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4\01. ENERO_2014\"/>
    </mc:Choice>
  </mc:AlternateContent>
  <bookViews>
    <workbookView xWindow="480" yWindow="1815" windowWidth="9390" windowHeight="3345" tabRatio="930"/>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workbook>
</file>

<file path=xl/calcChain.xml><?xml version="1.0" encoding="utf-8"?>
<calcChain xmlns="http://schemas.openxmlformats.org/spreadsheetml/2006/main">
  <c r="B28" i="6" l="1"/>
  <c r="B46" i="6" s="1"/>
  <c r="B65" i="6" s="1"/>
  <c r="B83" i="6" s="1"/>
  <c r="B101" i="6" s="1"/>
  <c r="B119" i="6" s="1"/>
  <c r="B138" i="6" s="1"/>
  <c r="B156" i="6" s="1"/>
  <c r="B174" i="6" s="1"/>
  <c r="B227" i="6" l="1"/>
  <c r="B246" i="6" s="1"/>
  <c r="B310" i="6" s="1"/>
  <c r="B328" i="6" s="1"/>
  <c r="B353" i="6" s="1"/>
  <c r="B387" i="6" s="1"/>
  <c r="B412" i="6" s="1"/>
  <c r="B432" i="6" s="1"/>
  <c r="B453" i="6" s="1"/>
  <c r="B471" i="6" s="1"/>
  <c r="P281" i="6"/>
  <c r="P259" i="6"/>
  <c r="T347" i="6"/>
  <c r="T341" i="6"/>
  <c r="Y425" i="6"/>
  <c r="U425" i="6"/>
  <c r="AA448" i="6"/>
  <c r="J448" i="6"/>
  <c r="I448" i="6"/>
  <c r="AA447" i="6"/>
  <c r="J447" i="6"/>
  <c r="I447" i="6"/>
  <c r="G595" i="6" l="1"/>
  <c r="G669" i="6" l="1"/>
  <c r="G668" i="6"/>
  <c r="AA705" i="6"/>
  <c r="AA723" i="6"/>
  <c r="G742" i="6" l="1"/>
  <c r="G741" i="6"/>
  <c r="G761" i="6"/>
  <c r="G760" i="6"/>
  <c r="G780" i="6"/>
  <c r="G779" i="6"/>
  <c r="G799" i="6"/>
  <c r="G798" i="6"/>
  <c r="G818" i="6"/>
  <c r="G817" i="6"/>
  <c r="G837" i="6"/>
  <c r="G836" i="6"/>
  <c r="G856" i="6"/>
  <c r="G855" i="6"/>
  <c r="G875" i="6"/>
  <c r="G874" i="6"/>
  <c r="G894" i="6"/>
  <c r="G893" i="6"/>
  <c r="AJ1334" i="6" l="1"/>
  <c r="AG1334" i="6"/>
  <c r="F1334" i="6"/>
  <c r="AJ1333" i="6"/>
  <c r="AG1333" i="6"/>
  <c r="B29" i="8" l="1"/>
  <c r="AF187" i="8"/>
  <c r="AF186" i="8"/>
  <c r="AF185" i="8"/>
  <c r="B29" i="7" l="1"/>
  <c r="B47" i="7" s="1"/>
  <c r="B65" i="7" s="1"/>
  <c r="B83" i="7" s="1"/>
  <c r="B101" i="7" s="1"/>
  <c r="B119" i="7" s="1"/>
  <c r="B137" i="7" s="1"/>
  <c r="B155" i="7" l="1"/>
  <c r="B173" i="7" s="1"/>
  <c r="B191" i="7" s="1"/>
  <c r="B209" i="7" s="1"/>
  <c r="B227" i="7" s="1"/>
  <c r="B245" i="7" s="1"/>
  <c r="B263" i="7" l="1"/>
  <c r="B281" i="7" s="1"/>
  <c r="B299" i="7" s="1"/>
  <c r="B317" i="7" s="1"/>
  <c r="B335" i="7" s="1"/>
  <c r="B353" i="7" s="1"/>
  <c r="B371" i="7" s="1"/>
  <c r="B389" i="7" l="1"/>
  <c r="B407" i="7" s="1"/>
  <c r="B425" i="7" s="1"/>
  <c r="B443" i="7" s="1"/>
  <c r="B461" i="7" s="1"/>
  <c r="B479" i="7" s="1"/>
  <c r="B497" i="7" s="1"/>
  <c r="B515" i="7" s="1"/>
  <c r="J58" i="37" l="1"/>
  <c r="J40" i="37"/>
  <c r="J39" i="37"/>
  <c r="J38" i="37"/>
  <c r="J46" i="37" s="1"/>
  <c r="J54" i="37" s="1"/>
  <c r="J33" i="37"/>
  <c r="J31" i="37"/>
  <c r="J25" i="37"/>
  <c r="J23" i="37"/>
  <c r="J26" i="37" s="1"/>
  <c r="J48" i="37" s="1"/>
  <c r="J30" i="37"/>
  <c r="J22" i="37"/>
  <c r="J16" i="37"/>
  <c r="J54" i="32"/>
  <c r="J45" i="32"/>
  <c r="J44" i="32"/>
  <c r="J39" i="32"/>
  <c r="J46" i="32" s="1"/>
  <c r="J28" i="32"/>
  <c r="J35" i="32" s="1"/>
  <c r="J42" i="32" s="1"/>
  <c r="J50" i="32" s="1"/>
  <c r="J32" i="32"/>
  <c r="J21" i="32"/>
  <c r="J25" i="32"/>
  <c r="J43" i="32" s="1"/>
  <c r="J18" i="32"/>
  <c r="J42" i="37" l="1"/>
  <c r="J50" i="37" s="1"/>
  <c r="J34" i="37"/>
  <c r="J49" i="37" s="1"/>
  <c r="B489" i="6"/>
  <c r="B507" i="6" s="1"/>
  <c r="B525" i="6" s="1"/>
  <c r="B544" i="6" s="1"/>
  <c r="B563" i="6" s="1"/>
  <c r="B582" i="6" s="1"/>
  <c r="B601" i="6" s="1"/>
  <c r="B619" i="6" s="1"/>
  <c r="B637" i="6" s="1"/>
  <c r="B655" i="6" s="1"/>
  <c r="B674" i="6" s="1"/>
  <c r="B692" i="6" l="1"/>
  <c r="B710" i="6" s="1"/>
  <c r="B728" i="6" s="1"/>
  <c r="B747" i="6" s="1"/>
  <c r="AJ1453" i="6" l="1"/>
  <c r="AG1453" i="6"/>
  <c r="F1453" i="6"/>
  <c r="E1453" i="6"/>
  <c r="AJ1469" i="6"/>
  <c r="AG1469" i="6"/>
  <c r="F1469" i="6"/>
  <c r="E1469" i="6"/>
  <c r="B533" i="7" l="1"/>
  <c r="B551" i="7" s="1"/>
  <c r="B569" i="7" l="1"/>
  <c r="B587" i="7" s="1"/>
  <c r="B605" i="7" s="1"/>
  <c r="B47" i="8" l="1"/>
  <c r="B70" i="8" s="1"/>
  <c r="B95" i="8" s="1"/>
  <c r="B113" i="8" s="1"/>
  <c r="B131" i="8" s="1"/>
  <c r="B155" i="8" s="1"/>
  <c r="AA126" i="8"/>
  <c r="AF271" i="8" l="1"/>
  <c r="AF270" i="8"/>
  <c r="AF269" i="8"/>
  <c r="AF268" i="8"/>
  <c r="AF267" i="8"/>
  <c r="AF266" i="8"/>
  <c r="B623" i="7" l="1"/>
  <c r="B641" i="7" s="1"/>
  <c r="B659" i="7" l="1"/>
  <c r="B677" i="7" l="1"/>
  <c r="B695" i="7" s="1"/>
  <c r="B713" i="7" l="1"/>
  <c r="B731" i="7" l="1"/>
  <c r="B755" i="7" s="1"/>
  <c r="B773" i="7" s="1"/>
  <c r="B766" i="6" l="1"/>
  <c r="B785" i="6" s="1"/>
  <c r="B804" i="6" s="1"/>
  <c r="B823" i="6" s="1"/>
  <c r="B842" i="6" s="1"/>
  <c r="B861" i="6" s="1"/>
  <c r="B880" i="6" s="1"/>
  <c r="B899" i="6" l="1"/>
  <c r="B923" i="6" s="1"/>
  <c r="B987" i="6" s="1"/>
  <c r="T918" i="6"/>
  <c r="T912" i="6"/>
  <c r="P958" i="6"/>
  <c r="P936" i="6"/>
  <c r="AA1152" i="6" l="1"/>
  <c r="J1152" i="6"/>
  <c r="I1152" i="6"/>
  <c r="AA1151" i="6"/>
  <c r="J1151" i="6"/>
  <c r="I1151" i="6"/>
  <c r="Y1207" i="6"/>
  <c r="U1207" i="6"/>
  <c r="AF1574" i="6" l="1"/>
  <c r="E1574" i="6"/>
  <c r="AF1573" i="6"/>
  <c r="E1573" i="6"/>
  <c r="AF1572" i="6"/>
  <c r="E1572" i="6"/>
  <c r="AF1571" i="6"/>
  <c r="E1571" i="6"/>
  <c r="AF1570" i="6"/>
  <c r="E1570" i="6"/>
  <c r="AF1569" i="6"/>
  <c r="E1569" i="6"/>
  <c r="AF1568" i="6"/>
  <c r="E1568" i="6"/>
  <c r="AF1567" i="6"/>
  <c r="E1567" i="6"/>
  <c r="AF1597" i="6"/>
  <c r="AF1596" i="6"/>
  <c r="AF1595" i="6"/>
  <c r="AF1594" i="6"/>
  <c r="AF1593" i="6"/>
  <c r="AF1592" i="6"/>
  <c r="AF1591" i="6"/>
  <c r="AF1590" i="6"/>
  <c r="AF1627" i="6"/>
  <c r="AF1626" i="6"/>
  <c r="AF1625" i="6"/>
  <c r="AF1624" i="6"/>
  <c r="AF1623" i="6"/>
  <c r="AF1622" i="6"/>
  <c r="AF1621" i="6"/>
  <c r="AF1620" i="6"/>
  <c r="AF1619" i="6"/>
  <c r="AF1618" i="6"/>
  <c r="AF1617" i="6"/>
  <c r="AF1616" i="6"/>
  <c r="AF1615" i="6"/>
  <c r="AF1614" i="6"/>
  <c r="AF1613" i="6"/>
  <c r="AF1663" i="6"/>
  <c r="AF1662" i="6"/>
  <c r="AF1661" i="6"/>
  <c r="AF1660" i="6"/>
  <c r="AF1659" i="6"/>
  <c r="AF1658" i="6"/>
  <c r="AF1657" i="6"/>
  <c r="AF1656" i="6"/>
  <c r="AF1655" i="6"/>
  <c r="AF1654" i="6"/>
  <c r="AF1653" i="6"/>
  <c r="AF1652" i="6"/>
  <c r="AF1651" i="6"/>
  <c r="AF1650" i="6"/>
  <c r="AF1649" i="6"/>
  <c r="AF1648" i="6"/>
  <c r="AF1647" i="6"/>
  <c r="AF1646" i="6"/>
  <c r="AF1645" i="6"/>
  <c r="AF1644" i="6"/>
  <c r="AF1643" i="6"/>
  <c r="Q4378" i="6" l="1"/>
  <c r="Q4377" i="6"/>
  <c r="Q4376" i="6"/>
  <c r="Q4375" i="6"/>
  <c r="Q4374" i="6"/>
  <c r="Q4373" i="6"/>
  <c r="Q4372" i="6"/>
  <c r="Q4371" i="6"/>
  <c r="Q4370" i="6"/>
  <c r="Q4369" i="6"/>
  <c r="Q4368" i="6"/>
  <c r="Q4367" i="6"/>
  <c r="Q4366" i="6"/>
  <c r="Q4365" i="6"/>
  <c r="Q4364" i="6"/>
  <c r="Q4363" i="6"/>
  <c r="Q4362" i="6"/>
  <c r="Q4361" i="6"/>
  <c r="Q4360" i="6"/>
  <c r="Q4359" i="6"/>
  <c r="Q4358" i="6"/>
  <c r="Q4357" i="6"/>
  <c r="Q4356" i="6"/>
  <c r="Q4355" i="6"/>
  <c r="Q4354" i="6"/>
  <c r="Q4353" i="6"/>
  <c r="Q4352" i="6"/>
  <c r="Q4351" i="6"/>
  <c r="Q4350" i="6"/>
  <c r="Q4349" i="6"/>
  <c r="Q4348" i="6"/>
  <c r="Q4347" i="6"/>
  <c r="Q4346" i="6"/>
  <c r="Q4345" i="6"/>
  <c r="Q4344" i="6"/>
  <c r="Q4343" i="6"/>
  <c r="Q4342" i="6"/>
  <c r="Q4341" i="6"/>
  <c r="Q4340" i="6"/>
  <c r="Q4339" i="6"/>
  <c r="Q4338" i="6"/>
  <c r="Q4337" i="6"/>
  <c r="Q4336" i="6"/>
  <c r="Q4335" i="6"/>
  <c r="Q4334" i="6"/>
  <c r="Q4333" i="6"/>
  <c r="Q4332" i="6"/>
  <c r="Q4331" i="6"/>
  <c r="Q4330" i="6"/>
  <c r="Q4329" i="6"/>
  <c r="Q4328" i="6"/>
  <c r="Q4327" i="6"/>
  <c r="Q4326" i="6"/>
  <c r="Q4325" i="6"/>
  <c r="Q4324" i="6"/>
  <c r="Q4323" i="6"/>
  <c r="Q4322" i="6"/>
  <c r="Q4321" i="6"/>
  <c r="Q4320" i="6"/>
  <c r="Q4319" i="6"/>
  <c r="Q4318" i="6"/>
  <c r="Q4317" i="6"/>
  <c r="Q4316" i="6"/>
  <c r="Q4315" i="6"/>
  <c r="Q4314" i="6"/>
  <c r="Q4313" i="6"/>
  <c r="Q4312" i="6"/>
  <c r="Q4311" i="6"/>
  <c r="Q4310" i="6"/>
  <c r="Q4309" i="6"/>
  <c r="Q4308" i="6"/>
  <c r="Q4307" i="6"/>
  <c r="Q4306" i="6"/>
  <c r="Q4305" i="6"/>
  <c r="Q4304" i="6"/>
  <c r="Q4303" i="6"/>
  <c r="Q4302" i="6"/>
  <c r="Q4301" i="6"/>
  <c r="Q4300" i="6"/>
  <c r="Q4299" i="6"/>
  <c r="Q4298" i="6"/>
  <c r="Q4297" i="6"/>
  <c r="Q4296" i="6"/>
  <c r="Q4295" i="6"/>
  <c r="Q4294" i="6"/>
  <c r="Q4293" i="6"/>
  <c r="Q4292" i="6"/>
  <c r="Q4291" i="6"/>
  <c r="Q4290" i="6"/>
  <c r="Q4289" i="6"/>
  <c r="Q4288" i="6"/>
  <c r="Q4287" i="6"/>
  <c r="Q4286" i="6"/>
  <c r="Q4285" i="6"/>
  <c r="Q4284" i="6"/>
  <c r="Q4283" i="6"/>
  <c r="Q4282" i="6"/>
  <c r="Q4281" i="6"/>
  <c r="Q4280" i="6"/>
  <c r="Q4279" i="6"/>
  <c r="Q4278" i="6"/>
  <c r="Q4277" i="6"/>
  <c r="Q4276" i="6"/>
  <c r="Q4275" i="6"/>
  <c r="Q4274" i="6"/>
  <c r="Q4273" i="6"/>
  <c r="Q4272" i="6"/>
  <c r="Q4271" i="6"/>
  <c r="Q4270" i="6"/>
  <c r="Q4269" i="6"/>
  <c r="Q4268" i="6"/>
  <c r="Q4267" i="6"/>
  <c r="Q4266" i="6"/>
  <c r="Q4265" i="6"/>
  <c r="Q4264" i="6"/>
  <c r="Q4263" i="6"/>
  <c r="Q4262" i="6"/>
  <c r="Q4261" i="6"/>
  <c r="Q4260" i="6"/>
  <c r="Q4259" i="6"/>
  <c r="Q4258" i="6"/>
  <c r="Q4257" i="6"/>
  <c r="Q4256" i="6"/>
  <c r="Q4255" i="6"/>
  <c r="Q4254" i="6"/>
  <c r="Q4253" i="6"/>
  <c r="Q4252" i="6"/>
  <c r="Q4251" i="6"/>
  <c r="Q4250" i="6"/>
  <c r="Q4249" i="6"/>
  <c r="Q4248" i="6"/>
  <c r="Q4247" i="6"/>
  <c r="Q4246" i="6"/>
  <c r="Q4245" i="6"/>
  <c r="Q4244" i="6"/>
  <c r="Q4243" i="6"/>
  <c r="Q4242" i="6"/>
  <c r="Q4241" i="6"/>
  <c r="Q4240" i="6"/>
  <c r="Q4239" i="6"/>
  <c r="Q4238" i="6"/>
  <c r="Q4237" i="6"/>
  <c r="Q4236" i="6"/>
  <c r="Q4235" i="6"/>
  <c r="Q4234" i="6"/>
  <c r="Q4233" i="6"/>
  <c r="Q4232" i="6"/>
  <c r="Q4231" i="6"/>
  <c r="Q4230" i="6"/>
  <c r="Q4229" i="6"/>
  <c r="Q4228" i="6"/>
  <c r="Q4227" i="6"/>
  <c r="Q4226" i="6"/>
  <c r="Q4225" i="6"/>
  <c r="Q4224" i="6"/>
  <c r="Q4223" i="6"/>
  <c r="Q4222" i="6"/>
  <c r="Q4221" i="6"/>
  <c r="Q4220" i="6"/>
  <c r="Q4219" i="6"/>
  <c r="Q4218" i="6"/>
  <c r="Q4217" i="6"/>
  <c r="Q4216" i="6"/>
  <c r="Q4215" i="6"/>
  <c r="Q4214" i="6"/>
  <c r="Q4213" i="6"/>
  <c r="Q4212" i="6"/>
  <c r="Q4211" i="6"/>
  <c r="Q4210" i="6"/>
  <c r="Q4209" i="6"/>
  <c r="Q4208" i="6"/>
  <c r="Q4207" i="6"/>
  <c r="Q4206" i="6"/>
  <c r="Q4205" i="6"/>
  <c r="Q4204" i="6"/>
  <c r="Q4203" i="6"/>
  <c r="Q4202" i="6"/>
  <c r="Q4201" i="6"/>
  <c r="Q4200" i="6"/>
  <c r="Q4199" i="6"/>
  <c r="Q4198" i="6"/>
  <c r="Q4197" i="6"/>
  <c r="Q4196" i="6"/>
  <c r="Q4195" i="6"/>
  <c r="Q4194" i="6"/>
  <c r="Q4193" i="6"/>
  <c r="Q4192" i="6"/>
  <c r="Q4191" i="6"/>
  <c r="Q4190" i="6"/>
  <c r="Q4189" i="6"/>
  <c r="Q4188" i="6"/>
  <c r="Q4187" i="6"/>
  <c r="Q4186" i="6"/>
  <c r="Q4185" i="6"/>
  <c r="Q4184" i="6"/>
  <c r="Q4183" i="6"/>
  <c r="Q4182" i="6"/>
  <c r="Q4181" i="6"/>
  <c r="Q4180" i="6"/>
  <c r="Q4179" i="6"/>
  <c r="Q4178" i="6"/>
  <c r="Q4177" i="6"/>
  <c r="Q4176" i="6"/>
  <c r="Q4175" i="6"/>
  <c r="Q4174" i="6"/>
  <c r="Q4173" i="6"/>
  <c r="Q4172" i="6"/>
  <c r="Q4171" i="6"/>
  <c r="Q4170" i="6"/>
  <c r="Q4169" i="6"/>
  <c r="Q4168" i="6"/>
  <c r="Q4167" i="6"/>
  <c r="Q4166" i="6"/>
  <c r="Q4165" i="6"/>
  <c r="Q4164" i="6"/>
  <c r="Q4163" i="6"/>
  <c r="Q4162" i="6"/>
  <c r="Q4161" i="6"/>
  <c r="Q4160" i="6"/>
  <c r="Q4159" i="6"/>
  <c r="Q4158" i="6"/>
  <c r="Q4157" i="6"/>
  <c r="Q4156" i="6"/>
  <c r="Q4155" i="6"/>
  <c r="Q4154" i="6"/>
  <c r="Q4153" i="6"/>
  <c r="Q4152" i="6"/>
  <c r="Q4151" i="6"/>
  <c r="Q4150" i="6"/>
  <c r="Q4149" i="6"/>
  <c r="Q4148" i="6"/>
  <c r="Q4147" i="6"/>
  <c r="Q4146" i="6"/>
  <c r="Q4145" i="6"/>
  <c r="Q4144" i="6"/>
  <c r="Q4143" i="6"/>
  <c r="Q4142" i="6"/>
  <c r="Q4141" i="6"/>
  <c r="Q4140" i="6"/>
  <c r="Q4139" i="6"/>
  <c r="Q4138" i="6"/>
  <c r="Q4137" i="6"/>
  <c r="Q4136" i="6"/>
  <c r="O4378" i="6"/>
  <c r="O4377" i="6"/>
  <c r="O4376" i="6"/>
  <c r="O4375" i="6"/>
  <c r="O4374" i="6"/>
  <c r="O4373" i="6"/>
  <c r="O4372" i="6"/>
  <c r="O4371" i="6"/>
  <c r="O4370" i="6"/>
  <c r="O4369" i="6"/>
  <c r="O4368" i="6"/>
  <c r="O4367" i="6"/>
  <c r="O4366" i="6"/>
  <c r="O4365" i="6"/>
  <c r="O4364" i="6"/>
  <c r="O4363" i="6"/>
  <c r="O4362" i="6"/>
  <c r="O4361" i="6"/>
  <c r="O4360" i="6"/>
  <c r="O4359" i="6"/>
  <c r="O4358" i="6"/>
  <c r="O4357" i="6"/>
  <c r="O4356" i="6"/>
  <c r="O4355" i="6"/>
  <c r="O4354" i="6"/>
  <c r="O4353" i="6"/>
  <c r="O4352" i="6"/>
  <c r="O4351" i="6"/>
  <c r="O4350" i="6"/>
  <c r="O4349" i="6"/>
  <c r="O4348" i="6"/>
  <c r="O4347" i="6"/>
  <c r="O4346" i="6"/>
  <c r="O4345" i="6"/>
  <c r="O4344" i="6"/>
  <c r="O4343" i="6"/>
  <c r="O4342" i="6"/>
  <c r="O4341" i="6"/>
  <c r="O4340" i="6"/>
  <c r="O4339" i="6"/>
  <c r="O4338" i="6"/>
  <c r="O4337" i="6"/>
  <c r="O4336" i="6"/>
  <c r="O4335" i="6"/>
  <c r="O4334" i="6"/>
  <c r="O4333" i="6"/>
  <c r="O4332" i="6"/>
  <c r="O4331" i="6"/>
  <c r="O4330" i="6"/>
  <c r="O4329" i="6"/>
  <c r="O4328" i="6"/>
  <c r="O4327" i="6"/>
  <c r="O4326" i="6"/>
  <c r="O4325" i="6"/>
  <c r="O4324" i="6"/>
  <c r="O4323" i="6"/>
  <c r="O4322" i="6"/>
  <c r="O4321" i="6"/>
  <c r="O4320" i="6"/>
  <c r="O4319" i="6"/>
  <c r="O4318" i="6"/>
  <c r="O4317" i="6"/>
  <c r="O4316" i="6"/>
  <c r="O4315" i="6"/>
  <c r="O4314" i="6"/>
  <c r="O4313" i="6"/>
  <c r="O4312" i="6"/>
  <c r="O4311" i="6"/>
  <c r="O4310" i="6"/>
  <c r="O4309" i="6"/>
  <c r="O4308" i="6"/>
  <c r="O4307" i="6"/>
  <c r="O4306" i="6"/>
  <c r="O4305" i="6"/>
  <c r="O4304" i="6"/>
  <c r="O4303" i="6"/>
  <c r="O4302" i="6"/>
  <c r="O4301" i="6"/>
  <c r="O4300" i="6"/>
  <c r="O4299" i="6"/>
  <c r="O4298" i="6"/>
  <c r="O4297" i="6"/>
  <c r="O4296" i="6"/>
  <c r="O4295" i="6"/>
  <c r="O4294" i="6"/>
  <c r="O4293" i="6"/>
  <c r="O4292" i="6"/>
  <c r="O4291" i="6"/>
  <c r="O4290" i="6"/>
  <c r="O4289" i="6"/>
  <c r="O4288" i="6"/>
  <c r="O4287" i="6"/>
  <c r="O4286" i="6"/>
  <c r="O4285" i="6"/>
  <c r="O4284" i="6"/>
  <c r="O4283" i="6"/>
  <c r="O4282" i="6"/>
  <c r="O4281" i="6"/>
  <c r="O4280" i="6"/>
  <c r="O4279" i="6"/>
  <c r="O4278" i="6"/>
  <c r="O4277" i="6"/>
  <c r="O4276" i="6"/>
  <c r="O4275" i="6"/>
  <c r="O4274" i="6"/>
  <c r="O4273" i="6"/>
  <c r="O4272" i="6"/>
  <c r="O4271" i="6"/>
  <c r="O4270" i="6"/>
  <c r="O4269" i="6"/>
  <c r="O4268" i="6"/>
  <c r="O4267" i="6"/>
  <c r="O4266" i="6"/>
  <c r="O4265" i="6"/>
  <c r="O4264" i="6"/>
  <c r="O4263" i="6"/>
  <c r="O4262" i="6"/>
  <c r="O4261" i="6"/>
  <c r="O4260" i="6"/>
  <c r="O4259" i="6"/>
  <c r="O4258" i="6"/>
  <c r="O4257" i="6"/>
  <c r="O4256" i="6"/>
  <c r="O4255" i="6"/>
  <c r="O4254" i="6"/>
  <c r="O4253" i="6"/>
  <c r="O4252" i="6"/>
  <c r="O4251" i="6"/>
  <c r="O4250" i="6"/>
  <c r="O4249" i="6"/>
  <c r="O4248" i="6"/>
  <c r="O4247" i="6"/>
  <c r="O4246" i="6"/>
  <c r="O4245" i="6"/>
  <c r="O4244" i="6"/>
  <c r="O4243" i="6"/>
  <c r="O4242" i="6"/>
  <c r="O4241" i="6"/>
  <c r="O4240" i="6"/>
  <c r="O4239" i="6"/>
  <c r="O4238" i="6"/>
  <c r="O4237" i="6"/>
  <c r="O4236" i="6"/>
  <c r="O4235" i="6"/>
  <c r="O4234" i="6"/>
  <c r="O4233" i="6"/>
  <c r="O4232" i="6"/>
  <c r="O4231" i="6"/>
  <c r="O4230" i="6"/>
  <c r="O4229" i="6"/>
  <c r="O4228" i="6"/>
  <c r="O4227" i="6"/>
  <c r="O4226" i="6"/>
  <c r="O4225" i="6"/>
  <c r="O4224" i="6"/>
  <c r="O4223" i="6"/>
  <c r="O4222" i="6"/>
  <c r="O4221" i="6"/>
  <c r="O4220" i="6"/>
  <c r="O4219" i="6"/>
  <c r="O4218" i="6"/>
  <c r="O4217" i="6"/>
  <c r="O4216" i="6"/>
  <c r="O4215" i="6"/>
  <c r="O4214" i="6"/>
  <c r="O4213" i="6"/>
  <c r="O4212" i="6"/>
  <c r="O4211" i="6"/>
  <c r="O4210" i="6"/>
  <c r="O4209" i="6"/>
  <c r="O4208" i="6"/>
  <c r="O4207" i="6"/>
  <c r="O4206" i="6"/>
  <c r="O4205" i="6"/>
  <c r="O4204" i="6"/>
  <c r="O4203" i="6"/>
  <c r="O4202" i="6"/>
  <c r="O4201" i="6"/>
  <c r="O4200" i="6"/>
  <c r="O4199" i="6"/>
  <c r="O4198" i="6"/>
  <c r="O4197" i="6"/>
  <c r="O4196" i="6"/>
  <c r="O4195" i="6"/>
  <c r="O4194" i="6"/>
  <c r="O4193" i="6"/>
  <c r="O4192" i="6"/>
  <c r="O4191" i="6"/>
  <c r="O4190" i="6"/>
  <c r="O4189" i="6"/>
  <c r="O4188" i="6"/>
  <c r="O4187" i="6"/>
  <c r="O4186" i="6"/>
  <c r="O4185" i="6"/>
  <c r="O4184" i="6"/>
  <c r="O4183" i="6"/>
  <c r="O4182" i="6"/>
  <c r="O4181" i="6"/>
  <c r="O4180" i="6"/>
  <c r="O4179" i="6"/>
  <c r="O4178" i="6"/>
  <c r="O4177" i="6"/>
  <c r="O4176" i="6"/>
  <c r="O4175" i="6"/>
  <c r="O4174" i="6"/>
  <c r="O4173" i="6"/>
  <c r="O4172" i="6"/>
  <c r="O4171" i="6"/>
  <c r="O4170" i="6"/>
  <c r="O4169" i="6"/>
  <c r="O4168" i="6"/>
  <c r="O4167" i="6"/>
  <c r="O4166" i="6"/>
  <c r="O4165" i="6"/>
  <c r="O4164" i="6"/>
  <c r="O4163" i="6"/>
  <c r="O4162" i="6"/>
  <c r="O4161" i="6"/>
  <c r="O4160" i="6"/>
  <c r="O4159" i="6"/>
  <c r="O4158" i="6"/>
  <c r="O4157" i="6"/>
  <c r="O4156" i="6"/>
  <c r="O4155" i="6"/>
  <c r="O4154" i="6"/>
  <c r="O4153" i="6"/>
  <c r="O4152" i="6"/>
  <c r="O4151" i="6"/>
  <c r="O4150" i="6"/>
  <c r="O4149" i="6"/>
  <c r="O4148" i="6"/>
  <c r="O4147" i="6"/>
  <c r="O4146" i="6"/>
  <c r="O4145" i="6"/>
  <c r="O4144" i="6"/>
  <c r="O4143" i="6"/>
  <c r="O4142" i="6"/>
  <c r="O4141" i="6"/>
  <c r="O4140" i="6"/>
  <c r="O4139" i="6"/>
  <c r="O4138" i="6"/>
  <c r="O4137" i="6"/>
  <c r="O4136" i="6"/>
  <c r="M4378" i="6"/>
  <c r="M4377" i="6"/>
  <c r="M4376" i="6"/>
  <c r="M4375" i="6"/>
  <c r="M4374" i="6"/>
  <c r="M4373" i="6"/>
  <c r="M4372" i="6"/>
  <c r="M4371" i="6"/>
  <c r="M4370" i="6"/>
  <c r="M4369" i="6"/>
  <c r="M4368" i="6"/>
  <c r="M4367" i="6"/>
  <c r="M4366" i="6"/>
  <c r="M4365" i="6"/>
  <c r="M4364" i="6"/>
  <c r="M4363" i="6"/>
  <c r="M4362" i="6"/>
  <c r="M4361" i="6"/>
  <c r="M4360" i="6"/>
  <c r="M4359" i="6"/>
  <c r="M4358" i="6"/>
  <c r="M4357" i="6"/>
  <c r="M4356" i="6"/>
  <c r="M4355" i="6"/>
  <c r="M4354" i="6"/>
  <c r="M4353" i="6"/>
  <c r="M4352" i="6"/>
  <c r="M4351" i="6"/>
  <c r="M4350" i="6"/>
  <c r="M4349" i="6"/>
  <c r="M4348" i="6"/>
  <c r="M4347" i="6"/>
  <c r="M4346" i="6"/>
  <c r="M4345" i="6"/>
  <c r="M4344" i="6"/>
  <c r="M4343" i="6"/>
  <c r="M4342" i="6"/>
  <c r="M4341" i="6"/>
  <c r="M4340" i="6"/>
  <c r="M4339" i="6"/>
  <c r="M4338" i="6"/>
  <c r="M4337" i="6"/>
  <c r="M4336" i="6"/>
  <c r="M4335" i="6"/>
  <c r="M4334" i="6"/>
  <c r="M4333" i="6"/>
  <c r="M4332" i="6"/>
  <c r="M4331" i="6"/>
  <c r="M4330" i="6"/>
  <c r="M4329" i="6"/>
  <c r="M4328" i="6"/>
  <c r="M4327" i="6"/>
  <c r="M4326" i="6"/>
  <c r="M4325" i="6"/>
  <c r="M4324" i="6"/>
  <c r="M4323" i="6"/>
  <c r="M4322" i="6"/>
  <c r="M4321" i="6"/>
  <c r="M4320" i="6"/>
  <c r="M4319" i="6"/>
  <c r="M4318" i="6"/>
  <c r="M4317" i="6"/>
  <c r="M4316" i="6"/>
  <c r="M4315" i="6"/>
  <c r="M4314" i="6"/>
  <c r="M4313" i="6"/>
  <c r="M4312" i="6"/>
  <c r="M4311" i="6"/>
  <c r="M4310" i="6"/>
  <c r="M4309" i="6"/>
  <c r="M4308" i="6"/>
  <c r="M4307" i="6"/>
  <c r="M4306" i="6"/>
  <c r="M4305" i="6"/>
  <c r="M4304" i="6"/>
  <c r="M4303" i="6"/>
  <c r="M4302" i="6"/>
  <c r="M4301" i="6"/>
  <c r="M4300" i="6"/>
  <c r="M4299" i="6"/>
  <c r="M4298" i="6"/>
  <c r="M4297" i="6"/>
  <c r="M4296" i="6"/>
  <c r="M4295" i="6"/>
  <c r="M4294" i="6"/>
  <c r="M4293" i="6"/>
  <c r="M4292" i="6"/>
  <c r="M4291" i="6"/>
  <c r="M4290" i="6"/>
  <c r="M4289" i="6"/>
  <c r="M4288" i="6"/>
  <c r="M4287" i="6"/>
  <c r="M4286" i="6"/>
  <c r="M4285" i="6"/>
  <c r="M4284" i="6"/>
  <c r="M4283" i="6"/>
  <c r="M4282" i="6"/>
  <c r="M4281" i="6"/>
  <c r="M4280" i="6"/>
  <c r="M4279" i="6"/>
  <c r="M4278" i="6"/>
  <c r="M4277" i="6"/>
  <c r="M4276" i="6"/>
  <c r="M4275" i="6"/>
  <c r="M4274" i="6"/>
  <c r="M4273" i="6"/>
  <c r="M4272" i="6"/>
  <c r="M4271" i="6"/>
  <c r="M4270" i="6"/>
  <c r="M4269" i="6"/>
  <c r="M4268" i="6"/>
  <c r="M4267" i="6"/>
  <c r="M4266" i="6"/>
  <c r="M4265" i="6"/>
  <c r="M4264" i="6"/>
  <c r="M4263" i="6"/>
  <c r="M4262" i="6"/>
  <c r="M4261" i="6"/>
  <c r="M4260" i="6"/>
  <c r="M4259" i="6"/>
  <c r="M4258" i="6"/>
  <c r="M4257" i="6"/>
  <c r="M4256" i="6"/>
  <c r="M4255" i="6"/>
  <c r="M4254" i="6"/>
  <c r="M4253" i="6"/>
  <c r="M4252" i="6"/>
  <c r="M4251" i="6"/>
  <c r="M4250" i="6"/>
  <c r="M4249" i="6"/>
  <c r="M4248" i="6"/>
  <c r="M4247" i="6"/>
  <c r="M4246" i="6"/>
  <c r="M4245" i="6"/>
  <c r="M4244" i="6"/>
  <c r="M4243" i="6"/>
  <c r="M4242" i="6"/>
  <c r="M4241" i="6"/>
  <c r="M4240" i="6"/>
  <c r="M4239" i="6"/>
  <c r="M4238" i="6"/>
  <c r="M4237" i="6"/>
  <c r="M4236" i="6"/>
  <c r="M4235" i="6"/>
  <c r="M4234" i="6"/>
  <c r="M4233" i="6"/>
  <c r="M4232" i="6"/>
  <c r="M4231" i="6"/>
  <c r="M4230" i="6"/>
  <c r="M4229" i="6"/>
  <c r="M4228" i="6"/>
  <c r="M4227" i="6"/>
  <c r="M4226" i="6"/>
  <c r="M4225" i="6"/>
  <c r="M4224" i="6"/>
  <c r="M4223" i="6"/>
  <c r="M4222" i="6"/>
  <c r="M4221" i="6"/>
  <c r="M4220" i="6"/>
  <c r="M4219" i="6"/>
  <c r="M4218" i="6"/>
  <c r="M4217" i="6"/>
  <c r="M4216" i="6"/>
  <c r="M4215" i="6"/>
  <c r="M4214" i="6"/>
  <c r="M4213" i="6"/>
  <c r="M4212" i="6"/>
  <c r="M4211" i="6"/>
  <c r="M4210" i="6"/>
  <c r="M4209" i="6"/>
  <c r="M4208" i="6"/>
  <c r="M4207" i="6"/>
  <c r="M4206" i="6"/>
  <c r="M4205" i="6"/>
  <c r="M4204" i="6"/>
  <c r="M4203" i="6"/>
  <c r="M4202" i="6"/>
  <c r="M4201" i="6"/>
  <c r="M4200" i="6"/>
  <c r="M4199" i="6"/>
  <c r="M4198" i="6"/>
  <c r="M4197" i="6"/>
  <c r="M4196" i="6"/>
  <c r="M4195" i="6"/>
  <c r="M4194" i="6"/>
  <c r="M4193" i="6"/>
  <c r="M4192" i="6"/>
  <c r="M4191" i="6"/>
  <c r="M4190" i="6"/>
  <c r="M4189" i="6"/>
  <c r="M4188" i="6"/>
  <c r="M4187" i="6"/>
  <c r="M4186" i="6"/>
  <c r="M4185" i="6"/>
  <c r="M4184" i="6"/>
  <c r="M4183" i="6"/>
  <c r="M4182" i="6"/>
  <c r="M4181" i="6"/>
  <c r="M4180" i="6"/>
  <c r="M4179" i="6"/>
  <c r="M4178" i="6"/>
  <c r="M4177" i="6"/>
  <c r="M4176" i="6"/>
  <c r="M4175" i="6"/>
  <c r="M4174" i="6"/>
  <c r="M4173" i="6"/>
  <c r="M4172" i="6"/>
  <c r="M4171" i="6"/>
  <c r="M4170" i="6"/>
  <c r="M4169" i="6"/>
  <c r="M4168" i="6"/>
  <c r="M4167" i="6"/>
  <c r="M4166" i="6"/>
  <c r="M4165" i="6"/>
  <c r="M4164" i="6"/>
  <c r="M4163" i="6"/>
  <c r="M4162" i="6"/>
  <c r="M4161" i="6"/>
  <c r="M4160" i="6"/>
  <c r="M4159" i="6"/>
  <c r="M4158" i="6"/>
  <c r="M4157" i="6"/>
  <c r="M4156" i="6"/>
  <c r="M4155" i="6"/>
  <c r="M4154" i="6"/>
  <c r="M4153" i="6"/>
  <c r="M4152" i="6"/>
  <c r="M4151" i="6"/>
  <c r="M4150" i="6"/>
  <c r="M4149" i="6"/>
  <c r="M4148" i="6"/>
  <c r="M4147" i="6"/>
  <c r="M4146" i="6"/>
  <c r="M4145" i="6"/>
  <c r="M4144" i="6"/>
  <c r="M4143" i="6"/>
  <c r="M4142" i="6"/>
  <c r="M4141" i="6"/>
  <c r="M4140" i="6"/>
  <c r="M4139" i="6"/>
  <c r="M4138" i="6"/>
  <c r="M4137" i="6"/>
  <c r="M4136" i="6"/>
  <c r="AF1693" i="6" l="1"/>
  <c r="AF1692" i="6"/>
  <c r="AF1691" i="6"/>
  <c r="AF1690" i="6"/>
  <c r="AF1689" i="6"/>
  <c r="AF1688" i="6"/>
  <c r="AF1687" i="6"/>
  <c r="AF1686" i="6"/>
  <c r="AF1685" i="6"/>
  <c r="AF1684" i="6"/>
  <c r="AF1683" i="6"/>
  <c r="AF1682" i="6"/>
  <c r="AF1681" i="6"/>
  <c r="AF1680" i="6"/>
  <c r="AF1679" i="6"/>
  <c r="AF1745" i="6" l="1"/>
  <c r="AF1761" i="6"/>
  <c r="B791" i="7" l="1"/>
  <c r="B173" i="8"/>
  <c r="B192" i="8" s="1"/>
  <c r="B219" i="8" s="1"/>
  <c r="B239" i="8" l="1"/>
  <c r="B255" i="8" s="1"/>
  <c r="B276" i="8" s="1"/>
  <c r="B292" i="8" s="1"/>
  <c r="B313" i="8" s="1"/>
  <c r="B329" i="8" s="1"/>
  <c r="B347" i="8" s="1"/>
  <c r="B364" i="8" s="1"/>
  <c r="E2263" i="6"/>
  <c r="E2262" i="6"/>
  <c r="E2261" i="6"/>
  <c r="E2260" i="6"/>
  <c r="E2381" i="6" l="1"/>
  <c r="E2380" i="6"/>
  <c r="E2379" i="6"/>
  <c r="E2350" i="6"/>
  <c r="E2349" i="6"/>
  <c r="E2348" i="6"/>
  <c r="E2347" i="6"/>
  <c r="B1021" i="6" l="1"/>
  <c r="B1046" i="6" s="1"/>
  <c r="B1136" i="6" s="1"/>
  <c r="G24" i="32" l="1"/>
  <c r="H18" i="32"/>
  <c r="I23" i="37"/>
  <c r="K23" i="37"/>
  <c r="G23" i="37"/>
  <c r="I33" i="37" l="1"/>
  <c r="G32" i="37"/>
  <c r="K31" i="37"/>
  <c r="I31" i="37"/>
  <c r="H31" i="37"/>
  <c r="G31" i="37"/>
  <c r="H17" i="37"/>
  <c r="G17" i="37"/>
  <c r="K16" i="37"/>
  <c r="I16" i="37"/>
  <c r="H16" i="37"/>
  <c r="G16" i="37"/>
  <c r="I17" i="37" l="1"/>
  <c r="K17" i="37" s="1"/>
  <c r="J17" i="37"/>
  <c r="J18" i="37" s="1"/>
  <c r="J47" i="37" s="1"/>
  <c r="F18" i="16"/>
  <c r="F17" i="16"/>
  <c r="F16" i="16"/>
  <c r="B812" i="7" l="1"/>
  <c r="B1157" i="6"/>
  <c r="B1175" i="6" s="1"/>
  <c r="B832" i="7" l="1"/>
  <c r="B869" i="7" s="1"/>
  <c r="B887" i="7" s="1"/>
  <c r="B1194" i="6"/>
  <c r="B1214" i="6" l="1"/>
  <c r="B1232" i="6" l="1"/>
  <c r="B1250" i="6" s="1"/>
  <c r="B1268" i="6" s="1"/>
  <c r="B1286" i="6" s="1"/>
  <c r="B1304" i="6" s="1"/>
  <c r="B1322" i="6" l="1"/>
  <c r="AF2040" i="6"/>
  <c r="AF2039" i="6"/>
  <c r="AF2038" i="6"/>
  <c r="AF2037" i="6"/>
  <c r="AF2036" i="6"/>
  <c r="AF2035" i="6"/>
  <c r="AF2034" i="6"/>
  <c r="AF2033" i="6"/>
  <c r="AF2032" i="6"/>
  <c r="AF2031" i="6"/>
  <c r="AF2030" i="6"/>
  <c r="AF2029" i="6"/>
  <c r="AF2028" i="6"/>
  <c r="AG2056" i="6"/>
  <c r="AD2076" i="6"/>
  <c r="AF2076" i="6" s="1"/>
  <c r="B1339" i="6" l="1"/>
  <c r="B1372" i="6" s="1"/>
  <c r="B1405" i="6" s="1"/>
  <c r="B1424" i="6" s="1"/>
  <c r="B1442" i="6" s="1"/>
  <c r="B1458" i="6" s="1"/>
  <c r="B1474" i="6" s="1"/>
  <c r="B1491" i="6" s="1"/>
  <c r="B1507" i="6" s="1"/>
  <c r="B1523" i="6" s="1"/>
  <c r="B1540" i="6" s="1"/>
  <c r="B1556" i="6" s="1"/>
  <c r="B1579" i="6" s="1"/>
  <c r="B1602" i="6" s="1"/>
  <c r="B1632" i="6" s="1"/>
  <c r="B1668" i="6" s="1"/>
  <c r="B1698" i="6" s="1"/>
  <c r="B1715" i="6" s="1"/>
  <c r="B1734" i="6" s="1"/>
  <c r="B1750" i="6" s="1"/>
  <c r="B1766" i="6" s="1"/>
  <c r="B1783" i="6" s="1"/>
  <c r="B1801" i="6" s="1"/>
  <c r="B1818" i="6" s="1"/>
  <c r="B1835" i="6" s="1"/>
  <c r="B1851" i="6" s="1"/>
  <c r="B1867" i="6" s="1"/>
  <c r="B1883" i="6" s="1"/>
  <c r="B1899" i="6" s="1"/>
  <c r="B1915" i="6" s="1"/>
  <c r="B1966" i="6" l="1"/>
  <c r="B2017" i="6" s="1"/>
  <c r="B2045" i="6" s="1"/>
  <c r="B2065" i="6" s="1"/>
  <c r="B2086" i="6" s="1"/>
  <c r="B2103" i="6" s="1"/>
  <c r="B2122" i="6" s="1"/>
  <c r="B2138" i="6" s="1"/>
  <c r="B2154" i="6" s="1"/>
  <c r="B2172" i="6" s="1"/>
  <c r="B2195" i="6" s="1"/>
  <c r="B2226" i="6" s="1"/>
  <c r="B2249" i="6" s="1"/>
  <c r="B2268" i="6" s="1"/>
  <c r="B2286" i="6" s="1"/>
  <c r="B2304" i="6" s="1"/>
  <c r="B2320" i="6" s="1"/>
  <c r="B2337" i="6" s="1"/>
  <c r="AF2167" i="6"/>
  <c r="AF2166" i="6"/>
  <c r="AF2165" i="6"/>
  <c r="AF2190" i="6"/>
  <c r="AF2189" i="6"/>
  <c r="AF2188" i="6"/>
  <c r="AF2187" i="6"/>
  <c r="AF2186" i="6"/>
  <c r="AF2185" i="6"/>
  <c r="AF2184" i="6"/>
  <c r="AF2183" i="6"/>
  <c r="AJ2206" i="6"/>
  <c r="AF2263" i="6"/>
  <c r="AF2262" i="6"/>
  <c r="AF2261" i="6"/>
  <c r="AF2260" i="6"/>
  <c r="B396" i="8" l="1"/>
  <c r="B417" i="8" s="1"/>
  <c r="Z1288" i="7"/>
  <c r="Z1287" i="7"/>
  <c r="Z1286" i="7"/>
  <c r="Z1285" i="7"/>
  <c r="Z1284" i="7"/>
  <c r="AF1268" i="7" l="1"/>
  <c r="AF1267" i="7"/>
  <c r="AF1266" i="7"/>
  <c r="AF1265" i="7"/>
  <c r="AF1263" i="7"/>
  <c r="AF1262" i="7"/>
  <c r="AF1261" i="7"/>
  <c r="AF1260" i="7"/>
  <c r="AF1259" i="7"/>
  <c r="AF1258" i="7"/>
  <c r="AF1257" i="7"/>
  <c r="AF1256" i="7"/>
  <c r="AF1255" i="7"/>
  <c r="AF1254" i="7"/>
  <c r="AF1253" i="7"/>
  <c r="AB1268" i="7"/>
  <c r="Y1268" i="7"/>
  <c r="AA1268" i="7" s="1"/>
  <c r="W1268" i="7"/>
  <c r="AB1267" i="7"/>
  <c r="Y1267" i="7"/>
  <c r="AA1267" i="7" s="1"/>
  <c r="W1267" i="7"/>
  <c r="AB1266" i="7"/>
  <c r="Y1266" i="7"/>
  <c r="AA1266" i="7" s="1"/>
  <c r="W1266" i="7"/>
  <c r="AB1265" i="7"/>
  <c r="Y1265" i="7"/>
  <c r="AA1265" i="7" s="1"/>
  <c r="W1265" i="7"/>
  <c r="AB1264" i="7"/>
  <c r="Y1264" i="7"/>
  <c r="AA1264" i="7" s="1"/>
  <c r="W1264" i="7"/>
  <c r="AB1263" i="7"/>
  <c r="Y1263" i="7"/>
  <c r="AA1263" i="7" s="1"/>
  <c r="W1263" i="7"/>
  <c r="AB1262" i="7"/>
  <c r="Y1262" i="7"/>
  <c r="AA1262" i="7" s="1"/>
  <c r="W1262" i="7"/>
  <c r="AB1261" i="7"/>
  <c r="Y1261" i="7"/>
  <c r="AA1261" i="7" s="1"/>
  <c r="W1261" i="7"/>
  <c r="AB1260" i="7"/>
  <c r="Y1260" i="7"/>
  <c r="AA1260" i="7" s="1"/>
  <c r="W1260" i="7"/>
  <c r="AB1259" i="7"/>
  <c r="Y1259" i="7"/>
  <c r="AA1259" i="7" s="1"/>
  <c r="W1259" i="7"/>
  <c r="AB1258" i="7"/>
  <c r="Y1258" i="7"/>
  <c r="AA1258" i="7" s="1"/>
  <c r="W1258" i="7"/>
  <c r="AB1257" i="7"/>
  <c r="Y1257" i="7"/>
  <c r="AA1257" i="7" s="1"/>
  <c r="W1257" i="7"/>
  <c r="AB1256" i="7"/>
  <c r="Y1256" i="7"/>
  <c r="AA1256" i="7" s="1"/>
  <c r="W1256" i="7"/>
  <c r="AB1255" i="7"/>
  <c r="Y1255" i="7"/>
  <c r="AA1255" i="7" s="1"/>
  <c r="W1255" i="7"/>
  <c r="AB1254" i="7"/>
  <c r="Y1254" i="7"/>
  <c r="AA1254" i="7" s="1"/>
  <c r="W1254" i="7"/>
  <c r="AB1253" i="7"/>
  <c r="Y1253" i="7"/>
  <c r="AA1253" i="7" s="1"/>
  <c r="W1253" i="7"/>
  <c r="N1268" i="7"/>
  <c r="M1268" i="7"/>
  <c r="N1267" i="7"/>
  <c r="M1267" i="7"/>
  <c r="N1266" i="7"/>
  <c r="M1266" i="7"/>
  <c r="N1265" i="7"/>
  <c r="M1265" i="7"/>
  <c r="N1264" i="7"/>
  <c r="M1264" i="7"/>
  <c r="N1263" i="7"/>
  <c r="M1263" i="7"/>
  <c r="N1262" i="7"/>
  <c r="M1262" i="7"/>
  <c r="N1261" i="7"/>
  <c r="M1261" i="7"/>
  <c r="N1260" i="7"/>
  <c r="M1260" i="7"/>
  <c r="N1259" i="7"/>
  <c r="M1259" i="7"/>
  <c r="N1258" i="7"/>
  <c r="M1258" i="7"/>
  <c r="N1257" i="7"/>
  <c r="M1257" i="7"/>
  <c r="N1256" i="7"/>
  <c r="M1256" i="7"/>
  <c r="N1255" i="7"/>
  <c r="M1255" i="7"/>
  <c r="N1254" i="7"/>
  <c r="M1254" i="7"/>
  <c r="N1253" i="7"/>
  <c r="M1253" i="7"/>
  <c r="AG1183" i="7" l="1"/>
  <c r="AG1182" i="7"/>
  <c r="AG1181" i="7"/>
  <c r="AG1179" i="7"/>
  <c r="AG1178" i="7"/>
  <c r="AG1177" i="7"/>
  <c r="E2777" i="6" l="1"/>
  <c r="E2761" i="6" l="1"/>
  <c r="E2745" i="6" l="1"/>
  <c r="AF2744" i="6"/>
  <c r="E2744" i="6"/>
  <c r="AF2743" i="6"/>
  <c r="E2743" i="6"/>
  <c r="AF2742" i="6"/>
  <c r="E2742" i="6"/>
  <c r="AF2741" i="6"/>
  <c r="E2741" i="6"/>
  <c r="AF2725" i="6" l="1"/>
  <c r="E2702" i="6" l="1"/>
  <c r="F2648" i="6" l="1"/>
  <c r="E2648" i="6"/>
  <c r="F2647" i="6"/>
  <c r="E2647" i="6"/>
  <c r="F2646" i="6"/>
  <c r="E2646" i="6"/>
  <c r="F2645" i="6"/>
  <c r="E2645" i="6"/>
  <c r="F2644" i="6"/>
  <c r="F2643" i="6"/>
  <c r="E2643" i="6"/>
  <c r="F2642" i="6"/>
  <c r="E2642" i="6"/>
  <c r="F2641" i="6"/>
  <c r="E2641" i="6"/>
  <c r="AJ2640" i="6"/>
  <c r="F2640" i="6"/>
  <c r="E2640" i="6"/>
  <c r="F2639" i="6"/>
  <c r="F2638" i="6"/>
  <c r="E2638" i="6"/>
  <c r="F2637" i="6"/>
  <c r="E2637" i="6"/>
  <c r="F2636" i="6"/>
  <c r="E2636" i="6"/>
  <c r="F2635" i="6"/>
  <c r="E2635" i="6"/>
  <c r="F2634" i="6"/>
  <c r="E2634" i="6"/>
  <c r="F2633" i="6"/>
  <c r="E2633" i="6"/>
  <c r="F2632" i="6"/>
  <c r="E2632" i="6"/>
  <c r="AJ2631" i="6"/>
  <c r="F2631" i="6"/>
  <c r="E2631" i="6"/>
  <c r="F2615" i="6" l="1"/>
  <c r="F2614" i="6"/>
  <c r="F2612" i="6"/>
  <c r="F2611" i="6"/>
  <c r="E2615" i="6"/>
  <c r="E2614" i="6"/>
  <c r="E2613" i="6"/>
  <c r="E2612" i="6"/>
  <c r="E2611" i="6"/>
  <c r="F2613" i="6" l="1"/>
  <c r="S2615" i="6" l="1"/>
  <c r="W2615" i="6" s="1"/>
  <c r="S2613" i="6"/>
  <c r="W2613" i="6" s="1"/>
  <c r="S2612" i="6"/>
  <c r="W2612" i="6" s="1"/>
  <c r="AF2577" i="6" l="1"/>
  <c r="AF2576" i="6"/>
  <c r="W2509" i="6" l="1"/>
  <c r="T2509" i="6"/>
  <c r="W2493" i="6" l="1"/>
  <c r="T2493" i="6"/>
  <c r="AF510" i="8" l="1"/>
  <c r="AF462" i="8" l="1"/>
  <c r="B435" i="8" l="1"/>
  <c r="AF430" i="8"/>
  <c r="AF429" i="8"/>
  <c r="AF428" i="8"/>
  <c r="B451" i="8" l="1"/>
  <c r="B467" i="8" l="1"/>
  <c r="B483" i="8" s="1"/>
  <c r="B499" i="8" s="1"/>
  <c r="B516" i="8" s="1"/>
  <c r="C538" i="8" s="1"/>
  <c r="B907" i="7" l="1"/>
  <c r="B924" i="7" s="1"/>
  <c r="B951" i="7" l="1"/>
  <c r="B987" i="7" s="1"/>
  <c r="B1004" i="7" s="1"/>
  <c r="B1031" i="7" s="1"/>
  <c r="B1052" i="7" s="1"/>
  <c r="B1069" i="7" s="1"/>
  <c r="B1089" i="7" s="1"/>
  <c r="B1109" i="7" s="1"/>
  <c r="B1132" i="7" s="1"/>
  <c r="B1147" i="7" s="1"/>
  <c r="B1165" i="7" s="1"/>
  <c r="B1189" i="7" s="1"/>
  <c r="B1208" i="7" s="1"/>
  <c r="B1225" i="7" l="1"/>
  <c r="B1242" i="7" s="1"/>
  <c r="B1273" i="7" s="1"/>
  <c r="B1293" i="7" s="1"/>
  <c r="C1313" i="7" s="1"/>
  <c r="B2354" i="6" l="1"/>
  <c r="AF2333" i="6" l="1"/>
  <c r="E2333" i="6"/>
  <c r="AF2332" i="6"/>
  <c r="E2332" i="6"/>
  <c r="AF2331" i="6"/>
  <c r="E2331" i="6"/>
  <c r="AF2330" i="6"/>
  <c r="E2330" i="6"/>
  <c r="B2369" i="6"/>
  <c r="B2385" i="6" s="1"/>
  <c r="B2401" i="6" s="1"/>
  <c r="B2434" i="6" s="1"/>
  <c r="B2458" i="6" s="1"/>
  <c r="B2482" i="6" s="1"/>
  <c r="B2498" i="6" s="1"/>
  <c r="B2514" i="6" s="1"/>
  <c r="B2547" i="6" s="1"/>
  <c r="AF2350" i="6"/>
  <c r="AF2349" i="6"/>
  <c r="AF2348" i="6"/>
  <c r="AF2347" i="6"/>
  <c r="F2365" i="6"/>
  <c r="E2365" i="6"/>
  <c r="AJ2364" i="6"/>
  <c r="F2364" i="6"/>
  <c r="E2364" i="6"/>
  <c r="AF2380" i="6"/>
  <c r="AF2379" i="6"/>
  <c r="B2565" i="6" l="1"/>
  <c r="B2583" i="6" s="1"/>
  <c r="B2600" i="6" s="1"/>
  <c r="AJ2397" i="6"/>
  <c r="F2397" i="6"/>
  <c r="AJ2396" i="6"/>
  <c r="F2396" i="6"/>
  <c r="AJ2395" i="6"/>
  <c r="F2395" i="6"/>
  <c r="B2620" i="6" l="1"/>
  <c r="B2653" i="6" s="1"/>
  <c r="B2673" i="6" s="1"/>
  <c r="B52" i="40"/>
  <c r="B8" i="48"/>
  <c r="B8" i="47"/>
  <c r="B8" i="46"/>
  <c r="B8" i="45"/>
  <c r="B8" i="32"/>
  <c r="B8" i="44"/>
  <c r="B8" i="43"/>
  <c r="B8" i="42"/>
  <c r="B8" i="41"/>
  <c r="B8" i="37"/>
  <c r="B8" i="40"/>
  <c r="B8" i="39"/>
  <c r="B8" i="38"/>
  <c r="B8" i="8"/>
  <c r="B8" i="7"/>
  <c r="B2691" i="6" l="1"/>
  <c r="B2714" i="6" s="1"/>
  <c r="B2730" i="6" s="1"/>
  <c r="B2750" i="6" s="1"/>
  <c r="B2766" i="6" s="1"/>
  <c r="B2782" i="6" s="1"/>
  <c r="B2801" i="6" s="1"/>
  <c r="B2817" i="6" s="1"/>
  <c r="B2833" i="6" s="1"/>
  <c r="B2850" i="6" s="1"/>
  <c r="B2866" i="6" s="1"/>
  <c r="B2876" i="6" s="1"/>
  <c r="B8" i="6"/>
  <c r="B8" i="16"/>
  <c r="C1392" i="7" l="1"/>
  <c r="C1408" i="7" s="1"/>
  <c r="C1421" i="7" s="1"/>
  <c r="C1440" i="7" s="1"/>
  <c r="C1358" i="7"/>
  <c r="C1331" i="7"/>
  <c r="B64" i="37"/>
  <c r="B62" i="32" s="1"/>
  <c r="R2871" i="6" l="1"/>
  <c r="P2871" i="6"/>
  <c r="N2871" i="6"/>
  <c r="L2871" i="6"/>
  <c r="J2871" i="6"/>
  <c r="H2871" i="6"/>
  <c r="G2871" i="6"/>
  <c r="R2870" i="6"/>
  <c r="P2870" i="6"/>
  <c r="N2870" i="6"/>
  <c r="L2870" i="6"/>
  <c r="J2870" i="6"/>
  <c r="H2870" i="6"/>
  <c r="G2870" i="6"/>
  <c r="B2897" i="6" l="1"/>
  <c r="B2919" i="6" l="1"/>
  <c r="C567" i="8" l="1"/>
  <c r="K54" i="32" l="1"/>
  <c r="K21" i="32"/>
  <c r="K28" i="32" s="1"/>
  <c r="K35" i="32" s="1"/>
  <c r="K42" i="32" s="1"/>
  <c r="K50" i="32" s="1"/>
  <c r="K58" i="37"/>
  <c r="K22" i="37"/>
  <c r="K30" i="37" s="1"/>
  <c r="K38" i="37" s="1"/>
  <c r="K46" i="37" s="1"/>
  <c r="K54" i="37" s="1"/>
  <c r="K18" i="37"/>
  <c r="K47" i="37" s="1"/>
  <c r="C763" i="8" l="1"/>
  <c r="C787" i="8" s="1"/>
  <c r="B2928" i="6" l="1"/>
  <c r="B2937" i="6" s="1"/>
  <c r="B2945" i="6" s="1"/>
  <c r="B2960" i="6" s="1"/>
  <c r="P2923" i="6"/>
  <c r="N2923" i="6"/>
  <c r="L2923" i="6"/>
  <c r="E2923" i="6"/>
  <c r="F2923" i="6" s="1"/>
  <c r="P2932" i="6"/>
  <c r="N2932" i="6"/>
  <c r="L2932" i="6"/>
  <c r="E2932" i="6"/>
  <c r="F2932" i="6" s="1"/>
  <c r="M2941" i="6"/>
  <c r="K2941" i="6"/>
  <c r="I2941" i="6"/>
  <c r="F2941" i="6"/>
  <c r="B2972" i="6" l="1"/>
  <c r="B2986" i="6" s="1"/>
  <c r="I41" i="37"/>
  <c r="I40" i="37"/>
  <c r="K40" i="37" s="1"/>
  <c r="I39" i="37"/>
  <c r="K39" i="37" s="1"/>
  <c r="I25" i="37"/>
  <c r="K25" i="37" s="1"/>
  <c r="I24" i="37"/>
  <c r="K32" i="32" l="1"/>
  <c r="K44" i="32" s="1"/>
  <c r="K39" i="32"/>
  <c r="K46" i="32" s="1"/>
  <c r="K25" i="32"/>
  <c r="K43" i="32" s="1"/>
  <c r="K18" i="32"/>
  <c r="K45" i="32" s="1"/>
  <c r="K42" i="37"/>
  <c r="K50" i="37" s="1"/>
  <c r="K26" i="37"/>
  <c r="K48" i="37" s="1"/>
  <c r="B2995" i="6"/>
  <c r="B3006" i="6" s="1"/>
  <c r="B3015" i="6" s="1"/>
  <c r="C809" i="8" l="1"/>
  <c r="C839" i="8" l="1"/>
  <c r="C902" i="8" s="1"/>
  <c r="B3026" i="6" l="1"/>
  <c r="B3041" i="6" s="1"/>
  <c r="C930" i="8"/>
  <c r="C955" i="8" s="1"/>
  <c r="C976" i="8" s="1"/>
  <c r="C1013" i="8" s="1"/>
  <c r="C1079" i="8" s="1"/>
  <c r="C1111" i="8" s="1"/>
  <c r="C1133" i="8" s="1"/>
  <c r="C1169" i="8" s="1"/>
  <c r="D1347" i="7"/>
  <c r="D1346" i="7"/>
  <c r="D1345" i="7"/>
  <c r="D1344" i="7"/>
  <c r="D1343" i="7"/>
  <c r="D1342" i="7"/>
  <c r="D1341" i="7"/>
  <c r="D1340" i="7"/>
  <c r="D1339" i="7"/>
  <c r="D1379" i="7"/>
  <c r="D1378" i="7"/>
  <c r="D1377" i="7"/>
  <c r="D1376" i="7"/>
  <c r="D1375" i="7"/>
  <c r="D1374" i="7"/>
  <c r="D1373" i="7"/>
  <c r="D1372" i="7"/>
  <c r="D1371" i="7"/>
  <c r="D1370" i="7"/>
  <c r="D1369" i="7"/>
  <c r="D1368" i="7"/>
  <c r="D1367" i="7"/>
  <c r="D1366" i="7"/>
  <c r="D1365" i="7"/>
  <c r="D1398" i="7"/>
  <c r="D1399" i="7"/>
  <c r="D1400" i="7"/>
  <c r="F3082" i="6"/>
  <c r="F3108" i="6"/>
  <c r="F3107" i="6"/>
  <c r="F3106" i="6"/>
  <c r="F3105" i="6"/>
  <c r="F3104" i="6"/>
  <c r="F3103" i="6"/>
  <c r="E3125" i="6"/>
  <c r="E3124" i="6"/>
  <c r="E3123" i="6"/>
  <c r="E3121" i="6"/>
  <c r="E3120" i="6"/>
  <c r="E3119" i="6"/>
  <c r="D1493" i="7"/>
  <c r="D1492" i="7"/>
  <c r="D1491" i="7"/>
  <c r="D1490" i="7"/>
  <c r="D1489" i="7"/>
  <c r="D1488" i="7"/>
  <c r="D1482" i="7"/>
  <c r="D1481" i="7"/>
  <c r="D1480" i="7"/>
  <c r="D1479" i="7"/>
  <c r="D1478" i="7"/>
  <c r="D1477" i="7"/>
  <c r="D1476" i="7"/>
  <c r="D1475" i="7"/>
  <c r="D1474" i="7"/>
  <c r="D1473" i="7"/>
  <c r="D1472" i="7"/>
  <c r="D1471" i="7"/>
  <c r="D1470" i="7"/>
  <c r="D1469" i="7"/>
  <c r="D1468" i="7"/>
  <c r="D1467" i="7"/>
  <c r="D1466" i="7"/>
  <c r="D1430" i="7"/>
  <c r="D1429" i="7"/>
  <c r="D1528" i="7"/>
  <c r="D1527" i="7"/>
  <c r="D1526" i="7"/>
  <c r="D1525" i="7"/>
  <c r="D1524" i="7"/>
  <c r="D1523" i="7"/>
  <c r="D1522" i="7"/>
  <c r="D1521" i="7"/>
  <c r="D1520" i="7"/>
  <c r="D1519" i="7"/>
  <c r="D1518" i="7"/>
  <c r="D1517" i="7"/>
  <c r="D1516" i="7"/>
  <c r="D1515" i="7"/>
  <c r="D1514" i="7"/>
  <c r="D1513" i="7"/>
  <c r="D1512" i="7"/>
  <c r="D1511" i="7"/>
  <c r="D1510" i="7"/>
  <c r="D1509" i="7"/>
  <c r="K3204" i="6"/>
  <c r="F3204" i="6"/>
  <c r="K3203" i="6"/>
  <c r="F3203" i="6"/>
  <c r="K3202" i="6"/>
  <c r="F3202" i="6"/>
  <c r="K3201" i="6"/>
  <c r="F3201" i="6"/>
  <c r="K3200" i="6"/>
  <c r="F3200" i="6"/>
  <c r="K3199" i="6"/>
  <c r="F3199" i="6"/>
  <c r="K3198" i="6"/>
  <c r="F3198" i="6"/>
  <c r="K3197" i="6"/>
  <c r="F3197" i="6"/>
  <c r="K3196" i="6"/>
  <c r="F3196" i="6"/>
  <c r="K3195" i="6"/>
  <c r="F3195" i="6"/>
  <c r="K3194" i="6"/>
  <c r="F3194" i="6"/>
  <c r="K3193" i="6"/>
  <c r="F3193" i="6"/>
  <c r="K3192" i="6"/>
  <c r="F3192" i="6"/>
  <c r="K3191" i="6"/>
  <c r="F3191" i="6"/>
  <c r="K3190" i="6"/>
  <c r="F3190" i="6"/>
  <c r="K3189" i="6"/>
  <c r="F3189" i="6"/>
  <c r="D1566" i="7"/>
  <c r="D1565" i="7"/>
  <c r="D1564" i="7"/>
  <c r="D1563" i="7"/>
  <c r="D1562" i="7"/>
  <c r="D1561" i="7"/>
  <c r="D1560" i="7"/>
  <c r="D1559" i="7"/>
  <c r="D1558" i="7"/>
  <c r="D1590" i="7"/>
  <c r="D1589" i="7"/>
  <c r="D1588" i="7"/>
  <c r="D1587" i="7"/>
  <c r="D1586" i="7"/>
  <c r="D1585" i="7"/>
  <c r="D1584" i="7"/>
  <c r="D1583" i="7"/>
  <c r="D1582" i="7"/>
  <c r="K33" i="37"/>
  <c r="D3317" i="6"/>
  <c r="D3316" i="6"/>
  <c r="D3315" i="6"/>
  <c r="D3311" i="6"/>
  <c r="D3310" i="6"/>
  <c r="D3309" i="6"/>
  <c r="D3305" i="6"/>
  <c r="D3304" i="6"/>
  <c r="E3417" i="6"/>
  <c r="H58" i="37"/>
  <c r="H42" i="37"/>
  <c r="H50" i="37" s="1"/>
  <c r="H34" i="37"/>
  <c r="H49" i="37" s="1"/>
  <c r="H26" i="37"/>
  <c r="H48" i="37" s="1"/>
  <c r="H18" i="37"/>
  <c r="H47" i="37" s="1"/>
  <c r="E3439" i="6"/>
  <c r="E3438" i="6"/>
  <c r="E3437" i="6"/>
  <c r="E3435" i="6"/>
  <c r="E3434" i="6"/>
  <c r="E3433" i="6"/>
  <c r="H54" i="32"/>
  <c r="H45" i="32"/>
  <c r="D1782" i="7"/>
  <c r="D1781" i="7"/>
  <c r="D1780" i="7"/>
  <c r="D1779" i="7"/>
  <c r="D1778" i="7"/>
  <c r="F15" i="32"/>
  <c r="F18" i="32" s="1"/>
  <c r="F45" i="32" s="1"/>
  <c r="C18" i="32"/>
  <c r="C45" i="32" s="1"/>
  <c r="D18" i="32"/>
  <c r="D45" i="32" s="1"/>
  <c r="E18" i="32"/>
  <c r="E45" i="32" s="1"/>
  <c r="G18" i="32"/>
  <c r="G45" i="32" s="1"/>
  <c r="I21" i="32"/>
  <c r="I28" i="32" s="1"/>
  <c r="I35" i="32" s="1"/>
  <c r="I42" i="32" s="1"/>
  <c r="I50" i="32" s="1"/>
  <c r="F22" i="32"/>
  <c r="I25" i="32"/>
  <c r="I43" i="32" s="1"/>
  <c r="F23" i="32"/>
  <c r="G23" i="32"/>
  <c r="F24" i="32"/>
  <c r="C25" i="32"/>
  <c r="C43" i="32" s="1"/>
  <c r="D25" i="32"/>
  <c r="D43" i="32" s="1"/>
  <c r="E25" i="32"/>
  <c r="E43" i="32" s="1"/>
  <c r="C29" i="32"/>
  <c r="D29" i="32" s="1"/>
  <c r="E29" i="32"/>
  <c r="F29" i="32"/>
  <c r="G29" i="32"/>
  <c r="C30" i="32"/>
  <c r="D30" i="32"/>
  <c r="E30" i="32"/>
  <c r="F30" i="32"/>
  <c r="G30" i="32"/>
  <c r="I32" i="32"/>
  <c r="I44" i="32" s="1"/>
  <c r="C31" i="32"/>
  <c r="D31" i="32"/>
  <c r="E31" i="32"/>
  <c r="F31" i="32"/>
  <c r="G31" i="32"/>
  <c r="C36" i="32"/>
  <c r="D36" i="32" s="1"/>
  <c r="E36" i="32" s="1"/>
  <c r="F36" i="32" s="1"/>
  <c r="G36" i="32" s="1"/>
  <c r="C37" i="32"/>
  <c r="D37" i="32"/>
  <c r="E37" i="32"/>
  <c r="F37" i="32"/>
  <c r="C38" i="32"/>
  <c r="D38" i="32"/>
  <c r="E38" i="32"/>
  <c r="G38" i="32"/>
  <c r="I39" i="32"/>
  <c r="I46" i="32" s="1"/>
  <c r="C54" i="32"/>
  <c r="D54" i="32"/>
  <c r="E54" i="32"/>
  <c r="F54" i="32"/>
  <c r="G54" i="32"/>
  <c r="I54" i="32"/>
  <c r="I22" i="37"/>
  <c r="I30" i="37" s="1"/>
  <c r="I38" i="37" s="1"/>
  <c r="I46" i="37" s="1"/>
  <c r="I54" i="37" s="1"/>
  <c r="C18" i="37"/>
  <c r="C47" i="37" s="1"/>
  <c r="D18" i="37"/>
  <c r="D47" i="37"/>
  <c r="E18" i="37"/>
  <c r="F18" i="37"/>
  <c r="F47" i="37" s="1"/>
  <c r="G18" i="37"/>
  <c r="G47" i="37" s="1"/>
  <c r="I18" i="37"/>
  <c r="I47" i="37" s="1"/>
  <c r="C26" i="37"/>
  <c r="C48" i="37" s="1"/>
  <c r="D26" i="37"/>
  <c r="D48" i="37" s="1"/>
  <c r="E26" i="37"/>
  <c r="E48" i="37" s="1"/>
  <c r="F26" i="37"/>
  <c r="F48" i="37" s="1"/>
  <c r="G26" i="37"/>
  <c r="G48" i="37" s="1"/>
  <c r="I26" i="37"/>
  <c r="I48" i="37" s="1"/>
  <c r="F32" i="37"/>
  <c r="F34" i="37" s="1"/>
  <c r="F49" i="37" s="1"/>
  <c r="G34" i="37"/>
  <c r="G49" i="37" s="1"/>
  <c r="C34" i="37"/>
  <c r="C49" i="37" s="1"/>
  <c r="D34" i="37"/>
  <c r="D49" i="37" s="1"/>
  <c r="E34" i="37"/>
  <c r="E49" i="37" s="1"/>
  <c r="C42" i="37"/>
  <c r="C50" i="37" s="1"/>
  <c r="D42" i="37"/>
  <c r="D50" i="37" s="1"/>
  <c r="E42" i="37"/>
  <c r="E50" i="37" s="1"/>
  <c r="F42" i="37"/>
  <c r="F50" i="37" s="1"/>
  <c r="G42" i="37"/>
  <c r="G50" i="37" s="1"/>
  <c r="I42" i="37"/>
  <c r="I50" i="37" s="1"/>
  <c r="E47" i="37"/>
  <c r="C58" i="37"/>
  <c r="D58" i="37"/>
  <c r="E58" i="37"/>
  <c r="F58" i="37"/>
  <c r="G58" i="37"/>
  <c r="I58" i="37"/>
  <c r="E995" i="8"/>
  <c r="E996" i="8"/>
  <c r="E997" i="8"/>
  <c r="E1010" i="8"/>
  <c r="J1145" i="8"/>
  <c r="J1146" i="8"/>
  <c r="J1147" i="8"/>
  <c r="J1148" i="8"/>
  <c r="F1503" i="8"/>
  <c r="F1504" i="8"/>
  <c r="F1505" i="8"/>
  <c r="F1506" i="8"/>
  <c r="D1974" i="7"/>
  <c r="D1975" i="7"/>
  <c r="D1989" i="7"/>
  <c r="D1990" i="7"/>
  <c r="D2166" i="7"/>
  <c r="D2167" i="7"/>
  <c r="D2168" i="7"/>
  <c r="D2169" i="7"/>
  <c r="D2170" i="7"/>
  <c r="D2171" i="7"/>
  <c r="D2172" i="7"/>
  <c r="D2173" i="7"/>
  <c r="D2174" i="7"/>
  <c r="D2175" i="7"/>
  <c r="D2176" i="7"/>
  <c r="D2177" i="7"/>
  <c r="D2178" i="7"/>
  <c r="D2179" i="7"/>
  <c r="D2180" i="7"/>
  <c r="D2181" i="7"/>
  <c r="D2182" i="7"/>
  <c r="D2183" i="7"/>
  <c r="D2184" i="7"/>
  <c r="D2185" i="7"/>
  <c r="D2200" i="7"/>
  <c r="D2246" i="7"/>
  <c r="D2247" i="7"/>
  <c r="D2248" i="7"/>
  <c r="D2249" i="7"/>
  <c r="D2250" i="7"/>
  <c r="D2264" i="7"/>
  <c r="J2275" i="7"/>
  <c r="J2276" i="7"/>
  <c r="J2277" i="7"/>
  <c r="F2488" i="7"/>
  <c r="H2488" i="7"/>
  <c r="F2489" i="7"/>
  <c r="H2489" i="7"/>
  <c r="F2490" i="7"/>
  <c r="H2490" i="7"/>
  <c r="F2491" i="7"/>
  <c r="H2491" i="7"/>
  <c r="F2492" i="7"/>
  <c r="H2492" i="7"/>
  <c r="F2493" i="7"/>
  <c r="H2493" i="7"/>
  <c r="F2494" i="7"/>
  <c r="H2494" i="7"/>
  <c r="F2495" i="7"/>
  <c r="H2495" i="7"/>
  <c r="F2496" i="7"/>
  <c r="H2496" i="7"/>
  <c r="F2497" i="7"/>
  <c r="H2497" i="7"/>
  <c r="F2498" i="7"/>
  <c r="H2498" i="7"/>
  <c r="F2499" i="7"/>
  <c r="H2499" i="7"/>
  <c r="F2500" i="7"/>
  <c r="H2500" i="7"/>
  <c r="F2501" i="7"/>
  <c r="H2501" i="7"/>
  <c r="F2502" i="7"/>
  <c r="H2502" i="7"/>
  <c r="F2503" i="7"/>
  <c r="H2503" i="7"/>
  <c r="F2504" i="7"/>
  <c r="H2504" i="7"/>
  <c r="F2505" i="7"/>
  <c r="H2505" i="7"/>
  <c r="F2506" i="7"/>
  <c r="H2506" i="7"/>
  <c r="F2507" i="7"/>
  <c r="H2507" i="7"/>
  <c r="F2508" i="7"/>
  <c r="H2508" i="7"/>
  <c r="F2509" i="7"/>
  <c r="H2509" i="7"/>
  <c r="F2510" i="7"/>
  <c r="H2510" i="7"/>
  <c r="F2511" i="7"/>
  <c r="H2511" i="7"/>
  <c r="F2512" i="7"/>
  <c r="H2512" i="7"/>
  <c r="F2513" i="7"/>
  <c r="H2513" i="7"/>
  <c r="F2514" i="7"/>
  <c r="H2514" i="7"/>
  <c r="F2515" i="7"/>
  <c r="H2515" i="7"/>
  <c r="F2516" i="7"/>
  <c r="H2516" i="7"/>
  <c r="F2517" i="7"/>
  <c r="H2517" i="7"/>
  <c r="F2518" i="7"/>
  <c r="H2518" i="7"/>
  <c r="F2519" i="7"/>
  <c r="H2519" i="7"/>
  <c r="F2520" i="7"/>
  <c r="H2520" i="7"/>
  <c r="F2521" i="7"/>
  <c r="H2521" i="7"/>
  <c r="F2522" i="7"/>
  <c r="H2522" i="7"/>
  <c r="F2523" i="7"/>
  <c r="H2523" i="7"/>
  <c r="F2524" i="7"/>
  <c r="H2524" i="7"/>
  <c r="F2525" i="7"/>
  <c r="H2525" i="7"/>
  <c r="F2526" i="7"/>
  <c r="H2526" i="7"/>
  <c r="F2527" i="7"/>
  <c r="H2527" i="7"/>
  <c r="F2528" i="7"/>
  <c r="H2528" i="7"/>
  <c r="F2529" i="7"/>
  <c r="H2529" i="7"/>
  <c r="F2530" i="7"/>
  <c r="H2530" i="7"/>
  <c r="F2531" i="7"/>
  <c r="H2531" i="7"/>
  <c r="F2532" i="7"/>
  <c r="H2532" i="7"/>
  <c r="F2533" i="7"/>
  <c r="H2533" i="7"/>
  <c r="F2534" i="7"/>
  <c r="H2534" i="7"/>
  <c r="F2535" i="7"/>
  <c r="H2535" i="7"/>
  <c r="F2536" i="7"/>
  <c r="H2536" i="7"/>
  <c r="F2537" i="7"/>
  <c r="H2537" i="7"/>
  <c r="F2538" i="7"/>
  <c r="H2538" i="7"/>
  <c r="F2539" i="7"/>
  <c r="H2539" i="7"/>
  <c r="F2540" i="7"/>
  <c r="H2540" i="7"/>
  <c r="F2541" i="7"/>
  <c r="H2541" i="7"/>
  <c r="F2542" i="7"/>
  <c r="H2542" i="7"/>
  <c r="F2543" i="7"/>
  <c r="H2543" i="7"/>
  <c r="F2544" i="7"/>
  <c r="H2544" i="7"/>
  <c r="F2545" i="7"/>
  <c r="H2545" i="7"/>
  <c r="F2546" i="7"/>
  <c r="H2546" i="7"/>
  <c r="F2547" i="7"/>
  <c r="H2547" i="7"/>
  <c r="F2548" i="7"/>
  <c r="H2548" i="7"/>
  <c r="F2549" i="7"/>
  <c r="H2549" i="7"/>
  <c r="F2550" i="7"/>
  <c r="H2550" i="7"/>
  <c r="F2551" i="7"/>
  <c r="H2551" i="7"/>
  <c r="F2552" i="7"/>
  <c r="H2552" i="7"/>
  <c r="F2553" i="7"/>
  <c r="H2553" i="7"/>
  <c r="F2554" i="7"/>
  <c r="H2554" i="7"/>
  <c r="F2555" i="7"/>
  <c r="H2555" i="7"/>
  <c r="F2556" i="7"/>
  <c r="H2556" i="7"/>
  <c r="F2557" i="7"/>
  <c r="H2557" i="7"/>
  <c r="F2558" i="7"/>
  <c r="H2558" i="7"/>
  <c r="F2559" i="7"/>
  <c r="H2559" i="7"/>
  <c r="F2560" i="7"/>
  <c r="H2560" i="7"/>
  <c r="F2561" i="7"/>
  <c r="H2561" i="7"/>
  <c r="F2562" i="7"/>
  <c r="H2562" i="7"/>
  <c r="F2563" i="7"/>
  <c r="H2563" i="7"/>
  <c r="F2564" i="7"/>
  <c r="H2564" i="7"/>
  <c r="F2565" i="7"/>
  <c r="H2565" i="7"/>
  <c r="F2566" i="7"/>
  <c r="H2566" i="7"/>
  <c r="F2567" i="7"/>
  <c r="H2567" i="7"/>
  <c r="F2568" i="7"/>
  <c r="H2568" i="7"/>
  <c r="F2569" i="7"/>
  <c r="H2569" i="7"/>
  <c r="F2570" i="7"/>
  <c r="H2570" i="7"/>
  <c r="F2571" i="7"/>
  <c r="H2571" i="7"/>
  <c r="F2572" i="7"/>
  <c r="H2572" i="7"/>
  <c r="F2573" i="7"/>
  <c r="H2573" i="7"/>
  <c r="F2574" i="7"/>
  <c r="H2574" i="7"/>
  <c r="F2575" i="7"/>
  <c r="H2575" i="7"/>
  <c r="F2576" i="7"/>
  <c r="H2576" i="7"/>
  <c r="F2577" i="7"/>
  <c r="H2577" i="7"/>
  <c r="F2578" i="7"/>
  <c r="H2578" i="7"/>
  <c r="F2579" i="7"/>
  <c r="H2579" i="7"/>
  <c r="F2580" i="7"/>
  <c r="H2580" i="7"/>
  <c r="F2581" i="7"/>
  <c r="H2581"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5" i="7"/>
  <c r="D2626" i="7"/>
  <c r="D2627" i="7"/>
  <c r="D2629"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E2753" i="7"/>
  <c r="G2753" i="7"/>
  <c r="J2753" i="7"/>
  <c r="L2753" i="7"/>
  <c r="O2753" i="7"/>
  <c r="E2754" i="7"/>
  <c r="G2754" i="7"/>
  <c r="J2754" i="7"/>
  <c r="L2754" i="7"/>
  <c r="O2754" i="7"/>
  <c r="E2755" i="7"/>
  <c r="G2755" i="7"/>
  <c r="J2755" i="7"/>
  <c r="L2755" i="7"/>
  <c r="O2755" i="7"/>
  <c r="E2756" i="7"/>
  <c r="G2756" i="7"/>
  <c r="J2756" i="7"/>
  <c r="L2756" i="7"/>
  <c r="O2756" i="7"/>
  <c r="E2757" i="7"/>
  <c r="O2757" i="7"/>
  <c r="E2758" i="7"/>
  <c r="O2758" i="7"/>
  <c r="E2759" i="7"/>
  <c r="O2759" i="7"/>
  <c r="E2760" i="7"/>
  <c r="O2760" i="7"/>
  <c r="E2761" i="7"/>
  <c r="O2761" i="7"/>
  <c r="E2762" i="7"/>
  <c r="O2762" i="7"/>
  <c r="E2763" i="7"/>
  <c r="O2763" i="7"/>
  <c r="E2764" i="7"/>
  <c r="O2764" i="7"/>
  <c r="E2770" i="7"/>
  <c r="K2770" i="7"/>
  <c r="E2771" i="7"/>
  <c r="K2771" i="7"/>
  <c r="E2772" i="7"/>
  <c r="K2772" i="7"/>
  <c r="E2773" i="7"/>
  <c r="K2773" i="7"/>
  <c r="D2785" i="7"/>
  <c r="D2786" i="7"/>
  <c r="F2786" i="7"/>
  <c r="D2787" i="7"/>
  <c r="F2787" i="7"/>
  <c r="D2788" i="7"/>
  <c r="F2788" i="7"/>
  <c r="D2789" i="7"/>
  <c r="F2789" i="7"/>
  <c r="D2790" i="7"/>
  <c r="F2790" i="7"/>
  <c r="D2791" i="7"/>
  <c r="F2791" i="7"/>
  <c r="D2792" i="7"/>
  <c r="F2792" i="7"/>
  <c r="D2793" i="7"/>
  <c r="F2793" i="7"/>
  <c r="D2794" i="7"/>
  <c r="F2794" i="7"/>
  <c r="D2795" i="7"/>
  <c r="F2795" i="7"/>
  <c r="D2796" i="7"/>
  <c r="F2796" i="7"/>
  <c r="D2797" i="7"/>
  <c r="F2797" i="7"/>
  <c r="D2798" i="7"/>
  <c r="F2798" i="7"/>
  <c r="D2799" i="7"/>
  <c r="F2799" i="7"/>
  <c r="D2800" i="7"/>
  <c r="F2800" i="7"/>
  <c r="D2801" i="7"/>
  <c r="F2801" i="7"/>
  <c r="D2802" i="7"/>
  <c r="F2802" i="7"/>
  <c r="D2803" i="7"/>
  <c r="F2803" i="7"/>
  <c r="D2804" i="7"/>
  <c r="F2804" i="7"/>
  <c r="D2805" i="7"/>
  <c r="F2805" i="7"/>
  <c r="D2806" i="7"/>
  <c r="F2806" i="7"/>
  <c r="D2807" i="7"/>
  <c r="F2807" i="7"/>
  <c r="D2808" i="7"/>
  <c r="F2808" i="7"/>
  <c r="D2809" i="7"/>
  <c r="F2809" i="7"/>
  <c r="D2810" i="7"/>
  <c r="F2810" i="7"/>
  <c r="D2811" i="7"/>
  <c r="F2811" i="7"/>
  <c r="D2812" i="7"/>
  <c r="F2812" i="7"/>
  <c r="D2813" i="7"/>
  <c r="F2813" i="7"/>
  <c r="D2814" i="7"/>
  <c r="F2814" i="7"/>
  <c r="D2815" i="7"/>
  <c r="F2815" i="7"/>
  <c r="D2816" i="7"/>
  <c r="F2816" i="7"/>
  <c r="D2817" i="7"/>
  <c r="F2817" i="7"/>
  <c r="D2818" i="7"/>
  <c r="F2818" i="7"/>
  <c r="D2819" i="7"/>
  <c r="F2819" i="7"/>
  <c r="D2820" i="7"/>
  <c r="F2820" i="7"/>
  <c r="D2821" i="7"/>
  <c r="F2821" i="7"/>
  <c r="D2822" i="7"/>
  <c r="F2822" i="7"/>
  <c r="D2823" i="7"/>
  <c r="F2823" i="7"/>
  <c r="D2824" i="7"/>
  <c r="F2824" i="7"/>
  <c r="D2825" i="7"/>
  <c r="F2825" i="7"/>
  <c r="D2826" i="7"/>
  <c r="F2826" i="7"/>
  <c r="D2827" i="7"/>
  <c r="F2827" i="7"/>
  <c r="D2828" i="7"/>
  <c r="F2828" i="7"/>
  <c r="D2829" i="7"/>
  <c r="F2829" i="7"/>
  <c r="D2830" i="7"/>
  <c r="F2830" i="7"/>
  <c r="D2831" i="7"/>
  <c r="F2831" i="7"/>
  <c r="D2832" i="7"/>
  <c r="F2832" i="7"/>
  <c r="D2833" i="7"/>
  <c r="F2833" i="7"/>
  <c r="D2834" i="7"/>
  <c r="F2834" i="7"/>
  <c r="D2835" i="7"/>
  <c r="F2835" i="7"/>
  <c r="D2836" i="7"/>
  <c r="F2836" i="7"/>
  <c r="D2837" i="7"/>
  <c r="F2837" i="7"/>
  <c r="D2838" i="7"/>
  <c r="F2838" i="7"/>
  <c r="D2839" i="7"/>
  <c r="F2839" i="7"/>
  <c r="D2840" i="7"/>
  <c r="F2840" i="7"/>
  <c r="D2841" i="7"/>
  <c r="F2841" i="7"/>
  <c r="D2842" i="7"/>
  <c r="F2842" i="7"/>
  <c r="D2843" i="7"/>
  <c r="F2843" i="7"/>
  <c r="D2844" i="7"/>
  <c r="F2844" i="7"/>
  <c r="D2845" i="7"/>
  <c r="F2845" i="7"/>
  <c r="D2846" i="7"/>
  <c r="F2846" i="7"/>
  <c r="D2847" i="7"/>
  <c r="F2847" i="7"/>
  <c r="D2848" i="7"/>
  <c r="F2848" i="7"/>
  <c r="D2849" i="7"/>
  <c r="F2849" i="7"/>
  <c r="D2850" i="7"/>
  <c r="F2850" i="7"/>
  <c r="D2851" i="7"/>
  <c r="F2851" i="7"/>
  <c r="D2852" i="7"/>
  <c r="F2852" i="7"/>
  <c r="D2853" i="7"/>
  <c r="F2853" i="7"/>
  <c r="D2854" i="7"/>
  <c r="F2854" i="7"/>
  <c r="D2855" i="7"/>
  <c r="F2855" i="7"/>
  <c r="D2856" i="7"/>
  <c r="F2856" i="7"/>
  <c r="D2857" i="7"/>
  <c r="F2857" i="7"/>
  <c r="D2858" i="7"/>
  <c r="F2858" i="7"/>
  <c r="D2859" i="7"/>
  <c r="F2859" i="7"/>
  <c r="D2860" i="7"/>
  <c r="F2860" i="7"/>
  <c r="D2861" i="7"/>
  <c r="F2861" i="7"/>
  <c r="D2862" i="7"/>
  <c r="F2862" i="7"/>
  <c r="D2863" i="7"/>
  <c r="F2863" i="7"/>
  <c r="D2864" i="7"/>
  <c r="F2864" i="7"/>
  <c r="D2865" i="7"/>
  <c r="F2865" i="7"/>
  <c r="D2866" i="7"/>
  <c r="F2866" i="7"/>
  <c r="D2867" i="7"/>
  <c r="F2867" i="7"/>
  <c r="D2868" i="7"/>
  <c r="F2868" i="7"/>
  <c r="D2869" i="7"/>
  <c r="F2869" i="7"/>
  <c r="D2870" i="7"/>
  <c r="F2870" i="7"/>
  <c r="D2871" i="7"/>
  <c r="F2871" i="7"/>
  <c r="D2872" i="7"/>
  <c r="F2872" i="7"/>
  <c r="D2873" i="7"/>
  <c r="F2873" i="7"/>
  <c r="D2874" i="7"/>
  <c r="F2874" i="7"/>
  <c r="D2875" i="7"/>
  <c r="F2875" i="7"/>
  <c r="D2876" i="7"/>
  <c r="F2876" i="7"/>
  <c r="D2877" i="7"/>
  <c r="F2877" i="7"/>
  <c r="D2878" i="7"/>
  <c r="F2878" i="7"/>
  <c r="D2879" i="7"/>
  <c r="F2879" i="7"/>
  <c r="D2880" i="7"/>
  <c r="F2880" i="7"/>
  <c r="D2881" i="7"/>
  <c r="F2881" i="7"/>
  <c r="D2882" i="7"/>
  <c r="F2882" i="7"/>
  <c r="D2883" i="7"/>
  <c r="F2883" i="7"/>
  <c r="D2884" i="7"/>
  <c r="F2884" i="7"/>
  <c r="D2885" i="7"/>
  <c r="F2885" i="7"/>
  <c r="D2886" i="7"/>
  <c r="F2886" i="7"/>
  <c r="D2887" i="7"/>
  <c r="F2887" i="7"/>
  <c r="D2888" i="7"/>
  <c r="F2888" i="7"/>
  <c r="D2889" i="7"/>
  <c r="F2889" i="7"/>
  <c r="D2890" i="7"/>
  <c r="F2890" i="7"/>
  <c r="D2891" i="7"/>
  <c r="F2891" i="7"/>
  <c r="D2892" i="7"/>
  <c r="F2892" i="7"/>
  <c r="D2893" i="7"/>
  <c r="F2893" i="7"/>
  <c r="D2894" i="7"/>
  <c r="F2894" i="7"/>
  <c r="D2895" i="7"/>
  <c r="F2895" i="7"/>
  <c r="D2896" i="7"/>
  <c r="F2896" i="7"/>
  <c r="D2897" i="7"/>
  <c r="F2897" i="7"/>
  <c r="D2898" i="7"/>
  <c r="F2898" i="7"/>
  <c r="D2899" i="7"/>
  <c r="F2899" i="7"/>
  <c r="D2900" i="7"/>
  <c r="F2900" i="7"/>
  <c r="D2901" i="7"/>
  <c r="F2901" i="7"/>
  <c r="D2902" i="7"/>
  <c r="F2902" i="7"/>
  <c r="D2903" i="7"/>
  <c r="F2903" i="7"/>
  <c r="D2904" i="7"/>
  <c r="F2904" i="7"/>
  <c r="D2905" i="7"/>
  <c r="F2905" i="7"/>
  <c r="D2906" i="7"/>
  <c r="F2906" i="7"/>
  <c r="D2907" i="7"/>
  <c r="F2907" i="7"/>
  <c r="D2908" i="7"/>
  <c r="F2908" i="7"/>
  <c r="D2909" i="7"/>
  <c r="F2909" i="7"/>
  <c r="D2910" i="7"/>
  <c r="F2910" i="7"/>
  <c r="D2911" i="7"/>
  <c r="F2911" i="7"/>
  <c r="D2912" i="7"/>
  <c r="F2912" i="7"/>
  <c r="D2913" i="7"/>
  <c r="F2913" i="7"/>
  <c r="D2914" i="7"/>
  <c r="F2914" i="7"/>
  <c r="D2915" i="7"/>
  <c r="F2915" i="7"/>
  <c r="D2916" i="7"/>
  <c r="F2916" i="7"/>
  <c r="D2917" i="7"/>
  <c r="F2917" i="7"/>
  <c r="D2918" i="7"/>
  <c r="F2918" i="7"/>
  <c r="D2919" i="7"/>
  <c r="F2919" i="7"/>
  <c r="D2920" i="7"/>
  <c r="F2920" i="7"/>
  <c r="D2921" i="7"/>
  <c r="F2921" i="7"/>
  <c r="D2922" i="7"/>
  <c r="F2922" i="7"/>
  <c r="D2923" i="7"/>
  <c r="F2923" i="7"/>
  <c r="D2924" i="7"/>
  <c r="F2924" i="7"/>
  <c r="D2925" i="7"/>
  <c r="F2925" i="7"/>
  <c r="D2926" i="7"/>
  <c r="F2926" i="7"/>
  <c r="D2927" i="7"/>
  <c r="F2927" i="7"/>
  <c r="D2928" i="7"/>
  <c r="F2928" i="7"/>
  <c r="D2929" i="7"/>
  <c r="F2929" i="7"/>
  <c r="D2930" i="7"/>
  <c r="F2930" i="7"/>
  <c r="D2931" i="7"/>
  <c r="F2931" i="7"/>
  <c r="D2932" i="7"/>
  <c r="F2932" i="7"/>
  <c r="D2933" i="7"/>
  <c r="F2933" i="7"/>
  <c r="D2934" i="7"/>
  <c r="F2934" i="7"/>
  <c r="D2935" i="7"/>
  <c r="F2935" i="7"/>
  <c r="D2936" i="7"/>
  <c r="F2936" i="7"/>
  <c r="D2937" i="7"/>
  <c r="F2937" i="7"/>
  <c r="D2938" i="7"/>
  <c r="F2938" i="7"/>
  <c r="D2939" i="7"/>
  <c r="F2939" i="7"/>
  <c r="D2940" i="7"/>
  <c r="F2940" i="7"/>
  <c r="D2941" i="7"/>
  <c r="F2941" i="7"/>
  <c r="D2942" i="7"/>
  <c r="F2942" i="7"/>
  <c r="D2943" i="7"/>
  <c r="F2943" i="7"/>
  <c r="D2944" i="7"/>
  <c r="F2944" i="7"/>
  <c r="D2945" i="7"/>
  <c r="F2945" i="7"/>
  <c r="D2946" i="7"/>
  <c r="F2946" i="7"/>
  <c r="D2947" i="7"/>
  <c r="F2947" i="7"/>
  <c r="D2948" i="7"/>
  <c r="F2948" i="7"/>
  <c r="D2949" i="7"/>
  <c r="F2949" i="7"/>
  <c r="D2950" i="7"/>
  <c r="F2950" i="7"/>
  <c r="D2951" i="7"/>
  <c r="F2951" i="7"/>
  <c r="D2952" i="7"/>
  <c r="F2952" i="7"/>
  <c r="D2953" i="7"/>
  <c r="F2953" i="7"/>
  <c r="D2954" i="7"/>
  <c r="F2954" i="7"/>
  <c r="D2955" i="7"/>
  <c r="F2955" i="7"/>
  <c r="D2956" i="7"/>
  <c r="F2956" i="7"/>
  <c r="D2957" i="7"/>
  <c r="F2957" i="7"/>
  <c r="D2958" i="7"/>
  <c r="F2958" i="7"/>
  <c r="D2959" i="7"/>
  <c r="F2959" i="7"/>
  <c r="D2960" i="7"/>
  <c r="F2960" i="7"/>
  <c r="D2961" i="7"/>
  <c r="F2961" i="7"/>
  <c r="D2962" i="7"/>
  <c r="F2962" i="7"/>
  <c r="D2963" i="7"/>
  <c r="F2963" i="7"/>
  <c r="D2964" i="7"/>
  <c r="F2964" i="7"/>
  <c r="D2965" i="7"/>
  <c r="F2965" i="7"/>
  <c r="D2966" i="7"/>
  <c r="F2966" i="7"/>
  <c r="D2967" i="7"/>
  <c r="F2967" i="7"/>
  <c r="D2968" i="7"/>
  <c r="F2968" i="7"/>
  <c r="D2969" i="7"/>
  <c r="F2969" i="7"/>
  <c r="D2970" i="7"/>
  <c r="F2970" i="7"/>
  <c r="D2971" i="7"/>
  <c r="F2971" i="7"/>
  <c r="D2972" i="7"/>
  <c r="F2972" i="7"/>
  <c r="D2973" i="7"/>
  <c r="F2973" i="7"/>
  <c r="D2974" i="7"/>
  <c r="F2974" i="7"/>
  <c r="D2975" i="7"/>
  <c r="F2975" i="7"/>
  <c r="D2976" i="7"/>
  <c r="F2976" i="7"/>
  <c r="D2977" i="7"/>
  <c r="F2977" i="7"/>
  <c r="D2978" i="7"/>
  <c r="F2978" i="7"/>
  <c r="D2979" i="7"/>
  <c r="F2979" i="7"/>
  <c r="D2980" i="7"/>
  <c r="F2980" i="7"/>
  <c r="D2981" i="7"/>
  <c r="F2981" i="7"/>
  <c r="D2982" i="7"/>
  <c r="F2982" i="7"/>
  <c r="D2983" i="7"/>
  <c r="F2983" i="7"/>
  <c r="D2984" i="7"/>
  <c r="F2984" i="7"/>
  <c r="D2985" i="7"/>
  <c r="F2985" i="7"/>
  <c r="D2986" i="7"/>
  <c r="F2986" i="7"/>
  <c r="D2987" i="7"/>
  <c r="F2987" i="7"/>
  <c r="D2988" i="7"/>
  <c r="F2988" i="7"/>
  <c r="D2989" i="7"/>
  <c r="F2989" i="7"/>
  <c r="D2990" i="7"/>
  <c r="F2990" i="7"/>
  <c r="D2991" i="7"/>
  <c r="F2991" i="7"/>
  <c r="D2992" i="7"/>
  <c r="F2992" i="7"/>
  <c r="D2993" i="7"/>
  <c r="F2993" i="7"/>
  <c r="D2994" i="7"/>
  <c r="F2994" i="7"/>
  <c r="D2995" i="7"/>
  <c r="F2995" i="7"/>
  <c r="D2996" i="7"/>
  <c r="D2997" i="7"/>
  <c r="D2998" i="7"/>
  <c r="D2999" i="7"/>
  <c r="D3000" i="7"/>
  <c r="D3001" i="7"/>
  <c r="D3002" i="7"/>
  <c r="D3003" i="7"/>
  <c r="D3004" i="7"/>
  <c r="D3005" i="7"/>
  <c r="C3025"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E3588" i="6"/>
  <c r="E3589" i="6"/>
  <c r="E3590" i="6"/>
  <c r="E3592" i="6"/>
  <c r="E3593" i="6"/>
  <c r="E3594" i="6"/>
  <c r="E3664" i="6"/>
  <c r="E3665" i="6"/>
  <c r="E3666" i="6"/>
  <c r="E3667" i="6"/>
  <c r="E3668" i="6"/>
  <c r="E3669" i="6"/>
  <c r="E3670" i="6"/>
  <c r="E3671" i="6"/>
  <c r="E3672" i="6"/>
  <c r="E3673" i="6"/>
  <c r="E3674" i="6"/>
  <c r="E3675" i="6"/>
  <c r="E3676" i="6"/>
  <c r="E3677" i="6"/>
  <c r="E3678" i="6"/>
  <c r="E3679" i="6"/>
  <c r="E3680" i="6"/>
  <c r="E3681" i="6"/>
  <c r="E3682" i="6"/>
  <c r="E3683" i="6"/>
  <c r="E3684" i="6"/>
  <c r="E3686" i="6"/>
  <c r="E3687" i="6"/>
  <c r="E3688" i="6"/>
  <c r="E3689" i="6"/>
  <c r="E3690" i="6"/>
  <c r="E3691" i="6"/>
  <c r="E3692" i="6"/>
  <c r="E3693" i="6"/>
  <c r="E3694" i="6"/>
  <c r="E3695" i="6"/>
  <c r="E3696" i="6"/>
  <c r="E3697" i="6"/>
  <c r="E3698" i="6"/>
  <c r="E3699" i="6"/>
  <c r="E3700" i="6"/>
  <c r="E3701" i="6"/>
  <c r="E3702" i="6"/>
  <c r="E3703" i="6"/>
  <c r="E3704" i="6"/>
  <c r="E3705" i="6"/>
  <c r="E3706" i="6"/>
  <c r="G3714" i="6"/>
  <c r="G3715" i="6"/>
  <c r="G3716" i="6"/>
  <c r="G3717" i="6"/>
  <c r="G3718" i="6"/>
  <c r="G3719" i="6"/>
  <c r="G3720" i="6"/>
  <c r="G3721" i="6"/>
  <c r="G3722" i="6"/>
  <c r="G3723" i="6"/>
  <c r="G3724" i="6"/>
  <c r="G3725" i="6"/>
  <c r="G3726" i="6"/>
  <c r="G3727" i="6"/>
  <c r="G3728" i="6"/>
  <c r="G3729" i="6"/>
  <c r="G3730" i="6"/>
  <c r="G3731" i="6"/>
  <c r="G3732" i="6"/>
  <c r="G3733" i="6"/>
  <c r="G3734" i="6"/>
  <c r="G3735" i="6"/>
  <c r="G3736" i="6"/>
  <c r="G3737" i="6"/>
  <c r="G3738" i="6"/>
  <c r="G3739" i="6"/>
  <c r="G3740" i="6"/>
  <c r="G3741" i="6"/>
  <c r="G3742" i="6"/>
  <c r="G3743" i="6"/>
  <c r="G3744" i="6"/>
  <c r="G3745" i="6"/>
  <c r="G3746" i="6"/>
  <c r="G3747" i="6"/>
  <c r="G3749" i="6"/>
  <c r="G3750" i="6"/>
  <c r="G3751" i="6"/>
  <c r="G3752" i="6"/>
  <c r="G3753" i="6"/>
  <c r="G3754" i="6"/>
  <c r="G3755" i="6"/>
  <c r="G3756" i="6"/>
  <c r="G3757" i="6"/>
  <c r="G3758" i="6"/>
  <c r="G3759" i="6"/>
  <c r="G3760" i="6"/>
  <c r="G3761" i="6"/>
  <c r="G3762" i="6"/>
  <c r="G3763" i="6"/>
  <c r="G3764" i="6"/>
  <c r="G3765" i="6"/>
  <c r="G3766" i="6"/>
  <c r="G3767" i="6"/>
  <c r="G3768" i="6"/>
  <c r="G3769" i="6"/>
  <c r="G3770" i="6"/>
  <c r="G3771" i="6"/>
  <c r="G3772" i="6"/>
  <c r="G3773" i="6"/>
  <c r="G3774" i="6"/>
  <c r="G3775" i="6"/>
  <c r="E3862" i="6"/>
  <c r="E3863" i="6"/>
  <c r="E3864" i="6"/>
  <c r="E3865" i="6"/>
  <c r="E3866" i="6"/>
  <c r="E3867" i="6"/>
  <c r="E3868" i="6"/>
  <c r="E3869" i="6"/>
  <c r="E3870" i="6"/>
  <c r="E3871" i="6"/>
  <c r="E3872" i="6"/>
  <c r="E3873" i="6"/>
  <c r="E3874" i="6"/>
  <c r="E3875" i="6"/>
  <c r="E3876" i="6"/>
  <c r="E3877" i="6"/>
  <c r="E3878" i="6"/>
  <c r="E3879" i="6"/>
  <c r="E3880" i="6"/>
  <c r="E3881" i="6"/>
  <c r="E3882" i="6"/>
  <c r="E3884" i="6"/>
  <c r="E3885" i="6"/>
  <c r="E3886" i="6"/>
  <c r="E3887" i="6"/>
  <c r="E3888" i="6"/>
  <c r="E3889" i="6"/>
  <c r="E3890" i="6"/>
  <c r="E3891" i="6"/>
  <c r="E3892" i="6"/>
  <c r="E3893" i="6"/>
  <c r="E3894" i="6"/>
  <c r="E3895" i="6"/>
  <c r="E3896" i="6"/>
  <c r="E3897" i="6"/>
  <c r="E3898" i="6"/>
  <c r="E3899" i="6"/>
  <c r="E3900" i="6"/>
  <c r="E3901" i="6"/>
  <c r="E3902" i="6"/>
  <c r="E3903" i="6"/>
  <c r="E3904" i="6"/>
  <c r="E3922" i="6"/>
  <c r="E3923" i="6"/>
  <c r="E3924" i="6"/>
  <c r="E4101" i="6"/>
  <c r="E4102" i="6"/>
  <c r="E4103" i="6"/>
  <c r="E4105" i="6"/>
  <c r="E4106" i="6"/>
  <c r="E4107" i="6"/>
  <c r="E4108" i="6"/>
  <c r="D4440" i="6"/>
  <c r="D4442" i="6"/>
  <c r="E4449" i="6"/>
  <c r="E4450" i="6"/>
  <c r="E4451" i="6"/>
  <c r="E4452" i="6"/>
  <c r="E4453" i="6"/>
  <c r="E4454" i="6"/>
  <c r="E4456" i="6"/>
  <c r="E4457" i="6"/>
  <c r="E4458" i="6"/>
  <c r="E4459" i="6"/>
  <c r="E4460" i="6"/>
  <c r="E4461" i="6"/>
  <c r="E4462" i="6"/>
  <c r="D4469" i="6"/>
  <c r="D4470" i="6"/>
  <c r="D4471" i="6"/>
  <c r="D4472" i="6"/>
  <c r="D4473" i="6"/>
  <c r="D4474" i="6"/>
  <c r="D4476" i="6"/>
  <c r="D4477" i="6"/>
  <c r="D4478" i="6"/>
  <c r="D4479" i="6"/>
  <c r="D4480" i="6"/>
  <c r="D4481" i="6"/>
  <c r="D4482" i="6"/>
  <c r="E4489" i="6"/>
  <c r="G4489" i="6"/>
  <c r="I4489" i="6"/>
  <c r="K4489" i="6"/>
  <c r="M4489" i="6"/>
  <c r="E4490" i="6"/>
  <c r="G4490" i="6"/>
  <c r="I4490" i="6"/>
  <c r="K4490" i="6"/>
  <c r="M4490" i="6"/>
  <c r="E4491" i="6"/>
  <c r="G4491" i="6"/>
  <c r="I4491" i="6"/>
  <c r="K4491" i="6"/>
  <c r="M4491" i="6"/>
  <c r="E4492" i="6"/>
  <c r="G4492" i="6"/>
  <c r="I4492" i="6"/>
  <c r="K4492" i="6"/>
  <c r="M4492" i="6"/>
  <c r="E4493" i="6"/>
  <c r="G4493" i="6"/>
  <c r="I4493" i="6"/>
  <c r="K4493" i="6"/>
  <c r="M4493" i="6"/>
  <c r="E4494" i="6"/>
  <c r="G4494" i="6"/>
  <c r="I4494" i="6"/>
  <c r="K4494" i="6"/>
  <c r="M4494" i="6"/>
  <c r="E4495" i="6"/>
  <c r="G4495" i="6"/>
  <c r="I4495" i="6"/>
  <c r="K4495" i="6"/>
  <c r="M4495" i="6"/>
  <c r="E4496" i="6"/>
  <c r="G4496" i="6"/>
  <c r="I4496" i="6"/>
  <c r="K4496" i="6"/>
  <c r="M4496" i="6"/>
  <c r="E4497" i="6"/>
  <c r="G4497" i="6"/>
  <c r="I4497" i="6"/>
  <c r="K4497" i="6"/>
  <c r="M4497" i="6"/>
  <c r="E4498" i="6"/>
  <c r="G4498" i="6"/>
  <c r="I4498" i="6"/>
  <c r="K4498" i="6"/>
  <c r="M4498" i="6"/>
  <c r="E4499" i="6"/>
  <c r="G4499" i="6"/>
  <c r="I4499" i="6"/>
  <c r="K4499" i="6"/>
  <c r="M4499" i="6"/>
  <c r="E4500" i="6"/>
  <c r="G4500" i="6"/>
  <c r="I4500" i="6"/>
  <c r="K4500" i="6"/>
  <c r="M4500" i="6"/>
  <c r="E4501" i="6"/>
  <c r="G4501" i="6"/>
  <c r="I4501" i="6"/>
  <c r="K4501" i="6"/>
  <c r="M4501" i="6"/>
  <c r="E4502" i="6"/>
  <c r="G4502" i="6"/>
  <c r="I4502" i="6"/>
  <c r="K4502" i="6"/>
  <c r="M4502" i="6"/>
  <c r="E4503" i="6"/>
  <c r="G4503" i="6"/>
  <c r="I4503" i="6"/>
  <c r="K4503" i="6"/>
  <c r="M4503" i="6"/>
  <c r="E4504" i="6"/>
  <c r="G4504" i="6"/>
  <c r="I4504" i="6"/>
  <c r="K4504" i="6"/>
  <c r="M4504" i="6"/>
  <c r="E4505" i="6"/>
  <c r="G4505" i="6"/>
  <c r="I4505" i="6"/>
  <c r="K4505" i="6"/>
  <c r="M4505" i="6"/>
  <c r="E4506" i="6"/>
  <c r="G4506" i="6"/>
  <c r="I4506" i="6"/>
  <c r="K4506" i="6"/>
  <c r="M4506" i="6"/>
  <c r="E4507" i="6"/>
  <c r="G4507" i="6"/>
  <c r="I4507" i="6"/>
  <c r="K4507" i="6"/>
  <c r="M4507" i="6"/>
  <c r="E4508" i="6"/>
  <c r="G4508" i="6"/>
  <c r="I4508" i="6"/>
  <c r="K4508" i="6"/>
  <c r="M4508" i="6"/>
  <c r="E4509" i="6"/>
  <c r="G4509" i="6"/>
  <c r="I4509" i="6"/>
  <c r="K4509" i="6"/>
  <c r="M4509" i="6"/>
  <c r="E4510" i="6"/>
  <c r="G4510" i="6"/>
  <c r="I4510" i="6"/>
  <c r="K4510" i="6"/>
  <c r="M4510" i="6"/>
  <c r="E4512" i="6"/>
  <c r="G4512" i="6"/>
  <c r="I4512" i="6"/>
  <c r="K4512" i="6"/>
  <c r="M4512" i="6"/>
  <c r="E4513" i="6"/>
  <c r="G4513" i="6"/>
  <c r="I4513" i="6"/>
  <c r="K4513" i="6"/>
  <c r="M4513" i="6"/>
  <c r="E4514" i="6"/>
  <c r="G4514" i="6"/>
  <c r="I4514" i="6"/>
  <c r="K4514" i="6"/>
  <c r="M4514" i="6"/>
  <c r="E4515" i="6"/>
  <c r="G4515" i="6"/>
  <c r="I4515" i="6"/>
  <c r="K4515" i="6"/>
  <c r="M4515" i="6"/>
  <c r="E4516" i="6"/>
  <c r="G4516" i="6"/>
  <c r="I4516" i="6"/>
  <c r="K4516" i="6"/>
  <c r="M4516" i="6"/>
  <c r="E4517" i="6"/>
  <c r="G4517" i="6"/>
  <c r="I4517" i="6"/>
  <c r="K4517" i="6"/>
  <c r="M4517" i="6"/>
  <c r="E4518" i="6"/>
  <c r="G4518" i="6"/>
  <c r="I4518" i="6"/>
  <c r="K4518" i="6"/>
  <c r="M4518" i="6"/>
  <c r="E4519" i="6"/>
  <c r="G4519" i="6"/>
  <c r="I4519" i="6"/>
  <c r="K4519" i="6"/>
  <c r="M4519" i="6"/>
  <c r="E4520" i="6"/>
  <c r="G4520" i="6"/>
  <c r="I4520" i="6"/>
  <c r="K4520" i="6"/>
  <c r="M4520" i="6"/>
  <c r="E4521" i="6"/>
  <c r="G4521" i="6"/>
  <c r="I4521" i="6"/>
  <c r="K4521" i="6"/>
  <c r="M4521" i="6"/>
  <c r="E4522" i="6"/>
  <c r="G4522" i="6"/>
  <c r="I4522" i="6"/>
  <c r="K4522" i="6"/>
  <c r="M4522" i="6"/>
  <c r="E4523" i="6"/>
  <c r="G4523" i="6"/>
  <c r="I4523" i="6"/>
  <c r="K4523" i="6"/>
  <c r="M4523" i="6"/>
  <c r="E4524" i="6"/>
  <c r="G4524" i="6"/>
  <c r="I4524" i="6"/>
  <c r="K4524" i="6"/>
  <c r="M4524" i="6"/>
  <c r="E4525" i="6"/>
  <c r="G4525" i="6"/>
  <c r="I4525" i="6"/>
  <c r="K4525" i="6"/>
  <c r="M4525" i="6"/>
  <c r="E4526" i="6"/>
  <c r="G4526" i="6"/>
  <c r="I4526" i="6"/>
  <c r="K4526" i="6"/>
  <c r="M4526" i="6"/>
  <c r="E4527" i="6"/>
  <c r="G4527" i="6"/>
  <c r="I4527" i="6"/>
  <c r="K4527" i="6"/>
  <c r="M4527" i="6"/>
  <c r="E4528" i="6"/>
  <c r="G4528" i="6"/>
  <c r="I4528" i="6"/>
  <c r="K4528" i="6"/>
  <c r="M4528" i="6"/>
  <c r="E4529" i="6"/>
  <c r="G4529" i="6"/>
  <c r="I4529" i="6"/>
  <c r="K4529" i="6"/>
  <c r="M4529" i="6"/>
  <c r="E4530" i="6"/>
  <c r="G4530" i="6"/>
  <c r="I4530" i="6"/>
  <c r="K4530" i="6"/>
  <c r="M4530" i="6"/>
  <c r="E4531" i="6"/>
  <c r="G4531" i="6"/>
  <c r="I4531" i="6"/>
  <c r="K4531" i="6"/>
  <c r="M4531" i="6"/>
  <c r="E4532" i="6"/>
  <c r="G4532" i="6"/>
  <c r="I4532" i="6"/>
  <c r="K4532" i="6"/>
  <c r="M4532" i="6"/>
  <c r="E4533" i="6"/>
  <c r="G4533" i="6"/>
  <c r="I4533" i="6"/>
  <c r="K4533" i="6"/>
  <c r="M4533" i="6"/>
  <c r="F4540" i="6"/>
  <c r="K4540" i="6"/>
  <c r="M4540" i="6"/>
  <c r="O4540" i="6"/>
  <c r="F4542" i="6"/>
  <c r="K4542" i="6"/>
  <c r="M4542" i="6"/>
  <c r="O4542" i="6"/>
  <c r="B4734" i="6"/>
  <c r="B4967" i="6"/>
  <c r="D5010" i="6"/>
  <c r="D5011" i="6"/>
  <c r="D5012" i="6"/>
  <c r="D5013" i="6"/>
  <c r="H32" i="32" l="1"/>
  <c r="H44" i="32" s="1"/>
  <c r="H25" i="32"/>
  <c r="H43" i="32" s="1"/>
  <c r="H39" i="32"/>
  <c r="H46" i="32" s="1"/>
  <c r="G32" i="32"/>
  <c r="G44" i="32" s="1"/>
  <c r="G25" i="32"/>
  <c r="G43" i="32" s="1"/>
  <c r="G39" i="32"/>
  <c r="G46" i="32" s="1"/>
  <c r="I34" i="37"/>
  <c r="I49" i="37" s="1"/>
  <c r="K34" i="37"/>
  <c r="K49" i="37" s="1"/>
  <c r="C1212" i="8"/>
  <c r="C1241" i="8" s="1"/>
  <c r="F39" i="32"/>
  <c r="F46" i="32" s="1"/>
  <c r="E39" i="32"/>
  <c r="E46" i="32" s="1"/>
  <c r="I18" i="32"/>
  <c r="I45" i="32" s="1"/>
  <c r="C1459" i="7"/>
  <c r="C1502" i="7" s="1"/>
  <c r="C1536" i="7" s="1"/>
  <c r="C1550" i="7" s="1"/>
  <c r="C1574" i="7" s="1"/>
  <c r="C1600" i="7" s="1"/>
  <c r="C1619" i="7" s="1"/>
  <c r="C1639" i="7" s="1"/>
  <c r="C1649" i="7" s="1"/>
  <c r="C1663" i="7" s="1"/>
  <c r="C1678" i="7" s="1"/>
  <c r="C1692" i="7" s="1"/>
  <c r="C1708" i="7" s="1"/>
  <c r="C1724" i="7" s="1"/>
  <c r="C1739" i="7" s="1"/>
  <c r="C1754" i="7" s="1"/>
  <c r="C1770" i="7" s="1"/>
  <c r="C1793" i="7" s="1"/>
  <c r="C1809" i="7" s="1"/>
  <c r="C1825" i="7" s="1"/>
  <c r="C1839" i="7" s="1"/>
  <c r="C1855" i="7" s="1"/>
  <c r="C1869" i="7" s="1"/>
  <c r="C1887" i="7" s="1"/>
  <c r="C1900" i="7" s="1"/>
  <c r="C1919" i="7" s="1"/>
  <c r="C1941" i="7" s="1"/>
  <c r="C1956" i="7" s="1"/>
  <c r="C1968" i="7" s="1"/>
  <c r="C1983" i="7" s="1"/>
  <c r="C1998" i="7" s="1"/>
  <c r="C2014" i="7" s="1"/>
  <c r="C2026" i="7" s="1"/>
  <c r="C2049" i="7" s="1"/>
  <c r="C2081" i="7" s="1"/>
  <c r="C2096" i="7" s="1"/>
  <c r="C2106" i="7" s="1"/>
  <c r="C2122" i="7" s="1"/>
  <c r="C2139" i="7" s="1"/>
  <c r="C2146" i="7" s="1"/>
  <c r="C2158" i="7" s="1"/>
  <c r="C2193" i="7" s="1"/>
  <c r="C2208" i="7" s="1"/>
  <c r="C2221" i="7" s="1"/>
  <c r="C2238" i="7" s="1"/>
  <c r="C2257" i="7" s="1"/>
  <c r="C2268" i="7" s="1"/>
  <c r="C2285" i="7" s="1"/>
  <c r="C2297" i="7" s="1"/>
  <c r="C2312" i="7" s="1"/>
  <c r="C2326" i="7" s="1"/>
  <c r="C2348" i="7" s="1"/>
  <c r="C2361" i="7" s="1"/>
  <c r="C2375" i="7" s="1"/>
  <c r="C2392" i="7" s="1"/>
  <c r="C2424" i="7" s="1"/>
  <c r="C2440" i="7" s="1"/>
  <c r="C2455" i="7" s="1"/>
  <c r="C2471" i="7" s="1"/>
  <c r="C2483" i="7" s="1"/>
  <c r="B2584" i="7" s="1"/>
  <c r="C2594" i="7" s="1"/>
  <c r="C2636" i="7" s="1"/>
  <c r="C2649" i="7" s="1"/>
  <c r="C2665" i="7" s="1"/>
  <c r="C2701" i="7" s="1"/>
  <c r="C2717" i="7" s="1"/>
  <c r="C2733" i="7" s="1"/>
  <c r="C2741" i="7" s="1"/>
  <c r="C2748" i="7" s="1"/>
  <c r="C2779" i="7" s="1"/>
  <c r="B3016" i="7" s="1"/>
  <c r="C3026" i="7" s="1"/>
  <c r="C3061" i="7" s="1"/>
  <c r="C3071" i="7" s="1"/>
  <c r="D32" i="32"/>
  <c r="D44" i="32" s="1"/>
  <c r="F32" i="32"/>
  <c r="F44" i="32" s="1"/>
  <c r="F25" i="32"/>
  <c r="F43" i="32" s="1"/>
  <c r="B3053" i="6"/>
  <c r="B3067" i="6" s="1"/>
  <c r="B3077" i="6" s="1"/>
  <c r="B3086" i="6" s="1"/>
  <c r="B3098" i="6" s="1"/>
  <c r="B3114" i="6" s="1"/>
  <c r="B3129" i="6" s="1"/>
  <c r="B3146" i="6" s="1"/>
  <c r="B3160" i="6" s="1"/>
  <c r="B3168" i="6" s="1"/>
  <c r="B3208" i="6" s="1"/>
  <c r="B3228" i="6" s="1"/>
  <c r="B3237" i="6" s="1"/>
  <c r="B3248" i="6" s="1"/>
  <c r="B3259" i="6" s="1"/>
  <c r="B3270" i="6" s="1"/>
  <c r="B3279" i="6" s="1"/>
  <c r="B3288" i="6" s="1"/>
  <c r="B3299" i="6" s="1"/>
  <c r="B3320" i="6" s="1"/>
  <c r="B3389" i="6" s="1"/>
  <c r="B3413" i="6" s="1"/>
  <c r="B3421" i="6" s="1"/>
  <c r="B3429" i="6" s="1"/>
  <c r="B3443" i="6" s="1"/>
  <c r="E32" i="32"/>
  <c r="E44" i="32" s="1"/>
  <c r="D39" i="32"/>
  <c r="D46" i="32" s="1"/>
  <c r="C39" i="32"/>
  <c r="C46" i="32" s="1"/>
  <c r="C32" i="32"/>
  <c r="C44" i="32" s="1"/>
  <c r="C1267" i="8" l="1"/>
  <c r="C1295" i="8" s="1"/>
  <c r="C1342" i="8" s="1"/>
  <c r="C1413" i="8" s="1"/>
  <c r="C1443" i="8" s="1"/>
  <c r="C1477" i="8" s="1"/>
  <c r="C1515" i="8" s="1"/>
  <c r="C1527" i="8" s="1"/>
  <c r="C1549" i="8" s="1"/>
  <c r="C1579" i="8" s="1"/>
  <c r="C1603" i="8" s="1"/>
  <c r="C1654" i="8" s="1"/>
  <c r="C1668" i="8" s="1"/>
  <c r="C1704" i="8" s="1"/>
  <c r="C1728" i="8" s="1"/>
  <c r="C1748" i="8" s="1"/>
  <c r="C1773" i="8" s="1"/>
  <c r="C1796" i="8" s="1"/>
  <c r="C1811" i="8" s="1"/>
  <c r="C1823" i="8" s="1"/>
  <c r="C1840" i="8" s="1"/>
  <c r="C1878" i="8" s="1"/>
  <c r="C1903" i="8" s="1"/>
  <c r="C1944" i="8" s="1"/>
  <c r="C1960" i="8" s="1"/>
  <c r="C1990" i="8" s="1"/>
  <c r="C2026" i="8" s="1"/>
  <c r="C2059" i="8" s="1"/>
  <c r="C2079" i="8" s="1"/>
  <c r="B3479" i="6"/>
  <c r="B3487" i="6"/>
  <c r="B3503" i="6" s="1"/>
  <c r="B3512" i="6" s="1"/>
  <c r="B3529" i="6" s="1"/>
  <c r="B3551" i="6" s="1"/>
  <c r="B3574" i="6" s="1"/>
  <c r="B3584" i="6" s="1"/>
  <c r="B3598" i="6" s="1"/>
  <c r="B3607" i="6" s="1"/>
  <c r="B3659" i="6" s="1"/>
  <c r="B3709" i="6" s="1"/>
  <c r="B3778" i="6" s="1"/>
  <c r="B3786" i="6" s="1"/>
  <c r="B3797" i="6" s="1"/>
  <c r="B3811" i="6" s="1"/>
  <c r="B3821" i="6" s="1"/>
  <c r="B3857" i="6" s="1"/>
  <c r="B3907" i="6" s="1"/>
  <c r="B3917" i="6" s="1"/>
  <c r="B3927" i="6" s="1"/>
  <c r="B3962" i="6" s="1"/>
  <c r="B3972" i="6" s="1"/>
  <c r="B3981" i="6" s="1"/>
  <c r="B3995" i="6" s="1"/>
  <c r="B4002" i="6" s="1"/>
  <c r="B4013" i="6" s="1"/>
  <c r="B4026" i="6" s="1"/>
  <c r="B4039" i="6" s="1"/>
  <c r="B4061" i="6" s="1"/>
  <c r="B4082" i="6" s="1"/>
  <c r="B4097" i="6" s="1"/>
  <c r="B4111" i="6" s="1"/>
  <c r="B4122" i="6" s="1"/>
  <c r="B4131" i="6" s="1"/>
  <c r="B4382" i="6" s="1"/>
  <c r="B4392" i="6" s="1"/>
  <c r="B4399" i="6" s="1"/>
  <c r="B4411" i="6" s="1"/>
  <c r="B4423" i="6" s="1"/>
  <c r="B4435" i="6" s="1"/>
  <c r="B4445" i="6" s="1"/>
  <c r="B4465" i="6" s="1"/>
  <c r="B4484" i="6" s="1"/>
  <c r="B4535" i="6" s="1"/>
  <c r="B4544" i="6" s="1"/>
  <c r="B4555" i="6" s="1"/>
  <c r="B4571" i="6" s="1"/>
  <c r="B4582" i="6" s="1"/>
  <c r="B4591" i="6" s="1"/>
  <c r="B4602" i="6" s="1"/>
  <c r="B4613" i="6" s="1"/>
  <c r="B4622" i="6" s="1"/>
  <c r="B4658" i="6" s="1"/>
  <c r="B4670" i="6" s="1"/>
  <c r="B4688" i="6" s="1"/>
  <c r="B4695" i="6" s="1"/>
  <c r="B4717" i="6" s="1"/>
  <c r="B4736" i="6" s="1"/>
  <c r="B4757" i="6" s="1"/>
  <c r="B4795" i="6" s="1"/>
  <c r="B4804" i="6" s="1"/>
  <c r="B4828" i="6" s="1"/>
  <c r="B4838" i="6" s="1"/>
  <c r="B4852" i="6" s="1"/>
  <c r="B4859" i="6" s="1"/>
  <c r="B4870" i="6" s="1"/>
  <c r="B4880" i="6" s="1"/>
  <c r="B4895" i="6" s="1"/>
  <c r="B4904" i="6" s="1"/>
  <c r="B4918" i="6" s="1"/>
  <c r="B4928" i="6" s="1"/>
  <c r="B4937" i="6" s="1"/>
  <c r="B4945" i="6" s="1"/>
  <c r="B4953" i="6" s="1"/>
  <c r="B4971" i="6" s="1"/>
  <c r="B4985" i="6" s="1"/>
  <c r="B4997" i="6" s="1"/>
  <c r="B5006" i="6" s="1"/>
  <c r="B5016" i="6" s="1"/>
  <c r="B5029" i="6" s="1"/>
  <c r="B5042" i="6" s="1"/>
  <c r="B5052" i="6" s="1"/>
  <c r="B5122" i="6" s="1"/>
  <c r="B5163" i="6" s="1"/>
  <c r="B5172" i="6" s="1"/>
  <c r="B5187" i="6" s="1"/>
  <c r="B5211" i="6" s="1"/>
  <c r="B5240" i="6" s="1"/>
  <c r="B5255" i="6" s="1"/>
  <c r="B5264" i="6" s="1"/>
  <c r="B5280" i="6" s="1"/>
  <c r="B5302" i="6" s="1"/>
  <c r="B5325" i="6" s="1"/>
  <c r="B5349" i="6" s="1"/>
  <c r="B5384" i="6" s="1"/>
  <c r="B5401" i="6" s="1"/>
  <c r="B5418" i="6" s="1"/>
  <c r="B5431" i="6" s="1"/>
  <c r="B5456" i="6" s="1"/>
  <c r="B5469" i="6" s="1"/>
  <c r="B5518" i="6" s="1"/>
  <c r="B5585" i="6" s="1"/>
  <c r="B5735" i="6" s="1"/>
  <c r="B5842" i="6" s="1"/>
  <c r="B5812" i="6" l="1"/>
</calcChain>
</file>

<file path=xl/comments1.xml><?xml version="1.0" encoding="utf-8"?>
<comments xmlns="http://schemas.openxmlformats.org/spreadsheetml/2006/main">
  <authors>
    <author>María Isabel Suasnavas</author>
  </authors>
  <commentList>
    <comment ref="E3649"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699"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700" authorId="0" shapeId="0">
      <text>
        <r>
          <rPr>
            <b/>
            <sz val="8"/>
            <color indexed="81"/>
            <rFont val="Tahoma"/>
            <family val="2"/>
          </rPr>
          <t>María Isabel Suasnavas:</t>
        </r>
        <r>
          <rPr>
            <sz val="8"/>
            <color indexed="81"/>
            <rFont val="Tahoma"/>
            <family val="2"/>
          </rPr>
          <t xml:space="preserve">
idem al anterior
</t>
        </r>
      </text>
    </comment>
    <comment ref="J1715"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<sst xmlns="http://schemas.openxmlformats.org/spreadsheetml/2006/main" count="42967" uniqueCount="6773">
  <si>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</si>
  <si>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</si>
  <si>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</si>
  <si>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</si>
  <si>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</si>
  <si>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</si>
  <si>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</si>
  <si>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</si>
  <si>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</si>
  <si>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</si>
  <si>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</si>
  <si>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</si>
  <si>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</si>
  <si>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</si>
  <si>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</si>
  <si>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</si>
  <si>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</si>
  <si>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</si>
  <si>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</si>
  <si>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</si>
  <si>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</si>
  <si>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</si>
  <si>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</si>
  <si>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</si>
  <si>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</si>
  <si>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</si>
  <si>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</si>
  <si>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</si>
  <si>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</si>
  <si>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</si>
  <si>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</si>
  <si>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</si>
  <si>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</si>
  <si>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</si>
  <si>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</si>
  <si>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</si>
  <si>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</si>
  <si>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</si>
  <si>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</si>
  <si>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</si>
  <si>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</si>
  <si>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</si>
  <si>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</si>
  <si>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</si>
  <si>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</si>
  <si>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</si>
  <si>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</si>
  <si>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</si>
  <si>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</si>
  <si>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</si>
  <si>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</si>
  <si>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</si>
  <si>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</si>
  <si>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</si>
  <si>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</si>
  <si>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</si>
  <si>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</si>
  <si>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</si>
  <si>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</si>
  <si>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</si>
  <si>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</si>
  <si>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</si>
  <si>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</si>
  <si>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</si>
  <si>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</si>
  <si>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</si>
  <si>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</si>
  <si>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</si>
  <si>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</si>
  <si>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</si>
  <si>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</si>
  <si>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</si>
  <si>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</si>
  <si>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</si>
  <si>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</si>
  <si>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</si>
  <si>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</si>
  <si>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</si>
  <si>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</si>
  <si>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</si>
  <si>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</si>
  <si>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</si>
  <si>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</si>
  <si>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</si>
  <si>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</si>
  <si>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</si>
  <si>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</si>
  <si>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</si>
  <si>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</si>
  <si>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</si>
  <si>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</si>
  <si>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</si>
  <si>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</si>
  <si>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</si>
  <si>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</si>
  <si>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</si>
  <si>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</si>
  <si>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</si>
  <si>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</si>
  <si>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</si>
  <si>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</si>
  <si>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</si>
  <si>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</si>
  <si>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</si>
  <si>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</si>
  <si>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</si>
  <si>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</si>
  <si>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</si>
  <si>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</si>
  <si>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</si>
  <si>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</si>
  <si>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</si>
  <si>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</si>
  <si>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</si>
  <si>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</si>
  <si>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</si>
  <si>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</si>
  <si>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</si>
  <si>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</si>
  <si>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</si>
  <si>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</si>
  <si>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</si>
  <si>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</si>
  <si>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</si>
  <si>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</si>
  <si>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</si>
  <si>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</si>
  <si>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</si>
  <si>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</si>
  <si>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</si>
  <si>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</si>
  <si>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</si>
  <si>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</si>
  <si>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</si>
  <si>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</si>
  <si>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</si>
  <si>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</si>
  <si>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</si>
  <si>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</si>
  <si>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</si>
  <si>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</si>
  <si>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</si>
  <si>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</si>
  <si>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</si>
  <si>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</si>
  <si>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</si>
  <si>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</si>
  <si>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</si>
  <si>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</si>
  <si>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</si>
  <si>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</si>
  <si>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</si>
  <si>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</si>
  <si>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</si>
  <si>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</si>
  <si>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</si>
  <si>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</si>
  <si>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</si>
  <si>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</si>
  <si>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</si>
  <si>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</si>
  <si>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</si>
  <si>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</si>
  <si>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</si>
  <si>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</si>
  <si>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</si>
  <si>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</si>
  <si>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</si>
  <si>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</si>
  <si>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</si>
  <si>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</si>
  <si>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</si>
  <si>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</si>
  <si>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</si>
  <si>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</si>
  <si>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</si>
  <si>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</si>
  <si>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</si>
  <si>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</si>
  <si>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</si>
  <si>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</si>
  <si>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</si>
  <si>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</si>
  <si>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</si>
  <si>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</si>
  <si>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</si>
  <si>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</si>
  <si>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</si>
  <si>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</si>
  <si>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</si>
  <si>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</si>
  <si>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</si>
  <si>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</si>
  <si>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</si>
  <si>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</si>
  <si>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</si>
  <si>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</si>
  <si>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</si>
  <si>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</si>
  <si>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</si>
  <si>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</si>
  <si>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</si>
  <si>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</si>
  <si>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</si>
  <si>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</si>
  <si>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</si>
  <si>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</si>
  <si>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</si>
  <si>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</si>
  <si>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</si>
  <si>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</si>
  <si>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</si>
  <si>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</si>
  <si>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</si>
  <si>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</si>
  <si>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</si>
  <si>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</si>
  <si>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</si>
  <si>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</si>
  <si>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</si>
  <si>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</si>
  <si>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</si>
  <si>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</si>
  <si>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</si>
  <si>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</si>
  <si>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</si>
  <si>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</si>
  <si>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</si>
  <si>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</si>
  <si>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</si>
  <si>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</si>
  <si>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</si>
  <si>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</si>
  <si>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</si>
  <si>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</si>
  <si>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</si>
  <si>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</si>
  <si>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</si>
  <si>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</si>
  <si>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</si>
  <si>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</si>
  <si>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</si>
  <si>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</si>
  <si>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</si>
  <si>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</si>
  <si>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</si>
  <si>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</si>
  <si>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</si>
  <si>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</si>
  <si>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</si>
  <si>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</si>
  <si>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</si>
  <si>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</si>
  <si>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</si>
  <si>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</si>
  <si>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</si>
  <si>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</si>
  <si>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</si>
  <si>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</si>
  <si>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</si>
  <si>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</si>
  <si>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</si>
  <si>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</si>
  <si>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</si>
  <si>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</si>
  <si>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</si>
  <si>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</si>
  <si>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</si>
  <si>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</si>
  <si>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</si>
  <si>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</si>
  <si>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</si>
  <si>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</si>
  <si>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</si>
  <si>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</si>
  <si>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</si>
  <si>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</si>
  <si>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</si>
  <si>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</si>
  <si>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</si>
  <si>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</si>
  <si>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</si>
  <si>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</si>
  <si>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</si>
  <si>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</si>
  <si>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</si>
  <si>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</si>
  <si>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</si>
  <si>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</si>
  <si>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</si>
  <si>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</si>
  <si>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</si>
  <si>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</si>
  <si>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</si>
  <si>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</si>
  <si>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</si>
  <si>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</si>
  <si>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</si>
  <si>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</si>
  <si>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</si>
  <si>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</si>
  <si>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</si>
  <si>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</si>
  <si>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</si>
  <si>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</si>
  <si>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</si>
  <si>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</si>
  <si>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</si>
  <si>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</si>
  <si>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</si>
  <si>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</si>
  <si>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</si>
  <si>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</si>
  <si>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</si>
  <si>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</si>
  <si>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</si>
  <si>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</si>
  <si>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</si>
  <si>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</si>
  <si>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</si>
  <si>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</si>
  <si>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</si>
  <si>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</si>
  <si>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</si>
  <si>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</si>
  <si>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</si>
  <si>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</si>
  <si>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</si>
  <si>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</si>
  <si>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</si>
  <si>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</si>
  <si>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</si>
  <si>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</si>
  <si>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</si>
  <si>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</si>
  <si>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</si>
  <si>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</si>
  <si>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</si>
  <si>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</si>
  <si>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</si>
  <si>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</si>
  <si>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</si>
  <si>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</si>
  <si>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</si>
  <si>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</si>
  <si>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</si>
  <si>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</si>
  <si>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</si>
  <si>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</si>
  <si>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</si>
  <si>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</si>
  <si>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</si>
  <si>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</si>
  <si>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</si>
  <si>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</si>
  <si>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</si>
  <si>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</si>
  <si>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</si>
  <si>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</si>
  <si>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</si>
  <si>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</si>
  <si>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</si>
  <si>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</si>
  <si>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</si>
  <si>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</si>
  <si>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</si>
  <si>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</si>
  <si>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</si>
  <si>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</si>
  <si>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</si>
  <si>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</si>
  <si>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</si>
  <si>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</si>
  <si>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</si>
  <si>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</si>
  <si>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</si>
  <si>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</si>
  <si>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</si>
  <si>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</si>
  <si>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</si>
  <si>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</si>
  <si>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</si>
  <si>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</si>
  <si>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</si>
  <si>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</si>
  <si>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</si>
  <si>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</si>
  <si>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</si>
  <si>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</si>
  <si>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</si>
  <si>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</si>
  <si>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</si>
  <si>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</si>
  <si>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</si>
  <si>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</si>
  <si>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</si>
  <si>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</si>
  <si>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</si>
  <si>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</si>
  <si>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</si>
  <si>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</si>
  <si>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</si>
  <si>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</si>
  <si>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</si>
  <si>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</si>
  <si>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</si>
  <si>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</si>
  <si>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</si>
  <si>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</si>
  <si>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</si>
  <si>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</si>
  <si>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</si>
  <si>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</si>
  <si>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</si>
  <si>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</si>
  <si>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</si>
  <si>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</si>
  <si>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</si>
  <si>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</si>
  <si>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</si>
  <si>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</si>
  <si>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</si>
  <si>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</si>
  <si>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</si>
  <si>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</si>
  <si>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</si>
  <si>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</si>
  <si>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</si>
  <si>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</si>
  <si>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</si>
  <si>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</si>
  <si>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</si>
  <si>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</si>
  <si>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3. Tarifa Pospago de Conecel S.A. de $ 0,02 se refiere al Plan Empresas TAS</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</si>
  <si>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</si>
  <si>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</si>
  <si>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</si>
  <si>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</si>
  <si>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</si>
  <si>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</si>
  <si>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</si>
  <si>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</si>
  <si>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</si>
  <si>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</si>
  <si>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</si>
  <si>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</si>
  <si>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</si>
  <si>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</si>
  <si>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</si>
  <si>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</si>
  <si>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</si>
  <si>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</si>
  <si>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</si>
  <si>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</si>
  <si>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</si>
  <si>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</si>
  <si>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</si>
  <si>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</si>
  <si>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</si>
  <si>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</si>
  <si>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</si>
  <si>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</si>
  <si>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</si>
  <si>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</si>
  <si>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</si>
  <si>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</si>
  <si>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</si>
  <si>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</si>
  <si>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</si>
  <si>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</si>
  <si>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</si>
  <si>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</si>
  <si>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</si>
  <si>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</si>
  <si>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</si>
  <si>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</si>
  <si>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</si>
  <si>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</si>
  <si>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</si>
  <si>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</si>
  <si>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</si>
  <si>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</si>
  <si>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</si>
  <si>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</si>
  <si>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</si>
  <si>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</si>
  <si>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</si>
  <si>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</si>
  <si>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</si>
  <si>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</si>
  <si>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</si>
  <si>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</si>
  <si>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</si>
  <si>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</si>
  <si>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</si>
  <si>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</si>
  <si>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</si>
  <si>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</si>
  <si>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</si>
  <si>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</si>
  <si>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</si>
  <si>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</si>
  <si>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</si>
  <si>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</si>
  <si>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</si>
  <si>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</si>
  <si>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</si>
  <si>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</si>
  <si>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</si>
  <si>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</si>
  <si>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</si>
  <si>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</si>
  <si>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</si>
  <si>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</si>
  <si>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</si>
  <si>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</si>
  <si>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</si>
  <si>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</si>
  <si>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</si>
  <si>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</si>
  <si>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</si>
  <si>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</si>
  <si>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</si>
  <si>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</si>
  <si>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</si>
  <si>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</si>
  <si>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</si>
  <si>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</si>
  <si>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</si>
  <si>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</si>
  <si>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</si>
  <si>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</si>
  <si>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</si>
  <si>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</si>
  <si>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</si>
  <si>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</si>
  <si>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</si>
  <si>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</si>
  <si>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</si>
  <si>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</si>
  <si>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</si>
  <si>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</si>
  <si>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</si>
  <si>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</si>
  <si>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</si>
  <si>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</si>
  <si>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</si>
  <si>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</si>
  <si>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</si>
  <si>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</si>
  <si>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</si>
  <si>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</si>
  <si>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</si>
  <si>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</si>
  <si>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</si>
  <si>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</si>
  <si>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</si>
  <si>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</si>
  <si>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</si>
  <si>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</si>
  <si>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</si>
  <si>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</si>
  <si>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</si>
  <si>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</si>
  <si>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</si>
  <si>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</si>
  <si>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</si>
  <si>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</si>
  <si>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</si>
  <si>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</si>
  <si>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</si>
  <si>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</si>
  <si>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</si>
  <si>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</si>
  <si>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</si>
  <si>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</si>
  <si>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</si>
  <si>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</si>
  <si>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</si>
  <si>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</si>
  <si>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</si>
  <si>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</si>
  <si>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</si>
  <si>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</si>
  <si>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</si>
  <si>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</si>
  <si>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</si>
  <si>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</si>
  <si>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</si>
  <si>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</si>
  <si>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</si>
  <si>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</si>
  <si>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</si>
  <si>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</si>
  <si>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</si>
  <si>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</si>
  <si>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</si>
  <si>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</si>
  <si>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</si>
  <si>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</si>
  <si>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</si>
  <si>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</si>
  <si>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</si>
  <si>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</si>
  <si>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</si>
  <si>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</si>
  <si>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</si>
  <si>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</si>
  <si>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</si>
  <si>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</si>
  <si>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</si>
  <si>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</si>
  <si>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</si>
  <si>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</si>
  <si>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</si>
  <si>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</si>
  <si>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</si>
  <si>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</si>
  <si>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</si>
  <si>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</si>
  <si>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</si>
  <si>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</si>
  <si>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</si>
  <si>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</si>
  <si>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</si>
  <si>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</si>
  <si>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</si>
  <si>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</si>
  <si>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</si>
  <si>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</si>
  <si>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</si>
  <si>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</si>
  <si>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</si>
  <si>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</si>
  <si>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</si>
  <si>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</si>
  <si>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</si>
  <si>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</si>
  <si>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</si>
  <si>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</si>
  <si>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</si>
  <si>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</si>
  <si>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</si>
  <si>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</si>
  <si>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</si>
  <si>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</si>
  <si>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</si>
  <si>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</si>
  <si>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</si>
  <si>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</si>
  <si>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</si>
  <si>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</si>
  <si>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</si>
  <si>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</si>
  <si>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</si>
  <si>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</si>
  <si>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</si>
  <si>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</si>
  <si>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</si>
  <si>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</si>
  <si>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</si>
  <si>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</si>
  <si>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</si>
  <si>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</si>
  <si>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</si>
  <si>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</si>
  <si>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</si>
  <si>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</si>
  <si>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</si>
  <si>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</si>
  <si>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</si>
  <si>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</si>
  <si>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</si>
  <si>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</si>
  <si>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</si>
  <si>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</si>
  <si>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</si>
  <si>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</si>
  <si>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</si>
  <si>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</si>
  <si>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</si>
  <si>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</si>
  <si>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</si>
  <si>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</si>
  <si>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</si>
  <si>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</si>
  <si>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</si>
  <si>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</si>
  <si>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</si>
  <si>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</si>
  <si>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</si>
  <si>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</si>
  <si>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</si>
  <si>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</si>
  <si>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</si>
  <si>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</si>
  <si>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</si>
  <si>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</si>
  <si>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</si>
  <si>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</si>
  <si>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</si>
  <si>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</si>
  <si>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</si>
  <si>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</si>
  <si>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</si>
  <si>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</si>
  <si>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</si>
  <si>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</si>
  <si>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</si>
  <si>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</si>
  <si>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</si>
  <si>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</si>
  <si>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</si>
  <si>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</si>
  <si>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</si>
  <si>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</si>
  <si>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</si>
  <si>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</si>
  <si>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</si>
  <si>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</si>
  <si>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</si>
  <si>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</si>
  <si>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</si>
  <si>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</si>
  <si>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</si>
  <si>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</si>
  <si>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</si>
  <si>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</si>
  <si>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</si>
  <si>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</si>
  <si>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</si>
  <si>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</si>
  <si>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</si>
  <si>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</si>
  <si>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</si>
  <si>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</si>
  <si>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</si>
  <si>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</si>
  <si>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</si>
  <si>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</si>
  <si>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</si>
  <si>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</si>
  <si>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</si>
  <si>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</si>
  <si>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</si>
  <si>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</si>
  <si>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</si>
  <si>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</si>
  <si>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</si>
  <si>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</si>
  <si>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</si>
  <si>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</si>
  <si>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</si>
  <si>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</si>
  <si>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</si>
  <si>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</si>
  <si>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</si>
  <si>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</si>
  <si>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</si>
  <si>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</si>
  <si>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</si>
  <si>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</si>
  <si>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</si>
  <si>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</si>
  <si>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</si>
  <si>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</si>
  <si>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</si>
  <si>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</si>
  <si>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</si>
  <si>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</si>
  <si>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</si>
  <si>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</si>
  <si>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</si>
  <si>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</si>
  <si>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</si>
  <si>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</si>
  <si>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</si>
  <si>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</si>
  <si>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</si>
  <si>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</si>
  <si>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</si>
  <si>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</si>
  <si>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</si>
  <si>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</si>
  <si>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</si>
  <si>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</si>
  <si>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</si>
  <si>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</si>
  <si>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</si>
  <si>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</si>
  <si>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</si>
  <si>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</si>
  <si>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</si>
  <si>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</si>
  <si>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</si>
  <si>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</si>
  <si>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</si>
  <si>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</si>
  <si>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</si>
  <si>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</si>
  <si>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</si>
  <si>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</si>
  <si>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</si>
  <si>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</si>
  <si>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</si>
  <si>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</si>
  <si>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</si>
  <si>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</si>
  <si>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</si>
  <si>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</si>
  <si>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</si>
  <si>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</si>
  <si>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</si>
  <si>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</si>
  <si>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</si>
  <si>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</si>
  <si>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</si>
  <si>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</si>
  <si>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</si>
  <si>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</si>
  <si>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</si>
  <si>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</si>
  <si>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</si>
  <si>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</si>
  <si>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</si>
  <si>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</si>
  <si>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</si>
  <si>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</si>
  <si>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</si>
  <si>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</si>
  <si>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</si>
  <si>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</si>
  <si>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</si>
  <si>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</si>
  <si>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</si>
  <si>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</si>
  <si>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</si>
  <si>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</si>
  <si>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</si>
  <si>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</si>
  <si>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</si>
  <si>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</si>
  <si>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</si>
  <si>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</si>
  <si>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</si>
  <si>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</si>
  <si>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</si>
  <si>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</si>
  <si>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</si>
  <si>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</si>
  <si>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</si>
  <si>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</si>
  <si>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</si>
  <si>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</si>
  <si>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</si>
  <si>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</si>
  <si>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</si>
  <si>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</si>
  <si>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</si>
  <si>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</si>
  <si>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</si>
  <si>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</si>
  <si>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</si>
  <si>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</si>
  <si>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</si>
  <si>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</si>
  <si>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</si>
  <si>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</si>
  <si>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</si>
  <si>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</si>
  <si>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</si>
  <si>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</si>
  <si>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</si>
  <si>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</si>
  <si>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</si>
  <si>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</si>
  <si>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</si>
  <si>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</si>
  <si>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</si>
  <si>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</si>
  <si>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</si>
  <si>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</si>
  <si>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</si>
  <si>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</si>
  <si>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</si>
  <si>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</si>
  <si>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</si>
  <si>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</si>
  <si>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</si>
  <si>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</si>
  <si>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</si>
  <si>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</si>
  <si>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</si>
  <si>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</si>
  <si>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</si>
  <si>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</si>
  <si>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</si>
  <si>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</si>
  <si>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</si>
  <si>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</si>
  <si>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</si>
  <si>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</si>
  <si>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</si>
  <si>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</si>
  <si>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</si>
  <si>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</si>
  <si>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</si>
  <si>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</si>
  <si>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</si>
  <si>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</si>
  <si>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</si>
  <si>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</si>
  <si>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</si>
  <si>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</si>
  <si>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</si>
  <si>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</si>
  <si>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</si>
  <si>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</si>
  <si>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</si>
  <si>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</si>
  <si>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</si>
  <si>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</si>
  <si>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</si>
  <si>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</si>
  <si>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</si>
  <si>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</si>
  <si>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</si>
  <si>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</si>
  <si>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</si>
  <si>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</si>
  <si>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</si>
  <si>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</si>
  <si>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</si>
  <si>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</si>
  <si>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</si>
  <si>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</si>
  <si>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</si>
  <si>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</si>
  <si>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</si>
  <si>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</si>
  <si>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</si>
  <si>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</si>
  <si>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</si>
  <si>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</si>
  <si>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</si>
  <si>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</si>
  <si>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</si>
  <si>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</si>
  <si>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</si>
  <si>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</si>
  <si>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</si>
  <si>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</si>
  <si>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</si>
  <si>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</si>
  <si>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</si>
  <si>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</si>
  <si>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</si>
  <si>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</si>
  <si>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</si>
  <si>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</si>
  <si>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</si>
  <si>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</si>
  <si>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</si>
  <si>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</si>
  <si>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</si>
  <si>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</si>
  <si>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</si>
  <si>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</si>
  <si>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</si>
  <si>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</si>
  <si>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</si>
  <si>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</si>
  <si>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</si>
  <si>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</si>
  <si>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</si>
  <si>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</si>
  <si>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</si>
  <si>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</si>
  <si>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</si>
  <si>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</si>
  <si>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</si>
  <si>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</si>
  <si>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</si>
  <si>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</si>
  <si>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</si>
  <si>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</si>
  <si>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</si>
  <si>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</si>
  <si>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PROMOCION RECARGAS ELECTRÓNICAS- SUPERMAXI, MEGAMAXI, AKI, GRAN AKI</t>
  </si>
  <si>
    <t>Prepago y Controlados Personales</t>
  </si>
  <si>
    <t>Aplica clientes prepago y planes personales controlados.</t>
  </si>
  <si>
    <t>Tiempo aire adicional para llamadas PORTA  a PORTA</t>
  </si>
  <si>
    <t>El beneficio aplica únicamente para la primera recarga electrónica, realizada el día de la promoción.</t>
  </si>
  <si>
    <t>Vigencia del tiempo aire adicional, es el mismo de la recarga realizada.</t>
  </si>
  <si>
    <t>No aplica con otras promociones de recargas electrónicas vigentes.</t>
  </si>
  <si>
    <t>Las recargas electrónicas que se comercializan en los almacenes SUPERMAXI, MEGAMAXI, AKI, GRAN AKI, son de: 6, 10, 20 Y 30 USD.</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</si>
  <si>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</si>
  <si>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</si>
  <si>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</si>
  <si>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</si>
  <si>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</si>
  <si>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</si>
  <si>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</si>
  <si>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</si>
  <si>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</si>
  <si>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</si>
  <si>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</si>
  <si>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</si>
  <si>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</si>
  <si>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</si>
  <si>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</si>
  <si>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</si>
  <si>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</si>
  <si>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</si>
  <si>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</si>
  <si>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</si>
  <si>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</si>
  <si>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</si>
  <si>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</si>
  <si>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</si>
  <si>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</si>
  <si>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</si>
  <si>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</si>
  <si>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</si>
  <si>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</si>
  <si>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</si>
  <si>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</si>
  <si>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</si>
  <si>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</si>
  <si>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</si>
  <si>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</si>
  <si>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</si>
  <si>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</si>
  <si>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</si>
  <si>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</si>
  <si>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</si>
  <si>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</si>
  <si>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</si>
  <si>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</si>
  <si>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</si>
  <si>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</si>
  <si>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</si>
  <si>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</si>
  <si>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</si>
  <si>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</si>
  <si>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</si>
  <si>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</si>
  <si>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</si>
  <si>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</si>
  <si>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</si>
  <si>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</si>
  <si>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</si>
  <si>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</si>
  <si>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</si>
  <si>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</si>
  <si>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</si>
  <si>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</si>
  <si>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</si>
  <si>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</si>
  <si>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</si>
  <si>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</si>
  <si>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</si>
  <si>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</si>
  <si>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</si>
  <si>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</si>
  <si>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</si>
  <si>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</si>
  <si>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</si>
  <si>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</si>
  <si>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</si>
  <si>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</si>
  <si>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</si>
  <si>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</si>
  <si>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</si>
  <si>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</si>
  <si>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</si>
  <si>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</si>
  <si>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</si>
  <si>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</si>
  <si>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</si>
  <si>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</si>
  <si>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</si>
  <si>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</si>
  <si>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</si>
  <si>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</si>
  <si>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</si>
  <si>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</si>
  <si>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</si>
  <si>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</si>
  <si>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</si>
  <si>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</si>
  <si>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</si>
  <si>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</si>
  <si>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</si>
  <si>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</si>
  <si>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</si>
  <si>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</si>
  <si>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</si>
  <si>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</si>
  <si>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</si>
  <si>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</si>
  <si>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</si>
  <si>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</si>
  <si>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</si>
  <si>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</si>
  <si>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</si>
  <si>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</si>
  <si>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</si>
  <si>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</si>
  <si>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</si>
  <si>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</si>
  <si>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</si>
  <si>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</si>
  <si>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</si>
  <si>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</si>
  <si>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</si>
  <si>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</si>
  <si>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</si>
  <si>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</si>
  <si>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</si>
  <si>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</si>
  <si>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</si>
  <si>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</si>
  <si>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</si>
  <si>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</si>
  <si>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</si>
  <si>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</si>
  <si>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</si>
  <si>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</si>
  <si>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</si>
  <si>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</si>
  <si>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</si>
  <si>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</si>
  <si>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</si>
  <si>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</si>
  <si>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</si>
  <si>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</si>
  <si>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</si>
  <si>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</si>
  <si>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</si>
  <si>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</si>
  <si>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</si>
  <si>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</si>
  <si>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</si>
  <si>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</si>
  <si>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</si>
  <si>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</si>
  <si>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</si>
  <si>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</si>
  <si>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</si>
  <si>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r>
      <t>´</t>
    </r>
    <r>
      <rPr>
        <sz val="10"/>
        <rFont val="Arial"/>
        <family val="2"/>
      </rPr>
      <t>- Enviar y recibir fotos, videosm sonidos, grabaciones, animaciones</t>
    </r>
  </si>
  <si>
    <r>
      <t>´</t>
    </r>
    <r>
      <rPr>
        <sz val="10"/>
        <rFont val="Arial"/>
        <family val="2"/>
      </rPr>
      <t>- Navegar y descargar contenidos desde Internet</t>
    </r>
  </si>
  <si>
    <r>
      <t>´</t>
    </r>
    <r>
      <rPr>
        <sz val="10"/>
        <rFont val="Arial"/>
        <family val="2"/>
      </rPr>
      <t>- Visita de páginas de redes sociales en teléfonos que lo soporten</t>
    </r>
  </si>
  <si>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</si>
  <si>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</si>
  <si>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</si>
  <si>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</si>
  <si>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</si>
  <si>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</si>
  <si>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</si>
  <si>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</si>
  <si>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</si>
  <si>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</si>
  <si>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</si>
  <si>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</si>
  <si>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</si>
  <si>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</si>
  <si>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</si>
  <si>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</si>
  <si>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</si>
  <si>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</si>
  <si>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</si>
  <si>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</si>
  <si>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</si>
  <si>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</si>
  <si>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</si>
  <si>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</si>
  <si>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</si>
  <si>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</si>
  <si>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</si>
  <si>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</si>
  <si>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</si>
  <si>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</si>
  <si>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</si>
  <si>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</si>
  <si>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</si>
  <si>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</si>
  <si>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</si>
  <si>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</si>
  <si>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</si>
  <si>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</si>
  <si>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</si>
  <si>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</si>
  <si>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</si>
  <si>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</si>
  <si>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</si>
  <si>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</si>
  <si>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</si>
  <si>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</si>
  <si>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</si>
  <si>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</si>
  <si>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</si>
  <si>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</si>
  <si>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r>
      <t>´</t>
    </r>
    <r>
      <rPr>
        <sz val="10"/>
        <rFont val="Arial"/>
        <family val="2"/>
      </rPr>
      <t>- Enviar y recibir: videos, sonidos, grabaciones y animaciones.</t>
    </r>
  </si>
  <si>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</si>
  <si>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</si>
  <si>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</si>
  <si>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</si>
  <si>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</si>
  <si>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</si>
  <si>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</si>
  <si>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</si>
  <si>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</si>
  <si>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</si>
  <si>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</si>
  <si>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</si>
  <si>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</si>
  <si>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</si>
  <si>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</si>
  <si>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</si>
  <si>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</si>
  <si>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</si>
  <si>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</si>
  <si>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</si>
  <si>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</si>
  <si>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</si>
  <si>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</si>
  <si>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</si>
  <si>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</si>
  <si>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</si>
  <si>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</si>
  <si>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</si>
  <si>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</si>
  <si>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</si>
  <si>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</si>
  <si>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</si>
  <si>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</si>
  <si>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</si>
  <si>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</si>
  <si>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</si>
  <si>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</si>
  <si>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</si>
  <si>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</si>
  <si>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</si>
  <si>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</si>
  <si>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</si>
  <si>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</si>
  <si>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</si>
  <si>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</si>
  <si>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</si>
  <si>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</si>
  <si>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</si>
  <si>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</si>
  <si>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</si>
  <si>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</si>
  <si>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</si>
  <si>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</si>
  <si>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</si>
  <si>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</si>
  <si>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</si>
  <si>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</si>
  <si>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</si>
  <si>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</si>
  <si>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</si>
  <si>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</si>
  <si>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</si>
  <si>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</si>
  <si>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</si>
  <si>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</si>
  <si>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</si>
  <si>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</si>
  <si>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</si>
  <si>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</si>
  <si>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</si>
  <si>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</si>
  <si>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</si>
  <si>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</si>
  <si>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</si>
  <si>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</si>
  <si>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</si>
  <si>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</si>
  <si>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</si>
  <si>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</si>
  <si>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</si>
  <si>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</si>
  <si>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</si>
  <si>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</si>
  <si>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</si>
  <si>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</si>
  <si>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</si>
  <si>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</si>
  <si>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</si>
  <si>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</si>
  <si>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</si>
  <si>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</si>
  <si>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</si>
  <si>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</si>
  <si>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</si>
  <si>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</si>
  <si>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</si>
  <si>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</si>
  <si>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</si>
  <si>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</si>
  <si>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</si>
  <si>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</si>
  <si>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</si>
  <si>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</si>
  <si>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</si>
  <si>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</si>
  <si>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</si>
  <si>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</si>
  <si>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</si>
  <si>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</si>
  <si>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</si>
  <si>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</si>
  <si>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</si>
  <si>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</si>
  <si>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</si>
  <si>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</si>
  <si>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</si>
  <si>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</si>
  <si>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</si>
  <si>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</si>
  <si>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</si>
  <si>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</si>
  <si>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</si>
  <si>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</si>
  <si>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</si>
  <si>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</si>
  <si>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</si>
  <si>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</si>
  <si>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</si>
  <si>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</si>
  <si>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</si>
  <si>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</si>
  <si>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</si>
  <si>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</si>
  <si>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</si>
  <si>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</si>
  <si>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</si>
  <si>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</si>
  <si>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</si>
  <si>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</si>
  <si>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</si>
  <si>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</si>
  <si>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</si>
  <si>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</si>
  <si>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</si>
  <si>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</si>
  <si>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</si>
  <si>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</si>
  <si>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</si>
  <si>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</si>
  <si>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</si>
  <si>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</si>
  <si>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</si>
  <si>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</si>
  <si>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</si>
  <si>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</si>
  <si>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</si>
  <si>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</si>
  <si>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</si>
  <si>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</si>
  <si>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</si>
  <si>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</si>
  <si>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</si>
  <si>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</si>
  <si>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</si>
  <si>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</si>
  <si>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</si>
  <si>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</si>
  <si>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</si>
  <si>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</si>
  <si>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</si>
  <si>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</si>
  <si>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</si>
  <si>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</si>
  <si>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</si>
  <si>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</si>
  <si>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</si>
  <si>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</si>
  <si>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</si>
  <si>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</si>
  <si>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</si>
  <si>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</si>
  <si>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</si>
  <si>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</si>
  <si>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</si>
  <si>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</si>
  <si>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</si>
  <si>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Se realizará todos los sábados</t>
  </si>
  <si>
    <t>Para los amigo Chip activos desde el 1 del mes anterior  a la promoción  aplica con la segunda recarga electrónica desde $6.</t>
  </si>
  <si>
    <t>Vigencia: indefinida, previo a la finalización lo pondrá en conocimiento de la SENATEL</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</si>
  <si>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</si>
  <si>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</si>
  <si>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</si>
  <si>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</si>
  <si>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</si>
  <si>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</si>
  <si>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</si>
  <si>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</si>
  <si>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</si>
  <si>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</si>
  <si>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</si>
  <si>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</si>
  <si>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</si>
  <si>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</si>
  <si>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</si>
  <si>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</si>
  <si>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</si>
  <si>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</si>
  <si>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</si>
  <si>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</si>
  <si>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</si>
  <si>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</si>
  <si>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</si>
  <si>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</si>
  <si>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</si>
  <si>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</si>
  <si>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</si>
  <si>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</si>
  <si>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</si>
  <si>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</si>
  <si>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</si>
  <si>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</si>
  <si>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</si>
  <si>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</si>
  <si>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</si>
  <si>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</si>
  <si>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</si>
  <si>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</si>
  <si>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</si>
  <si>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</si>
  <si>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</si>
  <si>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</si>
  <si>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</si>
  <si>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</si>
  <si>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</si>
  <si>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</si>
  <si>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</si>
  <si>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</si>
  <si>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</si>
  <si>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</si>
  <si>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</si>
  <si>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</si>
  <si>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</si>
  <si>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</si>
  <si>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</si>
  <si>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</si>
  <si>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</si>
  <si>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</si>
  <si>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</si>
  <si>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</si>
  <si>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</si>
  <si>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</si>
  <si>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</si>
  <si>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</si>
  <si>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</si>
  <si>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</si>
  <si>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</si>
  <si>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</si>
  <si>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</si>
  <si>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</si>
  <si>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</si>
  <si>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</si>
  <si>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</si>
  <si>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</si>
  <si>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</si>
  <si>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</si>
  <si>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</si>
  <si>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</si>
  <si>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</si>
  <si>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</si>
  <si>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</si>
  <si>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</si>
  <si>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</si>
  <si>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</si>
  <si>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</si>
  <si>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</si>
  <si>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</si>
  <si>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</si>
  <si>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</si>
  <si>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</si>
  <si>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</si>
  <si>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</si>
  <si>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</si>
  <si>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</si>
  <si>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</si>
  <si>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</si>
  <si>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</si>
  <si>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</si>
  <si>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</si>
  <si>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</si>
  <si>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</si>
  <si>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</si>
  <si>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</si>
  <si>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</si>
  <si>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</si>
  <si>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</si>
  <si>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</si>
  <si>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</si>
  <si>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</si>
  <si>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</si>
  <si>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</si>
  <si>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</si>
  <si>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</si>
  <si>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</si>
  <si>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</si>
  <si>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</si>
  <si>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</si>
  <si>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</si>
  <si>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</si>
  <si>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</si>
  <si>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</si>
  <si>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</si>
  <si>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</si>
  <si>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</si>
  <si>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</si>
  <si>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</si>
  <si>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</si>
  <si>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</si>
  <si>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</si>
  <si>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</si>
  <si>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</si>
  <si>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</si>
  <si>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</si>
  <si>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</si>
  <si>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</si>
  <si>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</si>
  <si>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</si>
  <si>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</si>
  <si>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</si>
  <si>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</si>
  <si>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</si>
  <si>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</si>
  <si>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</si>
  <si>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</si>
  <si>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</si>
  <si>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</si>
  <si>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</si>
  <si>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</si>
  <si>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</si>
  <si>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</si>
  <si>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</si>
  <si>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</si>
  <si>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</si>
  <si>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</si>
  <si>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</si>
  <si>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</si>
  <si>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</si>
  <si>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</si>
  <si>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</si>
  <si>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</si>
  <si>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</si>
  <si>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</si>
  <si>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</si>
  <si>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</si>
  <si>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</si>
  <si>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</si>
  <si>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</si>
  <si>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</si>
  <si>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</si>
  <si>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</si>
  <si>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</si>
  <si>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</si>
  <si>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</si>
  <si>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</si>
  <si>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</si>
  <si>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</si>
  <si>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</si>
  <si>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</si>
  <si>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</si>
  <si>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</si>
  <si>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</si>
  <si>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</si>
  <si>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</si>
  <si>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</si>
  <si>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</si>
  <si>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</si>
  <si>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</si>
  <si>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</si>
  <si>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</si>
  <si>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</si>
  <si>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</si>
  <si>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</si>
  <si>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</si>
  <si>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</si>
  <si>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</si>
  <si>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</si>
  <si>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</si>
  <si>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</si>
  <si>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</si>
  <si>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</si>
  <si>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</si>
  <si>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</si>
  <si>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</si>
  <si>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</si>
  <si>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</si>
  <si>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</si>
  <si>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</si>
  <si>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</si>
  <si>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</si>
  <si>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</si>
  <si>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</si>
  <si>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</si>
  <si>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</si>
  <si>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</si>
  <si>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</si>
  <si>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</si>
  <si>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</si>
  <si>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</si>
  <si>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</si>
  <si>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</si>
  <si>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</si>
  <si>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</si>
  <si>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</si>
  <si>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</si>
  <si>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</si>
  <si>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</si>
  <si>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</si>
  <si>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</si>
  <si>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</si>
  <si>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</si>
  <si>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</si>
  <si>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</si>
  <si>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</si>
  <si>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</si>
  <si>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</si>
  <si>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</si>
  <si>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</si>
  <si>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</si>
  <si>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</si>
  <si>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</si>
  <si>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</si>
  <si>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</si>
  <si>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</si>
  <si>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</si>
  <si>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</si>
  <si>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</si>
  <si>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</si>
  <si>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</si>
  <si>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</si>
  <si>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</si>
  <si>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</si>
  <si>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</si>
  <si>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</si>
  <si>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</si>
  <si>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</si>
  <si>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</si>
  <si>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</si>
  <si>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</si>
  <si>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</si>
  <si>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</si>
  <si>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</si>
  <si>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</si>
  <si>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</si>
  <si>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</si>
  <si>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</si>
  <si>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</si>
  <si>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</si>
  <si>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</si>
  <si>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</si>
  <si>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</si>
  <si>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</si>
  <si>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</si>
  <si>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</si>
  <si>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</si>
  <si>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</si>
  <si>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</si>
  <si>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</si>
  <si>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</si>
  <si>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</si>
  <si>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</si>
  <si>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</si>
  <si>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</si>
  <si>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</si>
  <si>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</si>
  <si>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</si>
  <si>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</si>
  <si>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</si>
  <si>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</si>
  <si>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</si>
  <si>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</si>
  <si>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</si>
  <si>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</si>
  <si>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</si>
  <si>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</si>
  <si>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</si>
  <si>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</si>
  <si>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</si>
  <si>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</si>
  <si>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</si>
  <si>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</si>
  <si>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</si>
  <si>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</si>
  <si>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</si>
  <si>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</si>
  <si>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</si>
  <si>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</si>
  <si>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</si>
  <si>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</si>
  <si>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</si>
  <si>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</si>
  <si>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</si>
  <si>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</si>
  <si>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</si>
  <si>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</si>
  <si>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</si>
  <si>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</si>
  <si>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</si>
  <si>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</si>
  <si>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</si>
  <si>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</si>
  <si>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</si>
  <si>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</si>
  <si>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</si>
  <si>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</si>
  <si>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</si>
  <si>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</si>
  <si>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</si>
  <si>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</si>
  <si>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</si>
  <si>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</si>
  <si>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</si>
  <si>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</si>
  <si>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</si>
  <si>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</si>
  <si>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</si>
  <si>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</si>
  <si>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</si>
  <si>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</si>
  <si>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</si>
  <si>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</si>
  <si>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</si>
  <si>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</si>
  <si>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</si>
  <si>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</si>
  <si>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</si>
  <si>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</si>
  <si>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</si>
  <si>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</si>
  <si>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</si>
  <si>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</si>
  <si>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</si>
  <si>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</si>
  <si>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</si>
  <si>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</si>
  <si>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</si>
  <si>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</si>
  <si>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</si>
  <si>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</si>
  <si>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</si>
  <si>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</si>
  <si>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</si>
  <si>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</si>
  <si>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</si>
  <si>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</si>
  <si>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</si>
  <si>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</si>
  <si>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</si>
  <si>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</si>
  <si>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</si>
  <si>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</si>
  <si>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</si>
  <si>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</si>
  <si>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</si>
  <si>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</si>
  <si>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</si>
  <si>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</si>
  <si>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</si>
  <si>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</si>
  <si>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</si>
  <si>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</si>
  <si>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</si>
  <si>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</si>
  <si>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</si>
  <si>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</si>
  <si>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</si>
  <si>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</si>
  <si>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</si>
  <si>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</si>
  <si>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</si>
  <si>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</si>
  <si>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</si>
  <si>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</si>
  <si>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</si>
  <si>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</si>
  <si>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</si>
  <si>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</si>
  <si>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</si>
  <si>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</si>
  <si>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</si>
  <si>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</si>
  <si>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</si>
  <si>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</si>
  <si>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</si>
  <si>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</si>
  <si>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</si>
  <si>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</si>
  <si>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</si>
  <si>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</si>
  <si>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</si>
  <si>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</si>
  <si>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</si>
  <si>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</si>
  <si>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</si>
  <si>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</si>
  <si>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</si>
  <si>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</si>
  <si>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</si>
  <si>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</si>
  <si>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</si>
  <si>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</si>
  <si>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</si>
  <si>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</si>
  <si>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</si>
  <si>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</si>
  <si>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</si>
  <si>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</si>
  <si>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</si>
  <si>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</si>
  <si>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</si>
  <si>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</si>
  <si>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</si>
  <si>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</si>
  <si>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</si>
  <si>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</si>
  <si>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</si>
  <si>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</si>
  <si>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</si>
  <si>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</si>
  <si>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</si>
  <si>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</si>
  <si>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</si>
  <si>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</si>
  <si>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</si>
  <si>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</si>
  <si>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</si>
  <si>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</si>
  <si>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</si>
  <si>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</si>
  <si>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</si>
  <si>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</si>
  <si>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</si>
  <si>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</si>
  <si>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</si>
  <si>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</si>
  <si>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</si>
  <si>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</si>
  <si>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</si>
  <si>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</si>
  <si>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</si>
  <si>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</si>
  <si>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</si>
  <si>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</si>
  <si>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</si>
  <si>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</si>
  <si>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</si>
  <si>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</si>
  <si>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</si>
  <si>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</si>
  <si>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</si>
  <si>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</si>
  <si>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</si>
  <si>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</si>
  <si>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</si>
  <si>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</si>
  <si>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</si>
  <si>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</si>
  <si>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</si>
  <si>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</si>
  <si>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</si>
  <si>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</si>
  <si>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</si>
  <si>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</si>
  <si>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</si>
  <si>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</si>
  <si>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</si>
  <si>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</si>
  <si>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</si>
  <si>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</si>
  <si>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</si>
  <si>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</si>
  <si>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</si>
  <si>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</si>
  <si>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</si>
  <si>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</si>
  <si>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</si>
  <si>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</si>
  <si>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</si>
  <si>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</si>
  <si>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</si>
  <si>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</si>
  <si>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</si>
  <si>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</si>
  <si>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</si>
  <si>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</si>
  <si>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</si>
  <si>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</si>
  <si>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</si>
  <si>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</si>
  <si>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</si>
  <si>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</si>
  <si>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</si>
  <si>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</si>
  <si>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</si>
  <si>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</si>
  <si>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</si>
  <si>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</si>
  <si>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</si>
  <si>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</si>
  <si>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</si>
  <si>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</si>
  <si>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</si>
  <si>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</si>
  <si>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</si>
  <si>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</si>
  <si>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</si>
  <si>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</si>
  <si>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</si>
  <si>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</si>
  <si>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</si>
  <si>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</si>
  <si>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</si>
  <si>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</si>
  <si>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</si>
  <si>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</si>
  <si>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</si>
  <si>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</si>
  <si>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</si>
  <si>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</si>
  <si>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</si>
  <si>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</si>
  <si>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</si>
  <si>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</si>
  <si>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</si>
  <si>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</si>
  <si>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</si>
  <si>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</si>
  <si>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</si>
  <si>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</si>
  <si>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</si>
  <si>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</si>
  <si>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</si>
  <si>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</si>
  <si>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</si>
  <si>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</si>
  <si>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</si>
  <si>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</si>
  <si>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</si>
  <si>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</si>
  <si>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</si>
  <si>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</si>
  <si>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</si>
  <si>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</si>
  <si>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</si>
  <si>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</si>
  <si>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</si>
  <si>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</si>
  <si>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</si>
  <si>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</si>
  <si>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</si>
  <si>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</si>
  <si>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</si>
  <si>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</si>
  <si>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</si>
  <si>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</si>
  <si>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</si>
  <si>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</si>
  <si>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</si>
  <si>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</si>
  <si>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</si>
  <si>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</si>
  <si>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</si>
  <si>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</si>
  <si>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</si>
  <si>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</si>
  <si>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</si>
  <si>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</si>
  <si>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</si>
  <si>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</si>
  <si>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</si>
  <si>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</si>
  <si>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</si>
  <si>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</si>
  <si>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</si>
  <si>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</si>
  <si>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</si>
  <si>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</si>
  <si>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</si>
  <si>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</si>
  <si>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</si>
  <si>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</si>
  <si>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</si>
  <si>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</si>
  <si>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</si>
  <si>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</si>
  <si>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</si>
  <si>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</si>
  <si>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</si>
  <si>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</si>
  <si>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</si>
  <si>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</si>
  <si>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</si>
  <si>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</si>
  <si>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</si>
  <si>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</si>
  <si>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</si>
  <si>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</si>
  <si>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</si>
  <si>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</si>
  <si>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</si>
  <si>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</si>
  <si>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</si>
  <si>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</si>
  <si>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</si>
  <si>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</si>
  <si>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</si>
  <si>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</si>
  <si>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</si>
  <si>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</si>
  <si>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</si>
  <si>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</si>
  <si>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</si>
  <si>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</si>
  <si>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</si>
  <si>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</si>
  <si>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</si>
  <si>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</si>
  <si>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</si>
  <si>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</si>
  <si>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</si>
  <si>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</si>
  <si>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</si>
  <si>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</si>
  <si>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</si>
  <si>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</si>
  <si>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</si>
  <si>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</si>
  <si>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</si>
  <si>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</si>
  <si>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</si>
  <si>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</si>
  <si>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</si>
  <si>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</si>
  <si>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</si>
  <si>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</si>
  <si>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</si>
  <si>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</si>
  <si>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</si>
  <si>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</si>
  <si>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</si>
  <si>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</si>
  <si>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</si>
  <si>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</si>
  <si>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</si>
  <si>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</si>
  <si>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</si>
  <si>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</si>
  <si>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</si>
  <si>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</si>
  <si>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</si>
  <si>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</si>
  <si>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</si>
  <si>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</si>
  <si>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</si>
  <si>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</si>
  <si>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</si>
  <si>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</si>
  <si>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</si>
  <si>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</si>
  <si>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</si>
  <si>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</si>
  <si>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</si>
  <si>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</si>
  <si>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</si>
  <si>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</si>
  <si>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</si>
  <si>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</si>
  <si>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</si>
  <si>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</si>
  <si>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</si>
  <si>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</si>
  <si>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</si>
  <si>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</si>
  <si>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</si>
  <si>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</si>
  <si>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</si>
  <si>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</si>
  <si>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</si>
  <si>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</si>
  <si>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</si>
  <si>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</si>
  <si>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</si>
  <si>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</si>
  <si>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</si>
  <si>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</si>
  <si>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</si>
  <si>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</si>
  <si>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</si>
  <si>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</si>
  <si>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</si>
  <si>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</si>
  <si>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</si>
  <si>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</si>
  <si>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</si>
  <si>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</si>
  <si>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</si>
  <si>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</si>
  <si>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</si>
  <si>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</si>
  <si>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</si>
  <si>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</si>
  <si>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</si>
  <si>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</si>
  <si>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</si>
  <si>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</si>
  <si>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</si>
  <si>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</si>
  <si>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</si>
  <si>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</si>
  <si>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</si>
  <si>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</si>
  <si>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</si>
  <si>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</si>
  <si>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</si>
  <si>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</si>
  <si>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</si>
  <si>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</si>
  <si>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</si>
  <si>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</si>
  <si>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</si>
  <si>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</si>
  <si>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</si>
  <si>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</si>
  <si>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</si>
  <si>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</si>
  <si>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</si>
  <si>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</si>
  <si>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</si>
  <si>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</si>
  <si>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</si>
  <si>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</si>
  <si>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</si>
  <si>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</si>
  <si>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</si>
  <si>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</si>
  <si>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</si>
  <si>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</si>
  <si>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</si>
  <si>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</si>
  <si>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</si>
  <si>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</si>
  <si>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</si>
  <si>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</si>
  <si>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</si>
  <si>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</si>
  <si>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</si>
  <si>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</si>
  <si>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</si>
  <si>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</si>
  <si>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</si>
  <si>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</si>
  <si>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</si>
  <si>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</si>
  <si>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</si>
  <si>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</si>
  <si>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</si>
  <si>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</si>
  <si>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</si>
  <si>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</si>
  <si>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</si>
  <si>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</si>
  <si>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</si>
  <si>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</si>
  <si>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</si>
  <si>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</si>
  <si>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</si>
  <si>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</si>
  <si>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</si>
  <si>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</si>
  <si>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</si>
  <si>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</si>
  <si>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</si>
  <si>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</si>
  <si>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</si>
  <si>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</si>
  <si>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</si>
  <si>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</si>
  <si>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</si>
  <si>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</si>
  <si>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</si>
  <si>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</si>
  <si>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</si>
  <si>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</si>
  <si>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</si>
  <si>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</si>
  <si>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</si>
  <si>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</si>
  <si>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</si>
  <si>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</si>
  <si>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</si>
  <si>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</si>
  <si>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</si>
  <si>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</si>
  <si>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</si>
  <si>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</si>
  <si>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</si>
  <si>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</si>
  <si>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</si>
  <si>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</si>
  <si>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</si>
  <si>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</si>
  <si>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</si>
  <si>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</si>
  <si>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</si>
  <si>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</si>
  <si>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</si>
  <si>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</si>
  <si>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</si>
  <si>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</si>
  <si>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</si>
  <si>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</si>
  <si>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</si>
  <si>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</si>
  <si>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</si>
  <si>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</si>
  <si>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</si>
  <si>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</si>
  <si>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</si>
  <si>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</si>
  <si>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</si>
  <si>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</si>
  <si>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</si>
  <si>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</si>
  <si>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</si>
  <si>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</si>
  <si>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</si>
  <si>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</si>
  <si>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</si>
  <si>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</si>
  <si>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</si>
  <si>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</si>
  <si>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</si>
  <si>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</si>
  <si>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</si>
  <si>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</si>
  <si>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</si>
  <si>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</si>
  <si>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</si>
  <si>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</si>
  <si>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</si>
  <si>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</si>
  <si>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</si>
  <si>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</si>
  <si>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</si>
  <si>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</si>
  <si>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</si>
  <si>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</si>
  <si>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</si>
  <si>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</si>
  <si>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</si>
  <si>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</si>
  <si>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</si>
  <si>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</si>
  <si>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</si>
  <si>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</si>
  <si>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</si>
  <si>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</si>
  <si>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</si>
  <si>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</si>
  <si>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</si>
  <si>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</si>
  <si>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</si>
  <si>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</si>
  <si>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</si>
  <si>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</si>
  <si>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</si>
  <si>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</si>
  <si>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</si>
  <si>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</si>
  <si>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</si>
  <si>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</si>
  <si>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</si>
  <si>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</si>
  <si>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</si>
  <si>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</si>
  <si>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</si>
  <si>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</si>
  <si>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</si>
  <si>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</si>
  <si>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</si>
  <si>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</si>
  <si>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</si>
  <si>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</si>
  <si>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</si>
  <si>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</si>
  <si>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</si>
  <si>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</si>
  <si>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</si>
  <si>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</si>
  <si>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</si>
  <si>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</si>
  <si>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</si>
  <si>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</si>
  <si>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</si>
  <si>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</si>
  <si>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</si>
  <si>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</si>
  <si>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</si>
  <si>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</si>
  <si>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</si>
  <si>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</si>
  <si>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</si>
  <si>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</si>
  <si>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</si>
  <si>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</si>
  <si>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</si>
  <si>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</si>
  <si>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</si>
  <si>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</si>
  <si>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</si>
  <si>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</si>
  <si>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</si>
  <si>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</si>
  <si>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</si>
  <si>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</si>
  <si>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</si>
  <si>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</si>
  <si>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</si>
  <si>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</si>
  <si>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</si>
  <si>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</si>
  <si>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</si>
  <si>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</si>
  <si>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</si>
  <si>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</si>
  <si>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</si>
  <si>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</si>
  <si>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</si>
  <si>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</si>
  <si>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</si>
  <si>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</si>
  <si>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</si>
  <si>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</si>
  <si>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</si>
  <si>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</si>
  <si>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</si>
  <si>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</si>
  <si>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</si>
  <si>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</si>
  <si>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</si>
  <si>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</si>
  <si>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</si>
  <si>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</si>
  <si>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</si>
  <si>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</si>
  <si>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</si>
  <si>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</si>
  <si>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</si>
  <si>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</si>
  <si>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</si>
  <si>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</si>
  <si>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</si>
  <si>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</si>
  <si>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</si>
  <si>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</si>
  <si>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</si>
  <si>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</si>
  <si>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</si>
  <si>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</si>
  <si>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</si>
  <si>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</si>
  <si>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</si>
  <si>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</si>
  <si>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</si>
  <si>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</si>
  <si>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</si>
  <si>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</si>
  <si>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</si>
  <si>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</si>
  <si>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</si>
  <si>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</si>
  <si>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</si>
  <si>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</si>
  <si>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</si>
  <si>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</si>
  <si>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</si>
  <si>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</si>
  <si>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</si>
  <si>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</si>
  <si>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</si>
  <si>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</si>
  <si>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</si>
  <si>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</si>
  <si>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</si>
  <si>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</si>
  <si>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</si>
  <si>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</si>
  <si>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</si>
  <si>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</si>
  <si>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</si>
  <si>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</si>
  <si>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</si>
  <si>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</si>
  <si>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</si>
  <si>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</si>
  <si>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</si>
  <si>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</si>
  <si>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</si>
  <si>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</si>
  <si>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</si>
  <si>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</si>
  <si>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</si>
  <si>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</si>
  <si>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</si>
  <si>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</si>
  <si>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</si>
  <si>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</si>
  <si>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</si>
  <si>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</si>
  <si>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</si>
  <si>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</si>
  <si>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</si>
  <si>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</si>
  <si>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</si>
  <si>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</si>
  <si>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</si>
  <si>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</si>
  <si>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</si>
  <si>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</si>
  <si>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</si>
  <si>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</si>
  <si>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</si>
  <si>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</si>
  <si>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</si>
  <si>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</si>
  <si>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</si>
  <si>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</si>
  <si>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</si>
  <si>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</si>
  <si>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</si>
  <si>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</si>
  <si>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</si>
  <si>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</si>
  <si>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</si>
  <si>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</si>
  <si>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</si>
  <si>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</si>
  <si>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</si>
  <si>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</si>
  <si>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</si>
  <si>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</si>
  <si>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</si>
  <si>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</si>
  <si>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</si>
  <si>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</si>
  <si>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</si>
  <si>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</si>
  <si>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</si>
  <si>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</si>
  <si>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</si>
  <si>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</si>
  <si>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</si>
  <si>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</si>
  <si>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</si>
  <si>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</si>
  <si>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</si>
  <si>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</si>
  <si>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</si>
  <si>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</si>
  <si>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</si>
  <si>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</si>
  <si>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</si>
  <si>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</si>
  <si>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</si>
  <si>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</si>
  <si>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</si>
  <si>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</si>
  <si>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</si>
  <si>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</si>
  <si>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</si>
  <si>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</si>
  <si>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</si>
  <si>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</si>
  <si>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</si>
  <si>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</si>
  <si>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</si>
  <si>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</si>
  <si>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</si>
  <si>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</si>
  <si>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</si>
  <si>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</si>
  <si>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</si>
  <si>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</si>
  <si>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</si>
  <si>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</si>
  <si>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</si>
  <si>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</si>
  <si>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</si>
  <si>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</si>
  <si>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</si>
  <si>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</si>
  <si>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</si>
  <si>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</si>
  <si>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</si>
  <si>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</si>
  <si>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</si>
  <si>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</si>
  <si>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</si>
  <si>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</si>
  <si>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</si>
  <si>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</si>
  <si>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</si>
  <si>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</si>
  <si>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</si>
  <si>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</si>
  <si>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</si>
  <si>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</si>
  <si>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</si>
  <si>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</si>
  <si>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</si>
  <si>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</si>
  <si>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</si>
  <si>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</si>
  <si>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</si>
  <si>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</si>
  <si>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</si>
  <si>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</si>
  <si>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</si>
  <si>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</si>
  <si>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</si>
  <si>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</si>
  <si>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</si>
  <si>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</si>
  <si>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</si>
  <si>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</si>
  <si>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</si>
  <si>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</si>
  <si>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</si>
  <si>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</si>
  <si>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</si>
  <si>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</si>
  <si>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</si>
  <si>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</si>
  <si>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</si>
  <si>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</si>
  <si>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</si>
  <si>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</si>
  <si>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</si>
  <si>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</si>
  <si>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</si>
  <si>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</si>
  <si>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</si>
  <si>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</si>
  <si>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</si>
  <si>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</si>
  <si>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</si>
  <si>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</si>
  <si>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</si>
  <si>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</si>
  <si>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</si>
  <si>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</si>
  <si>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</si>
  <si>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</si>
  <si>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</si>
  <si>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</si>
  <si>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</si>
  <si>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</si>
  <si>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</si>
  <si>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</si>
  <si>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</si>
  <si>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</si>
  <si>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</si>
  <si>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</si>
  <si>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</si>
  <si>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</si>
  <si>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</si>
  <si>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</si>
  <si>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</si>
  <si>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</si>
  <si>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</si>
  <si>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</si>
  <si>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</si>
  <si>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</si>
  <si>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</si>
  <si>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</si>
  <si>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</si>
  <si>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</si>
  <si>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</si>
  <si>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</si>
  <si>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</si>
  <si>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</si>
  <si>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</si>
  <si>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</si>
  <si>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</si>
  <si>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</si>
  <si>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</si>
  <si>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</si>
  <si>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</si>
  <si>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</si>
  <si>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</si>
  <si>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</si>
  <si>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</si>
  <si>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</si>
  <si>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</si>
  <si>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</si>
  <si>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</si>
  <si>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</si>
  <si>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</si>
  <si>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</si>
  <si>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</si>
  <si>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</si>
  <si>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</si>
  <si>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</si>
  <si>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</si>
  <si>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</si>
  <si>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</si>
  <si>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</si>
  <si>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</si>
  <si>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</si>
  <si>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</si>
  <si>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</si>
  <si>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</si>
  <si>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</si>
  <si>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</si>
  <si>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</si>
  <si>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</si>
  <si>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</si>
  <si>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</si>
  <si>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</si>
  <si>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</si>
  <si>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</si>
  <si>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</si>
  <si>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</si>
  <si>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</si>
  <si>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</si>
  <si>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</si>
  <si>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</si>
  <si>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</si>
  <si>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</si>
  <si>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</si>
  <si>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</si>
  <si>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</si>
  <si>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</si>
  <si>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</si>
  <si>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</si>
  <si>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</si>
  <si>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</si>
  <si>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</si>
  <si>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</si>
  <si>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</si>
  <si>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</si>
  <si>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</si>
  <si>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</si>
  <si>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</si>
  <si>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</si>
  <si>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</si>
  <si>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</si>
  <si>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</si>
  <si>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</si>
  <si>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</si>
  <si>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</si>
  <si>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</si>
  <si>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</si>
  <si>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</si>
  <si>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</si>
  <si>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</si>
  <si>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</si>
  <si>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</si>
  <si>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</si>
  <si>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</si>
  <si>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</si>
  <si>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</si>
  <si>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</si>
  <si>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</si>
  <si>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</si>
  <si>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</si>
  <si>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</si>
  <si>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</si>
  <si>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</si>
  <si>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</si>
  <si>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</si>
  <si>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</si>
  <si>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</si>
  <si>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</si>
  <si>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</si>
  <si>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</si>
  <si>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</si>
  <si>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</si>
  <si>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</si>
  <si>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</si>
  <si>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</si>
  <si>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</si>
  <si>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</si>
  <si>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</si>
  <si>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</si>
  <si>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</si>
  <si>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</si>
  <si>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</si>
  <si>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</si>
  <si>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</si>
  <si>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</si>
  <si>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</si>
  <si>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</si>
  <si>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</si>
  <si>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</si>
  <si>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</si>
  <si>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</si>
  <si>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</si>
  <si>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</si>
  <si>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</si>
  <si>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</si>
  <si>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</si>
  <si>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</si>
  <si>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</si>
  <si>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</si>
  <si>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</si>
  <si>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</si>
  <si>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</si>
  <si>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</si>
  <si>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</si>
  <si>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</si>
  <si>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</si>
  <si>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</si>
  <si>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</si>
  <si>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</si>
  <si>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</si>
  <si>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</si>
  <si>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</si>
  <si>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</si>
  <si>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</si>
  <si>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</si>
  <si>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</si>
  <si>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</si>
  <si>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</si>
  <si>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</si>
  <si>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</si>
  <si>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</si>
  <si>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</si>
  <si>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</si>
  <si>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</si>
  <si>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</si>
  <si>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</si>
  <si>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</si>
  <si>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</si>
  <si>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</si>
  <si>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</si>
  <si>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</si>
  <si>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</si>
  <si>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</si>
  <si>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</si>
  <si>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</si>
  <si>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</si>
  <si>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</si>
  <si>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</si>
  <si>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</si>
  <si>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</si>
  <si>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</si>
  <si>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</si>
  <si>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</si>
  <si>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</si>
  <si>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</si>
  <si>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</si>
  <si>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</si>
  <si>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</si>
  <si>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</si>
  <si>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</si>
  <si>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</si>
  <si>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</si>
  <si>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</si>
  <si>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</si>
  <si>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</si>
  <si>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</si>
  <si>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</si>
  <si>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</si>
  <si>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</si>
  <si>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</si>
  <si>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</si>
  <si>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</si>
  <si>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</si>
  <si>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</si>
  <si>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</si>
  <si>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</si>
  <si>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</si>
  <si>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</si>
  <si>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</si>
  <si>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</si>
  <si>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</si>
  <si>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</si>
  <si>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</si>
  <si>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</si>
  <si>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</si>
  <si>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</si>
  <si>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</si>
  <si>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</si>
  <si>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</si>
  <si>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</si>
  <si>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</si>
  <si>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</si>
  <si>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</si>
  <si>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</si>
  <si>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</si>
  <si>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</si>
  <si>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</si>
  <si>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</si>
  <si>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</si>
  <si>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</si>
  <si>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</si>
  <si>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</si>
  <si>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</si>
  <si>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</si>
  <si>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</si>
  <si>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</si>
  <si>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</si>
  <si>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</si>
  <si>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</si>
  <si>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</si>
  <si>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</si>
  <si>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</si>
  <si>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</si>
  <si>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</si>
  <si>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</si>
  <si>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</si>
  <si>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</si>
  <si>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</si>
  <si>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</si>
  <si>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</si>
  <si>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</si>
  <si>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</si>
  <si>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</si>
  <si>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</si>
  <si>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</si>
  <si>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</si>
  <si>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</si>
  <si>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</si>
  <si>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</si>
  <si>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</si>
  <si>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</si>
  <si>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</si>
  <si>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</si>
  <si>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</si>
  <si>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</si>
  <si>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</si>
  <si>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</si>
  <si>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</si>
  <si>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</si>
  <si>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</si>
  <si>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</si>
  <si>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</si>
  <si>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</si>
  <si>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</si>
  <si>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</si>
  <si>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</si>
  <si>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</si>
  <si>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</si>
  <si>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</si>
  <si>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</si>
  <si>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</si>
  <si>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</si>
  <si>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</si>
  <si>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</si>
  <si>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</si>
  <si>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</si>
  <si>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</si>
  <si>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</si>
  <si>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</si>
  <si>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</si>
  <si>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</si>
  <si>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</si>
  <si>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</si>
  <si>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</si>
  <si>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</si>
  <si>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</si>
  <si>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</si>
  <si>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</si>
  <si>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</si>
  <si>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</si>
  <si>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</si>
  <si>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</si>
  <si>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</si>
  <si>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</si>
  <si>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</si>
  <si>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</si>
  <si>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</si>
  <si>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</si>
  <si>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</si>
  <si>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</si>
  <si>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</si>
  <si>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</si>
  <si>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</si>
  <si>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</si>
  <si>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</si>
  <si>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</si>
  <si>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</si>
  <si>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</si>
  <si>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</si>
  <si>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</si>
  <si>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</si>
  <si>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</si>
  <si>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</si>
  <si>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</si>
  <si>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</si>
  <si>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</si>
  <si>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</si>
  <si>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</si>
  <si>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</si>
  <si>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</si>
  <si>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</si>
  <si>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</si>
  <si>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</si>
  <si>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</si>
  <si>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</si>
  <si>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</si>
  <si>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</si>
  <si>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</si>
  <si>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</si>
  <si>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</si>
  <si>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</si>
  <si>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</si>
  <si>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</si>
  <si>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</si>
  <si>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</si>
  <si>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</si>
  <si>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</si>
  <si>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</si>
  <si>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</si>
  <si>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</si>
  <si>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</si>
  <si>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</si>
  <si>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</si>
  <si>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</si>
  <si>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</si>
  <si>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</si>
  <si>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</si>
  <si>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</si>
  <si>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</si>
  <si>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</si>
  <si>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</si>
  <si>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</si>
  <si>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</si>
  <si>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</si>
  <si>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</si>
  <si>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</si>
  <si>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</si>
  <si>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</si>
  <si>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</si>
  <si>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</si>
  <si>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</si>
  <si>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</si>
  <si>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</si>
  <si>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</si>
  <si>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4. No se incluye valor de los impuestos</t>
  </si>
  <si>
    <t>5. Tarifas incluyen cargos de interconexión</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</si>
  <si>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</si>
  <si>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</si>
  <si>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</si>
  <si>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</si>
  <si>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</si>
  <si>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</si>
  <si>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</si>
  <si>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</si>
  <si>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</si>
  <si>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</si>
  <si>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</si>
  <si>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</si>
  <si>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</si>
  <si>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</si>
  <si>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</si>
  <si>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</si>
  <si>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</si>
  <si>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</si>
  <si>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</si>
  <si>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</si>
  <si>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</si>
  <si>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</si>
  <si>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</si>
  <si>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</si>
  <si>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</si>
  <si>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</si>
  <si>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</si>
  <si>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</si>
  <si>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</si>
  <si>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</si>
  <si>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</si>
  <si>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</si>
  <si>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</si>
  <si>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</si>
  <si>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</si>
  <si>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</si>
  <si>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</si>
  <si>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</si>
  <si>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</si>
  <si>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</si>
  <si>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</si>
  <si>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</si>
  <si>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</si>
  <si>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</si>
  <si>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</si>
  <si>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</si>
  <si>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</si>
  <si>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</si>
  <si>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</si>
  <si>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</si>
  <si>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</si>
  <si>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</si>
  <si>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</si>
  <si>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</si>
  <si>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</si>
  <si>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</si>
  <si>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</si>
  <si>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</si>
  <si>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</si>
  <si>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</si>
  <si>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</si>
  <si>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</si>
  <si>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</si>
  <si>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</si>
  <si>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</si>
  <si>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</si>
  <si>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</si>
  <si>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</si>
  <si>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</si>
  <si>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</si>
  <si>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</si>
  <si>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</si>
  <si>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</si>
  <si>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</si>
  <si>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</si>
  <si>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</si>
  <si>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</si>
  <si>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</si>
  <si>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</si>
  <si>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</si>
  <si>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</si>
  <si>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</si>
  <si>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</si>
  <si>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</si>
  <si>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</si>
  <si>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</si>
  <si>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</si>
  <si>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</si>
  <si>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</si>
  <si>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</si>
  <si>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</si>
  <si>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</si>
  <si>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</si>
  <si>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</si>
  <si>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</si>
  <si>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</si>
  <si>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</si>
  <si>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</si>
  <si>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</si>
  <si>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</si>
  <si>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</si>
  <si>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</si>
  <si>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</si>
  <si>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</si>
  <si>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</si>
  <si>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</si>
  <si>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</si>
  <si>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</si>
  <si>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</si>
  <si>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</si>
  <si>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</si>
  <si>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</si>
  <si>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</si>
  <si>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</si>
  <si>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</si>
  <si>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</si>
  <si>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</si>
  <si>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</si>
  <si>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</si>
  <si>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</si>
  <si>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</si>
  <si>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</si>
  <si>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</si>
  <si>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</si>
  <si>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</si>
  <si>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</si>
  <si>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</si>
  <si>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</si>
  <si>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</si>
  <si>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</si>
  <si>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</si>
  <si>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</si>
  <si>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</si>
  <si>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</si>
  <si>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</si>
  <si>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</si>
  <si>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</si>
  <si>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</si>
  <si>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</si>
  <si>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</si>
  <si>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</si>
  <si>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</si>
  <si>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</si>
  <si>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</si>
  <si>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</si>
  <si>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</si>
  <si>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</si>
  <si>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</si>
  <si>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</si>
  <si>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</si>
  <si>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</si>
  <si>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</si>
  <si>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</si>
  <si>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</si>
  <si>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</si>
  <si>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</si>
  <si>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</si>
  <si>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</si>
  <si>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</si>
  <si>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</si>
  <si>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</si>
  <si>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</si>
  <si>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</si>
  <si>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</si>
  <si>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</si>
  <si>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</si>
  <si>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</si>
  <si>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</si>
  <si>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</si>
  <si>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</si>
  <si>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</si>
  <si>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</si>
  <si>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</si>
  <si>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</si>
  <si>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</si>
  <si>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</si>
  <si>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</si>
  <si>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</si>
  <si>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</si>
  <si>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</si>
  <si>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</si>
  <si>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</si>
  <si>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</si>
  <si>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</si>
  <si>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</si>
  <si>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</si>
  <si>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</si>
  <si>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</si>
  <si>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</si>
  <si>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</si>
  <si>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</si>
  <si>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</si>
  <si>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</si>
  <si>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</si>
  <si>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</si>
  <si>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</si>
  <si>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</si>
  <si>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</si>
  <si>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</si>
  <si>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</si>
  <si>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</si>
  <si>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</si>
  <si>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</si>
  <si>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</si>
  <si>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</si>
  <si>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</si>
  <si>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</si>
  <si>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</si>
  <si>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</si>
  <si>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</si>
  <si>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</si>
  <si>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</si>
  <si>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</si>
  <si>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</si>
  <si>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</si>
  <si>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</si>
  <si>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</si>
  <si>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</si>
  <si>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</si>
  <si>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</si>
  <si>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</si>
  <si>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</si>
  <si>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</si>
  <si>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</si>
  <si>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</si>
  <si>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</si>
  <si>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</si>
  <si>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</si>
  <si>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</si>
  <si>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</si>
  <si>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</si>
  <si>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</si>
  <si>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</si>
  <si>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</si>
  <si>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</si>
  <si>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</si>
  <si>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</si>
  <si>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</si>
  <si>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</si>
  <si>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</si>
  <si>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</si>
  <si>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</si>
  <si>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</si>
  <si>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</si>
  <si>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</si>
  <si>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</si>
  <si>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</si>
  <si>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</si>
  <si>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</si>
  <si>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</si>
  <si>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</si>
  <si>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</si>
  <si>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</si>
  <si>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</si>
  <si>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</si>
  <si>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</si>
  <si>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</si>
  <si>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</si>
  <si>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</si>
  <si>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</si>
  <si>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</si>
  <si>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</si>
  <si>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</si>
  <si>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</si>
  <si>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</si>
  <si>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</si>
  <si>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</si>
  <si>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</si>
  <si>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</si>
  <si>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</si>
  <si>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</si>
  <si>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</si>
  <si>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</si>
  <si>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</si>
  <si>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</si>
  <si>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</si>
  <si>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</si>
  <si>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</si>
  <si>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</si>
  <si>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</si>
  <si>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</si>
  <si>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</si>
  <si>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</si>
  <si>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</si>
  <si>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</si>
  <si>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</si>
  <si>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</si>
  <si>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</si>
  <si>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</si>
  <si>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</si>
  <si>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</si>
  <si>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</si>
  <si>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</si>
  <si>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</si>
  <si>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</si>
  <si>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</si>
  <si>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</si>
  <si>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</si>
  <si>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</si>
  <si>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</si>
  <si>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</si>
  <si>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</si>
  <si>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</si>
  <si>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</si>
  <si>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</si>
  <si>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</si>
  <si>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</si>
  <si>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</si>
  <si>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</si>
  <si>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</si>
  <si>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</si>
  <si>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</si>
  <si>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</si>
  <si>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</si>
  <si>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</si>
  <si>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</si>
  <si>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</si>
  <si>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</si>
  <si>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</si>
  <si>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</si>
  <si>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</si>
  <si>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</si>
  <si>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</si>
  <si>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</si>
  <si>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</si>
  <si>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</si>
  <si>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</si>
  <si>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</si>
  <si>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</si>
  <si>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</si>
  <si>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</si>
  <si>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</si>
  <si>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</si>
  <si>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</si>
  <si>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</si>
  <si>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</si>
  <si>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</si>
  <si>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</si>
  <si>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</si>
  <si>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</si>
  <si>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</si>
  <si>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</si>
  <si>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</si>
  <si>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</si>
  <si>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</si>
  <si>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</si>
  <si>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</si>
  <si>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</si>
  <si>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</si>
  <si>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</si>
  <si>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</si>
  <si>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</si>
  <si>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</si>
  <si>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</si>
  <si>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</si>
  <si>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</si>
  <si>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</si>
  <si>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</si>
  <si>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</si>
  <si>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</si>
  <si>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</si>
  <si>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</si>
  <si>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</si>
  <si>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</si>
  <si>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</si>
  <si>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</si>
  <si>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</si>
  <si>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</si>
  <si>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</si>
  <si>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</si>
  <si>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</si>
  <si>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</si>
  <si>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</si>
  <si>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</si>
  <si>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</si>
  <si>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</si>
  <si>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</si>
  <si>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</si>
  <si>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</si>
  <si>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</si>
  <si>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</si>
  <si>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</si>
  <si>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</si>
  <si>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</si>
  <si>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</si>
  <si>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</si>
  <si>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</si>
  <si>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</si>
  <si>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</si>
  <si>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</si>
  <si>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</si>
  <si>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</si>
  <si>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</si>
  <si>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</si>
  <si>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</si>
  <si>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</si>
  <si>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</si>
  <si>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</si>
  <si>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</si>
  <si>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</si>
  <si>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</si>
  <si>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</si>
  <si>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</si>
  <si>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</si>
  <si>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</si>
  <si>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</si>
  <si>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</si>
  <si>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</si>
  <si>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</si>
  <si>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</si>
  <si>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</si>
  <si>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</si>
  <si>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</si>
  <si>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</si>
  <si>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</si>
  <si>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</si>
  <si>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</si>
  <si>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</si>
  <si>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</si>
  <si>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</si>
  <si>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</si>
  <si>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</si>
  <si>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</si>
  <si>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</si>
  <si>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</si>
  <si>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</si>
  <si>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</si>
  <si>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</si>
  <si>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</si>
  <si>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</si>
  <si>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</si>
  <si>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</si>
  <si>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</si>
  <si>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</si>
  <si>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</si>
  <si>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</si>
  <si>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</si>
  <si>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</si>
  <si>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</si>
  <si>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</si>
  <si>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</si>
  <si>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</si>
  <si>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</si>
  <si>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</si>
  <si>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</si>
  <si>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</si>
  <si>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</si>
  <si>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</si>
  <si>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</si>
  <si>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</si>
  <si>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</si>
  <si>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</si>
  <si>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</si>
  <si>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</si>
  <si>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</si>
  <si>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</si>
  <si>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</si>
  <si>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</si>
  <si>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</si>
  <si>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</si>
  <si>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</si>
  <si>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</si>
  <si>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</si>
  <si>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</si>
  <si>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</si>
  <si>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</si>
  <si>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</si>
  <si>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</si>
  <si>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</si>
  <si>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</si>
  <si>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</si>
  <si>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</si>
  <si>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</si>
  <si>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</si>
  <si>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</si>
  <si>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</si>
  <si>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</si>
  <si>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</si>
  <si>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</si>
  <si>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</si>
  <si>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</si>
  <si>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</si>
  <si>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</si>
  <si>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</si>
  <si>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</si>
  <si>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</si>
  <si>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</si>
  <si>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</si>
  <si>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</si>
  <si>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</si>
  <si>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</si>
  <si>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</si>
  <si>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</si>
  <si>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</si>
  <si>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</si>
  <si>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</si>
  <si>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</si>
  <si>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</si>
  <si>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</si>
  <si>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</si>
  <si>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</si>
  <si>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</si>
  <si>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</si>
  <si>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</si>
  <si>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</si>
  <si>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</si>
  <si>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</si>
  <si>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</si>
  <si>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</si>
  <si>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</si>
  <si>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</si>
  <si>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</si>
  <si>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</si>
  <si>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</si>
  <si>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</si>
  <si>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</si>
  <si>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</si>
  <si>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</si>
  <si>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</si>
  <si>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</si>
  <si>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</si>
  <si>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</si>
  <si>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</si>
  <si>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</si>
  <si>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</si>
  <si>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</si>
  <si>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</si>
  <si>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</si>
  <si>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</si>
  <si>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</si>
  <si>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</si>
  <si>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</si>
  <si>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</si>
  <si>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</si>
  <si>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</si>
  <si>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</si>
  <si>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</si>
  <si>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</si>
  <si>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</si>
  <si>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</si>
  <si>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</si>
  <si>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</si>
  <si>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</si>
  <si>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</si>
  <si>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</si>
  <si>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</si>
  <si>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</si>
  <si>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</si>
  <si>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</si>
  <si>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</si>
  <si>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</si>
  <si>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</si>
  <si>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</si>
  <si>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</si>
  <si>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</si>
  <si>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</si>
  <si>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</si>
  <si>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</si>
  <si>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</si>
  <si>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</si>
  <si>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</si>
  <si>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</si>
  <si>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</si>
  <si>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</si>
  <si>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</si>
  <si>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</si>
  <si>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</si>
  <si>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</si>
  <si>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</si>
  <si>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</si>
  <si>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</si>
  <si>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</si>
  <si>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</si>
  <si>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</si>
  <si>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</si>
  <si>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</si>
  <si>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</si>
  <si>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</si>
  <si>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</si>
  <si>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</si>
  <si>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</si>
  <si>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</si>
  <si>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</si>
  <si>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</si>
  <si>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</si>
  <si>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</si>
  <si>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</si>
  <si>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</si>
  <si>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</si>
  <si>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</si>
  <si>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</si>
  <si>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</si>
  <si>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</si>
  <si>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</si>
  <si>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</si>
  <si>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</si>
  <si>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</si>
  <si>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</si>
  <si>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</si>
  <si>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</si>
  <si>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</si>
  <si>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</si>
  <si>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</si>
  <si>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</si>
  <si>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</si>
  <si>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</si>
  <si>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</si>
  <si>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</si>
  <si>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</si>
  <si>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</si>
  <si>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</si>
  <si>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</si>
  <si>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</si>
  <si>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</si>
  <si>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</si>
  <si>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</si>
  <si>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</si>
  <si>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</si>
  <si>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</si>
  <si>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</si>
  <si>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</si>
  <si>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</si>
  <si>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</si>
  <si>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</si>
  <si>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</si>
  <si>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</si>
  <si>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</si>
  <si>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</si>
  <si>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</si>
  <si>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</si>
  <si>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</si>
  <si>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</si>
  <si>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</si>
  <si>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</si>
  <si>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</si>
  <si>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</si>
  <si>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</si>
  <si>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</si>
  <si>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</si>
  <si>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</si>
  <si>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</si>
  <si>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</si>
  <si>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</si>
  <si>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</si>
  <si>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</si>
  <si>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</si>
  <si>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</si>
  <si>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</si>
  <si>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</si>
  <si>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</si>
  <si>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</si>
  <si>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</si>
  <si>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</si>
  <si>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</si>
  <si>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</si>
  <si>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</si>
  <si>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</si>
  <si>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</si>
  <si>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</si>
  <si>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</si>
  <si>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</si>
  <si>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</si>
  <si>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</si>
  <si>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</si>
  <si>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</si>
  <si>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</si>
  <si>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</si>
  <si>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</si>
  <si>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</si>
  <si>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</si>
  <si>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</si>
  <si>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</si>
  <si>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</si>
  <si>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</si>
  <si>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</si>
  <si>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</si>
  <si>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</si>
  <si>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</si>
  <si>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</si>
  <si>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</si>
  <si>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</si>
  <si>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</si>
  <si>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</si>
  <si>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</si>
  <si>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</si>
  <si>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</si>
  <si>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</si>
  <si>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</si>
  <si>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</si>
  <si>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</si>
  <si>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</si>
  <si>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</si>
  <si>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</si>
  <si>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</si>
  <si>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</si>
  <si>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</si>
  <si>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</si>
  <si>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</si>
  <si>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</si>
  <si>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</si>
  <si>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</si>
  <si>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</si>
  <si>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</si>
  <si>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</si>
  <si>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</si>
  <si>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</si>
  <si>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</si>
  <si>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</si>
  <si>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</si>
  <si>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</si>
  <si>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</si>
  <si>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</si>
  <si>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</si>
  <si>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</si>
  <si>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</si>
  <si>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</si>
  <si>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</si>
  <si>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</si>
  <si>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</si>
  <si>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</si>
  <si>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</si>
  <si>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</si>
  <si>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</si>
  <si>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</si>
  <si>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</si>
  <si>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</si>
  <si>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</si>
  <si>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</si>
  <si>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</si>
  <si>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</si>
  <si>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</si>
  <si>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</si>
  <si>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</si>
  <si>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</si>
  <si>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</si>
  <si>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</si>
  <si>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</si>
  <si>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</si>
  <si>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</si>
  <si>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</si>
  <si>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</si>
  <si>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</si>
  <si>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</si>
  <si>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</si>
  <si>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</si>
  <si>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</si>
  <si>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</si>
  <si>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</si>
  <si>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</si>
  <si>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</si>
  <si>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</si>
  <si>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</si>
  <si>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</si>
  <si>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</si>
  <si>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</si>
  <si>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</si>
  <si>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</si>
  <si>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</si>
  <si>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</si>
  <si>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</si>
  <si>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</si>
  <si>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</si>
  <si>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</si>
  <si>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</si>
  <si>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</si>
  <si>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</si>
  <si>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</si>
  <si>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</si>
  <si>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</si>
  <si>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</si>
  <si>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</si>
  <si>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</si>
  <si>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</si>
  <si>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</si>
  <si>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</si>
  <si>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</si>
  <si>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</si>
  <si>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</si>
  <si>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</si>
  <si>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</si>
  <si>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</si>
  <si>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</si>
  <si>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</si>
  <si>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</si>
  <si>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</si>
  <si>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</si>
  <si>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</si>
  <si>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</si>
  <si>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</si>
  <si>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</si>
  <si>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</si>
  <si>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</si>
  <si>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</si>
  <si>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</si>
  <si>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</si>
  <si>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</si>
  <si>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</si>
  <si>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</si>
  <si>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</si>
  <si>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</si>
  <si>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</si>
  <si>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</si>
  <si>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</si>
  <si>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</si>
  <si>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</si>
  <si>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</si>
  <si>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</si>
  <si>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</si>
  <si>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</si>
  <si>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</si>
  <si>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</si>
  <si>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</si>
  <si>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</si>
  <si>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</si>
  <si>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</si>
  <si>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</si>
  <si>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</si>
  <si>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</si>
  <si>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</si>
  <si>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</si>
  <si>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</si>
  <si>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</si>
  <si>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</si>
  <si>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</si>
  <si>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</si>
  <si>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</si>
  <si>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</si>
  <si>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</si>
  <si>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</si>
  <si>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</si>
  <si>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</si>
  <si>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</si>
  <si>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</si>
  <si>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</si>
  <si>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</si>
  <si>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</si>
  <si>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</si>
  <si>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</si>
  <si>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</si>
  <si>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</si>
  <si>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</si>
  <si>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</si>
  <si>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</si>
  <si>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</si>
  <si>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</si>
  <si>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</si>
  <si>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</si>
  <si>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</si>
  <si>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</si>
  <si>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</si>
  <si>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</si>
  <si>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</si>
  <si>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</si>
  <si>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</si>
  <si>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</si>
  <si>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</si>
  <si>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</si>
  <si>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</si>
  <si>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</si>
  <si>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</si>
  <si>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</si>
  <si>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</si>
  <si>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</si>
  <si>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</si>
  <si>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</si>
  <si>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</si>
  <si>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</si>
  <si>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</si>
  <si>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</si>
  <si>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</si>
  <si>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</si>
  <si>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</si>
  <si>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</si>
  <si>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</si>
  <si>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</si>
  <si>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</si>
  <si>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</si>
  <si>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</si>
  <si>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</si>
  <si>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</si>
  <si>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</si>
  <si>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</si>
  <si>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</si>
  <si>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</si>
  <si>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</si>
  <si>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</si>
  <si>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</si>
  <si>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</si>
  <si>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</si>
  <si>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</si>
  <si>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</si>
  <si>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</si>
  <si>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</si>
  <si>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</si>
  <si>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</si>
  <si>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</si>
  <si>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</si>
  <si>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</si>
  <si>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</si>
  <si>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</si>
  <si>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</si>
  <si>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</si>
  <si>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</si>
  <si>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</si>
  <si>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</si>
  <si>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</si>
  <si>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</si>
  <si>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</si>
  <si>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</si>
  <si>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</si>
  <si>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</si>
  <si>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</si>
  <si>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</si>
  <si>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</si>
  <si>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</si>
  <si>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</si>
  <si>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</si>
  <si>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</si>
  <si>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</si>
  <si>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</si>
  <si>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</si>
  <si>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</si>
  <si>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</si>
  <si>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</si>
  <si>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</si>
  <si>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</si>
  <si>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</si>
  <si>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</si>
  <si>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</si>
  <si>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</si>
  <si>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</si>
  <si>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</si>
  <si>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</si>
  <si>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</si>
  <si>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</si>
  <si>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</si>
  <si>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</si>
  <si>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</si>
  <si>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</si>
  <si>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</si>
  <si>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</si>
  <si>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</si>
  <si>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</si>
  <si>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</si>
  <si>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</si>
  <si>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</si>
  <si>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</si>
  <si>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</si>
  <si>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</si>
  <si>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</si>
  <si>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</si>
  <si>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</si>
  <si>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</si>
  <si>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</si>
  <si>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</si>
  <si>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</si>
  <si>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</si>
  <si>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</si>
  <si>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</si>
  <si>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</si>
  <si>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</si>
  <si>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</si>
  <si>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</si>
  <si>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</si>
  <si>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</si>
  <si>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</si>
  <si>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</si>
  <si>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</si>
  <si>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</si>
  <si>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</si>
  <si>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</si>
  <si>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</si>
  <si>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</si>
  <si>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</si>
  <si>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</si>
  <si>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</si>
  <si>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</si>
  <si>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</si>
  <si>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</si>
  <si>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</si>
  <si>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</si>
  <si>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</si>
  <si>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</si>
  <si>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</si>
  <si>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</si>
  <si>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</si>
  <si>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</si>
  <si>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</si>
  <si>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</si>
  <si>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</si>
  <si>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</si>
  <si>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</si>
  <si>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</si>
  <si>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</si>
  <si>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</si>
  <si>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</si>
  <si>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</si>
  <si>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</si>
  <si>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</si>
  <si>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</si>
  <si>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</si>
  <si>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</si>
  <si>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</si>
  <si>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</si>
  <si>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</si>
  <si>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</si>
  <si>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</si>
  <si>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</si>
  <si>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</si>
  <si>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</si>
  <si>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</si>
  <si>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</si>
  <si>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</si>
  <si>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</si>
  <si>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</si>
  <si>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</si>
  <si>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</si>
  <si>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</si>
  <si>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</si>
  <si>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</si>
  <si>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</si>
  <si>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</si>
  <si>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</si>
  <si>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</si>
  <si>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</si>
  <si>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</si>
  <si>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</si>
  <si>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</si>
  <si>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</si>
  <si>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</si>
  <si>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</si>
  <si>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</si>
  <si>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</si>
  <si>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</si>
  <si>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</si>
  <si>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</si>
  <si>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</si>
  <si>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</si>
  <si>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</si>
  <si>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</si>
  <si>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</si>
  <si>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</si>
  <si>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</si>
  <si>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</si>
  <si>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</si>
  <si>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</si>
  <si>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</si>
  <si>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</si>
  <si>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</si>
  <si>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</si>
  <si>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</si>
  <si>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</si>
  <si>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</si>
  <si>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</si>
  <si>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</si>
  <si>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</si>
  <si>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</si>
  <si>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</si>
  <si>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</si>
  <si>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</si>
  <si>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</si>
  <si>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</si>
  <si>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</si>
  <si>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</si>
  <si>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</si>
  <si>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</si>
  <si>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</si>
  <si>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</si>
  <si>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</si>
  <si>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</si>
  <si>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</si>
  <si>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</si>
  <si>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</si>
  <si>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</si>
  <si>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</si>
  <si>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</si>
  <si>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</si>
  <si>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</si>
  <si>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</si>
  <si>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</si>
  <si>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</si>
  <si>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</si>
  <si>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</si>
  <si>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</si>
  <si>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</si>
  <si>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</si>
  <si>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</si>
  <si>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</si>
  <si>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</si>
  <si>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</si>
  <si>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</si>
  <si>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</si>
  <si>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</si>
  <si>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</si>
  <si>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</si>
  <si>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</si>
  <si>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</si>
  <si>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</si>
  <si>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</si>
  <si>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</si>
  <si>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</si>
  <si>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</si>
  <si>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</si>
  <si>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</si>
  <si>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</si>
  <si>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</si>
  <si>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</si>
  <si>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</si>
  <si>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</si>
  <si>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</si>
  <si>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</si>
  <si>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</si>
  <si>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</si>
  <si>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</si>
  <si>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</si>
  <si>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</si>
  <si>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</si>
  <si>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</si>
  <si>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</si>
  <si>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</si>
  <si>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</si>
  <si>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</si>
  <si>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</si>
  <si>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</si>
  <si>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</si>
  <si>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</si>
  <si>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</si>
  <si>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</si>
  <si>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</si>
  <si>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</si>
  <si>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</si>
  <si>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</si>
  <si>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</si>
  <si>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</si>
  <si>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</si>
  <si>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</si>
  <si>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</si>
  <si>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</si>
  <si>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</si>
  <si>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</si>
  <si>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</si>
  <si>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</si>
  <si>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</si>
  <si>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</si>
  <si>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</si>
  <si>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</si>
  <si>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</si>
  <si>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</si>
  <si>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</si>
  <si>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</si>
  <si>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</si>
  <si>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</si>
  <si>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</si>
  <si>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</si>
  <si>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</si>
  <si>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</si>
  <si>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</si>
  <si>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</si>
  <si>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</si>
  <si>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</si>
  <si>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</si>
  <si>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</si>
  <si>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</si>
  <si>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</si>
  <si>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</si>
  <si>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</si>
  <si>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</si>
  <si>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</si>
  <si>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</si>
  <si>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</si>
  <si>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</si>
  <si>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</si>
  <si>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</si>
  <si>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</si>
  <si>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</si>
  <si>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</si>
  <si>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</si>
  <si>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</si>
  <si>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</si>
  <si>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</si>
  <si>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</si>
  <si>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</si>
  <si>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</si>
  <si>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</si>
  <si>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</si>
  <si>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</si>
  <si>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</si>
  <si>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</si>
  <si>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</si>
  <si>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</si>
  <si>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</si>
  <si>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</si>
  <si>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</si>
  <si>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</si>
  <si>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</si>
  <si>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</si>
  <si>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</si>
  <si>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</si>
  <si>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</si>
  <si>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</si>
  <si>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</si>
  <si>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</si>
  <si>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</si>
  <si>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</si>
  <si>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</si>
  <si>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</si>
  <si>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</si>
  <si>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</si>
  <si>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</si>
  <si>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</si>
  <si>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</si>
  <si>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</si>
  <si>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</si>
  <si>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</si>
  <si>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</si>
  <si>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</si>
  <si>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</si>
  <si>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</si>
  <si>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</si>
  <si>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</si>
  <si>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</si>
  <si>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</si>
  <si>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</si>
  <si>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</si>
  <si>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</si>
  <si>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</si>
  <si>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</si>
  <si>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</si>
  <si>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</si>
  <si>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</si>
  <si>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</si>
  <si>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</si>
  <si>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</si>
  <si>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</si>
  <si>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</si>
  <si>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</si>
  <si>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</si>
  <si>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</si>
  <si>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</si>
  <si>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</si>
  <si>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</si>
  <si>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</si>
  <si>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</si>
  <si>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</si>
  <si>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</si>
  <si>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</si>
  <si>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</si>
  <si>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</si>
  <si>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</si>
  <si>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</si>
  <si>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</si>
  <si>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</si>
  <si>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</si>
  <si>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</si>
  <si>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</si>
  <si>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</si>
  <si>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</si>
  <si>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</si>
  <si>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</si>
  <si>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</si>
  <si>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</si>
  <si>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</si>
  <si>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</si>
  <si>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</si>
  <si>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</si>
  <si>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</si>
  <si>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</si>
  <si>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</si>
  <si>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</si>
  <si>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</si>
  <si>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</si>
  <si>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</si>
  <si>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</si>
  <si>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</si>
  <si>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</si>
  <si>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</si>
  <si>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</si>
  <si>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</si>
  <si>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</si>
  <si>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</si>
  <si>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</si>
  <si>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</si>
  <si>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</si>
  <si>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</si>
  <si>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</si>
  <si>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</si>
  <si>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</si>
  <si>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</si>
  <si>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</si>
  <si>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</si>
  <si>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</si>
  <si>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</si>
  <si>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</si>
  <si>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</si>
  <si>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</si>
  <si>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</si>
  <si>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</si>
  <si>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</si>
  <si>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</si>
  <si>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</si>
  <si>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</si>
  <si>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</si>
  <si>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</si>
  <si>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</si>
  <si>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</si>
  <si>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</si>
  <si>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</si>
  <si>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</si>
  <si>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</si>
  <si>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</si>
  <si>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</si>
  <si>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</si>
  <si>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</si>
  <si>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</si>
  <si>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</si>
  <si>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</si>
  <si>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</si>
  <si>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</si>
  <si>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</si>
  <si>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</si>
  <si>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</si>
  <si>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</si>
  <si>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</si>
  <si>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</si>
  <si>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</si>
  <si>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</si>
  <si>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</si>
  <si>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</si>
  <si>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</si>
  <si>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</si>
  <si>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</si>
  <si>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</si>
  <si>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</si>
  <si>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</si>
  <si>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</si>
  <si>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</si>
  <si>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</si>
  <si>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</si>
  <si>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</si>
  <si>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</si>
  <si>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</si>
  <si>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</si>
  <si>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</si>
  <si>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</si>
  <si>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</si>
  <si>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</si>
  <si>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</si>
  <si>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</si>
  <si>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</si>
  <si>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</si>
  <si>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</si>
  <si>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</si>
  <si>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</si>
  <si>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</si>
  <si>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</si>
  <si>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</si>
  <si>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</si>
  <si>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</si>
  <si>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</si>
  <si>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</si>
  <si>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</si>
  <si>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</si>
  <si>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</si>
  <si>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</si>
  <si>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</si>
  <si>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</si>
  <si>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</si>
  <si>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</si>
  <si>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</si>
  <si>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</si>
  <si>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</si>
  <si>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</si>
  <si>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</si>
  <si>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</si>
  <si>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</si>
  <si>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</si>
  <si>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</si>
  <si>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</si>
  <si>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</si>
  <si>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</si>
  <si>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</si>
  <si>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</si>
  <si>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</si>
  <si>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</si>
  <si>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</si>
  <si>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</si>
  <si>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</si>
  <si>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</si>
  <si>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</si>
  <si>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</si>
  <si>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</si>
  <si>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</si>
  <si>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</si>
  <si>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</si>
  <si>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</si>
  <si>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</si>
  <si>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</si>
  <si>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</si>
  <si>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</si>
  <si>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</si>
  <si>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</si>
  <si>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</si>
  <si>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</si>
  <si>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</si>
  <si>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</si>
  <si>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</si>
  <si>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</si>
  <si>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</si>
  <si>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</si>
  <si>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</si>
  <si>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</si>
  <si>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</si>
  <si>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</si>
  <si>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</si>
  <si>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</si>
  <si>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</si>
  <si>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</si>
  <si>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</si>
  <si>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</si>
  <si>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</si>
  <si>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</si>
  <si>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</si>
  <si>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</si>
  <si>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</si>
  <si>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</si>
  <si>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</si>
  <si>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</si>
  <si>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</si>
  <si>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</si>
  <si>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</si>
  <si>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</si>
  <si>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</si>
  <si>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</si>
  <si>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</si>
  <si>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</si>
  <si>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</si>
  <si>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</si>
  <si>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</si>
  <si>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</si>
  <si>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</si>
  <si>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</si>
  <si>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</si>
  <si>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</si>
  <si>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</si>
  <si>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</si>
  <si>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</si>
  <si>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</si>
  <si>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</si>
  <si>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</si>
  <si>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</si>
  <si>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</si>
  <si>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</si>
  <si>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</si>
  <si>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</si>
  <si>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</si>
  <si>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</si>
  <si>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</si>
  <si>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</si>
  <si>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</si>
  <si>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</si>
  <si>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</si>
  <si>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</si>
  <si>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</si>
  <si>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</si>
  <si>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</si>
  <si>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</si>
  <si>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</si>
  <si>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</si>
  <si>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</si>
  <si>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</si>
  <si>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</si>
  <si>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</si>
  <si>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</si>
  <si>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</si>
  <si>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</si>
  <si>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</si>
  <si>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</si>
  <si>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</si>
  <si>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</si>
  <si>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</si>
  <si>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</si>
  <si>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</si>
  <si>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</si>
  <si>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</si>
  <si>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</si>
  <si>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</si>
  <si>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</si>
  <si>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</si>
  <si>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</si>
  <si>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</si>
  <si>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</si>
  <si>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</si>
  <si>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</si>
  <si>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</si>
  <si>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</si>
  <si>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</si>
  <si>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</si>
  <si>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</si>
  <si>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</si>
  <si>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</si>
  <si>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</si>
  <si>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</si>
  <si>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</si>
  <si>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</si>
  <si>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</si>
  <si>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</si>
  <si>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</si>
  <si>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</si>
  <si>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</si>
  <si>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</si>
  <si>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</si>
  <si>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</si>
  <si>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</si>
  <si>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</si>
  <si>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</si>
  <si>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</si>
  <si>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</si>
  <si>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</si>
  <si>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</si>
  <si>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</si>
  <si>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</si>
  <si>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</si>
  <si>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</si>
  <si>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</si>
  <si>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</si>
  <si>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</si>
  <si>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</si>
  <si>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</si>
  <si>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</si>
  <si>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</si>
  <si>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</si>
  <si>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</si>
  <si>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</si>
  <si>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</si>
  <si>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</si>
  <si>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</si>
  <si>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</si>
  <si>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</si>
  <si>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</si>
  <si>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</si>
  <si>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</si>
  <si>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</si>
  <si>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PLANES FLEX 79 INTERNET Móvil CO  5000 Mb y FLEX INTERNET MÓVIL AB 5000 Mb.</t>
  </si>
  <si>
    <t>Tipo de plan</t>
  </si>
  <si>
    <t>Precio de Minuto llamada a Claro Móvil</t>
  </si>
  <si>
    <t>Precio minuto llamada Claro a otras operadoras Fijas</t>
  </si>
  <si>
    <t>Flex 79 Internet Móvil 5000MB</t>
  </si>
  <si>
    <t>Internet Móvil 5000 MB</t>
  </si>
  <si>
    <t>Vigencia: A partir del 5 de octubre de 2012</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</si>
  <si>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</si>
  <si>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</si>
  <si>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</si>
  <si>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</si>
  <si>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</si>
  <si>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</si>
  <si>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</si>
  <si>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</si>
  <si>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</si>
  <si>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</si>
  <si>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</si>
  <si>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</si>
  <si>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</si>
  <si>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</si>
  <si>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</si>
  <si>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</si>
  <si>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</si>
  <si>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</si>
  <si>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</si>
  <si>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</si>
  <si>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</si>
  <si>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</si>
  <si>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</si>
  <si>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PLAN CNT KIT PREPAGO</t>
  </si>
  <si>
    <t>El Plan "CNT KIT Prepago" consiste en que el cliente pueda activar una línea móvil prepago y reciba automáticamente un paquete de bonificacicones en voz, sms y datos para ser consumidos durante los 18 meses siguientes a la activación.</t>
  </si>
  <si>
    <t>Adicionalmente, los clientes que dispongan de este plan podrá efectuar llamadas on net , off net, CNT fijos y otros, a una tarifa de USD 0,16 ctv más impuestos por minuto.</t>
  </si>
  <si>
    <t>El cliente que activa este plan, lo podrá adquirir con cualquier equipo que comercializa la CNT EP que soporte voz, mensajería y navegación y, su pago lo podrá realizar de manera diferida con tarjeta de crédito hasta 3 meses, con lo cual el cliente tendrá acceso a las bonificaciones. Se aclara que este Plan no aplica para ventas con equipos aportados, como tampoco su aplicación en la venta de chips sueltos.</t>
  </si>
  <si>
    <t>El paquete de bonificaciones por 18 meses incluye lo siguiente:</t>
  </si>
  <si>
    <t xml:space="preserve">    USD 54 de tiempo aire (USD 3 mensuales de tiempo promocional)</t>
  </si>
  <si>
    <t xml:space="preserve">     540 mensajes (30 mensjaes mensuales)</t>
  </si>
  <si>
    <t xml:space="preserve">     90 MB de navegación (5 MB mensuales)</t>
  </si>
  <si>
    <t>Tarifa de USD 0,16 ctvs. Más impuestos por minuto para habalr a todos los destinos (on net, off net, CNT fijo y otros fijos) excepto destinos internacionales para los cuales se aplican tarifas normales.</t>
  </si>
  <si>
    <t>Una vez que el cliente realice la activación de la línea llamando al *411 o *611 recibirá sus bonificaciones automáticamente (voz, sms y datos) sin realizar una  recarga inicial.</t>
  </si>
  <si>
    <t>Para recibir las bonificaciones a partir del segundo mes, el cliente deberá realizar una recarga de $ 3 dólares o más. Si el cliente no realiza una recarga de uno de los meses, perderá sus beneficios para ese mes.</t>
  </si>
  <si>
    <t>Aplica para recaras 2x1 a partir de  USD 6 o más el o los días promocionales de CNT EP.</t>
  </si>
  <si>
    <t>Las recargas que efectúe el cliente tienen vigencia ilimitada, aplica rollover</t>
  </si>
  <si>
    <t>El bono de 30 mensajes son distribuidos en 50% on net y 50% off net, el costo por mensaje adicional es de $ 0,05 ctvos más impuestos on net y $ 0,06 ctvos más impuestos off net y el costo del mega adicional es de 0,10 ctvos más impuestos.</t>
  </si>
  <si>
    <t>Acceso a todos los servicios adicionales a excepción de mondo y unidos.</t>
  </si>
  <si>
    <t>Para la activación del plan, el cliente deberá llamar al *411 o *611 en activación de línea. Una vez que el cliente realice la activación de la línea recibirá sus bonificaciones automáticamente (voz, sms y datos) sin realizar una  recarga inicial.</t>
  </si>
  <si>
    <t>Cuando obtenga el bono el cliente recibirá un mensaje de texto "ha sido acreditado su bono promocional, recuerdo siempre recargar $3 los primeros días de cada mes para acceder a los beneficios.</t>
  </si>
  <si>
    <t>Al cancelar el plan antes de los 18 meses, el cliente pierde los beneficios que el mismo brinda.</t>
  </si>
  <si>
    <r>
      <rPr>
        <b/>
        <sz val="10"/>
        <rFont val="Arial"/>
        <family val="2"/>
      </rPr>
      <t>Vigencia</t>
    </r>
    <r>
      <rPr>
        <sz val="10"/>
        <rFont val="Arial"/>
        <family val="2"/>
      </rPr>
      <t>: 4 de agosto de 2012</t>
    </r>
  </si>
  <si>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</si>
  <si>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</si>
  <si>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</si>
  <si>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</si>
  <si>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</si>
  <si>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</si>
  <si>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</si>
  <si>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</si>
  <si>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</si>
  <si>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</si>
  <si>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</si>
  <si>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</si>
  <si>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</si>
  <si>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</si>
  <si>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</si>
  <si>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</si>
  <si>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</si>
  <si>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</si>
  <si>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</si>
  <si>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</si>
  <si>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</si>
  <si>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</si>
  <si>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</si>
  <si>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</si>
  <si>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</si>
  <si>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</si>
  <si>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</si>
  <si>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</si>
  <si>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</si>
  <si>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</si>
  <si>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</si>
  <si>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</si>
  <si>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</si>
  <si>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</si>
  <si>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</si>
  <si>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</si>
  <si>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</si>
  <si>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</si>
  <si>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</si>
  <si>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</si>
  <si>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</si>
  <si>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</si>
  <si>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</si>
  <si>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</si>
  <si>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</si>
  <si>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</si>
  <si>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</si>
  <si>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</si>
  <si>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</si>
  <si>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</si>
  <si>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</si>
  <si>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</si>
  <si>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</si>
  <si>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</si>
  <si>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</si>
  <si>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</si>
  <si>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</si>
  <si>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</si>
  <si>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</si>
  <si>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</si>
  <si>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</si>
  <si>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</si>
  <si>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</si>
  <si>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</si>
  <si>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</si>
  <si>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</si>
  <si>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</si>
  <si>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</si>
  <si>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</si>
  <si>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</si>
  <si>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</si>
  <si>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</si>
  <si>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</si>
  <si>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</si>
  <si>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</si>
  <si>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</si>
  <si>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</si>
  <si>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</si>
  <si>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</si>
  <si>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</si>
  <si>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</si>
  <si>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</si>
  <si>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</si>
  <si>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</si>
  <si>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</si>
  <si>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</si>
  <si>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</si>
  <si>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</si>
  <si>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</si>
  <si>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</si>
  <si>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</si>
  <si>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</si>
  <si>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</si>
  <si>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</si>
  <si>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</si>
  <si>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</si>
  <si>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</si>
  <si>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</si>
  <si>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</si>
  <si>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</si>
  <si>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</si>
  <si>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</si>
  <si>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</si>
  <si>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</si>
  <si>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</si>
  <si>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</si>
  <si>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</si>
  <si>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</si>
  <si>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</si>
  <si>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</si>
  <si>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</si>
  <si>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</si>
  <si>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</si>
  <si>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</si>
  <si>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</si>
  <si>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</si>
  <si>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</si>
  <si>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</si>
  <si>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</si>
  <si>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</si>
  <si>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</si>
  <si>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</si>
  <si>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</si>
  <si>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</si>
  <si>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</si>
  <si>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</si>
  <si>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</si>
  <si>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</si>
  <si>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</si>
  <si>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</si>
  <si>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</si>
  <si>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</si>
  <si>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</si>
  <si>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</si>
  <si>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</si>
  <si>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</si>
  <si>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</si>
  <si>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</si>
  <si>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</si>
  <si>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</si>
  <si>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</si>
  <si>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</si>
  <si>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</si>
  <si>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</si>
  <si>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</si>
  <si>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</si>
  <si>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</si>
  <si>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</si>
  <si>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</si>
  <si>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</si>
  <si>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</si>
  <si>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</si>
  <si>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</si>
  <si>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</si>
  <si>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</si>
  <si>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</si>
  <si>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</si>
  <si>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</si>
  <si>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</si>
  <si>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</si>
  <si>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</si>
  <si>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</si>
  <si>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</si>
  <si>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</si>
  <si>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</si>
  <si>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</si>
  <si>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</si>
  <si>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</si>
  <si>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</si>
  <si>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</si>
  <si>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</si>
  <si>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</si>
  <si>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</si>
  <si>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</si>
  <si>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</si>
  <si>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</si>
  <si>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</si>
  <si>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</si>
  <si>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</si>
  <si>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</si>
  <si>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</si>
  <si>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</si>
  <si>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</si>
  <si>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</si>
  <si>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</si>
  <si>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</si>
  <si>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</si>
  <si>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</si>
  <si>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</si>
  <si>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</si>
  <si>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</si>
  <si>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</si>
  <si>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</si>
  <si>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</si>
  <si>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</si>
  <si>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</si>
  <si>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</si>
  <si>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</si>
  <si>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</si>
  <si>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</si>
  <si>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</si>
  <si>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</si>
  <si>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</si>
  <si>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</si>
  <si>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</si>
  <si>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</si>
  <si>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</si>
  <si>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</si>
  <si>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</si>
  <si>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</si>
  <si>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</si>
  <si>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</si>
  <si>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</si>
  <si>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</si>
  <si>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</si>
  <si>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</si>
  <si>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</si>
  <si>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</si>
  <si>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</si>
  <si>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</si>
  <si>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</si>
  <si>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</si>
  <si>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</si>
  <si>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</si>
  <si>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</si>
  <si>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</si>
  <si>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</si>
  <si>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</si>
  <si>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</si>
  <si>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</si>
  <si>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</si>
  <si>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</si>
  <si>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</si>
  <si>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</si>
  <si>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</si>
  <si>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</si>
  <si>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</si>
  <si>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</si>
  <si>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</si>
  <si>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</si>
  <si>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</si>
  <si>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</si>
  <si>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</si>
  <si>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</si>
  <si>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</si>
  <si>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</si>
  <si>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</si>
  <si>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</si>
  <si>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</si>
  <si>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</si>
  <si>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</si>
  <si>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</si>
  <si>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</si>
  <si>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</si>
  <si>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</si>
  <si>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</si>
  <si>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</si>
  <si>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</si>
  <si>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</si>
  <si>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</si>
  <si>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</si>
  <si>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</si>
  <si>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</si>
  <si>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</si>
  <si>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</si>
  <si>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</si>
  <si>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</si>
  <si>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</si>
  <si>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</si>
  <si>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</si>
  <si>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</si>
  <si>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</si>
  <si>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</si>
  <si>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</si>
  <si>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</si>
  <si>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</si>
  <si>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</si>
  <si>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</si>
  <si>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</si>
  <si>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</si>
  <si>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</si>
  <si>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</si>
  <si>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</si>
  <si>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</si>
  <si>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</si>
  <si>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</si>
  <si>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</si>
  <si>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</si>
  <si>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</si>
  <si>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</si>
  <si>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</si>
  <si>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</si>
  <si>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</si>
  <si>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</si>
  <si>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</si>
  <si>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</si>
  <si>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</si>
  <si>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</si>
  <si>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</si>
  <si>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</si>
  <si>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</si>
  <si>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</si>
  <si>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</si>
  <si>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</si>
  <si>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</si>
  <si>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</si>
  <si>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</si>
  <si>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</si>
  <si>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</si>
  <si>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</si>
  <si>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</si>
  <si>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</si>
  <si>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</si>
  <si>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</si>
  <si>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Pospago:</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</si>
  <si>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</si>
  <si>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</si>
  <si>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</si>
  <si>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</si>
  <si>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</si>
  <si>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</si>
  <si>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</si>
  <si>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</si>
  <si>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</si>
  <si>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</si>
  <si>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</si>
  <si>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</si>
  <si>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</si>
  <si>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</si>
  <si>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</si>
  <si>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</si>
  <si>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</si>
  <si>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</si>
  <si>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</si>
  <si>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</si>
  <si>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</si>
  <si>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</si>
  <si>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</si>
  <si>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</si>
  <si>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 xml:space="preserve"> Tarifa Pospago 
"Tarifa Reducción costo MB por evento"</t>
  </si>
  <si>
    <t>Las tarifas aplican únicamente para clientes que no tienen contratado un plan de datos y acceden a datos "por evento". La tarifa anterior por MB era de US$ 2,048 + IVA, (precio de cada KB US$ 0,0024 + IVA.)</t>
  </si>
  <si>
    <t>En caso de clientes pospago con plan de datos contratado, el valor del megabyte adicional se determina según el plan contratado, y en todo caso es inferior a US$ 0,50 + IVA (precio de cada KB US$ 0,00049 + IVA.)</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</si>
  <si>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</si>
  <si>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</si>
  <si>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</si>
  <si>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</si>
  <si>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</si>
  <si>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</si>
  <si>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</si>
  <si>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</si>
  <si>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</si>
  <si>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</si>
  <si>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</si>
  <si>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</si>
  <si>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</si>
  <si>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</si>
  <si>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</si>
  <si>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</si>
  <si>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</si>
  <si>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</si>
  <si>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</si>
  <si>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</si>
  <si>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</si>
  <si>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</si>
  <si>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</si>
  <si>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</si>
  <si>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</si>
  <si>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</si>
  <si>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</si>
  <si>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</si>
  <si>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</si>
  <si>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</si>
  <si>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</si>
  <si>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</si>
  <si>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</si>
  <si>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</si>
  <si>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</si>
  <si>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</si>
  <si>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</si>
  <si>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</si>
  <si>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</si>
  <si>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</si>
  <si>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</si>
  <si>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</si>
  <si>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</si>
  <si>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</si>
  <si>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</si>
  <si>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</si>
  <si>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</si>
  <si>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</si>
  <si>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</si>
  <si>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</si>
  <si>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</si>
  <si>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</si>
  <si>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</si>
  <si>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</si>
  <si>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</si>
  <si>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</si>
  <si>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</si>
  <si>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</si>
  <si>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</si>
  <si>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</si>
  <si>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</si>
  <si>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</si>
  <si>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</si>
  <si>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</si>
  <si>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</si>
  <si>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</si>
  <si>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</si>
  <si>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</si>
  <si>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</si>
  <si>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</si>
  <si>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</si>
  <si>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</si>
  <si>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</si>
  <si>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</si>
  <si>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</si>
  <si>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 xml:space="preserve">Promoción Prepago y pospago controlado
50% adicional </t>
  </si>
  <si>
    <r>
      <rPr>
        <b/>
        <sz val="11"/>
        <color theme="1"/>
        <rFont val="Calibri"/>
        <family val="2"/>
        <scheme val="minor"/>
      </rPr>
      <t>Nombre de promoción</t>
    </r>
    <r>
      <rPr>
        <sz val="10"/>
        <rFont val="Arial"/>
        <family val="2"/>
      </rPr>
      <t xml:space="preserve">: 50% adicional </t>
    </r>
  </si>
  <si>
    <t>Vigencia de activación de la promoción:</t>
  </si>
  <si>
    <t>Todos los lunes a partir del 24 de septiembre de 2012 hasta el 31 de diciembre de 2012 en Fybeca, SanaSana, Oki Doki y Farmaliadas</t>
  </si>
  <si>
    <t>Consideraciones de la promoción</t>
  </si>
  <si>
    <t>Aplican líneas prepago y planes personales controlados.</t>
  </si>
  <si>
    <t>Aplica únicamente para la primera recarga electrónica a partir de $3.</t>
  </si>
  <si>
    <t>Tiempo aire adicional aplica para servicios de voz a números móviles Claro.</t>
  </si>
  <si>
    <t>Minutos de la recarga ingresada son acumulables y podrán usarse mientras la línea se encuentre activa.</t>
  </si>
  <si>
    <t>La tarifa referencial por minuto en el tiempo aire adicional es la misma para llamadas a números móviles CLARO contratada.</t>
  </si>
  <si>
    <t>No aplica con otras promociones de recargas electrónicas vigentes. Sujeto a condiciones de la promoción.</t>
  </si>
  <si>
    <t>TIEMPO AIRE ADICIONAL: Se refiere al saldo adicional, al valor de la recarga original que se entrega al cliente como beneficio de la promoción contratada.</t>
  </si>
  <si>
    <t>En el segmento Prepago: $0.16 más IVA es la tarifa del minuto que se imputa y se irá descontando al tiempo aire adicional.</t>
  </si>
  <si>
    <t>En Multidestino: $0.18 más IVA es la tarifa del minuto que se imputa y se irá descontando al tiempo aire adicional.</t>
  </si>
  <si>
    <t>Conforme a lo determinado en el Art. 4 de la Resolución TEL-01-01-CONATEL-2012, el tiempo aire adicional es consumido con prelación al saldo recargado.</t>
  </si>
  <si>
    <r>
      <rPr>
        <b/>
        <sz val="11"/>
        <color theme="1"/>
        <rFont val="Calibri"/>
        <family val="2"/>
        <scheme val="minor"/>
      </rPr>
      <t>Vigencia del tiempo aire adiciona</t>
    </r>
    <r>
      <rPr>
        <sz val="10"/>
        <rFont val="Arial"/>
        <family val="2"/>
      </rPr>
      <t>l: 5 días a partir de su activación.</t>
    </r>
  </si>
  <si>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</si>
  <si>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</si>
  <si>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</si>
  <si>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</si>
  <si>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</si>
  <si>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</si>
  <si>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</si>
  <si>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</si>
  <si>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</si>
  <si>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</si>
  <si>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</si>
  <si>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</si>
  <si>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</si>
  <si>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</si>
  <si>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</si>
  <si>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</si>
  <si>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</si>
  <si>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</si>
  <si>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</si>
  <si>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</si>
  <si>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</si>
  <si>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</si>
  <si>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</si>
  <si>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</si>
  <si>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</si>
  <si>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</si>
  <si>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</si>
  <si>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</si>
  <si>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</si>
  <si>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</si>
  <si>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</si>
  <si>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</si>
  <si>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</si>
  <si>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</si>
  <si>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</si>
  <si>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</si>
  <si>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</si>
  <si>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</si>
  <si>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</si>
  <si>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</si>
  <si>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</si>
  <si>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</si>
  <si>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</si>
  <si>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</si>
  <si>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</si>
  <si>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</si>
  <si>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</si>
  <si>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</si>
  <si>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</si>
  <si>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r>
      <rPr>
        <b/>
        <sz val="11"/>
        <color theme="1"/>
        <rFont val="Calibri"/>
        <family val="2"/>
        <scheme val="minor"/>
      </rPr>
      <t xml:space="preserve">Mecánica: </t>
    </r>
    <r>
      <rPr>
        <sz val="10"/>
        <rFont val="Arial"/>
        <family val="2"/>
      </rPr>
      <t xml:space="preserve">El cliente que realice su primera recarga electrónica a partir de $3, todos días lunes, conforme a lo señalado, en cualquiera de los </t>
    </r>
    <r>
      <rPr>
        <b/>
        <sz val="11"/>
        <color theme="1"/>
        <rFont val="Calibri"/>
        <family val="2"/>
        <scheme val="minor"/>
      </rPr>
      <t>establecimientos correspondientes indicados</t>
    </r>
    <r>
      <rPr>
        <sz val="10"/>
        <rFont val="Arial"/>
        <family val="2"/>
      </rPr>
      <t>, recibirá el 50% de tiempo aire adicional, para que hable a números móviles CLARO.</t>
    </r>
  </si>
  <si>
    <t xml:space="preserve">Promoción válida todos los días  lunes conforme a lo señalado a partir del 7 de enero hasta el 31 de diciembre de 2013 los lunes </t>
  </si>
  <si>
    <r>
      <rPr>
        <b/>
        <sz val="11"/>
        <color theme="1"/>
        <rFont val="Calibri"/>
        <family val="2"/>
        <scheme val="minor"/>
      </rPr>
      <t>Vigencia de activación de la promoción</t>
    </r>
    <r>
      <rPr>
        <sz val="10"/>
        <rFont val="Arial"/>
        <family val="2"/>
      </rPr>
      <t xml:space="preserve">: Todos los  lunes a partir del 7 de enero hasta el 30 de diciembre de 2013, en Fybeca, Sana Sana, Oki Doki y farmaliadas.
</t>
    </r>
  </si>
  <si>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</si>
  <si>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</si>
  <si>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</si>
  <si>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</si>
  <si>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</si>
  <si>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</si>
  <si>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</si>
  <si>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</si>
  <si>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</si>
  <si>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</si>
  <si>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</si>
  <si>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</si>
  <si>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</si>
  <si>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</si>
  <si>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</si>
  <si>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</si>
  <si>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</si>
  <si>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</si>
  <si>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</si>
  <si>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</si>
  <si>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</si>
  <si>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</si>
  <si>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</si>
  <si>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</si>
  <si>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</si>
  <si>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</si>
  <si>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</si>
  <si>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</si>
  <si>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</si>
  <si>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</si>
  <si>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</si>
  <si>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</si>
  <si>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</si>
  <si>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</si>
  <si>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</si>
  <si>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</si>
  <si>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</si>
  <si>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</si>
  <si>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</si>
  <si>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</si>
  <si>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</si>
  <si>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</si>
  <si>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</si>
  <si>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</si>
  <si>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</si>
  <si>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</si>
  <si>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</si>
  <si>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</si>
  <si>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</si>
  <si>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</si>
  <si>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</si>
  <si>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</si>
  <si>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</si>
  <si>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</si>
  <si>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</si>
  <si>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</si>
  <si>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</si>
  <si>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</si>
  <si>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</si>
  <si>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</si>
  <si>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</si>
  <si>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</si>
  <si>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</si>
  <si>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</si>
  <si>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</si>
  <si>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</si>
  <si>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</si>
  <si>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</si>
  <si>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</si>
  <si>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</si>
  <si>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</si>
  <si>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</si>
  <si>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</si>
  <si>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</si>
  <si>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</si>
  <si>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</si>
  <si>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</si>
  <si>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</si>
  <si>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</si>
  <si>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</si>
  <si>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</si>
  <si>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</si>
  <si>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</si>
  <si>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</si>
  <si>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</si>
  <si>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</si>
  <si>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</si>
  <si>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</si>
  <si>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</si>
  <si>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</si>
  <si>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</si>
  <si>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</si>
  <si>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</si>
  <si>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</si>
  <si>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</si>
  <si>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</si>
  <si>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</si>
  <si>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</si>
  <si>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</si>
  <si>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</si>
  <si>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</si>
  <si>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</si>
  <si>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</si>
  <si>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</si>
  <si>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</si>
  <si>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</si>
  <si>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</si>
  <si>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</si>
  <si>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</si>
  <si>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</si>
  <si>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</si>
  <si>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</si>
  <si>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</si>
  <si>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</si>
  <si>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</si>
  <si>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</si>
  <si>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</si>
  <si>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</si>
  <si>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</si>
  <si>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</si>
  <si>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</si>
  <si>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</si>
  <si>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</si>
  <si>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</si>
  <si>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</si>
  <si>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</si>
  <si>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</si>
  <si>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</si>
  <si>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</si>
  <si>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</si>
  <si>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</si>
  <si>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</si>
  <si>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</si>
  <si>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</si>
  <si>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</si>
  <si>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</si>
  <si>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</si>
  <si>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</si>
  <si>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</si>
  <si>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</si>
  <si>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</si>
  <si>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</si>
  <si>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</si>
  <si>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</si>
  <si>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</si>
  <si>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</si>
  <si>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</si>
  <si>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</si>
  <si>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</si>
  <si>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</si>
  <si>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</si>
  <si>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</si>
  <si>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</si>
  <si>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</si>
  <si>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</si>
  <si>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</si>
  <si>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</si>
  <si>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</si>
  <si>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</si>
  <si>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</si>
  <si>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</si>
  <si>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</si>
  <si>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</si>
  <si>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</si>
  <si>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</si>
  <si>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</si>
  <si>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</si>
  <si>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</si>
  <si>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</si>
  <si>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</si>
  <si>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</si>
  <si>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</si>
  <si>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</si>
  <si>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</si>
  <si>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</si>
  <si>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</si>
  <si>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</si>
  <si>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</si>
  <si>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</si>
  <si>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</si>
  <si>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</si>
  <si>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</si>
  <si>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</si>
  <si>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</si>
  <si>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</si>
  <si>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</si>
  <si>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</si>
  <si>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</si>
  <si>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</si>
  <si>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</si>
  <si>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Promoción Portabilidad Prepago 2013</t>
  </si>
  <si>
    <t>SMS DIARIO Prep $0.89</t>
  </si>
  <si>
    <t>Q62</t>
  </si>
  <si>
    <t>Sms Off net</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</si>
  <si>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</si>
  <si>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</si>
  <si>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</si>
  <si>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</si>
  <si>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</si>
  <si>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</si>
  <si>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</si>
  <si>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</si>
  <si>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</si>
  <si>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</si>
  <si>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</si>
  <si>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</si>
  <si>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</si>
  <si>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</si>
  <si>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</si>
  <si>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</si>
  <si>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</si>
  <si>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</si>
  <si>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</si>
  <si>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</si>
  <si>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</si>
  <si>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</si>
  <si>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</si>
  <si>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</si>
  <si>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</si>
  <si>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</si>
  <si>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</si>
  <si>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</si>
  <si>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</si>
  <si>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</si>
  <si>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</si>
  <si>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</si>
  <si>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</si>
  <si>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</si>
  <si>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</si>
  <si>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</si>
  <si>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</si>
  <si>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</si>
  <si>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</si>
  <si>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</si>
  <si>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</si>
  <si>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</si>
  <si>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</si>
  <si>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</si>
  <si>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</si>
  <si>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</si>
  <si>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</si>
  <si>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</si>
  <si>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</si>
  <si>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</si>
  <si>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</si>
  <si>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</si>
  <si>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</si>
  <si>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</si>
  <si>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</si>
  <si>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</si>
  <si>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</si>
  <si>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</si>
  <si>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</si>
  <si>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</si>
  <si>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</si>
  <si>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</si>
  <si>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</si>
  <si>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</si>
  <si>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</si>
  <si>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</si>
  <si>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</si>
  <si>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</si>
  <si>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</si>
  <si>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</si>
  <si>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</si>
  <si>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</si>
  <si>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</si>
  <si>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</si>
  <si>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</si>
  <si>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</si>
  <si>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</si>
  <si>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</si>
  <si>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</si>
  <si>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</si>
  <si>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</si>
  <si>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</si>
  <si>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</si>
  <si>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</si>
  <si>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</si>
  <si>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</si>
  <si>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</si>
  <si>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</si>
  <si>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</si>
  <si>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</si>
  <si>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</si>
  <si>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</si>
  <si>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</si>
  <si>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</si>
  <si>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</si>
  <si>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</si>
  <si>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</si>
  <si>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</si>
  <si>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</si>
  <si>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</si>
  <si>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</si>
  <si>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</si>
  <si>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</si>
  <si>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</si>
  <si>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</si>
  <si>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</si>
  <si>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</si>
  <si>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</si>
  <si>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</si>
  <si>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</si>
  <si>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</si>
  <si>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</si>
  <si>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</si>
  <si>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</si>
  <si>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</si>
  <si>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</si>
  <si>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</si>
  <si>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</si>
  <si>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</si>
  <si>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</si>
  <si>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</si>
  <si>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</si>
  <si>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</si>
  <si>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</si>
  <si>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</si>
  <si>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</si>
  <si>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</si>
  <si>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</si>
  <si>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</si>
  <si>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</si>
  <si>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</si>
  <si>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</si>
  <si>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</si>
  <si>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</si>
  <si>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</si>
  <si>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</si>
  <si>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</si>
  <si>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</si>
  <si>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</si>
  <si>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</si>
  <si>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</si>
  <si>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</si>
  <si>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</si>
  <si>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</si>
  <si>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</si>
  <si>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</si>
  <si>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</si>
  <si>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</si>
  <si>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</si>
  <si>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</si>
  <si>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</si>
  <si>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</si>
  <si>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</si>
  <si>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</si>
  <si>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</si>
  <si>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</si>
  <si>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</si>
  <si>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</si>
  <si>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</si>
  <si>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</si>
  <si>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</si>
  <si>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</si>
  <si>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</si>
  <si>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</si>
  <si>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</si>
  <si>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</si>
  <si>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</si>
  <si>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</si>
  <si>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</si>
  <si>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</si>
  <si>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</si>
  <si>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</si>
  <si>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</si>
  <si>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</si>
  <si>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</si>
  <si>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</si>
  <si>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</si>
  <si>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</si>
  <si>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</si>
  <si>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</si>
  <si>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</si>
  <si>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</si>
  <si>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</si>
  <si>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</si>
  <si>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</si>
  <si>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</si>
  <si>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</si>
  <si>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</si>
  <si>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</si>
  <si>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</si>
  <si>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</si>
  <si>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</si>
  <si>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</si>
  <si>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</si>
  <si>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</si>
  <si>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</si>
  <si>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</si>
  <si>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</si>
  <si>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</si>
  <si>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</si>
  <si>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</si>
  <si>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</si>
  <si>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</si>
  <si>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</si>
  <si>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</si>
  <si>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</si>
  <si>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</si>
  <si>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</si>
  <si>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</si>
  <si>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</si>
  <si>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</si>
  <si>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</si>
  <si>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</si>
  <si>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</si>
  <si>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</si>
  <si>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</si>
  <si>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</si>
  <si>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</si>
  <si>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</si>
  <si>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</si>
  <si>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</si>
  <si>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</si>
  <si>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</si>
  <si>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</si>
  <si>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</si>
  <si>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</si>
  <si>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</si>
  <si>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</si>
  <si>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</si>
  <si>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</si>
  <si>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</si>
  <si>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</si>
  <si>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</si>
  <si>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</si>
  <si>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</si>
  <si>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</si>
  <si>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</si>
  <si>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</si>
  <si>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</si>
  <si>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</si>
  <si>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</si>
  <si>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</si>
  <si>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</si>
  <si>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</si>
  <si>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</si>
  <si>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</si>
  <si>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</si>
  <si>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</si>
  <si>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</si>
  <si>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</si>
  <si>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</si>
  <si>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</si>
  <si>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</si>
  <si>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</si>
  <si>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</si>
  <si>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</si>
  <si>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</si>
  <si>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</si>
  <si>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</si>
  <si>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</si>
  <si>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</si>
  <si>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</si>
  <si>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</si>
  <si>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</si>
  <si>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</si>
  <si>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</si>
  <si>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</si>
  <si>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</si>
  <si>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</si>
  <si>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</si>
  <si>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</si>
  <si>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</si>
  <si>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</si>
  <si>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</si>
  <si>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</si>
  <si>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</si>
  <si>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</si>
  <si>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</si>
  <si>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</si>
  <si>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</si>
  <si>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</si>
  <si>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</si>
  <si>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</si>
  <si>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</si>
  <si>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</si>
  <si>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</si>
  <si>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</si>
  <si>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</si>
  <si>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</si>
  <si>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</si>
  <si>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</si>
  <si>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</si>
  <si>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</si>
  <si>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</si>
  <si>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</si>
  <si>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</si>
  <si>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</si>
  <si>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</si>
  <si>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</si>
  <si>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</si>
  <si>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</si>
  <si>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</si>
  <si>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</si>
  <si>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</si>
  <si>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</si>
  <si>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</si>
  <si>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</si>
  <si>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</si>
  <si>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</si>
  <si>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</si>
  <si>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</si>
  <si>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</si>
  <si>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</si>
  <si>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</si>
  <si>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</si>
  <si>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</si>
  <si>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</si>
  <si>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</si>
  <si>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</si>
  <si>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</si>
  <si>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</si>
  <si>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</si>
  <si>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</si>
  <si>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</si>
  <si>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</si>
  <si>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</si>
  <si>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</si>
  <si>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</si>
  <si>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</si>
  <si>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</si>
  <si>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</si>
  <si>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</si>
  <si>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</si>
  <si>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</si>
  <si>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</si>
  <si>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</si>
  <si>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</si>
  <si>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</si>
  <si>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</si>
  <si>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</si>
  <si>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</si>
  <si>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</si>
  <si>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</si>
  <si>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</si>
  <si>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</si>
  <si>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</si>
  <si>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</si>
  <si>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</si>
  <si>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</si>
  <si>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</si>
  <si>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</si>
  <si>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</si>
  <si>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</si>
  <si>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</si>
  <si>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</si>
  <si>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</si>
  <si>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</si>
  <si>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</si>
  <si>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</si>
  <si>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</si>
  <si>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</si>
  <si>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</si>
  <si>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</si>
  <si>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</si>
  <si>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</si>
  <si>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</si>
  <si>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</si>
  <si>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</si>
  <si>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</si>
  <si>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</si>
  <si>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</si>
  <si>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</si>
  <si>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</si>
  <si>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</si>
  <si>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</si>
  <si>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</si>
  <si>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</si>
  <si>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</si>
  <si>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</si>
  <si>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</si>
  <si>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</si>
  <si>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</si>
  <si>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</si>
  <si>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</si>
  <si>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</si>
  <si>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</si>
  <si>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</si>
  <si>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</si>
  <si>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</si>
  <si>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</si>
  <si>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</si>
  <si>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</si>
  <si>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</si>
  <si>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</si>
  <si>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</si>
  <si>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</si>
  <si>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</si>
  <si>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</si>
  <si>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</si>
  <si>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</si>
  <si>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</si>
  <si>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</si>
  <si>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</si>
  <si>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</si>
  <si>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</si>
  <si>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</si>
  <si>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</si>
  <si>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</si>
  <si>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</si>
  <si>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</si>
  <si>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</si>
  <si>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</si>
  <si>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</si>
  <si>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</si>
  <si>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</si>
  <si>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</si>
  <si>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</si>
  <si>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</si>
  <si>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</si>
  <si>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</si>
  <si>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</si>
  <si>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</si>
  <si>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</si>
  <si>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</si>
  <si>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</si>
  <si>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</si>
  <si>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</si>
  <si>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</si>
  <si>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</si>
  <si>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</si>
  <si>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</si>
  <si>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</si>
  <si>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</si>
  <si>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</si>
  <si>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</si>
  <si>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</si>
  <si>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</si>
  <si>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</si>
  <si>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</si>
  <si>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</si>
  <si>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</si>
  <si>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</si>
  <si>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</si>
  <si>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</si>
  <si>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</si>
  <si>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</si>
  <si>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</si>
  <si>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</si>
  <si>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</si>
  <si>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</si>
  <si>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</si>
  <si>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</si>
  <si>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</si>
  <si>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</si>
  <si>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</si>
  <si>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</si>
  <si>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</si>
  <si>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</si>
  <si>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</si>
  <si>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</si>
  <si>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</si>
  <si>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</si>
  <si>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</si>
  <si>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</si>
  <si>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</si>
  <si>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</si>
  <si>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</si>
  <si>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</si>
  <si>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</si>
  <si>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</si>
  <si>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</si>
  <si>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</si>
  <si>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</si>
  <si>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</si>
  <si>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</si>
  <si>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</si>
  <si>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</si>
  <si>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</si>
  <si>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</si>
  <si>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</si>
  <si>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</si>
  <si>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</si>
  <si>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</si>
  <si>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</si>
  <si>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</si>
  <si>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</si>
  <si>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</si>
  <si>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</si>
  <si>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</si>
  <si>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</si>
  <si>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</si>
  <si>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</si>
  <si>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</si>
  <si>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</si>
  <si>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</si>
  <si>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</si>
  <si>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</si>
  <si>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</si>
  <si>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</si>
  <si>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</si>
  <si>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</si>
  <si>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</si>
  <si>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</si>
  <si>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</si>
  <si>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</si>
  <si>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</si>
  <si>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</si>
  <si>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</si>
  <si>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</si>
  <si>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</si>
  <si>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</si>
  <si>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</si>
  <si>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</si>
  <si>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</si>
  <si>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</si>
  <si>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</si>
  <si>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</si>
  <si>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</si>
  <si>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</si>
  <si>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</si>
  <si>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</si>
  <si>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</si>
  <si>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</si>
  <si>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</si>
  <si>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</si>
  <si>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</si>
  <si>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</si>
  <si>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</si>
  <si>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</si>
  <si>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</si>
  <si>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</si>
  <si>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</si>
  <si>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</si>
  <si>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</si>
  <si>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</si>
  <si>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</si>
  <si>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</si>
  <si>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</si>
  <si>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</si>
  <si>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</si>
  <si>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</si>
  <si>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</si>
  <si>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</si>
  <si>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</si>
  <si>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</si>
  <si>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</si>
  <si>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</si>
  <si>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</si>
  <si>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</si>
  <si>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</si>
  <si>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</si>
  <si>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</si>
  <si>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</si>
  <si>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</si>
  <si>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</si>
  <si>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</si>
  <si>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</si>
  <si>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</si>
  <si>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</si>
  <si>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</si>
  <si>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</si>
  <si>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</si>
  <si>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</si>
  <si>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</si>
  <si>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</si>
  <si>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</si>
  <si>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</si>
  <si>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</si>
  <si>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</si>
  <si>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</si>
  <si>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</si>
  <si>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</si>
  <si>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</si>
  <si>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</si>
  <si>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</si>
  <si>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</si>
  <si>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</si>
  <si>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</si>
  <si>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</si>
  <si>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</si>
  <si>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</si>
  <si>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</si>
  <si>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</si>
  <si>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</si>
  <si>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</si>
  <si>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</si>
  <si>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</si>
  <si>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</si>
  <si>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</si>
  <si>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</si>
  <si>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</si>
  <si>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</si>
  <si>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</si>
  <si>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</si>
  <si>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</si>
  <si>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</si>
  <si>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</si>
  <si>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</si>
  <si>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</si>
  <si>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</si>
  <si>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</si>
  <si>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</si>
  <si>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</si>
  <si>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</si>
  <si>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</si>
  <si>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</si>
  <si>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</si>
  <si>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</si>
  <si>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</si>
  <si>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</si>
  <si>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</si>
  <si>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</si>
  <si>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</si>
  <si>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</si>
  <si>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</si>
  <si>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</si>
  <si>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</si>
  <si>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</si>
  <si>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</si>
  <si>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</si>
  <si>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</si>
  <si>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</si>
  <si>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</si>
  <si>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</si>
  <si>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</si>
  <si>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</si>
  <si>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</si>
  <si>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</si>
  <si>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</si>
  <si>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</si>
  <si>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</si>
  <si>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</si>
  <si>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</si>
  <si>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</si>
  <si>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</si>
  <si>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</si>
  <si>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</si>
  <si>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</si>
  <si>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</si>
  <si>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</si>
  <si>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</si>
  <si>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</si>
  <si>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</si>
  <si>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</si>
  <si>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</si>
  <si>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Doble de Megas y Redes Sociales por 12meses*</t>
  </si>
  <si>
    <t>Doble de Megas y Redes Sociales por 12 meses*</t>
  </si>
  <si>
    <t>Promocion  Doble de Megas y Redes Sociales por 12 meses PLANES DISCP</t>
  </si>
  <si>
    <t xml:space="preserve">• Doble de Megas  y Redes Sociales PLANES DISCP aplica por 12 meses a partir del segundo mes de la activación del plan.  • Promoción aplica para renovaciones y nuevas contrataciones.   Doble de Megas depende de Megas incluidos en cada plan.
*Promocion Doble de Megas y Redes Sociales se acreditara en el 2do, 4to, 6to, 8vo, 10mo, 12vo, 14to, 16to, 18vo, 20mo, 22do, 24to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</si>
  <si>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</si>
  <si>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</si>
  <si>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</si>
  <si>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Promoción Válida para Servicios de Voz</t>
  </si>
  <si>
    <t>Paquetes Diarios Roaming de Datos</t>
  </si>
  <si>
    <t xml:space="preserve">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reinicia su conteo diario a las 00h00 de Ecuador para cobro y uso.  Su cobro no es prorrateable. Este servicio no tiene costo de activación.
f)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g) Promoción válida hasta el 25 de Febrero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reinicia su conteo diario a las 00h00 de Ecuador para cobro y uso.  Su cobro no es prorrateable. Este servicio no tiene costo de activación.
g)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h) Promoción válida hasta el 25 de Febrero del 2014.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reinicia su conteo diario a las 00h00 de Ecuador para cobro y uso.  Su cobro no es prorrateable. Este servicio no tiene costo de activación.
f)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g) Promoción válida hasta el 25 de Febrero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t>
  </si>
  <si>
    <t>Paquete Chat+ Mail +Redes Sociales +Navegación(Full Service)</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</si>
  <si>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</si>
  <si>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</si>
  <si>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</si>
  <si>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</si>
  <si>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Paquete Chat + Mail</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</si>
  <si>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</si>
  <si>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</si>
  <si>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Paquete Chat.</t>
  </si>
  <si>
    <t>Navega todo el dia sin restricción con su respectivo reseteo de cobro y uso a las 00:00 horario de Ecuador</t>
  </si>
  <si>
    <t>$5 + iva</t>
  </si>
  <si>
    <t>Interconexion Nacional</t>
  </si>
  <si>
    <t>A continuación se presenta información relacionada con Planes Tarifarios dentro de la Telefonía Móvil.</t>
  </si>
  <si>
    <t>3, Valor de las tarifas sin cargos de interconexión</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</si>
  <si>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</si>
  <si>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</si>
  <si>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</si>
  <si>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</si>
  <si>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</si>
  <si>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</si>
  <si>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</si>
  <si>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</si>
  <si>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</si>
  <si>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</si>
  <si>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</si>
  <si>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</si>
  <si>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</si>
  <si>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</si>
  <si>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</si>
  <si>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</si>
  <si>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</si>
  <si>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</si>
  <si>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</si>
  <si>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</si>
  <si>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</si>
  <si>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</si>
  <si>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</si>
  <si>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</si>
  <si>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</si>
  <si>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</si>
  <si>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</si>
  <si>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</si>
  <si>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</si>
  <si>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</si>
  <si>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</si>
  <si>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</si>
  <si>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</si>
  <si>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</si>
  <si>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</si>
  <si>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</si>
  <si>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</si>
  <si>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</si>
  <si>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</si>
  <si>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</si>
  <si>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</si>
  <si>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</si>
  <si>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</si>
  <si>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</si>
  <si>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</si>
  <si>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</si>
  <si>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</si>
  <si>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</si>
  <si>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</si>
  <si>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</si>
  <si>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</si>
  <si>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</si>
  <si>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</si>
  <si>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</si>
  <si>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</si>
  <si>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</si>
  <si>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</si>
  <si>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</si>
  <si>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</si>
  <si>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</si>
  <si>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</si>
  <si>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</si>
  <si>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</si>
  <si>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</si>
  <si>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</si>
  <si>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</si>
  <si>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</si>
  <si>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</si>
  <si>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Promoción  Doble de Megas y Redes Sociales por 12 meses PLANES DISCP</t>
  </si>
  <si>
    <t xml:space="preserve">Planes Smart </t>
  </si>
  <si>
    <t>Promoción para Equipos GSM con Línea Prepago Tarifa Diferenciada</t>
  </si>
  <si>
    <t>• Se entregará el valor del equipo (sin IVA) al cliente, dividido en 12 cuotas, siempre y cuando el cliente realice una recarga mínima de $6.00 o más cada mes. El bono mensual será acreditado al saldo principal de la línea. Si el cliente no realiza la recarga mínima no recibirá el bono correspondiente a ese mes y lo perderá. 
• La promoción aplica para líneas que se activen con el plan prepagoTarifa Diferenciada. 
• Los modelos de equipos que aplicarían a la promoción son exclusivamente los siguientes: ALCATEL OT 208, ALCATEL OT207, ALCATEL OT-E221A, AVVIO GD850T, HAIER M150, LG GS107, LG KP105, MOTOROLA F3, NOKIA 1208, NOKIA 1661, SAMSUNG GTE1086, SAMSUNG GT-E1182L, UTSTARCOM GLP118, UTSTARCOM GPTV1148.
• Aplica para líneas nuevas.</t>
  </si>
  <si>
    <t>Promoción para Equipos GSM con Línea Prepago Tarifa Diferenciada: consiste en entregar el valor del equipo (sin IVA) al cliente, dividido en 12 cuotas, siempre y cuando el cliente realice una recarga mínima de $6.00 o más cada mes</t>
  </si>
  <si>
    <t>Los códigos de los planes que se activarán con esta promoción son:  300047 - PREACTIVADO TD |3/30 y en el plan 300040 - TARIFA DIFERENCIADA.</t>
  </si>
  <si>
    <t>CNT MÓVIL: $0,08 / CNT FIJO: $0,12*</t>
  </si>
  <si>
    <t>0,22*</t>
  </si>
  <si>
    <t>$0,05*</t>
  </si>
  <si>
    <t>$0,06*</t>
  </si>
  <si>
    <t>$0,99*</t>
  </si>
  <si>
    <t xml:space="preserve">PROMOCION DE NAVIDAD PLANES BAM PERSONAS </t>
  </si>
  <si>
    <t>• La promoción consiste en entregar un paquete megas adicional a los planes descritos en el cuadro siguiente (megas incluidos + megas adicionales). Planes de Banda ancha notificados en noviembre de 2012 y febrero de 2013.      BANDA ANCHA HSPA+ CTRL $10=  500 + 150 = 650 por 12 meses, BANDA ANCHA HSPA+ CTRL $15 = 700 + 200 = 900 por 12 meses, BANDA ANCHA HSPA+ CTRL $19 1000 + 200 =  1200 por 12 meses, BANDA ANCHA HSPA+ CTRL $25 1500 + 500 =   2000 por 12 meses, BANDA ANCHA HSP+ CTRL $29 2000 + 500 =     2500 por 12 meses, BANDA ANCHA HSP+ CTRL $39 3000 + 500=     3500 por 12 meses                                                                                                                                                                                                                                                                                                                                                                                                                                                                                                                                                                                                                                                                                                                                                                                                                                                                                                                                                                                                                                                                                                                                                   
* La promoción aplica a partir del primer mes de contratación, por 12 meses consecutivos
• La cantidad de megas es fija.  
• Las megas promocionales no son acumulables, si el cliente no los consume se perderán.
• Los promocionales deben ser consumidos primero. 
• Las megas promocionales y megas del CBM no tienen rollover. 
• La promoción es por mes calendario. 
• Aplica para clientes nuevos y clientes que realicen cambio de plan.</t>
  </si>
  <si>
    <t>PROMOCION DE NAVIDAD PLANES BAM PERSONAS  QUE CONSISTE EN ENTREGA DE PAQUETES DE MEGAS ADICIONALES</t>
  </si>
  <si>
    <t>300295(*)</t>
  </si>
  <si>
    <t>BANDA ANCHA HSPA+ CTRL $10 (500 MB incluidas)</t>
  </si>
  <si>
    <t>BANDA ANCHA HSPA+ CTRL $15 (700 MB incluidas)</t>
  </si>
  <si>
    <t>BANDA ANCHA HSPA+ CTRL $19: (1000 MB incluidas)</t>
  </si>
  <si>
    <t>BANDA ANCHA HSPA+ CTRL $25: (1500 MB incluidas)</t>
  </si>
  <si>
    <t>BANDA ANCHA HSP+ CTRL $29: (2000 MB incluidas)</t>
  </si>
  <si>
    <t>BANDA ANCHA HSP+ CTRL $39: (3000 MB incluidas)</t>
  </si>
  <si>
    <t>Si incluyen</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</si>
  <si>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</si>
  <si>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</si>
  <si>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</si>
  <si>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</si>
  <si>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</si>
  <si>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</si>
  <si>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</si>
  <si>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</si>
  <si>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</si>
  <si>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</si>
  <si>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</si>
  <si>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</si>
  <si>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</si>
  <si>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</si>
  <si>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</si>
  <si>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</si>
  <si>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</si>
  <si>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</si>
  <si>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</si>
  <si>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</si>
  <si>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</si>
  <si>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</si>
  <si>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</si>
  <si>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</si>
  <si>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</si>
  <si>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</si>
  <si>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</si>
  <si>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</si>
  <si>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</si>
  <si>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</si>
  <si>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</si>
  <si>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</si>
  <si>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</si>
  <si>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</si>
  <si>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</si>
  <si>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</si>
  <si>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</si>
  <si>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</si>
  <si>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</si>
  <si>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</si>
  <si>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</si>
  <si>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</si>
  <si>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</si>
  <si>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</si>
  <si>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</si>
  <si>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</si>
  <si>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</si>
  <si>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</si>
  <si>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</si>
  <si>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</si>
  <si>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</si>
  <si>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</si>
  <si>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</si>
  <si>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</si>
  <si>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</si>
  <si>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</si>
  <si>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</si>
  <si>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</si>
  <si>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</si>
  <si>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</si>
  <si>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</si>
  <si>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</si>
  <si>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</si>
  <si>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</si>
  <si>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</si>
  <si>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</si>
  <si>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</si>
  <si>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</si>
  <si>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</si>
  <si>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</si>
  <si>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</si>
  <si>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 xml:space="preserve">Promoción para Recargas Automáticas en Econofarm: Sana Sana, Farcomed: Fybeca, Oki Doki y Farmacias Victoria </t>
  </si>
  <si>
    <t>a.  Saldo promocional aplicable para recargas automáticas en Econofarm: Sana Sana, Farcomed: Fybeca, Oki Doki y Farmacias Victoria a partir de $4 y podrá ser utilizado a partir de realizada la recarga. 
b. La promoción entrega el 100% del monto de la recarga pagada, como saldo promocional para hablar a todos los Movistar y 20 SMS para mensajear a todas las operadoras móviles a nivel nacional..
c.  Los usuarios podrán acceder a esta bonificación por medio de los puntos de recargas electrónicas en  Econofarm: Sana Sana, Farcomed: Fybeca, Oki Doki y Farmacias Victoria.
d. El saldo promocional se consume antes del saldo pagado. 
e.  La Tarifa de la promoción es el mismo Valor al del Plan Contratado en el momento de la recarga.
f.   Aplica solamente para clientes prepago y pospago controlado</t>
  </si>
  <si>
    <t xml:space="preserve">Promoción para Recargas Automáticas en Econofarm: Sana Sana, Farcomed :Fybeca, Oki Doki, Farmacias Victoria, promocion aplica para todo el pais </t>
  </si>
  <si>
    <t>PROMOCION PORTABILIDAD POSPAGO NEGOCIOS</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</si>
  <si>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</si>
  <si>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</si>
  <si>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</si>
  <si>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</si>
  <si>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</si>
  <si>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</si>
  <si>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</si>
  <si>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</si>
  <si>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</si>
  <si>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</si>
  <si>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</si>
  <si>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</si>
  <si>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</si>
  <si>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</si>
  <si>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</si>
  <si>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</si>
  <si>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</si>
  <si>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</si>
  <si>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</si>
  <si>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</si>
  <si>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</si>
  <si>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</si>
  <si>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</si>
  <si>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</si>
  <si>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</si>
  <si>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</si>
  <si>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</si>
  <si>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</si>
  <si>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</si>
  <si>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</si>
  <si>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</si>
  <si>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</si>
  <si>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</si>
  <si>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</si>
  <si>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</si>
  <si>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</si>
  <si>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</si>
  <si>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</si>
  <si>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</si>
  <si>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</si>
  <si>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</si>
  <si>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</si>
  <si>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</si>
  <si>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</si>
  <si>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</si>
  <si>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</si>
  <si>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</si>
  <si>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</si>
  <si>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</si>
  <si>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</si>
  <si>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 xml:space="preserve">10 NUMEROS FAVORITOS </t>
  </si>
  <si>
    <t>10 NÚMEROS FAVORITOS POSTPAGO</t>
  </si>
  <si>
    <t>Promocion  Doble de Megas y Redes Sociales por 6 meses</t>
  </si>
  <si>
    <t>Doble de Megas y Redes Sociales por 6meses*</t>
  </si>
  <si>
    <t>Doble de Megas y Redes Sociales por 6 meses*</t>
  </si>
  <si>
    <t>Promocion  Doble de Megas y Redes Sociales por 12 meses</t>
  </si>
  <si>
    <t xml:space="preserve">• Doble de Megas  y Redes Sociales aplica por 12 meses a partir del segundo mes de la activación del plan.  • Promoción aplica para renovaciones y nuevas contrataciones.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</si>
  <si>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si</t>
  </si>
  <si>
    <t>100  minutos</t>
  </si>
  <si>
    <t xml:space="preserve">• Doble de Megas  y Redes Sociales aplica por 6 meses a partir del segundo mes de la activación del plan.  • Promoción aplica para renovaciones y nuevas contrataciones.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</si>
  <si>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Promoción  Doble de Megas y Redes Sociales por 6 meses</t>
  </si>
  <si>
    <t>Promoción  Doble de Megas y Redes Sociales por 12 meses</t>
  </si>
  <si>
    <t>220 MIN</t>
  </si>
  <si>
    <t>250 MIN</t>
  </si>
  <si>
    <t>340 MIN</t>
  </si>
  <si>
    <t>438 MIN</t>
  </si>
  <si>
    <t>562 MIN</t>
  </si>
  <si>
    <t>897 MIN</t>
  </si>
  <si>
    <t>1104 MIN</t>
  </si>
  <si>
    <t>1428 MIN</t>
  </si>
  <si>
    <t>IDEAL 22 INTERNET MÓVIL BB  AB</t>
  </si>
  <si>
    <t>120 MIN</t>
  </si>
  <si>
    <t>IDEAL 22 INTERNET MOVIL AB</t>
  </si>
  <si>
    <t>IDEAL 25 INTERNET MÓVIL BB  AB</t>
  </si>
  <si>
    <t>150 MIN</t>
  </si>
  <si>
    <t>IDEAL 25 INTERNET MOVIL AB</t>
  </si>
  <si>
    <t>IDEAL 30 INTERNET MOVIL BB AB</t>
  </si>
  <si>
    <t>100 MIN</t>
  </si>
  <si>
    <t>IDEAL 30 INTERNET MOVIL AB</t>
  </si>
  <si>
    <t>IDEAL 34 INTERNET MOVIL BB AB</t>
  </si>
  <si>
    <t>140 MIN</t>
  </si>
  <si>
    <t>IDEAL 34 INTERNET MOVIL AB</t>
  </si>
  <si>
    <t>IDEAL 39 INTERNET MOVIL BB AB</t>
  </si>
  <si>
    <t>190 MIN</t>
  </si>
  <si>
    <t>IDEAL 39 INTERNET MOVIL AB</t>
  </si>
  <si>
    <t>IDEAL 49 INTERNET MOVIL BB AB</t>
  </si>
  <si>
    <t>296 MIN</t>
  </si>
  <si>
    <t>IDEAL 49  INTERNET MOVIL AB</t>
  </si>
  <si>
    <t>IDEAL 59 INTERNET MOVIL BB AB</t>
  </si>
  <si>
    <t>398 MIN</t>
  </si>
  <si>
    <t>IDEAL 59   INTERNET MOVIL AB</t>
  </si>
  <si>
    <t>IDEAL 69 INTERNET MOVIL BB AB</t>
  </si>
  <si>
    <t>510 MIN</t>
  </si>
  <si>
    <t>IDEAL 69 INTERNET MOVIL AB</t>
  </si>
  <si>
    <t>IDEAL 79 INTERNET MOVIL AB [2000 MB]</t>
  </si>
  <si>
    <t>555 MIN</t>
  </si>
  <si>
    <t>IDEAL 79 INTERNET MOVIL BB AB</t>
  </si>
  <si>
    <t>655 MIN</t>
  </si>
  <si>
    <t>IDEAL 79  INTERNET MOVIL AB</t>
  </si>
  <si>
    <t>IDEAL 99 INTERNET MOVIL AB [3000 MB]</t>
  </si>
  <si>
    <t>697 MIN</t>
  </si>
  <si>
    <t>IDEAL 99 INTERNET MOVIL BB AB</t>
  </si>
  <si>
    <t>918 MIN</t>
  </si>
  <si>
    <t>IDEAL 99  INTERNET MOVIL AB</t>
  </si>
  <si>
    <t>83 MIN</t>
  </si>
  <si>
    <t>105 MIN</t>
  </si>
  <si>
    <t>117 MIN</t>
  </si>
  <si>
    <t>101 MIN</t>
  </si>
  <si>
    <t>85 MIN</t>
  </si>
  <si>
    <t>181 MIN</t>
  </si>
  <si>
    <t xml:space="preserve">MEJOR AMIGO CLARO </t>
  </si>
  <si>
    <t>MEJOR AMIGO CLARO POSTPAGO</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</si>
  <si>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</si>
  <si>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</si>
  <si>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</si>
  <si>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</si>
  <si>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</si>
  <si>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</si>
  <si>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</si>
  <si>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</si>
  <si>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</si>
  <si>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</si>
  <si>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</si>
  <si>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</si>
  <si>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</si>
  <si>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</si>
  <si>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</si>
  <si>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</si>
  <si>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</si>
  <si>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</si>
  <si>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</si>
  <si>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</si>
  <si>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</si>
  <si>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</si>
  <si>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</si>
  <si>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</si>
  <si>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</si>
  <si>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</si>
  <si>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</si>
  <si>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</si>
  <si>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</si>
  <si>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</si>
  <si>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</si>
  <si>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</si>
  <si>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</si>
  <si>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</si>
  <si>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</si>
  <si>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</si>
  <si>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</si>
  <si>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</si>
  <si>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</si>
  <si>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</si>
  <si>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</si>
  <si>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</si>
  <si>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</si>
  <si>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</si>
  <si>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</si>
  <si>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</si>
  <si>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</si>
  <si>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</si>
  <si>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</si>
  <si>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</si>
  <si>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</si>
  <si>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</si>
  <si>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</si>
  <si>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</si>
  <si>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</si>
  <si>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</si>
  <si>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</si>
  <si>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</si>
  <si>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</si>
  <si>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</si>
  <si>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</si>
  <si>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</si>
  <si>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</si>
  <si>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</si>
  <si>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</si>
  <si>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</si>
  <si>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</si>
  <si>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</si>
  <si>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</si>
  <si>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</si>
  <si>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</si>
  <si>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</si>
  <si>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</si>
  <si>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</si>
  <si>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</si>
  <si>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</si>
  <si>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</si>
  <si>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</si>
  <si>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</si>
  <si>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</si>
  <si>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Es un servicio de Video Streaming con contratacion mensual recurrente, el valor de tarifa del servicio será descontado del saldo disponible. 
Los clientes deben estar en estatus activo para contratar el servicio. 
Disponible para clientes de CONECEL S.A. 
Para contratar este servicio el usuario deberá enviar la letra F a la marcación 334, dicha marcación responderá con un código PIN que servirá para el proceso de validación que debe realizarse en www.claro.com.ec/futbol. 
En caso de no contar con saldo mínimo equivalente al PVP+IVA del servicio, el cliente recibirá una notificación. 
El PIN será válido por 30 días y se mantendrá activo mientras el cliente continue renovandolo mes a mes. 
Mientras el servicio y el PIN se encuentren en estado ACTIVO el cliente tendrá acceso a la visualización del Campeonato Nacional de Fútbol en www.claro.com.ec/futbol.</t>
  </si>
  <si>
    <t>Paq. Internet Futbol</t>
  </si>
  <si>
    <t xml:space="preserve">PPA-2492 </t>
  </si>
  <si>
    <t>10 + IVA</t>
  </si>
  <si>
    <t>Es un servicio de Video Streaming con contratacion mensual recurrente, el valor de tarifa del servicio será cargado a la factura del cliente. 
Los clientes deben estar en estatus activo para contratar el servicio. 
Disponible para clientes de CONECEL S.A. 
Para contratar este servicio el usuario deberá enviar la letra F a la marcación 334, dicha marcación responderá con un código PIN que servirá para el proceso de validación que debe realizarse en www.claro.com.ec/futbol. 
En caso de  no encontrarse en estado activo para Pospago el cliente recibirá una notificación. 
El PIN será válido por 30 días y se mantendrá activo mientras el cliente continue renovandolo mes a mes. 
Mientras el servicio y el PIN se encuentren en estado ACTIVO el cliente tendrá acceso al la visualización del Campeonato Nacional de Fútbol en www.claro.com.ec/futbol.</t>
  </si>
  <si>
    <t xml:space="preserve">TAR-2492 </t>
  </si>
  <si>
    <t xml:space="preserve">AUT-2492 </t>
  </si>
  <si>
    <t>No se incluye impuestos</t>
  </si>
  <si>
    <t>Promoción Válida del 11 Noviembre del 2013 hasta el 6 de Enero del 2014
Costo por minuto a  los 10 números favoritos $0.04 más IVA en Postpago
Promoción para llamadas de voz a los 10 Números Favoritos Claro registrados en el *123# y Gratis.</t>
  </si>
  <si>
    <t>PROMOCIÓN AMIGO KIT DOPPIO</t>
  </si>
  <si>
    <t xml:space="preserve">Promoción válida del 11 de Noviembre del 2013 al 06 de Enero del 2014 o hasta agotar stock.
La promoción aplica para los nuevos Amigo Kit Doppio Wave adquiridos en este periodo.
Recibirá mensualmente 100 megas para navegar  por 12 meses, siendo un total durante los 12 meses de 1200 megas.
Para acceder a la promoción cliente necesita realizar mínimo recarga mensual de $3 y una actualización semestral de datos desde su activación.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t>
  </si>
  <si>
    <t>100 MB x 12 meses</t>
  </si>
  <si>
    <t>Promocion  Doble de Megas y Redes Sociales por 3 meses</t>
  </si>
  <si>
    <t>Promoción  Doble de Megas y Redes Sociales por 3 meses</t>
  </si>
  <si>
    <t xml:space="preserve">• Doble de Megas  y Redes Sociales aplica por 3 meses a partir del segundo mes de la activación del plan.  • Promoción aplica para renovaciones y nuevas contrataciones.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</si>
  <si>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3meses*</t>
  </si>
  <si>
    <t>Doble de Megas y Redes Sociales por 3 meses*</t>
  </si>
  <si>
    <t>NAVIDAD DOBLE DE MINUTOS Y SMS POR 1 AÑO</t>
  </si>
  <si>
    <t>Mecanica: Activa, Renueva  cambiate (portabilidad) a un Plan Claro  de 15, 18 o 20 Dolares Mensuales y recibe el Doble de Minutos y SMS por 12 meses consecutivos
• Beneficio Promocional será entregado  a partir del segundo mes de activación del servicio 
• Minutos y SMS Promocionales aplican para números moviles Claro. 
• Servicio móvil prestado por CONECEL S.A.</t>
  </si>
  <si>
    <t>NAVIDAD DOBLE DE MINUTOS POR 1 AÑO</t>
  </si>
  <si>
    <t>Mecanica: Activa, Renueva  cambiate (portabilidad) a un Plan Claro  de 15 ó 18 Dolares Mensuales y recibe el Doble de Minutos por 12 meses consecutivos
• Beneficio Promocional será entregado  a partir del segundo mes de activación del servicio 
• Minutos Promocionales aplican para números moviles Claro. 
• Servicio móvil prestado por CONECEL S.A.</t>
  </si>
  <si>
    <t>125 MIN</t>
  </si>
  <si>
    <t>Promoción Válida del 11 de Noviembre del 2013 hasta el 6 de Enero del 2014
Costo por minuto al mejor Amigo Claro $0.01 más IVA en planes postpago personales y corporativos vigentes.
Promoción aplica para llamadas de voz al número registrado como mejor amigo Claro en el *123# y Gratis.</t>
  </si>
  <si>
    <t>NAVIDAD DOBLE DE MINUTOS Y MEGAS POR 1 AÑO</t>
  </si>
  <si>
    <t>Mecanica: Activa, Renueva o  cambiate (portabilidad) a un Plan Claro  de 22 Dolares Mensuales y recibe el Doble de Minutos y Megas por 12 meses consecutivos
• Beneficio Promocional será entregado  a partir del segundo mes de activación del servicio 
• Minutos Promocionales aplican para números moviles Claro. 
• Servicio móvil prestado por CONECEL S.A.</t>
  </si>
  <si>
    <t>IDEAL 22 INTERNET MÓVIL BB CON</t>
  </si>
  <si>
    <t>IDEAL 22 INTERNET MOVIL CON</t>
  </si>
  <si>
    <t>120  minutos</t>
  </si>
  <si>
    <t>450 MB</t>
  </si>
  <si>
    <t>NAVIDAD DOBLE DE MINUTOS MEGAS Y SMS POR 1 AÑO</t>
  </si>
  <si>
    <t>Mecanica: Activa, Renueva  cambiate (portabilidad) a un Plan Claro  de 25 hasta 100 Dolares Mensuales y recibe el Doble de Minutos, Megas y SMS por 12 meses consecutivos
• Beneficio Promocional será entregado  a partir del segundo mes de activación del servicio 
• Minutos y SMS Promocionales aplican para números moviles Claro. 
• Servicio móvil prestado por CONECEL S.A.</t>
  </si>
  <si>
    <t xml:space="preserve">
PLAN IDEAL 12</t>
  </si>
  <si>
    <t>PLAN IDEAL 15 MULTIDESTINO II</t>
  </si>
  <si>
    <t>183 MIN</t>
  </si>
  <si>
    <t>208 MIN</t>
  </si>
  <si>
    <t>309 MIN</t>
  </si>
  <si>
    <t>PORTABILIDAD DOBLE DE MINUTOS POR 1 AÑO - CORPORATIVOS</t>
  </si>
  <si>
    <t>Mecanica: Cambiate a Claro con tu mismo número (Portabilidad) en un Plan Ideal Empresa VPN  y recibe el Doble de Minutos por 12 meses CONSECUTIVOS
• Beneficio Promocional será entregado a partir del segundo mes de activación del servicio 
• Minutos  Promocionales aplican para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</si>
  <si>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</si>
  <si>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</si>
  <si>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</si>
  <si>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</si>
  <si>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</si>
  <si>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</si>
  <si>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</si>
  <si>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</si>
  <si>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</si>
  <si>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</si>
  <si>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</si>
  <si>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</si>
  <si>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</si>
  <si>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</si>
  <si>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</si>
  <si>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</si>
  <si>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PORTABILIDAD DOBLE DE MINUTOS POR 1 AÑO</t>
  </si>
  <si>
    <t>Mecanica: Cambiate a Claro con tu mismo número (Portabilidad) en un Plan de VOZ  y recibe el Doble de Minutos por 12 meses CONSECUTIVOS
• Beneficio Promocional será entregado a partir del segundo mes de activación del servicio 
• Minutos  Promocionales aplican para números moviles Claro. 
• Servicio móvil prestado por CONECEL S.A.</t>
  </si>
  <si>
    <t>PORTABILIDAD DOBLE DE MINUTOS Y MEGAS POR 1 AÑO</t>
  </si>
  <si>
    <t>Mecanica: Cambiate a Claro con tu mismo número (Portabilidad) en un Plan de VOZ + DATOS y recibe el Doble de Minutos, Megas por 12 meses consecutivos
• Beneficio Promocional será a partir del segundo mes de activación del servicio 
• Minutos  Promocionales aplican para números moviles Claro. 
• Servicio móvil prestado por CONECEL S.A.</t>
  </si>
  <si>
    <t>IDEAL 18 INTERNET MÓVIL BB CON</t>
  </si>
  <si>
    <t>66 MIN</t>
  </si>
  <si>
    <t>IDEAL 18 INTERNET MOVIL CON</t>
  </si>
  <si>
    <t>IDEAL 20 INTERNET MÓVIL BB CON</t>
  </si>
  <si>
    <t>IDEAL 20 INTERNET MOVIL CON</t>
  </si>
  <si>
    <t>IDEAL 30 INTERNET MOVIL BB CON</t>
  </si>
  <si>
    <t>IDEAL 30 INTERNET MOVIL CON</t>
  </si>
  <si>
    <t>IDEAL 34 INTERNET MOVIL BB CON 24 M</t>
  </si>
  <si>
    <t>127 MIN</t>
  </si>
  <si>
    <t>IDEAL 34 INTERNET MOVIL CON 24 M</t>
  </si>
  <si>
    <t>IDEAL 39 INTERNET MOVIL BB CON 24 M</t>
  </si>
  <si>
    <t>172 MIN</t>
  </si>
  <si>
    <t>IDEAL 39 INTERNET MOVIL CON 24 M</t>
  </si>
  <si>
    <t>IDEAL 49 INTERNET MOVIL BB CON 24 M</t>
  </si>
  <si>
    <t>268 MIN</t>
  </si>
  <si>
    <t>IDEAL 49  INTERNET MOVIL CON 24 M</t>
  </si>
  <si>
    <t>IDEAL 59 INTERNET MOVIL BB CON 24 M</t>
  </si>
  <si>
    <t>IDEAL 59   INTERNET MOVIL CON 24 M</t>
  </si>
  <si>
    <t>IDEAL 69 INTERNET MOVIL BB CON 24 M</t>
  </si>
  <si>
    <t>IDEAL 69 INTERNET MOVIL CON 24 M</t>
  </si>
  <si>
    <t>IDEAL 79 INTERNET MOVIL CO [2000 MB]</t>
  </si>
  <si>
    <t>IDEAL 79 INTERNET MOVIL BB CON 24 M</t>
  </si>
  <si>
    <t>IDEAL 79  INTERNET MOVIL CON 24 M</t>
  </si>
  <si>
    <t>FLEX 79 INTERNET MOVIL 5000 MB CO</t>
  </si>
  <si>
    <t>IDEAL 99 INTERNET MOVIL CO [3000 MB]</t>
  </si>
  <si>
    <t>IDEAL 99 INTERNET MOVIL BB CON 24 M</t>
  </si>
  <si>
    <t>IDEAL 99  INTERNET MOVIL CON 24 M</t>
  </si>
  <si>
    <t>PORTABILIDAD DOBLE DE MINUTOS Y SMS POR 1 AÑO</t>
  </si>
  <si>
    <t>Mecanica: Cambiate a Claro con tu mismo número (Portabilidad) en un Plan de VOZ + SMS y recibe el Doble de Minutos y SMS por 12 meses CONSECUTIVOS
• Beneficio Promocional será entregado a partir del segundo mes de activación del servicio 
• Minutos y SMS Promocionales aplican para números moviles Claro. 
• Servicio móvil prestado por CONECEL S.A.</t>
  </si>
  <si>
    <t>200 MIN</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</si>
  <si>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</si>
  <si>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</si>
  <si>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</si>
  <si>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</si>
  <si>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</si>
  <si>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</si>
  <si>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</si>
  <si>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</si>
  <si>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</si>
  <si>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</si>
  <si>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</si>
  <si>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</si>
  <si>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</si>
  <si>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</si>
  <si>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</si>
  <si>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</si>
  <si>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</si>
  <si>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</si>
  <si>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</si>
  <si>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</si>
  <si>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</si>
  <si>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PROMOCIÓN NAVIDAD INTERNET MOVIL PÁGINA WEB</t>
  </si>
  <si>
    <t>• 100% adicional de megas desde la activación del componente de datos y mientras lo mantenga activo, costo del componente de datos de 1000MB ($19.99 más IVA) + 1000 MB adicionales si se activa a través de la página WEB de movistar. 
• Aplica a clientes que activen por primera vez un componente de datos de Diecinueve  99/100 Dólares de los Estados Unidos de América + IVA ($19.99 más IVA), en los planes de voz que se encuentran en el listado adjunto.
• Aplica para clientes que dispongan de un componente de datos de menor valor y que migren a este componente de datos de 1000MB 
• No aplica para clientes que dispongan un componente mayor a Diecinueve  99/100 Dólares de los Estados Unidos de América + IVA ($19.99 más IVA) y que deseen migrar a este componente.
• Aplica para clientes que no hayan tenido activado un componente de datos a partir de Diecinueve 99/100 Dólares de los Estados Unidos de América + IVA ($19.99 más IVA) en los últimos 6 meses 
• Aplica exclusivamente para contrataciones a través de la página WEB de movistar
• Aplica para líneas movistar que tengan al menos  una antigüedad de tres meses.</t>
  </si>
  <si>
    <t>IM ATL HPLUS 2000MB $19.99GCTA</t>
  </si>
  <si>
    <t>R94</t>
  </si>
  <si>
    <t>IM HIB HPLUS 2000MB $19.99GCTA</t>
  </si>
  <si>
    <t>R96</t>
  </si>
  <si>
    <t>IM POS HPLUS 2000MB $19.99GCTA</t>
  </si>
  <si>
    <t>R98</t>
  </si>
  <si>
    <t>BB ATL BES 2000MB $19.99GCTA</t>
  </si>
  <si>
    <t>S00</t>
  </si>
  <si>
    <t>BB ATL BIS 2000MB $19.99GCTA</t>
  </si>
  <si>
    <t>S01</t>
  </si>
  <si>
    <t>BB HIB BES 2000MB $19.99GCTA</t>
  </si>
  <si>
    <t>S04</t>
  </si>
  <si>
    <t>BB HIB BIS 2000MB $19.99GCTA</t>
  </si>
  <si>
    <t>S05</t>
  </si>
  <si>
    <t>PROMOCIÓN NAVIDAD POSPAGO PAGINA WEB</t>
  </si>
  <si>
    <t>Todos los clientes que activen, transfieran de prepago a pospago, o porten su línea mediante la página web www.movistar.com.ec, reciben el siguiente beneficio:
• $5 mensuales por 18 meses para llamadas y sms a todas las operadoras fijas y móviles nacionales 
• Se acreditan $5 mensuales por 18 meses, los días 17 de cada mes desde el siguiente mes de activación, que le permitirá realizar llamadas y sms a todas las operadoras fijas y móviles nacionales, al precio por minuto de su plan.
• Aplica para clientes con cédula y RUC Individual
• La tarifa a la que se descontará el bono promocional de voz y sms es la misma a la del plan contratado.
• Finalizada la promoción, el Cliente mantiene las condiciones de su plan.
Podrán participar en esta promoción:
(i) El o los clientes que activen cualquier plan pospago mediante la página web www.movistar.com.ec a excepción del Plan Facebook + Chat
(ii) Aplica para altas, transferencias de prepago a pospago, portaciones realizadas mediante la página web www.movistar.com.ec en cualquier plan pospago a excepción del Plan Facebook + chat
(iii) Deberán tener la condición de cliente de OTECEL y encontrarse en los listados de Activaciones nuevas, transferencias de prepago a pospago, portaciones en el período que corresponde a la Promoción.</t>
  </si>
  <si>
    <t>PROMOCIÓN NAVIDAD RETAIL 2013 POSPAGO FÁCIL</t>
  </si>
  <si>
    <t>Aplica a todos los clientes que activen un Pospago Fácil 15 (Plan Retail 15) ó un Pospago Fácil 20 (Plan Retail 20) se les acreditará $15 USD durante 12 meses.  
• La tarifa a la que se descontará el bono promocional de voz y sms es la misma a la del plan contratado.
• El bono de dinero podrá ser utilizado para realizar llamadas de movistar a movistar y mensajes de texto Todo Destino , y será acreditado el 25 de cada mes a partir del mes siguiente a la activación de la línea.
• Aplica para altas nuevas en planes Pospago Fácil 15 (Plan Retail 15) ó Pospago Fácil 20 (Plan Retail 20) durante la vigencia de la promoción.
• Finalizada la promoción, el Cliente mantiene las condiciones de su plan.
Podrán participar en esta promoción:
i. El o las personas naturales que activen un Plan Pospago Fácil 15 (Plan Retail 15) ó Pospago Fácil 20 (Plan Retail 20) durante el periodo de la promoción. 
ii. La promoción Pospago Fácil aplica para los planes: Plan Pospago Fácil 15 (Plan Retail 15) y Plan Pospago Fácil 20 (Plan Retail 20) con o sin terminal
iii. Deberán tener la condición de cliente de OTECEL y encontrarse en los listados de Activaciones nuevas, o renovaciones en el periodo que corresponde a la Promoción.</t>
  </si>
  <si>
    <t>PROMOCIÓN MI PRIMERA TABLET</t>
  </si>
  <si>
    <t xml:space="preserve">1) Aplica a clientes nuevos que paguen su factura mensual con tarjeta de crédito y para clientes existentes, con más de tres meses con cualquier forma de pago.
2) El beneficio se entregará por 12 meses consecutivos a partir de la fecha de contratación del plan, Doble de MB y Doble de minutos mensuales. Oferta aplica para los siguientes planes:
IM CTRL TABLET HPLUS 1000MB
IM CTRL TABLET HPLUS $29,99
IM CTRL TABLET HPLUS $34,99
IM CTRL TABLET HPLUS 2000MB
IM CTRL TABLET HPLUS 3000MB
3) Los MB y minutos promocionales se acreditan de forma mensual en el ciclo de facturación sin acumulación de remanentes.
4) Los bonos promocionales de MB tienen una duración de 30 días desde su activación y serán consumidos antes que aquellos incluidos en el plan. 
5) Los bonos promocionales de minutos tienen una duración de 30 días desde su activación y serán consumidos antes que aquellos incluidos en el plan. Los minutos serán utilizados exclusivamente para llamadas de voz a cualquier operadora local. 
6) Finalizada la promoción, el cliente mantiene las condiciones de su plan.
7) El saldo promocional se consume antes del saldo pagado. </t>
  </si>
  <si>
    <t>S/N</t>
  </si>
  <si>
    <t>Promoción Prepago “Mi Primer SmartPhone”</t>
  </si>
  <si>
    <t>Promoción: Mensajea con todas las operadoras móviles del país y Navega en Whats app y Facebook ilimitadamente por 7 días, durante 6 meses.
a) La promoción aplica para altas prepago con terminal Movistar y renovaciones a mes caído
b) La promoción se entregará por 6 ocasiones (mensualmente) siempre que el cliente realice una recarga mínima de $3.00 en los primeros 30 días luego de la activación de su línea.
c) El beneficio incluye un Bono de navegación (Whats app y Facebook) y un Bono de SMS ilimitados, con vigencia 7 días, en cada ocasión.
d) En altas prepago con terminal: el primer beneficio se acreditará, un día después de la recarga mínima de $3.00 en los primeros 30 días y luego por 5 ocasiones cada 30 días, si el cliente realizó una recarga de $3.00
e) En renovaciones: el primer beneficio se acreditará, el día 18 del mes siguiente a la renovación
f) Los bonos promocionales de SMS y Megas (Whats app y Facebook), tienen una duración de 7 días desde su activación, no son acumulables y serán consumidos antes del saldo pagado por recarga.
g) Los SMS promocionales son de uso personal y no comercial del cliente beneficiado y son utilizables para mensajear a todas las operadoras móviles a nivel nacional de forma ilimitada por 7 días, cuando expire su vigencia el cliente consumirá los mensajes de texto, de acuerdo a la tarifa de su plan.
h) El bono promocional de Megas es válido únicamente para la navegación en las aplicaciones y contenido oficial de Whatsapp y Facebook en dispositivos móviles. 
i) El bono promocional de Megas aplica únicamente para navegación en Whats app y Facebook y tiene una duración de 7 días, cuando expire su vigencia el cliente consumirá datos a la tarifa de su plan o paquete contratado</t>
  </si>
  <si>
    <t>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</si>
  <si>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Promoción Portabilidad Prepago</t>
  </si>
  <si>
    <t xml:space="preserve">Todos los clientes del segmento Negocios que porten a un Plan Movistar reciben los siguientes beneficios:
• Durante 3 meses un descuento del 100% de la tarifa básica del plan contratado.  El cliente recibirá un descuento del 100% de tres tarifas básicas  durante los meses 3, 6 y 9 completos de facturación.
• Planes Total, Business Plus, Negocios y Moviltalk con tarifa mensual desde US$15,oo más impuestos recibirán el 100% adicional de minutos de acuerdo al plan contratado desde el momento de activación de la línea, por 6 meses.
• Plan Smart Total, Plan Smart Negocios, Plan Smart Business Plus, Moviltalk Smart con tarifa mensual desde US$22,oo más impuestos recibirán el 100% adicional de minutos, de mensajes de texto y de megas desde el momento de activación de la línea, por 6 meses.
• Clientes portados que activen al momento de activación de la línea un paquete de datos desde 300 MB, reciben el 100%  adicional de megas desde el momento de activación de la línea por 6 meses.
• El doble de minutos, es decir el 100% adicional de beneficio, se acredita mediante un BONO de VOZ, cada mes, este bono es igual a la Tarifa básica de Voz del plan contratado incluido impuestos y permite llamadas a todas las operadoras fijas y móviles a nivel nacional.  El beneficio otorgado con el bono no es acumulable. Finalizada la promoción, el cliente mantiene las condiciones originales del plan contratado.
• El doble de SMS, es decir el 100% adicional de beneficio, se acredita mediante un BONO de SMS, cada mes, igual al del plan contratado y permite mensajes de texto a todas las operadoras móviles a nivel nacional.  El beneficio otorgado con el bono no es acumulable.  Finalizada la promoción, el cliente mantiene las condiciones originales del plan contratado
• El doble de Megas, es decir el 100% adicional de beneficio, se acredita mediante un BONO de Megas, cada mes, igual al del plan contratado.  El beneficio otorgado con el bono no es acumulable  Finalizada la promoción, el cliente mantiene las condiciones originales del plan contratado
• La tarifa a la que se descontará el bono promocional de voz es la misma a la del plan contratado.
• El saldo promocional se consume antes del saldo pagado. 
• Finalizada la promoción, el Cliente mantiene las condiciones de su plan.
 Podrán participar en esta promoción:
i. El o los clientes del segmento Negocios que se porten a planes total, Negocios, Business Plus y Moviltalk y sus familias de planes Smart durante el periodo de la promoción.  
ii. Aplica para portaciones con equipos Movistar o equipos externos, en los mismos planes establecidos en el literal (i) 
iii. Deberán tener la condición de cliente de OTECEL y encontrarse en los listados de portaciones en el período que corresponde a la Promoción. </t>
  </si>
  <si>
    <t>PROMOCION POSPAGO MI PRIMER SMARTPHONE</t>
  </si>
  <si>
    <t xml:space="preserve">Todos los clientes que activen, porten, transfieran de pre a pos, que renueven un Plan Movistar o que contraten un paquete de datos,  reciben los siguientes beneficios:
• Planes Compartidos, Todo Destino y Total,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 Smart Compartidos, Plan Smart Todo Destino y Plan Smart Total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del paquete por 6 meses.
• Clientes existentes en planes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que activen planes compartidos, todo destino, total y sus familias de planes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</si>
  <si>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</si>
  <si>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</si>
  <si>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</si>
  <si>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</si>
  <si>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</si>
  <si>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</si>
  <si>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</si>
  <si>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</si>
  <si>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</si>
  <si>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</si>
  <si>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</si>
  <si>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</si>
  <si>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</si>
  <si>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</si>
  <si>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</si>
  <si>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</si>
  <si>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</si>
  <si>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</si>
  <si>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</si>
  <si>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</si>
  <si>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</si>
  <si>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</si>
  <si>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</si>
  <si>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</si>
  <si>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</si>
  <si>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</si>
  <si>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</si>
  <si>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</si>
  <si>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</si>
  <si>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</si>
  <si>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</si>
  <si>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</si>
  <si>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</si>
  <si>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</si>
  <si>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</si>
  <si>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</si>
  <si>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</si>
  <si>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</si>
  <si>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</si>
  <si>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</si>
  <si>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</si>
  <si>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</si>
  <si>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</si>
  <si>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DOBLE DE MB EN PAQUETES DE DATOS HSPA+ POR 6 MESES</t>
  </si>
  <si>
    <t>Permitir que las personas que contratan paquetes de datos HSPA+ de 2000MB reciban 1000MB adicionales por el mismo precio. 
• Precio final de los paquetes de datos 3000MB $33,59 (sin impuestos $29.99)
• Los paquetes de datos con la promoción de 1000M adicionales por 6 meses se lo puede activar una vez al mes.
• La vigencia de los megas promocionales se adapta al período de facturación de la línea.
• Paquetes de datos con 1000MB adicionales no poseen roll over                                                                                                                                                                                                                                                                                                                                                                                                                                                                                                                                                                                                                                                                                                                                    La promoción de 6 meses con 1000MB adicionales aplica en meses consecutivos</t>
  </si>
  <si>
    <t>PAQUETE DE DATOS POSPAGO HSPA+ 2000MB
($ 29.99)</t>
  </si>
  <si>
    <t>2284 - INT3G HSPA+ 2000 SMARTPHONE PROMO NAVIDAD CTRL</t>
  </si>
  <si>
    <t>IVA</t>
  </si>
  <si>
    <t xml:space="preserve">• La promoción de duplicidad de megas aplica a partir del primer mes , por 6 meses 
• La cantidad de megas es fija.  
• Las megas promocionales no son acumulables, si el cliente no los consume se perderán.
• Los promocionales deben ser consumidos primero. 
• Las megas promocionales y megas del CBM no tienen rollover. 
• La promoción es por mes calendario. 
• Aplica para clientes nuevos y clientes que realicen cambio de plan.
</t>
  </si>
  <si>
    <t xml:space="preserve">PROMOCION NAVIDAD PLANES PERSONAS BAM HSPA+ CONTROLADOS </t>
  </si>
  <si>
    <t xml:space="preserve">n/a </t>
  </si>
  <si>
    <t>n/a (únicamente es duplicidad promocional de megas)</t>
  </si>
  <si>
    <t xml:space="preserve"> PROMOCIÓN DE DUPLICIDAD DE MINUTOS INCLUIDOS  MULTIPLANES INDIVIDUALES HSPA+ </t>
  </si>
  <si>
    <t xml:space="preserve">El  multiplan individual    pospago    en  la red hspa+ ofreciendo como beneficio la duplicidad de minutos incluidos por 6 meses con la cual podrá comunicarse a todo el Ecuador.
Plan que permite al usuario utilizar su cargo básico mensual en voz y/o SMS
Chip incluido sin carga inicial
Se ofrecerá al cliente financiamiento de equipo de 2 Cargos Básicos Mensuales (CBM)
</t>
  </si>
  <si>
    <t xml:space="preserve">Multiplan Individual hspa+ abiertos y controlados </t>
  </si>
  <si>
    <t>3oo281</t>
  </si>
  <si>
    <t>$0.04</t>
  </si>
  <si>
    <t>$0.15</t>
  </si>
  <si>
    <t>$0.05</t>
  </si>
  <si>
    <t>$0.06</t>
  </si>
  <si>
    <t>Duplicidad de minutos incluidos multiplanes Pool hspa+</t>
  </si>
  <si>
    <t>Consiste en otorgar el beneficio de la duplicidad de minutos incluidos a los nuevos  multiplanes pool hspa+ por 6 meses una vez activada la linea nueva.
Cada uno de los planes tiene acceso adicional de líneas secundarias de acuerdo al plan contratado la primera vez (cantidad de líneas secundarias notificada anteriormente)</t>
  </si>
  <si>
    <t>Multiplan Pool hspa+ (USD 15)</t>
  </si>
  <si>
    <t>Multiplan Pool hspa+  (USD 20)</t>
  </si>
  <si>
    <t>Multiplan Pool hspa+ (USD 30)</t>
  </si>
  <si>
    <t>Multiplan Pool hspa+ (USD 50)</t>
  </si>
  <si>
    <t>Multiplan Pool hspa+ (USD 80)</t>
  </si>
  <si>
    <t>Multiplan Pool hspa+ (USD 100)</t>
  </si>
  <si>
    <t>sí, todos los destinos (local ,nacional ,LDI)</t>
  </si>
  <si>
    <t xml:space="preserve">No incluye </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</si>
  <si>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</si>
  <si>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</si>
  <si>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</si>
  <si>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</si>
  <si>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</si>
  <si>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</si>
  <si>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</si>
  <si>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</si>
  <si>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</si>
  <si>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</si>
  <si>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</si>
  <si>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</si>
  <si>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</si>
  <si>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</si>
  <si>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</si>
  <si>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PROMOCION PREPAGO AVON</t>
  </si>
  <si>
    <t>Todo cliente que reciba su Chip Movistar Prepago a través de AVON y que active su línea hasta el 28 de Febrero de 2014, recibe en 8 meses un bono promocional de $80 (OCHENTA 00/100 DOLARES DE LOS ESTADOS UNIDOS DE AMERICA) tiempo aire + 800 SMS + 80 megas:
a) Cliente recibe 8 bonos mensuales de USD $10,00 (DIEZ 00/100 DOLARES DE LOS ESTADOS UNIDOS DE AMERICA) de tiempo aire + 100 SMS + 10 megas
El bono promocional se activa desde el 18 del mes siguiente a la fecha de activación de la línea, con el ingreso de una recarga de al menos $6 (SEIS 00/100 DOLARES DE LOS ESTADOS UNIDOS DE AMERICA) el mismo día.
El bono promocional de tiempo aire y SMS tiene una duración de 15 días para su uso, a partir de la fecha de acreditación y será consumido antes del saldo pagado por recarga. La vigencia del beneficio de megas es 15 días, cuando expire su vigencia el cliente consumirá datos bajo demanda a un costo de $0.002188 incluido IVA el KB. Megas no aplican para terminales BlackBerry.
La Tarifa del saldo promocional aplica a la del plan contratado. El saldo promocional de tiempo aire y sms, se lo puede utilizar para llamadas y mensajes a todas las operadoras nacionales.  
Finalizada la promoción, el Cliente mantiene las condiciones de su plan.
Para poder usar el bono, la línea debe estar en estado activo.
Podrán participar de la promoción:
Clientes Prepago:
(i) El o las personas naturales que activen un chip prepago Movistar, entregado por AVON, durante la vigencia de la promoción AVON. 
(ii) Deberán tener la condición de cliente de OTECEL y encontrarse en los listados de activaciones o renovaciones durante los meses de la promoción</t>
  </si>
  <si>
    <t>PROMOCIÓN PREPAGO SIN TERMINAL COSTA</t>
  </si>
  <si>
    <t>Todo cliente que active una línea prepago Movistar sin terminal, dentro de la vigencia de la promoción, recibe un bono promocional de $5.00 (CINCO 00/100 DOLARES DE LOS ESTADOS UNIDOS DE AMERICA) de tiempo aire por 6 meses consecutivos.
Promoción aplica para altas prepago sin terminal de las provincias: Esmeraldas, Manabí, Los Ríos, Guayas, Santa Elena, El Oro y Galápagos
El costo por minuto promocional dependerá del plan tarifario que el cliente tenga activo. 
El beneficio se acredita el 18 de cada mes, desde el mes siguiente a la activación de  la línea. Aplica para clientes que hayan recargado mínimo $6,00 (SEIS 00/100 DOLARES DE LOS ESTADOS UNIDOS DE AMERICA) acumulados durante el mes, desde el 18 del mes anterior hasta el 17 del mes en curso. La primera acreditación ejecutada el 18 del mes siguiente al alta, no evalúa recarga mínima acumulada, y entrega directamente el bono promocional, a partir de la segunda acreditación si evalúa la recarga mínima acumulada.
El bono promocional tiene una duración de 15 días para su uso, a partir de la fecha de acreditación y será consumido antes del saldo pagado por recarga.
Finalizada la promoción, el Cliente mantiene las condiciones de su plan.
Para poder usar el bono, la línea debe estar en estado activo.
Podrán participar en esta promoción:
(i) El o las personas naturales que adquieran, o activen una línea en prepago y que la provincia de activación de la línea sea cualquiera de las siguientes: Esmeraldas, Manabí, Los Ríos, Guayas, Santa Elena, El Oro y Galápagos. 
(ii) Deberán tener la condición de cliente de OTECEL y encontrarse en los listados de activaciones o renovaciones durante los meses de la promoción.</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</si>
  <si>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</si>
  <si>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</si>
  <si>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</si>
  <si>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</si>
  <si>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</si>
  <si>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</si>
  <si>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</si>
  <si>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</si>
  <si>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</si>
  <si>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</si>
  <si>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</si>
  <si>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</si>
  <si>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</si>
  <si>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</si>
  <si>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</si>
  <si>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</si>
  <si>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</si>
  <si>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</si>
  <si>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</si>
  <si>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</si>
  <si>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</si>
  <si>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</si>
  <si>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</si>
  <si>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</si>
  <si>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Promoción 2X1 AVON</t>
  </si>
  <si>
    <t>a) Promoción exclusiva para chips de empresarias AVON. 
b) Cliente recibe un 100% de saldo promocional de minutos para llamadas de Movistar a Movistar dentro del país por una recarga desde $3. 
c) Para recibir el beneficio promocional, la recarga debe realizarse desde que el cliente reciba un mensaje de texto de confirmación de activación de la promoción, hasta el 18 de enero de 2014.  El mensaje de texto de confirmación llegará 3 días hábiles después de activado el chip. 
d) Los minutos promocionales entregados se descontarán a la misma tarifa prepago contratada por el cliente. 
e) Minutos promocionales se consumirán primero que el saldo pagado de la recarga y aplican para minutos a Movistar. 
f) Los usuarios podrán acceder a esta bonificación por medio de los puntos de  recargas electrónicas y del asterisco 001 (*001) opción 6.</t>
  </si>
  <si>
    <t>PROMOCIÓN CLIENTES TRANSFERIDOS DE POSPAGO A PREPAGO</t>
  </si>
  <si>
    <t>Esta promoción es para los clientes Movistar cuyas líneas son transferidas de planes Pospago a planes Prepago. La promoción arrancará dentro de los 15 días siguientes a su transferencia y será comunicada al cliente vía SMS.
A partir de la notificación al cliente vía SMS, todas sus recargas electrónicas desde $3.00 recibirán 2 x 1, es decir que se les acreditará 100% adicional de saldo para llamadas de Movistar a Movistar. Una vez finalizada la promoción, el cliente mantiene las condiciones originales de su plan.
a) Promoción vigente entre el 20 de Diciembre del 2013 y el 31 de Marzo de 2014.
b) Aplica para clientes que cuyas cuentas se transfieren de Pospago a Prepago. 
c) Promoción vigente para cada cliente durante los primeros 90 días, desde que reciben SMS de activación de la Promoción.
d) No aplica para recargas físicas.
e) La vigencia del saldo promocional es de 7 días. 
f) Saldo promocional se descontará aplicando las tarifas del plan contratado.
g) Una vez consumido el saldo promocional o superada la fecha de vigencia del mismo, se descontará del saldo pagado de la recarga según la tarifa regular contratada por el cliente.
h) Finalizada la promoción, el Cliente mantiene las condiciones originales del plan contratado.  
i) El saldo promocional se consume antes del saldo pagado. 
j) Si el cliente cambia de plan, pierde el beneficio
k) El saldo promocional servirá para hablar en  llamadas de movistar a movistar.(no permite el envío de mensajes de  texto).
l) Los usuarios podrán acceder a esta bonificación por medio de los puntos de  recargas electrónicas y del asterisco 001 (*001) opción 6.</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</si>
  <si>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</si>
  <si>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</si>
  <si>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</si>
  <si>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</si>
  <si>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</si>
  <si>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</si>
  <si>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</si>
  <si>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</si>
  <si>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</si>
  <si>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</si>
  <si>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</si>
  <si>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</si>
  <si>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</si>
  <si>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</si>
  <si>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</si>
  <si>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</si>
  <si>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</si>
  <si>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</si>
  <si>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</si>
  <si>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</si>
  <si>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</si>
  <si>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</si>
  <si>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Una vez términado los 18 meses el cliente podrá seguir manteniendo la tarifa de $ 0,16 ctvos. Más impuestos por minuto más no los beneficios.</t>
  </si>
  <si>
    <t>Cambiar para febrero de acuerdo al oficio GNRI-263</t>
  </si>
  <si>
    <t xml:space="preserve">          Fecha de publicación: enero de 2014</t>
  </si>
  <si>
    <t>2014 (ene)</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</si>
  <si>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</si>
  <si>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PROMOCION INTERNET MOVIL NOCHES GRATIS</t>
  </si>
  <si>
    <t xml:space="preserve">Todos los clientes que activen, transfieran de pre a pos, o renueven a uno de los planes listados en el ANEXO 1, reciben los siguientes beneficios:
• Noches gratis para llamadas On Net desde las 22:00 hasta las 07:00 de todos los días, por 6 meses con equipo comprado en OTECEL S.A o por 12 meses con equipo externo.   
Todos los clientes existentes que contraten el paquete promocional recurrente Noches Gratis $10, recibirán el siguiente beneficio:
• Servicio Noches gratis $10 para llamadas On Net desde las 22:00 hasta las 07:00 de todos los días, por un valor de $10,00 más IVA mensuales, donde los 4 (Cuatro) primeros meses facturados serán gratis y los siguientes meses, hasta que el cliente desactive el servicio, tendrá un descuento del 50% en el precio. Aplica para planes detallados en el Anexo 1.
Podrán participar en esta promoción:
(i) El o las personas naturales o jurídicas que activen uno de los planes detallados en el Anexo 1 durante el período de la promoción. 
(ii) Aplica para altas, transferencias de prepago a pospago. Deberán tener la condición de cliente de OTECEL y encontrarse en los listados de activaciones nuevas, transferencias de prepago a pospago, en el periodo que corresponde a la Promoción. Así mismo, es necesario que se encuentren bajo cobertura GSM.
-Finalizada la promoción, el Cliente mantiene las condiciones del plan contratado. 
-Fuera del horario establecido en la promoción, la tarifa se aplicará de acuerdo a la establecida en el plan del cliente.
</t>
  </si>
  <si>
    <t>“En el momento menos pensado un SMS alegrará tu día” recargas por listados.</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</si>
  <si>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2x1 (100% adicional a lo recargado), 3x1 (200% adicional a lo recargado) y 1.5x1 (50%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“30 min / 100 sms / 30 MB” se recibirá tras la recarga y será entregado en forma de paquetes de 30 minutos onnet, 100 sms onnet y 30 MB de navegación, mismos que se irán descontando conforme el cliente los cosnuma,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</si>
  <si>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Promoción En el momento menos pensado un SMS alegrará tu día</t>
  </si>
  <si>
    <t>Días Movistar  2x1 Duplícame</t>
  </si>
  <si>
    <t xml:space="preserve">a. Saldo promocional aplicable para recargas automáticas a partir de $3 y podrá  ser utilizado a partir de realizada la recarga. 
b. El saldo promocional servirá para hablar; para clientes prepago aplica en  llamadas de movistar a movistar, para clientes pospago controlado el saldo promocional  aplica para llamadas a todas las operadoras nacionales (no permite el envío de mensajes de  texto).
c. Los usuarios podrán acceder a esta bonificación por medio de los puntos de  recargas electrónicas y del asterisco 001 (*001) opción 6.
d. El saldo promocional se consume antes del saldo pagado. 
e. La Tarifa de la promoción es el mismo Valor al del Plan Contratado en el momento de la recarga.
</t>
  </si>
  <si>
    <t>En Pospago incluye para Operadores Nacionales.</t>
  </si>
  <si>
    <t xml:space="preserve">Promoción 2x1 entrega el 100% adicional a lo recargado como saldo promocional. 
a. Saldo promocional aplicable para recargas automáticas a partir de $3 y podrá  ser utilizado a partir de realizada la recarga. 
b. El saldo promocional servirá para hablar; para clientes prepago aplica en  llamadas de movistar a movistar, para clientes pospago controlado el saldo promocional  aplica para llamadas a todas las operadoras nacionales (no permite el envío de mensajes de  texto).
c. Los usuarios podrán acceder a esta bonificación por medio de los puntos de  recargas electrónicas y del asterisco 001 (*001) opción 6.
d. El saldo promocional se consume antes del saldo pagado. 
e. La Tarifa de la promoción es el mismo Valor al del Plan Contratado en el momento de la recarga.
</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</si>
  <si>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</si>
  <si>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</si>
  <si>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</si>
  <si>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 xml:space="preserve">Promoción para Recargas Automáticas en Pharmacys y Cruz Azul </t>
  </si>
  <si>
    <t>a. Saldo promocional aplicable para recargas automáticas a partir de 4 dólares en DIFARE: Cruz Azul y Pharmacys. 
b. La promoción entrega el 100% del monto de la recarga pagada, como saldo promocional para hablar solo de Movistar a Movistar.
c. Los usuarios podrán acceder a esta bonificación por medio de los puntos de recargas electrónicas en DIFARE: Cruz Azul y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</si>
  <si>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</si>
  <si>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Promoción “Altas Prepago 2x1”</t>
  </si>
  <si>
    <t>a) Promoción aplica para altas, transferencias de pospago a prepago y portabilidades.
b) La promoción se activa automáticamente en el momento del alta
c) La promoción duplica la primera recarga del mes a partir de $3,00 (TRES DOLARES DE LOS ESTADOS UNIDOS DE AMERICA), durante 6 meses consecutivos. 
d) La promoción considera meses calendario.
e) El saldo promocional podrá ser usado para hablar de Movistar a Movistar, tiene una vigencia de 7 días desde su activación y será consumido antes del saldo pagado por recarga. 
f) El saldo promocional entregado, se descontarán a la misma tarifa y condiciones del plan prepago contratado por el cliente.
g) Cuando expire la vigencia del beneficio promocional, el cliente consumirá de acuerdo a la tarifa de su plan.</t>
  </si>
  <si>
    <t>Promoción Paquete Noche</t>
  </si>
  <si>
    <t>a) La promoción aplica para clientes prepago y se entrega siempre y cuando la contratación del paquete se haya realizado en el período de vigencia de la promoción y cuente con el saldo suficiente.
b) El paquete promocional aplica para hablar con todos los Movistar en los horarios definidos de la promoción y tiene una vigencia de 48 horas a partir de la activación.
c) El paquete promocional incluye una NOCHE adicional GRATIS para hablar con todos los movistar (dos noches en total).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y es recontratable.
f) El precio final del paquete promocional es $1.00 (incluido IVA).
g) Cuando expire la vigencia del beneficio promocional, el cliente consumirá de acuerdo a la tarifa de su plan.</t>
  </si>
  <si>
    <t>BONO PROMO DOS NOCHES MOVISTAR</t>
  </si>
  <si>
    <t>BG2</t>
  </si>
  <si>
    <t>PROMOCION PORTABILIDAD POSPAGO NEGOCIOS 2014</t>
  </si>
  <si>
    <t xml:space="preserve">Todos los clientes del segmento Negocios que porten a un Plan Movistar reciben los siguientes beneficios:
• Durante 3 meses un descuento del 100% de la tarifa básica del plan contratado.  El cliente recibirá un descuento del 100% de tres tarifas básicas durante los meses 3, 6 y 9 completos de facturación.
• Noches gratis para llamadas On Net desde las 22:00 hasta las 07:00 de todos los días, por 6 meses consecutivos con equipo comprado en OTECEL S.A. o  equipo externo. Aplica para planes con tarifa mensual desde US$18,00 más IVA (Planes Contenidos en el Anexo 1).
• Bono promocional de $10 durante 24 meses consecutivos, para hablar con todas las operadoras fijas y móviles del país.
• Plan Smart Total, Plan Smart Negocios, Plan Smart Business Plus, Moviltalk Smart con tarifa mensual desde US$22,oo más impuestos recibirán el 100% adicional de megas desde el momento de activación de la línea, por 6 meses.
• Clientes portados que activen al momento de activación de la línea un paquete de datos desde 300 MB, reciben el 100%  adicional de megas desde el momento de activación de la línea por 6 meses.
• El doble de Megas, es decir el 100% adicional de beneficio, se acredita mediante un BONO de Megas, cada mes, igual al del plan contratado.  El beneficio otorgado con el bono no es acumulable.
• El bono promocional de VOZ se descuenta a la tarifa contratada por el cliente y no es acumulable.  
• Finalizada la promoción, el cliente mantiene las condiciones originales del plan contratado.
 Podrán participar en esta promoción:
i. El o los clientes del segmento Negocios que se porten a planes total, Negocios, Business Plus y Moviltalk y sus familias de planes Smart durante el periodo de la promoción.  
ii. Aplica para portaciones con equipos Movistar o equipos externos, en los mismos planes establecidos en el literal (i) 
iii. Deberán tener la condición de cliente de OTECEL y encontrarse en los listados de portaciones en el período que corresponde a la Promoción. </t>
  </si>
  <si>
    <t>PROMOCION POSPAGO NEGOCIOS Y EMPRESAS NOCHES GRATIS Y DOBLE DE MEGAS</t>
  </si>
  <si>
    <t xml:space="preserve">Todos los clientes que activen, transfieran de pre a pos, renueven, porten  su línea o realicen un cambio de plan (upgrade) con un Plan Movistar o que contraten un paquete de datos, reciben los siguientes beneficios:
• Noches gratis para llamadas On Net desde las 22:00 hasta las 07:00 de todos los días, por 6 meses con equipo comprado en OTECEL S.A. o por 12 meses con equipo externo o portabilidades. Aplica para planes con tarifa mensual desde US$20,00 más IVA (Planes Contenidos en el Anexo 1).
• Bono promocional de $10 durante 24 meses consecutivos, para hablar con todas las operadoras fijas y móviles del país.
• Planes Smart Compartidos, Plan Smart Todo Destino y Plan Smart Total con tarifa mensual desde US$22,00 más IVA recibirán el 100% adicional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 la línea por 6 meses.
• Clientes existentes en planes de  plan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Todos los clientes existentes que contraten el paquete promocional recurrente Noches Gratis $10, recibirán el siguiente beneficio:
• Servicio Noches gratis $10 para llamadas On Net desde las 22:00 hasta las 07:00 de todos los días, por un valor de $10,00 más IVA mensuales, donde los 4 (Cuatro) primeros meses facturados serán gratis y los siguientes meses, hasta que el cliente desactive el servicio, tendrá un descuento del 50% en el precio. Aplica para planes con tarifa mensual desde US$20,00 más IVA (Planes Contenidos en el Anexo 1).
Podrán participar en la promoción:
(i) El o los clientes con RUC que activen planes compartidos, todo destino, total y sus familias de planes  (Planes Contenidos en el Anexo 1), durante el periodo de la promoción.  
(ii) Aplica para altas, transferencias de prepago a pospago, portaciones y renovaciones con equipos Movistar,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cambios de plan o renovaciones en el período que corresponde a la Promoción. Así mismo, es necesario que se encuentren bajo cobertura GSM.
</t>
  </si>
  <si>
    <t>PROMOCIÓN POSPAGO FÁCIL 2014</t>
  </si>
  <si>
    <t>• Aplica a todos los clientes que activen un Plan Smart Retail 18. 
• Se acreditará $15,00 (Quince Dólares de los Estados Unidos de América) durante 12 meses.
• El bono de dinero podrá ser utilizado para realizar llamadas de movistar a movistar y mensajes de texto Todo Destino, y será acreditado el 25 de cada mes a partir del mes siguiente a la activación de la línea.
• La tarifa a la que se descontará el bono promocional de voz y sms es la misma a la del plan contratado por el cliente.
• Aplica para altas nuevas en Plan Smart Retail 18 durante la vigencia de la promoción.
• Finalizada la promoción, el Cliente mantiene las condiciones de su plan.
Podrán participar en esta promoción:
i. El o las personas naturales que activen un Plan Smart Retail 18 durante el periodo de la promoción. 
ii. La promoción Pospago Fácil aplica para Plan Smart Retail 18 con o sin terminal
iii. Deberán tener la condición de cliente de OTECEL y encontrarse en los listados de Activaciones nuevas, o renovaciones en el periodo que corresponde a la Promoción.</t>
  </si>
  <si>
    <t>PROMOCIÓN POSPAGO PAGINA WEB ENERO</t>
  </si>
  <si>
    <t>PROMOCION POSPAGO NOCHES GRATIS Y DOBLE DE MEGAS</t>
  </si>
  <si>
    <t xml:space="preserve">Todos los clientes que activen, transfieran de pre a pos, renueven, porten  su línea o realicen un cambio de plan (upgrade) con un Plan Movistar o que contraten un paquete de datos, reciben los siguientes beneficios:
• Noches gratis para llamadas On Net desde las 22:00 hasta las 07:00 de todos los días, por 6 meses con equipo comprado en OTECEL S.A. o por 12 meses con equipo externo o portabilidades. Aplica para planes con tarifa mensual desde US$20,00 más IVA (Planes Contenidos en el Anexo 1).
• Planes Smart Compartidos, Plan Smart Todo Destino y Plan Smart Total con tarifa mensual desde US$22,00 más IVA recibirán el 100% adicional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 la línea por 6 meses.
• Clientes existentes en planes de  plan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Todos los clientes existentes que contraten el paquete promocional recurrente Noches Gratis $10, recibirán el siguiente beneficio:
• Servicio Noches gratis $10 para llamadas On Net desde las 22:00 hasta las 07:00 de todos los días, por un valor de $10,00 más IVA mensuales, donde los 4 (Cuatro) primeros meses facturados serán gratis y los siguientes meses, hasta que el cliente desactive el servicio, tendrá un descuento del 50% en el precio. Aplica para planes con tarifa mensual desde US$20,00 más IVA (Planes Contenidos en el Anexo 1).
Podrán participar en la promoción:
(i) El o los clientes con documento Cédula de Identidad, Pasaporte y RUC individual, que activen planes compartidos, todo destino, total y sus familias de planes  (Planes Contenidos en el Anexo 1), durante el periodo de la promoción.  
(ii) Aplica para altas, transferencias de prepago a pospago, portaciones y renovaciones con equipos Movistar,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cambios de plan o renovaciones en el período que corresponde a la Promoción. Así mismo, es necesario que se encuentren bajo cobertura GSM.
</t>
  </si>
  <si>
    <t>PROMOCIÓN TABLET DOBLE DE MEGAS Y MINUTOS</t>
  </si>
  <si>
    <t xml:space="preserve">1) Aplica a clientes nuevos que paguen su factura mensual con tarjeta de crédito y para clientes existentes con más de tres meses con cualquier forma de pago.
2) El beneficio se entregará por 12 meses consecutivos a partir de la fecha de contratación del plan, Doble de MB y Doble de minutos mensuales. Oferta aplica para los siguientes planes:
IM CTRL TABLET HPLUS 1000MB
IM CTRL TABLET HPLUS $29,99
IM CTRL TABLET HPLUS $34,99
IM CTRL TABLET HPLUS 2000MB
IM CTRL TABLET HPLUS 3000MB
IM CTRL TABLET HPLUS EXT $20
IM CTRL TABLET HPLUS EXT $30
IM CTRL TABLET HPLUS EXT $40
IM CTRL TABLET HPLUS EXT
3) Los MB y minutos promocionales se acreditan de forma mensual en el ciclo de facturación sin acumulación de remanentes.
4) Los bonos promocionales de MB tienen una duración de 30 días desde su activación y serán consumidos antes que aquellos incluidos en el plan. 
5) Los bonos promocionales de minutos tienen una duración de 30 días desde su activación y serán consumidos antes que aquellos incluidos en el plan. Los minutos serán utilizados exclusivamente para llamadas de voz a cualquier operadora local. 
6) Finalizada la promoción, el cliente mantiene las condiciones de su plan.
7) El saldo promocional se consume antes del saldo pagado. </t>
  </si>
  <si>
    <t>Tarifa Promocional  LDI por listados</t>
  </si>
  <si>
    <t xml:space="preserve">a) La asignación de la promoción, se hará por listados dependiendo del comportamiento del cliente. Movistar definirá el listado de clientes a los que aplica.
b) La promoción se activará y el cliente podrá hablar con los destinos: Estados Unidos, Colombia, Venezuela, España, Italia y Argentina, por tan solo  0,15 más IVA por minuto.
c) La promoción entrega un descuento por máximo 60 meses, que permite ofrecer una tarifa de 0,15 más IVA por minuto para los destinos especificados..
</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</si>
  <si>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</si>
  <si>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50%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</si>
  <si>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Promoción para Recargas en Pago Agil, Produbanco, Servipagos</t>
  </si>
  <si>
    <t xml:space="preserve">a. Aplica para recargas a partir de 3 dólares
b. Aplica solamente para clientes prepago y pospago controlado. 
c. La promoción entrega 20 SMS para mensajear a todas las operadoras móviles a nivel nacional. 
d. Los SMS de la promoción  se consumen antes del paquete contratado en el caso que lo tenga. 
e. El SMS  promocional podrá ser utilizado a partir de realizada la recarga.
</t>
  </si>
  <si>
    <t>Promoción para Recargas Automáticas en Pago Agil, Produbanco, Servipagos</t>
  </si>
  <si>
    <t xml:space="preserve">Promo Recargas Almacenes Tía </t>
  </si>
  <si>
    <t xml:space="preserve">Promoción para Recargas Automáticas en Locales Tía y Súper Tía a Nivel Nacional. 
(1)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</si>
  <si>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</si>
  <si>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</si>
  <si>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</si>
  <si>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</si>
  <si>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</si>
  <si>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</si>
  <si>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 xml:space="preserve">DUPLICA TUS RECARGAS </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</si>
  <si>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</si>
  <si>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</si>
  <si>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no aplica; la promoción refiere a duplicidad de recarga</t>
  </si>
  <si>
    <t>Programa de Referidos Prepago</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</si>
  <si>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</si>
  <si>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Programa de Referidos Prepago: consiste Implementar un programa de referidos, el cual ofrezca beneficios a la línea referente, potencializando la colocación de servicios en el mercado.</t>
  </si>
  <si>
    <t>(*)</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</si>
  <si>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</si>
  <si>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</si>
  <si>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</si>
  <si>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</si>
  <si>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</si>
  <si>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</si>
  <si>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</si>
  <si>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</si>
  <si>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</si>
  <si>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</si>
  <si>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</si>
  <si>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</si>
  <si>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</si>
  <si>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</si>
  <si>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</si>
  <si>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</si>
  <si>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</si>
  <si>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</si>
  <si>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</si>
  <si>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</si>
  <si>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</si>
  <si>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</si>
  <si>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</si>
  <si>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</si>
  <si>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</si>
  <si>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</si>
  <si>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</si>
  <si>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</si>
  <si>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</si>
  <si>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</si>
  <si>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</si>
  <si>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</si>
  <si>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</si>
  <si>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</si>
  <si>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</si>
  <si>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</si>
  <si>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</si>
  <si>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</si>
  <si>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</si>
  <si>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</si>
  <si>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</si>
  <si>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</si>
  <si>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</si>
  <si>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</si>
  <si>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</si>
  <si>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</si>
  <si>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</si>
  <si>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</si>
  <si>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</si>
  <si>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</si>
  <si>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</si>
  <si>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</si>
  <si>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</si>
  <si>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</si>
  <si>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</si>
  <si>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</si>
  <si>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</si>
  <si>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</si>
  <si>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</si>
  <si>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</si>
  <si>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</si>
  <si>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</si>
  <si>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</si>
  <si>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</si>
  <si>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</si>
  <si>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</si>
  <si>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</si>
  <si>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</si>
  <si>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</si>
  <si>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</si>
  <si>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</si>
  <si>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</si>
  <si>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</si>
  <si>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</si>
  <si>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</si>
  <si>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</si>
  <si>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</si>
  <si>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</si>
  <si>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</si>
  <si>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</si>
  <si>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</si>
  <si>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</si>
  <si>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</si>
  <si>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</si>
  <si>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</si>
  <si>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</si>
  <si>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</si>
  <si>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</si>
  <si>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</si>
  <si>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</si>
  <si>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</si>
  <si>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</si>
  <si>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</si>
  <si>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PROMOCIÓN 2 X 1 RECARGAS EN LATACUNGA</t>
  </si>
  <si>
    <t>Todos los clientes prepago y postpago personales controlados que activen su primera recarga electrónica desde $3 entre los días 24 y 25 de enero del 2014, recibirán 2 X 1 de tiempo aire promocional para hablar a números móviles CLARO durante 5 días a partir de su activación.  
Promoción aplica en stands de Distribuidores Autorizados participantes en Carpeo Latacunga. Se entiende por local participante de la promoción a aquellos locales físicos abiertos al público, en los que se comercializa uno o varios productos/servicios de CONECEL, y que contienen material publicitario relacionado con la presente promoción.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t>
  </si>
  <si>
    <t>2 x 1 Para clientes con tarifa Multidestino</t>
  </si>
  <si>
    <t>2 x 1 Para clientes con tarifa Prepago</t>
  </si>
  <si>
    <t>PROMOCIÓN 2 X 1 RECARGAS EN RIOBAMBA</t>
  </si>
  <si>
    <t>Todos los clientes prepago y postpago personales controlados que activen su primera recarga electrónica desde $3 entre los días 18 y 19 de enero del 2014, recibirán 2 X 1 de tiempo aire promocional para hablar a números móviles CLARO durante 5 días a partir de su activación.  
Promoción aplica en stands de Distribuidores Autorizados participantes en Carpeo Riobamba, se adjunta detalle. Se entiende por local participante de la promoción a aquellos locales físicos abiertos al público, en los que se comercializa uno o varios productos/servicios de CONECEL, y que contienen material publicitario relacionado con la presente promoción.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t>
  </si>
  <si>
    <t>Todos los clientes prepago y postpago personales controlados que activen su primera recarga electrónica desde $3 entre los días 25 y 26 de enero del 2014, recibirán 2 X 1 de tiempo aire promocional para hablar a números móviles CLARO durante 5 días a partir de su activación.  
Promoción aplica en stands de Distribuidores Autorizados participantes en Carpeo Riobamba. Se entiende por local participante de la promoción a aquellos locales físicos abiertos al público, en los que se comercializa uno o varios productos/servicios de CONECEL, y que contienen material publicitario relacionado con la presente promoción.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t>
  </si>
  <si>
    <t>PROMOCIÓN 2 X 1 EN RECARGA DESDE $3</t>
  </si>
  <si>
    <t xml:space="preserve">Todos los clientes prepago y postpago personales controlados que activen su primera recarga electrónica desde $3 los dias especificados del mes de enero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10/01/2014)”.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10 de enero del 2014.
</t>
  </si>
  <si>
    <t>PROMOCIÓN 2 X 1 RECARGAS EN AMBATO</t>
  </si>
  <si>
    <t>Todos los clientes prepago y postpago personales controlados que activen su primera recarga electrónica desde $3 entre los días 27 y 28 de enero del 2014, recibirán 2 X 1 de tiempo aire promocional para hablar a números móviles CLARO durante 5 días a partir de su activación.  
Promoción aplica en stands de Distribuidores Autorizados participantes en Carpeo Ambato. Se entiende por local participante de la promoción a aquellos locales físicos abiertos al público, en los que se comercializa uno o varios productos/servicios de CONECEL, y que contienen material publicitario relacionado con la presente promoción.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t>
  </si>
  <si>
    <t>Todos los clientes prepago y postpago personales controlados que activen su primera recarga electrónica desde $3 entre los días 20 y 21 de enero del 2014, recibirán 2 X 1 de tiempo aire promocional para hablar a números móviles CLARO durante 5 días a partir de su activación.  
Promoción aplica en stands de Distribuidores Autorizados participantes en Carpeo Ambato que se adjuntan al presente. Se entiende por local participante de la promoción a aquellos locales físicos abiertos al público, en los que se comercializa uno o varios productos/servicios de CONECEL, y que contienen material publicitario relacionado con la presente promoción.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</si>
  <si>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postpago personales controlados que activen su primera recarga electrónica desde $3 los dias especificados del mes de enero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31/01/2014)”.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31 de enero del 2014.</t>
  </si>
  <si>
    <t>Todos los clientes prepago y postpago personales controlados que activen su primera recarga electrónica desde $3 entre los días 30 y 31 de enero del 2014, recibirán 2 X 1 de tiempo aire promocional para hablar a números móviles CLARO durante 5 días a partir de su activación.  
Promoción aplica en stands de Distribuidores Autorizados participantes en Carpeo Latacunga. Se entiende por local participante de la promoción a aquellos locales físicos abiertos al público, en los que se comercializa uno o varios productos/servicios de CONECEL, y que contienen material publicitario relacionado con la presente promoción.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t>
  </si>
  <si>
    <t xml:space="preserve">Todos los clientes prepago y postpago personales controlados que activen su primera recarga electrónica desde $3 los dias especificados del mes de enero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24/01/2014)”.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24 de enero del 2014.
</t>
  </si>
  <si>
    <t xml:space="preserve">15 MEGAS POR $1, 24 HORAS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</si>
  <si>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$0.56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RECIBE 15 MEGAS POR LA COMPRA DE UN PAQUETE DE $1, PARA USARLO POR 24 HORAS </t>
  </si>
  <si>
    <t>RECIBE 15 MEGAS POR $1, POR 24 HORAS</t>
  </si>
  <si>
    <t xml:space="preserve">20 MEGAS POR $1, 24 HORAS </t>
  </si>
  <si>
    <t xml:space="preserve">Mecánica: 
 - Envía la palabra MEGAS al 5000 y por USD$1 dólar (incluido IVA), recibe 20 Megas para navegar 24 horas. 
Descripción: 
 - Internet Móvil PP 20MB Precio final del paquete: US$ 1 dólar Megabytes incluidos: 20MB. Navegacion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RECIBE 20 MEGAS POR LA COMPRA DE UN PAQUETE DE $1, PARA USARLO POR 24 HORAS </t>
  </si>
  <si>
    <t>RECIBE 20 MEGAS POR $1, POR 24 HORAS</t>
  </si>
  <si>
    <t>AMIGO CHIP RECARGA 2X1</t>
  </si>
  <si>
    <t>Promoción válida del 18 de enero al 30 de junio-14 o hasta agotar stock.
Aplica con la primera recarga fisica o virtual mensual desde $3 ingresada a partir de su activación durante 3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</si>
  <si>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PROMOCIÓN AMIGO KIT RECARGA 2X1, 30 MB Y 30 SMS</t>
  </si>
  <si>
    <t xml:space="preserve">Promoción válida del 7 al 31 de enero de 2014 o hasta agotar stock.
La promoción aplica para los nuevos Amigo Kit adquiridos en el mes de Enero-14
Promoción 2x1: Aplica con la primera recarga electrónica desde $6 por 6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No aplican tarjetas físicas.
Promoción 30MB, 30 SMS a todas las operadoras: Luego de la activación de la primera recarga electrónica desde $6 se activarán 6 cuotas mensuales de 5 megas para navegar y 5 mensajes escritos a operadoras móviles del país por 5 días a partir de su activación. 
Plan prepago: Plazo del plan: 6 meses, dentro del cual deberá ingresar  una recarga mensual desde $6 , en caso de terminación anticipada por decisión del cliente o por no ingresar una recarga electrónica, aplicarán condiciones Prepago con Tarifa Multidestino. 
Precio final de Mb adicional: $0.56. 
Navegación sujeta a capacidad tecnológica del equipo.  
El chip y el equipo deben estar siempre juntos. </t>
  </si>
  <si>
    <t xml:space="preserve">5 NUMEROS FAVORITOS </t>
  </si>
  <si>
    <t>Promoción Válida del 01 al 31 de enero del 2014.
Costo por minuto a  los cinco números favoritos $0.10 más IVA
Promoción aplica para llamadas a los 5 números de operadoras fijas y/o móviles del país registrados como números favoritos.</t>
  </si>
  <si>
    <t>5 NÚMEROS FAVORITOS</t>
  </si>
  <si>
    <t>Tarifas incluyen cargos de Interconexión</t>
  </si>
  <si>
    <t>Promoción Válida del 7 hasta el 31 de Enero del 2014
Costo por minuto a  los 10 números favoritos $0.04 más IVA en Postpago
Promoción para llamadas de voz a los 10 Números Favoritos Claro registrados en el *123# y Gratis.</t>
  </si>
  <si>
    <t xml:space="preserve">Promoción Válida del 01 al 31 de Enero del 2014.
Costo por minuto a  los 10 números favoritos $0.05 más IVA en Prepago
Promoción para llamadas de voz a los 10 Números Favoritos Claro registrados SIN COSTO en el *123# </t>
  </si>
  <si>
    <t>10 NÚMEROS FAVORITOS PREPAGO</t>
  </si>
  <si>
    <t>Tarifas NO incluyen impuestos.</t>
  </si>
  <si>
    <t>PROMOCIÓN DUPLICA TU RECARGA CADA SEMANA Y REDES SOCIALES ILIMITADAS POR 7 DIAS, DURANTE 6 MESES. ADEMAS CONTENIDO DE CABINA CLARO.</t>
  </si>
  <si>
    <t>Todos los clientes prepago que adquieran un Amigo Kit Selección, recibirán 2x1 de tiempo aire promocional en su recarga semanal desde $6 para hablar a números móviles CLARO durante 5 días a partir de su activación; así como   un paquete de redes sociales Facebook y twitter ilimitadas por 7 días; y  adicional, cliente recibirá 1 contenido de Cabina Claro por 3 meses. Cabe señalar que el paquete de redes sociales y el contenido de cabina Claro el cliente la recibirá únicamente una vez al mes en su primera recarga que realice dentro del mismo; para el caso del 2X1 ese si aplica todas las semanas del mes. 
Promoción Doble de recarga y redes sociales facebook y twitter ilimitadas, aplican por 6 meses a partir de la activación del Amigo Kit. 
Promoción aplica con el modelo de equipo Alcatel OT4007.
Contenido de Cabina Claro por 3 meses: dura 15 minutos cada mes y es sin costo para el cliente, marcando *9292.
Promoción a nivel nacional.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
Promoción válida hasta agotar stock.</t>
  </si>
  <si>
    <t>Redes Sociales Ilimitadas por 7 días</t>
  </si>
  <si>
    <t>Ilimitados</t>
  </si>
  <si>
    <t xml:space="preserve">PROMOCIÓN HABLA GRATIS </t>
  </si>
  <si>
    <t>Todos los clientes prepago y pospago personales controlados que activen su primera recarga electrónica desde $3 en adelante el día 3 del mes de enero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</si>
  <si>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PROMOCIÓN 50% MAS RECARGAS EN FARMACIAS</t>
  </si>
  <si>
    <t xml:space="preserve">Todos los lunes a partir del 06 de enero del 2014 hasta el 29 de diciembre de 2014, los clientes prepago y postpago personales controlados que activen su primera recarga electrónica desde $3,  en Fybeca, SanaSana, Farmaliadas y Oki Doki, recibirán 50% adicional de la recarga.
50% adicional de tiempo aire promocional es para hablar a números móviles CLARO durante 5 días a partir de su activación.
Promoción válida en Fybeca, SanaSana, Farmaliadas y Oki Doki.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
</t>
  </si>
  <si>
    <t>50% adicional para clientes con tarifa Multidestino</t>
  </si>
  <si>
    <t>50% adicional para clientes con tarifa Prepago</t>
  </si>
  <si>
    <t>PROMOCIÓN Tarifa Mejor Amigo Claro</t>
  </si>
  <si>
    <t>Se extiende tarifa promocional Mejor Amigo Claro de $0,01 + IVA para llamadas realizadas dentro de los 5 primeros minutos que realicen los clientes a tu número registrado como Mejor Amigo Claro. 
Cambio de número de Mejor Amigo registrado no tendrá costo para el cliente por promoción durante el mes de Enero-14</t>
  </si>
  <si>
    <t>Promoción Tarifa Mejor Amigo Claro - Multidestino</t>
  </si>
  <si>
    <t>Promoción Tarifa Mejor Amigo Claro - Prepago Regular</t>
  </si>
  <si>
    <t>Promoción Válida del 7 hasta el 31 de Enero del 2014
Costo por minuto al mejor Amigo Claro $0.01 más IVA en planes postpago personales y corporativos vigentes.
Promoción aplica para llamadas de voz al número registrado como mejor amigo Claro en el *123# y Gratis.</t>
  </si>
  <si>
    <t>NAVIDAD DOBLE DE MINUTOS Y MEGAS POR 6 MESES</t>
  </si>
  <si>
    <t>Mecanica: Activa, Renueva o  cambiate (portabilidad) a un Plan Claro  de 22 Dolares Mensuales y recibe el Doble de Minutos y Megas por 6 meses SALTADOS
* Beneficio Promocional será entregado  a partir del segundo mes de activación del servicio 
• Minutos Promocionales aplican para números moviles Claro. 
• Servicio móvil prestado por CONECEL S.A.</t>
  </si>
  <si>
    <t>NAVIDAD DOBLE DE MINUTOS MEGAS Y SMS POR 6 MESES</t>
  </si>
  <si>
    <t>Mecanica: Activa, Renueva  cambiate (portabilidad) a un Plan Claro  de 15, 18 o 20 Dolares Mensuales y recibe el Doble de Minutos y SMS por 6 meses SALTADOS
* Beneficio Promocional será entregado  a partir del segundo mes de activación del servicio 
• Minutos y SMS Promocionales aplican para números moviles Claro. 
• Servicio móvil prestado por CONECEL S.A.</t>
  </si>
  <si>
    <t>PORTABILIDAD DOBLE DE MINUTOS POR 6 MESES</t>
  </si>
  <si>
    <t>Mecanica: Cambiate a Claro con tu mismo número (Portabilidad) en un Plan de VOZ  y recibe el Doble de Minutos por 6 meses intercalados. 
Beneficio Promocional será entregado a partir del segundo mes de activación del servicio 
• Minutos  Promocionales aplican para números moviles Claro. 
• Servicio móvil prestado por CONECEL S.A.</t>
  </si>
  <si>
    <t>PORTABILIDAD DOBLE DE MINUTOS Y SMS POR 6 MESES</t>
  </si>
  <si>
    <t>Mecanica: Cambiate a Claro con tu mismo número (Portabilidad) en un Plan de VOZ + SMS y recibe el Doble de Minutos y SMS por 6 meses SALTADOS 
* Beneficio Promocional será entregado a partir del segundo mes de activación del servicio 
• Minutos y SMS Promocionales aplican para números moviles Claro. 
• Servicio móvil prestado por CONECEL S.A.</t>
  </si>
  <si>
    <t>PLAN IDEAL 12
PLAN IDEAL 12</t>
  </si>
  <si>
    <t xml:space="preserve">REDES SOCIALES ILIMITADO POR $1, 24 HORAS </t>
  </si>
  <si>
    <t xml:space="preserve">Mecánica: 
 - Envía la palabra ILIMITADO al 5000 y por USD$1 dólar (incluido IVA), navega ilimitadamente en redes sociales (aplicativo oficial de Facebook y twitter) por 24 horas. 
Descripción: 
 -  Paquete Redes Sociales ilimitado. Precio final del paquete: US$ 1 dólar.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RECIBE MEGAS ILIMITADO PARA  NAVERGAR EN REDES SOCIALES A FACEBOOK Y TWITTER DESDE EL APLICATIVO OFICIAL, POR LA DE UN PAQUETE DE $1, PARA USARLO POR 24 HORAS </t>
  </si>
  <si>
    <t>RECIBE MEGAS ILIMITADOS PARA REDES SOCIALES (FACEBOOK Y TWITTER) POR $1, POR 24 HORAS</t>
  </si>
  <si>
    <t>PORTABILIDAD DOBLE DE MINUTOS Y MEGAS POR 6 MESES</t>
  </si>
  <si>
    <t>Mecanica: Cambiate a Claro con tu mismo número (Portabilidad) en un Plan de VOZ + DATOS y recibe el Doble de Minutos, Megas por 6 meses INTERCALADOS. 
Beneficio Promocional será a partir del segundo mes de activación del servicio • Minutos  Promocionales aplican para números moviles Claro. 
• Servicio móvil prestado por CONECEL S.A.</t>
  </si>
  <si>
    <t>NAVIDAD DOBLE DE MINUTOS POR 6 MESES</t>
  </si>
  <si>
    <t>Mecanica: Activa, Renueva  cambiate (portabilidad) a un Plan Claro  de 15 ó 18 Dolares Mensuales y recibe el Doble de Minutos por 6 meses SALTADOS Beneficio Promocional será entregado  a partir del segundo mes de activación del servicio 
• Minutos Promocionales aplican para números moviles Claro.
• Servicio móvil prestado por CONECEL S.A.</t>
  </si>
  <si>
    <t>Mecanica: Activa, Renueva  cambiate (portabilidad) a un Plan Ideal Flex de 25 hasta 100 Dolares Mensuales y recibe el Doble de Minutos, Megas y SMS por 6 meses SALTADOS
* Beneficio Promocional será entregado  a partir del segundo mes de activación del servicio 
• Minutos y SMS Promocionales aplican para números moviles Claro. 
• Servicio móvil prestado por CONECEL S.A.</t>
  </si>
  <si>
    <t xml:space="preserve">REDES SOCIALES Y WHATSAPP ILIMITADO POR $9.99, 15 DÍAS / 360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</si>
  <si>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RECIBE MEGAS ILIMITADO PARA NAVERGAR EN REDES SOCIALES (APLICATIVO OFICIAL DE FACEBOOK Y TWITTER) Y EN WHATSAPP DESDE EL APLICATIVO OFICIAL, POR LA DE UN PAQUETE DE $9.99, PARA USARLO POR 15 DIAS / 360 HORAS </t>
  </si>
  <si>
    <t>RECIBE MEGAS ILIMITADOS PARA REDES SOCIALES (FACEBOOK Y TWITTER) Y WHATSPAPP POR $9.99, POR 15 DIAS / 360 HORAS</t>
  </si>
  <si>
    <t xml:space="preserve">REDES SOCIALES Y WHATSAPP ILIMITADO POR $4.99, 7 DÍAS / 168 HORAS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</si>
  <si>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</si>
  <si>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t>
  </si>
  <si>
    <t>PROMOCIÓN 50% MAS RECARGAS EN SUPERMERCADOS</t>
  </si>
  <si>
    <t>Todos los sábados a partir del 04 de enero del 2014 hasta el 27 de diciembre de 2014, los clientes prepago y postpago personales controlados que activen su primera recarga electrónica desde $3 en Hipermarket, Mi Comisariato, Ferrisariato, Mi Juguetería, Rio Store, Megamaxi, Supermaxi, Aki, Gran Aki, Juguetón, Tía, Super Tía y Multiahorro;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t>
  </si>
  <si>
    <t>MENSAJES ESCRITOS ILIMITADOS</t>
  </si>
  <si>
    <t xml:space="preserve">El cliente que envìe la palabra MENSAJES al 5000, podrá mensajear ilimitadamente durante 24 horas,
Promoción válida para clientes Prepago de Claro móvil desde el 1 hasta el 31 de enero del 2014.
Costo del paquete promocional es de USD$1 incluído impuestos.
</t>
  </si>
  <si>
    <t>Mensajes escritos ilimitados</t>
  </si>
  <si>
    <t>Precio incluye impuestos.</t>
  </si>
  <si>
    <t xml:space="preserve">WHATSAPP ILIMITADO POR $1, 24 HORAS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</si>
  <si>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</si>
  <si>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$1, POR 24 HORAS</t>
  </si>
  <si>
    <t xml:space="preserve">WHATSAPP ILIMITADO POR $4.99, 15 DIAS /360 HORAS </t>
  </si>
  <si>
    <t xml:space="preserve">Mecánica: 
 - Envía la palabra ILIMITADO al 5000 y por USD$4.99 dólar (incluido IVA), navega ilimitadamente por 15 dias/360 hrs.
Descripción: 
 -  Paquete Whatsapp ilimitado. Precio final del paquete: US$4.99 dólar. Megabytes incluidos:  ILIMITADO. Navegacion adicional a un costo de  $0.112 por MB.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</si>
  <si>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$4.99, POR 15 DIAS/360 HORAS</t>
  </si>
  <si>
    <t>Todos los clientes prepago y pospago personales controlados que activen su primera recarga electrónica desde $3 en adelante, el día 16 del mes de enero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</si>
  <si>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</si>
  <si>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</si>
  <si>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</si>
  <si>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 xml:space="preserve">REDES SOCIALES Y WHATSAPP ILIMITADO POR $2, 24 HORAS </t>
  </si>
  <si>
    <t xml:space="preserve">Mecánica: 
 - Envía la palabra ILIMITADO al 5000 y por USD$2 dólar (incluido IVA), navega ilimitadamente por 24 horas. 
Descripción: 
 -  Paquete Redes Sociales y Whatsapp ilimitado. Precio final del paquete: US$2 dolares. Megabytes incluidos:  ILIMITADO. Navegacion adicional para clientes Prepago a un costo final de $0.56 por MB, para clientes Postpago a un costo final de $0.112 por Mb.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</si>
  <si>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Y WHATSPAPP POR $2, POR 24 HORAS</t>
  </si>
  <si>
    <t xml:space="preserve">PROMOCION DE NAVIDAD BAM HSPA+ DUPLICIDAD DE MEGAS  </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</si>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</sst>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s>
  <fonts count="10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sz val="9"/>
      <color indexed="63"/>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2"/>
      <name val="Arial"/>
      <family val="2"/>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b/>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9"/>
      <color theme="3"/>
      <name val="Calibri"/>
      <family val="2"/>
    </font>
    <font>
      <sz val="10"/>
      <name val="Calibri"/>
      <family val="2"/>
    </font>
  </fonts>
  <fills count="49">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s>
  <borders count="488">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s>
  <cellStyleXfs count="91">
    <xf numFmtId="0" fontId="0" fillId="0" borderId="0"/>
    <xf numFmtId="0" fontId="22" fillId="0" borderId="0"/>
    <xf numFmtId="0" fontId="43" fillId="0" borderId="0"/>
    <xf numFmtId="0" fontId="6" fillId="0" borderId="0"/>
    <xf numFmtId="0" fontId="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2" fillId="0" borderId="0"/>
    <xf numFmtId="184" fontId="4" fillId="0" borderId="0" applyFont="0" applyFill="0" applyBorder="0" applyAlignment="0" applyProtection="0"/>
    <xf numFmtId="0" fontId="7" fillId="0" borderId="0" applyNumberFormat="0" applyFill="0" applyBorder="0" applyAlignment="0" applyProtection="0">
      <alignment vertical="top"/>
      <protection locked="0"/>
    </xf>
    <xf numFmtId="167"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6" fontId="6" fillId="0" borderId="0" applyFont="0" applyFill="0" applyBorder="0" applyAlignment="0" applyProtection="0"/>
    <xf numFmtId="171" fontId="4" fillId="0" borderId="0" applyFon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39" fillId="0" borderId="0"/>
    <xf numFmtId="9" fontId="4" fillId="0" borderId="0" applyFont="0" applyFill="0" applyBorder="0" applyAlignment="0" applyProtection="0"/>
    <xf numFmtId="0" fontId="4" fillId="0" borderId="0" applyNumberForma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7" fillId="36"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39" borderId="0" applyNumberFormat="0" applyBorder="0" applyAlignment="0" applyProtection="0"/>
    <xf numFmtId="0" fontId="88" fillId="28" borderId="0" applyNumberFormat="0" applyBorder="0" applyAlignment="0" applyProtection="0"/>
    <xf numFmtId="0" fontId="89" fillId="40" borderId="475" applyNumberFormat="0" applyAlignment="0" applyProtection="0"/>
    <xf numFmtId="0" fontId="25" fillId="41" borderId="476" applyNumberFormat="0" applyAlignment="0" applyProtection="0"/>
    <xf numFmtId="0" fontId="90" fillId="0" borderId="1" applyNumberFormat="0" applyFill="0" applyAlignment="0" applyProtection="0"/>
    <xf numFmtId="0" fontId="91" fillId="0" borderId="0" applyNumberFormat="0" applyFill="0" applyBorder="0" applyAlignment="0" applyProtection="0"/>
    <xf numFmtId="0" fontId="87" fillId="42"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45" borderId="0" applyNumberFormat="0" applyBorder="0" applyAlignment="0" applyProtection="0"/>
    <xf numFmtId="0" fontId="92" fillId="31" borderId="475" applyNumberFormat="0" applyAlignment="0" applyProtection="0"/>
    <xf numFmtId="0" fontId="93" fillId="27" borderId="0" applyNumberFormat="0" applyBorder="0" applyAlignment="0" applyProtection="0"/>
    <xf numFmtId="168" fontId="4" fillId="0" borderId="0" applyFont="0" applyFill="0" applyBorder="0" applyAlignment="0" applyProtection="0"/>
    <xf numFmtId="222" fontId="4" fillId="0" borderId="0" applyFont="0" applyFill="0" applyBorder="0" applyAlignment="0" applyProtection="0"/>
    <xf numFmtId="171" fontId="4" fillId="0" borderId="0" applyFont="0" applyFill="0" applyBorder="0" applyAlignment="0" applyProtection="0"/>
    <xf numFmtId="0" fontId="94" fillId="46" borderId="0" applyNumberFormat="0" applyBorder="0" applyAlignment="0" applyProtection="0"/>
    <xf numFmtId="0" fontId="4" fillId="47" borderId="477" applyNumberFormat="0" applyFont="0" applyAlignment="0" applyProtection="0"/>
    <xf numFmtId="0" fontId="95" fillId="40" borderId="478" applyNumberFormat="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479" applyNumberFormat="0" applyFill="0" applyAlignment="0" applyProtection="0"/>
    <xf numFmtId="0" fontId="100" fillId="0" borderId="480" applyNumberFormat="0" applyFill="0" applyAlignment="0" applyProtection="0"/>
    <xf numFmtId="0" fontId="91" fillId="0" borderId="481" applyNumberFormat="0" applyFill="0" applyAlignment="0" applyProtection="0"/>
    <xf numFmtId="0" fontId="26" fillId="0" borderId="482" applyNumberFormat="0" applyFill="0" applyAlignment="0" applyProtection="0"/>
    <xf numFmtId="0" fontId="3" fillId="0" borderId="0"/>
    <xf numFmtId="43" fontId="3" fillId="0" borderId="0" applyFont="0" applyFill="0" applyBorder="0" applyAlignment="0" applyProtection="0"/>
    <xf numFmtId="0" fontId="4" fillId="0" borderId="0"/>
    <xf numFmtId="166" fontId="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cellStyleXfs>
  <cellXfs count="5602">
    <xf numFmtId="0" fontId="0" fillId="0" borderId="0" xfId="0"/>
    <xf numFmtId="0" fontId="0" fillId="0" borderId="0" xfId="4" applyFont="1" applyBorder="1"/>
    <xf numFmtId="0" fontId="5"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10" fillId="0" borderId="0" xfId="4" applyFont="1"/>
    <xf numFmtId="0" fontId="0" fillId="0" borderId="5" xfId="4" applyFont="1" applyBorder="1"/>
    <xf numFmtId="0" fontId="0" fillId="0" borderId="6" xfId="4" applyFont="1" applyBorder="1"/>
    <xf numFmtId="0" fontId="9"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5"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5"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5" fillId="0" borderId="5" xfId="4" applyFont="1" applyFill="1" applyBorder="1"/>
    <xf numFmtId="0" fontId="0" fillId="0" borderId="6" xfId="4" applyFont="1" applyFill="1" applyBorder="1"/>
    <xf numFmtId="0" fontId="0" fillId="0" borderId="0" xfId="4" applyFont="1" applyFill="1" applyBorder="1"/>
    <xf numFmtId="0" fontId="9" fillId="0" borderId="13" xfId="4" applyFont="1" applyFill="1" applyBorder="1" applyAlignment="1">
      <alignment horizontal="center"/>
    </xf>
    <xf numFmtId="0" fontId="0" fillId="0" borderId="14" xfId="4" applyFont="1" applyBorder="1"/>
    <xf numFmtId="0" fontId="5" fillId="0" borderId="13" xfId="4" applyFont="1" applyFill="1" applyBorder="1" applyAlignment="1">
      <alignment horizontal="left"/>
    </xf>
    <xf numFmtId="0" fontId="6" fillId="0" borderId="13" xfId="4" applyFont="1" applyFill="1" applyBorder="1" applyAlignment="1">
      <alignment horizontal="left" wrapText="1"/>
    </xf>
    <xf numFmtId="0" fontId="0" fillId="0" borderId="14" xfId="4" applyFont="1" applyBorder="1" applyAlignment="1">
      <alignment wrapText="1"/>
    </xf>
    <xf numFmtId="0" fontId="6"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9" fillId="0" borderId="0" xfId="4" applyFont="1" applyFill="1" applyBorder="1" applyAlignment="1">
      <alignment horizontal="center"/>
    </xf>
    <xf numFmtId="0" fontId="5" fillId="0" borderId="17" xfId="4" applyFont="1" applyBorder="1" applyAlignment="1">
      <alignment horizontal="center"/>
    </xf>
    <xf numFmtId="0" fontId="5"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5" fillId="0" borderId="9" xfId="4" applyFont="1" applyBorder="1"/>
    <xf numFmtId="0" fontId="0" fillId="0" borderId="9" xfId="4" applyFont="1" applyBorder="1" applyAlignment="1">
      <alignment vertical="center" wrapText="1"/>
    </xf>
    <xf numFmtId="0" fontId="0" fillId="0" borderId="20" xfId="4" applyFont="1" applyBorder="1"/>
    <xf numFmtId="0" fontId="5" fillId="0" borderId="21" xfId="4" applyFont="1" applyBorder="1" applyAlignment="1">
      <alignment horizontal="center"/>
    </xf>
    <xf numFmtId="0" fontId="6" fillId="0" borderId="22" xfId="4" applyFont="1" applyFill="1" applyBorder="1" applyAlignment="1">
      <alignment horizontal="left"/>
    </xf>
    <xf numFmtId="0" fontId="6" fillId="0" borderId="20" xfId="4" applyFont="1" applyBorder="1" applyAlignment="1">
      <alignment horizontal="left"/>
    </xf>
    <xf numFmtId="0" fontId="0" fillId="0" borderId="23" xfId="4" applyFont="1" applyBorder="1"/>
    <xf numFmtId="0" fontId="6" fillId="0" borderId="0" xfId="4" applyFont="1" applyBorder="1" applyAlignment="1">
      <alignment horizontal="left"/>
    </xf>
    <xf numFmtId="0" fontId="0" fillId="0" borderId="13" xfId="4" applyFont="1" applyBorder="1"/>
    <xf numFmtId="0" fontId="5" fillId="0" borderId="13" xfId="4" applyFont="1" applyBorder="1"/>
    <xf numFmtId="0" fontId="5" fillId="0" borderId="0" xfId="4" applyFont="1" applyBorder="1" applyAlignment="1">
      <alignment horizontal="center"/>
    </xf>
    <xf numFmtId="0" fontId="5" fillId="0" borderId="24" xfId="4" applyFont="1" applyFill="1" applyBorder="1" applyAlignment="1">
      <alignment horizontal="center"/>
    </xf>
    <xf numFmtId="0" fontId="6" fillId="0" borderId="25" xfId="4" applyFont="1" applyFill="1" applyBorder="1" applyAlignment="1">
      <alignment horizontal="left"/>
    </xf>
    <xf numFmtId="175" fontId="6"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6" fillId="0" borderId="26" xfId="4" applyFont="1" applyFill="1" applyBorder="1" applyAlignment="1">
      <alignment horizontal="left"/>
    </xf>
    <xf numFmtId="175" fontId="6" fillId="0" borderId="11" xfId="4" applyNumberFormat="1" applyFont="1" applyBorder="1" applyAlignment="1">
      <alignment horizontal="center"/>
    </xf>
    <xf numFmtId="0" fontId="5" fillId="0" borderId="27" xfId="4" applyFont="1" applyBorder="1" applyAlignment="1">
      <alignment horizontal="center"/>
    </xf>
    <xf numFmtId="0" fontId="5" fillId="0" borderId="28" xfId="4" applyFont="1" applyBorder="1" applyAlignment="1">
      <alignment horizontal="center"/>
    </xf>
    <xf numFmtId="0" fontId="5"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5" fillId="0" borderId="21" xfId="4" applyFont="1" applyBorder="1" applyAlignment="1">
      <alignment horizontal="center" wrapText="1"/>
    </xf>
    <xf numFmtId="0" fontId="5"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5" fillId="0" borderId="14" xfId="4" applyFont="1" applyBorder="1" applyAlignment="1">
      <alignment horizontal="center"/>
    </xf>
    <xf numFmtId="0" fontId="5"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5" fillId="0" borderId="5" xfId="4" applyFont="1" applyFill="1" applyBorder="1" applyAlignment="1">
      <alignment horizontal="center"/>
    </xf>
    <xf numFmtId="0" fontId="5"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5"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4" fillId="0" borderId="0" xfId="4" applyFont="1"/>
    <xf numFmtId="0" fontId="9"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6" fillId="0" borderId="5" xfId="4" applyFont="1" applyFill="1" applyBorder="1"/>
    <xf numFmtId="0" fontId="11" fillId="0" borderId="5" xfId="4" applyFont="1" applyFill="1" applyBorder="1"/>
    <xf numFmtId="174" fontId="0" fillId="0" borderId="6" xfId="4" applyNumberFormat="1" applyFont="1" applyBorder="1"/>
    <xf numFmtId="0" fontId="6"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9" fillId="3" borderId="41" xfId="4" applyFont="1" applyFill="1" applyBorder="1"/>
    <xf numFmtId="0" fontId="5" fillId="3" borderId="41" xfId="4" applyFont="1" applyFill="1" applyBorder="1"/>
    <xf numFmtId="0" fontId="5"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5" fillId="0" borderId="40" xfId="4" applyFont="1" applyBorder="1"/>
    <xf numFmtId="0" fontId="5" fillId="0" borderId="0" xfId="4" applyFont="1" applyBorder="1"/>
    <xf numFmtId="0" fontId="5"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5"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5"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5"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5" fillId="0" borderId="43" xfId="4" applyFont="1" applyBorder="1" applyAlignment="1">
      <alignment horizontal="center"/>
    </xf>
    <xf numFmtId="0" fontId="5" fillId="0" borderId="44" xfId="4" applyFont="1" applyBorder="1" applyAlignment="1">
      <alignment horizontal="center"/>
    </xf>
    <xf numFmtId="0" fontId="0" fillId="0" borderId="45" xfId="4" applyFont="1" applyBorder="1"/>
    <xf numFmtId="0" fontId="0" fillId="0" borderId="46" xfId="4" applyFont="1" applyBorder="1"/>
    <xf numFmtId="0" fontId="5" fillId="0" borderId="5" xfId="4" applyFont="1" applyBorder="1" applyAlignment="1">
      <alignment horizontal="left"/>
    </xf>
    <xf numFmtId="0" fontId="5" fillId="0" borderId="0" xfId="4" applyFont="1" applyBorder="1" applyAlignment="1">
      <alignment horizontal="left"/>
    </xf>
    <xf numFmtId="0" fontId="5" fillId="0" borderId="6" xfId="4" applyFont="1" applyBorder="1" applyAlignment="1">
      <alignment horizontal="left"/>
    </xf>
    <xf numFmtId="0" fontId="5"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6" fillId="0" borderId="47" xfId="4" applyFont="1" applyBorder="1"/>
    <xf numFmtId="0" fontId="6" fillId="0" borderId="48" xfId="4" applyFont="1" applyBorder="1"/>
    <xf numFmtId="0" fontId="6" fillId="0" borderId="48" xfId="4" applyFont="1" applyBorder="1" applyAlignment="1">
      <alignment horizontal="center" wrapText="1"/>
    </xf>
    <xf numFmtId="0" fontId="6"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6" fillId="0" borderId="57" xfId="4" applyFont="1" applyBorder="1"/>
    <xf numFmtId="177" fontId="6" fillId="0" borderId="11" xfId="4" applyNumberFormat="1" applyFont="1" applyBorder="1"/>
    <xf numFmtId="179" fontId="6" fillId="0" borderId="58" xfId="4" applyNumberFormat="1" applyFont="1" applyFill="1" applyBorder="1"/>
    <xf numFmtId="0" fontId="6" fillId="0" borderId="0" xfId="4" applyFont="1" applyBorder="1"/>
    <xf numFmtId="0" fontId="6" fillId="0" borderId="59" xfId="4" applyFont="1" applyBorder="1" applyAlignment="1"/>
    <xf numFmtId="2" fontId="5"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9" fillId="0" borderId="14" xfId="4" applyFont="1" applyFill="1" applyBorder="1" applyAlignment="1">
      <alignment horizontal="center"/>
    </xf>
    <xf numFmtId="0" fontId="5" fillId="0" borderId="1" xfId="4" applyFont="1" applyBorder="1" applyAlignment="1">
      <alignment horizontal="center"/>
    </xf>
    <xf numFmtId="0" fontId="5" fillId="0" borderId="16" xfId="4" applyFont="1" applyBorder="1" applyAlignment="1">
      <alignment horizontal="center"/>
    </xf>
    <xf numFmtId="0" fontId="4" fillId="0" borderId="0" xfId="4" applyFont="1" applyAlignment="1">
      <alignment horizontal="right"/>
    </xf>
    <xf numFmtId="0" fontId="4" fillId="2" borderId="0" xfId="4" applyFont="1" applyFill="1" applyBorder="1"/>
    <xf numFmtId="0" fontId="5" fillId="0" borderId="0" xfId="4" applyFont="1" applyFill="1" applyAlignment="1">
      <alignment horizontal="center"/>
    </xf>
    <xf numFmtId="0" fontId="6" fillId="0" borderId="0" xfId="4" applyFont="1"/>
    <xf numFmtId="0" fontId="6" fillId="0" borderId="41" xfId="4" applyFont="1" applyBorder="1"/>
    <xf numFmtId="0" fontId="5" fillId="0" borderId="18" xfId="4" applyFont="1" applyBorder="1" applyAlignment="1">
      <alignment horizontal="center" vertical="center"/>
    </xf>
    <xf numFmtId="0" fontId="5" fillId="0" borderId="18" xfId="4" applyFont="1" applyBorder="1" applyAlignment="1">
      <alignment horizontal="center" vertical="center" wrapText="1"/>
    </xf>
    <xf numFmtId="0" fontId="5" fillId="0" borderId="17" xfId="4" applyFont="1" applyBorder="1" applyAlignment="1">
      <alignment horizontal="center" vertical="center"/>
    </xf>
    <xf numFmtId="0" fontId="5" fillId="0" borderId="0" xfId="4" applyFont="1" applyBorder="1" applyAlignment="1">
      <alignment horizontal="center" vertical="center" wrapText="1"/>
    </xf>
    <xf numFmtId="0" fontId="0" fillId="0" borderId="0" xfId="4" applyFont="1" applyBorder="1" applyAlignment="1">
      <alignment vertical="center"/>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5" fillId="0" borderId="9" xfId="4" applyFont="1" applyBorder="1" applyAlignment="1">
      <alignment horizontal="center"/>
    </xf>
    <xf numFmtId="0" fontId="5" fillId="0" borderId="11" xfId="4" applyFont="1" applyBorder="1" applyAlignment="1">
      <alignment horizontal="center"/>
    </xf>
    <xf numFmtId="0" fontId="5" fillId="0" borderId="19" xfId="4" applyFont="1" applyBorder="1" applyAlignment="1">
      <alignment horizontal="center"/>
    </xf>
    <xf numFmtId="0" fontId="0" fillId="0" borderId="9" xfId="4" applyFont="1" applyBorder="1" applyAlignment="1">
      <alignment vertical="center"/>
    </xf>
    <xf numFmtId="0" fontId="6" fillId="0" borderId="13" xfId="1" applyFont="1" applyFill="1" applyBorder="1" applyAlignment="1">
      <alignment horizontal="left" wrapText="1"/>
    </xf>
    <xf numFmtId="0" fontId="9" fillId="0" borderId="13" xfId="1" applyFont="1" applyFill="1" applyBorder="1" applyAlignment="1">
      <alignment horizontal="center"/>
    </xf>
    <xf numFmtId="0" fontId="0" fillId="0" borderId="0" xfId="1" applyFont="1" applyBorder="1"/>
    <xf numFmtId="0" fontId="5" fillId="0" borderId="13" xfId="1" applyFont="1" applyFill="1" applyBorder="1" applyAlignment="1">
      <alignment horizontal="left" wrapText="1"/>
    </xf>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9" fillId="0" borderId="0" xfId="1" applyFont="1" applyFill="1" applyBorder="1" applyAlignment="1"/>
    <xf numFmtId="0" fontId="5" fillId="0" borderId="13" xfId="1" applyFont="1" applyFill="1" applyBorder="1" applyAlignment="1">
      <alignment horizontal="left"/>
    </xf>
    <xf numFmtId="0" fontId="0" fillId="0" borderId="0" xfId="1" applyFont="1" applyBorder="1" applyAlignment="1">
      <alignment wrapText="1"/>
    </xf>
    <xf numFmtId="0" fontId="0" fillId="0" borderId="14" xfId="1" applyFont="1" applyBorder="1" applyAlignment="1">
      <alignment wrapText="1"/>
    </xf>
    <xf numFmtId="0" fontId="5" fillId="0" borderId="13" xfId="1" applyFont="1" applyBorder="1"/>
    <xf numFmtId="0" fontId="5" fillId="0" borderId="0" xfId="1" applyFont="1" applyBorder="1"/>
    <xf numFmtId="0" fontId="0" fillId="0" borderId="68" xfId="1" applyFont="1" applyBorder="1" applyAlignment="1">
      <alignment horizontal="left"/>
    </xf>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5" fillId="0" borderId="13" xfId="1" applyFont="1" applyFill="1" applyBorder="1"/>
    <xf numFmtId="0" fontId="5" fillId="0" borderId="0" xfId="1" applyFont="1" applyFill="1" applyBorder="1"/>
    <xf numFmtId="0" fontId="0" fillId="0" borderId="0" xfId="1" applyFont="1" applyFill="1" applyBorder="1"/>
    <xf numFmtId="0" fontId="6" fillId="0" borderId="13" xfId="1" applyFont="1" applyFill="1" applyBorder="1"/>
    <xf numFmtId="0" fontId="6" fillId="0" borderId="0" xfId="1" applyFont="1" applyFill="1" applyBorder="1"/>
    <xf numFmtId="0" fontId="5" fillId="0" borderId="62" xfId="1" applyFont="1" applyBorder="1" applyAlignment="1">
      <alignment horizontal="center"/>
    </xf>
    <xf numFmtId="0" fontId="5" fillId="0" borderId="48" xfId="1" applyFont="1" applyBorder="1" applyAlignment="1">
      <alignment horizontal="center"/>
    </xf>
    <xf numFmtId="0" fontId="5" fillId="0" borderId="71" xfId="1" applyFont="1" applyBorder="1" applyAlignment="1">
      <alignment horizontal="center"/>
    </xf>
    <xf numFmtId="0" fontId="5"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6"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10" fillId="6" borderId="0" xfId="4" applyFont="1" applyFill="1"/>
    <xf numFmtId="0" fontId="5" fillId="6" borderId="0" xfId="4" applyFont="1" applyFill="1" applyAlignment="1">
      <alignment horizontal="center"/>
    </xf>
    <xf numFmtId="0" fontId="0" fillId="0" borderId="6" xfId="1" applyFont="1" applyBorder="1"/>
    <xf numFmtId="0" fontId="6" fillId="2" borderId="0" xfId="4" applyFont="1" applyFill="1" applyBorder="1"/>
    <xf numFmtId="0" fontId="9" fillId="0" borderId="5" xfId="1" applyFont="1" applyFill="1" applyBorder="1" applyAlignment="1">
      <alignment horizontal="center"/>
    </xf>
    <xf numFmtId="0" fontId="9"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5" fillId="0" borderId="5" xfId="1" applyFont="1" applyBorder="1" applyAlignment="1">
      <alignment horizontal="left"/>
    </xf>
    <xf numFmtId="0" fontId="5" fillId="0" borderId="0" xfId="1" applyFont="1" applyBorder="1" applyAlignment="1">
      <alignment horizontal="left"/>
    </xf>
    <xf numFmtId="0" fontId="5"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5" fillId="0" borderId="5" xfId="1" applyFont="1" applyFill="1" applyBorder="1" applyAlignment="1">
      <alignment horizontal="left"/>
    </xf>
    <xf numFmtId="0" fontId="9" fillId="0" borderId="0" xfId="1" applyFont="1" applyFill="1" applyBorder="1" applyAlignment="1">
      <alignment horizontal="center"/>
    </xf>
    <xf numFmtId="0" fontId="5" fillId="0" borderId="5" xfId="1" applyFont="1" applyFill="1" applyBorder="1"/>
    <xf numFmtId="0" fontId="11" fillId="0" borderId="5" xfId="1" applyFont="1" applyFill="1" applyBorder="1"/>
    <xf numFmtId="0" fontId="6" fillId="0" borderId="5" xfId="1" applyFont="1" applyFill="1" applyBorder="1"/>
    <xf numFmtId="175" fontId="0" fillId="0" borderId="0" xfId="1" applyNumberFormat="1" applyFont="1" applyFill="1" applyBorder="1"/>
    <xf numFmtId="0" fontId="5" fillId="0" borderId="5" xfId="1" applyFont="1" applyBorder="1"/>
    <xf numFmtId="0" fontId="6"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5" fillId="0" borderId="11" xfId="4" applyFont="1" applyBorder="1" applyAlignment="1">
      <alignment horizontal="center" wrapText="1"/>
    </xf>
    <xf numFmtId="0" fontId="5" fillId="0" borderId="19" xfId="4" applyFont="1" applyBorder="1" applyAlignment="1">
      <alignment horizontal="center" wrapText="1"/>
    </xf>
    <xf numFmtId="0" fontId="5"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5" fillId="0" borderId="9" xfId="1" applyFont="1" applyBorder="1"/>
    <xf numFmtId="0" fontId="5"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5" fillId="0" borderId="11" xfId="1" applyFont="1" applyBorder="1" applyAlignment="1">
      <alignment horizontal="center" wrapText="1"/>
    </xf>
    <xf numFmtId="0" fontId="5" fillId="0" borderId="19" xfId="1" applyFont="1" applyBorder="1" applyAlignment="1">
      <alignment horizontal="center"/>
    </xf>
    <xf numFmtId="0" fontId="5" fillId="0" borderId="9" xfId="1" applyFont="1" applyBorder="1" applyAlignment="1">
      <alignment horizontal="center" vertical="center"/>
    </xf>
    <xf numFmtId="0" fontId="5" fillId="0" borderId="11" xfId="1" applyFont="1" applyBorder="1" applyAlignment="1">
      <alignment horizontal="center" vertical="center"/>
    </xf>
    <xf numFmtId="0" fontId="5" fillId="0" borderId="11" xfId="1" applyFont="1" applyBorder="1" applyAlignment="1">
      <alignment horizontal="center" vertical="center" wrapText="1"/>
    </xf>
    <xf numFmtId="0" fontId="5" fillId="0" borderId="19" xfId="1" applyFont="1" applyBorder="1" applyAlignment="1">
      <alignment horizontal="center" vertical="center"/>
    </xf>
    <xf numFmtId="0" fontId="5" fillId="0" borderId="9" xfId="1" applyFont="1" applyBorder="1" applyAlignment="1">
      <alignment horizontal="center"/>
    </xf>
    <xf numFmtId="0" fontId="0" fillId="0" borderId="12" xfId="1" applyFont="1" applyFill="1" applyBorder="1"/>
    <xf numFmtId="0" fontId="5" fillId="0" borderId="80" xfId="1" applyFont="1" applyBorder="1"/>
    <xf numFmtId="0" fontId="5" fillId="0" borderId="19" xfId="1" applyFont="1" applyBorder="1" applyAlignment="1">
      <alignment horizontal="center" wrapText="1"/>
    </xf>
    <xf numFmtId="0" fontId="5" fillId="0" borderId="9" xfId="4" applyFont="1" applyBorder="1" applyAlignment="1">
      <alignment horizontal="center" vertical="center"/>
    </xf>
    <xf numFmtId="0" fontId="5" fillId="0" borderId="11" xfId="4" applyFont="1" applyBorder="1" applyAlignment="1">
      <alignment horizontal="center" vertical="center"/>
    </xf>
    <xf numFmtId="0" fontId="5" fillId="0" borderId="11" xfId="4" applyFont="1" applyFill="1" applyBorder="1" applyAlignment="1">
      <alignment horizontal="center" vertical="center" wrapText="1"/>
    </xf>
    <xf numFmtId="0" fontId="5"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5" fillId="0" borderId="81" xfId="4" applyFont="1" applyBorder="1"/>
    <xf numFmtId="0" fontId="5" fillId="0" borderId="82" xfId="4" applyFont="1" applyBorder="1" applyAlignment="1">
      <alignment horizontal="center" wrapText="1"/>
    </xf>
    <xf numFmtId="0" fontId="5" fillId="0" borderId="83" xfId="4" applyFont="1" applyBorder="1" applyAlignment="1">
      <alignment horizontal="center" wrapText="1"/>
    </xf>
    <xf numFmtId="0" fontId="5" fillId="0" borderId="9" xfId="4" applyFont="1" applyBorder="1" applyAlignment="1">
      <alignment horizontal="center" vertical="center" wrapText="1"/>
    </xf>
    <xf numFmtId="0" fontId="5" fillId="0" borderId="84" xfId="4" applyFont="1" applyBorder="1" applyAlignment="1">
      <alignment horizontal="center" vertical="center" wrapText="1"/>
    </xf>
    <xf numFmtId="0" fontId="5" fillId="0" borderId="84" xfId="4" applyFont="1" applyBorder="1" applyAlignment="1">
      <alignment horizontal="center" wrapText="1"/>
    </xf>
    <xf numFmtId="0" fontId="0" fillId="0" borderId="80" xfId="4" applyFont="1" applyBorder="1"/>
    <xf numFmtId="0" fontId="5"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6"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4" fillId="0" borderId="11" xfId="4" applyFont="1" applyFill="1" applyBorder="1" applyAlignment="1">
      <alignment vertical="center"/>
    </xf>
    <xf numFmtId="178" fontId="4" fillId="0" borderId="11" xfId="4" applyNumberFormat="1" applyFont="1" applyFill="1" applyBorder="1" applyAlignment="1">
      <alignment vertical="center"/>
    </xf>
    <xf numFmtId="173" fontId="4" fillId="0" borderId="11" xfId="10" applyNumberFormat="1" applyFont="1" applyFill="1" applyBorder="1" applyAlignment="1">
      <alignment vertical="center"/>
    </xf>
    <xf numFmtId="0" fontId="4" fillId="0" borderId="11" xfId="4" applyFont="1" applyFill="1" applyBorder="1" applyAlignment="1">
      <alignment vertical="center" wrapText="1"/>
    </xf>
    <xf numFmtId="178" fontId="4" fillId="0" borderId="11" xfId="4" applyNumberFormat="1" applyFont="1" applyFill="1" applyBorder="1" applyAlignment="1">
      <alignment vertical="center" wrapText="1"/>
    </xf>
    <xf numFmtId="0" fontId="4" fillId="4" borderId="11" xfId="4" applyFont="1" applyFill="1" applyBorder="1" applyAlignment="1">
      <alignment vertical="center" wrapText="1"/>
    </xf>
    <xf numFmtId="178" fontId="4" fillId="4" borderId="11" xfId="4" applyNumberFormat="1" applyFont="1" applyFill="1" applyBorder="1" applyAlignment="1">
      <alignment vertical="center" wrapText="1"/>
    </xf>
    <xf numFmtId="0" fontId="0" fillId="4" borderId="11" xfId="4" applyFont="1" applyFill="1" applyBorder="1" applyAlignment="1">
      <alignment vertical="center"/>
    </xf>
    <xf numFmtId="0" fontId="4" fillId="0" borderId="9" xfId="4" applyFont="1" applyFill="1" applyBorder="1" applyAlignment="1">
      <alignment vertical="center"/>
    </xf>
    <xf numFmtId="0" fontId="4" fillId="0" borderId="9" xfId="4" applyFont="1" applyFill="1" applyBorder="1" applyAlignment="1">
      <alignment vertical="center" wrapText="1"/>
    </xf>
    <xf numFmtId="0" fontId="4" fillId="4" borderId="9" xfId="4" applyFont="1" applyFill="1" applyBorder="1" applyAlignment="1">
      <alignment vertical="center" wrapText="1"/>
    </xf>
    <xf numFmtId="0" fontId="0" fillId="4" borderId="19" xfId="4" applyFont="1" applyFill="1" applyBorder="1" applyAlignment="1">
      <alignment vertical="center"/>
    </xf>
    <xf numFmtId="0" fontId="5" fillId="0" borderId="11" xfId="4" applyFont="1" applyBorder="1" applyAlignment="1">
      <alignment vertical="center" wrapText="1"/>
    </xf>
    <xf numFmtId="0" fontId="5" fillId="0" borderId="9" xfId="4" applyFont="1" applyFill="1" applyBorder="1" applyAlignment="1">
      <alignment horizontal="center" vertical="center"/>
    </xf>
    <xf numFmtId="0" fontId="5" fillId="0" borderId="19" xfId="4" applyFont="1" applyFill="1" applyBorder="1" applyAlignment="1">
      <alignment horizontal="center" vertical="center" wrapText="1"/>
    </xf>
    <xf numFmtId="176" fontId="4" fillId="0" borderId="11" xfId="4" applyNumberFormat="1" applyFont="1" applyFill="1" applyBorder="1" applyAlignment="1">
      <alignment vertical="center"/>
    </xf>
    <xf numFmtId="175" fontId="4" fillId="0" borderId="11" xfId="4" applyNumberFormat="1" applyFont="1" applyFill="1" applyBorder="1" applyAlignment="1">
      <alignment horizontal="center" vertical="center"/>
    </xf>
    <xf numFmtId="175" fontId="4" fillId="0" borderId="19" xfId="4" applyNumberFormat="1" applyFont="1" applyFill="1" applyBorder="1" applyAlignment="1">
      <alignment horizontal="center" vertical="center"/>
    </xf>
    <xf numFmtId="177" fontId="4" fillId="0" borderId="19" xfId="4" applyNumberFormat="1" applyFont="1" applyFill="1" applyBorder="1" applyAlignment="1">
      <alignment horizontal="center" vertical="center"/>
    </xf>
    <xf numFmtId="177" fontId="4"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4"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5" fillId="0" borderId="57" xfId="1" applyFont="1" applyBorder="1" applyAlignment="1">
      <alignment horizontal="center"/>
    </xf>
    <xf numFmtId="0" fontId="5"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5" fillId="0" borderId="11" xfId="1" applyFont="1" applyFill="1" applyBorder="1" applyAlignment="1">
      <alignment horizontal="center"/>
    </xf>
    <xf numFmtId="2" fontId="5" fillId="0" borderId="11" xfId="1" applyNumberFormat="1" applyFont="1" applyBorder="1" applyAlignment="1">
      <alignment horizontal="center" vertical="center" wrapText="1"/>
    </xf>
    <xf numFmtId="0" fontId="5" fillId="0" borderId="58" xfId="1" applyFont="1" applyFill="1" applyBorder="1" applyAlignment="1">
      <alignment horizontal="center"/>
    </xf>
    <xf numFmtId="0" fontId="5" fillId="0" borderId="57" xfId="1" applyFont="1" applyBorder="1" applyAlignment="1">
      <alignment horizontal="center" vertical="center" wrapText="1"/>
    </xf>
    <xf numFmtId="0" fontId="5"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9" fillId="0" borderId="11" xfId="4" applyFont="1" applyFill="1" applyBorder="1" applyAlignment="1">
      <alignment horizontal="center"/>
    </xf>
    <xf numFmtId="175" fontId="6" fillId="0" borderId="11" xfId="4" applyNumberFormat="1" applyFont="1" applyBorder="1" applyAlignment="1">
      <alignment horizontal="center" wrapText="1"/>
    </xf>
    <xf numFmtId="179" fontId="6" fillId="0" borderId="11" xfId="4" applyNumberFormat="1" applyFont="1" applyFill="1" applyBorder="1"/>
    <xf numFmtId="0" fontId="9" fillId="0" borderId="57" xfId="4" applyFont="1" applyFill="1" applyBorder="1" applyAlignment="1">
      <alignment horizontal="center"/>
    </xf>
    <xf numFmtId="0" fontId="5" fillId="0" borderId="57" xfId="4" applyFont="1" applyBorder="1" applyAlignment="1">
      <alignment horizontal="center" vertical="center"/>
    </xf>
    <xf numFmtId="0" fontId="5" fillId="0" borderId="58" xfId="4" applyFont="1" applyBorder="1" applyAlignment="1">
      <alignment horizontal="center" vertical="center" wrapText="1"/>
    </xf>
    <xf numFmtId="0" fontId="21" fillId="2" borderId="0" xfId="4" applyFont="1" applyFill="1" applyBorder="1" applyAlignment="1">
      <alignment horizontal="center"/>
    </xf>
    <xf numFmtId="0" fontId="0" fillId="0" borderId="65" xfId="1" quotePrefix="1" applyFont="1" applyFill="1" applyBorder="1"/>
    <xf numFmtId="0" fontId="5" fillId="0" borderId="35" xfId="4" applyFont="1" applyBorder="1" applyAlignment="1">
      <alignment horizontal="center"/>
    </xf>
    <xf numFmtId="0" fontId="5" fillId="0" borderId="26" xfId="4" applyFont="1" applyFill="1" applyBorder="1" applyAlignment="1">
      <alignment horizontal="center"/>
    </xf>
    <xf numFmtId="0" fontId="6" fillId="0" borderId="26" xfId="4" applyFont="1" applyFill="1" applyBorder="1" applyAlignment="1">
      <alignment horizontal="left" wrapText="1"/>
    </xf>
    <xf numFmtId="175" fontId="6"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6" fillId="0" borderId="11" xfId="4" applyNumberFormat="1" applyFont="1" applyBorder="1" applyAlignment="1">
      <alignment horizontal="center"/>
    </xf>
    <xf numFmtId="0" fontId="5" fillId="0" borderId="26" xfId="4" applyFont="1" applyBorder="1" applyAlignment="1">
      <alignment horizontal="center"/>
    </xf>
    <xf numFmtId="0" fontId="6" fillId="0" borderId="26" xfId="4" applyFont="1" applyFill="1" applyBorder="1" applyAlignment="1">
      <alignment horizontal="center"/>
    </xf>
    <xf numFmtId="175" fontId="0" fillId="0" borderId="35" xfId="4" applyNumberFormat="1" applyFont="1" applyBorder="1" applyAlignment="1">
      <alignment horizontal="center"/>
    </xf>
    <xf numFmtId="175" fontId="6" fillId="0" borderId="78" xfId="4" applyNumberFormat="1" applyFont="1" applyBorder="1" applyAlignment="1">
      <alignment horizontal="center" vertical="center"/>
    </xf>
    <xf numFmtId="0" fontId="15" fillId="2" borderId="0" xfId="1" applyFont="1" applyFill="1" applyBorder="1"/>
    <xf numFmtId="0" fontId="6" fillId="0" borderId="13" xfId="1" applyFont="1" applyFill="1" applyBorder="1" applyAlignment="1">
      <alignment horizontal="left"/>
    </xf>
    <xf numFmtId="0" fontId="21" fillId="0" borderId="0" xfId="4" applyFont="1" applyFill="1" applyBorder="1" applyAlignment="1">
      <alignment horizontal="center" wrapText="1"/>
    </xf>
    <xf numFmtId="0" fontId="4" fillId="0" borderId="5" xfId="1" applyFont="1" applyBorder="1"/>
    <xf numFmtId="0" fontId="4" fillId="0" borderId="6" xfId="1" applyFont="1" applyBorder="1"/>
    <xf numFmtId="0" fontId="4" fillId="0" borderId="5" xfId="1" applyFont="1" applyFill="1" applyBorder="1"/>
    <xf numFmtId="0" fontId="4" fillId="0" borderId="6" xfId="1" applyFont="1" applyFill="1" applyBorder="1"/>
    <xf numFmtId="0" fontId="4" fillId="0" borderId="2" xfId="1" applyFont="1" applyBorder="1"/>
    <xf numFmtId="0" fontId="4" fillId="0" borderId="4" xfId="1" applyFont="1" applyBorder="1"/>
    <xf numFmtId="0" fontId="5" fillId="0" borderId="47" xfId="1" applyFont="1" applyBorder="1" applyAlignment="1">
      <alignment horizontal="center"/>
    </xf>
    <xf numFmtId="0" fontId="5" fillId="0" borderId="88" xfId="1" applyFont="1" applyBorder="1" applyAlignment="1">
      <alignment horizontal="center" wrapText="1"/>
    </xf>
    <xf numFmtId="0" fontId="4" fillId="0" borderId="17" xfId="1" applyFont="1" applyBorder="1"/>
    <xf numFmtId="175" fontId="4" fillId="0" borderId="89" xfId="1" applyNumberFormat="1" applyFont="1" applyBorder="1"/>
    <xf numFmtId="0" fontId="4" fillId="0" borderId="90" xfId="1" applyFont="1" applyBorder="1"/>
    <xf numFmtId="0" fontId="4" fillId="0" borderId="91" xfId="1" applyFont="1" applyBorder="1"/>
    <xf numFmtId="0" fontId="4" fillId="0" borderId="0" xfId="1" applyFont="1" applyBorder="1"/>
    <xf numFmtId="0" fontId="5" fillId="0" borderId="13" xfId="1" applyFont="1" applyFill="1" applyBorder="1" applyAlignment="1">
      <alignment horizontal="center"/>
    </xf>
    <xf numFmtId="0" fontId="5" fillId="0" borderId="0" xfId="1" applyFont="1" applyFill="1" applyBorder="1" applyAlignment="1">
      <alignment horizontal="center"/>
    </xf>
    <xf numFmtId="0" fontId="4" fillId="0" borderId="14" xfId="1" applyFont="1" applyBorder="1"/>
    <xf numFmtId="0" fontId="4" fillId="0" borderId="14" xfId="1" applyFont="1" applyBorder="1" applyAlignment="1">
      <alignment wrapText="1"/>
    </xf>
    <xf numFmtId="0" fontId="6" fillId="0" borderId="13" xfId="1" applyFont="1" applyBorder="1" applyAlignment="1">
      <alignment horizontal="left"/>
    </xf>
    <xf numFmtId="0" fontId="4" fillId="0" borderId="15" xfId="1" applyFont="1" applyBorder="1"/>
    <xf numFmtId="0" fontId="4" fillId="0" borderId="1" xfId="1" applyFont="1" applyBorder="1"/>
    <xf numFmtId="0" fontId="4" fillId="0" borderId="16" xfId="1" applyFont="1" applyBorder="1"/>
    <xf numFmtId="0" fontId="4" fillId="0" borderId="0" xfId="1" applyFont="1"/>
    <xf numFmtId="0" fontId="5" fillId="2" borderId="0" xfId="4" applyFont="1" applyFill="1" applyAlignment="1">
      <alignment horizontal="center"/>
    </xf>
    <xf numFmtId="0" fontId="4" fillId="0" borderId="3" xfId="1" applyFont="1" applyBorder="1"/>
    <xf numFmtId="0" fontId="5" fillId="0" borderId="74" xfId="1" applyFont="1" applyBorder="1" applyAlignment="1">
      <alignment horizontal="center" wrapText="1"/>
    </xf>
    <xf numFmtId="0" fontId="5" fillId="0" borderId="46" xfId="1" applyFont="1" applyBorder="1" applyAlignment="1">
      <alignment horizontal="center" vertical="center" wrapText="1"/>
    </xf>
    <xf numFmtId="0" fontId="5" fillId="0" borderId="92" xfId="1" applyFont="1" applyBorder="1" applyAlignment="1">
      <alignment horizontal="center" vertical="center" wrapText="1"/>
    </xf>
    <xf numFmtId="175" fontId="5" fillId="0" borderId="93" xfId="1" applyNumberFormat="1" applyFont="1" applyBorder="1" applyAlignment="1">
      <alignment horizontal="center"/>
    </xf>
    <xf numFmtId="0" fontId="4" fillId="0" borderId="61" xfId="1" applyFont="1" applyBorder="1" applyAlignment="1">
      <alignment vertical="center" wrapText="1"/>
    </xf>
    <xf numFmtId="0" fontId="4" fillId="0" borderId="94" xfId="1" applyFont="1" applyBorder="1" applyAlignment="1">
      <alignment vertical="center" wrapText="1"/>
    </xf>
    <xf numFmtId="175" fontId="4" fillId="0" borderId="74" xfId="1" applyNumberFormat="1" applyFont="1" applyBorder="1"/>
    <xf numFmtId="0" fontId="4" fillId="0" borderId="63" xfId="1" applyFont="1" applyBorder="1" applyAlignment="1">
      <alignment vertical="center" wrapText="1"/>
    </xf>
    <xf numFmtId="0" fontId="4" fillId="0" borderId="95" xfId="1" applyFont="1" applyBorder="1" applyAlignment="1">
      <alignment vertical="center" wrapText="1"/>
    </xf>
    <xf numFmtId="175" fontId="4" fillId="0" borderId="96" xfId="1" applyNumberFormat="1" applyFont="1" applyBorder="1"/>
    <xf numFmtId="175" fontId="4" fillId="0" borderId="97" xfId="1" applyNumberFormat="1" applyFont="1" applyBorder="1"/>
    <xf numFmtId="0" fontId="4" fillId="0" borderId="96" xfId="1" applyFont="1" applyBorder="1"/>
    <xf numFmtId="0" fontId="4" fillId="0" borderId="98" xfId="1" applyFont="1" applyBorder="1"/>
    <xf numFmtId="0" fontId="4" fillId="0" borderId="31" xfId="1" applyFont="1" applyBorder="1"/>
    <xf numFmtId="0" fontId="4" fillId="0" borderId="93" xfId="1" applyFont="1" applyBorder="1"/>
    <xf numFmtId="0" fontId="5" fillId="0" borderId="17" xfId="1" applyFont="1" applyBorder="1" applyAlignment="1">
      <alignment horizontal="center"/>
    </xf>
    <xf numFmtId="0" fontId="5" fillId="0" borderId="18" xfId="1" applyFont="1" applyBorder="1" applyAlignment="1">
      <alignment horizontal="center"/>
    </xf>
    <xf numFmtId="0" fontId="5" fillId="0" borderId="18" xfId="1" applyFont="1" applyBorder="1" applyAlignment="1">
      <alignment horizontal="center" wrapText="1"/>
    </xf>
    <xf numFmtId="0" fontId="5" fillId="0" borderId="8" xfId="1" applyFont="1" applyBorder="1" applyAlignment="1">
      <alignment horizontal="center"/>
    </xf>
    <xf numFmtId="0" fontId="4" fillId="0" borderId="9" xfId="1" applyFont="1" applyBorder="1"/>
    <xf numFmtId="0" fontId="4" fillId="0" borderId="11" xfId="1" applyFont="1" applyBorder="1"/>
    <xf numFmtId="0" fontId="4" fillId="0" borderId="19" xfId="1" applyFont="1" applyBorder="1"/>
    <xf numFmtId="0" fontId="4" fillId="0" borderId="9" xfId="1" applyFont="1" applyBorder="1" applyAlignment="1">
      <alignment vertical="center" wrapText="1"/>
    </xf>
    <xf numFmtId="0" fontId="4" fillId="0" borderId="11" xfId="1" applyFont="1" applyBorder="1" applyAlignment="1">
      <alignment wrapText="1"/>
    </xf>
    <xf numFmtId="175" fontId="4" fillId="0" borderId="11" xfId="1" applyNumberFormat="1" applyFont="1" applyBorder="1"/>
    <xf numFmtId="0" fontId="4" fillId="0" borderId="19" xfId="1" applyFont="1" applyBorder="1" applyAlignment="1">
      <alignment vertical="center" wrapText="1"/>
    </xf>
    <xf numFmtId="0" fontId="21" fillId="2" borderId="0" xfId="4" applyFont="1" applyFill="1" applyBorder="1" applyAlignment="1">
      <alignment horizontal="center" wrapText="1"/>
    </xf>
    <xf numFmtId="0" fontId="5" fillId="0" borderId="99" xfId="1" applyFont="1" applyBorder="1" applyAlignment="1">
      <alignment horizontal="center"/>
    </xf>
    <xf numFmtId="0" fontId="5"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5" fillId="0" borderId="102" xfId="1" applyFont="1" applyFill="1" applyBorder="1" applyAlignment="1">
      <alignment horizontal="center" vertical="center" wrapText="1"/>
    </xf>
    <xf numFmtId="0" fontId="0" fillId="0" borderId="103" xfId="1" applyFont="1" applyBorder="1"/>
    <xf numFmtId="0" fontId="6"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6"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6"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5" fillId="0" borderId="111" xfId="1" applyFont="1" applyBorder="1" applyAlignment="1">
      <alignment horizontal="center"/>
    </xf>
    <xf numFmtId="0" fontId="5"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5" fillId="0" borderId="102" xfId="1" applyFont="1" applyBorder="1" applyAlignment="1">
      <alignment horizontal="center" wrapText="1"/>
    </xf>
    <xf numFmtId="175" fontId="0" fillId="0" borderId="51" xfId="1" applyNumberFormat="1" applyFont="1" applyBorder="1"/>
    <xf numFmtId="175" fontId="0" fillId="0" borderId="10" xfId="1" applyNumberFormat="1" applyFont="1" applyBorder="1"/>
    <xf numFmtId="0" fontId="0" fillId="0" borderId="17" xfId="1" applyFont="1" applyFill="1" applyBorder="1"/>
    <xf numFmtId="174" fontId="0" fillId="0" borderId="19" xfId="1" applyNumberFormat="1" applyFont="1" applyBorder="1"/>
    <xf numFmtId="174" fontId="0" fillId="0" borderId="10" xfId="1" applyNumberFormat="1" applyFont="1" applyBorder="1"/>
    <xf numFmtId="174" fontId="0" fillId="0" borderId="6" xfId="1" applyNumberFormat="1" applyFont="1" applyBorder="1"/>
    <xf numFmtId="0" fontId="9" fillId="7" borderId="0" xfId="1" applyFont="1" applyFill="1" applyBorder="1" applyAlignment="1">
      <alignment horizontal="center"/>
    </xf>
    <xf numFmtId="0" fontId="5" fillId="0" borderId="113" xfId="1" applyFont="1" applyBorder="1" applyAlignment="1">
      <alignment horizontal="center" wrapText="1"/>
    </xf>
    <xf numFmtId="2" fontId="5" fillId="0" borderId="48" xfId="1" applyNumberFormat="1" applyFont="1" applyBorder="1" applyAlignment="1">
      <alignment horizontal="center" wrapText="1"/>
    </xf>
    <xf numFmtId="0" fontId="5" fillId="0" borderId="48" xfId="1" applyFont="1" applyBorder="1" applyAlignment="1">
      <alignment horizontal="center" wrapText="1"/>
    </xf>
    <xf numFmtId="0" fontId="5" fillId="0" borderId="114" xfId="1" applyFont="1" applyBorder="1" applyAlignment="1">
      <alignment horizontal="center" wrapText="1"/>
    </xf>
    <xf numFmtId="0" fontId="5"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5" fillId="0" borderId="7" xfId="1" applyFont="1" applyBorder="1" applyAlignment="1">
      <alignment horizontal="center" wrapText="1"/>
    </xf>
    <xf numFmtId="0" fontId="5"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5" fillId="0" borderId="123" xfId="1" applyFont="1" applyBorder="1" applyAlignment="1">
      <alignment horizontal="center"/>
    </xf>
    <xf numFmtId="0" fontId="5" fillId="0" borderId="102" xfId="1" applyFont="1" applyBorder="1" applyAlignment="1">
      <alignment horizontal="center"/>
    </xf>
    <xf numFmtId="0" fontId="5" fillId="0" borderId="115" xfId="1" applyFont="1" applyBorder="1" applyAlignment="1">
      <alignment horizontal="center"/>
    </xf>
    <xf numFmtId="0" fontId="5" fillId="0" borderId="21" xfId="1" applyFont="1" applyBorder="1" applyAlignment="1">
      <alignment horizontal="center"/>
    </xf>
    <xf numFmtId="0" fontId="6" fillId="0" borderId="124" xfId="1" applyFont="1" applyFill="1" applyBorder="1" applyAlignment="1">
      <alignment horizontal="center"/>
    </xf>
    <xf numFmtId="175" fontId="6" fillId="0" borderId="38" xfId="1" applyNumberFormat="1" applyFont="1" applyBorder="1" applyAlignment="1">
      <alignment horizontal="center"/>
    </xf>
    <xf numFmtId="175" fontId="4" fillId="0" borderId="38" xfId="1" applyNumberFormat="1" applyFont="1" applyBorder="1" applyAlignment="1">
      <alignment horizontal="center"/>
    </xf>
    <xf numFmtId="175" fontId="4" fillId="0" borderId="125" xfId="1" applyNumberFormat="1" applyFont="1" applyBorder="1" applyAlignment="1">
      <alignment horizontal="center"/>
    </xf>
    <xf numFmtId="0" fontId="6" fillId="0" borderId="22" xfId="1" applyFont="1" applyFill="1" applyBorder="1" applyAlignment="1">
      <alignment horizontal="left"/>
    </xf>
    <xf numFmtId="0" fontId="6" fillId="0" borderId="121" xfId="1" applyFont="1" applyFill="1" applyBorder="1" applyAlignment="1">
      <alignment horizontal="left"/>
    </xf>
    <xf numFmtId="0" fontId="6" fillId="0" borderId="20" xfId="1" applyFont="1" applyBorder="1" applyAlignment="1">
      <alignment horizontal="left"/>
    </xf>
    <xf numFmtId="0" fontId="4" fillId="0" borderId="20" xfId="1" applyFont="1" applyBorder="1"/>
    <xf numFmtId="0" fontId="4" fillId="0" borderId="23" xfId="1" applyFont="1" applyBorder="1"/>
    <xf numFmtId="0" fontId="6" fillId="0" borderId="0" xfId="1" applyFont="1" applyBorder="1" applyAlignment="1">
      <alignment horizontal="left"/>
    </xf>
    <xf numFmtId="0" fontId="4"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4" fillId="0" borderId="128" xfId="1" applyFont="1" applyBorder="1"/>
    <xf numFmtId="0" fontId="4" fillId="0" borderId="18" xfId="1" applyFont="1" applyBorder="1" applyAlignment="1">
      <alignment wrapText="1"/>
    </xf>
    <xf numFmtId="0" fontId="4" fillId="0" borderId="18" xfId="1" applyFont="1" applyBorder="1"/>
    <xf numFmtId="2" fontId="4" fillId="0" borderId="18" xfId="1" applyNumberFormat="1" applyFont="1" applyBorder="1"/>
    <xf numFmtId="0" fontId="4" fillId="0" borderId="129" xfId="1" applyFont="1" applyBorder="1"/>
    <xf numFmtId="0" fontId="4" fillId="0" borderId="130" xfId="1" applyFont="1" applyBorder="1"/>
    <xf numFmtId="0" fontId="4" fillId="0" borderId="20" xfId="1" applyFont="1" applyBorder="1" applyAlignment="1">
      <alignment wrapText="1"/>
    </xf>
    <xf numFmtId="2" fontId="4" fillId="0" borderId="20" xfId="1" applyNumberFormat="1" applyFont="1" applyBorder="1"/>
    <xf numFmtId="0" fontId="4" fillId="0" borderId="131" xfId="1" applyFont="1" applyBorder="1"/>
    <xf numFmtId="0" fontId="4" fillId="0" borderId="132" xfId="1" applyFont="1" applyFill="1" applyBorder="1"/>
    <xf numFmtId="0" fontId="4" fillId="0" borderId="133" xfId="1" applyFont="1" applyBorder="1"/>
    <xf numFmtId="0" fontId="4" fillId="0" borderId="134" xfId="1" applyFont="1" applyBorder="1"/>
    <xf numFmtId="0" fontId="5" fillId="0" borderId="135" xfId="1" applyFont="1" applyBorder="1"/>
    <xf numFmtId="0" fontId="4" fillId="0" borderId="136" xfId="1" applyFont="1" applyBorder="1"/>
    <xf numFmtId="0" fontId="4" fillId="0" borderId="137" xfId="1" applyFont="1" applyBorder="1"/>
    <xf numFmtId="0" fontId="5" fillId="0" borderId="138" xfId="1" applyFont="1" applyBorder="1" applyAlignment="1">
      <alignment horizontal="center" wrapText="1"/>
    </xf>
    <xf numFmtId="0" fontId="5" fillId="0" borderId="24" xfId="1" applyFont="1" applyBorder="1" applyAlignment="1">
      <alignment horizontal="center"/>
    </xf>
    <xf numFmtId="0" fontId="5" fillId="0" borderId="7" xfId="1" applyFont="1" applyBorder="1" applyAlignment="1">
      <alignment horizontal="center"/>
    </xf>
    <xf numFmtId="0" fontId="5" fillId="0" borderId="139" xfId="1" applyFont="1" applyBorder="1" applyAlignment="1">
      <alignment horizontal="center" wrapText="1"/>
    </xf>
    <xf numFmtId="0" fontId="5" fillId="0" borderId="140" xfId="1" applyFont="1" applyBorder="1" applyAlignment="1">
      <alignment horizontal="center" wrapText="1"/>
    </xf>
    <xf numFmtId="0" fontId="4"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4" fillId="0" borderId="142" xfId="1" applyFont="1" applyBorder="1" applyAlignment="1"/>
    <xf numFmtId="0" fontId="4" fillId="0" borderId="92" xfId="1" applyFont="1" applyBorder="1" applyAlignment="1"/>
    <xf numFmtId="0" fontId="4" fillId="0" borderId="143" xfId="1" applyFont="1" applyBorder="1" applyAlignment="1"/>
    <xf numFmtId="0" fontId="4" fillId="0" borderId="144" xfId="1" applyFont="1" applyBorder="1"/>
    <xf numFmtId="0" fontId="5" fillId="0" borderId="28" xfId="1" applyFont="1" applyBorder="1" applyAlignment="1">
      <alignment horizontal="center" wrapText="1"/>
    </xf>
    <xf numFmtId="0" fontId="5" fillId="0" borderId="29" xfId="1" applyFont="1" applyBorder="1" applyAlignment="1">
      <alignment horizontal="center" wrapText="1"/>
    </xf>
    <xf numFmtId="0" fontId="5" fillId="0" borderId="85" xfId="1" applyFont="1" applyBorder="1" applyAlignment="1">
      <alignment horizontal="center"/>
    </xf>
    <xf numFmtId="0" fontId="5" fillId="0" borderId="28" xfId="1" applyFont="1" applyBorder="1" applyAlignment="1">
      <alignment horizontal="center"/>
    </xf>
    <xf numFmtId="0" fontId="4"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4" fillId="0" borderId="22" xfId="1" applyFont="1" applyBorder="1"/>
    <xf numFmtId="2" fontId="4" fillId="0" borderId="8" xfId="1" applyNumberFormat="1" applyFont="1" applyBorder="1"/>
    <xf numFmtId="180" fontId="4" fillId="0" borderId="6" xfId="1" applyNumberFormat="1" applyFont="1" applyBorder="1"/>
    <xf numFmtId="0" fontId="9" fillId="0" borderId="39" xfId="0" applyFont="1" applyFill="1" applyBorder="1" applyAlignment="1">
      <alignment horizontal="center"/>
    </xf>
    <xf numFmtId="0" fontId="9" fillId="0" borderId="41" xfId="0" applyFont="1" applyFill="1" applyBorder="1" applyAlignment="1">
      <alignment horizontal="center"/>
    </xf>
    <xf numFmtId="0" fontId="9"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5" fillId="0" borderId="111" xfId="0" applyFont="1" applyBorder="1" applyAlignment="1">
      <alignment horizontal="center"/>
    </xf>
    <xf numFmtId="0" fontId="5"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5" fillId="0" borderId="13" xfId="0" applyFont="1" applyBorder="1" applyAlignment="1">
      <alignment horizontal="left"/>
    </xf>
    <xf numFmtId="0" fontId="5"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5"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5" fillId="0" borderId="39" xfId="0" applyFont="1" applyBorder="1"/>
    <xf numFmtId="0" fontId="0" fillId="0" borderId="40" xfId="0" applyBorder="1"/>
    <xf numFmtId="0" fontId="4" fillId="0" borderId="5" xfId="4" applyFont="1" applyBorder="1"/>
    <xf numFmtId="0" fontId="4" fillId="0" borderId="6" xfId="4" applyFont="1"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9" xfId="0" applyBorder="1"/>
    <xf numFmtId="0" fontId="0" fillId="0" borderId="150" xfId="0" applyBorder="1"/>
    <xf numFmtId="0" fontId="0" fillId="0" borderId="14" xfId="0" applyBorder="1" applyAlignment="1">
      <alignment wrapText="1"/>
    </xf>
    <xf numFmtId="0" fontId="5" fillId="0" borderId="13" xfId="0" applyFont="1" applyBorder="1"/>
    <xf numFmtId="0" fontId="5" fillId="0" borderId="151" xfId="0" applyFont="1" applyFill="1" applyBorder="1" applyAlignment="1">
      <alignment horizontal="center"/>
    </xf>
    <xf numFmtId="0" fontId="5" fillId="0" borderId="152" xfId="0" applyFont="1" applyFill="1" applyBorder="1" applyAlignment="1">
      <alignment horizontal="center"/>
    </xf>
    <xf numFmtId="0" fontId="5" fillId="0" borderId="153" xfId="0" applyFont="1" applyFill="1" applyBorder="1" applyAlignment="1">
      <alignment horizontal="center"/>
    </xf>
    <xf numFmtId="0" fontId="5"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5" fillId="2" borderId="11" xfId="4" applyFont="1" applyFill="1" applyBorder="1" applyAlignment="1">
      <alignment horizontal="center" vertical="center" wrapText="1"/>
    </xf>
    <xf numFmtId="175" fontId="0" fillId="2" borderId="11" xfId="4" applyNumberFormat="1" applyFont="1" applyFill="1" applyBorder="1"/>
    <xf numFmtId="167" fontId="4"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6" fillId="0" borderId="11" xfId="4" applyNumberFormat="1" applyFont="1" applyFill="1" applyBorder="1" applyAlignment="1">
      <alignment horizontal="center" vertical="center"/>
    </xf>
    <xf numFmtId="0" fontId="5" fillId="8" borderId="9" xfId="4" applyFont="1" applyFill="1" applyBorder="1" applyAlignment="1">
      <alignment horizontal="center" vertical="center"/>
    </xf>
    <xf numFmtId="0" fontId="5" fillId="8" borderId="11" xfId="4" applyFont="1" applyFill="1" applyBorder="1" applyAlignment="1">
      <alignment horizontal="center" vertical="center"/>
    </xf>
    <xf numFmtId="0" fontId="5" fillId="8" borderId="11" xfId="4" applyFont="1" applyFill="1" applyBorder="1" applyAlignment="1">
      <alignment horizontal="center" vertical="center" wrapText="1"/>
    </xf>
    <xf numFmtId="1" fontId="5" fillId="8" borderId="11" xfId="4" applyNumberFormat="1" applyFont="1" applyFill="1" applyBorder="1" applyAlignment="1">
      <alignment horizontal="center" vertical="center" wrapText="1"/>
    </xf>
    <xf numFmtId="0" fontId="5" fillId="8" borderId="11" xfId="4" applyFont="1" applyFill="1" applyBorder="1" applyAlignment="1">
      <alignment vertical="center" wrapText="1"/>
    </xf>
    <xf numFmtId="0" fontId="5"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6" fillId="0" borderId="0" xfId="4" applyFont="1" applyFill="1" applyBorder="1" applyAlignment="1">
      <alignment horizontal="left" wrapText="1"/>
    </xf>
    <xf numFmtId="0" fontId="0" fillId="0" borderId="154" xfId="0" applyFill="1" applyBorder="1"/>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8" xfId="0" applyFont="1" applyBorder="1" applyAlignment="1">
      <alignment horizontal="center" wrapText="1"/>
    </xf>
    <xf numFmtId="0" fontId="5"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4" fillId="0" borderId="19" xfId="11" applyNumberFormat="1" applyFont="1" applyBorder="1" applyAlignment="1">
      <alignment horizontal="right"/>
    </xf>
    <xf numFmtId="0" fontId="0" fillId="0" borderId="10" xfId="0" applyBorder="1"/>
    <xf numFmtId="0" fontId="5" fillId="0" borderId="102" xfId="0" applyFont="1" applyBorder="1" applyAlignment="1">
      <alignment horizontal="center" wrapText="1"/>
    </xf>
    <xf numFmtId="0" fontId="5"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5" fillId="0" borderId="48" xfId="0" applyFont="1" applyBorder="1" applyAlignment="1">
      <alignment horizontal="center" wrapText="1"/>
    </xf>
    <xf numFmtId="0" fontId="5"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5" fillId="0" borderId="47" xfId="0" applyFont="1" applyBorder="1" applyAlignment="1">
      <alignment horizontal="center"/>
    </xf>
    <xf numFmtId="0" fontId="5" fillId="0" borderId="157" xfId="0" applyFont="1" applyBorder="1" applyAlignment="1">
      <alignment horizontal="center"/>
    </xf>
    <xf numFmtId="0" fontId="5" fillId="0" borderId="158" xfId="0" applyFont="1" applyBorder="1" applyAlignment="1">
      <alignment horizontal="center" wrapText="1"/>
    </xf>
    <xf numFmtId="0" fontId="5"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5" fillId="0" borderId="0" xfId="0" applyFont="1" applyBorder="1"/>
    <xf numFmtId="0" fontId="5" fillId="0" borderId="14" xfId="0" applyFont="1" applyFill="1" applyBorder="1"/>
    <xf numFmtId="0" fontId="5" fillId="0" borderId="87" xfId="0" applyFont="1" applyFill="1" applyBorder="1" applyAlignment="1">
      <alignment wrapText="1"/>
    </xf>
    <xf numFmtId="0" fontId="5" fillId="0" borderId="48" xfId="0" applyFont="1" applyFill="1" applyBorder="1" applyAlignment="1">
      <alignment horizontal="center" wrapText="1"/>
    </xf>
    <xf numFmtId="0" fontId="5" fillId="0" borderId="48" xfId="0" applyFont="1" applyFill="1" applyBorder="1" applyAlignment="1">
      <alignment horizontal="center"/>
    </xf>
    <xf numFmtId="0" fontId="5" fillId="0" borderId="71" xfId="0" applyFont="1" applyFill="1" applyBorder="1" applyAlignment="1">
      <alignment horizontal="center" wrapText="1"/>
    </xf>
    <xf numFmtId="0" fontId="0" fillId="0" borderId="14" xfId="0" applyFill="1" applyBorder="1"/>
    <xf numFmtId="0" fontId="6" fillId="0" borderId="26" xfId="0" applyFont="1" applyFill="1" applyBorder="1"/>
    <xf numFmtId="178" fontId="6" fillId="0" borderId="11" xfId="0" applyNumberFormat="1" applyFont="1" applyFill="1" applyBorder="1"/>
    <xf numFmtId="175" fontId="0" fillId="0" borderId="72" xfId="0" applyNumberFormat="1" applyFill="1" applyBorder="1" applyAlignment="1">
      <alignment horizontal="right"/>
    </xf>
    <xf numFmtId="0" fontId="6" fillId="0" borderId="11" xfId="0" applyFont="1" applyFill="1" applyBorder="1" applyAlignment="1">
      <alignment horizontal="right"/>
    </xf>
    <xf numFmtId="0" fontId="6" fillId="0" borderId="11" xfId="0" applyFont="1" applyFill="1" applyBorder="1"/>
    <xf numFmtId="0" fontId="6" fillId="0" borderId="13" xfId="0" applyFont="1" applyFill="1" applyBorder="1"/>
    <xf numFmtId="0" fontId="6" fillId="0" borderId="0" xfId="0" applyFont="1" applyFill="1" applyBorder="1" applyAlignment="1">
      <alignment horizontal="right"/>
    </xf>
    <xf numFmtId="178" fontId="6" fillId="0" borderId="0" xfId="0" applyNumberFormat="1" applyFont="1" applyFill="1" applyBorder="1"/>
    <xf numFmtId="175" fontId="0" fillId="0" borderId="73" xfId="0" applyNumberFormat="1" applyFill="1" applyBorder="1" applyAlignment="1">
      <alignment horizontal="right"/>
    </xf>
    <xf numFmtId="0" fontId="6" fillId="0" borderId="13" xfId="0" applyFont="1" applyBorder="1"/>
    <xf numFmtId="0" fontId="6" fillId="0" borderId="0" xfId="0" applyFont="1" applyBorder="1"/>
    <xf numFmtId="0" fontId="6" fillId="0" borderId="14" xfId="0" applyFont="1" applyFill="1" applyBorder="1"/>
    <xf numFmtId="0" fontId="6" fillId="0" borderId="15" xfId="0" applyFont="1" applyBorder="1"/>
    <xf numFmtId="0" fontId="6" fillId="0" borderId="1" xfId="0" applyFont="1" applyBorder="1"/>
    <xf numFmtId="0" fontId="6" fillId="0" borderId="16" xfId="0" applyFont="1" applyFill="1" applyBorder="1"/>
    <xf numFmtId="0" fontId="5" fillId="0" borderId="0" xfId="0" applyFont="1" applyFill="1" applyBorder="1"/>
    <xf numFmtId="0" fontId="5"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6" fillId="0" borderId="13" xfId="0" applyFont="1" applyBorder="1" applyAlignment="1">
      <alignment wrapText="1"/>
    </xf>
    <xf numFmtId="0" fontId="6" fillId="0" borderId="0" xfId="0" applyFont="1" applyBorder="1" applyAlignment="1">
      <alignment horizontal="left" wrapText="1"/>
    </xf>
    <xf numFmtId="0" fontId="5" fillId="0" borderId="19"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8" xfId="0" applyFont="1" applyBorder="1" applyAlignment="1">
      <alignment horizontal="center"/>
    </xf>
    <xf numFmtId="0" fontId="5"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9" fillId="0" borderId="5" xfId="0" applyFont="1" applyFill="1" applyBorder="1" applyAlignment="1">
      <alignment horizontal="center"/>
    </xf>
    <xf numFmtId="0" fontId="9" fillId="0" borderId="0" xfId="0" applyFont="1" applyFill="1" applyBorder="1" applyAlignment="1">
      <alignment horizontal="center"/>
    </xf>
    <xf numFmtId="0" fontId="9" fillId="0" borderId="6" xfId="0" applyFont="1" applyFill="1" applyBorder="1" applyAlignment="1">
      <alignment horizontal="center"/>
    </xf>
    <xf numFmtId="0" fontId="6" fillId="0" borderId="5" xfId="0" applyFont="1" applyFill="1" applyBorder="1" applyAlignment="1">
      <alignment horizontal="left"/>
    </xf>
    <xf numFmtId="169" fontId="6" fillId="0" borderId="0" xfId="0" applyNumberFormat="1" applyFont="1" applyFill="1" applyBorder="1" applyAlignment="1">
      <alignment horizontal="center"/>
    </xf>
    <xf numFmtId="0" fontId="6" fillId="0" borderId="6" xfId="0" applyFont="1" applyFill="1" applyBorder="1" applyAlignment="1">
      <alignment horizontal="center" wrapText="1"/>
    </xf>
    <xf numFmtId="0" fontId="5"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5" fillId="0" borderId="152" xfId="0" applyFont="1" applyBorder="1" applyAlignment="1">
      <alignment horizontal="center" wrapText="1"/>
    </xf>
    <xf numFmtId="0" fontId="5"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9" fillId="0" borderId="139" xfId="0" applyFont="1" applyFill="1" applyBorder="1" applyAlignment="1">
      <alignment horizontal="center"/>
    </xf>
    <xf numFmtId="0" fontId="9" fillId="0" borderId="152" xfId="0" applyFont="1" applyFill="1" applyBorder="1" applyAlignment="1">
      <alignment horizontal="center"/>
    </xf>
    <xf numFmtId="0" fontId="9" fillId="0" borderId="153" xfId="0" applyFont="1" applyFill="1" applyBorder="1" applyAlignment="1">
      <alignment horizontal="center"/>
    </xf>
    <xf numFmtId="0" fontId="5" fillId="0" borderId="45" xfId="0" applyFont="1" applyFill="1" applyBorder="1" applyAlignment="1">
      <alignment horizontal="center" wrapText="1"/>
    </xf>
    <xf numFmtId="0" fontId="5" fillId="0" borderId="11" xfId="0" applyFont="1" applyBorder="1" applyAlignment="1">
      <alignment horizontal="center" wrapText="1"/>
    </xf>
    <xf numFmtId="0" fontId="5" fillId="0" borderId="72" xfId="0" applyFont="1" applyBorder="1" applyAlignment="1">
      <alignment horizontal="center" wrapText="1"/>
    </xf>
    <xf numFmtId="0" fontId="6" fillId="0" borderId="45" xfId="0" applyFont="1" applyBorder="1" applyAlignment="1">
      <alignment vertical="center" wrapText="1"/>
    </xf>
    <xf numFmtId="0" fontId="6"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6"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6"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6" fillId="0" borderId="93" xfId="0" applyFont="1" applyBorder="1" applyAlignment="1">
      <alignment wrapText="1"/>
    </xf>
    <xf numFmtId="0" fontId="6"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6"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5"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5" fillId="0" borderId="75" xfId="0" applyFont="1" applyBorder="1"/>
    <xf numFmtId="0" fontId="6" fillId="0" borderId="75" xfId="0" applyFont="1" applyBorder="1"/>
    <xf numFmtId="0" fontId="6"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4" fillId="2" borderId="58" xfId="11" applyNumberFormat="1" applyFont="1" applyFill="1" applyBorder="1" applyAlignment="1">
      <alignment horizontal="center" wrapText="1"/>
    </xf>
    <xf numFmtId="0" fontId="5" fillId="0" borderId="162" xfId="0" applyFont="1" applyBorder="1"/>
    <xf numFmtId="0" fontId="0" fillId="0" borderId="163" xfId="0" applyBorder="1"/>
    <xf numFmtId="0" fontId="6" fillId="0" borderId="162" xfId="0" applyFont="1" applyBorder="1" applyAlignment="1">
      <alignment horizontal="left" wrapText="1"/>
    </xf>
    <xf numFmtId="0" fontId="6" fillId="0" borderId="162" xfId="0" applyFont="1" applyBorder="1"/>
    <xf numFmtId="0" fontId="6"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6" fillId="0" borderId="162" xfId="0" applyFont="1" applyBorder="1" applyAlignment="1">
      <alignment wrapText="1"/>
    </xf>
    <xf numFmtId="0" fontId="6" fillId="0" borderId="171" xfId="0" applyFont="1" applyBorder="1" applyAlignment="1">
      <alignment wrapText="1"/>
    </xf>
    <xf numFmtId="0" fontId="5" fillId="0" borderId="74" xfId="0" applyFont="1" applyBorder="1" applyAlignment="1">
      <alignment horizontal="center" wrapText="1"/>
    </xf>
    <xf numFmtId="0" fontId="6" fillId="0" borderId="172" xfId="0" applyFont="1" applyBorder="1" applyAlignment="1">
      <alignment wrapText="1"/>
    </xf>
    <xf numFmtId="0" fontId="0" fillId="0" borderId="162" xfId="0" applyBorder="1"/>
    <xf numFmtId="0" fontId="6" fillId="0" borderId="173" xfId="0" applyFont="1" applyBorder="1"/>
    <xf numFmtId="0" fontId="6" fillId="0" borderId="174" xfId="0" applyFont="1" applyBorder="1"/>
    <xf numFmtId="0" fontId="6" fillId="0" borderId="0" xfId="0" applyFont="1"/>
    <xf numFmtId="0" fontId="6" fillId="0" borderId="0" xfId="0" applyFont="1" applyFill="1"/>
    <xf numFmtId="0" fontId="6" fillId="0" borderId="27" xfId="0" applyFont="1" applyBorder="1" applyAlignment="1">
      <alignment horizontal="center" wrapText="1"/>
    </xf>
    <xf numFmtId="0" fontId="0" fillId="0" borderId="36" xfId="0" applyBorder="1" applyAlignment="1">
      <alignment horizontal="center" wrapText="1"/>
    </xf>
    <xf numFmtId="0" fontId="0" fillId="0" borderId="0" xfId="0" applyFill="1"/>
    <xf numFmtId="0" fontId="5" fillId="0" borderId="27" xfId="0" applyFont="1" applyBorder="1" applyAlignment="1">
      <alignment horizontal="center" wrapText="1"/>
    </xf>
    <xf numFmtId="0" fontId="6" fillId="0" borderId="0" xfId="0" applyFont="1" applyBorder="1" applyAlignment="1">
      <alignment horizontal="center"/>
    </xf>
    <xf numFmtId="170" fontId="0" fillId="0" borderId="0" xfId="0" applyNumberFormat="1" applyAlignment="1">
      <alignment wrapText="1"/>
    </xf>
    <xf numFmtId="0" fontId="5" fillId="0" borderId="13" xfId="0" applyFont="1" applyBorder="1" applyAlignment="1">
      <alignment wrapText="1"/>
    </xf>
    <xf numFmtId="0" fontId="0" fillId="0" borderId="0" xfId="0" applyBorder="1" applyAlignment="1">
      <alignment horizontal="left"/>
    </xf>
    <xf numFmtId="0" fontId="5"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6" fillId="0" borderId="0" xfId="4" applyFont="1" applyAlignment="1">
      <alignment horizontal="left"/>
    </xf>
    <xf numFmtId="0" fontId="0" fillId="0" borderId="14" xfId="0" applyFill="1" applyBorder="1" applyAlignment="1">
      <alignment horizontal="center"/>
    </xf>
    <xf numFmtId="0" fontId="5" fillId="0" borderId="158" xfId="0" applyFont="1" applyFill="1" applyBorder="1" applyAlignment="1">
      <alignment horizontal="center" wrapText="1"/>
    </xf>
    <xf numFmtId="178" fontId="6" fillId="0" borderId="11" xfId="0" applyNumberFormat="1" applyFont="1" applyFill="1" applyBorder="1" applyAlignment="1">
      <alignment horizontal="center"/>
    </xf>
    <xf numFmtId="178" fontId="6"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6" fillId="0" borderId="142" xfId="0" applyFont="1" applyFill="1" applyBorder="1"/>
    <xf numFmtId="0" fontId="6" fillId="0" borderId="92" xfId="0" applyFont="1" applyFill="1" applyBorder="1" applyAlignment="1">
      <alignment horizontal="right"/>
    </xf>
    <xf numFmtId="178" fontId="6" fillId="0" borderId="92" xfId="0" applyNumberFormat="1" applyFont="1" applyFill="1" applyBorder="1"/>
    <xf numFmtId="175" fontId="0" fillId="0" borderId="175" xfId="0" applyNumberFormat="1" applyFill="1" applyBorder="1" applyAlignment="1">
      <alignment horizontal="right"/>
    </xf>
    <xf numFmtId="0" fontId="6" fillId="2" borderId="0" xfId="4" applyFont="1" applyFill="1" applyBorder="1" applyAlignment="1">
      <alignment horizontal="left"/>
    </xf>
    <xf numFmtId="0" fontId="9" fillId="3" borderId="39" xfId="0" applyFont="1" applyFill="1" applyBorder="1" applyAlignment="1"/>
    <xf numFmtId="0" fontId="9" fillId="3" borderId="41" xfId="0" applyFont="1" applyFill="1" applyBorder="1" applyAlignment="1"/>
    <xf numFmtId="0" fontId="0" fillId="0" borderId="41" xfId="0" applyBorder="1"/>
    <xf numFmtId="0" fontId="9"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5" fillId="0" borderId="7" xfId="1" applyFont="1" applyBorder="1" applyAlignment="1">
      <alignment horizontal="center" vertical="center" wrapText="1"/>
    </xf>
    <xf numFmtId="0" fontId="5" fillId="0" borderId="7" xfId="1" applyFont="1" applyFill="1" applyBorder="1" applyAlignment="1">
      <alignment horizontal="center" vertical="center" wrapText="1"/>
    </xf>
    <xf numFmtId="0" fontId="5"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175" fontId="0" fillId="0" borderId="6" xfId="0" applyNumberFormat="1" applyFill="1" applyBorder="1"/>
    <xf numFmtId="0" fontId="5" fillId="0" borderId="49" xfId="0" applyFont="1" applyBorder="1" applyAlignment="1">
      <alignment horizontal="center" wrapText="1"/>
    </xf>
    <xf numFmtId="2" fontId="0" fillId="0" borderId="19" xfId="0" applyNumberFormat="1" applyBorder="1"/>
    <xf numFmtId="0" fontId="0" fillId="0" borderId="19" xfId="0" applyBorder="1" applyAlignment="1"/>
    <xf numFmtId="0" fontId="5" fillId="0" borderId="48" xfId="0" applyFont="1" applyBorder="1" applyAlignment="1">
      <alignment horizontal="center"/>
    </xf>
    <xf numFmtId="0" fontId="5"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4"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6"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4" fillId="0" borderId="58" xfId="11" applyNumberFormat="1" applyFont="1" applyFill="1" applyBorder="1" applyAlignment="1">
      <alignment horizontal="center" wrapText="1"/>
    </xf>
    <xf numFmtId="185" fontId="5" fillId="0" borderId="7" xfId="10" applyNumberFormat="1" applyFont="1" applyFill="1" applyBorder="1" applyAlignment="1">
      <alignment horizontal="center" vertical="center" wrapText="1"/>
    </xf>
    <xf numFmtId="0" fontId="5"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5" fillId="0" borderId="114" xfId="0" applyFont="1" applyBorder="1" applyAlignment="1">
      <alignment horizontal="center" wrapText="1"/>
    </xf>
    <xf numFmtId="0" fontId="5" fillId="0" borderId="157" xfId="0" applyFont="1" applyBorder="1" applyAlignment="1">
      <alignment horizontal="center" wrapText="1"/>
    </xf>
    <xf numFmtId="0" fontId="5"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5" fillId="0" borderId="6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5" fillId="0" borderId="179" xfId="0" applyFont="1" applyBorder="1" applyAlignment="1">
      <alignment horizontal="center" vertical="center"/>
    </xf>
    <xf numFmtId="0" fontId="0" fillId="0" borderId="149" xfId="0" applyBorder="1" applyAlignment="1">
      <alignment horizontal="center"/>
    </xf>
    <xf numFmtId="0" fontId="5" fillId="0" borderId="180" xfId="0" applyFont="1" applyBorder="1" applyAlignment="1">
      <alignment vertical="center"/>
    </xf>
    <xf numFmtId="0" fontId="5" fillId="0" borderId="102" xfId="0" applyFont="1" applyBorder="1" applyAlignment="1">
      <alignment vertical="center"/>
    </xf>
    <xf numFmtId="0" fontId="5"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5" fillId="0" borderId="47" xfId="0" applyFont="1" applyBorder="1" applyAlignment="1">
      <alignment horizontal="center" vertical="center"/>
    </xf>
    <xf numFmtId="0" fontId="5" fillId="0" borderId="111" xfId="0" applyFont="1" applyBorder="1" applyAlignment="1">
      <alignment horizontal="center" vertical="center"/>
    </xf>
    <xf numFmtId="0" fontId="5"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4"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5" fillId="0" borderId="182" xfId="0" applyFont="1" applyBorder="1" applyAlignment="1">
      <alignment wrapText="1"/>
    </xf>
    <xf numFmtId="0" fontId="5" fillId="0" borderId="158" xfId="0" applyFont="1" applyBorder="1" applyAlignment="1">
      <alignment wrapText="1"/>
    </xf>
    <xf numFmtId="0" fontId="5"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6" fillId="0" borderId="75" xfId="0" applyFont="1" applyBorder="1" applyAlignment="1">
      <alignment wrapText="1"/>
    </xf>
    <xf numFmtId="0" fontId="4"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9" fillId="0" borderId="75" xfId="0" applyFont="1" applyFill="1" applyBorder="1" applyAlignment="1">
      <alignment horizontal="center"/>
    </xf>
    <xf numFmtId="0" fontId="9" fillId="0" borderId="76" xfId="0" applyFont="1" applyFill="1" applyBorder="1" applyAlignment="1">
      <alignment horizontal="center"/>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xf numFmtId="0" fontId="5" fillId="0" borderId="0" xfId="0" applyFont="1" applyBorder="1" applyAlignment="1"/>
    <xf numFmtId="0" fontId="5" fillId="0" borderId="76" xfId="0" applyFont="1" applyBorder="1" applyAlignment="1"/>
    <xf numFmtId="0" fontId="6" fillId="0" borderId="75" xfId="0" applyFont="1" applyBorder="1" applyAlignment="1"/>
    <xf numFmtId="0" fontId="6" fillId="0" borderId="76" xfId="0" applyFont="1" applyBorder="1" applyAlignment="1">
      <alignment horizontal="left" wrapText="1"/>
    </xf>
    <xf numFmtId="0" fontId="5" fillId="0" borderId="75" xfId="0" applyFont="1" applyBorder="1" applyAlignment="1">
      <alignment wrapText="1"/>
    </xf>
    <xf numFmtId="0" fontId="5" fillId="0" borderId="75" xfId="0" applyFont="1" applyBorder="1" applyAlignment="1">
      <alignment horizontal="left" wrapText="1"/>
    </xf>
    <xf numFmtId="0" fontId="0" fillId="0" borderId="45" xfId="0" applyBorder="1"/>
    <xf numFmtId="0" fontId="0" fillId="0" borderId="72" xfId="0" applyBorder="1"/>
    <xf numFmtId="0" fontId="5" fillId="0" borderId="72" xfId="0" applyFont="1" applyFill="1" applyBorder="1" applyAlignment="1">
      <alignment horizontal="center"/>
    </xf>
    <xf numFmtId="0" fontId="5" fillId="0" borderId="11" xfId="0" applyFont="1" applyBorder="1" applyAlignment="1">
      <alignment wrapText="1"/>
    </xf>
    <xf numFmtId="0" fontId="5"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5" fillId="0" borderId="0" xfId="0" applyFont="1" applyBorder="1" applyAlignment="1">
      <alignment horizontal="left"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5" fillId="0" borderId="153" xfId="0" applyFont="1" applyBorder="1" applyAlignment="1">
      <alignment horizontal="center" wrapText="1"/>
    </xf>
    <xf numFmtId="0" fontId="5" fillId="0" borderId="36" xfId="0" applyFont="1" applyBorder="1" applyAlignment="1">
      <alignment horizontal="center" wrapText="1"/>
    </xf>
    <xf numFmtId="0" fontId="0" fillId="0" borderId="13" xfId="0" applyBorder="1" applyAlignment="1">
      <alignment wrapText="1"/>
    </xf>
    <xf numFmtId="0" fontId="5" fillId="0" borderId="13" xfId="0" applyFont="1" applyBorder="1" applyAlignment="1">
      <alignment horizontal="left" wrapText="1"/>
    </xf>
    <xf numFmtId="0" fontId="38" fillId="0" borderId="0" xfId="0" applyFont="1" applyFill="1" applyBorder="1" applyAlignment="1">
      <alignment horizontal="left"/>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5"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5" fillId="0" borderId="11" xfId="0" applyFont="1" applyFill="1" applyBorder="1" applyAlignment="1">
      <alignment horizontal="center" vertical="center" wrapText="1"/>
    </xf>
    <xf numFmtId="176" fontId="4"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4" fillId="4" borderId="78" xfId="4" applyNumberFormat="1" applyFont="1" applyFill="1" applyBorder="1" applyAlignment="1">
      <alignment horizontal="center" vertical="center"/>
    </xf>
    <xf numFmtId="0" fontId="5" fillId="0" borderId="19" xfId="0" applyFont="1" applyBorder="1" applyAlignment="1">
      <alignment horizontal="center" vertical="center" wrapText="1"/>
    </xf>
    <xf numFmtId="171" fontId="4" fillId="0" borderId="19" xfId="15" applyNumberFormat="1" applyBorder="1"/>
    <xf numFmtId="0" fontId="0" fillId="0" borderId="5" xfId="0" applyBorder="1" applyAlignment="1">
      <alignment vertical="center" wrapText="1"/>
    </xf>
    <xf numFmtId="175" fontId="0" fillId="0" borderId="0" xfId="0" applyNumberFormat="1" applyBorder="1"/>
    <xf numFmtId="189" fontId="4" fillId="0" borderId="6" xfId="15" applyNumberFormat="1" applyBorder="1"/>
    <xf numFmtId="0" fontId="6" fillId="0" borderId="11" xfId="0" applyFont="1" applyBorder="1"/>
    <xf numFmtId="0" fontId="6"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5"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5" fillId="0" borderId="151" xfId="0" applyFont="1" applyBorder="1" applyAlignment="1">
      <alignment horizontal="center" wrapText="1"/>
    </xf>
    <xf numFmtId="0" fontId="5"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5" fillId="0" borderId="85" xfId="0" applyFont="1" applyBorder="1" applyAlignment="1">
      <alignment horizontal="center" wrapText="1"/>
    </xf>
    <xf numFmtId="175" fontId="0" fillId="0" borderId="124" xfId="0" applyNumberFormat="1" applyBorder="1" applyAlignment="1">
      <alignment horizontal="right" wrapText="1"/>
    </xf>
    <xf numFmtId="0" fontId="5" fillId="0" borderId="87" xfId="0" applyFont="1" applyBorder="1" applyAlignment="1">
      <alignment horizontal="center" wrapText="1"/>
    </xf>
    <xf numFmtId="0" fontId="5"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6" fillId="0" borderId="18" xfId="0" applyNumberFormat="1" applyFont="1" applyBorder="1" applyAlignment="1">
      <alignment horizontal="center" wrapText="1"/>
    </xf>
    <xf numFmtId="176" fontId="6" fillId="0" borderId="18" xfId="0" applyNumberFormat="1" applyFont="1" applyBorder="1" applyAlignment="1">
      <alignment horizontal="center" wrapText="1"/>
    </xf>
    <xf numFmtId="176" fontId="6" fillId="0" borderId="74" xfId="0" applyNumberFormat="1" applyFont="1" applyBorder="1" applyAlignment="1">
      <alignment horizontal="center" wrapText="1"/>
    </xf>
    <xf numFmtId="175" fontId="6" fillId="0" borderId="11" xfId="0" applyNumberFormat="1" applyFont="1" applyBorder="1" applyAlignment="1">
      <alignment horizontal="center" wrapText="1"/>
    </xf>
    <xf numFmtId="176" fontId="6" fillId="0" borderId="11" xfId="0" applyNumberFormat="1" applyFont="1" applyBorder="1" applyAlignment="1">
      <alignment horizontal="center" wrapText="1"/>
    </xf>
    <xf numFmtId="176" fontId="6" fillId="0" borderId="72" xfId="0" applyNumberFormat="1" applyFont="1" applyBorder="1" applyAlignment="1">
      <alignment horizontal="center" wrapText="1"/>
    </xf>
    <xf numFmtId="0" fontId="5" fillId="0" borderId="74" xfId="0" applyFont="1" applyBorder="1" applyAlignment="1">
      <alignment horizontal="center"/>
    </xf>
    <xf numFmtId="175" fontId="6" fillId="0" borderId="72" xfId="0" applyNumberFormat="1" applyFont="1" applyBorder="1" applyAlignment="1">
      <alignment horizontal="center" wrapText="1"/>
    </xf>
    <xf numFmtId="0" fontId="5" fillId="0" borderId="166" xfId="0" applyFont="1" applyBorder="1" applyAlignment="1">
      <alignment horizontal="center" wrapText="1"/>
    </xf>
    <xf numFmtId="176" fontId="6" fillId="0" borderId="0" xfId="0" applyNumberFormat="1" applyFont="1" applyBorder="1" applyAlignment="1">
      <alignment horizontal="center" wrapText="1"/>
    </xf>
    <xf numFmtId="0" fontId="5"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5" fillId="0" borderId="185" xfId="0" applyFont="1" applyBorder="1" applyAlignment="1">
      <alignment wrapText="1"/>
    </xf>
    <xf numFmtId="0" fontId="5"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6"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5" fillId="0" borderId="7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5" fillId="0" borderId="139" xfId="0" applyFont="1" applyBorder="1" applyAlignment="1">
      <alignment wrapText="1"/>
    </xf>
    <xf numFmtId="0" fontId="5"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6" fillId="0" borderId="124" xfId="0" applyNumberFormat="1" applyFont="1" applyFill="1" applyBorder="1" applyAlignment="1">
      <alignment horizontal="center"/>
    </xf>
    <xf numFmtId="0" fontId="6" fillId="0" borderId="22" xfId="0" applyFont="1" applyFill="1" applyBorder="1" applyAlignment="1">
      <alignment horizontal="left"/>
    </xf>
    <xf numFmtId="0" fontId="6" fillId="0" borderId="13" xfId="0" applyFont="1" applyFill="1" applyBorder="1" applyAlignment="1">
      <alignment horizontal="left"/>
    </xf>
    <xf numFmtId="0" fontId="6" fillId="0" borderId="0" xfId="0" applyFont="1" applyFill="1" applyBorder="1" applyAlignment="1">
      <alignment horizontal="left" wrapText="1"/>
    </xf>
    <xf numFmtId="0" fontId="6" fillId="0" borderId="75" xfId="0" applyFont="1" applyBorder="1" applyAlignment="1">
      <alignment horizontal="left" wrapText="1"/>
    </xf>
    <xf numFmtId="0" fontId="6" fillId="0" borderId="13" xfId="0" applyFont="1" applyFill="1" applyBorder="1" applyAlignment="1">
      <alignment horizontal="left" wrapText="1"/>
    </xf>
    <xf numFmtId="0" fontId="0" fillId="0" borderId="136" xfId="0" applyBorder="1"/>
    <xf numFmtId="0" fontId="0" fillId="0" borderId="137" xfId="0" applyBorder="1"/>
    <xf numFmtId="0" fontId="6"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5" fillId="0" borderId="21" xfId="0" applyFont="1" applyBorder="1"/>
    <xf numFmtId="0" fontId="5" fillId="0" borderId="87" xfId="0" applyFont="1" applyFill="1" applyBorder="1" applyAlignment="1">
      <alignment horizontal="center" wrapText="1"/>
    </xf>
    <xf numFmtId="0" fontId="5" fillId="0" borderId="185" xfId="0" applyFont="1" applyFill="1" applyBorder="1" applyAlignment="1">
      <alignment horizontal="center" wrapText="1"/>
    </xf>
    <xf numFmtId="174" fontId="6" fillId="0" borderId="26" xfId="0" applyNumberFormat="1" applyFont="1" applyFill="1" applyBorder="1" applyAlignment="1">
      <alignment horizontal="center" wrapText="1"/>
    </xf>
    <xf numFmtId="174" fontId="6"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5" fillId="0" borderId="115" xfId="0" applyFont="1" applyFill="1" applyBorder="1" applyAlignment="1">
      <alignment horizontal="center"/>
    </xf>
    <xf numFmtId="0" fontId="6" fillId="0" borderId="0" xfId="0" applyFont="1" applyFill="1" applyBorder="1" applyAlignment="1">
      <alignment horizontal="left"/>
    </xf>
    <xf numFmtId="0" fontId="5" fillId="0" borderId="123" xfId="0" applyFont="1" applyFill="1" applyBorder="1" applyAlignment="1">
      <alignment horizontal="center"/>
    </xf>
    <xf numFmtId="0" fontId="5" fillId="0" borderId="102" xfId="0" applyFont="1" applyFill="1" applyBorder="1" applyAlignment="1">
      <alignment horizontal="center"/>
    </xf>
    <xf numFmtId="175" fontId="6"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6" fillId="0" borderId="121" xfId="0" applyFont="1" applyFill="1" applyBorder="1" applyAlignment="1">
      <alignment horizontal="left"/>
    </xf>
    <xf numFmtId="0" fontId="6" fillId="0" borderId="20" xfId="0" applyFont="1" applyFill="1" applyBorder="1" applyAlignment="1">
      <alignment horizontal="left"/>
    </xf>
    <xf numFmtId="0" fontId="0" fillId="0" borderId="93" xfId="0" applyFill="1" applyBorder="1"/>
    <xf numFmtId="0" fontId="0" fillId="0" borderId="73" xfId="0" applyFill="1" applyBorder="1"/>
    <xf numFmtId="0" fontId="6" fillId="0" borderId="142" xfId="0" applyFont="1" applyFill="1" applyBorder="1" applyAlignment="1">
      <alignment horizontal="left"/>
    </xf>
    <xf numFmtId="0" fontId="6" fillId="0" borderId="92" xfId="0" applyFont="1" applyFill="1" applyBorder="1" applyAlignment="1">
      <alignment horizontal="left"/>
    </xf>
    <xf numFmtId="0" fontId="0" fillId="0" borderId="92" xfId="0" applyFill="1" applyBorder="1"/>
    <xf numFmtId="0" fontId="0" fillId="0" borderId="175" xfId="0" applyFill="1" applyBorder="1"/>
    <xf numFmtId="0" fontId="6" fillId="2" borderId="0" xfId="4" applyFont="1" applyFill="1" applyBorder="1" applyAlignment="1">
      <alignment horizontal="left" wrapText="1"/>
    </xf>
    <xf numFmtId="0" fontId="5" fillId="0" borderId="139" xfId="0" applyFont="1" applyBorder="1" applyAlignment="1">
      <alignment horizontal="center" wrapText="1"/>
    </xf>
    <xf numFmtId="0" fontId="9" fillId="3" borderId="39" xfId="5" applyFont="1" applyFill="1" applyBorder="1"/>
    <xf numFmtId="0" fontId="5" fillId="3" borderId="39" xfId="5" applyFont="1" applyFill="1" applyBorder="1"/>
    <xf numFmtId="0" fontId="5" fillId="3" borderId="41" xfId="5" applyFont="1" applyFill="1" applyBorder="1"/>
    <xf numFmtId="0" fontId="5" fillId="0" borderId="41" xfId="5" applyFont="1" applyBorder="1"/>
    <xf numFmtId="0" fontId="5" fillId="0" borderId="40" xfId="5" applyFont="1" applyBorder="1"/>
    <xf numFmtId="0" fontId="5" fillId="0" borderId="9" xfId="5" applyFont="1" applyBorder="1" applyAlignment="1">
      <alignment horizontal="center" vertical="center" wrapText="1"/>
    </xf>
    <xf numFmtId="0" fontId="5" fillId="0" borderId="11" xfId="5" applyFont="1" applyBorder="1" applyAlignment="1">
      <alignment horizontal="center" vertical="center" wrapText="1"/>
    </xf>
    <xf numFmtId="0" fontId="5" fillId="0" borderId="11" xfId="5" applyFont="1" applyBorder="1" applyAlignment="1">
      <alignment horizontal="center" vertical="center"/>
    </xf>
    <xf numFmtId="0" fontId="5" fillId="2" borderId="11" xfId="5" applyFont="1" applyFill="1" applyBorder="1" applyAlignment="1">
      <alignment horizontal="center" vertical="center" wrapText="1"/>
    </xf>
    <xf numFmtId="0" fontId="5" fillId="0" borderId="11" xfId="5" applyFont="1" applyFill="1" applyBorder="1" applyAlignment="1">
      <alignment horizontal="center" vertical="center" wrapText="1"/>
    </xf>
    <xf numFmtId="0" fontId="5" fillId="0" borderId="78" xfId="5" applyFont="1" applyBorder="1" applyAlignment="1">
      <alignment horizontal="center" vertical="center" wrapText="1"/>
    </xf>
    <xf numFmtId="0" fontId="5"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6"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9" fillId="2" borderId="13" xfId="0" applyFont="1" applyFill="1" applyBorder="1" applyAlignment="1">
      <alignment horizontal="center" wrapText="1"/>
    </xf>
    <xf numFmtId="0" fontId="9" fillId="2" borderId="0" xfId="0" applyFont="1" applyFill="1" applyBorder="1" applyAlignment="1">
      <alignment horizontal="center" wrapText="1"/>
    </xf>
    <xf numFmtId="0" fontId="9" fillId="2" borderId="14" xfId="0" applyFont="1" applyFill="1" applyBorder="1" applyAlignment="1">
      <alignment horizontal="center" wrapText="1"/>
    </xf>
    <xf numFmtId="0" fontId="5"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6" fillId="0" borderId="31" xfId="0" applyFont="1" applyBorder="1" applyAlignment="1">
      <alignment horizontal="left" wrapText="1"/>
    </xf>
    <xf numFmtId="0" fontId="6"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45" xfId="0" applyFont="1" applyBorder="1" applyAlignment="1">
      <alignment horizontal="left" wrapText="1"/>
    </xf>
    <xf numFmtId="0" fontId="5" fillId="0" borderId="13"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0" fillId="0" borderId="0" xfId="0" applyAlignment="1">
      <alignment horizontal="left" wrapText="1"/>
    </xf>
    <xf numFmtId="0" fontId="5" fillId="0" borderId="0" xfId="0" applyFont="1" applyFill="1" applyBorder="1" applyAlignment="1">
      <alignment wrapText="1"/>
    </xf>
    <xf numFmtId="0" fontId="5" fillId="0" borderId="5" xfId="0" applyFont="1" applyFill="1" applyBorder="1" applyAlignment="1">
      <alignment horizontal="left"/>
    </xf>
    <xf numFmtId="0" fontId="6" fillId="0" borderId="3" xfId="0" applyFont="1" applyBorder="1"/>
    <xf numFmtId="0" fontId="5" fillId="0" borderId="5" xfId="0" applyFont="1" applyFill="1" applyBorder="1" applyAlignment="1">
      <alignment vertical="center"/>
    </xf>
    <xf numFmtId="0" fontId="6" fillId="0" borderId="2" xfId="0" applyFont="1" applyBorder="1"/>
    <xf numFmtId="175" fontId="6"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6" fillId="0" borderId="11" xfId="5" applyFont="1" applyBorder="1" applyAlignment="1">
      <alignment horizontal="center" vertical="center"/>
    </xf>
    <xf numFmtId="176" fontId="6" fillId="0" borderId="78" xfId="5" applyNumberFormat="1" applyFont="1" applyFill="1" applyBorder="1" applyAlignment="1">
      <alignment horizontal="center" vertical="center"/>
    </xf>
    <xf numFmtId="0" fontId="6" fillId="0" borderId="19" xfId="5" applyFont="1" applyBorder="1" applyAlignment="1">
      <alignment horizontal="center" vertical="center" wrapText="1"/>
    </xf>
    <xf numFmtId="0" fontId="6" fillId="0" borderId="9" xfId="5" applyFont="1" applyBorder="1" applyAlignment="1">
      <alignment vertic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0" borderId="11" xfId="5" applyFont="1" applyBorder="1" applyAlignment="1">
      <alignment horizontal="center" vertical="center" wrapText="1"/>
    </xf>
    <xf numFmtId="0" fontId="5" fillId="2" borderId="19" xfId="5" applyFont="1" applyFill="1" applyBorder="1" applyAlignment="1">
      <alignment horizontal="center" vertical="center" wrapText="1"/>
    </xf>
    <xf numFmtId="0" fontId="6" fillId="0" borderId="18" xfId="0" applyFont="1" applyBorder="1"/>
    <xf numFmtId="207" fontId="0" fillId="0" borderId="18" xfId="0" applyNumberFormat="1" applyBorder="1"/>
    <xf numFmtId="0" fontId="6" fillId="0" borderId="8" xfId="0" applyFont="1" applyBorder="1" applyAlignment="1">
      <alignment horizontal="center"/>
    </xf>
    <xf numFmtId="207" fontId="0" fillId="0" borderId="11" xfId="0" applyNumberFormat="1" applyBorder="1"/>
    <xf numFmtId="0" fontId="6" fillId="0" borderId="19" xfId="0" applyFont="1" applyBorder="1" applyAlignment="1">
      <alignment horizontal="center"/>
    </xf>
    <xf numFmtId="0" fontId="6" fillId="0" borderId="9" xfId="0" applyFont="1" applyFill="1" applyBorder="1"/>
    <xf numFmtId="208" fontId="0" fillId="0" borderId="11" xfId="0" applyNumberFormat="1" applyBorder="1"/>
    <xf numFmtId="207" fontId="0" fillId="0" borderId="20" xfId="0" applyNumberFormat="1" applyBorder="1"/>
    <xf numFmtId="0" fontId="6" fillId="0" borderId="10" xfId="0" applyFont="1" applyBorder="1" applyAlignment="1">
      <alignment horizontal="center"/>
    </xf>
    <xf numFmtId="0" fontId="6" fillId="0" borderId="5" xfId="0" applyFont="1" applyBorder="1"/>
    <xf numFmtId="0" fontId="6" fillId="0" borderId="43" xfId="0" applyFont="1" applyBorder="1"/>
    <xf numFmtId="0" fontId="6" fillId="0" borderId="28" xfId="0" applyFont="1" applyBorder="1"/>
    <xf numFmtId="207" fontId="0" fillId="0" borderId="28" xfId="0" applyNumberFormat="1" applyBorder="1"/>
    <xf numFmtId="0" fontId="6"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6" fillId="0" borderId="90" xfId="0" applyFont="1" applyFill="1" applyBorder="1"/>
    <xf numFmtId="208" fontId="0" fillId="0" borderId="3" xfId="0" applyNumberFormat="1" applyBorder="1"/>
    <xf numFmtId="0" fontId="5" fillId="0" borderId="75" xfId="0" applyFont="1" applyFill="1" applyBorder="1" applyAlignment="1">
      <alignment horizontal="left" wrapText="1"/>
    </xf>
    <xf numFmtId="175" fontId="6" fillId="0" borderId="0" xfId="0" applyNumberFormat="1" applyFont="1" applyBorder="1"/>
    <xf numFmtId="0" fontId="5"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9" fillId="0" borderId="195" xfId="0" applyFont="1" applyFill="1" applyBorder="1" applyAlignment="1"/>
    <xf numFmtId="0" fontId="9" fillId="0" borderId="95" xfId="0" applyFont="1" applyFill="1" applyBorder="1" applyAlignment="1"/>
    <xf numFmtId="0" fontId="6" fillId="0" borderId="196" xfId="0" applyFont="1" applyBorder="1" applyAlignment="1">
      <alignment horizontal="left" wrapText="1"/>
    </xf>
    <xf numFmtId="172" fontId="6" fillId="0" borderId="38" xfId="10" applyNumberFormat="1" applyFont="1" applyBorder="1" applyAlignment="1">
      <alignment horizontal="left" wrapText="1"/>
    </xf>
    <xf numFmtId="181" fontId="6" fillId="0" borderId="38" xfId="10" applyNumberFormat="1" applyFont="1" applyBorder="1" applyAlignment="1">
      <alignment horizontal="left" wrapText="1"/>
    </xf>
    <xf numFmtId="173" fontId="6" fillId="0" borderId="38" xfId="10" applyNumberFormat="1" applyFont="1" applyBorder="1" applyAlignment="1">
      <alignment horizontal="left" wrapText="1"/>
    </xf>
    <xf numFmtId="181" fontId="6"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6" fillId="0" borderId="77" xfId="0" applyFont="1" applyBorder="1"/>
    <xf numFmtId="0" fontId="5" fillId="0" borderId="166" xfId="0" applyFont="1" applyFill="1" applyBorder="1" applyAlignment="1">
      <alignment horizontal="center" wrapText="1"/>
    </xf>
    <xf numFmtId="0" fontId="5" fillId="0" borderId="190" xfId="0" applyFont="1" applyFill="1" applyBorder="1" applyAlignment="1">
      <alignment horizontal="center"/>
    </xf>
    <xf numFmtId="0" fontId="5" fillId="0" borderId="116" xfId="0" applyFont="1" applyFill="1" applyBorder="1" applyAlignment="1">
      <alignment horizontal="center"/>
    </xf>
    <xf numFmtId="175" fontId="5" fillId="0" borderId="18" xfId="0" applyNumberFormat="1" applyFont="1" applyFill="1" applyBorder="1" applyAlignment="1">
      <alignment horizontal="center"/>
    </xf>
    <xf numFmtId="175" fontId="5" fillId="0" borderId="117" xfId="0" applyNumberFormat="1" applyFont="1" applyFill="1" applyBorder="1" applyAlignment="1">
      <alignment horizontal="center"/>
    </xf>
    <xf numFmtId="0" fontId="6" fillId="0" borderId="57" xfId="0" applyFont="1" applyBorder="1"/>
    <xf numFmtId="175" fontId="0" fillId="0" borderId="58" xfId="0" applyNumberFormat="1" applyBorder="1"/>
    <xf numFmtId="175" fontId="6" fillId="0" borderId="11" xfId="0" applyNumberFormat="1" applyFont="1" applyBorder="1" applyAlignment="1">
      <alignment wrapText="1"/>
    </xf>
    <xf numFmtId="175" fontId="6" fillId="0" borderId="58" xfId="0" applyNumberFormat="1" applyFont="1" applyBorder="1" applyAlignment="1">
      <alignment wrapText="1"/>
    </xf>
    <xf numFmtId="0" fontId="6" fillId="0" borderId="119" xfId="0" applyFont="1" applyBorder="1" applyAlignment="1">
      <alignment horizontal="left" wrapText="1"/>
    </xf>
    <xf numFmtId="175" fontId="6" fillId="0" borderId="20" xfId="0" applyNumberFormat="1" applyFont="1" applyBorder="1" applyAlignment="1">
      <alignment horizontal="center" wrapText="1"/>
    </xf>
    <xf numFmtId="175" fontId="6" fillId="0" borderId="120" xfId="0" applyNumberFormat="1" applyFont="1" applyBorder="1" applyAlignment="1">
      <alignment horizontal="center" wrapText="1"/>
    </xf>
    <xf numFmtId="175" fontId="6"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5" fillId="0" borderId="71" xfId="0" applyFont="1" applyBorder="1" applyAlignment="1">
      <alignment horizontal="left" wrapText="1"/>
    </xf>
    <xf numFmtId="0" fontId="6" fillId="0" borderId="74" xfId="0" applyFont="1" applyBorder="1" applyAlignment="1">
      <alignment horizontal="center" wrapText="1"/>
    </xf>
    <xf numFmtId="0" fontId="6" fillId="0" borderId="72" xfId="0" applyFont="1" applyBorder="1" applyAlignment="1">
      <alignment horizontal="center" wrapText="1"/>
    </xf>
    <xf numFmtId="0" fontId="6" fillId="0" borderId="93" xfId="0" applyFont="1" applyBorder="1" applyAlignment="1">
      <alignment horizontal="center" wrapText="1"/>
    </xf>
    <xf numFmtId="0" fontId="6" fillId="0" borderId="37" xfId="0" applyFont="1" applyBorder="1" applyAlignment="1">
      <alignment horizontal="left" wrapText="1"/>
    </xf>
    <xf numFmtId="2" fontId="6" fillId="0" borderId="74" xfId="0" applyNumberFormat="1" applyFont="1" applyBorder="1" applyAlignment="1">
      <alignment horizontal="center" wrapText="1"/>
    </xf>
    <xf numFmtId="2" fontId="6" fillId="0" borderId="72" xfId="0" applyNumberFormat="1" applyFont="1" applyBorder="1" applyAlignment="1">
      <alignment horizontal="center" wrapText="1"/>
    </xf>
    <xf numFmtId="2" fontId="6" fillId="0" borderId="167" xfId="0" applyNumberFormat="1" applyFont="1" applyBorder="1" applyAlignment="1">
      <alignment horizontal="center" wrapText="1"/>
    </xf>
    <xf numFmtId="2" fontId="6" fillId="0" borderId="93" xfId="0" applyNumberFormat="1" applyFont="1" applyBorder="1" applyAlignment="1">
      <alignment horizontal="center" wrapText="1"/>
    </xf>
    <xf numFmtId="0" fontId="5" fillId="0" borderId="61" xfId="0" applyFont="1" applyBorder="1" applyAlignment="1">
      <alignment horizontal="left" wrapText="1"/>
    </xf>
    <xf numFmtId="0" fontId="5" fillId="0" borderId="18" xfId="0" applyFont="1" applyBorder="1" applyAlignment="1">
      <alignment horizontal="left" wrapText="1"/>
    </xf>
    <xf numFmtId="0" fontId="5" fillId="0" borderId="74" xfId="0" applyFont="1" applyBorder="1" applyAlignment="1">
      <alignment horizontal="left" wrapText="1"/>
    </xf>
    <xf numFmtId="0" fontId="6" fillId="0" borderId="11" xfId="0" applyFont="1" applyBorder="1" applyAlignment="1">
      <alignment horizontal="center" wrapText="1"/>
    </xf>
    <xf numFmtId="190" fontId="6" fillId="0" borderId="72" xfId="0" applyNumberFormat="1" applyFont="1" applyBorder="1" applyAlignment="1">
      <alignment horizontal="right" wrapText="1"/>
    </xf>
    <xf numFmtId="0" fontId="5" fillId="0" borderId="75" xfId="0" applyFont="1" applyFill="1" applyBorder="1" applyAlignment="1">
      <alignment horizontal="left"/>
    </xf>
    <xf numFmtId="0" fontId="5" fillId="0" borderId="9" xfId="0" applyFont="1" applyBorder="1" applyAlignment="1">
      <alignment horizontal="center" vertical="center" wrapText="1"/>
    </xf>
    <xf numFmtId="193" fontId="0" fillId="0" borderId="10" xfId="10" applyNumberFormat="1" applyFont="1" applyBorder="1" applyAlignment="1">
      <alignment horizontal="center"/>
    </xf>
    <xf numFmtId="0" fontId="6" fillId="0" borderId="76" xfId="0" applyFont="1" applyFill="1" applyBorder="1" applyAlignment="1">
      <alignment horizontal="left"/>
    </xf>
    <xf numFmtId="0" fontId="5" fillId="0" borderId="2" xfId="0" applyFont="1" applyFill="1" applyBorder="1" applyAlignment="1">
      <alignment horizontal="left" vertical="center" wrapText="1"/>
    </xf>
    <xf numFmtId="0" fontId="5" fillId="0" borderId="166" xfId="0" applyFont="1" applyBorder="1" applyAlignment="1">
      <alignment horizontal="center" vertical="center" wrapText="1"/>
    </xf>
    <xf numFmtId="0" fontId="6" fillId="0" borderId="93" xfId="0" applyFont="1" applyBorder="1" applyAlignment="1">
      <alignment horizontal="left" wrapText="1"/>
    </xf>
    <xf numFmtId="175" fontId="6" fillId="0" borderId="11" xfId="0" applyNumberFormat="1" applyFont="1" applyBorder="1" applyAlignment="1">
      <alignment horizontal="left" wrapText="1"/>
    </xf>
    <xf numFmtId="0" fontId="6" fillId="0" borderId="72" xfId="0" applyFont="1" applyBorder="1" applyAlignment="1">
      <alignment horizontal="left" wrapText="1"/>
    </xf>
    <xf numFmtId="0" fontId="5" fillId="0" borderId="199" xfId="0" applyFont="1" applyBorder="1" applyAlignment="1">
      <alignment wrapText="1"/>
    </xf>
    <xf numFmtId="0" fontId="5"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5" fillId="0" borderId="200" xfId="0" applyFont="1" applyBorder="1" applyAlignment="1">
      <alignment horizontal="center" vertical="center" wrapText="1"/>
    </xf>
    <xf numFmtId="0" fontId="0" fillId="0" borderId="45" xfId="0" applyBorder="1" applyAlignment="1">
      <alignment horizontal="left" vertical="center" wrapText="1"/>
    </xf>
    <xf numFmtId="175" fontId="6" fillId="0" borderId="11" xfId="0" applyNumberFormat="1" applyFont="1" applyBorder="1" applyAlignment="1">
      <alignment horizontal="left" vertical="center" wrapText="1"/>
    </xf>
    <xf numFmtId="175" fontId="6" fillId="0" borderId="11" xfId="0" applyNumberFormat="1" applyFont="1" applyBorder="1" applyAlignment="1">
      <alignment horizontal="center"/>
    </xf>
    <xf numFmtId="0" fontId="6" fillId="0" borderId="11" xfId="0" applyFont="1" applyBorder="1" applyAlignment="1"/>
    <xf numFmtId="0" fontId="5"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5" fillId="0" borderId="163" xfId="0" applyFont="1" applyFill="1" applyBorder="1"/>
    <xf numFmtId="0" fontId="6"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6" fillId="0" borderId="163" xfId="0" applyFont="1" applyBorder="1" applyAlignment="1">
      <alignment horizontal="left" wrapText="1"/>
    </xf>
    <xf numFmtId="0" fontId="5" fillId="0" borderId="62" xfId="0" applyFont="1" applyBorder="1" applyAlignment="1">
      <alignment horizontal="left" wrapText="1"/>
    </xf>
    <xf numFmtId="0" fontId="5" fillId="0" borderId="48" xfId="0" applyFont="1" applyBorder="1" applyAlignment="1">
      <alignment horizontal="left" wrapText="1"/>
    </xf>
    <xf numFmtId="175" fontId="6" fillId="0" borderId="20" xfId="0" applyNumberFormat="1" applyFont="1" applyBorder="1" applyAlignment="1">
      <alignment horizontal="left" wrapText="1"/>
    </xf>
    <xf numFmtId="0" fontId="5" fillId="0" borderId="198" xfId="0" applyFont="1" applyBorder="1" applyAlignment="1">
      <alignment horizontal="left" wrapText="1"/>
    </xf>
    <xf numFmtId="190" fontId="6" fillId="0" borderId="35" xfId="0" applyNumberFormat="1" applyFont="1" applyBorder="1" applyAlignment="1">
      <alignment horizontal="right" wrapText="1"/>
    </xf>
    <xf numFmtId="0" fontId="5" fillId="0" borderId="37" xfId="0" applyFont="1" applyBorder="1" applyAlignment="1">
      <alignment horizontal="center"/>
    </xf>
    <xf numFmtId="0" fontId="5" fillId="0" borderId="42" xfId="0" applyFont="1" applyBorder="1" applyAlignment="1">
      <alignment horizontal="center" vertical="center" wrapText="1"/>
    </xf>
    <xf numFmtId="0" fontId="0" fillId="0" borderId="11" xfId="0" applyBorder="1" applyAlignment="1">
      <alignment horizontal="left" wrapText="1"/>
    </xf>
    <xf numFmtId="0" fontId="6"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6" fillId="0" borderId="20" xfId="0" applyNumberFormat="1" applyFont="1" applyBorder="1" applyAlignment="1">
      <alignment horizontal="center"/>
    </xf>
    <xf numFmtId="175" fontId="6"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8"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6" fillId="12" borderId="9" xfId="5" applyFont="1" applyFill="1" applyBorder="1" applyAlignment="1">
      <alignment vertical="center" wrapText="1"/>
    </xf>
    <xf numFmtId="0" fontId="6"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6"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6" fillId="12" borderId="11" xfId="5" applyFont="1" applyFill="1" applyBorder="1" applyAlignment="1">
      <alignment horizontal="center" vertical="center"/>
    </xf>
    <xf numFmtId="176" fontId="6" fillId="12" borderId="11" xfId="5" applyNumberFormat="1" applyFont="1" applyFill="1" applyBorder="1" applyAlignment="1">
      <alignment horizontal="center" vertical="center"/>
    </xf>
    <xf numFmtId="176" fontId="6" fillId="12" borderId="78" xfId="5" applyNumberFormat="1" applyFont="1" applyFill="1" applyBorder="1" applyAlignment="1">
      <alignment horizontal="center" vertical="center"/>
    </xf>
    <xf numFmtId="0" fontId="6" fillId="12" borderId="19" xfId="5" applyFont="1" applyFill="1" applyBorder="1" applyAlignment="1">
      <alignment horizontal="center" vertical="center" wrapText="1"/>
    </xf>
    <xf numFmtId="0" fontId="6" fillId="0" borderId="66" xfId="0" applyFont="1" applyBorder="1" applyAlignment="1">
      <alignment horizontal="center" vertical="center" wrapText="1"/>
    </xf>
    <xf numFmtId="175" fontId="6" fillId="0" borderId="201" xfId="11" applyNumberFormat="1" applyFont="1" applyBorder="1" applyAlignment="1">
      <alignment horizontal="center" vertical="center" wrapText="1"/>
    </xf>
    <xf numFmtId="3" fontId="6" fillId="0" borderId="201" xfId="11" applyNumberFormat="1" applyFont="1" applyBorder="1" applyAlignment="1">
      <alignment horizontal="center" vertical="center" wrapText="1"/>
    </xf>
    <xf numFmtId="175" fontId="6" fillId="0" borderId="121" xfId="11" applyNumberFormat="1" applyFont="1" applyBorder="1" applyAlignment="1">
      <alignment horizontal="center" vertical="center" wrapText="1"/>
    </xf>
    <xf numFmtId="3" fontId="6" fillId="0" borderId="121" xfId="11" applyNumberFormat="1" applyFont="1" applyBorder="1" applyAlignment="1">
      <alignment horizontal="center" vertical="center" wrapText="1"/>
    </xf>
    <xf numFmtId="0" fontId="6"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6"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5" fillId="0" borderId="5" xfId="0" applyFont="1" applyFill="1" applyBorder="1" applyAlignment="1">
      <alignment vertical="center" wrapText="1"/>
    </xf>
    <xf numFmtId="0" fontId="5" fillId="0" borderId="2" xfId="0" applyFont="1" applyFill="1" applyBorder="1" applyAlignment="1">
      <alignmen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90" xfId="0" applyFont="1" applyBorder="1" applyAlignment="1">
      <alignment horizontal="center" vertical="center" wrapText="1"/>
    </xf>
    <xf numFmtId="175" fontId="6" fillId="0" borderId="11" xfId="11" applyNumberFormat="1" applyFont="1" applyBorder="1" applyAlignment="1">
      <alignment horizontal="center" vertical="center" wrapText="1"/>
    </xf>
    <xf numFmtId="175" fontId="6" fillId="0" borderId="2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6" fillId="0" borderId="201" xfId="11" applyNumberFormat="1" applyFont="1" applyBorder="1" applyAlignment="1">
      <alignment horizontal="center" vertical="center" wrapText="1"/>
    </xf>
    <xf numFmtId="176" fontId="6" fillId="0" borderId="19" xfId="11" applyNumberFormat="1" applyFont="1" applyBorder="1" applyAlignment="1">
      <alignment horizontal="center" vertical="center" wrapText="1"/>
    </xf>
    <xf numFmtId="177" fontId="6" fillId="0" borderId="121" xfId="11" applyNumberFormat="1" applyFont="1" applyBorder="1" applyAlignment="1">
      <alignment horizontal="center" vertical="center" wrapText="1"/>
    </xf>
    <xf numFmtId="176" fontId="6" fillId="0" borderId="10" xfId="11" applyNumberFormat="1" applyFont="1" applyBorder="1" applyAlignment="1">
      <alignment horizontal="center" vertical="center" wrapText="1"/>
    </xf>
    <xf numFmtId="175" fontId="6" fillId="0" borderId="0" xfId="11" applyNumberFormat="1" applyFont="1" applyBorder="1" applyAlignment="1">
      <alignment horizontal="center" vertical="center" wrapText="1"/>
    </xf>
    <xf numFmtId="177" fontId="6" fillId="0" borderId="0" xfId="11" applyNumberFormat="1" applyFont="1" applyBorder="1" applyAlignment="1">
      <alignment horizontal="center" vertical="center" wrapText="1"/>
    </xf>
    <xf numFmtId="176" fontId="6" fillId="0" borderId="6" xfId="11" applyNumberFormat="1" applyFont="1" applyBorder="1" applyAlignment="1">
      <alignment horizontal="center" vertical="center" wrapText="1"/>
    </xf>
    <xf numFmtId="3" fontId="6" fillId="0" borderId="42" xfId="11" applyNumberFormat="1" applyFont="1" applyBorder="1" applyAlignment="1">
      <alignment horizontal="center" vertical="center" wrapText="1"/>
    </xf>
    <xf numFmtId="177" fontId="6" fillId="0" borderId="202" xfId="11" applyNumberFormat="1" applyFont="1" applyBorder="1" applyAlignment="1">
      <alignment horizontal="center" vertical="center" wrapText="1"/>
    </xf>
    <xf numFmtId="176" fontId="6"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6" fillId="0" borderId="42" xfId="11" applyNumberFormat="1" applyFont="1" applyBorder="1" applyAlignment="1">
      <alignment horizontal="center" vertical="center" wrapText="1"/>
    </xf>
    <xf numFmtId="3" fontId="6" fillId="0" borderId="0" xfId="11" applyNumberFormat="1" applyFont="1" applyBorder="1" applyAlignment="1">
      <alignment horizontal="center" vertical="center" wrapText="1"/>
    </xf>
    <xf numFmtId="175" fontId="6" fillId="0" borderId="6" xfId="11" applyNumberFormat="1" applyFont="1" applyBorder="1" applyAlignment="1">
      <alignment horizontal="center" vertical="center" wrapText="1"/>
    </xf>
    <xf numFmtId="0" fontId="6" fillId="2" borderId="5" xfId="0" applyFont="1" applyFill="1" applyBorder="1" applyAlignment="1">
      <alignment horizontal="center" vertical="center" wrapText="1"/>
    </xf>
    <xf numFmtId="175" fontId="6" fillId="2" borderId="0" xfId="11" applyNumberFormat="1" applyFont="1" applyFill="1" applyBorder="1" applyAlignment="1">
      <alignment horizontal="center" vertical="center" wrapText="1"/>
    </xf>
    <xf numFmtId="3" fontId="6" fillId="2" borderId="0" xfId="11" applyNumberFormat="1" applyFont="1" applyFill="1" applyBorder="1" applyAlignment="1">
      <alignment horizontal="center" vertical="center" wrapText="1"/>
    </xf>
    <xf numFmtId="175" fontId="6" fillId="2" borderId="6" xfId="11" applyNumberFormat="1" applyFont="1" applyFill="1" applyBorder="1" applyAlignment="1">
      <alignment horizontal="center" vertical="center" wrapText="1"/>
    </xf>
    <xf numFmtId="0" fontId="6" fillId="2" borderId="78" xfId="0" applyFont="1" applyFill="1" applyBorder="1" applyAlignment="1">
      <alignment horizontal="left"/>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5"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5" fillId="4" borderId="207" xfId="0" applyFont="1" applyFill="1" applyBorder="1" applyAlignment="1">
      <alignment horizontal="center" wrapText="1"/>
    </xf>
    <xf numFmtId="0" fontId="5" fillId="4" borderId="167" xfId="0" applyFont="1" applyFill="1" applyBorder="1" applyAlignment="1">
      <alignment horizontal="center"/>
    </xf>
    <xf numFmtId="0" fontId="0" fillId="0" borderId="146" xfId="0" applyBorder="1"/>
    <xf numFmtId="0" fontId="5" fillId="0" borderId="128" xfId="0" applyFont="1" applyFill="1" applyBorder="1" applyAlignment="1">
      <alignment horizontal="center"/>
    </xf>
    <xf numFmtId="175" fontId="5" fillId="0" borderId="74" xfId="0" applyNumberFormat="1" applyFont="1" applyFill="1" applyBorder="1" applyAlignment="1">
      <alignment horizontal="center"/>
    </xf>
    <xf numFmtId="0" fontId="6" fillId="0" borderId="208" xfId="0" applyFont="1" applyBorder="1"/>
    <xf numFmtId="0" fontId="6" fillId="0" borderId="130" xfId="0" applyFont="1" applyBorder="1" applyAlignment="1">
      <alignment horizontal="left" wrapText="1"/>
    </xf>
    <xf numFmtId="175" fontId="6" fillId="0" borderId="93" xfId="0" applyNumberFormat="1" applyFont="1" applyBorder="1" applyAlignment="1">
      <alignment horizontal="center" wrapText="1"/>
    </xf>
    <xf numFmtId="0" fontId="6" fillId="0" borderId="209" xfId="0" applyFont="1" applyBorder="1" applyAlignment="1">
      <alignment horizontal="left" wrapText="1"/>
    </xf>
    <xf numFmtId="175" fontId="6" fillId="0" borderId="73" xfId="0" applyNumberFormat="1" applyFont="1" applyBorder="1" applyAlignment="1">
      <alignment horizontal="center" wrapText="1"/>
    </xf>
    <xf numFmtId="0" fontId="6" fillId="0" borderId="210" xfId="0" applyFont="1" applyBorder="1" applyAlignment="1">
      <alignment horizontal="left" wrapText="1"/>
    </xf>
    <xf numFmtId="175" fontId="6" fillId="0" borderId="37" xfId="0" applyNumberFormat="1" applyFont="1" applyBorder="1" applyAlignment="1">
      <alignment horizontal="center" wrapText="1"/>
    </xf>
    <xf numFmtId="0" fontId="5" fillId="4" borderId="128" xfId="0" applyFont="1" applyFill="1" applyBorder="1" applyAlignment="1">
      <alignment horizontal="center" wrapText="1"/>
    </xf>
    <xf numFmtId="0" fontId="5" fillId="4" borderId="18" xfId="0" applyFont="1" applyFill="1" applyBorder="1" applyAlignment="1">
      <alignment horizontal="center"/>
    </xf>
    <xf numFmtId="0" fontId="54" fillId="4" borderId="129" xfId="0" applyFont="1" applyFill="1" applyBorder="1" applyAlignment="1">
      <alignment wrapText="1"/>
    </xf>
    <xf numFmtId="0" fontId="5" fillId="0" borderId="208" xfId="0" applyFont="1" applyFill="1" applyBorder="1" applyAlignment="1">
      <alignment horizontal="center"/>
    </xf>
    <xf numFmtId="175" fontId="5" fillId="0" borderId="11" xfId="0" applyNumberFormat="1" applyFont="1" applyFill="1" applyBorder="1" applyAlignment="1">
      <alignment horizontal="center"/>
    </xf>
    <xf numFmtId="0" fontId="0" fillId="0" borderId="211" xfId="0" applyBorder="1"/>
    <xf numFmtId="0" fontId="6" fillId="0" borderId="208" xfId="0" applyFont="1" applyBorder="1" applyAlignment="1">
      <alignment wrapText="1"/>
    </xf>
    <xf numFmtId="0" fontId="0" fillId="0" borderId="211" xfId="0" applyBorder="1" applyAlignment="1">
      <alignment wrapText="1"/>
    </xf>
    <xf numFmtId="0" fontId="6" fillId="0" borderId="130" xfId="0" applyFont="1" applyBorder="1" applyAlignment="1">
      <alignment wrapText="1"/>
    </xf>
    <xf numFmtId="0" fontId="0" fillId="0" borderId="131" xfId="0" applyBorder="1" applyAlignment="1">
      <alignment wrapText="1"/>
    </xf>
    <xf numFmtId="0" fontId="6" fillId="0" borderId="145" xfId="0" applyFont="1" applyBorder="1" applyAlignment="1">
      <alignment horizontal="left" wrapText="1"/>
    </xf>
    <xf numFmtId="175" fontId="6"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5"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6" fillId="0" borderId="73" xfId="0" applyFont="1" applyFill="1" applyBorder="1" applyAlignment="1">
      <alignment horizontal="left" wrapText="1"/>
    </xf>
    <xf numFmtId="0" fontId="5" fillId="0" borderId="171" xfId="0" applyFont="1" applyBorder="1" applyAlignment="1">
      <alignment horizontal="center" wrapText="1"/>
    </xf>
    <xf numFmtId="175" fontId="6" fillId="0" borderId="172" xfId="0" applyNumberFormat="1" applyFont="1" applyBorder="1" applyAlignment="1">
      <alignment horizontal="left" wrapText="1"/>
    </xf>
    <xf numFmtId="175" fontId="6" fillId="0" borderId="162" xfId="0" applyNumberFormat="1" applyFont="1" applyFill="1" applyBorder="1" applyAlignment="1">
      <alignment horizontal="left" wrapText="1"/>
    </xf>
    <xf numFmtId="175" fontId="6"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6" fillId="0" borderId="217" xfId="0" applyFont="1" applyBorder="1"/>
    <xf numFmtId="0" fontId="0" fillId="0" borderId="92" xfId="0" applyBorder="1"/>
    <xf numFmtId="0" fontId="0" fillId="0" borderId="175" xfId="0" applyBorder="1"/>
    <xf numFmtId="0" fontId="5" fillId="0" borderId="218" xfId="0" applyFont="1" applyBorder="1" applyAlignment="1">
      <alignment horizontal="center"/>
    </xf>
    <xf numFmtId="0" fontId="5" fillId="0" borderId="181" xfId="0" applyFont="1" applyBorder="1" applyAlignment="1">
      <alignment horizontal="center"/>
    </xf>
    <xf numFmtId="175" fontId="6" fillId="0" borderId="219" xfId="0" applyNumberFormat="1" applyFont="1" applyBorder="1" applyAlignment="1">
      <alignment horizontal="center"/>
    </xf>
    <xf numFmtId="175" fontId="6" fillId="0" borderId="38" xfId="0" applyNumberFormat="1" applyFont="1" applyBorder="1" applyAlignment="1">
      <alignment horizontal="center"/>
    </xf>
    <xf numFmtId="175" fontId="0" fillId="0" borderId="96" xfId="0" applyNumberFormat="1" applyBorder="1" applyAlignment="1">
      <alignment horizontal="center"/>
    </xf>
    <xf numFmtId="0" fontId="6" fillId="0" borderId="162" xfId="0" applyFont="1" applyFill="1" applyBorder="1" applyAlignment="1">
      <alignment horizontal="left"/>
    </xf>
    <xf numFmtId="0" fontId="54" fillId="2" borderId="220" xfId="0" applyFont="1" applyFill="1" applyBorder="1" applyAlignment="1"/>
    <xf numFmtId="0" fontId="5" fillId="0" borderId="221" xfId="0" applyFont="1" applyFill="1" applyBorder="1" applyAlignment="1">
      <alignment horizontal="center" wrapText="1"/>
    </xf>
    <xf numFmtId="0" fontId="5" fillId="0" borderId="56" xfId="0" applyFont="1" applyFill="1" applyBorder="1" applyAlignment="1">
      <alignment horizontal="center" wrapText="1"/>
    </xf>
    <xf numFmtId="0" fontId="5" fillId="0" borderId="169" xfId="0" applyFont="1" applyFill="1" applyBorder="1" applyAlignment="1">
      <alignment horizontal="center" wrapText="1"/>
    </xf>
    <xf numFmtId="174" fontId="6" fillId="0" borderId="165" xfId="0" applyNumberFormat="1" applyFont="1" applyFill="1" applyBorder="1" applyAlignment="1">
      <alignment horizontal="center" wrapText="1"/>
    </xf>
    <xf numFmtId="174" fontId="6"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52" fillId="0" borderId="0" xfId="0" applyFont="1" applyBorder="1"/>
    <xf numFmtId="0" fontId="0" fillId="0" borderId="163" xfId="0" applyFill="1" applyBorder="1"/>
    <xf numFmtId="0" fontId="6" fillId="0" borderId="162" xfId="0" applyFont="1" applyFill="1" applyBorder="1" applyAlignment="1">
      <alignment horizontal="left" wrapText="1"/>
    </xf>
    <xf numFmtId="0" fontId="6" fillId="0" borderId="163" xfId="0" applyFont="1" applyFill="1" applyBorder="1" applyAlignment="1">
      <alignment horizontal="left" wrapText="1"/>
    </xf>
    <xf numFmtId="0" fontId="5" fillId="0" borderId="225" xfId="0" applyFont="1" applyBorder="1" applyAlignment="1">
      <alignment horizontal="center" wrapText="1"/>
    </xf>
    <xf numFmtId="175" fontId="6"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5" fillId="0" borderId="171" xfId="0" applyFont="1" applyBorder="1" applyAlignment="1">
      <alignment horizontal="left" wrapText="1"/>
    </xf>
    <xf numFmtId="0" fontId="0" fillId="0" borderId="163" xfId="0" applyBorder="1" applyAlignment="1">
      <alignment horizontal="left" wrapText="1"/>
    </xf>
    <xf numFmtId="0" fontId="6" fillId="0" borderId="172" xfId="0" applyFont="1" applyBorder="1" applyAlignment="1">
      <alignment horizontal="left" wrapText="1"/>
    </xf>
    <xf numFmtId="0" fontId="6" fillId="0" borderId="226" xfId="0" applyFont="1" applyBorder="1" applyAlignment="1">
      <alignment horizontal="left" wrapText="1"/>
    </xf>
    <xf numFmtId="0" fontId="0" fillId="0" borderId="93" xfId="0" applyBorder="1" applyAlignment="1">
      <alignment horizontal="left" wrapText="1"/>
    </xf>
    <xf numFmtId="0" fontId="5" fillId="0" borderId="164" xfId="0" applyFont="1" applyBorder="1"/>
    <xf numFmtId="0" fontId="5" fillId="0" borderId="48" xfId="0" applyFont="1" applyBorder="1"/>
    <xf numFmtId="0" fontId="5" fillId="0" borderId="71" xfId="0" applyFont="1" applyFill="1" applyBorder="1"/>
    <xf numFmtId="9" fontId="6" fillId="0" borderId="72" xfId="0" applyNumberFormat="1" applyFont="1" applyBorder="1"/>
    <xf numFmtId="0" fontId="6" fillId="0" borderId="227" xfId="0" applyFont="1" applyBorder="1" applyAlignment="1">
      <alignment horizontal="left" wrapText="1"/>
    </xf>
    <xf numFmtId="0" fontId="52" fillId="0" borderId="162" xfId="0" applyFont="1" applyBorder="1"/>
    <xf numFmtId="0" fontId="0" fillId="0" borderId="224" xfId="0" applyBorder="1"/>
    <xf numFmtId="0" fontId="5" fillId="0" borderId="17" xfId="0" applyFont="1" applyFill="1" applyBorder="1" applyAlignment="1">
      <alignment horizontal="center"/>
    </xf>
    <xf numFmtId="0" fontId="5" fillId="0" borderId="18" xfId="0" applyFont="1" applyFill="1" applyBorder="1" applyAlignment="1">
      <alignment horizontal="center"/>
    </xf>
    <xf numFmtId="0" fontId="5" fillId="0" borderId="8" xfId="0" applyFont="1" applyFill="1" applyBorder="1" applyAlignment="1">
      <alignment horizontal="center"/>
    </xf>
    <xf numFmtId="0" fontId="6" fillId="0" borderId="11" xfId="0" applyFont="1" applyFill="1" applyBorder="1" applyAlignment="1">
      <alignment horizontal="left"/>
    </xf>
    <xf numFmtId="175" fontId="6" fillId="0" borderId="11" xfId="0" applyNumberFormat="1" applyFont="1" applyFill="1" applyBorder="1" applyAlignment="1">
      <alignment horizontal="center"/>
    </xf>
    <xf numFmtId="0" fontId="6" fillId="0" borderId="19" xfId="0" applyFont="1" applyFill="1" applyBorder="1" applyAlignment="1">
      <alignment horizontal="center"/>
    </xf>
    <xf numFmtId="0" fontId="6" fillId="0" borderId="98" xfId="0" applyFont="1" applyFill="1" applyBorder="1" applyAlignment="1">
      <alignment horizontal="left"/>
    </xf>
    <xf numFmtId="0" fontId="6" fillId="0" borderId="31" xfId="0" applyFont="1" applyFill="1" applyBorder="1" applyAlignment="1">
      <alignment horizontal="left"/>
    </xf>
    <xf numFmtId="0" fontId="9" fillId="0" borderId="31" xfId="0" applyFont="1" applyFill="1" applyBorder="1" applyAlignment="1">
      <alignment horizontal="center"/>
    </xf>
    <xf numFmtId="0" fontId="9" fillId="0" borderId="228" xfId="0" applyFont="1" applyFill="1" applyBorder="1" applyAlignment="1">
      <alignment horizontal="center"/>
    </xf>
    <xf numFmtId="167" fontId="0" fillId="0" borderId="20" xfId="10" applyFont="1" applyBorder="1" applyAlignment="1">
      <alignment horizontal="center" wrapText="1"/>
    </xf>
    <xf numFmtId="0" fontId="5" fillId="0" borderId="229" xfId="0" applyFont="1" applyFill="1" applyBorder="1" applyAlignment="1">
      <alignment wrapText="1"/>
    </xf>
    <xf numFmtId="0" fontId="5" fillId="0" borderId="230" xfId="0" applyFont="1" applyFill="1" applyBorder="1" applyAlignment="1">
      <alignment horizontal="center" wrapText="1"/>
    </xf>
    <xf numFmtId="0" fontId="6"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5" fillId="0" borderId="2" xfId="0" applyFont="1" applyFill="1" applyBorder="1" applyAlignment="1">
      <alignment horizontal="left"/>
    </xf>
    <xf numFmtId="0" fontId="6" fillId="0" borderId="3" xfId="0" applyFont="1" applyFill="1" applyBorder="1" applyAlignment="1">
      <alignment horizontal="left"/>
    </xf>
    <xf numFmtId="0" fontId="9" fillId="0" borderId="3" xfId="0" applyFont="1" applyFill="1" applyBorder="1" applyAlignment="1">
      <alignment horizontal="center"/>
    </xf>
    <xf numFmtId="0" fontId="9" fillId="0" borderId="4" xfId="0" applyFont="1" applyFill="1" applyBorder="1" applyAlignment="1">
      <alignment horizontal="center"/>
    </xf>
    <xf numFmtId="0" fontId="5"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5" fillId="0" borderId="201" xfId="0" applyFont="1" applyBorder="1" applyAlignment="1">
      <alignment horizontal="center" vertical="center" wrapText="1"/>
    </xf>
    <xf numFmtId="175" fontId="6" fillId="0" borderId="10"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5" fillId="0" borderId="84" xfId="0" applyFont="1" applyBorder="1" applyAlignment="1">
      <alignment horizontal="center" vertical="center" wrapText="1"/>
    </xf>
    <xf numFmtId="0" fontId="5" fillId="0" borderId="19" xfId="0" applyFont="1" applyBorder="1" applyAlignment="1">
      <alignment vertical="center" wrapText="1"/>
    </xf>
    <xf numFmtId="0" fontId="6" fillId="0" borderId="66" xfId="0" applyFont="1" applyBorder="1" applyAlignment="1">
      <alignment horizontal="left" vertical="center" wrapText="1"/>
    </xf>
    <xf numFmtId="175" fontId="6" fillId="0" borderId="19" xfId="11" applyNumberFormat="1" applyFont="1" applyBorder="1" applyAlignment="1">
      <alignment vertical="center" wrapText="1"/>
    </xf>
    <xf numFmtId="175" fontId="6" fillId="0" borderId="19" xfId="11" applyNumberFormat="1" applyFont="1" applyBorder="1" applyAlignment="1">
      <alignment horizontal="right" vertical="center" wrapText="1"/>
    </xf>
    <xf numFmtId="175" fontId="6" fillId="0" borderId="10" xfId="11" applyNumberFormat="1" applyFont="1" applyBorder="1" applyAlignment="1">
      <alignment vertical="center" wrapText="1"/>
    </xf>
    <xf numFmtId="193" fontId="6" fillId="0" borderId="201" xfId="10" applyNumberFormat="1" applyFont="1" applyBorder="1" applyAlignment="1">
      <alignment horizontal="center" vertical="center" wrapText="1"/>
    </xf>
    <xf numFmtId="193" fontId="6" fillId="0" borderId="121" xfId="10" applyNumberFormat="1" applyFont="1" applyBorder="1" applyAlignment="1">
      <alignment horizontal="center" vertical="center" wrapText="1"/>
    </xf>
    <xf numFmtId="175" fontId="6"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6" fillId="0" borderId="201" xfId="10" applyNumberFormat="1" applyFont="1" applyBorder="1" applyAlignment="1">
      <alignment horizontal="center" vertical="center" wrapText="1"/>
    </xf>
    <xf numFmtId="168" fontId="6" fillId="0" borderId="121" xfId="10" applyNumberFormat="1" applyFont="1" applyBorder="1" applyAlignment="1">
      <alignment horizontal="center" vertical="center" wrapText="1"/>
    </xf>
    <xf numFmtId="168" fontId="6" fillId="0" borderId="0" xfId="10" applyNumberFormat="1" applyFont="1" applyBorder="1" applyAlignment="1">
      <alignment horizontal="center" vertical="center" wrapText="1"/>
    </xf>
    <xf numFmtId="168" fontId="6" fillId="0" borderId="202" xfId="10" applyNumberFormat="1" applyFont="1" applyBorder="1" applyAlignment="1">
      <alignment horizontal="center" vertical="center" wrapText="1"/>
    </xf>
    <xf numFmtId="0" fontId="6" fillId="2" borderId="2" xfId="0" applyFont="1" applyFill="1" applyBorder="1" applyAlignment="1">
      <alignment horizontal="left"/>
    </xf>
    <xf numFmtId="175" fontId="6" fillId="0" borderId="3" xfId="11" applyNumberFormat="1" applyFont="1" applyBorder="1" applyAlignment="1">
      <alignment horizontal="center" vertical="center" wrapText="1"/>
    </xf>
    <xf numFmtId="177" fontId="6" fillId="0" borderId="3" xfId="11" applyNumberFormat="1" applyFont="1" applyBorder="1" applyAlignment="1">
      <alignment horizontal="center" vertical="center" wrapText="1"/>
    </xf>
    <xf numFmtId="175" fontId="6" fillId="0" borderId="4" xfId="11" applyNumberFormat="1" applyFont="1" applyBorder="1" applyAlignment="1">
      <alignment horizontal="center" vertical="center" wrapText="1"/>
    </xf>
    <xf numFmtId="0" fontId="5" fillId="4" borderId="167" xfId="0" applyFont="1" applyFill="1" applyBorder="1" applyAlignment="1">
      <alignment horizontal="center" wrapText="1"/>
    </xf>
    <xf numFmtId="0" fontId="54" fillId="4" borderId="231" xfId="0" applyFont="1" applyFill="1" applyBorder="1" applyAlignment="1">
      <alignment wrapText="1"/>
    </xf>
    <xf numFmtId="0" fontId="6" fillId="0" borderId="128" xfId="0" applyFont="1" applyFill="1" applyBorder="1" applyAlignment="1">
      <alignment horizontal="center"/>
    </xf>
    <xf numFmtId="166" fontId="0" fillId="0" borderId="72" xfId="11" applyFont="1" applyBorder="1"/>
    <xf numFmtId="166" fontId="6" fillId="0" borderId="93" xfId="11" applyFont="1" applyBorder="1" applyAlignment="1">
      <alignment horizontal="center" wrapText="1"/>
    </xf>
    <xf numFmtId="0" fontId="6" fillId="0" borderId="57" xfId="0" applyFont="1" applyBorder="1" applyAlignment="1">
      <alignment horizontal="left" wrapText="1"/>
    </xf>
    <xf numFmtId="175" fontId="6" fillId="0" borderId="11" xfId="10" applyNumberFormat="1" applyFont="1" applyBorder="1" applyAlignment="1">
      <alignment horizontal="center" wrapText="1"/>
    </xf>
    <xf numFmtId="176" fontId="6" fillId="0" borderId="11" xfId="10" applyNumberFormat="1" applyFont="1" applyBorder="1" applyAlignment="1">
      <alignment horizontal="center" wrapText="1"/>
    </xf>
    <xf numFmtId="173" fontId="6" fillId="0" borderId="58" xfId="10" applyNumberFormat="1" applyFont="1" applyBorder="1" applyAlignment="1">
      <alignment horizontal="center" wrapText="1"/>
    </xf>
    <xf numFmtId="0" fontId="6"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5" fillId="2" borderId="0" xfId="4" applyFont="1" applyFill="1" applyBorder="1" applyAlignment="1">
      <alignment horizontal="center"/>
    </xf>
    <xf numFmtId="0" fontId="5"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6" fillId="0" borderId="9" xfId="0" applyFont="1" applyFill="1" applyBorder="1" applyAlignment="1">
      <alignment horizontal="center" vertical="center"/>
    </xf>
    <xf numFmtId="8" fontId="6" fillId="0" borderId="19" xfId="0" applyNumberFormat="1" applyFont="1" applyFill="1" applyBorder="1" applyAlignment="1">
      <alignment horizontal="center"/>
    </xf>
    <xf numFmtId="0" fontId="5"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5" fillId="0" borderId="235" xfId="0" applyFont="1" applyBorder="1" applyAlignment="1">
      <alignment horizontal="center" wrapText="1"/>
    </xf>
    <xf numFmtId="0" fontId="6" fillId="2" borderId="188" xfId="4" applyFont="1" applyFill="1" applyBorder="1" applyAlignment="1">
      <alignment wrapText="1"/>
    </xf>
    <xf numFmtId="0" fontId="6" fillId="2" borderId="152" xfId="4" applyFont="1" applyFill="1" applyBorder="1" applyAlignment="1">
      <alignment wrapText="1"/>
    </xf>
    <xf numFmtId="0" fontId="6" fillId="2" borderId="236" xfId="4" applyFont="1" applyFill="1" applyBorder="1" applyAlignment="1">
      <alignment wrapText="1"/>
    </xf>
    <xf numFmtId="0" fontId="5" fillId="0" borderId="75" xfId="0" applyFont="1" applyBorder="1" applyAlignment="1">
      <alignment vertical="center" wrapText="1"/>
    </xf>
    <xf numFmtId="0" fontId="6" fillId="0" borderId="0" xfId="0" applyFont="1" applyBorder="1" applyAlignment="1">
      <alignment horizontal="left" vertical="center" wrapText="1"/>
    </xf>
    <xf numFmtId="166" fontId="6" fillId="0" borderId="11" xfId="11" applyFont="1" applyBorder="1" applyAlignment="1">
      <alignment horizontal="left" wrapText="1"/>
    </xf>
    <xf numFmtId="0" fontId="6" fillId="0" borderId="76" xfId="0" applyFont="1" applyBorder="1"/>
    <xf numFmtId="0" fontId="6" fillId="2" borderId="77" xfId="0" applyFont="1" applyFill="1" applyBorder="1"/>
    <xf numFmtId="0" fontId="5" fillId="0" borderId="57" xfId="0" applyFont="1" applyFill="1" applyBorder="1" applyAlignment="1">
      <alignment horizontal="left"/>
    </xf>
    <xf numFmtId="0" fontId="5" fillId="0" borderId="11" xfId="0" applyFont="1" applyFill="1" applyBorder="1" applyAlignment="1">
      <alignment horizontal="center" wrapText="1"/>
    </xf>
    <xf numFmtId="0" fontId="9" fillId="2" borderId="75" xfId="0" applyFont="1" applyFill="1" applyBorder="1" applyAlignment="1">
      <alignment horizontal="center" wrapText="1"/>
    </xf>
    <xf numFmtId="175" fontId="6" fillId="0" borderId="11" xfId="0" applyNumberFormat="1" applyFont="1" applyBorder="1"/>
    <xf numFmtId="166" fontId="0" fillId="0" borderId="11" xfId="11" applyFont="1" applyBorder="1"/>
    <xf numFmtId="0" fontId="5" fillId="0" borderId="58" xfId="0" applyFont="1" applyFill="1" applyBorder="1" applyAlignment="1">
      <alignment horizontal="center" wrapText="1"/>
    </xf>
    <xf numFmtId="166" fontId="6" fillId="0" borderId="58" xfId="11" applyFont="1" applyBorder="1"/>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90" xfId="0" applyFont="1" applyBorder="1" applyAlignment="1">
      <alignment horizontal="left" vertical="center" wrapText="1"/>
    </xf>
    <xf numFmtId="193" fontId="6" fillId="0" borderId="10" xfId="10" applyNumberFormat="1" applyFont="1" applyBorder="1" applyAlignment="1">
      <alignment vertical="center" wrapText="1"/>
    </xf>
    <xf numFmtId="0" fontId="0" fillId="2" borderId="5" xfId="0" applyFill="1" applyBorder="1" applyAlignment="1">
      <alignment horizontal="left"/>
    </xf>
    <xf numFmtId="209" fontId="6" fillId="0" borderId="201" xfId="11" applyNumberFormat="1" applyFont="1" applyBorder="1" applyAlignment="1">
      <alignment horizontal="center" vertical="center" wrapText="1"/>
    </xf>
    <xf numFmtId="209" fontId="6" fillId="0" borderId="121" xfId="11" applyNumberFormat="1" applyFont="1" applyBorder="1" applyAlignment="1">
      <alignment horizontal="center" vertical="center" wrapText="1"/>
    </xf>
    <xf numFmtId="0" fontId="5" fillId="0" borderId="203" xfId="0" applyFont="1" applyBorder="1" applyAlignment="1">
      <alignment horizontal="left" vertical="center" wrapText="1"/>
    </xf>
    <xf numFmtId="0" fontId="51" fillId="0" borderId="5" xfId="0" applyFont="1" applyBorder="1" applyAlignment="1">
      <alignment horizontal="left" vertical="center" wrapText="1"/>
    </xf>
    <xf numFmtId="0" fontId="6" fillId="2" borderId="0" xfId="4" applyFont="1" applyFill="1" applyBorder="1" applyAlignment="1">
      <alignment horizontal="center" wrapText="1"/>
    </xf>
    <xf numFmtId="0" fontId="6" fillId="0" borderId="0" xfId="4" applyFont="1" applyAlignment="1">
      <alignment horizontal="center"/>
    </xf>
    <xf numFmtId="0" fontId="6" fillId="0" borderId="9" xfId="0" applyFont="1" applyBorder="1" applyAlignment="1">
      <alignment horizontal="center" vertical="center" wrapText="1"/>
    </xf>
    <xf numFmtId="193" fontId="6" fillId="0" borderId="42" xfId="10" applyNumberFormat="1" applyFont="1" applyBorder="1" applyAlignment="1">
      <alignment horizontal="center" vertical="center" wrapText="1"/>
    </xf>
    <xf numFmtId="0" fontId="6" fillId="0" borderId="0" xfId="4" applyFont="1" applyFill="1" applyBorder="1" applyAlignment="1">
      <alignment horizontal="center" wrapText="1"/>
    </xf>
    <xf numFmtId="0" fontId="5" fillId="2" borderId="9" xfId="0" applyFont="1" applyFill="1" applyBorder="1" applyAlignment="1">
      <alignment horizontal="center" wrapText="1"/>
    </xf>
    <xf numFmtId="0" fontId="5" fillId="2" borderId="11" xfId="0" applyFont="1" applyFill="1" applyBorder="1" applyAlignment="1">
      <alignment horizontal="center"/>
    </xf>
    <xf numFmtId="0" fontId="5" fillId="2" borderId="19" xfId="0" applyFont="1" applyFill="1" applyBorder="1" applyAlignment="1">
      <alignment horizontal="center"/>
    </xf>
    <xf numFmtId="0" fontId="6" fillId="2" borderId="9" xfId="0" applyFont="1" applyFill="1" applyBorder="1" applyAlignment="1">
      <alignment horizontal="center" wrapText="1"/>
    </xf>
    <xf numFmtId="0" fontId="6" fillId="2" borderId="11"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6" fillId="0" borderId="17" xfId="0" applyFont="1" applyBorder="1" applyAlignment="1">
      <alignment horizontal="left" vertical="center" wrapText="1"/>
    </xf>
    <xf numFmtId="0" fontId="6" fillId="0" borderId="18"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left" vertical="center" wrapText="1"/>
    </xf>
    <xf numFmtId="190" fontId="6" fillId="0" borderId="11" xfId="11" applyNumberFormat="1" applyFont="1" applyBorder="1" applyAlignment="1">
      <alignment horizontal="center" vertical="center" wrapText="1"/>
    </xf>
    <xf numFmtId="190" fontId="6" fillId="0" borderId="72" xfId="11" applyNumberFormat="1" applyFont="1" applyBorder="1" applyAlignment="1">
      <alignment horizontal="center" vertical="center" wrapText="1"/>
    </xf>
    <xf numFmtId="190" fontId="6" fillId="0" borderId="6" xfId="11" applyNumberFormat="1" applyFont="1" applyBorder="1" applyAlignment="1">
      <alignment horizontal="center" vertical="center" wrapText="1"/>
    </xf>
    <xf numFmtId="190" fontId="6" fillId="0" borderId="20" xfId="11" applyNumberFormat="1" applyFont="1" applyBorder="1" applyAlignment="1">
      <alignment horizontal="center" vertical="center" wrapText="1"/>
    </xf>
    <xf numFmtId="190" fontId="6" fillId="0" borderId="93" xfId="11" applyNumberFormat="1" applyFont="1" applyBorder="1" applyAlignment="1">
      <alignment horizontal="center" vertical="center" wrapText="1"/>
    </xf>
    <xf numFmtId="0" fontId="6" fillId="0" borderId="38" xfId="0" applyFont="1" applyBorder="1" applyAlignment="1">
      <alignment horizontal="center" vertical="center" wrapText="1"/>
    </xf>
    <xf numFmtId="0" fontId="6" fillId="0" borderId="55" xfId="0" applyFont="1" applyBorder="1" applyAlignment="1">
      <alignment horizontal="center" vertical="center" wrapText="1"/>
    </xf>
    <xf numFmtId="190" fontId="6" fillId="0" borderId="19" xfId="11" applyNumberFormat="1" applyFont="1" applyBorder="1" applyAlignment="1">
      <alignment horizontal="center" vertical="center" wrapText="1"/>
    </xf>
    <xf numFmtId="194" fontId="6" fillId="0" borderId="11" xfId="11" applyNumberFormat="1" applyFont="1" applyBorder="1" applyAlignment="1">
      <alignment horizontal="center" vertical="center" wrapText="1"/>
    </xf>
    <xf numFmtId="194" fontId="6" fillId="0" borderId="19" xfId="11" applyNumberFormat="1" applyFont="1" applyBorder="1" applyAlignment="1">
      <alignment horizontal="center" vertical="center" wrapText="1"/>
    </xf>
    <xf numFmtId="0" fontId="6" fillId="0" borderId="228" xfId="0" applyFont="1" applyBorder="1" applyAlignment="1">
      <alignment horizontal="left" vertical="center" wrapText="1"/>
    </xf>
    <xf numFmtId="0" fontId="5" fillId="0" borderId="238" xfId="0" applyFont="1" applyBorder="1" applyAlignment="1">
      <alignment horizontal="left" vertical="center" wrapText="1"/>
    </xf>
    <xf numFmtId="0" fontId="6" fillId="0" borderId="153" xfId="0" applyFont="1" applyBorder="1" applyAlignment="1">
      <alignment horizontal="left" vertical="center" wrapText="1"/>
    </xf>
    <xf numFmtId="190" fontId="6" fillId="0" borderId="72" xfId="11" applyNumberFormat="1" applyFont="1" applyBorder="1" applyAlignment="1">
      <alignment horizontal="left" vertical="center" wrapText="1"/>
    </xf>
    <xf numFmtId="0" fontId="5" fillId="0" borderId="5" xfId="0" applyFont="1" applyBorder="1" applyAlignment="1">
      <alignment horizontal="left" vertical="center" wrapText="1"/>
    </xf>
    <xf numFmtId="0" fontId="6" fillId="0" borderId="96" xfId="0" applyFont="1" applyBorder="1" applyAlignment="1">
      <alignment horizontal="center" vertical="center" wrapText="1"/>
    </xf>
    <xf numFmtId="194" fontId="6" fillId="0" borderId="72" xfId="11"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193" fontId="6" fillId="0" borderId="72" xfId="10" applyNumberFormat="1" applyFont="1" applyBorder="1" applyAlignment="1">
      <alignment horizontal="center" vertical="center" wrapText="1"/>
    </xf>
    <xf numFmtId="168" fontId="6" fillId="0" borderId="72" xfId="10" applyNumberFormat="1" applyFont="1" applyBorder="1" applyAlignment="1">
      <alignment horizontal="center" vertical="center" wrapText="1"/>
    </xf>
    <xf numFmtId="210" fontId="6" fillId="0" borderId="72" xfId="10" applyNumberFormat="1" applyFont="1" applyBorder="1" applyAlignment="1">
      <alignment horizontal="center" vertical="center" wrapText="1"/>
    </xf>
    <xf numFmtId="190" fontId="6" fillId="0" borderId="96" xfId="11" applyNumberFormat="1" applyFont="1" applyBorder="1" applyAlignment="1">
      <alignment horizontal="center" vertical="center" wrapText="1"/>
    </xf>
    <xf numFmtId="0" fontId="6" fillId="0" borderId="239" xfId="0" applyFont="1" applyBorder="1" applyAlignment="1">
      <alignment horizontal="left" vertical="center" wrapText="1"/>
    </xf>
    <xf numFmtId="193" fontId="6" fillId="0" borderId="216" xfId="10" applyNumberFormat="1" applyFont="1" applyBorder="1" applyAlignment="1">
      <alignment vertical="center" wrapText="1"/>
    </xf>
    <xf numFmtId="190" fontId="6"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6" fillId="0" borderId="12" xfId="0" applyFont="1" applyBorder="1" applyAlignment="1">
      <alignment horizontal="left" vertical="center" wrapText="1"/>
    </xf>
    <xf numFmtId="175" fontId="6" fillId="0" borderId="38" xfId="11" applyNumberFormat="1" applyFont="1" applyBorder="1" applyAlignment="1">
      <alignment horizontal="center" vertical="center" wrapText="1"/>
    </xf>
    <xf numFmtId="175" fontId="6" fillId="0" borderId="55" xfId="11" applyNumberFormat="1" applyFont="1" applyBorder="1" applyAlignment="1">
      <alignment horizontal="center" vertical="center" wrapText="1"/>
    </xf>
    <xf numFmtId="190" fontId="6" fillId="0" borderId="10" xfId="11" applyNumberFormat="1" applyFont="1" applyBorder="1" applyAlignment="1">
      <alignment horizontal="center" vertical="center" wrapText="1"/>
    </xf>
    <xf numFmtId="175" fontId="6" fillId="0" borderId="38" xfId="0" applyNumberFormat="1" applyFont="1" applyBorder="1" applyAlignment="1">
      <alignment horizontal="center" vertical="center" wrapText="1"/>
    </xf>
    <xf numFmtId="175" fontId="6" fillId="0" borderId="55" xfId="0" applyNumberFormat="1" applyFont="1" applyBorder="1" applyAlignment="1">
      <alignment horizontal="center" vertical="center" wrapText="1"/>
    </xf>
    <xf numFmtId="177" fontId="6" fillId="0" borderId="4" xfId="11" applyNumberFormat="1" applyFont="1" applyBorder="1" applyAlignment="1">
      <alignment horizontal="center" vertical="center" wrapText="1"/>
    </xf>
    <xf numFmtId="0" fontId="6" fillId="2" borderId="5" xfId="5" applyFont="1" applyFill="1" applyBorder="1" applyAlignment="1">
      <alignment horizontal="left" wrapText="1"/>
    </xf>
    <xf numFmtId="0" fontId="5" fillId="0" borderId="58" xfId="0" applyFont="1" applyBorder="1" applyAlignment="1">
      <alignment horizontal="center" wrapText="1"/>
    </xf>
    <xf numFmtId="0" fontId="6" fillId="0" borderId="9" xfId="5" applyFont="1" applyBorder="1" applyAlignment="1">
      <alignment horizontal="left" vertical="center" wrapText="1"/>
    </xf>
    <xf numFmtId="193" fontId="6" fillId="2" borderId="11" xfId="10" applyNumberFormat="1" applyFont="1" applyFill="1" applyBorder="1" applyAlignment="1">
      <alignment horizontal="right" vertical="center"/>
    </xf>
    <xf numFmtId="0" fontId="5" fillId="0" borderId="240" xfId="0" applyFont="1" applyBorder="1" applyAlignment="1">
      <alignment wrapText="1"/>
    </xf>
    <xf numFmtId="173" fontId="0" fillId="0" borderId="38" xfId="10" applyNumberFormat="1" applyFont="1" applyBorder="1" applyAlignment="1"/>
    <xf numFmtId="173" fontId="6" fillId="2" borderId="38" xfId="10" applyNumberFormat="1" applyFont="1" applyFill="1" applyBorder="1" applyAlignment="1"/>
    <xf numFmtId="198" fontId="0" fillId="0" borderId="38" xfId="11" applyNumberFormat="1" applyFont="1" applyBorder="1" applyAlignment="1"/>
    <xf numFmtId="173" fontId="6"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6"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5" fillId="0" borderId="166" xfId="0" applyFont="1" applyBorder="1" applyAlignment="1">
      <alignment wrapText="1"/>
    </xf>
    <xf numFmtId="166" fontId="6" fillId="0" borderId="58" xfId="11" applyFont="1" applyBorder="1" applyAlignment="1">
      <alignment horizontal="center" wrapText="1"/>
    </xf>
    <xf numFmtId="166" fontId="0" fillId="0" borderId="76" xfId="11" applyFont="1" applyBorder="1" applyAlignment="1">
      <alignment horizontal="center" wrapText="1"/>
    </xf>
    <xf numFmtId="0" fontId="6" fillId="2" borderId="0" xfId="0" applyFont="1" applyFill="1" applyBorder="1" applyAlignment="1">
      <alignment horizontal="left"/>
    </xf>
    <xf numFmtId="175" fontId="0" fillId="0" borderId="241" xfId="0" applyNumberFormat="1" applyBorder="1" applyAlignment="1">
      <alignment horizontal="right"/>
    </xf>
    <xf numFmtId="0" fontId="6" fillId="0" borderId="202" xfId="0" applyFont="1" applyBorder="1" applyAlignment="1">
      <alignment horizontal="left" wrapText="1"/>
    </xf>
    <xf numFmtId="0" fontId="6" fillId="0" borderId="0" xfId="4" applyFont="1" applyFill="1" applyBorder="1" applyAlignment="1">
      <alignment horizontal="left" vertical="center"/>
    </xf>
    <xf numFmtId="175" fontId="0" fillId="0" borderId="78" xfId="0" applyNumberFormat="1" applyBorder="1" applyAlignment="1">
      <alignment horizontal="right"/>
    </xf>
    <xf numFmtId="0" fontId="6" fillId="0" borderId="215" xfId="0" applyFont="1" applyBorder="1" applyAlignment="1">
      <alignment horizontal="left" wrapText="1"/>
    </xf>
    <xf numFmtId="0" fontId="6" fillId="0" borderId="223" xfId="0" applyFont="1" applyBorder="1" applyAlignment="1">
      <alignment horizontal="left" wrapText="1"/>
    </xf>
    <xf numFmtId="0" fontId="6" fillId="0" borderId="202" xfId="0" applyFont="1" applyBorder="1" applyAlignment="1">
      <alignment horizontal="center" vertical="center" wrapText="1"/>
    </xf>
    <xf numFmtId="8" fontId="6" fillId="0" borderId="50" xfId="0" applyNumberFormat="1" applyFont="1" applyBorder="1" applyAlignment="1">
      <alignment vertical="center" wrapText="1"/>
    </xf>
    <xf numFmtId="0" fontId="6" fillId="2" borderId="80" xfId="0" applyFont="1" applyFill="1" applyBorder="1" applyAlignment="1"/>
    <xf numFmtId="209" fontId="6" fillId="2" borderId="11" xfId="11" applyNumberFormat="1" applyFont="1" applyFill="1" applyBorder="1" applyAlignment="1">
      <alignment horizontal="center" vertical="center" wrapText="1"/>
    </xf>
    <xf numFmtId="209" fontId="6" fillId="0" borderId="11" xfId="11" applyNumberFormat="1" applyFont="1" applyFill="1" applyBorder="1" applyAlignment="1">
      <alignment horizontal="center" vertical="center" wrapText="1"/>
    </xf>
    <xf numFmtId="212" fontId="6" fillId="0" borderId="11" xfId="11" applyNumberFormat="1" applyFont="1" applyBorder="1" applyAlignment="1">
      <alignment horizontal="center" vertical="center" wrapText="1"/>
    </xf>
    <xf numFmtId="209" fontId="6" fillId="0" borderId="11" xfId="11" applyNumberFormat="1" applyFont="1" applyBorder="1" applyAlignment="1">
      <alignment horizontal="center" vertical="center" wrapText="1"/>
    </xf>
    <xf numFmtId="0" fontId="6" fillId="5" borderId="9" xfId="5" applyFont="1" applyFill="1" applyBorder="1" applyAlignment="1">
      <alignment horizontal="left" vertical="center" wrapText="1"/>
    </xf>
    <xf numFmtId="0" fontId="5" fillId="5" borderId="11" xfId="5" applyFont="1" applyFill="1" applyBorder="1" applyAlignment="1">
      <alignment horizontal="center" vertical="center" wrapText="1"/>
    </xf>
    <xf numFmtId="0" fontId="5" fillId="5" borderId="11" xfId="5" applyFont="1" applyFill="1" applyBorder="1" applyAlignment="1">
      <alignment horizontal="center" vertical="center"/>
    </xf>
    <xf numFmtId="0" fontId="6" fillId="5" borderId="11" xfId="5" applyFont="1" applyFill="1" applyBorder="1" applyAlignment="1">
      <alignment horizontal="center" vertical="center" wrapText="1"/>
    </xf>
    <xf numFmtId="0" fontId="6" fillId="5" borderId="19" xfId="5" applyFont="1" applyFill="1" applyBorder="1" applyAlignment="1">
      <alignment horizontal="center" vertical="center" wrapText="1"/>
    </xf>
    <xf numFmtId="176" fontId="6" fillId="0" borderId="11" xfId="5" applyNumberFormat="1" applyFont="1" applyBorder="1" applyAlignment="1">
      <alignment horizontal="center" vertical="center" wrapText="1"/>
    </xf>
    <xf numFmtId="175" fontId="6" fillId="0" borderId="11" xfId="5" applyNumberFormat="1" applyFont="1" applyBorder="1" applyAlignment="1">
      <alignment horizontal="center" vertical="center" wrapText="1"/>
    </xf>
    <xf numFmtId="175" fontId="6" fillId="2" borderId="11" xfId="5" applyNumberFormat="1" applyFont="1" applyFill="1" applyBorder="1" applyAlignment="1">
      <alignment horizontal="center" vertical="center"/>
    </xf>
    <xf numFmtId="0" fontId="5" fillId="3" borderId="41" xfId="5" applyFont="1" applyFill="1" applyBorder="1"/>
    <xf numFmtId="0" fontId="5" fillId="3" borderId="40" xfId="5" applyFont="1" applyFill="1" applyBorder="1"/>
    <xf numFmtId="0" fontId="5" fillId="2" borderId="9" xfId="5" applyFont="1" applyFill="1" applyBorder="1" applyAlignment="1">
      <alignment horizontal="center" vertical="center" wrapText="1"/>
    </xf>
    <xf numFmtId="0" fontId="5" fillId="2" borderId="11" xfId="5" applyFont="1" applyFill="1" applyBorder="1" applyAlignment="1">
      <alignment horizontal="center" vertical="center" wrapText="1"/>
    </xf>
    <xf numFmtId="0" fontId="5" fillId="2" borderId="11" xfId="5" applyFont="1" applyFill="1" applyBorder="1" applyAlignment="1">
      <alignment horizontal="center" vertical="center"/>
    </xf>
    <xf numFmtId="0" fontId="5" fillId="2" borderId="78" xfId="5" applyFont="1" applyFill="1" applyBorder="1" applyAlignment="1">
      <alignment horizontal="center" vertical="center" wrapText="1"/>
    </xf>
    <xf numFmtId="0" fontId="5" fillId="2" borderId="19" xfId="5" applyFont="1" applyFill="1" applyBorder="1" applyAlignment="1">
      <alignment horizontal="center" vertical="center" wrapText="1"/>
    </xf>
    <xf numFmtId="0" fontId="6" fillId="2" borderId="9" xfId="5" applyFont="1" applyFill="1" applyBorder="1" applyAlignment="1">
      <alignment horizontal="left"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209" fontId="6" fillId="2" borderId="11" xfId="11" applyNumberFormat="1" applyFont="1" applyFill="1" applyBorder="1" applyAlignment="1">
      <alignment horizontal="center" vertical="center" wrapText="1"/>
    </xf>
    <xf numFmtId="212" fontId="6" fillId="2" borderId="11" xfId="11" applyNumberFormat="1" applyFont="1" applyFill="1" applyBorder="1" applyAlignment="1">
      <alignment horizontal="center" vertical="center" wrapText="1"/>
    </xf>
    <xf numFmtId="0" fontId="6" fillId="2" borderId="19" xfId="5" applyFont="1" applyFill="1" applyBorder="1" applyAlignment="1">
      <alignment horizontal="center" vertical="center" wrapText="1"/>
    </xf>
    <xf numFmtId="0" fontId="6" fillId="2" borderId="0" xfId="5" applyFont="1" applyFill="1" applyBorder="1" applyAlignment="1">
      <alignment horizontal="left" wrapText="1"/>
    </xf>
    <xf numFmtId="0" fontId="0" fillId="2" borderId="0" xfId="0" applyFill="1" applyBorder="1"/>
    <xf numFmtId="0" fontId="0" fillId="2" borderId="6" xfId="0" applyFill="1" applyBorder="1"/>
    <xf numFmtId="0" fontId="6" fillId="2" borderId="2" xfId="0" applyFont="1" applyFill="1" applyBorder="1"/>
    <xf numFmtId="0" fontId="0" fillId="2" borderId="3" xfId="0" applyFill="1" applyBorder="1"/>
    <xf numFmtId="0" fontId="0" fillId="2" borderId="4" xfId="0" applyFill="1" applyBorder="1"/>
    <xf numFmtId="0" fontId="6" fillId="0" borderId="201" xfId="0" applyFont="1" applyBorder="1" applyAlignment="1">
      <alignment horizontal="center" vertical="center" wrapText="1"/>
    </xf>
    <xf numFmtId="209" fontId="6" fillId="0" borderId="202" xfId="11" applyNumberFormat="1" applyFont="1" applyBorder="1" applyAlignment="1">
      <alignment horizontal="center" vertical="center"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5" fillId="0" borderId="78" xfId="0" applyFont="1" applyFill="1" applyBorder="1" applyAlignment="1">
      <alignment horizontal="center"/>
    </xf>
    <xf numFmtId="0" fontId="6" fillId="0" borderId="57" xfId="0" applyFont="1" applyBorder="1" applyAlignment="1">
      <alignment horizontal="left" wrapText="1"/>
    </xf>
    <xf numFmtId="166" fontId="6" fillId="0" borderId="42" xfId="11" applyFont="1" applyBorder="1" applyAlignment="1">
      <alignment horizontal="left" wrapText="1"/>
    </xf>
    <xf numFmtId="166" fontId="6" fillId="2" borderId="11" xfId="11" applyFont="1" applyFill="1" applyBorder="1" applyAlignment="1">
      <alignment horizontal="center" wrapText="1"/>
    </xf>
    <xf numFmtId="166" fontId="6" fillId="0" borderId="11" xfId="11" applyFont="1" applyBorder="1" applyAlignment="1">
      <alignment horizontal="center" wrapText="1"/>
    </xf>
    <xf numFmtId="0" fontId="6" fillId="0" borderId="58" xfId="0" applyFont="1" applyBorder="1" applyAlignment="1">
      <alignment horizontal="center" wrapText="1"/>
    </xf>
    <xf numFmtId="166" fontId="6" fillId="2" borderId="42" xfId="11" applyFont="1" applyFill="1" applyBorder="1" applyAlignment="1">
      <alignment horizontal="left" wrapText="1"/>
    </xf>
    <xf numFmtId="0" fontId="6" fillId="0" borderId="119" xfId="0" applyFont="1" applyBorder="1" applyAlignment="1">
      <alignment horizontal="left" wrapText="1"/>
    </xf>
    <xf numFmtId="166" fontId="6" fillId="2" borderId="121" xfId="11" applyFont="1" applyFill="1" applyBorder="1" applyAlignment="1">
      <alignment horizontal="left" wrapText="1"/>
    </xf>
    <xf numFmtId="166" fontId="6" fillId="2" borderId="20" xfId="11" applyFont="1" applyFill="1" applyBorder="1" applyAlignment="1">
      <alignment horizontal="center" wrapText="1"/>
    </xf>
    <xf numFmtId="0" fontId="5" fillId="2" borderId="75" xfId="0" applyFont="1" applyFill="1" applyBorder="1"/>
    <xf numFmtId="0" fontId="5"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6" fillId="2" borderId="75" xfId="0" applyFont="1" applyFill="1" applyBorder="1"/>
    <xf numFmtId="0" fontId="6" fillId="2" borderId="0" xfId="0" applyFont="1" applyFill="1" applyBorder="1"/>
    <xf numFmtId="0" fontId="0" fillId="2" borderId="76" xfId="0" applyFill="1" applyBorder="1"/>
    <xf numFmtId="0" fontId="6" fillId="2" borderId="77" xfId="0" applyFont="1" applyFill="1" applyBorder="1"/>
    <xf numFmtId="0" fontId="0" fillId="2" borderId="59" xfId="0" applyFill="1" applyBorder="1"/>
    <xf numFmtId="0" fontId="0" fillId="2" borderId="60" xfId="0" applyFill="1" applyBorder="1"/>
    <xf numFmtId="0" fontId="5"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6" fillId="2" borderId="77" xfId="0" applyFont="1" applyFill="1" applyBorder="1"/>
    <xf numFmtId="0" fontId="5" fillId="2" borderId="0" xfId="4" applyFont="1" applyFill="1" applyBorder="1" applyAlignment="1">
      <alignment horizontal="left" wrapText="1"/>
    </xf>
    <xf numFmtId="0" fontId="6" fillId="2" borderId="57" xfId="0" applyFont="1" applyFill="1" applyBorder="1" applyAlignment="1">
      <alignment horizontal="left" wrapText="1"/>
    </xf>
    <xf numFmtId="0" fontId="6" fillId="2" borderId="11" xfId="0" applyFont="1" applyFill="1" applyBorder="1" applyAlignment="1">
      <alignment horizontal="center" wrapText="1"/>
    </xf>
    <xf numFmtId="166" fontId="6" fillId="0" borderId="58" xfId="11" applyFont="1" applyBorder="1" applyAlignment="1">
      <alignment horizontal="center" wrapText="1"/>
    </xf>
    <xf numFmtId="213" fontId="6" fillId="0" borderId="58" xfId="11" applyNumberFormat="1" applyFont="1" applyBorder="1" applyAlignment="1">
      <alignment wrapText="1"/>
    </xf>
    <xf numFmtId="0" fontId="6" fillId="0" borderId="250" xfId="0" applyFont="1" applyBorder="1" applyAlignment="1">
      <alignment horizontal="left" wrapText="1"/>
    </xf>
    <xf numFmtId="213" fontId="6" fillId="0" borderId="190" xfId="11" applyNumberFormat="1" applyFont="1" applyBorder="1" applyAlignment="1">
      <alignment wrapText="1"/>
    </xf>
    <xf numFmtId="166" fontId="6" fillId="0" borderId="166" xfId="11" applyFont="1" applyBorder="1" applyAlignment="1">
      <alignment wrapText="1"/>
    </xf>
    <xf numFmtId="173" fontId="6" fillId="0" borderId="166" xfId="10" applyNumberFormat="1" applyFont="1" applyBorder="1" applyAlignment="1">
      <alignment wrapText="1"/>
    </xf>
    <xf numFmtId="0" fontId="6" fillId="2" borderId="250" xfId="0" applyFont="1" applyFill="1" applyBorder="1" applyAlignment="1">
      <alignment horizontal="left" wrapText="1"/>
    </xf>
    <xf numFmtId="0" fontId="6" fillId="2" borderId="119" xfId="0" applyFont="1" applyFill="1" applyBorder="1" applyAlignment="1">
      <alignment horizontal="left" wrapText="1"/>
    </xf>
    <xf numFmtId="166" fontId="6" fillId="0" borderId="121" xfId="11" applyFont="1" applyBorder="1" applyAlignment="1">
      <alignment horizontal="left" wrapText="1"/>
    </xf>
    <xf numFmtId="0" fontId="6" fillId="2" borderId="20" xfId="0" applyFont="1" applyFill="1" applyBorder="1" applyAlignment="1">
      <alignment horizontal="center" wrapText="1"/>
    </xf>
    <xf numFmtId="166" fontId="6" fillId="0" borderId="20" xfId="11" applyFont="1" applyBorder="1" applyAlignment="1">
      <alignment wrapText="1"/>
    </xf>
    <xf numFmtId="173" fontId="6" fillId="0" borderId="20" xfId="10" applyNumberFormat="1" applyFont="1" applyBorder="1" applyAlignment="1">
      <alignment wrapText="1"/>
    </xf>
    <xf numFmtId="213" fontId="6" fillId="0" borderId="120" xfId="11" applyNumberFormat="1" applyFont="1" applyBorder="1" applyAlignment="1">
      <alignment wrapText="1"/>
    </xf>
    <xf numFmtId="0" fontId="5" fillId="0" borderId="75" xfId="0" applyFont="1" applyBorder="1"/>
    <xf numFmtId="0" fontId="0" fillId="0" borderId="76" xfId="0" applyBorder="1" applyAlignment="1">
      <alignment horizontal="center"/>
    </xf>
    <xf numFmtId="0" fontId="6" fillId="0" borderId="75" xfId="0" applyFont="1" applyBorder="1"/>
    <xf numFmtId="0" fontId="0" fillId="0" borderId="76" xfId="0" applyBorder="1"/>
    <xf numFmtId="0" fontId="6" fillId="0" borderId="77" xfId="0" applyFont="1" applyBorder="1"/>
    <xf numFmtId="0" fontId="0" fillId="0" borderId="59" xfId="0" applyBorder="1"/>
    <xf numFmtId="0" fontId="0" fillId="0" borderId="60" xfId="0" applyBorder="1"/>
    <xf numFmtId="0" fontId="6" fillId="0" borderId="63" xfId="0" applyFont="1" applyBorder="1" applyAlignment="1">
      <alignment wrapText="1"/>
    </xf>
    <xf numFmtId="0" fontId="0" fillId="0" borderId="38" xfId="0" applyBorder="1" applyAlignment="1">
      <alignment horizontal="center" wrapText="1"/>
    </xf>
    <xf numFmtId="0" fontId="6" fillId="0" borderId="45" xfId="0" applyFont="1" applyBorder="1"/>
    <xf numFmtId="0" fontId="6" fillId="0" borderId="11" xfId="0" applyFont="1" applyBorder="1" applyAlignment="1">
      <alignment horizontal="center"/>
    </xf>
    <xf numFmtId="0" fontId="6" fillId="0" borderId="31" xfId="0" applyFont="1" applyBorder="1"/>
    <xf numFmtId="0" fontId="6" fillId="0" borderId="31" xfId="0" applyFont="1" applyBorder="1" applyAlignment="1">
      <alignment horizontal="center"/>
    </xf>
    <xf numFmtId="0" fontId="6" fillId="0" borderId="37" xfId="0" applyFont="1" applyBorder="1" applyAlignment="1">
      <alignment horizontal="center"/>
    </xf>
    <xf numFmtId="0" fontId="5" fillId="0" borderId="162" xfId="0" applyFont="1" applyBorder="1"/>
    <xf numFmtId="0" fontId="0" fillId="0" borderId="163" xfId="0" applyFill="1" applyBorder="1"/>
    <xf numFmtId="0" fontId="6" fillId="0" borderId="163" xfId="0" applyFont="1" applyBorder="1" applyAlignment="1">
      <alignment wrapText="1"/>
    </xf>
    <xf numFmtId="0" fontId="35" fillId="0" borderId="162" xfId="0" applyFont="1" applyBorder="1"/>
    <xf numFmtId="0" fontId="35" fillId="0" borderId="0" xfId="0" applyFont="1" applyBorder="1"/>
    <xf numFmtId="0" fontId="6" fillId="0" borderId="162" xfId="0" applyFont="1" applyBorder="1" applyAlignment="1">
      <alignment horizontal="left" wrapText="1"/>
    </xf>
    <xf numFmtId="0" fontId="6" fillId="0" borderId="163" xfId="0" applyFont="1" applyBorder="1" applyAlignment="1">
      <alignment horizontal="left" wrapText="1"/>
    </xf>
    <xf numFmtId="0" fontId="5" fillId="0" borderId="172" xfId="0" applyFont="1" applyBorder="1" applyAlignment="1">
      <alignment horizontal="center" wrapText="1"/>
    </xf>
    <xf numFmtId="0" fontId="5" fillId="0" borderId="169" xfId="0" applyFont="1" applyBorder="1" applyAlignment="1">
      <alignment horizontal="center" wrapText="1"/>
    </xf>
    <xf numFmtId="0" fontId="6" fillId="0" borderId="172" xfId="0" applyFont="1" applyBorder="1" applyAlignment="1">
      <alignment horizontal="left" wrapText="1"/>
    </xf>
    <xf numFmtId="0" fontId="6" fillId="0" borderId="169" xfId="0" applyFont="1" applyBorder="1" applyAlignment="1">
      <alignment horizont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2" borderId="2" xfId="0" applyFont="1" applyFill="1" applyBorder="1" applyAlignment="1">
      <alignment horizontal="left"/>
    </xf>
    <xf numFmtId="166" fontId="6" fillId="0" borderId="74" xfId="11" applyFont="1" applyFill="1" applyBorder="1" applyAlignment="1">
      <alignment horizontal="center"/>
    </xf>
    <xf numFmtId="0" fontId="6" fillId="2" borderId="2" xfId="0" applyFont="1" applyFill="1" applyBorder="1" applyAlignment="1">
      <alignment horizontal="left"/>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7" fillId="2" borderId="0" xfId="9" applyFont="1" applyFill="1" applyBorder="1" applyAlignment="1" applyProtection="1">
      <alignment wrapText="1"/>
    </xf>
    <xf numFmtId="0" fontId="5" fillId="2" borderId="207" xfId="0" applyFont="1" applyFill="1" applyBorder="1" applyAlignment="1">
      <alignment horizontal="center" wrapText="1"/>
    </xf>
    <xf numFmtId="0" fontId="5" fillId="2" borderId="167" xfId="0" applyFont="1" applyFill="1" applyBorder="1" applyAlignment="1">
      <alignment horizontal="center" wrapText="1"/>
    </xf>
    <xf numFmtId="0" fontId="57" fillId="2" borderId="251" xfId="0" applyFont="1" applyFill="1" applyBorder="1" applyAlignment="1">
      <alignment wrapText="1"/>
    </xf>
    <xf numFmtId="0" fontId="6" fillId="0" borderId="208" xfId="0" applyFont="1" applyFill="1" applyBorder="1" applyAlignment="1"/>
    <xf numFmtId="166" fontId="6" fillId="0" borderId="11" xfId="11" applyFont="1" applyFill="1" applyBorder="1" applyAlignment="1">
      <alignment horizontal="center"/>
    </xf>
    <xf numFmtId="0" fontId="0" fillId="0" borderId="211" xfId="0" applyBorder="1" applyAlignment="1">
      <alignment horizontal="center"/>
    </xf>
    <xf numFmtId="209" fontId="6" fillId="0" borderId="42" xfId="11" applyNumberFormat="1" applyFont="1" applyBorder="1" applyAlignment="1">
      <alignment horizontal="center" vertical="center" wrapText="1"/>
    </xf>
    <xf numFmtId="209" fontId="6" fillId="0" borderId="0" xfId="11" applyNumberFormat="1" applyFont="1" applyBorder="1" applyAlignment="1">
      <alignment horizontal="center" vertical="center" wrapText="1"/>
    </xf>
    <xf numFmtId="175" fontId="6" fillId="0" borderId="206" xfId="11" applyNumberFormat="1" applyFont="1" applyBorder="1" applyAlignment="1">
      <alignment horizontal="center" vertical="center" wrapText="1"/>
    </xf>
    <xf numFmtId="177" fontId="6" fillId="0" borderId="206" xfId="11" applyNumberFormat="1" applyFont="1" applyBorder="1" applyAlignment="1">
      <alignment horizontal="center" vertical="center" wrapText="1"/>
    </xf>
    <xf numFmtId="175" fontId="6" fillId="0" borderId="84" xfId="11" applyNumberFormat="1" applyFont="1" applyBorder="1" applyAlignment="1">
      <alignment horizontal="center" vertical="center" wrapText="1"/>
    </xf>
    <xf numFmtId="175" fontId="6" fillId="0" borderId="95" xfId="11" applyNumberFormat="1" applyFont="1" applyBorder="1" applyAlignment="1">
      <alignment horizontal="center" vertical="center" wrapText="1"/>
    </xf>
    <xf numFmtId="177" fontId="6" fillId="0" borderId="95" xfId="11" applyNumberFormat="1" applyFont="1" applyBorder="1" applyAlignment="1">
      <alignment horizontal="center" vertical="center" wrapText="1"/>
    </xf>
    <xf numFmtId="175" fontId="6" fillId="0" borderId="204" xfId="11" applyNumberFormat="1" applyFont="1" applyBorder="1" applyAlignment="1">
      <alignment horizontal="center" vertical="center" wrapText="1"/>
    </xf>
    <xf numFmtId="0" fontId="5" fillId="0" borderId="56" xfId="0" applyFont="1" applyBorder="1" applyAlignment="1">
      <alignment horizontal="center" wrapText="1"/>
    </xf>
    <xf numFmtId="0" fontId="5" fillId="0" borderId="240" xfId="0" applyFont="1" applyBorder="1" applyAlignment="1">
      <alignment horizontal="center" wrapText="1"/>
    </xf>
    <xf numFmtId="173" fontId="6" fillId="2" borderId="38" xfId="10" applyNumberFormat="1" applyFont="1" applyFill="1" applyBorder="1" applyAlignment="1"/>
    <xf numFmtId="175" fontId="0" fillId="0" borderId="156" xfId="0" applyNumberFormat="1" applyBorder="1" applyAlignment="1">
      <alignment horizontal="center"/>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5" fillId="2" borderId="0" xfId="4" applyFont="1" applyFill="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26" xfId="0" applyBorder="1" applyAlignment="1">
      <alignment horizontal="left" wrapText="1"/>
    </xf>
    <xf numFmtId="0" fontId="5" fillId="0" borderId="353" xfId="0" applyFont="1" applyBorder="1"/>
    <xf numFmtId="0" fontId="5" fillId="0" borderId="353" xfId="0" applyFont="1" applyBorder="1" applyAlignment="1">
      <alignment wrapText="1"/>
    </xf>
    <xf numFmtId="0" fontId="5"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9" fillId="3" borderId="265" xfId="5" applyFont="1" applyFill="1" applyBorder="1" applyAlignment="1"/>
    <xf numFmtId="0" fontId="9" fillId="3" borderId="266" xfId="5" applyFont="1" applyFill="1" applyBorder="1" applyAlignment="1"/>
    <xf numFmtId="0" fontId="9" fillId="3" borderId="267" xfId="5" applyFont="1" applyFill="1" applyBorder="1" applyAlignment="1"/>
    <xf numFmtId="0" fontId="6" fillId="0" borderId="202" xfId="5" applyFont="1" applyBorder="1" applyAlignment="1">
      <alignment horizontal="center" vertical="center" wrapText="1"/>
    </xf>
    <xf numFmtId="0" fontId="48" fillId="2" borderId="132" xfId="0" applyFont="1" applyFill="1" applyBorder="1"/>
    <xf numFmtId="0" fontId="63" fillId="0" borderId="369" xfId="0" applyFont="1" applyBorder="1"/>
    <xf numFmtId="0" fontId="63" fillId="0" borderId="11" xfId="0" applyFont="1" applyBorder="1"/>
    <xf numFmtId="0" fontId="63" fillId="0" borderId="370" xfId="0" applyFont="1" applyBorder="1"/>
    <xf numFmtId="0" fontId="64" fillId="0" borderId="369" xfId="0" applyFont="1" applyBorder="1" applyAlignment="1">
      <alignment horizontal="center" wrapText="1"/>
    </xf>
    <xf numFmtId="0" fontId="64" fillId="0" borderId="11" xfId="0" applyFont="1" applyBorder="1"/>
    <xf numFmtId="0" fontId="64" fillId="0" borderId="370" xfId="0" applyFont="1" applyBorder="1"/>
    <xf numFmtId="0" fontId="64" fillId="0" borderId="369"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5" fillId="0" borderId="367" xfId="0" applyFont="1" applyBorder="1"/>
    <xf numFmtId="0" fontId="0" fillId="0" borderId="368" xfId="0" applyFill="1" applyBorder="1"/>
    <xf numFmtId="0" fontId="0" fillId="15" borderId="390" xfId="0" applyFill="1" applyBorder="1" applyAlignment="1">
      <alignment horizontal="center" vertical="center"/>
    </xf>
    <xf numFmtId="190" fontId="0" fillId="15" borderId="389" xfId="0" applyNumberFormat="1" applyFill="1" applyBorder="1" applyAlignment="1">
      <alignment horizontal="center" wrapText="1"/>
    </xf>
    <xf numFmtId="0" fontId="0" fillId="15" borderId="390" xfId="0" applyFill="1" applyBorder="1" applyAlignment="1">
      <alignment horizontal="center"/>
    </xf>
    <xf numFmtId="190" fontId="0" fillId="15" borderId="390" xfId="0" applyNumberFormat="1" applyFill="1" applyBorder="1" applyAlignment="1">
      <alignment horizontal="center"/>
    </xf>
    <xf numFmtId="190" fontId="0" fillId="15" borderId="401" xfId="0" applyNumberFormat="1" applyFill="1" applyBorder="1" applyAlignment="1">
      <alignment horizontal="center" wrapText="1"/>
    </xf>
    <xf numFmtId="0" fontId="0" fillId="15" borderId="395" xfId="0" applyFill="1" applyBorder="1" applyAlignment="1">
      <alignment horizontal="center"/>
    </xf>
    <xf numFmtId="0" fontId="0" fillId="15" borderId="0" xfId="0" applyFill="1" applyBorder="1" applyAlignment="1">
      <alignment vertical="center"/>
    </xf>
    <xf numFmtId="0" fontId="0" fillId="15" borderId="384" xfId="0" applyFill="1" applyBorder="1"/>
    <xf numFmtId="3" fontId="0" fillId="15" borderId="390" xfId="0" applyNumberFormat="1" applyFill="1" applyBorder="1" applyAlignment="1">
      <alignment horizontal="center"/>
    </xf>
    <xf numFmtId="0" fontId="0" fillId="15" borderId="0" xfId="0" applyFill="1" applyBorder="1"/>
    <xf numFmtId="0" fontId="0" fillId="15" borderId="391" xfId="0" applyFill="1" applyBorder="1" applyAlignment="1">
      <alignment horizontal="center" wrapText="1"/>
    </xf>
    <xf numFmtId="190" fontId="0" fillId="15" borderId="390" xfId="0" applyNumberFormat="1" applyFill="1" applyBorder="1" applyAlignment="1">
      <alignment horizontal="center" wrapText="1"/>
    </xf>
    <xf numFmtId="0" fontId="0" fillId="15" borderId="391" xfId="0" applyFill="1" applyBorder="1" applyAlignment="1">
      <alignment horizontal="center"/>
    </xf>
    <xf numFmtId="0" fontId="9" fillId="17" borderId="386" xfId="0" applyFont="1" applyFill="1" applyBorder="1" applyAlignment="1">
      <alignment horizontal="center"/>
    </xf>
    <xf numFmtId="2" fontId="9" fillId="17" borderId="387" xfId="0" applyNumberFormat="1" applyFont="1" applyFill="1" applyBorder="1" applyAlignment="1">
      <alignment horizontal="center"/>
    </xf>
    <xf numFmtId="0" fontId="9" fillId="17" borderId="387" xfId="0" applyFont="1" applyFill="1" applyBorder="1" applyAlignment="1">
      <alignment horizontal="center"/>
    </xf>
    <xf numFmtId="0" fontId="9" fillId="17" borderId="388" xfId="0" applyFont="1" applyFill="1" applyBorder="1" applyAlignment="1">
      <alignment horizontal="center"/>
    </xf>
    <xf numFmtId="0" fontId="0" fillId="0" borderId="389" xfId="0" applyBorder="1" applyAlignment="1">
      <alignment horizontal="center"/>
    </xf>
    <xf numFmtId="2" fontId="0" fillId="0" borderId="390" xfId="0" applyNumberFormat="1" applyBorder="1" applyAlignment="1">
      <alignment horizontal="center"/>
    </xf>
    <xf numFmtId="0" fontId="0" fillId="0" borderId="390" xfId="0" applyBorder="1" applyAlignment="1">
      <alignment horizontal="center"/>
    </xf>
    <xf numFmtId="0" fontId="0" fillId="0" borderId="391" xfId="0" applyBorder="1" applyAlignment="1">
      <alignment horizontal="center"/>
    </xf>
    <xf numFmtId="0" fontId="0" fillId="0" borderId="408" xfId="0" applyBorder="1" applyAlignment="1">
      <alignment horizontal="center"/>
    </xf>
    <xf numFmtId="2" fontId="0" fillId="0" borderId="409" xfId="0" applyNumberFormat="1" applyBorder="1" applyAlignment="1">
      <alignment horizontal="center"/>
    </xf>
    <xf numFmtId="0" fontId="0" fillId="0" borderId="409" xfId="0" applyBorder="1" applyAlignment="1">
      <alignment horizontal="center"/>
    </xf>
    <xf numFmtId="0" fontId="0" fillId="15" borderId="410" xfId="0" applyFill="1" applyBorder="1"/>
    <xf numFmtId="0" fontId="0" fillId="15" borderId="385" xfId="0" applyFill="1" applyBorder="1"/>
    <xf numFmtId="0" fontId="64" fillId="0" borderId="390" xfId="0" applyFont="1" applyBorder="1" applyAlignment="1">
      <alignment horizontal="center" vertical="center" wrapText="1"/>
    </xf>
    <xf numFmtId="0" fontId="54" fillId="0" borderId="390" xfId="0" applyFont="1" applyBorder="1" applyAlignment="1">
      <alignment horizontal="center" vertical="center" wrapText="1"/>
    </xf>
    <xf numFmtId="0" fontId="54" fillId="0" borderId="415" xfId="0" applyFont="1" applyBorder="1" applyAlignment="1">
      <alignment horizontal="center" vertical="center" wrapText="1"/>
    </xf>
    <xf numFmtId="0" fontId="48" fillId="0" borderId="414" xfId="0" applyFont="1" applyBorder="1" applyAlignment="1">
      <alignment horizontal="center"/>
    </xf>
    <xf numFmtId="175" fontId="48" fillId="0" borderId="390" xfId="0" applyNumberFormat="1" applyFont="1" applyBorder="1" applyAlignment="1">
      <alignment horizontal="center" wrapText="1"/>
    </xf>
    <xf numFmtId="190" fontId="48" fillId="0" borderId="390" xfId="0" applyNumberFormat="1" applyFont="1" applyBorder="1" applyAlignment="1">
      <alignment horizontal="center"/>
    </xf>
    <xf numFmtId="190" fontId="48" fillId="0" borderId="390" xfId="0" applyNumberFormat="1" applyFont="1" applyBorder="1" applyAlignment="1">
      <alignment horizontal="center" wrapText="1"/>
    </xf>
    <xf numFmtId="190" fontId="48" fillId="0" borderId="415" xfId="10" applyNumberFormat="1" applyFont="1" applyBorder="1" applyAlignment="1">
      <alignment horizontal="center" wrapText="1"/>
    </xf>
    <xf numFmtId="0" fontId="63" fillId="0" borderId="390" xfId="0" applyFont="1" applyFill="1" applyBorder="1" applyAlignment="1">
      <alignment horizontal="center" vertical="center" wrapText="1"/>
    </xf>
    <xf numFmtId="0" fontId="63" fillId="0" borderId="427" xfId="0" applyFont="1" applyFill="1" applyBorder="1" applyAlignment="1">
      <alignment horizontal="center" vertical="center" wrapText="1"/>
    </xf>
    <xf numFmtId="0" fontId="63" fillId="0" borderId="426" xfId="0" applyFont="1" applyFill="1" applyBorder="1" applyAlignment="1">
      <alignment horizontal="center" vertical="center"/>
    </xf>
    <xf numFmtId="0" fontId="63" fillId="0" borderId="421" xfId="0" applyFont="1" applyFill="1" applyBorder="1" applyAlignment="1">
      <alignment horizontal="center" vertical="center" wrapText="1"/>
    </xf>
    <xf numFmtId="0" fontId="64" fillId="0" borderId="433" xfId="0" applyFont="1" applyFill="1" applyBorder="1" applyAlignment="1">
      <alignment horizontal="center" vertical="center" wrapText="1"/>
    </xf>
    <xf numFmtId="175" fontId="64" fillId="0" borderId="395" xfId="0" applyNumberFormat="1" applyFont="1" applyFill="1" applyBorder="1" applyAlignment="1">
      <alignment horizontal="center" vertical="center"/>
    </xf>
    <xf numFmtId="0" fontId="64" fillId="0" borderId="395" xfId="0" applyNumberFormat="1" applyFont="1" applyFill="1" applyBorder="1" applyAlignment="1">
      <alignment horizontal="center" vertical="center"/>
    </xf>
    <xf numFmtId="0" fontId="64" fillId="0" borderId="421" xfId="0" applyNumberFormat="1" applyFont="1" applyFill="1" applyBorder="1" applyAlignment="1">
      <alignment horizontal="center" vertical="center"/>
    </xf>
    <xf numFmtId="0" fontId="64" fillId="0" borderId="434" xfId="0" applyNumberFormat="1" applyFont="1" applyFill="1" applyBorder="1" applyAlignment="1">
      <alignment horizontal="center" vertical="center"/>
    </xf>
    <xf numFmtId="0" fontId="64" fillId="0" borderId="0" xfId="0" applyFont="1" applyFill="1" applyBorder="1" applyAlignment="1">
      <alignment horizontal="justify"/>
    </xf>
    <xf numFmtId="0" fontId="6" fillId="2" borderId="0" xfId="4" applyFont="1" applyFill="1" applyBorder="1" applyAlignment="1">
      <alignment horizontal="left" wrapText="1"/>
    </xf>
    <xf numFmtId="0" fontId="5" fillId="0" borderId="0" xfId="4" applyFont="1" applyAlignment="1">
      <alignment horizontal="center"/>
    </xf>
    <xf numFmtId="209" fontId="6" fillId="0" borderId="395" xfId="11" applyNumberFormat="1" applyFont="1" applyBorder="1" applyAlignment="1">
      <alignment horizontal="center" vertical="center" wrapText="1"/>
    </xf>
    <xf numFmtId="209" fontId="6" fillId="0" borderId="390" xfId="11" applyNumberFormat="1" applyFont="1" applyBorder="1" applyAlignment="1">
      <alignment horizontal="center" vertical="center" wrapText="1"/>
    </xf>
    <xf numFmtId="0" fontId="0" fillId="0" borderId="0" xfId="0"/>
    <xf numFmtId="0" fontId="6" fillId="2" borderId="0" xfId="4" applyFont="1" applyFill="1" applyBorder="1" applyAlignment="1">
      <alignment horizontal="left" wrapText="1"/>
    </xf>
    <xf numFmtId="0" fontId="5" fillId="0" borderId="0" xfId="4" applyFont="1" applyAlignment="1">
      <alignment horizontal="center"/>
    </xf>
    <xf numFmtId="0" fontId="63" fillId="0" borderId="426" xfId="0" applyFont="1" applyFill="1" applyBorder="1" applyAlignment="1">
      <alignment horizontal="center" vertical="center"/>
    </xf>
    <xf numFmtId="0" fontId="4" fillId="2" borderId="0" xfId="4" applyFont="1" applyFill="1" applyBorder="1" applyAlignment="1">
      <alignment horizontal="left" wrapText="1"/>
    </xf>
    <xf numFmtId="0" fontId="5" fillId="2" borderId="0" xfId="4" applyFont="1" applyFill="1" applyAlignment="1">
      <alignment horizontal="center"/>
    </xf>
    <xf numFmtId="0" fontId="4" fillId="0" borderId="2" xfId="0" applyFont="1" applyBorder="1"/>
    <xf numFmtId="0" fontId="4" fillId="15" borderId="9" xfId="0" applyFont="1" applyFill="1" applyBorder="1" applyAlignment="1">
      <alignment horizontal="center" vertical="center" wrapText="1"/>
    </xf>
    <xf numFmtId="0" fontId="4" fillId="15" borderId="390"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9" xfId="0" applyFont="1" applyFill="1" applyBorder="1" applyAlignment="1">
      <alignment horizontal="center"/>
    </xf>
    <xf numFmtId="0" fontId="4" fillId="15" borderId="390" xfId="0" applyFont="1" applyFill="1" applyBorder="1" applyAlignment="1">
      <alignment horizontal="center"/>
    </xf>
    <xf numFmtId="166" fontId="0" fillId="15" borderId="390" xfId="11" applyFont="1" applyFill="1" applyBorder="1" applyAlignment="1">
      <alignment horizontal="center"/>
    </xf>
    <xf numFmtId="166" fontId="4" fillId="15" borderId="390" xfId="11" applyFont="1" applyFill="1" applyBorder="1" applyAlignment="1">
      <alignment horizontal="center"/>
    </xf>
    <xf numFmtId="0" fontId="4" fillId="15" borderId="19" xfId="0" applyFont="1" applyFill="1" applyBorder="1" applyAlignment="1">
      <alignment horizontal="center"/>
    </xf>
    <xf numFmtId="0" fontId="4" fillId="0" borderId="9" xfId="0" applyFont="1" applyBorder="1" applyAlignment="1">
      <alignment horizontal="center"/>
    </xf>
    <xf numFmtId="0" fontId="4" fillId="0" borderId="390" xfId="0" applyFont="1" applyBorder="1" applyAlignment="1">
      <alignment horizontal="center"/>
    </xf>
    <xf numFmtId="166" fontId="0" fillId="0" borderId="390" xfId="11" applyFont="1" applyBorder="1" applyAlignment="1">
      <alignment horizontal="center"/>
    </xf>
    <xf numFmtId="166" fontId="4" fillId="0" borderId="390"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6" xfId="0" applyBorder="1" applyAlignment="1">
      <alignment horizontal="left"/>
    </xf>
    <xf numFmtId="0" fontId="0" fillId="0" borderId="427" xfId="0" applyBorder="1" applyAlignment="1">
      <alignment horizontal="center"/>
    </xf>
    <xf numFmtId="0" fontId="0" fillId="0" borderId="426" xfId="0" applyBorder="1" applyAlignment="1">
      <alignment horizontal="left" wrapText="1"/>
    </xf>
    <xf numFmtId="0" fontId="63" fillId="0" borderId="444"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5" xfId="0" applyFont="1" applyBorder="1" applyAlignment="1">
      <alignment horizontal="center" vertical="center"/>
    </xf>
    <xf numFmtId="214" fontId="64" fillId="0" borderId="447"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6" xfId="0" applyNumberFormat="1" applyFont="1" applyBorder="1" applyAlignment="1">
      <alignment horizontal="center" vertical="center" wrapText="1"/>
    </xf>
    <xf numFmtId="0" fontId="64" fillId="0" borderId="390" xfId="0" applyFont="1" applyBorder="1" applyAlignment="1">
      <alignment horizontal="center" vertical="center"/>
    </xf>
    <xf numFmtId="214" fontId="64" fillId="0" borderId="449"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7" xfId="0" applyNumberFormat="1" applyFont="1" applyBorder="1" applyAlignment="1">
      <alignment horizontal="center" vertical="center" wrapText="1"/>
    </xf>
    <xf numFmtId="0" fontId="63" fillId="0" borderId="445"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53" xfId="0" applyBorder="1"/>
    <xf numFmtId="0" fontId="64" fillId="0" borderId="390" xfId="0" applyFont="1" applyBorder="1"/>
    <xf numFmtId="0" fontId="63" fillId="0" borderId="390" xfId="0" applyFont="1" applyBorder="1"/>
    <xf numFmtId="175" fontId="6" fillId="0" borderId="19" xfId="11" applyNumberFormat="1" applyFont="1" applyBorder="1" applyAlignment="1">
      <alignment horizontal="center" vertical="center" wrapText="1"/>
    </xf>
    <xf numFmtId="0" fontId="0" fillId="0" borderId="0" xfId="0"/>
    <xf numFmtId="0" fontId="4" fillId="2" borderId="2" xfId="0" applyFont="1" applyFill="1" applyBorder="1" applyAlignment="1">
      <alignment horizontal="left"/>
    </xf>
    <xf numFmtId="0" fontId="0" fillId="0" borderId="0" xfId="0"/>
    <xf numFmtId="0" fontId="5"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90"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4" fillId="2" borderId="0" xfId="4" applyFont="1" applyFill="1" applyBorder="1" applyAlignment="1">
      <alignment horizontal="center" wrapText="1"/>
    </xf>
    <xf numFmtId="0" fontId="4" fillId="0" borderId="0" xfId="4" applyFont="1" applyAlignment="1">
      <alignment horizontal="center"/>
    </xf>
    <xf numFmtId="0" fontId="5" fillId="0" borderId="389" xfId="0" applyFont="1" applyBorder="1" applyAlignment="1">
      <alignment horizontal="center" vertical="center"/>
    </xf>
    <xf numFmtId="0" fontId="5" fillId="0" borderId="390" xfId="0" applyFont="1" applyBorder="1" applyAlignment="1">
      <alignment horizontal="center" vertical="center"/>
    </xf>
    <xf numFmtId="0" fontId="5" fillId="0" borderId="390" xfId="0" applyFont="1" applyBorder="1" applyAlignment="1">
      <alignment horizontal="center" vertical="center"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0" fillId="2" borderId="0" xfId="1" applyFont="1" applyFill="1" applyAlignment="1">
      <alignment horizontal="left"/>
    </xf>
    <xf numFmtId="0" fontId="5" fillId="2" borderId="0" xfId="4" applyFont="1" applyFill="1" applyAlignment="1">
      <alignment horizontal="center"/>
    </xf>
    <xf numFmtId="0" fontId="0" fillId="0" borderId="390" xfId="0" applyBorder="1" applyAlignment="1">
      <alignment horizontal="center"/>
    </xf>
    <xf numFmtId="0" fontId="68" fillId="2" borderId="0" xfId="4" applyFont="1" applyFill="1" applyBorder="1" applyAlignment="1">
      <alignment horizontal="center" wrapText="1"/>
    </xf>
    <xf numFmtId="0" fontId="4" fillId="0" borderId="0" xfId="4" applyFont="1" applyAlignment="1"/>
    <xf numFmtId="9" fontId="4" fillId="15" borderId="390" xfId="19" applyFont="1" applyFill="1" applyBorder="1" applyAlignment="1">
      <alignment horizontal="center"/>
    </xf>
    <xf numFmtId="205" fontId="0" fillId="0" borderId="390" xfId="11" applyNumberFormat="1" applyFont="1" applyBorder="1" applyAlignment="1">
      <alignment horizontal="center"/>
    </xf>
    <xf numFmtId="202" fontId="0" fillId="0" borderId="390" xfId="11" applyNumberFormat="1" applyFont="1" applyBorder="1" applyAlignment="1">
      <alignment horizontal="center"/>
    </xf>
    <xf numFmtId="215" fontId="0" fillId="0" borderId="390" xfId="11" applyNumberFormat="1" applyFont="1" applyBorder="1" applyAlignment="1">
      <alignment horizontal="center"/>
    </xf>
    <xf numFmtId="202" fontId="0" fillId="15" borderId="390" xfId="11" applyNumberFormat="1" applyFont="1" applyFill="1" applyBorder="1" applyAlignment="1">
      <alignment horizontal="center"/>
    </xf>
    <xf numFmtId="0" fontId="4" fillId="0" borderId="19" xfId="0" applyFont="1" applyBorder="1" applyAlignment="1">
      <alignment horizontal="center"/>
    </xf>
    <xf numFmtId="9" fontId="0" fillId="15" borderId="390" xfId="19" applyFont="1" applyFill="1" applyBorder="1" applyAlignment="1">
      <alignment horizontal="center"/>
    </xf>
    <xf numFmtId="0" fontId="0" fillId="0" borderId="0" xfId="0"/>
    <xf numFmtId="0" fontId="5" fillId="0" borderId="0" xfId="4" applyFont="1" applyAlignment="1">
      <alignment horizontal="center"/>
    </xf>
    <xf numFmtId="0" fontId="6" fillId="0" borderId="60" xfId="0" applyFont="1" applyBorder="1" applyAlignment="1">
      <alignment horizontal="left" wrapText="1"/>
    </xf>
    <xf numFmtId="209" fontId="0" fillId="0" borderId="3" xfId="0" applyNumberFormat="1" applyBorder="1"/>
    <xf numFmtId="0" fontId="6" fillId="2" borderId="188" xfId="4" applyFont="1" applyFill="1" applyBorder="1" applyAlignment="1">
      <alignment horizontal="left" wrapText="1"/>
    </xf>
    <xf numFmtId="0" fontId="6" fillId="2" borderId="152" xfId="4" applyFont="1" applyFill="1" applyBorder="1" applyAlignment="1">
      <alignment horizontal="left" wrapText="1"/>
    </xf>
    <xf numFmtId="0" fontId="0" fillId="0" borderId="0" xfId="0" applyBorder="1" applyAlignment="1">
      <alignment horizontal="left"/>
    </xf>
    <xf numFmtId="0" fontId="4" fillId="0" borderId="0" xfId="4" applyFont="1" applyAlignment="1">
      <alignment horizontal="left"/>
    </xf>
    <xf numFmtId="0" fontId="5" fillId="0" borderId="0" xfId="4" applyFont="1" applyAlignment="1">
      <alignment horizontal="center"/>
    </xf>
    <xf numFmtId="0" fontId="0" fillId="2" borderId="0" xfId="1" applyFont="1" applyFill="1" applyAlignment="1">
      <alignment horizontal="left"/>
    </xf>
    <xf numFmtId="0" fontId="4"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4" fillId="15" borderId="0" xfId="4" applyFont="1" applyFill="1" applyBorder="1" applyAlignment="1">
      <alignment horizontal="left" wrapText="1"/>
    </xf>
    <xf numFmtId="0" fontId="15" fillId="2" borderId="0" xfId="1" applyFont="1" applyFill="1" applyAlignment="1" applyProtection="1">
      <alignment wrapText="1"/>
      <protection locked="0"/>
    </xf>
    <xf numFmtId="0" fontId="6" fillId="15" borderId="0" xfId="17" applyFill="1"/>
    <xf numFmtId="0" fontId="6" fillId="15" borderId="61" xfId="17" applyFill="1" applyBorder="1"/>
    <xf numFmtId="0" fontId="5" fillId="15" borderId="18" xfId="17" applyFont="1" applyFill="1" applyBorder="1" applyAlignment="1">
      <alignment horizontal="center"/>
    </xf>
    <xf numFmtId="0" fontId="5" fillId="15" borderId="74" xfId="17" applyFont="1" applyFill="1" applyBorder="1" applyAlignment="1">
      <alignment horizontal="center"/>
    </xf>
    <xf numFmtId="0" fontId="5" fillId="15" borderId="36" xfId="0" applyFont="1" applyFill="1" applyBorder="1" applyAlignment="1">
      <alignment horizontal="center"/>
    </xf>
    <xf numFmtId="0" fontId="5" fillId="15" borderId="45" xfId="6" applyFont="1" applyFill="1" applyBorder="1" applyAlignment="1">
      <alignment horizontal="center"/>
    </xf>
    <xf numFmtId="166" fontId="6" fillId="15" borderId="11" xfId="11" applyFont="1" applyFill="1" applyBorder="1"/>
    <xf numFmtId="166" fontId="6" fillId="15" borderId="72" xfId="11" applyFont="1" applyFill="1" applyBorder="1"/>
    <xf numFmtId="0" fontId="5" fillId="15" borderId="46" xfId="6" applyFont="1" applyFill="1" applyBorder="1" applyAlignment="1">
      <alignment horizontal="center"/>
    </xf>
    <xf numFmtId="166" fontId="6" fillId="15" borderId="20" xfId="11" applyFont="1" applyFill="1" applyBorder="1"/>
    <xf numFmtId="166" fontId="6" fillId="15" borderId="93" xfId="11" applyFont="1" applyFill="1" applyBorder="1"/>
    <xf numFmtId="0" fontId="6" fillId="15" borderId="30" xfId="17" applyFill="1" applyBorder="1"/>
    <xf numFmtId="211" fontId="5" fillId="15" borderId="18" xfId="10" applyNumberFormat="1" applyFont="1" applyFill="1" applyBorder="1" applyAlignment="1">
      <alignment horizontal="center"/>
    </xf>
    <xf numFmtId="211" fontId="5" fillId="15" borderId="74" xfId="10" applyNumberFormat="1" applyFont="1" applyFill="1" applyBorder="1" applyAlignment="1">
      <alignment horizontal="center"/>
    </xf>
    <xf numFmtId="166" fontId="5" fillId="15" borderId="74" xfId="11" applyFont="1" applyFill="1" applyBorder="1" applyAlignment="1">
      <alignment horizontal="center"/>
    </xf>
    <xf numFmtId="2" fontId="6" fillId="15" borderId="0" xfId="17" applyNumberFormat="1" applyFill="1"/>
    <xf numFmtId="166" fontId="6" fillId="15" borderId="20" xfId="11" applyFont="1" applyFill="1" applyBorder="1" applyAlignment="1">
      <alignment horizontal="right"/>
    </xf>
    <xf numFmtId="166" fontId="6" fillId="15" borderId="93" xfId="11" applyFont="1" applyFill="1" applyBorder="1" applyAlignment="1">
      <alignment horizontal="right"/>
    </xf>
    <xf numFmtId="0" fontId="6" fillId="15" borderId="45" xfId="17" applyFill="1" applyBorder="1"/>
    <xf numFmtId="0" fontId="6" fillId="15" borderId="46" xfId="17" applyFill="1" applyBorder="1"/>
    <xf numFmtId="0" fontId="6" fillId="15" borderId="63" xfId="17" applyFill="1" applyBorder="1"/>
    <xf numFmtId="0" fontId="5" fillId="15" borderId="96" xfId="17" applyFont="1" applyFill="1" applyBorder="1" applyAlignment="1">
      <alignment horizontal="center"/>
    </xf>
    <xf numFmtId="0" fontId="5" fillId="15" borderId="96" xfId="17" applyFont="1" applyFill="1" applyBorder="1" applyAlignment="1">
      <alignment horizontal="right"/>
    </xf>
    <xf numFmtId="0" fontId="6" fillId="15" borderId="46" xfId="6" applyFont="1" applyFill="1" applyBorder="1" applyAlignment="1">
      <alignment horizontal="left"/>
    </xf>
    <xf numFmtId="0" fontId="0" fillId="15" borderId="0" xfId="5" applyFont="1" applyFill="1" applyBorder="1"/>
    <xf numFmtId="0" fontId="6" fillId="15" borderId="0" xfId="5" applyFont="1" applyFill="1" applyBorder="1"/>
    <xf numFmtId="0" fontId="6"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4" fillId="15" borderId="38" xfId="11" applyFill="1" applyBorder="1"/>
    <xf numFmtId="166" fontId="4" fillId="15" borderId="96" xfId="11" applyFill="1" applyBorder="1"/>
    <xf numFmtId="166" fontId="4" fillId="15" borderId="11" xfId="11" applyFill="1" applyBorder="1"/>
    <xf numFmtId="166" fontId="4" fillId="15" borderId="72" xfId="11" applyFill="1" applyBorder="1"/>
    <xf numFmtId="166" fontId="4" fillId="15" borderId="20" xfId="11" applyFill="1" applyBorder="1"/>
    <xf numFmtId="166" fontId="4" fillId="15" borderId="93" xfId="11" applyFont="1" applyFill="1" applyBorder="1"/>
    <xf numFmtId="166" fontId="4"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90" fontId="0" fillId="15" borderId="0" xfId="0" applyNumberFormat="1" applyFill="1"/>
    <xf numFmtId="0" fontId="6" fillId="15" borderId="46" xfId="6" applyFont="1" applyFill="1" applyBorder="1" applyAlignment="1">
      <alignment horizontal="center"/>
    </xf>
    <xf numFmtId="166" fontId="0" fillId="15" borderId="166" xfId="11" applyFont="1"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9" fillId="20" borderId="0" xfId="1" applyFont="1" applyFill="1" applyAlignment="1">
      <alignment wrapText="1"/>
    </xf>
    <xf numFmtId="0" fontId="69" fillId="20" borderId="0" xfId="1" applyFont="1" applyFill="1" applyBorder="1" applyAlignment="1">
      <alignment wrapText="1"/>
    </xf>
    <xf numFmtId="0" fontId="69" fillId="20" borderId="0" xfId="1" applyFont="1" applyFill="1" applyAlignment="1">
      <alignment horizontal="left"/>
    </xf>
    <xf numFmtId="0" fontId="70" fillId="20" borderId="0" xfId="1" applyFont="1" applyFill="1" applyAlignment="1">
      <alignment horizontal="left"/>
    </xf>
    <xf numFmtId="0" fontId="71" fillId="21" borderId="0" xfId="0" applyFont="1" applyFill="1" applyAlignment="1"/>
    <xf numFmtId="0" fontId="69" fillId="22" borderId="0" xfId="1" applyFont="1" applyFill="1" applyBorder="1" applyAlignment="1">
      <alignment wrapText="1"/>
    </xf>
    <xf numFmtId="0" fontId="69"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6" fillId="15" borderId="161" xfId="5" applyFont="1" applyFill="1" applyBorder="1"/>
    <xf numFmtId="0" fontId="5" fillId="15" borderId="242" xfId="5" applyFont="1" applyFill="1" applyBorder="1" applyAlignment="1"/>
    <xf numFmtId="174" fontId="5" fillId="15" borderId="79" xfId="5" applyNumberFormat="1" applyFont="1" applyFill="1" applyBorder="1" applyAlignment="1">
      <alignment horizontal="center"/>
    </xf>
    <xf numFmtId="174" fontId="5" fillId="15" borderId="79" xfId="5" applyNumberFormat="1" applyFont="1" applyFill="1" applyBorder="1" applyAlignment="1">
      <alignment horizontal="center" wrapText="1"/>
    </xf>
    <xf numFmtId="0" fontId="5" fillId="15" borderId="243" xfId="5" applyFont="1" applyFill="1" applyBorder="1" applyAlignment="1">
      <alignment horizontal="center"/>
    </xf>
    <xf numFmtId="183" fontId="6" fillId="15" borderId="11" xfId="16" applyNumberFormat="1" applyFill="1" applyBorder="1"/>
    <xf numFmtId="166" fontId="6" fillId="15" borderId="244" xfId="16" applyNumberFormat="1" applyFill="1" applyBorder="1"/>
    <xf numFmtId="183" fontId="0" fillId="15" borderId="0" xfId="4" applyNumberFormat="1" applyFont="1" applyFill="1"/>
    <xf numFmtId="0" fontId="5" fillId="15" borderId="245" xfId="5" applyFont="1" applyFill="1" applyBorder="1" applyAlignment="1">
      <alignment horizontal="center"/>
    </xf>
    <xf numFmtId="183" fontId="6" fillId="15" borderId="246" xfId="16" applyNumberFormat="1" applyFill="1" applyBorder="1"/>
    <xf numFmtId="183" fontId="6" fillId="15" borderId="246" xfId="16" applyNumberFormat="1" applyFill="1" applyBorder="1" applyAlignment="1">
      <alignment horizontal="right"/>
    </xf>
    <xf numFmtId="174" fontId="5" fillId="15" borderId="11" xfId="5" applyNumberFormat="1" applyFont="1" applyFill="1" applyBorder="1" applyAlignment="1">
      <alignment horizontal="center" wrapText="1"/>
    </xf>
    <xf numFmtId="174" fontId="5" fillId="15" borderId="244" xfId="5" applyNumberFormat="1" applyFont="1" applyFill="1" applyBorder="1" applyAlignment="1">
      <alignment horizontal="center" wrapText="1"/>
    </xf>
    <xf numFmtId="183" fontId="6" fillId="15" borderId="244" xfId="16" applyNumberFormat="1" applyFill="1" applyBorder="1"/>
    <xf numFmtId="183" fontId="6" fillId="15" borderId="247" xfId="16" applyNumberFormat="1" applyFill="1" applyBorder="1"/>
    <xf numFmtId="0" fontId="0" fillId="15" borderId="0" xfId="1" applyFont="1" applyFill="1"/>
    <xf numFmtId="0" fontId="6" fillId="15" borderId="0" xfId="4" quotePrefix="1" applyFont="1" applyFill="1" applyBorder="1"/>
    <xf numFmtId="180" fontId="0" fillId="15" borderId="0" xfId="4" applyNumberFormat="1" applyFont="1" applyFill="1"/>
    <xf numFmtId="0" fontId="6" fillId="15" borderId="161" xfId="1" applyFont="1" applyFill="1" applyBorder="1"/>
    <xf numFmtId="0" fontId="6" fillId="15" borderId="0" xfId="1" applyFont="1" applyFill="1" applyBorder="1"/>
    <xf numFmtId="0" fontId="61" fillId="20" borderId="0" xfId="4" applyFont="1" applyFill="1"/>
    <xf numFmtId="0" fontId="0" fillId="22" borderId="0" xfId="4" applyFont="1" applyFill="1"/>
    <xf numFmtId="0" fontId="73"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5" fillId="22" borderId="0" xfId="4" applyFont="1" applyFill="1" applyAlignment="1"/>
    <xf numFmtId="0" fontId="5" fillId="22" borderId="0" xfId="4" applyFont="1" applyFill="1" applyAlignment="1" applyProtection="1">
      <protection locked="0"/>
    </xf>
    <xf numFmtId="0" fontId="5" fillId="22" borderId="0" xfId="4" applyFont="1" applyFill="1" applyAlignment="1">
      <alignment horizontal="center"/>
    </xf>
    <xf numFmtId="0" fontId="0" fillId="23" borderId="0" xfId="0" applyFill="1"/>
    <xf numFmtId="0" fontId="61" fillId="20" borderId="0" xfId="17" applyFont="1" applyFill="1"/>
    <xf numFmtId="0" fontId="6" fillId="22" borderId="0" xfId="17" applyFill="1"/>
    <xf numFmtId="166" fontId="6" fillId="24" borderId="31" xfId="11" applyFont="1" applyFill="1" applyBorder="1"/>
    <xf numFmtId="166" fontId="6" fillId="24" borderId="37" xfId="11" applyFont="1" applyFill="1" applyBorder="1"/>
    <xf numFmtId="166" fontId="6" fillId="24" borderId="20" xfId="11" applyFont="1" applyFill="1" applyBorder="1"/>
    <xf numFmtId="166" fontId="6" fillId="24" borderId="93" xfId="11" applyFont="1" applyFill="1" applyBorder="1"/>
    <xf numFmtId="0" fontId="73" fillId="15" borderId="0" xfId="5" applyFont="1" applyFill="1" applyBorder="1"/>
    <xf numFmtId="0" fontId="27" fillId="15" borderId="0" xfId="5" quotePrefix="1" applyFont="1" applyFill="1" applyBorder="1"/>
    <xf numFmtId="0" fontId="27" fillId="15" borderId="0" xfId="17" applyFont="1" applyFill="1"/>
    <xf numFmtId="0" fontId="27" fillId="15" borderId="0" xfId="5" applyFont="1" applyFill="1" applyBorder="1"/>
    <xf numFmtId="0" fontId="35" fillId="15" borderId="0" xfId="5" quotePrefix="1"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4" fillId="15" borderId="0" xfId="0" applyFont="1" applyFill="1"/>
    <xf numFmtId="0" fontId="61" fillId="23" borderId="237" xfId="0" applyFont="1" applyFill="1" applyBorder="1"/>
    <xf numFmtId="0" fontId="62" fillId="23" borderId="27" xfId="0" applyFont="1" applyFill="1" applyBorder="1" applyAlignment="1">
      <alignment horizontal="center"/>
    </xf>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65" xfId="0" applyFont="1" applyFill="1" applyBorder="1" applyAlignment="1">
      <alignment horizontal="center"/>
    </xf>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27" xfId="0" applyFont="1" applyFill="1" applyBorder="1"/>
    <xf numFmtId="0" fontId="62" fillId="23" borderId="28"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27" xfId="11" applyFont="1" applyFill="1" applyBorder="1"/>
    <xf numFmtId="166" fontId="53" fillId="24" borderId="36" xfId="11" applyFont="1" applyFill="1" applyBorder="1"/>
    <xf numFmtId="0" fontId="4" fillId="15" borderId="0" xfId="4" applyFont="1" applyFill="1" applyBorder="1" applyAlignment="1">
      <alignment horizontal="left" wrapText="1"/>
    </xf>
    <xf numFmtId="0" fontId="4" fillId="0" borderId="0" xfId="4" applyFont="1" applyAlignment="1">
      <alignment horizontal="left"/>
    </xf>
    <xf numFmtId="0" fontId="4" fillId="15" borderId="390" xfId="1" applyFont="1" applyFill="1" applyBorder="1" applyAlignment="1" applyProtection="1">
      <alignment vertical="center" wrapText="1"/>
      <protection locked="0"/>
    </xf>
    <xf numFmtId="190" fontId="4" fillId="15" borderId="390" xfId="1" applyNumberFormat="1" applyFont="1" applyFill="1" applyBorder="1" applyAlignment="1" applyProtection="1">
      <alignment vertical="center" wrapText="1"/>
      <protection locked="0"/>
    </xf>
    <xf numFmtId="194" fontId="4" fillId="15" borderId="390" xfId="1" applyNumberFormat="1" applyFont="1" applyFill="1" applyBorder="1" applyAlignment="1" applyProtection="1">
      <alignment vertical="center" wrapText="1"/>
      <protection locked="0"/>
    </xf>
    <xf numFmtId="201" fontId="8" fillId="0" borderId="390" xfId="13" applyNumberFormat="1" applyFont="1" applyFill="1" applyBorder="1" applyAlignment="1" applyProtection="1">
      <alignment horizontal="center" vertical="center"/>
      <protection locked="0"/>
    </xf>
    <xf numFmtId="194" fontId="4" fillId="15" borderId="390" xfId="1" applyNumberFormat="1" applyFont="1" applyFill="1" applyBorder="1" applyAlignment="1" applyProtection="1">
      <alignment horizontal="center" vertical="center" wrapText="1"/>
      <protection locked="0"/>
    </xf>
    <xf numFmtId="3" fontId="4" fillId="15" borderId="390" xfId="1" applyNumberFormat="1" applyFont="1" applyFill="1" applyBorder="1" applyAlignment="1" applyProtection="1">
      <alignment horizontal="center" vertical="center" wrapText="1"/>
      <protection locked="0"/>
    </xf>
    <xf numFmtId="202" fontId="4" fillId="15" borderId="390" xfId="11" applyNumberFormat="1" applyFont="1" applyFill="1" applyBorder="1" applyAlignment="1" applyProtection="1">
      <alignment vertical="center" wrapText="1"/>
      <protection locked="0"/>
    </xf>
    <xf numFmtId="166" fontId="4" fillId="15" borderId="390" xfId="1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0" applyFont="1" applyFill="1" applyBorder="1" applyAlignment="1" applyProtection="1">
      <alignment vertical="center"/>
      <protection locked="0"/>
    </xf>
    <xf numFmtId="0" fontId="5" fillId="15" borderId="0" xfId="1" applyFont="1" applyFill="1" applyBorder="1" applyAlignment="1" applyProtection="1">
      <alignment horizontal="center" vertical="center" wrapText="1"/>
      <protection locked="0"/>
    </xf>
    <xf numFmtId="185" fontId="5" fillId="15" borderId="0" xfId="10" applyNumberFormat="1" applyFont="1" applyFill="1" applyBorder="1" applyAlignment="1" applyProtection="1">
      <alignment horizontal="center" vertical="center" wrapText="1"/>
      <protection locked="0"/>
    </xf>
    <xf numFmtId="0" fontId="4" fillId="15" borderId="73" xfId="0" applyFont="1" applyFill="1" applyBorder="1" applyAlignment="1" applyProtection="1">
      <alignment vertical="center"/>
      <protection locked="0"/>
    </xf>
    <xf numFmtId="0" fontId="4" fillId="15" borderId="0" xfId="0" applyFont="1" applyFill="1" applyBorder="1" applyAlignment="1" applyProtection="1">
      <alignment vertical="center" wrapText="1"/>
      <protection locked="0"/>
    </xf>
    <xf numFmtId="0" fontId="4" fillId="15" borderId="161" xfId="0" applyFont="1" applyFill="1" applyBorder="1" applyAlignment="1" applyProtection="1">
      <alignment vertical="center"/>
    </xf>
    <xf numFmtId="0" fontId="4" fillId="0" borderId="0" xfId="4" applyFont="1" applyBorder="1" applyAlignment="1">
      <alignment horizontal="left"/>
    </xf>
    <xf numFmtId="0" fontId="4" fillId="0" borderId="73" xfId="4" applyFont="1" applyBorder="1" applyAlignment="1">
      <alignment horizontal="left"/>
    </xf>
    <xf numFmtId="0" fontId="4" fillId="15" borderId="161" xfId="0" applyFont="1" applyFill="1" applyBorder="1" applyAlignment="1" applyProtection="1">
      <alignment vertical="center"/>
      <protection locked="0"/>
    </xf>
    <xf numFmtId="0" fontId="4" fillId="15" borderId="31" xfId="0" applyFont="1" applyFill="1" applyBorder="1" applyAlignment="1" applyProtection="1">
      <alignment vertical="center" wrapText="1"/>
      <protection locked="0"/>
    </xf>
    <xf numFmtId="0" fontId="4" fillId="15" borderId="31" xfId="0" applyFont="1" applyFill="1" applyBorder="1" applyAlignment="1" applyProtection="1">
      <alignment vertical="center"/>
      <protection locked="0"/>
    </xf>
    <xf numFmtId="0" fontId="4" fillId="15" borderId="37" xfId="0" applyFont="1" applyFill="1" applyBorder="1" applyAlignment="1" applyProtection="1">
      <alignment vertical="center"/>
      <protection locked="0"/>
    </xf>
    <xf numFmtId="0" fontId="4" fillId="0" borderId="37" xfId="4" applyFont="1" applyBorder="1" applyAlignment="1">
      <alignment horizontal="left"/>
    </xf>
    <xf numFmtId="0" fontId="4" fillId="15" borderId="18" xfId="1" applyFont="1" applyFill="1" applyBorder="1" applyAlignment="1" applyProtection="1">
      <alignment vertical="center" wrapText="1"/>
      <protection locked="0"/>
    </xf>
    <xf numFmtId="190" fontId="4" fillId="15" borderId="18" xfId="1" applyNumberFormat="1" applyFont="1" applyFill="1" applyBorder="1" applyAlignment="1" applyProtection="1">
      <alignment vertical="center" wrapText="1"/>
      <protection locked="0"/>
    </xf>
    <xf numFmtId="3" fontId="4" fillId="15" borderId="18" xfId="1" applyNumberFormat="1" applyFont="1" applyFill="1" applyBorder="1" applyAlignment="1" applyProtection="1">
      <alignment vertical="center" wrapText="1"/>
      <protection locked="0"/>
    </xf>
    <xf numFmtId="0" fontId="4" fillId="15" borderId="18" xfId="1" applyFont="1" applyFill="1" applyBorder="1" applyAlignment="1" applyProtection="1">
      <alignment horizontal="center" vertical="center" wrapText="1"/>
      <protection locked="0"/>
    </xf>
    <xf numFmtId="1" fontId="4" fillId="15" borderId="390" xfId="10" applyNumberFormat="1" applyFont="1" applyFill="1" applyBorder="1" applyAlignment="1" applyProtection="1">
      <alignment vertical="center" wrapText="1"/>
      <protection locked="0"/>
    </xf>
    <xf numFmtId="217" fontId="4" fillId="15" borderId="390" xfId="10" applyNumberFormat="1" applyFont="1" applyFill="1" applyBorder="1" applyAlignment="1" applyProtection="1">
      <alignment vertical="center" wrapText="1"/>
      <protection locked="0"/>
    </xf>
    <xf numFmtId="190" fontId="4" fillId="15" borderId="36" xfId="1" applyNumberFormat="1" applyFont="1" applyFill="1" applyBorder="1" applyAlignment="1" applyProtection="1">
      <alignment vertical="center" wrapText="1"/>
      <protection locked="0"/>
    </xf>
    <xf numFmtId="1" fontId="4" fillId="15" borderId="28" xfId="10" applyNumberFormat="1" applyFont="1" applyFill="1" applyBorder="1" applyAlignment="1" applyProtection="1">
      <alignment vertical="center" wrapText="1"/>
      <protection locked="0"/>
    </xf>
    <xf numFmtId="217" fontId="4" fillId="15" borderId="28" xfId="10" applyNumberFormat="1" applyFont="1" applyFill="1" applyBorder="1" applyAlignment="1" applyProtection="1">
      <alignment vertical="center" wrapText="1"/>
      <protection locked="0"/>
    </xf>
    <xf numFmtId="0" fontId="4" fillId="15" borderId="38" xfId="1" applyFont="1" applyFill="1" applyBorder="1" applyAlignment="1" applyProtection="1">
      <alignment vertical="center" wrapText="1"/>
      <protection locked="0"/>
    </xf>
    <xf numFmtId="190" fontId="4" fillId="15" borderId="38" xfId="1" applyNumberFormat="1" applyFont="1" applyFill="1" applyBorder="1" applyAlignment="1" applyProtection="1">
      <alignment vertical="center" wrapText="1"/>
      <protection locked="0"/>
    </xf>
    <xf numFmtId="194" fontId="4" fillId="15" borderId="38" xfId="1" applyNumberFormat="1" applyFont="1" applyFill="1" applyBorder="1" applyAlignment="1" applyProtection="1">
      <alignment vertical="center" wrapText="1"/>
      <protection locked="0"/>
    </xf>
    <xf numFmtId="201" fontId="8" fillId="0" borderId="38" xfId="13" applyNumberFormat="1" applyFont="1" applyFill="1" applyBorder="1" applyAlignment="1" applyProtection="1">
      <alignment horizontal="center" vertical="center"/>
      <protection locked="0"/>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 fontId="4" fillId="15" borderId="18" xfId="10" applyNumberFormat="1" applyFont="1" applyFill="1" applyBorder="1" applyAlignment="1" applyProtection="1">
      <alignment vertical="center" wrapText="1"/>
      <protection locked="0"/>
    </xf>
    <xf numFmtId="217" fontId="4" fillId="15" borderId="18" xfId="10" applyNumberFormat="1" applyFont="1" applyFill="1" applyBorder="1" applyAlignment="1" applyProtection="1">
      <alignment vertical="center" wrapText="1"/>
      <protection locked="0"/>
    </xf>
    <xf numFmtId="190" fontId="4" fillId="15" borderId="74" xfId="1" applyNumberFormat="1" applyFont="1" applyFill="1" applyBorder="1" applyAlignment="1" applyProtection="1">
      <alignment vertical="center" wrapText="1"/>
      <protection locked="0"/>
    </xf>
    <xf numFmtId="0" fontId="4" fillId="15" borderId="28" xfId="1" applyFont="1" applyFill="1" applyBorder="1" applyAlignment="1" applyProtection="1">
      <alignment vertical="center" wrapText="1"/>
      <protection locked="0"/>
    </xf>
    <xf numFmtId="190" fontId="4"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vertical="center" wrapText="1"/>
      <protection locked="0"/>
    </xf>
    <xf numFmtId="0" fontId="4" fillId="15" borderId="28" xfId="1" applyFont="1" applyFill="1" applyBorder="1" applyAlignment="1" applyProtection="1">
      <alignment horizontal="center" vertical="center" wrapText="1"/>
      <protection locked="0"/>
    </xf>
    <xf numFmtId="194" fontId="4" fillId="15" borderId="18" xfId="1" applyNumberFormat="1" applyFont="1" applyFill="1" applyBorder="1" applyAlignment="1" applyProtection="1">
      <alignment horizontal="center" vertical="center" wrapText="1"/>
      <protection locked="0"/>
    </xf>
    <xf numFmtId="3" fontId="4" fillId="15" borderId="18" xfId="1"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vertical="center" wrapText="1"/>
      <protection locked="0"/>
    </xf>
    <xf numFmtId="190" fontId="4" fillId="15" borderId="20" xfId="1" applyNumberFormat="1" applyFont="1" applyFill="1" applyBorder="1" applyAlignment="1" applyProtection="1">
      <alignment vertical="center" wrapText="1"/>
      <protection locked="0"/>
    </xf>
    <xf numFmtId="194" fontId="4" fillId="15" borderId="20" xfId="1" applyNumberFormat="1" applyFont="1" applyFill="1" applyBorder="1" applyAlignment="1" applyProtection="1">
      <alignment vertical="center" wrapText="1"/>
      <protection locked="0"/>
    </xf>
    <xf numFmtId="201" fontId="8" fillId="0" borderId="20" xfId="13" applyNumberFormat="1" applyFont="1" applyFill="1" applyBorder="1" applyAlignment="1" applyProtection="1">
      <alignment horizontal="center" vertical="center"/>
      <protection locked="0"/>
    </xf>
    <xf numFmtId="194" fontId="4" fillId="15" borderId="20" xfId="1" applyNumberFormat="1" applyFont="1" applyFill="1" applyBorder="1" applyAlignment="1" applyProtection="1">
      <alignment horizontal="center" vertical="center" wrapText="1"/>
      <protection locked="0"/>
    </xf>
    <xf numFmtId="3" fontId="4" fillId="15" borderId="20" xfId="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vertical="center" wrapText="1"/>
      <protection locked="0"/>
    </xf>
    <xf numFmtId="166" fontId="4" fillId="15" borderId="93" xfId="11" applyFont="1" applyFill="1" applyBorder="1" applyAlignment="1" applyProtection="1">
      <alignment horizontal="center" vertical="center" wrapText="1"/>
      <protection locked="0"/>
    </xf>
    <xf numFmtId="0" fontId="49" fillId="15" borderId="390" xfId="23" applyFont="1" applyFill="1" applyBorder="1" applyAlignment="1" applyProtection="1">
      <alignment horizontal="center" vertical="center"/>
      <protection locked="0"/>
    </xf>
    <xf numFmtId="185" fontId="4" fillId="15" borderId="390" xfId="10"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vertical="center"/>
      <protection locked="0"/>
    </xf>
    <xf numFmtId="0" fontId="4" fillId="15" borderId="390" xfId="10" applyNumberFormat="1" applyFont="1" applyFill="1" applyBorder="1" applyAlignment="1" applyProtection="1">
      <alignment horizontal="center" vertical="center" wrapText="1"/>
      <protection locked="0"/>
    </xf>
    <xf numFmtId="190" fontId="4" fillId="15" borderId="390"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vertical="center" wrapText="1"/>
      <protection locked="0"/>
    </xf>
    <xf numFmtId="0" fontId="4" fillId="15" borderId="95" xfId="1" applyFont="1" applyFill="1" applyBorder="1" applyAlignment="1" applyProtection="1">
      <alignment vertical="center" wrapText="1"/>
      <protection locked="0"/>
    </xf>
    <xf numFmtId="190" fontId="4" fillId="15" borderId="95" xfId="1" applyNumberFormat="1" applyFont="1" applyFill="1" applyBorder="1" applyAlignment="1" applyProtection="1">
      <alignment vertical="center" wrapText="1"/>
      <protection locked="0"/>
    </xf>
    <xf numFmtId="190" fontId="4" fillId="15" borderId="0" xfId="1" applyNumberFormat="1" applyFont="1" applyFill="1" applyBorder="1" applyAlignment="1" applyProtection="1">
      <alignment vertical="center" wrapText="1"/>
      <protection locked="0"/>
    </xf>
    <xf numFmtId="0" fontId="4" fillId="15" borderId="0" xfId="1" applyFont="1" applyFill="1" applyBorder="1" applyAlignment="1" applyProtection="1">
      <alignment vertical="center" wrapText="1"/>
      <protection locked="0"/>
    </xf>
    <xf numFmtId="1" fontId="4" fillId="15" borderId="0" xfId="10" applyNumberFormat="1" applyFont="1" applyFill="1" applyBorder="1" applyAlignment="1" applyProtection="1">
      <alignment vertical="center" wrapText="1"/>
      <protection locked="0"/>
    </xf>
    <xf numFmtId="217" fontId="4" fillId="15" borderId="0" xfId="10" applyNumberFormat="1" applyFont="1" applyFill="1" applyBorder="1" applyAlignment="1" applyProtection="1">
      <alignment vertical="center" wrapText="1"/>
      <protection locked="0"/>
    </xf>
    <xf numFmtId="0" fontId="4" fillId="15" borderId="0" xfId="10" applyNumberFormat="1" applyFont="1" applyFill="1" applyBorder="1" applyAlignment="1" applyProtection="1">
      <alignment vertical="center" wrapText="1"/>
      <protection locked="0"/>
    </xf>
    <xf numFmtId="190" fontId="4" fillId="15" borderId="73" xfId="1" applyNumberFormat="1" applyFont="1" applyFill="1" applyBorder="1" applyAlignment="1" applyProtection="1">
      <alignment vertical="center" wrapText="1"/>
      <protection locked="0"/>
    </xf>
    <xf numFmtId="1" fontId="4" fillId="15" borderId="20" xfId="10" applyNumberFormat="1" applyFont="1" applyFill="1" applyBorder="1" applyAlignment="1" applyProtection="1">
      <alignment vertical="center" wrapText="1"/>
      <protection locked="0"/>
    </xf>
    <xf numFmtId="217" fontId="4" fillId="15" borderId="20" xfId="10" applyNumberFormat="1" applyFont="1" applyFill="1" applyBorder="1" applyAlignment="1" applyProtection="1">
      <alignment vertical="center" wrapText="1"/>
      <protection locked="0"/>
    </xf>
    <xf numFmtId="0" fontId="4" fillId="15" borderId="20" xfId="10" applyNumberFormat="1" applyFont="1" applyFill="1" applyBorder="1" applyAlignment="1" applyProtection="1">
      <alignment vertical="center" wrapText="1"/>
      <protection locked="0"/>
    </xf>
    <xf numFmtId="190" fontId="4" fillId="15" borderId="93" xfId="1" applyNumberFormat="1" applyFont="1" applyFill="1" applyBorder="1" applyAlignment="1" applyProtection="1">
      <alignment vertical="center" wrapText="1"/>
      <protection locked="0"/>
    </xf>
    <xf numFmtId="0" fontId="4" fillId="15" borderId="461" xfId="1" applyNumberFormat="1" applyFont="1" applyFill="1" applyBorder="1" applyAlignment="1" applyProtection="1">
      <alignment horizontal="center" vertical="center" wrapText="1"/>
      <protection locked="0"/>
    </xf>
    <xf numFmtId="194" fontId="4" fillId="15" borderId="461" xfId="1" applyNumberFormat="1" applyFont="1" applyFill="1" applyBorder="1" applyAlignment="1" applyProtection="1">
      <alignment horizontal="center" vertical="center" wrapText="1"/>
      <protection locked="0"/>
    </xf>
    <xf numFmtId="1" fontId="4" fillId="15" borderId="461" xfId="1" applyNumberFormat="1" applyFont="1" applyFill="1" applyBorder="1" applyAlignment="1" applyProtection="1">
      <alignment horizontal="center" vertical="center" wrapText="1"/>
      <protection locked="0"/>
    </xf>
    <xf numFmtId="1" fontId="4" fillId="15" borderId="461" xfId="10" applyNumberFormat="1" applyFont="1" applyFill="1" applyBorder="1" applyAlignment="1" applyProtection="1">
      <alignment horizontal="center" vertical="center" wrapText="1"/>
      <protection locked="0"/>
    </xf>
    <xf numFmtId="0" fontId="64" fillId="15" borderId="461" xfId="0" applyFont="1" applyFill="1" applyBorder="1" applyAlignment="1" applyProtection="1">
      <alignment vertical="center"/>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4" fillId="0" borderId="31" xfId="4" applyFont="1" applyBorder="1" applyAlignment="1">
      <alignment horizontal="left"/>
    </xf>
    <xf numFmtId="1" fontId="4" fillId="15" borderId="459" xfId="1" applyNumberFormat="1" applyFont="1" applyFill="1" applyBorder="1" applyAlignment="1" applyProtection="1">
      <alignment horizontal="center" vertical="center" wrapText="1"/>
      <protection locked="0"/>
    </xf>
    <xf numFmtId="194" fontId="4" fillId="15" borderId="459" xfId="1" applyNumberFormat="1" applyFont="1" applyFill="1" applyBorder="1" applyAlignment="1" applyProtection="1">
      <alignment horizontal="center" vertical="center" wrapText="1"/>
      <protection locked="0"/>
    </xf>
    <xf numFmtId="1" fontId="4" fillId="15" borderId="390" xfId="1" applyNumberFormat="1" applyFont="1" applyFill="1" applyBorder="1" applyAlignment="1" applyProtection="1">
      <alignment horizontal="center" vertical="center" wrapText="1"/>
      <protection locked="0"/>
    </xf>
    <xf numFmtId="1" fontId="4" fillId="15" borderId="390" xfId="10" applyNumberFormat="1" applyFont="1" applyFill="1" applyBorder="1" applyAlignment="1" applyProtection="1">
      <alignment horizontal="center" vertical="center" wrapText="1"/>
      <protection locked="0"/>
    </xf>
    <xf numFmtId="1" fontId="4" fillId="15" borderId="18" xfId="1" applyNumberFormat="1" applyFont="1" applyFill="1" applyBorder="1" applyAlignment="1" applyProtection="1">
      <alignment horizontal="center" vertical="center" wrapText="1"/>
      <protection locked="0"/>
    </xf>
    <xf numFmtId="1" fontId="4" fillId="15" borderId="20" xfId="1" applyNumberFormat="1" applyFont="1" applyFill="1" applyBorder="1" applyAlignment="1" applyProtection="1">
      <alignment horizontal="center" vertical="center" wrapText="1"/>
      <protection locked="0"/>
    </xf>
    <xf numFmtId="1" fontId="4" fillId="15" borderId="20" xfId="10" applyNumberFormat="1" applyFont="1" applyFill="1" applyBorder="1" applyAlignment="1" applyProtection="1">
      <alignment horizontal="center" vertical="center" wrapText="1"/>
      <protection locked="0"/>
    </xf>
    <xf numFmtId="190" fontId="4" fillId="15" borderId="18" xfId="1" applyNumberFormat="1" applyFont="1" applyFill="1" applyBorder="1" applyAlignment="1" applyProtection="1">
      <alignment horizontal="center" vertical="center" wrapText="1"/>
      <protection locked="0"/>
    </xf>
    <xf numFmtId="0" fontId="4" fillId="15" borderId="18" xfId="10" applyNumberFormat="1" applyFont="1" applyFill="1" applyBorder="1" applyAlignment="1" applyProtection="1">
      <alignment horizontal="center" vertical="center" wrapText="1"/>
      <protection locked="0"/>
    </xf>
    <xf numFmtId="0" fontId="4" fillId="15" borderId="390" xfId="1" applyFont="1" applyFill="1" applyBorder="1" applyAlignment="1" applyProtection="1">
      <alignment horizontal="center" vertical="center" wrapText="1"/>
      <protection locked="0"/>
    </xf>
    <xf numFmtId="0" fontId="4" fillId="15" borderId="74" xfId="10" applyNumberFormat="1" applyFont="1" applyFill="1" applyBorder="1" applyAlignment="1" applyProtection="1">
      <alignment horizontal="center" vertical="center" wrapText="1"/>
      <protection locked="0"/>
    </xf>
    <xf numFmtId="0" fontId="4" fillId="15" borderId="72" xfId="10" applyNumberFormat="1" applyFont="1" applyFill="1" applyBorder="1" applyAlignment="1" applyProtection="1">
      <alignment horizontal="center" vertical="center" wrapText="1"/>
      <protection locked="0"/>
    </xf>
    <xf numFmtId="0" fontId="64" fillId="15" borderId="460" xfId="0" applyFont="1" applyFill="1" applyBorder="1" applyAlignment="1" applyProtection="1">
      <alignment horizontal="center" vertical="center" wrapText="1"/>
      <protection locked="0"/>
    </xf>
    <xf numFmtId="1" fontId="4" fillId="15" borderId="18" xfId="10" applyNumberFormat="1" applyFont="1" applyFill="1" applyBorder="1" applyAlignment="1" applyProtection="1">
      <alignment horizontal="center" vertical="center" wrapText="1"/>
      <protection locked="0"/>
    </xf>
    <xf numFmtId="185" fontId="4" fillId="15" borderId="18" xfId="10"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horizontal="center" vertical="center" wrapText="1"/>
      <protection locked="0"/>
    </xf>
    <xf numFmtId="190" fontId="4" fillId="15" borderId="20" xfId="1" applyNumberFormat="1" applyFont="1" applyFill="1" applyBorder="1" applyAlignment="1" applyProtection="1">
      <alignment horizontal="center" vertical="center" wrapText="1"/>
      <protection locked="0"/>
    </xf>
    <xf numFmtId="0" fontId="4" fillId="15" borderId="20" xfId="10" applyNumberFormat="1" applyFont="1" applyFill="1" applyBorder="1" applyAlignment="1" applyProtection="1">
      <alignment horizontal="center" vertical="center" wrapText="1"/>
      <protection locked="0"/>
    </xf>
    <xf numFmtId="0" fontId="4" fillId="15" borderId="93" xfId="10" applyNumberFormat="1" applyFont="1" applyFill="1" applyBorder="1" applyAlignment="1" applyProtection="1">
      <alignment horizontal="center"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4" fontId="75" fillId="15" borderId="0" xfId="4" applyNumberFormat="1" applyFont="1" applyFill="1" applyBorder="1" applyAlignment="1">
      <alignment horizontal="left" wrapText="1"/>
    </xf>
    <xf numFmtId="0" fontId="75"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0" xfId="0" applyFont="1" applyFill="1" applyBorder="1" applyAlignment="1" applyProtection="1">
      <alignment horizontal="left" vertical="center"/>
    </xf>
    <xf numFmtId="0" fontId="5"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4" fillId="15" borderId="459" xfId="10" applyNumberFormat="1" applyFont="1" applyFill="1" applyBorder="1" applyAlignment="1" applyProtection="1">
      <alignment horizontal="center" vertical="center" wrapText="1"/>
      <protection locked="0"/>
    </xf>
    <xf numFmtId="194" fontId="5" fillId="15" borderId="390" xfId="1" applyNumberFormat="1" applyFont="1" applyFill="1" applyBorder="1" applyAlignment="1" applyProtection="1">
      <alignment vertical="center" wrapText="1"/>
      <protection locked="0"/>
    </xf>
    <xf numFmtId="194" fontId="5" fillId="15" borderId="18"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horizontal="center" vertical="center" wrapText="1"/>
      <protection locked="0"/>
    </xf>
    <xf numFmtId="185" fontId="4" fillId="15" borderId="93" xfId="10" applyNumberFormat="1" applyFont="1" applyFill="1" applyBorder="1" applyAlignment="1" applyProtection="1">
      <alignment horizontal="center" vertical="center" wrapText="1"/>
      <protection locked="0"/>
    </xf>
    <xf numFmtId="0" fontId="4" fillId="15" borderId="200" xfId="0" applyFont="1" applyFill="1" applyBorder="1" applyAlignment="1" applyProtection="1">
      <alignment vertical="center"/>
      <protection locked="0"/>
    </xf>
    <xf numFmtId="0" fontId="4" fillId="15" borderId="159" xfId="0" applyFont="1" applyFill="1" applyBorder="1" applyAlignment="1" applyProtection="1">
      <alignment vertical="center"/>
      <protection locked="0"/>
    </xf>
    <xf numFmtId="201" fontId="8" fillId="15" borderId="390" xfId="13" applyNumberFormat="1" applyFont="1" applyFill="1" applyBorder="1" applyAlignment="1" applyProtection="1">
      <alignment horizontal="center" vertical="center"/>
      <protection locked="0"/>
    </xf>
    <xf numFmtId="194" fontId="64" fillId="15" borderId="459" xfId="0" applyNumberFormat="1" applyFont="1" applyFill="1" applyBorder="1" applyAlignment="1" applyProtection="1">
      <alignment horizontal="right"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2" borderId="0" xfId="4" applyFont="1" applyFill="1" applyBorder="1" applyAlignment="1">
      <alignment horizontal="left" wrapText="1"/>
    </xf>
    <xf numFmtId="0" fontId="5" fillId="0" borderId="0" xfId="4" applyFont="1" applyAlignment="1">
      <alignment horizontal="center"/>
    </xf>
    <xf numFmtId="0" fontId="4" fillId="0" borderId="0" xfId="4" applyFont="1" applyAlignment="1">
      <alignment horizontal="left"/>
    </xf>
    <xf numFmtId="0" fontId="4"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4" fillId="15" borderId="18" xfId="1" applyNumberFormat="1" applyFont="1" applyFill="1" applyBorder="1" applyAlignment="1" applyProtection="1">
      <alignment vertical="center" wrapText="1"/>
      <protection locked="0"/>
    </xf>
    <xf numFmtId="201" fontId="8" fillId="0" borderId="18" xfId="13" applyNumberFormat="1" applyFont="1" applyFill="1" applyBorder="1" applyAlignment="1" applyProtection="1">
      <alignment horizontal="center" vertical="center"/>
      <protection locked="0"/>
    </xf>
    <xf numFmtId="202" fontId="4" fillId="15" borderId="18" xfId="11" applyNumberFormat="1" applyFont="1" applyFill="1" applyBorder="1" applyAlignment="1" applyProtection="1">
      <alignment vertical="center" wrapText="1"/>
      <protection locked="0"/>
    </xf>
    <xf numFmtId="0" fontId="5" fillId="15" borderId="390" xfId="1" applyFont="1" applyFill="1" applyBorder="1" applyAlignment="1" applyProtection="1">
      <alignment vertical="center" wrapText="1"/>
      <protection locked="0"/>
    </xf>
    <xf numFmtId="190" fontId="5" fillId="15" borderId="390" xfId="1" applyNumberFormat="1" applyFont="1" applyFill="1" applyBorder="1" applyAlignment="1" applyProtection="1">
      <alignment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7" xfId="0" applyFont="1" applyFill="1" applyBorder="1" applyAlignment="1" applyProtection="1">
      <alignment vertical="center"/>
      <protection locked="0"/>
    </xf>
    <xf numFmtId="1" fontId="4" fillId="15" borderId="18" xfId="1" applyNumberFormat="1" applyFont="1" applyFill="1" applyBorder="1" applyAlignment="1" applyProtection="1">
      <alignment vertical="center" wrapText="1"/>
      <protection locked="0"/>
    </xf>
    <xf numFmtId="185" fontId="4" fillId="15" borderId="18" xfId="10"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vertical="center"/>
      <protection locked="0"/>
    </xf>
    <xf numFmtId="0" fontId="4" fillId="15" borderId="18" xfId="10" applyNumberFormat="1" applyFont="1" applyFill="1" applyBorder="1" applyAlignment="1" applyProtection="1">
      <alignment vertical="center" wrapText="1"/>
      <protection locked="0"/>
    </xf>
    <xf numFmtId="194" fontId="5" fillId="15" borderId="74" xfId="1" applyNumberFormat="1" applyFont="1" applyFill="1" applyBorder="1" applyAlignment="1" applyProtection="1">
      <alignment vertical="center" wrapText="1"/>
      <protection locked="0"/>
    </xf>
    <xf numFmtId="1" fontId="4" fillId="15" borderId="390" xfId="1" applyNumberFormat="1" applyFont="1" applyFill="1" applyBorder="1" applyAlignment="1" applyProtection="1">
      <alignment vertical="center" wrapText="1"/>
      <protection locked="0"/>
    </xf>
    <xf numFmtId="185" fontId="4" fillId="15" borderId="390" xfId="10" applyNumberFormat="1" applyFont="1" applyFill="1" applyBorder="1" applyAlignment="1" applyProtection="1">
      <alignment vertical="center" wrapText="1"/>
      <protection locked="0"/>
    </xf>
    <xf numFmtId="3" fontId="4" fillId="15" borderId="390" xfId="1" applyNumberFormat="1" applyFont="1" applyFill="1" applyBorder="1" applyAlignment="1" applyProtection="1">
      <alignment vertical="center" wrapText="1"/>
      <protection locked="0"/>
    </xf>
    <xf numFmtId="0" fontId="4" fillId="15" borderId="390" xfId="10" applyNumberFormat="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horizontal="center" vertical="center"/>
      <protection locked="0"/>
    </xf>
    <xf numFmtId="217"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horizontal="center" vertical="center" wrapText="1"/>
      <protection locked="0"/>
    </xf>
    <xf numFmtId="0" fontId="78" fillId="15" borderId="390" xfId="1" applyFont="1" applyFill="1" applyBorder="1" applyAlignment="1" applyProtection="1">
      <alignment horizontal="center" vertical="center" wrapText="1"/>
      <protection locked="0"/>
    </xf>
    <xf numFmtId="185" fontId="78" fillId="15" borderId="390" xfId="10"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horizontal="center" vertical="center"/>
      <protection locked="0"/>
    </xf>
    <xf numFmtId="217" fontId="4" fillId="15" borderId="390" xfId="10" applyNumberFormat="1" applyFont="1" applyFill="1" applyBorder="1" applyAlignment="1" applyProtection="1">
      <alignment horizontal="center" vertical="center" wrapText="1"/>
      <protection locked="0"/>
    </xf>
    <xf numFmtId="194" fontId="4" fillId="15" borderId="72"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vertical="center" wrapText="1"/>
      <protection locked="0"/>
    </xf>
    <xf numFmtId="0" fontId="5" fillId="15" borderId="390" xfId="10" applyNumberFormat="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1"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 fontId="4" fillId="15" borderId="28" xfId="1" applyNumberFormat="1" applyFont="1" applyFill="1" applyBorder="1" applyAlignment="1" applyProtection="1">
      <alignment vertical="center" wrapText="1"/>
      <protection locked="0"/>
    </xf>
    <xf numFmtId="194" fontId="4"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vertical="center"/>
      <protection locked="0"/>
    </xf>
    <xf numFmtId="3" fontId="5"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vertical="center" wrapText="1"/>
      <protection locked="0"/>
    </xf>
    <xf numFmtId="194" fontId="5" fillId="15" borderId="36" xfId="1" applyNumberFormat="1" applyFont="1" applyFill="1" applyBorder="1" applyAlignment="1" applyProtection="1">
      <alignment vertical="center" wrapText="1"/>
      <protection locked="0"/>
    </xf>
    <xf numFmtId="1" fontId="4" fillId="15" borderId="459" xfId="10" applyNumberFormat="1" applyFont="1" applyFill="1" applyBorder="1" applyAlignment="1" applyProtection="1">
      <alignment horizontal="center" vertical="center" wrapText="1"/>
      <protection locked="0"/>
    </xf>
    <xf numFmtId="0" fontId="64" fillId="15" borderId="459" xfId="0" applyFont="1" applyFill="1" applyBorder="1" applyAlignment="1" applyProtection="1">
      <alignment horizontal="center" vertical="center" wrapText="1"/>
      <protection locked="0"/>
    </xf>
    <xf numFmtId="194" fontId="4" fillId="15" borderId="462" xfId="1" applyNumberFormat="1" applyFont="1" applyFill="1" applyBorder="1" applyAlignment="1" applyProtection="1">
      <alignment horizontal="center" vertical="center" wrapText="1"/>
      <protection locked="0"/>
    </xf>
    <xf numFmtId="1" fontId="4" fillId="15" borderId="462" xfId="1" applyNumberFormat="1" applyFont="1" applyFill="1" applyBorder="1" applyAlignment="1" applyProtection="1">
      <alignment horizontal="center" vertical="center" wrapText="1"/>
      <protection locked="0"/>
    </xf>
    <xf numFmtId="1" fontId="4" fillId="15" borderId="462" xfId="10" applyNumberFormat="1" applyFont="1" applyFill="1" applyBorder="1" applyAlignment="1" applyProtection="1">
      <alignment horizontal="center" vertical="center" wrapText="1"/>
      <protection locked="0"/>
    </xf>
    <xf numFmtId="185" fontId="4" fillId="15" borderId="462" xfId="10"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vertical="center" wrapText="1"/>
      <protection locked="0"/>
    </xf>
    <xf numFmtId="1" fontId="5" fillId="15" borderId="390" xfId="10" applyNumberFormat="1" applyFont="1" applyFill="1" applyBorder="1" applyAlignment="1" applyProtection="1">
      <alignment vertical="center" wrapText="1"/>
      <protection locked="0"/>
    </xf>
    <xf numFmtId="218" fontId="4"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9" xfId="11" applyNumberFormat="1" applyFont="1" applyFill="1" applyBorder="1" applyAlignment="1" applyProtection="1">
      <alignment horizontal="right" vertical="center" wrapText="1"/>
      <protection locked="0"/>
    </xf>
    <xf numFmtId="194" fontId="64" fillId="15" borderId="459" xfId="11" applyNumberFormat="1" applyFont="1" applyFill="1" applyBorder="1" applyAlignment="1" applyProtection="1">
      <alignment horizontal="right" vertical="center" wrapText="1"/>
      <protection locked="0"/>
    </xf>
    <xf numFmtId="0" fontId="27" fillId="15" borderId="390" xfId="1" applyFont="1" applyFill="1" applyBorder="1" applyAlignment="1" applyProtection="1">
      <alignment horizontal="center" vertical="center" wrapText="1"/>
      <protection locked="0"/>
    </xf>
    <xf numFmtId="190" fontId="27" fillId="15" borderId="390" xfId="1" applyNumberFormat="1" applyFont="1" applyFill="1" applyBorder="1" applyAlignment="1" applyProtection="1">
      <alignment vertical="center" wrapText="1"/>
      <protection locked="0"/>
    </xf>
    <xf numFmtId="219" fontId="64" fillId="15" borderId="390" xfId="11" applyNumberFormat="1" applyFont="1" applyFill="1" applyBorder="1" applyAlignment="1" applyProtection="1">
      <alignment horizontal="right" vertical="center" wrapText="1"/>
      <protection locked="0"/>
    </xf>
    <xf numFmtId="194" fontId="64" fillId="15" borderId="390" xfId="11" applyNumberFormat="1" applyFont="1" applyFill="1" applyBorder="1" applyAlignment="1" applyProtection="1">
      <alignment horizontal="right" vertical="center" wrapText="1"/>
      <protection locked="0"/>
    </xf>
    <xf numFmtId="194" fontId="64" fillId="15" borderId="390"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vertical="center" wrapText="1"/>
      <protection locked="0"/>
    </xf>
    <xf numFmtId="0" fontId="64" fillId="15" borderId="459" xfId="0" applyFont="1" applyFill="1" applyBorder="1" applyAlignment="1" applyProtection="1">
      <alignment horizontal="left" vertical="center" wrapText="1"/>
      <protection locked="0"/>
    </xf>
    <xf numFmtId="0" fontId="79" fillId="15" borderId="459" xfId="0" applyFont="1" applyFill="1" applyBorder="1" applyAlignment="1" applyProtection="1">
      <alignment horizontal="center" vertical="center" wrapText="1"/>
      <protection locked="0"/>
    </xf>
    <xf numFmtId="190" fontId="64" fillId="15" borderId="459" xfId="11" applyNumberFormat="1" applyFont="1" applyFill="1" applyBorder="1" applyAlignment="1" applyProtection="1">
      <alignment horizontal="right" vertical="center" wrapText="1"/>
      <protection locked="0"/>
    </xf>
    <xf numFmtId="190" fontId="64" fillId="15" borderId="459" xfId="11" applyNumberFormat="1" applyFont="1" applyFill="1" applyBorder="1" applyAlignment="1" applyProtection="1">
      <alignment vertical="center"/>
      <protection locked="0"/>
    </xf>
    <xf numFmtId="194" fontId="64" fillId="15" borderId="459" xfId="11" applyNumberFormat="1" applyFont="1" applyFill="1" applyBorder="1" applyAlignment="1" applyProtection="1">
      <alignment vertical="center"/>
      <protection locked="0"/>
    </xf>
    <xf numFmtId="3" fontId="64" fillId="15" borderId="459" xfId="11" applyNumberFormat="1" applyFont="1" applyFill="1" applyBorder="1" applyAlignment="1" applyProtection="1">
      <alignment horizontal="center" vertical="center" wrapText="1"/>
      <protection locked="0"/>
    </xf>
    <xf numFmtId="3" fontId="64" fillId="15" borderId="459" xfId="0" applyNumberFormat="1" applyFont="1" applyFill="1" applyBorder="1" applyAlignment="1" applyProtection="1">
      <alignment horizontal="center" vertical="center" wrapText="1"/>
      <protection locked="0"/>
    </xf>
    <xf numFmtId="190" fontId="64" fillId="15" borderId="459" xfId="0" applyNumberFormat="1" applyFont="1" applyFill="1" applyBorder="1" applyAlignment="1" applyProtection="1">
      <alignment horizontal="right" vertical="center"/>
      <protection locked="0"/>
    </xf>
    <xf numFmtId="0" fontId="64" fillId="15" borderId="459" xfId="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vertical="center" wrapText="1"/>
      <protection locked="0"/>
    </xf>
    <xf numFmtId="217" fontId="5" fillId="15" borderId="390" xfId="10" applyNumberFormat="1" applyFont="1" applyFill="1" applyBorder="1" applyAlignment="1" applyProtection="1">
      <alignment vertical="center" wrapText="1"/>
      <protection locked="0"/>
    </xf>
    <xf numFmtId="0" fontId="4" fillId="15" borderId="0" xfId="4" applyFont="1" applyFill="1" applyAlignment="1">
      <alignment horizontal="left"/>
    </xf>
    <xf numFmtId="0" fontId="76" fillId="0" borderId="48" xfId="0" applyFont="1" applyBorder="1" applyProtection="1">
      <protection locked="0"/>
    </xf>
    <xf numFmtId="0" fontId="5" fillId="15" borderId="18" xfId="10" applyNumberFormat="1" applyFont="1" applyFill="1" applyBorder="1" applyAlignment="1" applyProtection="1">
      <alignment horizontal="right" vertical="center" wrapText="1"/>
      <protection locked="0"/>
    </xf>
    <xf numFmtId="0" fontId="76" fillId="0" borderId="390" xfId="0" applyFont="1" applyBorder="1" applyProtection="1">
      <protection locked="0"/>
    </xf>
    <xf numFmtId="1" fontId="5" fillId="15" borderId="390" xfId="1" applyNumberFormat="1" applyFont="1" applyFill="1" applyBorder="1" applyAlignment="1" applyProtection="1">
      <alignment vertical="center" wrapText="1"/>
      <protection locked="0"/>
    </xf>
    <xf numFmtId="185" fontId="5" fillId="15" borderId="390" xfId="10" applyNumberFormat="1" applyFont="1" applyFill="1" applyBorder="1" applyAlignment="1" applyProtection="1">
      <alignment vertical="center" wrapText="1"/>
      <protection locked="0"/>
    </xf>
    <xf numFmtId="3" fontId="5" fillId="15" borderId="390" xfId="1" applyNumberFormat="1" applyFont="1" applyFill="1" applyBorder="1" applyAlignment="1" applyProtection="1">
      <alignment vertical="center" wrapText="1"/>
      <protection locked="0"/>
    </xf>
    <xf numFmtId="0" fontId="5" fillId="15" borderId="390" xfId="10" applyNumberFormat="1" applyFont="1" applyFill="1" applyBorder="1" applyAlignment="1" applyProtection="1">
      <alignment horizontal="right" vertical="center" wrapText="1"/>
      <protection locked="0"/>
    </xf>
    <xf numFmtId="0" fontId="76" fillId="0" borderId="38" xfId="0" applyFont="1" applyBorder="1" applyProtection="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3" fontId="4" fillId="15" borderId="459" xfId="1" applyNumberFormat="1" applyFont="1" applyFill="1" applyBorder="1" applyAlignment="1" applyProtection="1">
      <alignment horizontal="center" vertical="center" wrapText="1"/>
      <protection locked="0"/>
    </xf>
    <xf numFmtId="4" fontId="4" fillId="15" borderId="18" xfId="1" applyNumberFormat="1" applyFont="1" applyFill="1" applyBorder="1" applyAlignment="1" applyProtection="1">
      <alignment vertical="center" wrapText="1"/>
      <protection locked="0"/>
    </xf>
    <xf numFmtId="4" fontId="4" fillId="15" borderId="390" xfId="1" applyNumberFormat="1" applyFont="1" applyFill="1" applyBorder="1" applyAlignment="1" applyProtection="1">
      <alignment vertical="center" wrapText="1"/>
      <protection locked="0"/>
    </xf>
    <xf numFmtId="4" fontId="4"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2" borderId="0" xfId="4" applyFont="1" applyFill="1" applyBorder="1" applyAlignment="1">
      <alignment horizontal="left" wrapText="1"/>
    </xf>
    <xf numFmtId="0" fontId="4" fillId="15" borderId="61" xfId="1" applyFont="1" applyFill="1" applyBorder="1" applyAlignment="1" applyProtection="1">
      <alignment vertical="center" wrapText="1"/>
      <protection locked="0"/>
    </xf>
    <xf numFmtId="0" fontId="4" fillId="15" borderId="46" xfId="1" applyFont="1" applyFill="1" applyBorder="1" applyAlignment="1" applyProtection="1">
      <alignment vertical="center" wrapText="1"/>
      <protection locked="0"/>
    </xf>
    <xf numFmtId="190" fontId="4" fillId="15" borderId="20" xfId="0" applyNumberFormat="1" applyFont="1" applyFill="1" applyBorder="1" applyAlignment="1" applyProtection="1">
      <alignment vertical="center"/>
      <protection locked="0"/>
    </xf>
    <xf numFmtId="194" fontId="4" fillId="15" borderId="93" xfId="1"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0" fontId="4" fillId="15" borderId="18" xfId="0" applyNumberFormat="1" applyFont="1" applyFill="1" applyBorder="1" applyAlignment="1" applyProtection="1">
      <alignment horizontal="right" vertical="center"/>
      <protection locked="0"/>
    </xf>
    <xf numFmtId="3" fontId="4" fillId="15" borderId="74" xfId="1" applyNumberFormat="1" applyFont="1" applyFill="1" applyBorder="1" applyAlignment="1" applyProtection="1">
      <alignment horizontal="center" vertical="center" wrapText="1"/>
      <protection locked="0"/>
    </xf>
    <xf numFmtId="190" fontId="4" fillId="15" borderId="390" xfId="0" applyNumberFormat="1" applyFont="1" applyFill="1" applyBorder="1" applyAlignment="1" applyProtection="1">
      <alignment horizontal="right" vertical="center"/>
      <protection locked="0"/>
    </xf>
    <xf numFmtId="3" fontId="4" fillId="15" borderId="72" xfId="1" applyNumberFormat="1" applyFont="1" applyFill="1" applyBorder="1" applyAlignment="1" applyProtection="1">
      <alignment horizontal="center" vertical="center" wrapText="1"/>
      <protection locked="0"/>
    </xf>
    <xf numFmtId="201" fontId="8" fillId="15" borderId="20" xfId="13" applyNumberFormat="1" applyFont="1" applyFill="1" applyBorder="1" applyAlignment="1" applyProtection="1">
      <alignment horizontal="center" vertical="center"/>
      <protection locked="0"/>
    </xf>
    <xf numFmtId="190" fontId="4" fillId="15" borderId="20" xfId="0" applyNumberFormat="1" applyFont="1" applyFill="1" applyBorder="1" applyAlignment="1" applyProtection="1">
      <alignment horizontal="right" vertical="center"/>
      <protection locked="0"/>
    </xf>
    <xf numFmtId="3" fontId="4" fillId="15" borderId="93" xfId="1" applyNumberFormat="1" applyFont="1" applyFill="1" applyBorder="1" applyAlignment="1" applyProtection="1">
      <alignment horizontal="center" vertical="center" wrapText="1"/>
      <protection locked="0"/>
    </xf>
    <xf numFmtId="190" fontId="4" fillId="15" borderId="74"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horizontal="center" vertical="center" wrapText="1"/>
      <protection locked="0"/>
    </xf>
    <xf numFmtId="190" fontId="4" fillId="15" borderId="56" xfId="1" applyNumberFormat="1" applyFont="1" applyFill="1" applyBorder="1" applyAlignment="1" applyProtection="1">
      <alignment vertical="center" wrapText="1"/>
      <protection locked="0"/>
    </xf>
    <xf numFmtId="194" fontId="4" fillId="15" borderId="18" xfId="10" applyNumberFormat="1" applyFont="1" applyFill="1" applyBorder="1" applyAlignment="1" applyProtection="1">
      <alignment horizontal="center" vertical="center" wrapText="1"/>
      <protection locked="0"/>
    </xf>
    <xf numFmtId="194" fontId="4" fillId="15" borderId="390" xfId="10" applyNumberFormat="1" applyFont="1" applyFill="1" applyBorder="1" applyAlignment="1" applyProtection="1">
      <alignment horizontal="center" vertical="center" wrapText="1"/>
      <protection locked="0"/>
    </xf>
    <xf numFmtId="194" fontId="4" fillId="15" borderId="20" xfId="10" applyNumberFormat="1" applyFont="1" applyFill="1" applyBorder="1" applyAlignment="1" applyProtection="1">
      <alignment horizontal="center" vertical="center" wrapText="1"/>
      <protection locked="0"/>
    </xf>
    <xf numFmtId="217" fontId="4" fillId="15" borderId="20" xfId="10" applyNumberFormat="1" applyFont="1" applyFill="1" applyBorder="1" applyAlignment="1" applyProtection="1">
      <alignment horizontal="center" vertical="center" wrapText="1"/>
      <protection locked="0"/>
    </xf>
    <xf numFmtId="190" fontId="4"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4" fillId="15" borderId="53" xfId="1" applyNumberFormat="1" applyFont="1" applyFill="1" applyBorder="1" applyAlignment="1" applyProtection="1">
      <alignment vertical="center" wrapText="1"/>
      <protection locked="0"/>
    </xf>
    <xf numFmtId="190" fontId="4" fillId="15" borderId="459" xfId="0" applyNumberFormat="1" applyFont="1" applyFill="1" applyBorder="1" applyAlignment="1" applyProtection="1">
      <alignment vertical="center"/>
      <protection locked="0"/>
    </xf>
    <xf numFmtId="190" fontId="4" fillId="15" borderId="462" xfId="0" applyNumberFormat="1" applyFont="1" applyFill="1" applyBorder="1" applyAlignment="1" applyProtection="1">
      <alignment vertical="center"/>
      <protection locked="0"/>
    </xf>
    <xf numFmtId="190" fontId="4" fillId="15" borderId="461" xfId="0" applyNumberFormat="1" applyFont="1" applyFill="1" applyBorder="1" applyAlignment="1" applyProtection="1">
      <alignment vertical="center"/>
      <protection locked="0"/>
    </xf>
    <xf numFmtId="190" fontId="4" fillId="15" borderId="459" xfId="1" applyNumberFormat="1" applyFont="1" applyFill="1" applyBorder="1" applyAlignment="1" applyProtection="1">
      <alignment horizontal="center" vertical="center" wrapText="1"/>
    </xf>
    <xf numFmtId="190" fontId="4" fillId="15" borderId="459" xfId="1" applyNumberFormat="1" applyFont="1" applyFill="1" applyBorder="1" applyAlignment="1" applyProtection="1">
      <alignment vertical="center" wrapText="1"/>
      <protection locked="0"/>
    </xf>
    <xf numFmtId="194" fontId="4" fillId="15" borderId="459" xfId="1" applyNumberFormat="1" applyFont="1" applyFill="1" applyBorder="1" applyAlignment="1" applyProtection="1">
      <alignment vertical="center" wrapText="1"/>
      <protection locked="0"/>
    </xf>
    <xf numFmtId="0" fontId="4" fillId="15" borderId="459" xfId="1" applyFont="1" applyFill="1" applyBorder="1" applyAlignment="1" applyProtection="1">
      <alignment horizontal="center" vertical="center" wrapText="1"/>
      <protection locked="0"/>
    </xf>
    <xf numFmtId="202" fontId="4" fillId="15" borderId="459" xfId="11" applyNumberFormat="1" applyFont="1" applyFill="1" applyBorder="1" applyAlignment="1" applyProtection="1">
      <alignment vertical="center" wrapText="1"/>
      <protection locked="0"/>
    </xf>
    <xf numFmtId="0" fontId="4" fillId="15" borderId="459" xfId="10" applyNumberFormat="1" applyFont="1" applyFill="1" applyBorder="1" applyAlignment="1" applyProtection="1">
      <alignment horizontal="center" vertical="center" wrapText="1"/>
      <protection locked="0"/>
    </xf>
    <xf numFmtId="190" fontId="4" fillId="15" borderId="462" xfId="1" applyNumberFormat="1" applyFont="1" applyFill="1" applyBorder="1" applyAlignment="1" applyProtection="1">
      <alignment horizontal="center" vertical="center" wrapText="1"/>
    </xf>
    <xf numFmtId="190" fontId="4" fillId="15" borderId="462" xfId="1" applyNumberFormat="1" applyFont="1" applyFill="1" applyBorder="1" applyAlignment="1" applyProtection="1">
      <alignment vertical="center" wrapText="1"/>
      <protection locked="0"/>
    </xf>
    <xf numFmtId="194" fontId="4" fillId="15" borderId="462" xfId="1" applyNumberFormat="1" applyFont="1" applyFill="1" applyBorder="1" applyAlignment="1" applyProtection="1">
      <alignment vertical="center" wrapText="1"/>
      <protection locked="0"/>
    </xf>
    <xf numFmtId="0" fontId="4" fillId="15" borderId="462" xfId="1" applyFont="1" applyFill="1" applyBorder="1" applyAlignment="1" applyProtection="1">
      <alignment horizontal="center" vertical="center" wrapText="1"/>
      <protection locked="0"/>
    </xf>
    <xf numFmtId="3" fontId="4" fillId="15" borderId="462" xfId="1" applyNumberFormat="1" applyFont="1" applyFill="1" applyBorder="1" applyAlignment="1" applyProtection="1">
      <alignment horizontal="center" vertical="center" wrapText="1"/>
      <protection locked="0"/>
    </xf>
    <xf numFmtId="202" fontId="4" fillId="15" borderId="462" xfId="11" applyNumberFormat="1" applyFont="1" applyFill="1" applyBorder="1" applyAlignment="1" applyProtection="1">
      <alignment vertical="center" wrapText="1"/>
      <protection locked="0"/>
    </xf>
    <xf numFmtId="0" fontId="4" fillId="15" borderId="462" xfId="10" applyNumberFormat="1" applyFont="1" applyFill="1" applyBorder="1" applyAlignment="1" applyProtection="1">
      <alignment horizontal="center" vertical="center" wrapText="1"/>
      <protection locked="0"/>
    </xf>
    <xf numFmtId="190" fontId="4" fillId="15" borderId="461" xfId="1" applyNumberFormat="1" applyFont="1" applyFill="1" applyBorder="1" applyAlignment="1" applyProtection="1">
      <alignment horizontal="center" vertical="center" wrapText="1"/>
    </xf>
    <xf numFmtId="190" fontId="4" fillId="15" borderId="461" xfId="1" applyNumberFormat="1" applyFont="1" applyFill="1" applyBorder="1" applyAlignment="1" applyProtection="1">
      <alignment vertical="center" wrapText="1"/>
      <protection locked="0"/>
    </xf>
    <xf numFmtId="194" fontId="4" fillId="15" borderId="461" xfId="1" applyNumberFormat="1" applyFont="1" applyFill="1" applyBorder="1" applyAlignment="1" applyProtection="1">
      <alignment vertical="center" wrapText="1"/>
      <protection locked="0"/>
    </xf>
    <xf numFmtId="0" fontId="4" fillId="15" borderId="461" xfId="1" applyFont="1" applyFill="1" applyBorder="1" applyAlignment="1" applyProtection="1">
      <alignment horizontal="center" vertical="center" wrapText="1"/>
      <protection locked="0"/>
    </xf>
    <xf numFmtId="185" fontId="4" fillId="15" borderId="461" xfId="10" applyNumberFormat="1" applyFont="1" applyFill="1" applyBorder="1" applyAlignment="1" applyProtection="1">
      <alignment horizontal="center" vertical="center" wrapText="1"/>
      <protection locked="0"/>
    </xf>
    <xf numFmtId="3" fontId="4" fillId="15" borderId="461" xfId="1" applyNumberFormat="1" applyFont="1" applyFill="1" applyBorder="1" applyAlignment="1" applyProtection="1">
      <alignment horizontal="center" vertical="center" wrapText="1"/>
      <protection locked="0"/>
    </xf>
    <xf numFmtId="202" fontId="4" fillId="15" borderId="461" xfId="11" applyNumberFormat="1" applyFont="1" applyFill="1" applyBorder="1" applyAlignment="1" applyProtection="1">
      <alignment vertical="center" wrapText="1"/>
      <protection locked="0"/>
    </xf>
    <xf numFmtId="0" fontId="4" fillId="15" borderId="461"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90"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9" xfId="11" applyNumberFormat="1" applyFont="1" applyFill="1" applyBorder="1" applyAlignment="1" applyProtection="1">
      <alignment horizontal="center" vertical="center"/>
      <protection locked="0"/>
    </xf>
    <xf numFmtId="194" fontId="64" fillId="15" borderId="459" xfId="10" applyNumberFormat="1" applyFont="1" applyFill="1" applyBorder="1" applyAlignment="1" applyProtection="1">
      <alignment horizontal="right" vertical="center" wrapText="1"/>
      <protection locked="0"/>
    </xf>
    <xf numFmtId="194" fontId="64" fillId="15" borderId="460" xfId="0" applyNumberFormat="1" applyFont="1" applyFill="1" applyBorder="1" applyAlignment="1" applyProtection="1">
      <alignment horizontal="right" vertical="center" wrapText="1"/>
      <protection locked="0"/>
    </xf>
    <xf numFmtId="0" fontId="4" fillId="15" borderId="45" xfId="1" applyFont="1" applyFill="1" applyBorder="1" applyAlignment="1" applyProtection="1">
      <alignment vertical="center" wrapText="1"/>
      <protection locked="0"/>
    </xf>
    <xf numFmtId="194" fontId="4" fillId="15" borderId="72" xfId="1" applyNumberFormat="1" applyFont="1" applyFill="1" applyBorder="1" applyAlignment="1" applyProtection="1">
      <alignment vertical="center" wrapText="1"/>
      <protection locked="0"/>
    </xf>
    <xf numFmtId="3" fontId="4" fillId="15" borderId="18" xfId="10" applyNumberFormat="1" applyFont="1" applyFill="1" applyBorder="1" applyAlignment="1" applyProtection="1">
      <alignment vertical="center" wrapText="1"/>
      <protection locked="0"/>
    </xf>
    <xf numFmtId="3" fontId="8" fillId="0" borderId="390" xfId="0" applyNumberFormat="1" applyFont="1" applyFill="1" applyBorder="1" applyAlignment="1" applyProtection="1">
      <alignment horizontal="center" vertical="center"/>
      <protection locked="0"/>
    </xf>
    <xf numFmtId="0" fontId="64" fillId="15" borderId="460" xfId="0" applyFont="1" applyFill="1" applyBorder="1" applyAlignment="1" applyProtection="1">
      <alignment horizontal="left" vertical="center" wrapText="1"/>
      <protection locked="0"/>
    </xf>
    <xf numFmtId="190" fontId="64" fillId="15" borderId="460" xfId="11" applyNumberFormat="1" applyFont="1" applyFill="1" applyBorder="1" applyAlignment="1" applyProtection="1">
      <alignment horizontal="right" vertical="center" wrapText="1"/>
      <protection locked="0"/>
    </xf>
    <xf numFmtId="194" fontId="64" fillId="15" borderId="460" xfId="11" applyNumberFormat="1" applyFont="1" applyFill="1" applyBorder="1" applyAlignment="1" applyProtection="1">
      <alignment horizontal="right" vertical="center" wrapText="1"/>
      <protection locked="0"/>
    </xf>
    <xf numFmtId="3" fontId="64" fillId="15" borderId="460" xfId="11" applyNumberFormat="1" applyFont="1" applyFill="1" applyBorder="1" applyAlignment="1" applyProtection="1">
      <alignment horizontal="center" vertical="center"/>
      <protection locked="0"/>
    </xf>
    <xf numFmtId="194" fontId="64" fillId="15" borderId="460" xfId="10" applyNumberFormat="1" applyFont="1" applyFill="1" applyBorder="1" applyAlignment="1" applyProtection="1">
      <alignment horizontal="right" vertical="center" wrapText="1"/>
      <protection locked="0"/>
    </xf>
    <xf numFmtId="219" fontId="64" fillId="15" borderId="460" xfId="11" applyNumberFormat="1" applyFont="1" applyFill="1" applyBorder="1" applyAlignment="1" applyProtection="1">
      <alignment horizontal="right" vertical="center" wrapText="1"/>
      <protection locked="0"/>
    </xf>
    <xf numFmtId="190" fontId="64" fillId="15" borderId="460" xfId="11" applyNumberFormat="1" applyFont="1" applyFill="1" applyBorder="1" applyAlignment="1" applyProtection="1">
      <alignment vertical="center"/>
      <protection locked="0"/>
    </xf>
    <xf numFmtId="194" fontId="64" fillId="15" borderId="460" xfId="11" applyNumberFormat="1" applyFont="1" applyFill="1" applyBorder="1" applyAlignment="1" applyProtection="1">
      <alignment vertical="center"/>
      <protection locked="0"/>
    </xf>
    <xf numFmtId="3" fontId="64" fillId="15" borderId="460" xfId="11" applyNumberFormat="1" applyFont="1" applyFill="1" applyBorder="1" applyAlignment="1" applyProtection="1">
      <alignment horizontal="center" vertical="center" wrapText="1"/>
      <protection locked="0"/>
    </xf>
    <xf numFmtId="3" fontId="64" fillId="15" borderId="460" xfId="0" applyNumberFormat="1" applyFont="1" applyFill="1" applyBorder="1" applyAlignment="1" applyProtection="1">
      <alignment horizontal="center" vertical="center" wrapText="1"/>
      <protection locked="0"/>
    </xf>
    <xf numFmtId="190" fontId="64" fillId="15" borderId="460" xfId="0" applyNumberFormat="1" applyFont="1" applyFill="1" applyBorder="1" applyAlignment="1" applyProtection="1">
      <alignment horizontal="right" vertical="center"/>
      <protection locked="0"/>
    </xf>
    <xf numFmtId="0" fontId="64" fillId="15" borderId="460" xfId="0" applyNumberFormat="1" applyFont="1" applyFill="1" applyBorder="1" applyAlignment="1" applyProtection="1">
      <alignment horizontal="center" vertical="center" wrapText="1"/>
      <protection locked="0"/>
    </xf>
    <xf numFmtId="190" fontId="64" fillId="15" borderId="459" xfId="14" applyNumberFormat="1" applyFont="1" applyFill="1" applyBorder="1" applyAlignment="1" applyProtection="1">
      <alignment horizontal="right" vertical="center" wrapText="1"/>
      <protection locked="0"/>
    </xf>
    <xf numFmtId="190" fontId="64" fillId="15" borderId="460" xfId="14" applyNumberFormat="1" applyFont="1" applyFill="1" applyBorder="1" applyAlignment="1" applyProtection="1">
      <alignment horizontal="right" vertical="center" wrapText="1"/>
      <protection locked="0"/>
    </xf>
    <xf numFmtId="0" fontId="4" fillId="15" borderId="0" xfId="4" applyFont="1" applyFill="1"/>
    <xf numFmtId="0" fontId="0" fillId="15" borderId="0" xfId="0" applyFill="1" applyProtection="1">
      <protection locked="0"/>
    </xf>
    <xf numFmtId="0" fontId="5" fillId="15" borderId="0" xfId="4" applyFont="1" applyFill="1" applyAlignment="1">
      <alignment horizontal="center"/>
    </xf>
    <xf numFmtId="0" fontId="5" fillId="15" borderId="0" xfId="4" applyFont="1" applyFill="1" applyAlignment="1"/>
    <xf numFmtId="0" fontId="5" fillId="15" borderId="0" xfId="4" applyFont="1" applyFill="1" applyAlignment="1" applyProtection="1">
      <protection locked="0"/>
    </xf>
    <xf numFmtId="8" fontId="80" fillId="0" borderId="18" xfId="0" applyNumberFormat="1" applyFont="1" applyBorder="1" applyAlignment="1" applyProtection="1">
      <alignment horizontal="center" vertical="center"/>
      <protection locked="0"/>
    </xf>
    <xf numFmtId="8" fontId="80" fillId="0" borderId="390" xfId="0" applyNumberFormat="1" applyFont="1" applyBorder="1" applyAlignment="1" applyProtection="1">
      <alignment horizontal="center" vertical="center"/>
      <protection locked="0"/>
    </xf>
    <xf numFmtId="8" fontId="80" fillId="0" borderId="390" xfId="0" applyNumberFormat="1" applyFont="1" applyBorder="1" applyAlignment="1" applyProtection="1">
      <alignment horizontal="center" vertical="center"/>
    </xf>
    <xf numFmtId="8" fontId="80" fillId="0" borderId="390" xfId="0" applyNumberFormat="1" applyFont="1" applyBorder="1" applyAlignment="1">
      <alignment horizontal="center" vertical="center"/>
    </xf>
    <xf numFmtId="8" fontId="80"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7" fillId="15" borderId="18" xfId="10" applyNumberFormat="1" applyFont="1" applyFill="1" applyBorder="1" applyAlignment="1" applyProtection="1">
      <alignment horizontal="right" vertical="center" wrapText="1"/>
      <protection locked="0"/>
    </xf>
    <xf numFmtId="219" fontId="77"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7" fillId="15" borderId="18" xfId="11" applyNumberFormat="1" applyFont="1" applyFill="1" applyBorder="1" applyAlignment="1" applyProtection="1">
      <alignment horizontal="right" vertical="center" wrapText="1"/>
      <protection locked="0"/>
    </xf>
    <xf numFmtId="194" fontId="77"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90" xfId="1" applyFont="1" applyFill="1" applyBorder="1" applyAlignment="1" applyProtection="1">
      <alignment vertical="center" wrapText="1"/>
      <protection locked="0"/>
    </xf>
    <xf numFmtId="1" fontId="27" fillId="15" borderId="390" xfId="1" applyNumberFormat="1" applyFont="1" applyFill="1" applyBorder="1" applyAlignment="1" applyProtection="1">
      <alignment vertical="center" wrapText="1"/>
      <protection locked="0"/>
    </xf>
    <xf numFmtId="194" fontId="77" fillId="15" borderId="390" xfId="10" applyNumberFormat="1" applyFont="1" applyFill="1" applyBorder="1" applyAlignment="1" applyProtection="1">
      <alignment horizontal="right" vertical="center" wrapText="1"/>
      <protection locked="0"/>
    </xf>
    <xf numFmtId="219" fontId="77" fillId="15" borderId="390" xfId="11" applyNumberFormat="1" applyFont="1" applyFill="1" applyBorder="1" applyAlignment="1" applyProtection="1">
      <alignment horizontal="right" vertical="center" wrapText="1"/>
      <protection locked="0"/>
    </xf>
    <xf numFmtId="194" fontId="27" fillId="15" borderId="390" xfId="1" applyNumberFormat="1" applyFont="1" applyFill="1" applyBorder="1" applyAlignment="1" applyProtection="1">
      <alignment vertical="center" wrapText="1"/>
      <protection locked="0"/>
    </xf>
    <xf numFmtId="194" fontId="77" fillId="15" borderId="390" xfId="11" applyNumberFormat="1" applyFont="1" applyFill="1" applyBorder="1" applyAlignment="1" applyProtection="1">
      <alignment horizontal="right" vertical="center" wrapText="1"/>
      <protection locked="0"/>
    </xf>
    <xf numFmtId="194" fontId="77" fillId="15" borderId="390" xfId="0" applyNumberFormat="1" applyFont="1" applyFill="1" applyBorder="1" applyAlignment="1" applyProtection="1">
      <alignment horizontal="right" vertical="center" wrapText="1"/>
      <protection locked="0"/>
    </xf>
    <xf numFmtId="217" fontId="27" fillId="15" borderId="390"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7" fillId="15" borderId="20" xfId="10" applyNumberFormat="1" applyFont="1" applyFill="1" applyBorder="1" applyAlignment="1" applyProtection="1">
      <alignment horizontal="right" vertical="center" wrapText="1"/>
      <protection locked="0"/>
    </xf>
    <xf numFmtId="219" fontId="77"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7" fillId="15" borderId="20" xfId="11" applyNumberFormat="1" applyFont="1" applyFill="1" applyBorder="1" applyAlignment="1" applyProtection="1">
      <alignment horizontal="right" vertical="center" wrapText="1"/>
      <protection locked="0"/>
    </xf>
    <xf numFmtId="194" fontId="77"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5"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90" fontId="5" fillId="15" borderId="74" xfId="1" applyNumberFormat="1" applyFont="1" applyFill="1" applyBorder="1" applyAlignment="1" applyProtection="1">
      <alignment vertical="center" wrapText="1"/>
      <protection locked="0"/>
    </xf>
    <xf numFmtId="190" fontId="5" fillId="15" borderId="72" xfId="1" applyNumberFormat="1" applyFont="1" applyFill="1" applyBorder="1" applyAlignment="1" applyProtection="1">
      <alignment vertical="center" wrapText="1"/>
      <protection locked="0"/>
    </xf>
    <xf numFmtId="8" fontId="82" fillId="0" borderId="390" xfId="0" applyNumberFormat="1" applyFont="1" applyBorder="1" applyProtection="1">
      <protection locked="0"/>
    </xf>
    <xf numFmtId="0" fontId="81" fillId="0" borderId="390"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2" fillId="0" borderId="18" xfId="0" applyNumberFormat="1" applyFont="1" applyBorder="1" applyProtection="1">
      <protection locked="0"/>
    </xf>
    <xf numFmtId="0" fontId="81" fillId="0" borderId="18" xfId="0" applyFont="1" applyBorder="1" applyAlignment="1" applyProtection="1">
      <alignment horizontal="center"/>
      <protection locked="0"/>
    </xf>
    <xf numFmtId="8" fontId="82" fillId="0" borderId="74" xfId="0" applyNumberFormat="1" applyFont="1" applyBorder="1" applyAlignment="1" applyProtection="1">
      <alignment horizontal="center"/>
      <protection locked="0"/>
    </xf>
    <xf numFmtId="8" fontId="82" fillId="0" borderId="72" xfId="0" applyNumberFormat="1" applyFont="1" applyBorder="1" applyAlignment="1" applyProtection="1">
      <alignment horizontal="center"/>
      <protection locked="0"/>
    </xf>
    <xf numFmtId="217" fontId="4" fillId="15" borderId="18" xfId="1" applyNumberFormat="1" applyFont="1" applyFill="1" applyBorder="1" applyAlignment="1" applyProtection="1">
      <alignment horizontal="center" vertical="center" wrapText="1"/>
      <protection locked="0"/>
    </xf>
    <xf numFmtId="2" fontId="4" fillId="15" borderId="390" xfId="10" applyNumberFormat="1" applyFont="1" applyFill="1" applyBorder="1" applyAlignment="1" applyProtection="1">
      <alignment horizontal="center" vertical="center" wrapText="1"/>
      <protection locked="0"/>
    </xf>
    <xf numFmtId="217" fontId="4" fillId="15" borderId="390" xfId="1" applyNumberFormat="1" applyFont="1" applyFill="1" applyBorder="1" applyAlignment="1" applyProtection="1">
      <alignment horizontal="center" vertical="center" wrapText="1"/>
      <protection locked="0"/>
    </xf>
    <xf numFmtId="0" fontId="4" fillId="15" borderId="74" xfId="1" applyFont="1" applyFill="1" applyBorder="1" applyAlignment="1" applyProtection="1">
      <alignment horizontal="center" vertical="center" wrapText="1"/>
      <protection locked="0"/>
    </xf>
    <xf numFmtId="0" fontId="4" fillId="15" borderId="72" xfId="1" applyFont="1" applyFill="1" applyBorder="1" applyAlignment="1" applyProtection="1">
      <alignment horizontal="center" vertical="center" wrapText="1"/>
      <protection locked="0"/>
    </xf>
    <xf numFmtId="217" fontId="4" fillId="15" borderId="20" xfId="1" applyNumberFormat="1" applyFont="1" applyFill="1" applyBorder="1" applyAlignment="1" applyProtection="1">
      <alignment horizontal="center" vertical="center" wrapText="1"/>
      <protection locked="0"/>
    </xf>
    <xf numFmtId="0" fontId="4"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4"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90" xfId="0" applyNumberFormat="1" applyFont="1" applyBorder="1" applyAlignment="1" applyProtection="1">
      <alignment horizontal="center"/>
      <protection locked="0"/>
    </xf>
    <xf numFmtId="1" fontId="27" fillId="15" borderId="390" xfId="10" applyNumberFormat="1" applyFont="1" applyFill="1" applyBorder="1" applyAlignment="1" applyProtection="1">
      <alignment vertical="center" wrapText="1"/>
      <protection locked="0"/>
    </xf>
    <xf numFmtId="0" fontId="77" fillId="15" borderId="18" xfId="0" applyFont="1" applyFill="1" applyBorder="1" applyAlignment="1" applyProtection="1">
      <alignment horizontal="center"/>
      <protection locked="0"/>
    </xf>
    <xf numFmtId="166" fontId="77" fillId="15" borderId="74" xfId="11" applyFont="1" applyFill="1" applyBorder="1" applyAlignment="1" applyProtection="1">
      <alignment horizontal="center"/>
      <protection locked="0"/>
    </xf>
    <xf numFmtId="0" fontId="77" fillId="15" borderId="390" xfId="0" applyFont="1" applyFill="1" applyBorder="1" applyAlignment="1" applyProtection="1">
      <alignment horizontal="center"/>
      <protection locked="0"/>
    </xf>
    <xf numFmtId="166" fontId="77" fillId="15" borderId="72" xfId="11" applyFont="1" applyFill="1" applyBorder="1" applyAlignment="1" applyProtection="1">
      <alignment horizontal="center"/>
      <protection locked="0"/>
    </xf>
    <xf numFmtId="202" fontId="4" fillId="15" borderId="20" xfId="11" applyNumberFormat="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0" fontId="4" fillId="15" borderId="30" xfId="4" applyFont="1" applyFill="1" applyBorder="1" applyAlignment="1">
      <alignment horizontal="left" wrapText="1"/>
    </xf>
    <xf numFmtId="190" fontId="4" fillId="15" borderId="395"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190" fontId="4" fillId="15" borderId="28" xfId="1" applyNumberFormat="1" applyFont="1" applyFill="1" applyBorder="1" applyAlignment="1" applyProtection="1">
      <alignment horizontal="center" vertical="center" wrapText="1"/>
      <protection locked="0"/>
    </xf>
    <xf numFmtId="1" fontId="4" fillId="15" borderId="28" xfId="10" applyNumberFormat="1" applyFont="1" applyFill="1" applyBorder="1" applyAlignment="1" applyProtection="1">
      <alignment horizontal="center" vertical="center" wrapText="1"/>
      <protection locked="0"/>
    </xf>
    <xf numFmtId="217" fontId="4" fillId="15" borderId="28" xfId="10" applyNumberFormat="1" applyFont="1" applyFill="1" applyBorder="1" applyAlignment="1" applyProtection="1">
      <alignment horizontal="center" vertical="center" wrapText="1"/>
      <protection locked="0"/>
    </xf>
    <xf numFmtId="0" fontId="4" fillId="15" borderId="28" xfId="10" applyNumberFormat="1" applyFont="1" applyFill="1" applyBorder="1" applyAlignment="1" applyProtection="1">
      <alignment horizontal="center" vertical="center" wrapText="1"/>
      <protection locked="0"/>
    </xf>
    <xf numFmtId="0" fontId="4" fillId="15" borderId="36" xfId="10" applyNumberFormat="1" applyFont="1" applyFill="1" applyBorder="1" applyAlignment="1" applyProtection="1">
      <alignment horizontal="center" vertical="center" wrapText="1"/>
      <protection locked="0"/>
    </xf>
    <xf numFmtId="2" fontId="4" fillId="15" borderId="74" xfId="1" applyNumberFormat="1" applyFont="1" applyFill="1" applyBorder="1" applyAlignment="1" applyProtection="1">
      <alignment horizontal="center" vertical="center" wrapText="1"/>
      <protection locked="0"/>
    </xf>
    <xf numFmtId="2" fontId="4" fillId="15" borderId="72" xfId="10" applyNumberFormat="1" applyFont="1" applyFill="1" applyBorder="1" applyAlignment="1" applyProtection="1">
      <alignment horizontal="center" vertical="center" wrapText="1"/>
      <protection locked="0"/>
    </xf>
    <xf numFmtId="2" fontId="4" fillId="15" borderId="93" xfId="10" applyNumberFormat="1" applyFont="1" applyFill="1" applyBorder="1" applyAlignment="1" applyProtection="1">
      <alignment horizontal="center" vertical="center" wrapText="1"/>
      <protection locked="0"/>
    </xf>
    <xf numFmtId="0" fontId="8" fillId="15" borderId="18" xfId="1" applyFont="1" applyFill="1" applyBorder="1" applyAlignment="1" applyProtection="1">
      <alignment horizontal="center" vertical="center" wrapText="1"/>
      <protection locked="0"/>
    </xf>
    <xf numFmtId="0" fontId="8" fillId="15" borderId="20" xfId="10" applyNumberFormat="1" applyFont="1" applyFill="1" applyBorder="1" applyAlignment="1" applyProtection="1">
      <alignment horizontal="center" vertical="center" wrapText="1"/>
      <protection locked="0"/>
    </xf>
    <xf numFmtId="0" fontId="85" fillId="0" borderId="18" xfId="0" applyFont="1" applyBorder="1" applyProtection="1">
      <protection locked="0"/>
    </xf>
    <xf numFmtId="190" fontId="4" fillId="15" borderId="18" xfId="11" applyNumberFormat="1" applyFont="1" applyFill="1" applyBorder="1" applyAlignment="1" applyProtection="1">
      <alignment horizontal="center" vertical="center" wrapText="1"/>
      <protection locked="0"/>
    </xf>
    <xf numFmtId="2" fontId="85" fillId="0" borderId="18" xfId="0" applyNumberFormat="1" applyFont="1" applyBorder="1" applyAlignment="1" applyProtection="1">
      <alignment horizontal="center"/>
      <protection locked="0"/>
    </xf>
    <xf numFmtId="8" fontId="85" fillId="0" borderId="18" xfId="0" applyNumberFormat="1" applyFont="1" applyBorder="1" applyAlignment="1" applyProtection="1">
      <alignment horizontal="center"/>
      <protection locked="0"/>
    </xf>
    <xf numFmtId="0" fontId="85" fillId="0" borderId="18" xfId="0" applyFont="1" applyBorder="1" applyAlignment="1" applyProtection="1">
      <alignment horizontal="center"/>
      <protection locked="0"/>
    </xf>
    <xf numFmtId="0" fontId="85" fillId="15" borderId="18" xfId="10" applyNumberFormat="1" applyFont="1" applyFill="1" applyBorder="1" applyAlignment="1" applyProtection="1">
      <alignment vertical="center" wrapText="1"/>
      <protection locked="0"/>
    </xf>
    <xf numFmtId="8" fontId="85" fillId="0" borderId="74" xfId="0" applyNumberFormat="1" applyFont="1" applyBorder="1" applyAlignment="1" applyProtection="1">
      <alignment horizontal="center"/>
      <protection locked="0"/>
    </xf>
    <xf numFmtId="0" fontId="85" fillId="0" borderId="390" xfId="0" applyFont="1" applyBorder="1" applyProtection="1">
      <protection locked="0"/>
    </xf>
    <xf numFmtId="190" fontId="4" fillId="15" borderId="390" xfId="11" applyNumberFormat="1" applyFont="1" applyFill="1" applyBorder="1" applyAlignment="1" applyProtection="1">
      <alignment horizontal="center" vertical="center" wrapText="1"/>
      <protection locked="0"/>
    </xf>
    <xf numFmtId="2" fontId="85" fillId="0" borderId="390" xfId="0" applyNumberFormat="1" applyFont="1" applyBorder="1" applyAlignment="1" applyProtection="1">
      <alignment horizontal="center"/>
      <protection locked="0"/>
    </xf>
    <xf numFmtId="8" fontId="85" fillId="0" borderId="390" xfId="0" applyNumberFormat="1" applyFont="1" applyBorder="1" applyAlignment="1" applyProtection="1">
      <alignment horizontal="center"/>
      <protection locked="0"/>
    </xf>
    <xf numFmtId="0" fontId="85" fillId="0" borderId="390" xfId="0" applyFont="1" applyBorder="1" applyAlignment="1" applyProtection="1">
      <alignment horizontal="center"/>
      <protection locked="0"/>
    </xf>
    <xf numFmtId="0" fontId="85" fillId="15" borderId="390" xfId="10" applyNumberFormat="1" applyFont="1" applyFill="1" applyBorder="1" applyAlignment="1" applyProtection="1">
      <alignment vertical="center" wrapText="1"/>
      <protection locked="0"/>
    </xf>
    <xf numFmtId="8" fontId="85" fillId="0" borderId="72" xfId="0" applyNumberFormat="1" applyFont="1" applyBorder="1" applyAlignment="1" applyProtection="1">
      <alignment horizontal="center"/>
      <protection locked="0"/>
    </xf>
    <xf numFmtId="0" fontId="83" fillId="0" borderId="390" xfId="0" applyFont="1" applyBorder="1" applyProtection="1">
      <protection locked="0"/>
    </xf>
    <xf numFmtId="0" fontId="83" fillId="0" borderId="390" xfId="0" applyFont="1" applyBorder="1" applyAlignment="1" applyProtection="1">
      <alignment horizontal="center"/>
      <protection locked="0"/>
    </xf>
    <xf numFmtId="0" fontId="4" fillId="15" borderId="18" xfId="1" applyFont="1" applyFill="1" applyBorder="1" applyAlignment="1" applyProtection="1">
      <alignment horizontal="left" vertical="center" wrapText="1"/>
      <protection locked="0"/>
    </xf>
    <xf numFmtId="0" fontId="4" fillId="15" borderId="390" xfId="1" applyFont="1" applyFill="1" applyBorder="1" applyAlignment="1" applyProtection="1">
      <alignment horizontal="left" vertical="center" wrapText="1"/>
      <protection locked="0"/>
    </xf>
    <xf numFmtId="0" fontId="86" fillId="0" borderId="28" xfId="0" applyFont="1" applyBorder="1" applyProtection="1">
      <protection locked="0"/>
    </xf>
    <xf numFmtId="194" fontId="4" fillId="15" borderId="28" xfId="1" applyNumberFormat="1" applyFont="1" applyFill="1" applyBorder="1" applyAlignment="1" applyProtection="1">
      <alignment horizontal="center" vertical="center" wrapText="1"/>
      <protection locked="0"/>
    </xf>
    <xf numFmtId="1" fontId="4" fillId="15" borderId="28" xfId="1" applyNumberFormat="1" applyFont="1" applyFill="1" applyBorder="1" applyAlignment="1" applyProtection="1">
      <alignment horizontal="center" vertical="center" wrapText="1"/>
      <protection locked="0"/>
    </xf>
    <xf numFmtId="0" fontId="77" fillId="15" borderId="28" xfId="0" applyFont="1" applyFill="1" applyBorder="1" applyAlignment="1" applyProtection="1">
      <alignment horizontal="center" vertical="center" wrapText="1"/>
      <protection locked="0"/>
    </xf>
    <xf numFmtId="190" fontId="64" fillId="15" borderId="28" xfId="0" applyNumberFormat="1" applyFont="1" applyFill="1" applyBorder="1" applyAlignment="1" applyProtection="1">
      <alignment horizontal="right" vertical="center" wrapText="1"/>
      <protection locked="0"/>
    </xf>
    <xf numFmtId="185" fontId="4" fillId="15" borderId="28" xfId="10" applyNumberFormat="1" applyFont="1" applyFill="1" applyBorder="1" applyAlignment="1" applyProtection="1">
      <alignment horizontal="center" vertical="center" wrapText="1"/>
      <protection locked="0"/>
    </xf>
    <xf numFmtId="185" fontId="4" fillId="15" borderId="36" xfId="10" applyNumberFormat="1" applyFont="1" applyFill="1" applyBorder="1" applyAlignment="1" applyProtection="1">
      <alignment horizontal="center" vertical="center" wrapText="1"/>
      <protection locked="0"/>
    </xf>
    <xf numFmtId="0" fontId="8" fillId="15" borderId="462" xfId="1" applyNumberFormat="1" applyFont="1" applyFill="1" applyBorder="1" applyAlignment="1" applyProtection="1">
      <alignment horizontal="center" vertical="center" wrapText="1"/>
      <protection locked="0"/>
    </xf>
    <xf numFmtId="194" fontId="8" fillId="15" borderId="462" xfId="1" applyNumberFormat="1" applyFont="1" applyFill="1" applyBorder="1" applyAlignment="1" applyProtection="1">
      <alignment horizontal="center" vertical="center" wrapText="1"/>
      <protection locked="0"/>
    </xf>
    <xf numFmtId="1" fontId="8" fillId="15" borderId="462" xfId="1" applyNumberFormat="1" applyFont="1" applyFill="1" applyBorder="1" applyAlignment="1" applyProtection="1">
      <alignment horizontal="center" vertical="center" wrapText="1"/>
      <protection locked="0"/>
    </xf>
    <xf numFmtId="1" fontId="8" fillId="15" borderId="462" xfId="10" applyNumberFormat="1" applyFont="1" applyFill="1" applyBorder="1" applyAlignment="1" applyProtection="1">
      <alignment horizontal="center" vertical="center" wrapText="1"/>
      <protection locked="0"/>
    </xf>
    <xf numFmtId="185" fontId="8" fillId="15" borderId="462" xfId="10" applyNumberFormat="1" applyFont="1" applyFill="1" applyBorder="1" applyAlignment="1" applyProtection="1">
      <alignment horizontal="center" vertical="center" wrapText="1"/>
      <protection locked="0"/>
    </xf>
    <xf numFmtId="174" fontId="5" fillId="15" borderId="390" xfId="5" applyNumberFormat="1" applyFont="1" applyFill="1" applyBorder="1" applyAlignment="1">
      <alignment horizontal="center" vertical="center" wrapText="1"/>
    </xf>
    <xf numFmtId="166" fontId="6" fillId="15" borderId="247" xfId="16" applyNumberFormat="1" applyFill="1" applyBorder="1" applyAlignment="1">
      <alignment horizontal="right"/>
    </xf>
    <xf numFmtId="183" fontId="4" fillId="2" borderId="390" xfId="60" applyNumberFormat="1" applyFill="1" applyBorder="1"/>
    <xf numFmtId="183" fontId="4" fillId="2" borderId="246" xfId="60" applyNumberFormat="1" applyFill="1" applyBorder="1"/>
    <xf numFmtId="183" fontId="4" fillId="2" borderId="246" xfId="60" applyNumberFormat="1" applyFill="1" applyBorder="1" applyAlignment="1">
      <alignment horizontal="right"/>
    </xf>
    <xf numFmtId="0" fontId="78" fillId="0" borderId="0" xfId="4" applyFont="1" applyBorder="1" applyAlignment="1">
      <alignment horizontal="left"/>
    </xf>
    <xf numFmtId="0" fontId="4" fillId="0" borderId="57" xfId="0" applyFont="1" applyBorder="1" applyAlignment="1">
      <alignmen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5"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5"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194" fontId="4" fillId="15" borderId="28" xfId="73" applyNumberFormat="1" applyFont="1" applyFill="1" applyBorder="1" applyAlignment="1" applyProtection="1">
      <alignment horizontal="center" vertical="center" wrapText="1"/>
      <protection locked="0"/>
    </xf>
    <xf numFmtId="201" fontId="8" fillId="15" borderId="28" xfId="13" applyNumberFormat="1" applyFont="1" applyFill="1" applyBorder="1" applyAlignment="1" applyProtection="1">
      <alignment horizontal="center" vertical="center"/>
      <protection locked="0"/>
    </xf>
    <xf numFmtId="194" fontId="4" fillId="15" borderId="28" xfId="73" applyNumberFormat="1" applyFont="1" applyFill="1" applyBorder="1" applyAlignment="1" applyProtection="1">
      <alignment vertical="center" wrapText="1"/>
      <protection locked="0"/>
    </xf>
    <xf numFmtId="190" fontId="4" fillId="15" borderId="28" xfId="75" applyNumberFormat="1" applyFont="1" applyFill="1" applyBorder="1" applyAlignment="1" applyProtection="1">
      <alignment vertical="center"/>
      <protection locked="0"/>
    </xf>
    <xf numFmtId="3" fontId="4" fillId="15" borderId="28" xfId="73" applyNumberFormat="1" applyFont="1" applyFill="1" applyBorder="1" applyAlignment="1" applyProtection="1">
      <alignment horizontal="center" vertical="center" wrapText="1"/>
      <protection locked="0"/>
    </xf>
    <xf numFmtId="202" fontId="4" fillId="15" borderId="28" xfId="78" applyNumberFormat="1" applyFont="1" applyFill="1" applyBorder="1" applyAlignment="1" applyProtection="1">
      <alignment vertical="center" wrapText="1"/>
      <protection locked="0"/>
    </xf>
    <xf numFmtId="0" fontId="4" fillId="15" borderId="28" xfId="76" applyNumberFormat="1" applyFont="1" applyFill="1" applyBorder="1" applyAlignment="1" applyProtection="1">
      <alignment horizontal="center" vertical="center" wrapText="1"/>
      <protection locked="0"/>
    </xf>
    <xf numFmtId="194" fontId="4" fillId="15" borderId="36"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190" fontId="4" fillId="15" borderId="18" xfId="75" applyNumberFormat="1" applyFont="1" applyFill="1" applyBorder="1" applyAlignment="1" applyProtection="1">
      <alignment vertical="center"/>
      <protection locked="0"/>
    </xf>
    <xf numFmtId="3" fontId="4" fillId="15" borderId="18" xfId="73" applyNumberFormat="1" applyFont="1" applyFill="1" applyBorder="1" applyAlignment="1" applyProtection="1">
      <alignment horizontal="center" vertical="center" wrapText="1"/>
      <protection locked="0"/>
    </xf>
    <xf numFmtId="202" fontId="4" fillId="15" borderId="18" xfId="84" applyNumberFormat="1" applyFont="1" applyFill="1" applyBorder="1" applyAlignment="1" applyProtection="1">
      <alignment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0" fontId="4" fillId="15" borderId="18" xfId="75" applyNumberFormat="1" applyFont="1" applyFill="1" applyBorder="1" applyAlignment="1" applyProtection="1">
      <alignment vertical="center"/>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horizontal="center" vertical="center" wrapText="1"/>
      <protection locked="0"/>
    </xf>
    <xf numFmtId="201" fontId="8" fillId="15" borderId="390" xfId="13" applyNumberFormat="1" applyFont="1" applyFill="1" applyBorder="1" applyAlignment="1" applyProtection="1">
      <alignment horizontal="center" vertical="center"/>
      <protection locked="0"/>
    </xf>
    <xf numFmtId="194" fontId="4" fillId="15" borderId="390" xfId="73"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horizontal="center" vertical="center" wrapText="1"/>
      <protection locked="0"/>
    </xf>
    <xf numFmtId="0" fontId="4" fillId="15" borderId="390" xfId="76"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horizontal="center"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horizontal="center" vertical="center" wrapText="1"/>
      <protection locked="0"/>
    </xf>
    <xf numFmtId="3" fontId="4" fillId="15" borderId="390" xfId="73"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190" fontId="4" fillId="15" borderId="20" xfId="75" applyNumberFormat="1" applyFont="1" applyFill="1" applyBorder="1" applyAlignment="1" applyProtection="1">
      <alignment vertical="center"/>
      <protection locked="0"/>
    </xf>
    <xf numFmtId="0" fontId="4" fillId="15" borderId="20" xfId="73" applyFont="1" applyFill="1" applyBorder="1" applyAlignment="1" applyProtection="1">
      <alignment vertical="center" wrapText="1"/>
      <protection locked="0"/>
    </xf>
    <xf numFmtId="190" fontId="4" fillId="15" borderId="20" xfId="73" applyNumberFormat="1" applyFont="1" applyFill="1" applyBorder="1" applyAlignment="1" applyProtection="1">
      <alignment vertical="center" wrapText="1"/>
      <protection locked="0"/>
    </xf>
    <xf numFmtId="194"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vertical="center" wrapText="1"/>
      <protection locked="0"/>
    </xf>
    <xf numFmtId="3" fontId="4" fillId="15" borderId="20" xfId="73" applyNumberFormat="1" applyFont="1" applyFill="1" applyBorder="1" applyAlignment="1" applyProtection="1">
      <alignment horizontal="center" vertical="center" wrapText="1"/>
      <protection locked="0"/>
    </xf>
    <xf numFmtId="0" fontId="4" fillId="15" borderId="20" xfId="76" applyNumberFormat="1"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horizontal="center" vertical="center" wrapText="1"/>
      <protection locked="0"/>
    </xf>
    <xf numFmtId="202" fontId="4" fillId="15" borderId="20" xfId="84" applyNumberFormat="1" applyFont="1" applyFill="1" applyBorder="1" applyAlignment="1" applyProtection="1">
      <alignment vertical="center" wrapText="1"/>
      <protection locked="0"/>
    </xf>
    <xf numFmtId="202" fontId="4" fillId="15" borderId="18" xfId="79" applyNumberFormat="1" applyFont="1" applyFill="1" applyBorder="1" applyAlignment="1" applyProtection="1">
      <alignment vertical="center" wrapText="1"/>
      <protection locked="0"/>
    </xf>
    <xf numFmtId="202" fontId="4" fillId="15" borderId="20" xfId="79" applyNumberFormat="1" applyFont="1" applyFill="1" applyBorder="1" applyAlignment="1" applyProtection="1">
      <alignment vertical="center" wrapText="1"/>
      <protection locked="0"/>
    </xf>
    <xf numFmtId="0" fontId="4" fillId="15" borderId="20" xfId="1" applyFont="1" applyFill="1" applyBorder="1" applyAlignment="1" applyProtection="1">
      <alignment horizontal="left" vertical="center" wrapText="1"/>
      <protection locked="0"/>
    </xf>
    <xf numFmtId="0" fontId="83" fillId="0" borderId="20" xfId="0" applyFont="1" applyBorder="1" applyProtection="1">
      <protection locked="0"/>
    </xf>
    <xf numFmtId="190" fontId="4" fillId="15" borderId="20" xfId="11" applyNumberFormat="1" applyFont="1" applyFill="1" applyBorder="1" applyAlignment="1" applyProtection="1">
      <alignment horizontal="center" vertical="center" wrapText="1"/>
      <protection locked="0"/>
    </xf>
    <xf numFmtId="2" fontId="85" fillId="0" borderId="20" xfId="0" applyNumberFormat="1" applyFont="1" applyBorder="1" applyAlignment="1" applyProtection="1">
      <alignment horizontal="center"/>
      <protection locked="0"/>
    </xf>
    <xf numFmtId="8" fontId="85" fillId="0" borderId="20" xfId="0" applyNumberFormat="1" applyFont="1" applyBorder="1" applyAlignment="1" applyProtection="1">
      <alignment horizontal="center"/>
      <protection locked="0"/>
    </xf>
    <xf numFmtId="0" fontId="83" fillId="0" borderId="20" xfId="0" applyFont="1" applyBorder="1" applyAlignment="1" applyProtection="1">
      <alignment horizontal="center"/>
      <protection locked="0"/>
    </xf>
    <xf numFmtId="0" fontId="85" fillId="15" borderId="20" xfId="10" applyNumberFormat="1" applyFont="1" applyFill="1" applyBorder="1" applyAlignment="1" applyProtection="1">
      <alignment vertical="center" wrapText="1"/>
      <protection locked="0"/>
    </xf>
    <xf numFmtId="8" fontId="85" fillId="0" borderId="93" xfId="0" applyNumberFormat="1" applyFont="1" applyBorder="1" applyAlignment="1" applyProtection="1">
      <alignment horizontal="center"/>
      <protection locked="0"/>
    </xf>
    <xf numFmtId="201" fontId="8" fillId="0" borderId="28" xfId="13" applyNumberFormat="1" applyFont="1" applyFill="1" applyBorder="1" applyAlignment="1" applyProtection="1">
      <alignment horizontal="center" vertical="center"/>
      <protection locked="0"/>
    </xf>
    <xf numFmtId="202" fontId="4"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7" fillId="15" borderId="20" xfId="0" applyFont="1" applyFill="1" applyBorder="1" applyAlignment="1" applyProtection="1">
      <alignment horizontal="center"/>
      <protection locked="0"/>
    </xf>
    <xf numFmtId="166" fontId="77" fillId="15" borderId="93" xfId="11" applyFont="1" applyFill="1" applyBorder="1" applyAlignment="1" applyProtection="1">
      <alignment horizontal="center"/>
      <protection locked="0"/>
    </xf>
    <xf numFmtId="8" fontId="82" fillId="0" borderId="20" xfId="0" applyNumberFormat="1" applyFont="1" applyBorder="1" applyProtection="1">
      <protection locked="0"/>
    </xf>
    <xf numFmtId="0" fontId="81" fillId="0" borderId="20" xfId="0" applyFont="1" applyBorder="1" applyAlignment="1" applyProtection="1">
      <alignment horizontal="center"/>
      <protection locked="0"/>
    </xf>
    <xf numFmtId="8" fontId="82" fillId="0" borderId="93" xfId="0" applyNumberFormat="1" applyFont="1" applyBorder="1" applyAlignment="1" applyProtection="1">
      <alignment horizontal="center"/>
      <protection locked="0"/>
    </xf>
    <xf numFmtId="0" fontId="76" fillId="0" borderId="20" xfId="0" applyFont="1" applyBorder="1" applyProtection="1">
      <protection locked="0"/>
    </xf>
    <xf numFmtId="194" fontId="5" fillId="15" borderId="20" xfId="1"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3" fontId="5" fillId="15" borderId="20"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0" fontId="4" fillId="15" borderId="484" xfId="1" applyFont="1" applyFill="1" applyBorder="1" applyAlignment="1" applyProtection="1">
      <alignment vertical="center" wrapText="1"/>
      <protection locked="0"/>
    </xf>
    <xf numFmtId="190" fontId="4" fillId="15" borderId="484" xfId="1" applyNumberFormat="1" applyFont="1" applyFill="1" applyBorder="1" applyAlignment="1" applyProtection="1">
      <alignment vertical="center" wrapText="1"/>
      <protection locked="0"/>
    </xf>
    <xf numFmtId="194" fontId="4" fillId="15" borderId="484" xfId="1" applyNumberFormat="1" applyFont="1" applyFill="1" applyBorder="1" applyAlignment="1" applyProtection="1">
      <alignment horizontal="center" vertical="center" wrapText="1"/>
      <protection locked="0"/>
    </xf>
    <xf numFmtId="201" fontId="8" fillId="0" borderId="484" xfId="13" applyNumberFormat="1" applyFont="1" applyFill="1" applyBorder="1" applyAlignment="1" applyProtection="1">
      <alignment horizontal="center" vertical="center"/>
      <protection locked="0"/>
    </xf>
    <xf numFmtId="194" fontId="4" fillId="15" borderId="484" xfId="1" applyNumberFormat="1" applyFont="1" applyFill="1" applyBorder="1" applyAlignment="1" applyProtection="1">
      <alignment vertical="center" wrapText="1"/>
      <protection locked="0"/>
    </xf>
    <xf numFmtId="190" fontId="4" fillId="15" borderId="484" xfId="0" applyNumberFormat="1" applyFont="1" applyFill="1" applyBorder="1" applyAlignment="1" applyProtection="1">
      <alignment vertical="center"/>
      <protection locked="0"/>
    </xf>
    <xf numFmtId="3" fontId="4" fillId="15" borderId="484" xfId="1" applyNumberFormat="1" applyFont="1" applyFill="1" applyBorder="1" applyAlignment="1" applyProtection="1">
      <alignment horizontal="center" vertical="center" wrapText="1"/>
      <protection locked="0"/>
    </xf>
    <xf numFmtId="202" fontId="4" fillId="15" borderId="484" xfId="11" applyNumberFormat="1" applyFont="1" applyFill="1" applyBorder="1" applyAlignment="1" applyProtection="1">
      <alignment vertical="center" wrapText="1"/>
      <protection locked="0"/>
    </xf>
    <xf numFmtId="0" fontId="4" fillId="15" borderId="484"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4" fillId="15" borderId="20" xfId="1" applyNumberFormat="1" applyFont="1" applyFill="1" applyBorder="1" applyAlignment="1" applyProtection="1">
      <alignment vertical="center" wrapText="1"/>
      <protection locked="0"/>
    </xf>
    <xf numFmtId="166" fontId="4" fillId="15" borderId="20" xfId="11" applyFont="1" applyFill="1" applyBorder="1" applyAlignment="1" applyProtection="1">
      <alignment horizontal="center" vertical="center" wrapText="1"/>
      <protection locked="0"/>
    </xf>
    <xf numFmtId="194" fontId="5" fillId="15" borderId="93" xfId="1"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horizontal="right" vertical="center" wrapText="1"/>
      <protection locked="0"/>
    </xf>
    <xf numFmtId="217" fontId="4" fillId="15" borderId="38" xfId="10" applyNumberFormat="1" applyFont="1" applyFill="1" applyBorder="1" applyAlignment="1" applyProtection="1">
      <alignment vertical="center" wrapText="1"/>
      <protection locked="0"/>
    </xf>
    <xf numFmtId="0" fontId="4" fillId="15" borderId="38" xfId="10" applyNumberFormat="1" applyFont="1" applyFill="1" applyBorder="1" applyAlignment="1" applyProtection="1">
      <alignment horizontal="right" vertical="center" wrapText="1"/>
      <protection locked="0"/>
    </xf>
    <xf numFmtId="194" fontId="4" fillId="15" borderId="96" xfId="1" applyNumberFormat="1" applyFont="1" applyFill="1" applyBorder="1" applyAlignment="1" applyProtection="1">
      <alignment vertical="center" wrapText="1"/>
      <protection locked="0"/>
    </xf>
    <xf numFmtId="0" fontId="4" fillId="15" borderId="390" xfId="10" applyNumberFormat="1" applyFont="1" applyFill="1" applyBorder="1" applyAlignment="1" applyProtection="1">
      <alignment horizontal="right" vertical="center" wrapText="1"/>
      <protection locked="0"/>
    </xf>
    <xf numFmtId="0" fontId="4" fillId="15" borderId="20" xfId="10" applyNumberFormat="1" applyFont="1" applyFill="1" applyBorder="1" applyAlignment="1" applyProtection="1">
      <alignment horizontal="right" vertical="center" wrapText="1"/>
      <protection locked="0"/>
    </xf>
    <xf numFmtId="194" fontId="4" fillId="15" borderId="93" xfId="1" applyNumberFormat="1" applyFont="1" applyFill="1" applyBorder="1" applyAlignment="1" applyProtection="1">
      <alignment vertical="center" wrapText="1"/>
      <protection locked="0"/>
    </xf>
    <xf numFmtId="190" fontId="4" fillId="0" borderId="28" xfId="0" applyNumberFormat="1" applyFont="1" applyFill="1" applyBorder="1" applyAlignment="1" applyProtection="1">
      <alignment vertical="center"/>
      <protection locked="0"/>
    </xf>
    <xf numFmtId="194" fontId="4" fillId="0" borderId="28" xfId="1" applyNumberFormat="1" applyFont="1" applyFill="1" applyBorder="1" applyAlignment="1" applyProtection="1">
      <alignment vertical="center" wrapText="1"/>
      <protection locked="0"/>
    </xf>
    <xf numFmtId="3" fontId="4" fillId="0" borderId="28" xfId="1" applyNumberFormat="1" applyFont="1" applyFill="1" applyBorder="1" applyAlignment="1" applyProtection="1">
      <alignment vertical="center" wrapText="1"/>
      <protection locked="0"/>
    </xf>
    <xf numFmtId="200" fontId="4" fillId="0" borderId="28" xfId="1" applyNumberFormat="1" applyFont="1" applyFill="1" applyBorder="1" applyAlignment="1" applyProtection="1">
      <alignment vertical="center" wrapText="1"/>
      <protection locked="0"/>
    </xf>
    <xf numFmtId="0" fontId="4" fillId="15" borderId="18" xfId="10" applyNumberFormat="1" applyFont="1" applyFill="1" applyBorder="1" applyAlignment="1" applyProtection="1">
      <alignment horizontal="right" vertical="center" wrapText="1"/>
      <protection locked="0"/>
    </xf>
    <xf numFmtId="6" fontId="4" fillId="15" borderId="28" xfId="1" applyNumberFormat="1" applyFont="1" applyFill="1" applyBorder="1" applyAlignment="1" applyProtection="1">
      <alignment vertical="center" wrapText="1"/>
      <protection locked="0"/>
    </xf>
    <xf numFmtId="200" fontId="4" fillId="15" borderId="28" xfId="1" applyNumberFormat="1" applyFont="1" applyFill="1" applyBorder="1" applyAlignment="1" applyProtection="1">
      <alignment vertical="center" wrapText="1"/>
      <protection locked="0"/>
    </xf>
    <xf numFmtId="0"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wrapText="1"/>
      <protection locked="0"/>
    </xf>
    <xf numFmtId="185"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protection locked="0"/>
    </xf>
    <xf numFmtId="0" fontId="4" fillId="15" borderId="27" xfId="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horizontal="center" vertical="center" wrapText="1"/>
      <protection locked="0"/>
    </xf>
    <xf numFmtId="0" fontId="64" fillId="15" borderId="393"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6"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6"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4" fillId="15" borderId="390" xfId="73" applyNumberFormat="1" applyFont="1" applyFill="1" applyBorder="1" applyAlignment="1" applyProtection="1">
      <alignment horizontal="center" vertical="center" wrapText="1"/>
      <protection locked="0"/>
    </xf>
    <xf numFmtId="1" fontId="4" fillId="15" borderId="390" xfId="73" applyNumberFormat="1" applyFont="1" applyFill="1" applyBorder="1" applyAlignment="1" applyProtection="1">
      <alignment horizontal="center" vertical="center" wrapText="1"/>
      <protection locked="0"/>
    </xf>
    <xf numFmtId="1" fontId="4" fillId="15" borderId="0" xfId="73" applyNumberFormat="1" applyFont="1" applyFill="1" applyBorder="1" applyAlignment="1" applyProtection="1">
      <alignment horizontal="center" vertical="center" wrapText="1"/>
      <protection locked="0"/>
    </xf>
    <xf numFmtId="194" fontId="4" fillId="15" borderId="0" xfId="73" applyNumberFormat="1" applyFont="1" applyFill="1" applyBorder="1" applyAlignment="1" applyProtection="1">
      <alignment horizontal="center" vertical="center" wrapText="1"/>
      <protection locked="0"/>
    </xf>
    <xf numFmtId="194" fontId="4" fillId="15" borderId="102" xfId="73" applyNumberFormat="1" applyFont="1" applyFill="1" applyBorder="1" applyAlignment="1" applyProtection="1">
      <alignment horizontal="center" vertical="center" wrapText="1"/>
      <protection locked="0"/>
    </xf>
    <xf numFmtId="0" fontId="4" fillId="15" borderId="18" xfId="73" applyNumberFormat="1" applyFont="1" applyFill="1" applyBorder="1" applyAlignment="1" applyProtection="1">
      <alignment horizontal="center" vertical="center" wrapText="1"/>
      <protection locked="0"/>
    </xf>
    <xf numFmtId="1" fontId="4" fillId="15" borderId="18" xfId="73" applyNumberFormat="1" applyFont="1" applyFill="1" applyBorder="1" applyAlignment="1" applyProtection="1">
      <alignment horizontal="center" vertical="center" wrapText="1"/>
      <protection locked="0"/>
    </xf>
    <xf numFmtId="194" fontId="4" fillId="15" borderId="18" xfId="73" applyNumberFormat="1" applyFont="1" applyFill="1" applyBorder="1" applyAlignment="1" applyProtection="1">
      <alignment horizontal="center" vertical="center" wrapText="1"/>
      <protection locked="0"/>
    </xf>
    <xf numFmtId="0" fontId="4" fillId="15" borderId="74" xfId="73" applyNumberFormat="1" applyFont="1" applyFill="1" applyBorder="1" applyAlignment="1" applyProtection="1">
      <alignment horizontal="center" vertical="center" wrapText="1"/>
      <protection locked="0"/>
    </xf>
    <xf numFmtId="0" fontId="4" fillId="15" borderId="20" xfId="73" applyNumberFormat="1" applyFont="1" applyFill="1" applyBorder="1" applyAlignment="1" applyProtection="1">
      <alignment horizontal="center" vertical="center" wrapText="1"/>
      <protection locked="0"/>
    </xf>
    <xf numFmtId="1"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horizontal="center" vertical="center" wrapText="1"/>
      <protection locked="0"/>
    </xf>
    <xf numFmtId="0" fontId="4" fillId="15" borderId="93" xfId="73" applyNumberFormat="1" applyFont="1" applyFill="1" applyBorder="1" applyAlignment="1" applyProtection="1">
      <alignment horizontal="center" vertical="center" wrapText="1"/>
      <protection locked="0"/>
    </xf>
    <xf numFmtId="0" fontId="8" fillId="15" borderId="102" xfId="73" applyNumberFormat="1" applyFont="1" applyFill="1" applyBorder="1" applyAlignment="1" applyProtection="1">
      <alignment horizontal="center" vertical="center" wrapText="1"/>
      <protection locked="0"/>
    </xf>
    <xf numFmtId="1" fontId="8" fillId="15" borderId="102" xfId="73" applyNumberFormat="1" applyFont="1" applyFill="1" applyBorder="1" applyAlignment="1" applyProtection="1">
      <alignment horizontal="center" vertical="center" wrapText="1"/>
      <protection locked="0"/>
    </xf>
    <xf numFmtId="194" fontId="8" fillId="15" borderId="102"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0" fontId="4" fillId="15" borderId="459" xfId="73" applyNumberFormat="1" applyFont="1" applyFill="1" applyBorder="1" applyAlignment="1" applyProtection="1">
      <alignment horizontal="center" vertical="center" wrapText="1"/>
      <protection locked="0"/>
    </xf>
    <xf numFmtId="194" fontId="4" fillId="15" borderId="459" xfId="73" applyNumberFormat="1" applyFont="1" applyFill="1" applyBorder="1" applyAlignment="1" applyProtection="1">
      <alignment horizontal="center" vertical="center" wrapText="1"/>
      <protection locked="0"/>
    </xf>
    <xf numFmtId="1" fontId="4" fillId="15" borderId="459" xfId="73" applyNumberFormat="1" applyFont="1" applyFill="1" applyBorder="1" applyAlignment="1" applyProtection="1">
      <alignment horizontal="center" vertical="center" wrapText="1"/>
      <protection locked="0"/>
    </xf>
    <xf numFmtId="1" fontId="4" fillId="15" borderId="28" xfId="73" applyNumberFormat="1" applyFont="1" applyFill="1" applyBorder="1" applyAlignment="1" applyProtection="1">
      <alignment horizontal="center" vertical="center" wrapText="1"/>
      <protection locked="0"/>
    </xf>
    <xf numFmtId="190" fontId="4" fillId="15" borderId="18" xfId="73" applyNumberFormat="1" applyFont="1" applyFill="1" applyBorder="1" applyAlignment="1" applyProtection="1">
      <alignment horizontal="center" vertical="center" wrapText="1"/>
      <protection locked="0"/>
    </xf>
    <xf numFmtId="190" fontId="4" fillId="15" borderId="20" xfId="73" applyNumberFormat="1" applyFont="1" applyFill="1" applyBorder="1" applyAlignment="1" applyProtection="1">
      <alignment horizontal="center" vertical="center" wrapText="1"/>
      <protection locked="0"/>
    </xf>
    <xf numFmtId="0" fontId="4" fillId="15" borderId="102" xfId="73" applyNumberFormat="1" applyFont="1" applyFill="1" applyBorder="1" applyAlignment="1" applyProtection="1">
      <alignment horizontal="center" vertical="center" wrapText="1"/>
      <protection locked="0"/>
    </xf>
    <xf numFmtId="1" fontId="4"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5" fillId="15" borderId="18" xfId="73" applyNumberFormat="1" applyFont="1" applyFill="1" applyBorder="1" applyAlignment="1" applyProtection="1">
      <alignment vertical="center" wrapText="1"/>
      <protection locked="0"/>
    </xf>
    <xf numFmtId="0" fontId="4" fillId="0" borderId="18" xfId="73" applyFont="1" applyFill="1" applyBorder="1" applyAlignment="1" applyProtection="1">
      <alignment vertical="center" wrapText="1"/>
      <protection locked="0"/>
    </xf>
    <xf numFmtId="4" fontId="4" fillId="0" borderId="18" xfId="73" applyNumberFormat="1" applyFont="1" applyFill="1" applyBorder="1" applyAlignment="1" applyProtection="1">
      <alignment vertical="center" wrapText="1"/>
      <protection locked="0"/>
    </xf>
    <xf numFmtId="3" fontId="4" fillId="0" borderId="18" xfId="73" applyNumberFormat="1" applyFont="1" applyFill="1" applyBorder="1" applyAlignment="1" applyProtection="1">
      <alignment vertical="center" wrapText="1"/>
      <protection locked="0"/>
    </xf>
    <xf numFmtId="4" fontId="4" fillId="15" borderId="18" xfId="73" applyNumberFormat="1" applyFont="1" applyFill="1" applyBorder="1" applyAlignment="1" applyProtection="1">
      <alignment horizontal="center" vertical="center" wrapText="1"/>
      <protection locked="0"/>
    </xf>
    <xf numFmtId="1" fontId="4" fillId="0" borderId="18" xfId="76" applyNumberFormat="1" applyFont="1" applyFill="1" applyBorder="1" applyAlignment="1" applyProtection="1">
      <alignment vertical="center" wrapText="1"/>
      <protection locked="0"/>
    </xf>
    <xf numFmtId="217" fontId="4" fillId="0" borderId="18" xfId="76" applyNumberFormat="1" applyFont="1" applyFill="1" applyBorder="1" applyAlignment="1" applyProtection="1">
      <alignment vertical="center" wrapText="1"/>
      <protection locked="0"/>
    </xf>
    <xf numFmtId="190"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4" fillId="0" borderId="390" xfId="73" applyFont="1" applyFill="1" applyBorder="1" applyAlignment="1" applyProtection="1">
      <alignment vertical="center" wrapText="1"/>
      <protection locked="0"/>
    </xf>
    <xf numFmtId="4" fontId="4" fillId="0" borderId="390" xfId="73" applyNumberFormat="1" applyFont="1" applyFill="1" applyBorder="1" applyAlignment="1" applyProtection="1">
      <alignment vertical="center" wrapText="1"/>
      <protection locked="0"/>
    </xf>
    <xf numFmtId="3" fontId="4" fillId="0" borderId="390" xfId="73" applyNumberFormat="1" applyFont="1" applyFill="1" applyBorder="1" applyAlignment="1" applyProtection="1">
      <alignment vertical="center" wrapText="1"/>
      <protection locked="0"/>
    </xf>
    <xf numFmtId="4" fontId="4" fillId="15" borderId="390" xfId="73" applyNumberFormat="1" applyFont="1" applyFill="1" applyBorder="1" applyAlignment="1" applyProtection="1">
      <alignment horizontal="center" vertical="center" wrapText="1"/>
      <protection locked="0"/>
    </xf>
    <xf numFmtId="1" fontId="4" fillId="0" borderId="390" xfId="76" applyNumberFormat="1" applyFont="1" applyFill="1" applyBorder="1" applyAlignment="1" applyProtection="1">
      <alignment vertical="center" wrapText="1"/>
      <protection locked="0"/>
    </xf>
    <xf numFmtId="217" fontId="4" fillId="0" borderId="390" xfId="76" applyNumberFormat="1" applyFont="1" applyFill="1" applyBorder="1" applyAlignment="1" applyProtection="1">
      <alignment vertical="center" wrapText="1"/>
      <protection locked="0"/>
    </xf>
    <xf numFmtId="0" fontId="5" fillId="15" borderId="72" xfId="73" applyFont="1" applyFill="1" applyBorder="1" applyAlignment="1" applyProtection="1">
      <alignment vertical="center" wrapText="1"/>
      <protection locked="0"/>
    </xf>
    <xf numFmtId="0" fontId="4" fillId="0" borderId="20" xfId="73" applyFont="1" applyFill="1" applyBorder="1" applyAlignment="1" applyProtection="1">
      <alignment vertical="center" wrapText="1"/>
      <protection locked="0"/>
    </xf>
    <xf numFmtId="4" fontId="4" fillId="0" borderId="20" xfId="73" applyNumberFormat="1" applyFont="1" applyFill="1" applyBorder="1" applyAlignment="1" applyProtection="1">
      <alignment vertical="center" wrapText="1"/>
      <protection locked="0"/>
    </xf>
    <xf numFmtId="3" fontId="4" fillId="0" borderId="20" xfId="73" applyNumberFormat="1" applyFont="1" applyFill="1" applyBorder="1" applyAlignment="1" applyProtection="1">
      <alignment vertical="center" wrapText="1"/>
      <protection locked="0"/>
    </xf>
    <xf numFmtId="4" fontId="4" fillId="15" borderId="20" xfId="73" applyNumberFormat="1" applyFont="1" applyFill="1" applyBorder="1" applyAlignment="1" applyProtection="1">
      <alignment horizontal="center" vertical="center" wrapText="1"/>
      <protection locked="0"/>
    </xf>
    <xf numFmtId="1" fontId="4" fillId="0" borderId="20" xfId="76" applyNumberFormat="1" applyFont="1" applyFill="1" applyBorder="1" applyAlignment="1" applyProtection="1">
      <alignment vertical="center" wrapText="1"/>
      <protection locked="0"/>
    </xf>
    <xf numFmtId="217" fontId="4" fillId="0" borderId="20" xfId="76" applyNumberFormat="1"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4" fillId="15" borderId="18" xfId="73" applyFont="1" applyFill="1" applyBorder="1" applyAlignment="1" applyProtection="1">
      <alignment horizontal="center" vertical="center" wrapText="1"/>
      <protection locked="0"/>
    </xf>
    <xf numFmtId="190" fontId="4" fillId="15" borderId="74" xfId="73" applyNumberFormat="1" applyFont="1" applyFill="1" applyBorder="1" applyAlignment="1" applyProtection="1">
      <alignment vertical="center" wrapText="1"/>
      <protection locked="0"/>
    </xf>
    <xf numFmtId="190" fontId="4" fillId="15" borderId="38" xfId="73" applyNumberFormat="1" applyFont="1" applyFill="1" applyBorder="1" applyAlignment="1" applyProtection="1">
      <alignment horizontal="center" vertical="center" wrapText="1"/>
      <protection locked="0"/>
    </xf>
    <xf numFmtId="190" fontId="4" fillId="15" borderId="38" xfId="73" applyNumberFormat="1" applyFont="1" applyFill="1" applyBorder="1" applyAlignment="1" applyProtection="1">
      <alignment vertical="center" wrapText="1"/>
      <protection locked="0"/>
    </xf>
    <xf numFmtId="0" fontId="4" fillId="15" borderId="38" xfId="73" applyNumberFormat="1" applyFont="1" applyFill="1" applyBorder="1" applyAlignment="1" applyProtection="1">
      <alignment horizontal="center" vertical="center" wrapText="1"/>
      <protection locked="0"/>
    </xf>
    <xf numFmtId="0" fontId="4" fillId="15" borderId="390" xfId="73" applyFont="1" applyFill="1" applyBorder="1" applyAlignment="1" applyProtection="1">
      <alignment horizontal="center" vertical="center" wrapText="1"/>
      <protection locked="0"/>
    </xf>
    <xf numFmtId="0" fontId="4" fillId="15" borderId="72" xfId="73" applyFont="1" applyFill="1" applyBorder="1" applyAlignment="1" applyProtection="1">
      <alignment vertical="center" wrapText="1"/>
      <protection locked="0"/>
    </xf>
    <xf numFmtId="0" fontId="4" fillId="15" borderId="395" xfId="73" applyFont="1" applyFill="1" applyBorder="1" applyAlignment="1" applyProtection="1">
      <alignment vertical="center" wrapText="1"/>
      <protection locked="0"/>
    </xf>
    <xf numFmtId="0" fontId="4" fillId="15" borderId="395" xfId="73" applyNumberFormat="1" applyFont="1" applyFill="1" applyBorder="1" applyAlignment="1" applyProtection="1">
      <alignment horizontal="center" vertical="center" wrapText="1"/>
      <protection locked="0"/>
    </xf>
    <xf numFmtId="218" fontId="4" fillId="15" borderId="390" xfId="10" applyNumberFormat="1" applyFont="1" applyFill="1" applyBorder="1" applyAlignment="1" applyProtection="1">
      <alignment vertical="center" wrapText="1"/>
      <protection locked="0"/>
    </xf>
    <xf numFmtId="218" fontId="4" fillId="15" borderId="20" xfId="10" applyNumberFormat="1" applyFont="1" applyFill="1" applyBorder="1" applyAlignment="1" applyProtection="1">
      <alignment vertical="center" wrapText="1"/>
      <protection locked="0"/>
    </xf>
    <xf numFmtId="220" fontId="4" fillId="15" borderId="18" xfId="10" applyNumberFormat="1" applyFont="1" applyFill="1" applyBorder="1" applyAlignment="1" applyProtection="1">
      <alignment vertical="center" wrapText="1"/>
      <protection locked="0"/>
    </xf>
    <xf numFmtId="0" fontId="79"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4" fillId="15" borderId="36" xfId="11" applyFont="1" applyFill="1" applyBorder="1" applyAlignment="1" applyProtection="1">
      <alignment horizontal="center" vertical="center" wrapText="1"/>
      <protection locked="0"/>
    </xf>
    <xf numFmtId="0" fontId="4" fillId="0" borderId="28" xfId="1" applyFont="1" applyFill="1" applyBorder="1" applyAlignment="1" applyProtection="1">
      <alignment vertical="center" wrapText="1"/>
      <protection locked="0"/>
    </xf>
    <xf numFmtId="218" fontId="4" fillId="15" borderId="28" xfId="10" applyNumberFormat="1" applyFont="1" applyFill="1" applyBorder="1" applyAlignment="1" applyProtection="1">
      <alignment vertical="center" wrapText="1"/>
      <protection locked="0"/>
    </xf>
    <xf numFmtId="180" fontId="4" fillId="15" borderId="28" xfId="10" applyNumberFormat="1" applyFont="1" applyFill="1" applyBorder="1" applyAlignment="1" applyProtection="1">
      <alignment horizontal="center" vertical="center" wrapText="1"/>
      <protection locked="0"/>
    </xf>
    <xf numFmtId="2" fontId="4" fillId="15" borderId="28" xfId="10" applyNumberFormat="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horizontal="center" vertical="center"/>
      <protection locked="0"/>
    </xf>
    <xf numFmtId="190" fontId="64" fillId="15" borderId="459" xfId="83" applyNumberFormat="1" applyFont="1" applyFill="1" applyBorder="1" applyAlignment="1" applyProtection="1">
      <alignment horizontal="right" vertical="center" wrapText="1"/>
      <protection locked="0"/>
    </xf>
    <xf numFmtId="194" fontId="64" fillId="15" borderId="459" xfId="76" applyNumberFormat="1" applyFont="1" applyFill="1" applyBorder="1" applyAlignment="1" applyProtection="1">
      <alignment horizontal="left" vertical="center" wrapText="1"/>
      <protection locked="0"/>
    </xf>
    <xf numFmtId="219" fontId="64" fillId="15" borderId="459" xfId="83" applyNumberFormat="1" applyFont="1" applyFill="1" applyBorder="1" applyAlignment="1" applyProtection="1">
      <alignment horizontal="right" vertical="center" wrapText="1"/>
      <protection locked="0"/>
    </xf>
    <xf numFmtId="194" fontId="64" fillId="15" borderId="459" xfId="83" applyNumberFormat="1" applyFont="1" applyFill="1" applyBorder="1" applyAlignment="1" applyProtection="1">
      <alignment horizontal="right" vertical="center" wrapText="1"/>
      <protection locked="0"/>
    </xf>
    <xf numFmtId="190" fontId="4"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4"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4" fillId="15" borderId="36" xfId="73" applyNumberFormat="1" applyFont="1" applyFill="1" applyBorder="1" applyAlignment="1" applyProtection="1">
      <alignment horizontal="center" vertical="center" wrapText="1"/>
      <protection locked="0"/>
    </xf>
    <xf numFmtId="8" fontId="27" fillId="15" borderId="390"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3" fontId="4" fillId="15" borderId="20" xfId="10" applyNumberFormat="1" applyFont="1" applyFill="1" applyBorder="1" applyAlignment="1" applyProtection="1">
      <alignment vertical="center" wrapText="1"/>
      <protection locked="0"/>
    </xf>
    <xf numFmtId="1" fontId="4" fillId="15" borderId="20"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4" fillId="15" borderId="0" xfId="4" applyFont="1" applyFill="1" applyBorder="1" applyAlignment="1">
      <alignment horizontal="left"/>
    </xf>
    <xf numFmtId="185" fontId="4" fillId="15" borderId="74" xfId="10" applyNumberFormat="1" applyFont="1" applyFill="1" applyBorder="1" applyAlignment="1" applyProtection="1">
      <alignment horizontal="center" vertical="center" wrapText="1"/>
      <protection locked="0"/>
    </xf>
    <xf numFmtId="190" fontId="4" fillId="15" borderId="390" xfId="73" applyNumberFormat="1" applyFont="1" applyFill="1" applyBorder="1" applyAlignment="1" applyProtection="1">
      <alignment horizontal="center" vertical="center" wrapText="1"/>
      <protection locked="0"/>
    </xf>
    <xf numFmtId="185" fontId="4" fillId="15" borderId="72" xfId="10"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75" fillId="15" borderId="0" xfId="4" applyFont="1" applyFill="1" applyBorder="1" applyAlignment="1">
      <alignment horizontal="left" wrapText="1"/>
    </xf>
    <xf numFmtId="0" fontId="4" fillId="0" borderId="27" xfId="89" applyFont="1" applyFill="1" applyBorder="1" applyProtection="1">
      <protection locked="0"/>
    </xf>
    <xf numFmtId="0" fontId="4" fillId="0" borderId="28" xfId="89" applyFont="1" applyFill="1" applyBorder="1" applyProtection="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190" fontId="5" fillId="15" borderId="390" xfId="73" applyNumberFormat="1" applyFont="1" applyFill="1" applyBorder="1" applyAlignment="1" applyProtection="1">
      <alignment vertical="center" wrapText="1"/>
      <protection locked="0"/>
    </xf>
    <xf numFmtId="194" fontId="5" fillId="15" borderId="390" xfId="73" applyNumberFormat="1" applyFont="1" applyFill="1" applyBorder="1" applyAlignment="1" applyProtection="1">
      <alignment vertical="center" wrapText="1"/>
      <protection locked="0"/>
    </xf>
    <xf numFmtId="1" fontId="5" fillId="15" borderId="390" xfId="73" applyNumberFormat="1" applyFont="1" applyFill="1" applyBorder="1" applyAlignment="1" applyProtection="1">
      <alignment vertical="center" wrapText="1"/>
      <protection locked="0"/>
    </xf>
    <xf numFmtId="185" fontId="5" fillId="15" borderId="390" xfId="90" applyNumberFormat="1" applyFont="1" applyFill="1" applyBorder="1" applyAlignment="1" applyProtection="1">
      <alignment vertical="center" wrapText="1"/>
      <protection locked="0"/>
    </xf>
    <xf numFmtId="190" fontId="4" fillId="15" borderId="390" xfId="89" applyNumberFormat="1" applyFont="1" applyFill="1" applyBorder="1" applyAlignment="1" applyProtection="1">
      <alignment vertical="center"/>
      <protection locked="0"/>
    </xf>
    <xf numFmtId="3" fontId="5" fillId="15" borderId="390" xfId="73" applyNumberFormat="1" applyFont="1" applyFill="1" applyBorder="1" applyAlignment="1" applyProtection="1">
      <alignment vertical="center" wrapText="1"/>
      <protection locked="0"/>
    </xf>
    <xf numFmtId="1" fontId="5" fillId="15" borderId="390" xfId="90" applyNumberFormat="1" applyFont="1" applyFill="1" applyBorder="1" applyAlignment="1" applyProtection="1">
      <alignment vertical="center" wrapText="1"/>
      <protection locked="0"/>
    </xf>
    <xf numFmtId="217" fontId="5" fillId="15" borderId="390" xfId="90" applyNumberFormat="1" applyFont="1" applyFill="1" applyBorder="1" applyAlignment="1" applyProtection="1">
      <alignment vertical="center" wrapText="1"/>
      <protection locked="0"/>
    </xf>
    <xf numFmtId="0" fontId="5" fillId="15" borderId="390"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vertical="center" wrapText="1"/>
      <protection locked="0"/>
    </xf>
    <xf numFmtId="1" fontId="4" fillId="15" borderId="390" xfId="73" applyNumberFormat="1" applyFont="1" applyFill="1" applyBorder="1" applyAlignment="1" applyProtection="1">
      <alignment vertical="center" wrapText="1"/>
      <protection locked="0"/>
    </xf>
    <xf numFmtId="185" fontId="4" fillId="15" borderId="390" xfId="90"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vertical="center" wrapText="1"/>
      <protection locked="0"/>
    </xf>
    <xf numFmtId="1" fontId="4" fillId="15" borderId="390" xfId="90" applyNumberFormat="1" applyFont="1" applyFill="1" applyBorder="1" applyAlignment="1" applyProtection="1">
      <alignment vertical="center" wrapText="1"/>
      <protection locked="0"/>
    </xf>
    <xf numFmtId="217" fontId="4" fillId="15" borderId="390" xfId="90" applyNumberFormat="1" applyFont="1" applyFill="1" applyBorder="1" applyAlignment="1" applyProtection="1">
      <alignment vertical="center" wrapText="1"/>
      <protection locked="0"/>
    </xf>
    <xf numFmtId="0" fontId="4" fillId="15" borderId="390" xfId="90" applyNumberFormat="1" applyFont="1" applyFill="1" applyBorder="1" applyAlignment="1" applyProtection="1">
      <alignment vertical="center" wrapText="1"/>
      <protection locked="0"/>
    </xf>
    <xf numFmtId="1" fontId="4" fillId="15" borderId="20"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0" applyNumberFormat="1" applyFont="1" applyFill="1" applyBorder="1" applyAlignment="1" applyProtection="1">
      <alignment vertical="center" wrapText="1"/>
      <protection locked="0"/>
    </xf>
    <xf numFmtId="217" fontId="5" fillId="15" borderId="20" xfId="90" applyNumberFormat="1" applyFont="1" applyFill="1" applyBorder="1" applyAlignment="1" applyProtection="1">
      <alignment vertical="center" wrapText="1"/>
      <protection locked="0"/>
    </xf>
    <xf numFmtId="0" fontId="5" fillId="15" borderId="20" xfId="90" applyNumberFormat="1" applyFont="1" applyFill="1" applyBorder="1" applyAlignment="1" applyProtection="1">
      <alignment vertical="center" wrapText="1"/>
      <protection locked="0"/>
    </xf>
    <xf numFmtId="194" fontId="5" fillId="15" borderId="93"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190" fontId="5" fillId="15" borderId="390" xfId="73" applyNumberFormat="1" applyFont="1" applyFill="1" applyBorder="1" applyAlignment="1" applyProtection="1">
      <alignment vertical="center" wrapText="1"/>
      <protection locked="0"/>
    </xf>
    <xf numFmtId="194" fontId="5" fillId="15" borderId="390" xfId="73" applyNumberFormat="1" applyFont="1" applyFill="1" applyBorder="1" applyAlignment="1" applyProtection="1">
      <alignment vertical="center" wrapText="1"/>
      <protection locked="0"/>
    </xf>
    <xf numFmtId="1" fontId="5" fillId="15" borderId="390" xfId="73" applyNumberFormat="1" applyFont="1" applyFill="1" applyBorder="1" applyAlignment="1" applyProtection="1">
      <alignment vertical="center" wrapText="1"/>
      <protection locked="0"/>
    </xf>
    <xf numFmtId="185" fontId="5" fillId="15" borderId="390" xfId="90" applyNumberFormat="1" applyFont="1" applyFill="1" applyBorder="1" applyAlignment="1" applyProtection="1">
      <alignment vertical="center" wrapText="1"/>
      <protection locked="0"/>
    </xf>
    <xf numFmtId="190" fontId="4" fillId="15" borderId="390" xfId="89" applyNumberFormat="1" applyFont="1" applyFill="1" applyBorder="1" applyAlignment="1" applyProtection="1">
      <alignment vertical="center"/>
      <protection locked="0"/>
    </xf>
    <xf numFmtId="3" fontId="5" fillId="15" borderId="390" xfId="73" applyNumberFormat="1" applyFont="1" applyFill="1" applyBorder="1" applyAlignment="1" applyProtection="1">
      <alignment vertical="center" wrapText="1"/>
      <protection locked="0"/>
    </xf>
    <xf numFmtId="1" fontId="5" fillId="15" borderId="390" xfId="90" applyNumberFormat="1" applyFont="1" applyFill="1" applyBorder="1" applyAlignment="1" applyProtection="1">
      <alignment vertical="center" wrapText="1"/>
      <protection locked="0"/>
    </xf>
    <xf numFmtId="217" fontId="5" fillId="15" borderId="390" xfId="90" applyNumberFormat="1" applyFont="1" applyFill="1" applyBorder="1" applyAlignment="1" applyProtection="1">
      <alignment vertical="center" wrapText="1"/>
      <protection locked="0"/>
    </xf>
    <xf numFmtId="0" fontId="5" fillId="15" borderId="390"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190" fontId="4" fillId="15" borderId="390" xfId="73" applyNumberFormat="1" applyFont="1" applyFill="1" applyBorder="1" applyAlignment="1" applyProtection="1">
      <alignment vertical="center" wrapText="1"/>
      <protection locked="0"/>
    </xf>
    <xf numFmtId="194" fontId="4" fillId="15" borderId="390" xfId="73" applyNumberFormat="1" applyFont="1" applyFill="1" applyBorder="1" applyAlignment="1" applyProtection="1">
      <alignment vertical="center" wrapText="1"/>
      <protection locked="0"/>
    </xf>
    <xf numFmtId="1" fontId="4" fillId="15" borderId="390" xfId="73" applyNumberFormat="1" applyFont="1" applyFill="1" applyBorder="1" applyAlignment="1" applyProtection="1">
      <alignment vertical="center" wrapText="1"/>
      <protection locked="0"/>
    </xf>
    <xf numFmtId="185" fontId="4" fillId="15" borderId="390" xfId="90" applyNumberFormat="1" applyFont="1" applyFill="1" applyBorder="1" applyAlignment="1" applyProtection="1">
      <alignment vertical="center" wrapText="1"/>
      <protection locked="0"/>
    </xf>
    <xf numFmtId="3" fontId="4" fillId="15" borderId="390" xfId="73" applyNumberFormat="1" applyFont="1" applyFill="1" applyBorder="1" applyAlignment="1" applyProtection="1">
      <alignment vertical="center" wrapText="1"/>
      <protection locked="0"/>
    </xf>
    <xf numFmtId="1" fontId="4" fillId="15" borderId="390" xfId="90" applyNumberFormat="1" applyFont="1" applyFill="1" applyBorder="1" applyAlignment="1" applyProtection="1">
      <alignment vertical="center" wrapText="1"/>
      <protection locked="0"/>
    </xf>
    <xf numFmtId="217" fontId="4" fillId="15" borderId="390" xfId="90" applyNumberFormat="1" applyFont="1" applyFill="1" applyBorder="1" applyAlignment="1" applyProtection="1">
      <alignment vertical="center" wrapText="1"/>
      <protection locked="0"/>
    </xf>
    <xf numFmtId="0" fontId="4" fillId="15" borderId="390" xfId="90" applyNumberFormat="1" applyFont="1" applyFill="1" applyBorder="1" applyAlignment="1" applyProtection="1">
      <alignment vertical="center" wrapText="1"/>
      <protection locked="0"/>
    </xf>
    <xf numFmtId="1" fontId="4" fillId="15" borderId="28" xfId="90" applyNumberFormat="1" applyFont="1" applyFill="1" applyBorder="1" applyAlignment="1" applyProtection="1">
      <alignment horizontal="center" vertical="center" wrapText="1"/>
      <protection locked="0"/>
    </xf>
    <xf numFmtId="185" fontId="4" fillId="15" borderId="28" xfId="90" applyNumberFormat="1" applyFont="1" applyFill="1" applyBorder="1" applyAlignment="1" applyProtection="1">
      <alignment horizontal="center" vertical="center" wrapText="1"/>
      <protection locked="0"/>
    </xf>
    <xf numFmtId="185" fontId="4" fillId="15" borderId="36" xfId="90" applyNumberFormat="1" applyFont="1" applyFill="1" applyBorder="1" applyAlignment="1" applyProtection="1">
      <alignment horizontal="center" vertical="center" wrapText="1"/>
      <protection locked="0"/>
    </xf>
    <xf numFmtId="1" fontId="4" fillId="15" borderId="18" xfId="90" applyNumberFormat="1" applyFont="1" applyFill="1" applyBorder="1" applyAlignment="1" applyProtection="1">
      <alignment horizontal="center" vertical="center" wrapText="1"/>
      <protection locked="0"/>
    </xf>
    <xf numFmtId="217" fontId="4" fillId="15" borderId="18" xfId="90" applyNumberFormat="1" applyFont="1" applyFill="1" applyBorder="1" applyAlignment="1" applyProtection="1">
      <alignment horizontal="center" vertical="center" wrapText="1"/>
      <protection locked="0"/>
    </xf>
    <xf numFmtId="0" fontId="4" fillId="15" borderId="18" xfId="90" applyNumberFormat="1" applyFont="1" applyFill="1" applyBorder="1" applyAlignment="1" applyProtection="1">
      <alignment horizontal="center" vertical="center" wrapText="1"/>
      <protection locked="0"/>
    </xf>
    <xf numFmtId="185" fontId="4" fillId="15" borderId="390" xfId="90" applyNumberFormat="1" applyFont="1" applyFill="1" applyBorder="1" applyAlignment="1" applyProtection="1">
      <alignment horizontal="center" vertical="center" wrapText="1"/>
      <protection locked="0"/>
    </xf>
    <xf numFmtId="1" fontId="4" fillId="15" borderId="390" xfId="90" applyNumberFormat="1" applyFont="1" applyFill="1" applyBorder="1" applyAlignment="1" applyProtection="1">
      <alignment horizontal="center" vertical="center" wrapText="1"/>
      <protection locked="0"/>
    </xf>
    <xf numFmtId="217" fontId="4" fillId="15" borderId="390" xfId="90" applyNumberFormat="1" applyFont="1" applyFill="1" applyBorder="1" applyAlignment="1" applyProtection="1">
      <alignment horizontal="center" vertical="center" wrapText="1"/>
      <protection locked="0"/>
    </xf>
    <xf numFmtId="0" fontId="4" fillId="15" borderId="390" xfId="90" applyNumberFormat="1" applyFont="1" applyFill="1" applyBorder="1" applyAlignment="1" applyProtection="1">
      <alignment horizontal="center" vertical="center" wrapText="1"/>
      <protection locked="0"/>
    </xf>
    <xf numFmtId="0" fontId="4" fillId="15" borderId="20" xfId="73" applyFont="1" applyFill="1" applyBorder="1" applyAlignment="1" applyProtection="1">
      <alignment horizontal="center" vertical="center" wrapText="1"/>
      <protection locked="0"/>
    </xf>
    <xf numFmtId="185" fontId="4" fillId="15" borderId="20" xfId="90" applyNumberFormat="1" applyFont="1" applyFill="1" applyBorder="1" applyAlignment="1" applyProtection="1">
      <alignment horizontal="center" vertical="center" wrapText="1"/>
      <protection locked="0"/>
    </xf>
    <xf numFmtId="190" fontId="4" fillId="15" borderId="20" xfId="0" applyNumberFormat="1" applyFont="1" applyFill="1" applyBorder="1" applyAlignment="1" applyProtection="1">
      <alignment horizontal="center" vertical="center"/>
      <protection locked="0"/>
    </xf>
    <xf numFmtId="1" fontId="4" fillId="15" borderId="20" xfId="90" applyNumberFormat="1" applyFont="1" applyFill="1" applyBorder="1" applyAlignment="1" applyProtection="1">
      <alignment horizontal="center" vertical="center" wrapText="1"/>
      <protection locked="0"/>
    </xf>
    <xf numFmtId="217" fontId="4" fillId="15" borderId="20" xfId="90" applyNumberFormat="1" applyFont="1" applyFill="1" applyBorder="1" applyAlignment="1" applyProtection="1">
      <alignment horizontal="center" vertical="center" wrapText="1"/>
      <protection locked="0"/>
    </xf>
    <xf numFmtId="0" fontId="4" fillId="15" borderId="20" xfId="9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horizontal="center" vertical="center" wrapText="1"/>
      <protection locked="0"/>
    </xf>
    <xf numFmtId="0" fontId="4" fillId="15" borderId="28" xfId="90" applyNumberFormat="1" applyFont="1" applyFill="1" applyBorder="1" applyAlignment="1" applyProtection="1">
      <alignment horizontal="center" vertical="center" wrapText="1"/>
      <protection locked="0"/>
    </xf>
    <xf numFmtId="0" fontId="4" fillId="15" borderId="74" xfId="90" applyNumberFormat="1" applyFont="1" applyFill="1" applyBorder="1" applyAlignment="1" applyProtection="1">
      <alignment horizontal="center" vertical="center" wrapText="1"/>
      <protection locked="0"/>
    </xf>
    <xf numFmtId="0" fontId="4" fillId="15" borderId="161" xfId="0" applyFont="1" applyFill="1" applyBorder="1" applyAlignment="1" applyProtection="1">
      <alignment horizontal="left" vertical="center"/>
      <protection locked="0"/>
    </xf>
    <xf numFmtId="0" fontId="4" fillId="15" borderId="0" xfId="0" applyFont="1" applyFill="1" applyBorder="1" applyAlignment="1" applyProtection="1">
      <alignment horizontal="left" vertical="center"/>
      <protection locked="0"/>
    </xf>
    <xf numFmtId="0" fontId="4" fillId="15" borderId="95" xfId="73" applyFont="1" applyFill="1" applyBorder="1" applyAlignment="1" applyProtection="1">
      <alignment horizontal="center" vertical="center" wrapText="1"/>
      <protection locked="0"/>
    </xf>
    <xf numFmtId="190" fontId="4" fillId="15" borderId="95" xfId="73" applyNumberFormat="1" applyFont="1" applyFill="1" applyBorder="1" applyAlignment="1" applyProtection="1">
      <alignment horizontal="center" vertical="center" wrapText="1"/>
      <protection locked="0"/>
    </xf>
    <xf numFmtId="194" fontId="4" fillId="15" borderId="95" xfId="73" applyNumberFormat="1" applyFont="1" applyFill="1" applyBorder="1" applyAlignment="1" applyProtection="1">
      <alignment horizontal="center" vertical="center" wrapText="1"/>
      <protection locked="0"/>
    </xf>
    <xf numFmtId="0" fontId="4" fillId="15" borderId="0" xfId="73" applyFont="1" applyFill="1" applyBorder="1" applyAlignment="1" applyProtection="1">
      <alignment horizontal="center" vertical="center" wrapText="1"/>
      <protection locked="0"/>
    </xf>
    <xf numFmtId="185" fontId="4" fillId="15" borderId="0" xfId="90" applyNumberFormat="1" applyFont="1" applyFill="1" applyBorder="1" applyAlignment="1" applyProtection="1">
      <alignment horizontal="center" vertical="center" wrapText="1"/>
      <protection locked="0"/>
    </xf>
    <xf numFmtId="190" fontId="4" fillId="15" borderId="0" xfId="0" applyNumberFormat="1" applyFont="1" applyFill="1" applyBorder="1" applyAlignment="1" applyProtection="1">
      <alignment horizontal="center" vertical="center"/>
      <protection locked="0"/>
    </xf>
    <xf numFmtId="3" fontId="4" fillId="15" borderId="0" xfId="73" applyNumberFormat="1" applyFont="1" applyFill="1" applyBorder="1" applyAlignment="1" applyProtection="1">
      <alignment horizontal="center" vertical="center" wrapText="1"/>
      <protection locked="0"/>
    </xf>
    <xf numFmtId="190" fontId="4" fillId="15" borderId="0" xfId="73" applyNumberFormat="1" applyFont="1" applyFill="1" applyBorder="1" applyAlignment="1" applyProtection="1">
      <alignment horizontal="center" vertical="center" wrapText="1"/>
      <protection locked="0"/>
    </xf>
    <xf numFmtId="1" fontId="4" fillId="15" borderId="0" xfId="90" applyNumberFormat="1" applyFont="1" applyFill="1" applyBorder="1" applyAlignment="1" applyProtection="1">
      <alignment horizontal="center" vertical="center" wrapText="1"/>
      <protection locked="0"/>
    </xf>
    <xf numFmtId="217" fontId="4" fillId="15" borderId="0" xfId="90" applyNumberFormat="1" applyFont="1" applyFill="1" applyBorder="1" applyAlignment="1" applyProtection="1">
      <alignment horizontal="center" vertical="center" wrapText="1"/>
      <protection locked="0"/>
    </xf>
    <xf numFmtId="0" fontId="4" fillId="15" borderId="0" xfId="90" applyNumberFormat="1" applyFont="1" applyFill="1" applyBorder="1" applyAlignment="1" applyProtection="1">
      <alignment horizontal="center" vertical="center" wrapText="1"/>
      <protection locked="0"/>
    </xf>
    <xf numFmtId="0" fontId="102" fillId="15" borderId="18" xfId="0" applyFont="1" applyFill="1" applyBorder="1" applyAlignment="1" applyProtection="1">
      <alignment horizontal="center"/>
      <protection locked="0"/>
    </xf>
    <xf numFmtId="8" fontId="4" fillId="0" borderId="18" xfId="0" applyNumberFormat="1" applyFont="1" applyBorder="1" applyAlignment="1" applyProtection="1">
      <alignment horizontal="center"/>
      <protection locked="0"/>
    </xf>
    <xf numFmtId="0" fontId="101" fillId="15" borderId="18" xfId="0" applyFont="1" applyFill="1" applyBorder="1" applyAlignment="1" applyProtection="1">
      <alignment horizontal="center"/>
      <protection locked="0"/>
    </xf>
    <xf numFmtId="0" fontId="85" fillId="15" borderId="18" xfId="90" applyNumberFormat="1" applyFont="1" applyFill="1" applyBorder="1" applyAlignment="1" applyProtection="1">
      <alignment vertical="center" wrapText="1"/>
      <protection locked="0"/>
    </xf>
    <xf numFmtId="0" fontId="102" fillId="15" borderId="390" xfId="0" applyFont="1" applyFill="1" applyBorder="1" applyAlignment="1" applyProtection="1">
      <alignment horizontal="center"/>
      <protection locked="0"/>
    </xf>
    <xf numFmtId="8" fontId="4" fillId="0" borderId="390" xfId="0" applyNumberFormat="1" applyFont="1" applyBorder="1" applyAlignment="1" applyProtection="1">
      <alignment horizontal="center"/>
      <protection locked="0"/>
    </xf>
    <xf numFmtId="0" fontId="101" fillId="15" borderId="390" xfId="0" applyFont="1" applyFill="1" applyBorder="1" applyAlignment="1" applyProtection="1">
      <alignment horizontal="center"/>
      <protection locked="0"/>
    </xf>
    <xf numFmtId="0" fontId="85" fillId="15" borderId="390" xfId="90" applyNumberFormat="1" applyFont="1" applyFill="1" applyBorder="1" applyAlignment="1" applyProtection="1">
      <alignment vertical="center" wrapText="1"/>
      <protection locked="0"/>
    </xf>
    <xf numFmtId="0" fontId="102" fillId="15" borderId="20" xfId="0" applyFont="1" applyFill="1" applyBorder="1" applyAlignment="1" applyProtection="1">
      <alignment horizontal="center"/>
      <protection locked="0"/>
    </xf>
    <xf numFmtId="0" fontId="101" fillId="15" borderId="20" xfId="0" applyFont="1" applyFill="1" applyBorder="1" applyAlignment="1" applyProtection="1">
      <alignment horizontal="center"/>
      <protection locked="0"/>
    </xf>
    <xf numFmtId="0" fontId="85" fillId="15" borderId="20" xfId="90" applyNumberFormat="1" applyFont="1" applyFill="1" applyBorder="1" applyAlignment="1" applyProtection="1">
      <alignment vertical="center" wrapText="1"/>
      <protection locked="0"/>
    </xf>
    <xf numFmtId="0" fontId="85" fillId="0" borderId="20" xfId="0" applyFont="1" applyBorder="1" applyAlignment="1" applyProtection="1">
      <alignment horizontal="center"/>
      <protection locked="0"/>
    </xf>
    <xf numFmtId="0" fontId="64" fillId="15" borderId="461" xfId="0" applyNumberFormat="1" applyFont="1" applyFill="1" applyBorder="1" applyAlignment="1" applyProtection="1">
      <alignment horizontal="center" vertic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5" fillId="15" borderId="0" xfId="4" applyFont="1" applyFill="1" applyBorder="1" applyAlignment="1">
      <alignment horizontal="left" wrapText="1"/>
    </xf>
    <xf numFmtId="0" fontId="8" fillId="15" borderId="459" xfId="73" applyNumberFormat="1" applyFont="1" applyFill="1" applyBorder="1" applyAlignment="1" applyProtection="1">
      <alignment horizontal="center" vertical="center" wrapText="1"/>
      <protection locked="0"/>
    </xf>
    <xf numFmtId="1" fontId="8" fillId="15" borderId="459" xfId="73" applyNumberFormat="1" applyFont="1" applyFill="1" applyBorder="1" applyAlignment="1" applyProtection="1">
      <alignment horizontal="center" vertical="center" wrapText="1"/>
      <protection locked="0"/>
    </xf>
    <xf numFmtId="194" fontId="8" fillId="15" borderId="459" xfId="73" applyNumberFormat="1" applyFont="1" applyFill="1" applyBorder="1" applyAlignment="1" applyProtection="1">
      <alignment horizontal="center" vertical="center" wrapText="1"/>
      <protection locked="0"/>
    </xf>
    <xf numFmtId="185" fontId="8" fillId="15" borderId="459" xfId="10" applyNumberFormat="1" applyFont="1" applyFill="1" applyBorder="1" applyAlignment="1" applyProtection="1">
      <alignment horizontal="center" vertical="center" wrapText="1"/>
      <protection locked="0"/>
    </xf>
    <xf numFmtId="202" fontId="4" fillId="15" borderId="18" xfId="11" applyNumberFormat="1" applyFont="1" applyFill="1" applyBorder="1" applyAlignment="1" applyProtection="1">
      <alignment horizontal="center" vertical="center" wrapText="1"/>
      <protection locked="0"/>
    </xf>
    <xf numFmtId="202" fontId="4" fillId="15" borderId="390" xfId="11" applyNumberFormat="1" applyFont="1" applyFill="1" applyBorder="1" applyAlignment="1" applyProtection="1">
      <alignment horizontal="center" vertical="center" wrapText="1"/>
      <protection locked="0"/>
    </xf>
    <xf numFmtId="185" fontId="8" fillId="15" borderId="102" xfId="10" applyNumberFormat="1" applyFont="1" applyFill="1" applyBorder="1" applyAlignment="1" applyProtection="1">
      <alignment horizontal="center" vertical="center" wrapText="1"/>
      <protection locked="0"/>
    </xf>
    <xf numFmtId="0" fontId="4" fillId="15" borderId="390" xfId="0" applyFont="1" applyFill="1" applyBorder="1" applyAlignment="1" applyProtection="1">
      <alignment vertic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64" fillId="15" borderId="393" xfId="0" applyFont="1" applyFill="1" applyBorder="1" applyAlignment="1" applyProtection="1">
      <alignment vertical="center" wrapText="1"/>
      <protection locked="0"/>
    </xf>
    <xf numFmtId="0" fontId="85" fillId="15" borderId="390" xfId="0" applyFont="1" applyFill="1" applyBorder="1" applyAlignment="1" applyProtection="1">
      <alignment horizontal="center"/>
      <protection locked="0"/>
    </xf>
    <xf numFmtId="0" fontId="85" fillId="15" borderId="72" xfId="0" applyFont="1" applyFill="1" applyBorder="1" applyAlignment="1" applyProtection="1">
      <alignment horizontal="center"/>
      <protection locked="0"/>
    </xf>
    <xf numFmtId="8" fontId="4" fillId="0" borderId="20" xfId="0" applyNumberFormat="1" applyFont="1" applyBorder="1" applyAlignment="1" applyProtection="1">
      <alignment horizontal="center"/>
      <protection locked="0"/>
    </xf>
    <xf numFmtId="0" fontId="85" fillId="15" borderId="20" xfId="0" applyFont="1" applyFill="1" applyBorder="1" applyAlignment="1" applyProtection="1">
      <alignment horizontal="center"/>
      <protection locked="0"/>
    </xf>
    <xf numFmtId="0" fontId="85" fillId="15" borderId="93" xfId="0" applyFont="1" applyFill="1" applyBorder="1" applyAlignment="1" applyProtection="1">
      <alignment horizontal="center"/>
      <protection locked="0"/>
    </xf>
    <xf numFmtId="194" fontId="4" fillId="15" borderId="74" xfId="73" applyNumberFormat="1" applyFont="1" applyFill="1" applyBorder="1" applyAlignment="1" applyProtection="1">
      <alignment vertical="center" wrapText="1"/>
      <protection locked="0"/>
    </xf>
    <xf numFmtId="1" fontId="4" fillId="15" borderId="28" xfId="73" applyNumberFormat="1" applyFont="1" applyFill="1" applyBorder="1" applyAlignment="1" applyProtection="1">
      <alignment vertical="center" wrapText="1"/>
      <protection locked="0"/>
    </xf>
    <xf numFmtId="3" fontId="4" fillId="15" borderId="28" xfId="73" applyNumberFormat="1" applyFont="1" applyFill="1" applyBorder="1" applyAlignment="1" applyProtection="1">
      <alignment vertical="center" wrapText="1"/>
      <protection locked="0"/>
    </xf>
    <xf numFmtId="194" fontId="4" fillId="15" borderId="36" xfId="73" applyNumberFormat="1" applyFont="1" applyFill="1" applyBorder="1" applyAlignment="1" applyProtection="1">
      <alignment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vertical="center" wrapText="1"/>
      <protection locked="0"/>
    </xf>
    <xf numFmtId="0" fontId="77" fillId="15" borderId="459" xfId="0" applyFont="1" applyFill="1" applyBorder="1" applyAlignment="1" applyProtection="1">
      <alignment horizontal="center" vertical="center" wrapText="1"/>
      <protection locked="0"/>
    </xf>
    <xf numFmtId="190" fontId="64" fillId="15" borderId="459" xfId="0" applyNumberFormat="1" applyFont="1" applyFill="1" applyBorder="1" applyAlignment="1" applyProtection="1">
      <alignment horizontal="right" vertical="center" wrapText="1"/>
      <protection locked="0"/>
    </xf>
    <xf numFmtId="1" fontId="4" fillId="15" borderId="102" xfId="10" applyNumberFormat="1" applyFont="1" applyFill="1" applyBorder="1" applyAlignment="1" applyProtection="1">
      <alignment horizontal="center" vertical="center" wrapText="1"/>
      <protection locked="0"/>
    </xf>
    <xf numFmtId="190" fontId="4" fillId="15" borderId="102" xfId="73" applyNumberFormat="1" applyFont="1" applyFill="1" applyBorder="1" applyAlignment="1" applyProtection="1">
      <alignment horizontal="center" vertical="center" wrapText="1"/>
      <protection locked="0"/>
    </xf>
    <xf numFmtId="185" fontId="4" fillId="15" borderId="102" xfId="10"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202" fontId="4" fillId="15" borderId="28" xfId="11"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vertical="center" wrapText="1"/>
      <protection locked="0"/>
    </xf>
    <xf numFmtId="194" fontId="4" fillId="0" borderId="459" xfId="73" applyNumberFormat="1" applyFont="1" applyFill="1" applyBorder="1" applyAlignment="1" applyProtection="1">
      <alignment horizontal="center" vertical="center" wrapText="1"/>
      <protection locked="0"/>
    </xf>
    <xf numFmtId="1" fontId="4" fillId="0" borderId="459" xfId="73" applyNumberFormat="1" applyFont="1" applyFill="1" applyBorder="1" applyAlignment="1" applyProtection="1">
      <alignment horizontal="center" vertical="center" wrapText="1"/>
      <protection locked="0"/>
    </xf>
    <xf numFmtId="0" fontId="0" fillId="0" borderId="28" xfId="0" applyFont="1" applyBorder="1" applyAlignment="1" applyProtection="1">
      <alignment horizontal="center"/>
      <protection locked="0"/>
    </xf>
    <xf numFmtId="190" fontId="4" fillId="15" borderId="390" xfId="73" applyNumberFormat="1" applyFont="1" applyFill="1" applyBorder="1" applyAlignment="1" applyProtection="1">
      <alignment horizontal="right" vertical="center" wrapText="1"/>
      <protection locked="0"/>
    </xf>
    <xf numFmtId="190" fontId="4" fillId="15" borderId="72" xfId="73" applyNumberFormat="1" applyFont="1" applyFill="1" applyBorder="1" applyAlignment="1" applyProtection="1">
      <alignment vertical="center" wrapText="1"/>
      <protection locked="0"/>
    </xf>
    <xf numFmtId="190" fontId="4" fillId="15" borderId="93" xfId="73" applyNumberFormat="1" applyFont="1" applyFill="1" applyBorder="1" applyAlignment="1" applyProtection="1">
      <alignment vertical="center" wrapText="1"/>
      <protection locked="0"/>
    </xf>
    <xf numFmtId="180" fontId="4" fillId="15" borderId="18" xfId="10" applyNumberFormat="1" applyFont="1" applyFill="1" applyBorder="1" applyAlignment="1" applyProtection="1">
      <alignment horizontal="center" vertical="center" wrapText="1"/>
      <protection locked="0"/>
    </xf>
    <xf numFmtId="180" fontId="4" fillId="15" borderId="390" xfId="10" applyNumberFormat="1" applyFont="1" applyFill="1" applyBorder="1" applyAlignment="1" applyProtection="1">
      <alignment horizontal="center" vertical="center" wrapText="1"/>
      <protection locked="0"/>
    </xf>
    <xf numFmtId="180" fontId="4"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4" fillId="15" borderId="18" xfId="0" applyNumberFormat="1" applyFont="1" applyFill="1" applyBorder="1" applyAlignment="1" applyProtection="1">
      <alignment horizontal="center" vertical="center"/>
      <protection locked="0"/>
    </xf>
    <xf numFmtId="0" fontId="0" fillId="0" borderId="390" xfId="0" applyFont="1" applyBorder="1" applyAlignment="1" applyProtection="1">
      <alignment horizontal="center"/>
      <protection locked="0"/>
    </xf>
    <xf numFmtId="214" fontId="4" fillId="15" borderId="390"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4" fillId="15" borderId="20" xfId="0" applyNumberFormat="1" applyFont="1" applyFill="1" applyBorder="1" applyAlignment="1" applyProtection="1">
      <alignment horizontal="center" vertical="center"/>
      <protection locked="0"/>
    </xf>
    <xf numFmtId="190" fontId="4" fillId="15" borderId="141" xfId="73" applyNumberFormat="1" applyFont="1" applyFill="1" applyBorder="1" applyAlignment="1" applyProtection="1">
      <alignment vertical="center" wrapText="1"/>
      <protection locked="0"/>
    </xf>
    <xf numFmtId="1" fontId="4" fillId="15" borderId="102" xfId="10" applyNumberFormat="1" applyFont="1" applyFill="1" applyBorder="1" applyAlignment="1" applyProtection="1">
      <alignment vertical="center" wrapText="1"/>
      <protection locked="0"/>
    </xf>
    <xf numFmtId="218" fontId="4" fillId="15" borderId="118" xfId="10" applyNumberFormat="1" applyFont="1" applyFill="1" applyBorder="1" applyAlignment="1" applyProtection="1">
      <alignment vertical="center" wrapText="1"/>
      <protection locked="0"/>
    </xf>
    <xf numFmtId="0" fontId="64" fillId="15" borderId="390" xfId="0" applyFont="1" applyFill="1" applyBorder="1" applyAlignment="1" applyProtection="1">
      <alignment horizontal="center" vertical="center" wrapText="1"/>
      <protection locked="0"/>
    </xf>
    <xf numFmtId="8" fontId="104" fillId="15" borderId="390" xfId="0" applyNumberFormat="1" applyFont="1" applyFill="1" applyBorder="1" applyAlignment="1" applyProtection="1">
      <alignment horizontal="center" vertical="center" wrapText="1" readingOrder="1"/>
      <protection locked="0"/>
    </xf>
    <xf numFmtId="0" fontId="103" fillId="15" borderId="390" xfId="0" applyFont="1" applyFill="1" applyBorder="1" applyAlignment="1" applyProtection="1">
      <alignment horizontal="center" vertical="center" wrapText="1"/>
      <protection locked="0"/>
    </xf>
    <xf numFmtId="8" fontId="104" fillId="15" borderId="18" xfId="0" applyNumberFormat="1" applyFont="1" applyFill="1" applyBorder="1" applyAlignment="1" applyProtection="1">
      <alignment horizontal="center" vertical="center" wrapText="1" readingOrder="1"/>
      <protection locked="0"/>
    </xf>
    <xf numFmtId="8" fontId="104" fillId="15" borderId="74" xfId="0" applyNumberFormat="1" applyFont="1" applyFill="1" applyBorder="1" applyAlignment="1" applyProtection="1">
      <alignment horizontal="center" vertical="center" wrapText="1" readingOrder="1"/>
      <protection locked="0"/>
    </xf>
    <xf numFmtId="8" fontId="104" fillId="15" borderId="72" xfId="0" applyNumberFormat="1" applyFont="1" applyFill="1" applyBorder="1" applyAlignment="1" applyProtection="1">
      <alignment horizontal="center" vertical="center" wrapText="1" readingOrder="1"/>
      <protection locked="0"/>
    </xf>
    <xf numFmtId="0" fontId="103" fillId="15" borderId="20" xfId="0" applyFont="1" applyFill="1" applyBorder="1" applyAlignment="1" applyProtection="1">
      <alignment horizontal="center" vertical="center" wrapText="1"/>
      <protection locked="0"/>
    </xf>
    <xf numFmtId="8" fontId="104" fillId="15" borderId="20" xfId="0" applyNumberFormat="1" applyFont="1" applyFill="1" applyBorder="1" applyAlignment="1" applyProtection="1">
      <alignment horizontal="center" vertical="center" wrapText="1" readingOrder="1"/>
      <protection locked="0"/>
    </xf>
    <xf numFmtId="8" fontId="104" fillId="15" borderId="93" xfId="0" applyNumberFormat="1" applyFont="1" applyFill="1" applyBorder="1" applyAlignment="1" applyProtection="1">
      <alignment horizontal="center" vertical="center" wrapText="1" readingOrder="1"/>
      <protection locked="0"/>
    </xf>
    <xf numFmtId="0" fontId="5" fillId="15" borderId="102" xfId="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0" fontId="75" fillId="15" borderId="0" xfId="4" applyFont="1" applyFill="1" applyBorder="1" applyAlignment="1">
      <alignment horizontal="left" wrapText="1"/>
    </xf>
    <xf numFmtId="0" fontId="64" fillId="15" borderId="393" xfId="0" applyFont="1" applyFill="1" applyBorder="1" applyAlignment="1" applyProtection="1">
      <alignment vertical="center" wrapText="1"/>
      <protection locked="0"/>
    </xf>
    <xf numFmtId="194" fontId="75" fillId="15" borderId="390" xfId="73" applyNumberFormat="1" applyFont="1" applyFill="1" applyBorder="1" applyAlignment="1" applyProtection="1">
      <alignment horizontal="center" vertical="center" wrapText="1"/>
      <protection locked="0"/>
    </xf>
    <xf numFmtId="194" fontId="75" fillId="15" borderId="18" xfId="73" applyNumberFormat="1" applyFont="1" applyFill="1" applyBorder="1" applyAlignment="1" applyProtection="1">
      <alignment horizontal="center" vertical="center" wrapText="1"/>
      <protection locked="0"/>
    </xf>
    <xf numFmtId="194" fontId="75" fillId="15" borderId="20" xfId="73" applyNumberFormat="1" applyFont="1" applyFill="1" applyBorder="1" applyAlignment="1" applyProtection="1">
      <alignment horizontal="center" vertical="center" wrapText="1"/>
      <protection locked="0"/>
    </xf>
    <xf numFmtId="194" fontId="4" fillId="15" borderId="38" xfId="73" applyNumberFormat="1" applyFont="1" applyFill="1" applyBorder="1" applyAlignment="1" applyProtection="1">
      <alignment horizontal="center" vertical="center" wrapText="1"/>
      <protection locked="0"/>
    </xf>
    <xf numFmtId="194" fontId="4" fillId="15" borderId="38" xfId="73" applyNumberFormat="1" applyFont="1" applyFill="1" applyBorder="1" applyAlignment="1" applyProtection="1">
      <alignment vertical="center" wrapText="1"/>
      <protection locked="0"/>
    </xf>
    <xf numFmtId="0" fontId="4" fillId="0" borderId="390" xfId="73" applyFont="1" applyFill="1" applyBorder="1" applyAlignment="1" applyProtection="1">
      <alignment vertical="center" wrapText="1"/>
    </xf>
    <xf numFmtId="190" fontId="4" fillId="15" borderId="72" xfId="73" applyNumberFormat="1" applyFont="1" applyFill="1" applyBorder="1" applyAlignment="1" applyProtection="1">
      <alignment horizontal="center" vertical="center" wrapText="1"/>
      <protection locked="0"/>
    </xf>
    <xf numFmtId="190" fontId="4" fillId="15" borderId="93" xfId="73" applyNumberFormat="1" applyFont="1" applyFill="1" applyBorder="1" applyAlignment="1" applyProtection="1">
      <alignment horizontal="center" vertical="center" wrapText="1"/>
      <protection locked="0"/>
    </xf>
    <xf numFmtId="3" fontId="4" fillId="15" borderId="20" xfId="73" applyNumberFormat="1" applyFont="1" applyFill="1" applyBorder="1" applyAlignment="1" applyProtection="1">
      <alignment vertical="center" wrapText="1"/>
      <protection locked="0"/>
    </xf>
    <xf numFmtId="0" fontId="5" fillId="15" borderId="390" xfId="73" applyNumberFormat="1" applyFont="1" applyFill="1" applyBorder="1" applyAlignment="1" applyProtection="1">
      <alignment horizontal="center" vertical="center" wrapText="1"/>
      <protection locked="0"/>
    </xf>
    <xf numFmtId="190" fontId="5" fillId="15" borderId="390" xfId="73" applyNumberFormat="1" applyFont="1" applyFill="1" applyBorder="1" applyAlignment="1" applyProtection="1">
      <alignment horizontal="center" vertical="center" wrapText="1"/>
      <protection locked="0"/>
    </xf>
    <xf numFmtId="0" fontId="5" fillId="15" borderId="390" xfId="73" applyFont="1" applyFill="1" applyBorder="1" applyAlignment="1" applyProtection="1">
      <alignment horizontal="center"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1" fontId="4" fillId="15" borderId="38" xfId="73" applyNumberFormat="1" applyFont="1" applyFill="1" applyBorder="1" applyAlignment="1" applyProtection="1">
      <alignment horizontal="center" vertical="center" wrapText="1"/>
      <protection locked="0"/>
    </xf>
    <xf numFmtId="1" fontId="4" fillId="15" borderId="38" xfId="10" applyNumberFormat="1" applyFont="1" applyFill="1" applyBorder="1" applyAlignment="1" applyProtection="1">
      <alignment horizontal="center" vertical="center" wrapText="1"/>
      <protection locked="0"/>
    </xf>
    <xf numFmtId="3" fontId="4" fillId="15" borderId="38" xfId="73" applyNumberFormat="1" applyFont="1" applyFill="1" applyBorder="1" applyAlignment="1" applyProtection="1">
      <alignment horizontal="center" vertical="center" wrapText="1"/>
      <protection locked="0"/>
    </xf>
    <xf numFmtId="185" fontId="4" fillId="15" borderId="38" xfId="10" applyNumberFormat="1" applyFont="1" applyFill="1" applyBorder="1" applyAlignment="1" applyProtection="1">
      <alignment horizontal="center" vertical="center" wrapText="1"/>
      <protection locked="0"/>
    </xf>
    <xf numFmtId="185" fontId="4" fillId="15" borderId="96" xfId="10" applyNumberFormat="1" applyFont="1" applyFill="1" applyBorder="1" applyAlignment="1" applyProtection="1">
      <alignment horizontal="center" vertical="center" wrapText="1"/>
      <protection locked="0"/>
    </xf>
    <xf numFmtId="0" fontId="84" fillId="15" borderId="486" xfId="0" applyFont="1" applyFill="1" applyBorder="1" applyProtection="1">
      <protection locked="0" hidden="1"/>
    </xf>
    <xf numFmtId="0" fontId="4" fillId="15" borderId="484" xfId="73" applyFont="1" applyFill="1" applyBorder="1" applyAlignment="1" applyProtection="1">
      <alignment vertical="center" wrapText="1"/>
      <protection locked="0"/>
    </xf>
    <xf numFmtId="190" fontId="4" fillId="15" borderId="484" xfId="73" applyNumberFormat="1" applyFont="1" applyFill="1" applyBorder="1" applyAlignment="1" applyProtection="1">
      <alignment vertical="center" wrapText="1"/>
      <protection locked="0"/>
    </xf>
    <xf numFmtId="194" fontId="4" fillId="15" borderId="484" xfId="73" applyNumberFormat="1" applyFont="1" applyFill="1" applyBorder="1" applyAlignment="1" applyProtection="1">
      <alignment horizontal="center" vertical="center" wrapText="1"/>
      <protection locked="0"/>
    </xf>
    <xf numFmtId="201" fontId="8" fillId="15" borderId="484" xfId="13" applyNumberFormat="1" applyFont="1" applyFill="1" applyBorder="1" applyAlignment="1" applyProtection="1">
      <alignment horizontal="center" vertical="center"/>
      <protection locked="0"/>
    </xf>
    <xf numFmtId="194" fontId="4" fillId="15" borderId="484" xfId="73" applyNumberFormat="1" applyFont="1" applyFill="1" applyBorder="1" applyAlignment="1" applyProtection="1">
      <alignment vertical="center" wrapText="1"/>
      <protection locked="0"/>
    </xf>
    <xf numFmtId="3" fontId="4" fillId="15" borderId="484" xfId="73" applyNumberFormat="1" applyFont="1" applyFill="1" applyBorder="1" applyAlignment="1" applyProtection="1">
      <alignment horizontal="center" vertical="center" wrapText="1"/>
      <protection locked="0"/>
    </xf>
    <xf numFmtId="194" fontId="4" fillId="15" borderId="487" xfId="73" applyNumberFormat="1" applyFont="1" applyFill="1" applyBorder="1" applyAlignment="1" applyProtection="1">
      <alignment horizontal="center" vertical="center" wrapText="1"/>
      <protection locked="0"/>
    </xf>
    <xf numFmtId="0" fontId="105" fillId="15" borderId="138" xfId="0" applyFont="1" applyFill="1" applyBorder="1" applyAlignment="1" applyProtection="1">
      <alignment vertical="center" wrapText="1"/>
      <protection locked="0" hidden="1"/>
    </xf>
    <xf numFmtId="0" fontId="4" fillId="14" borderId="0" xfId="4" applyFont="1" applyFill="1" applyBorder="1" applyAlignment="1">
      <alignment horizontal="left"/>
    </xf>
    <xf numFmtId="0" fontId="5" fillId="48" borderId="367" xfId="0" applyFont="1" applyFill="1" applyBorder="1" applyAlignment="1">
      <alignment wrapText="1"/>
    </xf>
    <xf numFmtId="0" fontId="0" fillId="48" borderId="0" xfId="0" applyFill="1" applyBorder="1" applyAlignment="1">
      <alignment wrapText="1"/>
    </xf>
    <xf numFmtId="0" fontId="0" fillId="48" borderId="368" xfId="0" applyFill="1" applyBorder="1" applyAlignment="1">
      <alignment wrapText="1"/>
    </xf>
    <xf numFmtId="0" fontId="5" fillId="15" borderId="38" xfId="17" applyFont="1" applyFill="1" applyBorder="1" applyAlignment="1">
      <alignment horizontal="center"/>
    </xf>
    <xf numFmtId="0" fontId="8" fillId="15" borderId="18" xfId="73" applyNumberFormat="1" applyFont="1" applyFill="1" applyBorder="1" applyAlignment="1" applyProtection="1">
      <alignment horizontal="center" vertical="center" wrapText="1"/>
      <protection locked="0"/>
    </xf>
    <xf numFmtId="1" fontId="8" fillId="15" borderId="18" xfId="73" applyNumberFormat="1" applyFont="1" applyFill="1" applyBorder="1" applyAlignment="1" applyProtection="1">
      <alignment horizontal="center" vertical="center" wrapText="1"/>
      <protection locked="0"/>
    </xf>
    <xf numFmtId="1" fontId="8" fillId="15" borderId="18" xfId="10" applyNumberFormat="1" applyFont="1" applyFill="1" applyBorder="1" applyAlignment="1" applyProtection="1">
      <alignment horizontal="center" vertical="center" wrapText="1"/>
      <protection locked="0"/>
    </xf>
    <xf numFmtId="194" fontId="8" fillId="15" borderId="18" xfId="73" applyNumberFormat="1" applyFont="1" applyFill="1" applyBorder="1" applyAlignment="1" applyProtection="1">
      <alignment vertical="center" wrapText="1"/>
      <protection locked="0"/>
    </xf>
    <xf numFmtId="3" fontId="8" fillId="15" borderId="18" xfId="73" applyNumberFormat="1" applyFont="1" applyFill="1" applyBorder="1" applyAlignment="1" applyProtection="1">
      <alignment horizontal="center" vertical="center" wrapText="1"/>
      <protection locked="0"/>
    </xf>
    <xf numFmtId="194" fontId="8" fillId="15" borderId="18" xfId="73" applyNumberFormat="1" applyFont="1" applyFill="1" applyBorder="1" applyAlignment="1" applyProtection="1">
      <alignment horizontal="center" vertical="center" wrapText="1"/>
      <protection locked="0"/>
    </xf>
    <xf numFmtId="185" fontId="8" fillId="15" borderId="18" xfId="10" applyNumberFormat="1" applyFont="1" applyFill="1" applyBorder="1" applyAlignment="1" applyProtection="1">
      <alignment horizontal="center" vertical="center" wrapText="1"/>
      <protection locked="0"/>
    </xf>
    <xf numFmtId="185" fontId="8" fillId="15" borderId="74" xfId="10" applyNumberFormat="1" applyFont="1" applyFill="1" applyBorder="1" applyAlignment="1" applyProtection="1">
      <alignment horizontal="center" vertical="center" wrapText="1"/>
      <protection locked="0"/>
    </xf>
    <xf numFmtId="0" fontId="8" fillId="0" borderId="73" xfId="4" applyFont="1" applyBorder="1" applyAlignment="1">
      <alignment horizontal="left"/>
    </xf>
    <xf numFmtId="0" fontId="8" fillId="15" borderId="0" xfId="4" applyFont="1" applyFill="1"/>
    <xf numFmtId="0" fontId="8" fillId="15" borderId="20" xfId="73" applyNumberFormat="1" applyFont="1" applyFill="1" applyBorder="1" applyAlignment="1" applyProtection="1">
      <alignment horizontal="center" vertical="center" wrapText="1"/>
      <protection locked="0"/>
    </xf>
    <xf numFmtId="1" fontId="8" fillId="15" borderId="20" xfId="73" applyNumberFormat="1" applyFont="1" applyFill="1" applyBorder="1" applyAlignment="1" applyProtection="1">
      <alignment horizontal="center" vertical="center" wrapText="1"/>
      <protection locked="0"/>
    </xf>
    <xf numFmtId="1" fontId="8" fillId="15" borderId="20" xfId="10" applyNumberFormat="1" applyFont="1" applyFill="1" applyBorder="1" applyAlignment="1" applyProtection="1">
      <alignment horizontal="center" vertical="center" wrapText="1"/>
      <protection locked="0"/>
    </xf>
    <xf numFmtId="194" fontId="8" fillId="15" borderId="20" xfId="73" applyNumberFormat="1" applyFont="1" applyFill="1" applyBorder="1" applyAlignment="1" applyProtection="1">
      <alignment vertical="center" wrapText="1"/>
      <protection locked="0"/>
    </xf>
    <xf numFmtId="3" fontId="8" fillId="15" borderId="20" xfId="73" applyNumberFormat="1" applyFont="1" applyFill="1" applyBorder="1" applyAlignment="1" applyProtection="1">
      <alignment horizontal="center" vertical="center" wrapText="1"/>
      <protection locked="0"/>
    </xf>
    <xf numFmtId="194" fontId="8" fillId="15" borderId="20" xfId="73" applyNumberFormat="1" applyFont="1" applyFill="1" applyBorder="1" applyAlignment="1" applyProtection="1">
      <alignment horizontal="center" vertical="center" wrapText="1"/>
      <protection locked="0"/>
    </xf>
    <xf numFmtId="185" fontId="8" fillId="15" borderId="20" xfId="10" applyNumberFormat="1" applyFont="1" applyFill="1" applyBorder="1" applyAlignment="1" applyProtection="1">
      <alignment horizontal="center" vertical="center" wrapText="1"/>
      <protection locked="0"/>
    </xf>
    <xf numFmtId="185" fontId="8" fillId="15" borderId="93" xfId="10" applyNumberFormat="1" applyFont="1" applyFill="1" applyBorder="1" applyAlignment="1" applyProtection="1">
      <alignment horizontal="center" vertical="center" wrapText="1"/>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75"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64" fillId="15" borderId="95" xfId="0" applyFont="1" applyFill="1" applyBorder="1" applyAlignment="1" applyProtection="1">
      <alignment horizontal="left" vertical="center" wrapText="1"/>
      <protection locked="0"/>
    </xf>
    <xf numFmtId="216" fontId="76" fillId="15" borderId="95" xfId="0" applyNumberFormat="1" applyFont="1" applyFill="1" applyBorder="1" applyAlignment="1" applyProtection="1">
      <alignment horizontal="left"/>
      <protection locked="0"/>
    </xf>
    <xf numFmtId="216" fontId="76" fillId="15" borderId="393" xfId="0" applyNumberFormat="1" applyFont="1" applyFill="1" applyBorder="1" applyAlignment="1" applyProtection="1">
      <alignment horizontal="left"/>
      <protection locked="0"/>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64" fillId="15" borderId="393" xfId="0" applyFont="1" applyFill="1" applyBorder="1" applyAlignment="1" applyProtection="1">
      <alignment vertical="center" wrapText="1"/>
      <protection locked="0"/>
    </xf>
    <xf numFmtId="0" fontId="4" fillId="15" borderId="0" xfId="0" applyFont="1" applyFill="1" applyAlignment="1">
      <alignment horizontal="left"/>
    </xf>
    <xf numFmtId="0" fontId="4" fillId="15" borderId="118" xfId="73" applyFont="1" applyFill="1" applyBorder="1" applyAlignment="1" applyProtection="1">
      <alignment vertical="center" wrapText="1"/>
      <protection locked="0"/>
    </xf>
    <xf numFmtId="1" fontId="4" fillId="15" borderId="74" xfId="10" applyNumberFormat="1" applyFont="1" applyFill="1" applyBorder="1" applyAlignment="1" applyProtection="1">
      <alignment horizontal="center" vertical="center" wrapText="1"/>
      <protection locked="0"/>
    </xf>
    <xf numFmtId="0" fontId="4" fillId="15" borderId="397" xfId="73" applyFont="1" applyFill="1" applyBorder="1" applyAlignment="1" applyProtection="1">
      <alignment vertical="center" wrapText="1"/>
      <protection locked="0"/>
    </xf>
    <xf numFmtId="1" fontId="4" fillId="15" borderId="72" xfId="10" applyNumberFormat="1" applyFont="1" applyFill="1" applyBorder="1" applyAlignment="1" applyProtection="1">
      <alignment horizontal="center" vertical="center" wrapText="1"/>
      <protection locked="0"/>
    </xf>
    <xf numFmtId="0" fontId="4" fillId="15" borderId="121" xfId="73" applyFont="1" applyFill="1" applyBorder="1" applyAlignment="1" applyProtection="1">
      <alignment vertical="center" wrapText="1"/>
      <protection locked="0"/>
    </xf>
    <xf numFmtId="1" fontId="4" fillId="15" borderId="93" xfId="10" applyNumberFormat="1" applyFont="1" applyFill="1" applyBorder="1" applyAlignment="1" applyProtection="1">
      <alignment horizontal="center" vertical="center" wrapText="1"/>
      <protection locked="0"/>
    </xf>
    <xf numFmtId="1" fontId="4" fillId="15" borderId="36" xfId="10" applyNumberFormat="1" applyFont="1" applyFill="1" applyBorder="1" applyAlignment="1" applyProtection="1">
      <alignment horizontal="center" vertical="center" wrapText="1"/>
      <protection locked="0"/>
    </xf>
    <xf numFmtId="190" fontId="4" fillId="15" borderId="102" xfId="10" applyNumberFormat="1" applyFont="1" applyFill="1" applyBorder="1" applyAlignment="1" applyProtection="1">
      <alignment horizontal="center" vertical="center" wrapText="1"/>
      <protection locked="0"/>
    </xf>
    <xf numFmtId="0" fontId="4" fillId="15" borderId="0" xfId="4" applyFont="1" applyFill="1" applyBorder="1"/>
    <xf numFmtId="0" fontId="4" fillId="15" borderId="31" xfId="4" applyFont="1" applyFill="1" applyBorder="1"/>
    <xf numFmtId="0" fontId="4" fillId="15" borderId="73" xfId="4" applyFont="1" applyFill="1" applyBorder="1"/>
    <xf numFmtId="0" fontId="4" fillId="15" borderId="37" xfId="4" applyFont="1" applyFill="1" applyBorder="1"/>
    <xf numFmtId="0" fontId="4" fillId="15" borderId="139" xfId="0" applyFont="1" applyFill="1" applyBorder="1" applyAlignment="1" applyProtection="1">
      <alignment vertical="center"/>
      <protection locked="0"/>
    </xf>
    <xf numFmtId="0" fontId="5" fillId="15" borderId="152" xfId="1" applyFont="1" applyFill="1" applyBorder="1" applyAlignment="1" applyProtection="1">
      <alignment horizontal="center" vertical="center" wrapText="1"/>
      <protection locked="0"/>
    </xf>
    <xf numFmtId="185" fontId="5" fillId="15" borderId="152" xfId="10" applyNumberFormat="1" applyFont="1" applyFill="1" applyBorder="1" applyAlignment="1" applyProtection="1">
      <alignment horizontal="center" vertical="center" wrapText="1"/>
      <protection locked="0"/>
    </xf>
    <xf numFmtId="0" fontId="4" fillId="15" borderId="152" xfId="0" applyFont="1" applyFill="1" applyBorder="1" applyAlignment="1" applyProtection="1">
      <alignment vertical="center"/>
      <protection locked="0"/>
    </xf>
    <xf numFmtId="0" fontId="4" fillId="0" borderId="152" xfId="4" applyFont="1" applyBorder="1" applyAlignment="1">
      <alignment horizontal="left"/>
    </xf>
    <xf numFmtId="0" fontId="4" fillId="15" borderId="152" xfId="4" applyFont="1" applyFill="1" applyBorder="1"/>
    <xf numFmtId="0" fontId="4" fillId="15" borderId="153" xfId="4" applyFont="1" applyFill="1" applyBorder="1"/>
    <xf numFmtId="0" fontId="4" fillId="15" borderId="139" xfId="0" applyFont="1" applyFill="1" applyBorder="1" applyAlignment="1" applyProtection="1">
      <alignment vertical="center"/>
    </xf>
    <xf numFmtId="0" fontId="4" fillId="15" borderId="152" xfId="4" applyFont="1" applyFill="1" applyBorder="1" applyAlignment="1">
      <alignment horizontal="left" wrapText="1"/>
    </xf>
    <xf numFmtId="0" fontId="8" fillId="15" borderId="18" xfId="10" applyNumberFormat="1" applyFont="1" applyFill="1" applyBorder="1" applyAlignment="1" applyProtection="1">
      <alignment horizontal="center" vertical="center" wrapText="1"/>
      <protection locked="0"/>
    </xf>
    <xf numFmtId="0" fontId="8" fillId="15" borderId="28" xfId="73" applyNumberFormat="1" applyFont="1" applyFill="1" applyBorder="1" applyAlignment="1" applyProtection="1">
      <alignment horizontal="center" vertical="center" wrapText="1"/>
      <protection locked="0"/>
    </xf>
    <xf numFmtId="1" fontId="8" fillId="15" borderId="28" xfId="73" applyNumberFormat="1" applyFont="1" applyFill="1" applyBorder="1" applyAlignment="1" applyProtection="1">
      <alignment horizontal="center" vertical="center" wrapText="1"/>
      <protection locked="0"/>
    </xf>
    <xf numFmtId="194" fontId="8" fillId="15" borderId="28" xfId="73" applyNumberFormat="1" applyFont="1" applyFill="1" applyBorder="1" applyAlignment="1" applyProtection="1">
      <alignment horizontal="center" vertical="center" wrapText="1"/>
      <protection locked="0"/>
    </xf>
    <xf numFmtId="185" fontId="8" fillId="15" borderId="28" xfId="10" applyNumberFormat="1" applyFont="1" applyFill="1" applyBorder="1" applyAlignment="1" applyProtection="1">
      <alignment horizontal="center" vertical="center" wrapText="1"/>
      <protection locked="0"/>
    </xf>
    <xf numFmtId="185" fontId="8" fillId="15" borderId="36" xfId="10" applyNumberFormat="1" applyFont="1" applyFill="1" applyBorder="1" applyAlignment="1" applyProtection="1">
      <alignment horizontal="center" vertical="center" wrapText="1"/>
      <protection locked="0"/>
    </xf>
    <xf numFmtId="6" fontId="4" fillId="15" borderId="20" xfId="73" applyNumberFormat="1" applyFont="1" applyFill="1" applyBorder="1" applyAlignment="1" applyProtection="1">
      <alignment horizontal="center" vertical="center" wrapText="1"/>
      <protection locked="0"/>
    </xf>
    <xf numFmtId="8" fontId="4" fillId="15" borderId="20" xfId="73" applyNumberFormat="1" applyFont="1" applyFill="1" applyBorder="1" applyAlignment="1" applyProtection="1">
      <alignment horizontal="center" vertical="center" wrapText="1"/>
      <protection locked="0"/>
    </xf>
    <xf numFmtId="0" fontId="77" fillId="15" borderId="102" xfId="0" applyFont="1" applyFill="1" applyBorder="1" applyAlignment="1" applyProtection="1">
      <alignment horizontal="center" vertical="center" wrapText="1"/>
      <protection locked="0"/>
    </xf>
    <xf numFmtId="190" fontId="64" fillId="15" borderId="102" xfId="0" applyNumberFormat="1" applyFont="1" applyFill="1" applyBorder="1" applyAlignment="1" applyProtection="1">
      <alignment horizontal="right" vertical="center" wrapText="1"/>
      <protection locked="0"/>
    </xf>
    <xf numFmtId="0" fontId="0" fillId="0" borderId="390"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0" xfId="0" applyBorder="1" applyProtection="1">
      <protection locked="0"/>
    </xf>
    <xf numFmtId="194" fontId="64" fillId="15" borderId="28" xfId="0" applyNumberFormat="1" applyFont="1" applyFill="1" applyBorder="1" applyAlignment="1" applyProtection="1">
      <alignment horizontal="right" vertical="center" wrapText="1"/>
      <protection locked="0"/>
    </xf>
    <xf numFmtId="0" fontId="5" fillId="22" borderId="0" xfId="4" applyFont="1" applyFill="1" applyAlignment="1">
      <alignment horizontal="center"/>
    </xf>
    <xf numFmtId="0" fontId="72" fillId="23" borderId="259" xfId="5" applyFont="1" applyFill="1" applyBorder="1" applyAlignment="1">
      <alignment horizontal="center"/>
    </xf>
    <xf numFmtId="0" fontId="72" fillId="23" borderId="260" xfId="5" applyFont="1" applyFill="1" applyBorder="1" applyAlignment="1">
      <alignment horizontal="center"/>
    </xf>
    <xf numFmtId="0" fontId="72" fillId="23" borderId="261" xfId="5" applyFont="1" applyFill="1" applyBorder="1" applyAlignment="1">
      <alignment horizontal="center"/>
    </xf>
    <xf numFmtId="0" fontId="5" fillId="15" borderId="252" xfId="5" applyFont="1" applyFill="1" applyBorder="1" applyAlignment="1">
      <alignment horizontal="center" vertical="center"/>
    </xf>
    <xf numFmtId="0" fontId="5" fillId="15" borderId="253" xfId="5" applyFont="1" applyFill="1" applyBorder="1" applyAlignment="1">
      <alignment horizontal="center" vertical="center"/>
    </xf>
    <xf numFmtId="0" fontId="5" fillId="15" borderId="254" xfId="5" applyFont="1" applyFill="1" applyBorder="1" applyAlignment="1">
      <alignment horizontal="center" vertical="center" wrapText="1"/>
    </xf>
    <xf numFmtId="0" fontId="5" fillId="15" borderId="255" xfId="5" applyFont="1" applyFill="1" applyBorder="1" applyAlignment="1">
      <alignment horizontal="center" vertical="center" wrapText="1"/>
    </xf>
    <xf numFmtId="174" fontId="5" fillId="15" borderId="256" xfId="5" applyNumberFormat="1" applyFont="1" applyFill="1" applyBorder="1" applyAlignment="1">
      <alignment horizontal="center"/>
    </xf>
    <xf numFmtId="174" fontId="5" fillId="15" borderId="257" xfId="5" applyNumberFormat="1" applyFont="1" applyFill="1" applyBorder="1" applyAlignment="1">
      <alignment horizontal="center"/>
    </xf>
    <xf numFmtId="174" fontId="5" fillId="15" borderId="258" xfId="5" applyNumberFormat="1" applyFont="1" applyFill="1" applyBorder="1" applyAlignment="1">
      <alignment horizontal="center"/>
    </xf>
    <xf numFmtId="0" fontId="4" fillId="15" borderId="46" xfId="0" applyFont="1" applyFill="1" applyBorder="1" applyAlignment="1" applyProtection="1">
      <alignment horizontal="left" vertical="center"/>
      <protection locked="0"/>
    </xf>
    <xf numFmtId="0" fontId="4" fillId="15" borderId="20" xfId="0" applyFont="1" applyFill="1" applyBorder="1" applyAlignment="1" applyProtection="1">
      <alignment horizontal="left" vertical="center"/>
      <protection locked="0"/>
    </xf>
    <xf numFmtId="0" fontId="74" fillId="25" borderId="139" xfId="0" applyFont="1" applyFill="1" applyBorder="1" applyAlignment="1" applyProtection="1">
      <alignment horizontal="left" vertical="center"/>
      <protection locked="0"/>
    </xf>
    <xf numFmtId="0" fontId="74" fillId="25" borderId="152" xfId="0" applyFont="1" applyFill="1" applyBorder="1" applyAlignment="1" applyProtection="1">
      <alignment horizontal="left" vertical="center"/>
      <protection locked="0"/>
    </xf>
    <xf numFmtId="0" fontId="74" fillId="25" borderId="153" xfId="0" applyFont="1" applyFill="1" applyBorder="1" applyAlignment="1" applyProtection="1">
      <alignment horizontal="left" vertical="center"/>
      <protection locked="0"/>
    </xf>
    <xf numFmtId="0" fontId="51" fillId="15" borderId="95"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216" fontId="4" fillId="15" borderId="95" xfId="0" applyNumberFormat="1" applyFont="1" applyFill="1" applyBorder="1" applyAlignment="1" applyProtection="1">
      <alignment horizontal="left"/>
      <protection locked="0"/>
    </xf>
    <xf numFmtId="0" fontId="4" fillId="15" borderId="138" xfId="4" applyFont="1" applyFill="1" applyBorder="1" applyAlignment="1">
      <alignment horizontal="left" vertical="top" wrapText="1"/>
    </xf>
    <xf numFmtId="0" fontId="4" fillId="15" borderId="69" xfId="4" applyFont="1" applyFill="1" applyBorder="1" applyAlignment="1">
      <alignment horizontal="left" vertical="top" wrapText="1"/>
    </xf>
    <xf numFmtId="0" fontId="4" fillId="15" borderId="115" xfId="4" applyFont="1" applyFill="1" applyBorder="1" applyAlignment="1">
      <alignment horizontal="left" vertical="top"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0" fontId="5" fillId="15" borderId="33" xfId="1" applyFont="1" applyFill="1" applyBorder="1" applyAlignment="1" applyProtection="1">
      <alignment horizontal="center" vertical="center" wrapText="1"/>
    </xf>
    <xf numFmtId="0" fontId="5" fillId="15" borderId="102" xfId="1" applyFont="1" applyFill="1" applyBorder="1" applyAlignment="1" applyProtection="1">
      <alignment horizontal="center" vertical="center"/>
    </xf>
    <xf numFmtId="0" fontId="5" fillId="15" borderId="102"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185" fontId="5" fillId="15" borderId="33" xfId="10" applyNumberFormat="1" applyFont="1" applyFill="1" applyBorder="1" applyAlignment="1" applyProtection="1">
      <alignment horizontal="center" vertical="center" wrapText="1"/>
    </xf>
    <xf numFmtId="0" fontId="4" fillId="15" borderId="161" xfId="4" applyFont="1" applyFill="1" applyBorder="1" applyAlignment="1">
      <alignment horizontal="left" vertical="center" wrapText="1"/>
    </xf>
    <xf numFmtId="0" fontId="4" fillId="15" borderId="73" xfId="4" applyFont="1" applyFill="1" applyBorder="1" applyAlignment="1">
      <alignment horizontal="left" vertical="center" wrapText="1"/>
    </xf>
    <xf numFmtId="0" fontId="4" fillId="15" borderId="30" xfId="4" applyFont="1" applyFill="1" applyBorder="1" applyAlignment="1">
      <alignment horizontal="left" wrapText="1"/>
    </xf>
    <xf numFmtId="0" fontId="101" fillId="0" borderId="61" xfId="0" applyFont="1" applyBorder="1" applyAlignment="1" applyProtection="1">
      <alignment horizontal="left"/>
      <protection locked="0"/>
    </xf>
    <xf numFmtId="0" fontId="101" fillId="0" borderId="18" xfId="0" applyFont="1" applyBorder="1" applyAlignment="1" applyProtection="1">
      <alignment horizontal="left"/>
      <protection locked="0"/>
    </xf>
    <xf numFmtId="0" fontId="101" fillId="0" borderId="45" xfId="0" applyFont="1" applyBorder="1" applyAlignment="1" applyProtection="1">
      <alignment horizontal="left"/>
      <protection locked="0"/>
    </xf>
    <xf numFmtId="0" fontId="101" fillId="0" borderId="390" xfId="0" applyFont="1" applyBorder="1" applyAlignment="1" applyProtection="1">
      <alignment horizontal="left"/>
      <protection locked="0"/>
    </xf>
    <xf numFmtId="0" fontId="4" fillId="15" borderId="95" xfId="0" applyFont="1" applyFill="1" applyBorder="1" applyAlignment="1" applyProtection="1">
      <alignment horizontal="left" vertical="center" wrapText="1"/>
      <protection locked="0"/>
    </xf>
    <xf numFmtId="0" fontId="4" fillId="15" borderId="161" xfId="0" applyFont="1" applyFill="1" applyBorder="1" applyAlignment="1" applyProtection="1">
      <alignment horizontal="left" vertical="center"/>
    </xf>
    <xf numFmtId="0" fontId="4" fillId="15" borderId="0" xfId="0" applyFont="1" applyFill="1" applyBorder="1" applyAlignment="1" applyProtection="1">
      <alignment horizontal="left" vertical="center"/>
    </xf>
    <xf numFmtId="0" fontId="101" fillId="0" borderId="46" xfId="0" applyFont="1" applyBorder="1" applyAlignment="1" applyProtection="1">
      <alignment horizontal="left"/>
      <protection locked="0"/>
    </xf>
    <xf numFmtId="0" fontId="101" fillId="0" borderId="20" xfId="0" applyFont="1" applyBorder="1" applyAlignment="1" applyProtection="1">
      <alignment horizontal="left"/>
      <protection locked="0"/>
    </xf>
    <xf numFmtId="0" fontId="4" fillId="15" borderId="30" xfId="0" applyFont="1" applyFill="1" applyBorder="1" applyAlignment="1" applyProtection="1">
      <alignment horizontal="left" vertical="center"/>
    </xf>
    <xf numFmtId="0" fontId="4"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4" fillId="15" borderId="0" xfId="0" applyFont="1" applyFill="1" applyBorder="1" applyAlignment="1" applyProtection="1">
      <alignment horizontal="left" vertical="center" wrapText="1"/>
      <protection locked="0"/>
    </xf>
    <xf numFmtId="0" fontId="4" fillId="15" borderId="61" xfId="0" applyFont="1" applyFill="1" applyBorder="1" applyAlignment="1" applyProtection="1">
      <alignment horizontal="left" vertical="center" wrapText="1"/>
      <protection locked="0"/>
    </xf>
    <xf numFmtId="0" fontId="4" fillId="15" borderId="18" xfId="0" applyFont="1" applyFill="1" applyBorder="1" applyAlignment="1" applyProtection="1">
      <alignment horizontal="left" vertical="center" wrapText="1"/>
      <protection locked="0"/>
    </xf>
    <xf numFmtId="0" fontId="4" fillId="15" borderId="45" xfId="0" applyFont="1" applyFill="1" applyBorder="1" applyAlignment="1" applyProtection="1">
      <alignment horizontal="left" vertical="center"/>
      <protection locked="0"/>
    </xf>
    <xf numFmtId="0" fontId="4" fillId="15" borderId="390" xfId="0" applyFont="1" applyFill="1" applyBorder="1" applyAlignment="1" applyProtection="1">
      <alignment horizontal="left" vertical="center"/>
      <protection locked="0"/>
    </xf>
    <xf numFmtId="0" fontId="4" fillId="15" borderId="138" xfId="0" applyFont="1" applyFill="1" applyBorder="1" applyAlignment="1" applyProtection="1">
      <alignment horizontal="center" vertical="center" wrapText="1"/>
      <protection locked="0"/>
    </xf>
    <xf numFmtId="0" fontId="4" fillId="15" borderId="187"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left" vertical="center"/>
      <protection locked="0"/>
    </xf>
    <xf numFmtId="0" fontId="4" fillId="15" borderId="121" xfId="0" applyFont="1" applyFill="1" applyBorder="1" applyAlignment="1" applyProtection="1">
      <alignment horizontal="left" vertical="center"/>
      <protection locked="0"/>
    </xf>
    <xf numFmtId="0" fontId="5" fillId="15" borderId="181" xfId="1" applyFont="1" applyFill="1" applyBorder="1" applyAlignment="1" applyProtection="1">
      <alignment horizontal="center" vertical="center" wrapText="1"/>
    </xf>
    <xf numFmtId="0" fontId="4" fillId="15" borderId="237" xfId="0" applyFont="1" applyFill="1" applyBorder="1" applyAlignment="1" applyProtection="1">
      <alignment horizontal="left" vertical="center" wrapText="1"/>
      <protection locked="0"/>
    </xf>
    <xf numFmtId="0" fontId="4" fillId="15" borderId="118" xfId="0" applyFont="1" applyFill="1" applyBorder="1" applyAlignment="1" applyProtection="1">
      <alignment horizontal="left" vertical="center" wrapText="1"/>
      <protection locked="0"/>
    </xf>
    <xf numFmtId="0" fontId="4" fillId="15" borderId="152" xfId="4" applyFont="1" applyFill="1" applyBorder="1" applyAlignment="1">
      <alignment horizontal="left"/>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0" fillId="0" borderId="237" xfId="0" applyBorder="1" applyAlignment="1" applyProtection="1">
      <alignment horizontal="left"/>
      <protection locked="0"/>
    </xf>
    <xf numFmtId="0" fontId="0" fillId="0" borderId="118" xfId="0" applyBorder="1" applyAlignment="1" applyProtection="1">
      <alignment horizontal="left"/>
      <protection locked="0"/>
    </xf>
    <xf numFmtId="0" fontId="30" fillId="15" borderId="237" xfId="0" applyFont="1" applyFill="1" applyBorder="1" applyAlignment="1" applyProtection="1">
      <alignment horizontal="left" vertical="center"/>
      <protection locked="0"/>
    </xf>
    <xf numFmtId="0" fontId="30" fillId="15" borderId="118" xfId="0" applyFont="1" applyFill="1" applyBorder="1" applyAlignment="1" applyProtection="1">
      <alignment horizontal="left" vertical="center"/>
      <protection locked="0"/>
    </xf>
    <xf numFmtId="0" fontId="49" fillId="15" borderId="237" xfId="0" applyFont="1" applyFill="1" applyBorder="1" applyAlignment="1" applyProtection="1">
      <alignment horizontal="left" vertical="center"/>
      <protection locked="0"/>
    </xf>
    <xf numFmtId="0" fontId="49" fillId="15" borderId="118" xfId="0" applyFont="1" applyFill="1" applyBorder="1" applyAlignment="1" applyProtection="1">
      <alignment horizontal="left" vertical="center"/>
      <protection locked="0"/>
    </xf>
    <xf numFmtId="216" fontId="64" fillId="15" borderId="95" xfId="0" applyNumberFormat="1" applyFont="1" applyFill="1" applyBorder="1" applyAlignment="1" applyProtection="1">
      <alignment horizontal="left"/>
      <protection locked="0"/>
    </xf>
    <xf numFmtId="185" fontId="5" fillId="15" borderId="102" xfId="10" applyNumberFormat="1" applyFont="1" applyFill="1" applyBorder="1" applyAlignment="1" applyProtection="1">
      <alignment horizontal="center" vertical="center" wrapText="1"/>
    </xf>
    <xf numFmtId="0" fontId="0" fillId="0" borderId="183" xfId="0" applyBorder="1" applyAlignment="1" applyProtection="1">
      <alignment horizontal="left"/>
      <protection locked="0"/>
    </xf>
    <xf numFmtId="0" fontId="0" fillId="0" borderId="397" xfId="0" applyBorder="1" applyAlignment="1" applyProtection="1">
      <alignment horizontal="left"/>
      <protection locked="0"/>
    </xf>
    <xf numFmtId="0" fontId="5" fillId="15" borderId="95" xfId="4" applyFont="1" applyFill="1" applyBorder="1" applyAlignment="1">
      <alignment horizontal="left"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0" fontId="4" fillId="15" borderId="0" xfId="4" applyFont="1" applyFill="1" applyBorder="1" applyAlignment="1">
      <alignment horizontal="left" vertical="center" wrapText="1"/>
    </xf>
    <xf numFmtId="0" fontId="5" fillId="15" borderId="139" xfId="1" applyFont="1" applyFill="1" applyBorder="1" applyAlignment="1" applyProtection="1">
      <alignment horizontal="center" vertical="center" wrapText="1"/>
    </xf>
    <xf numFmtId="0" fontId="5" fillId="15" borderId="153" xfId="1" applyFont="1" applyFill="1" applyBorder="1" applyAlignment="1" applyProtection="1">
      <alignment horizontal="center" vertical="center" wrapText="1"/>
    </xf>
    <xf numFmtId="0" fontId="5" fillId="15" borderId="161" xfId="1" applyFont="1" applyFill="1" applyBorder="1" applyAlignment="1" applyProtection="1">
      <alignment horizontal="center" vertical="center" wrapText="1"/>
    </xf>
    <xf numFmtId="0" fontId="5" fillId="15" borderId="73" xfId="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xf>
    <xf numFmtId="0" fontId="5" fillId="15" borderId="152" xfId="1" applyFont="1" applyFill="1" applyBorder="1" applyAlignment="1" applyProtection="1">
      <alignment horizontal="center" vertical="center"/>
    </xf>
    <xf numFmtId="0" fontId="5" fillId="15" borderId="153" xfId="1" applyFont="1" applyFill="1" applyBorder="1" applyAlignment="1" applyProtection="1">
      <alignment horizontal="center" vertical="center"/>
    </xf>
    <xf numFmtId="0" fontId="5" fillId="15" borderId="138" xfId="1" applyFont="1" applyFill="1" applyBorder="1" applyAlignment="1" applyProtection="1">
      <alignment horizontal="center" vertical="center"/>
    </xf>
    <xf numFmtId="0" fontId="5" fillId="15" borderId="31" xfId="1" applyFont="1" applyFill="1" applyBorder="1" applyAlignment="1" applyProtection="1">
      <alignment horizontal="center" vertical="center"/>
    </xf>
    <xf numFmtId="0" fontId="5" fillId="15" borderId="69" xfId="1" applyFont="1" applyFill="1" applyBorder="1" applyAlignment="1" applyProtection="1">
      <alignment horizontal="center" vertical="center"/>
    </xf>
    <xf numFmtId="0" fontId="5" fillId="15" borderId="115" xfId="1" applyFont="1" applyFill="1" applyBorder="1" applyAlignment="1" applyProtection="1">
      <alignment horizontal="center" vertical="center"/>
    </xf>
    <xf numFmtId="0" fontId="5" fillId="15" borderId="138" xfId="1" applyFont="1" applyFill="1" applyBorder="1" applyAlignment="1" applyProtection="1">
      <alignment horizontal="center" vertical="center" wrapText="1"/>
    </xf>
    <xf numFmtId="0" fontId="5" fillId="15" borderId="69" xfId="1" applyFont="1" applyFill="1" applyBorder="1" applyAlignment="1" applyProtection="1">
      <alignment horizontal="center" vertical="center" wrapText="1"/>
    </xf>
    <xf numFmtId="0" fontId="5" fillId="15" borderId="115" xfId="1" applyFont="1" applyFill="1" applyBorder="1" applyAlignment="1" applyProtection="1">
      <alignment horizontal="center" vertical="center" wrapText="1"/>
    </xf>
    <xf numFmtId="216" fontId="64" fillId="15" borderId="393" xfId="0" applyNumberFormat="1" applyFont="1" applyFill="1" applyBorder="1" applyAlignment="1" applyProtection="1">
      <alignment horizontal="left"/>
      <protection locked="0"/>
    </xf>
    <xf numFmtId="185" fontId="5" fillId="15" borderId="181" xfId="10" applyNumberFormat="1" applyFont="1" applyFill="1" applyBorder="1" applyAlignment="1" applyProtection="1">
      <alignment horizontal="center" vertical="center" wrapText="1"/>
    </xf>
    <xf numFmtId="0" fontId="103" fillId="15" borderId="95" xfId="0" applyFont="1" applyFill="1" applyBorder="1" applyAlignment="1" applyProtection="1">
      <alignment horizontal="left" vertical="center" wrapText="1"/>
      <protection locked="0"/>
    </xf>
    <xf numFmtId="0" fontId="84" fillId="15" borderId="183" xfId="0" applyFont="1" applyFill="1" applyBorder="1" applyAlignment="1" applyProtection="1">
      <alignment horizontal="left"/>
      <protection locked="0" hidden="1"/>
    </xf>
    <xf numFmtId="0" fontId="84" fillId="15" borderId="397" xfId="0" applyFont="1" applyFill="1" applyBorder="1" applyAlignment="1" applyProtection="1">
      <alignment horizontal="left"/>
      <protection locked="0" hidden="1"/>
    </xf>
    <xf numFmtId="0" fontId="64" fillId="15" borderId="138" xfId="0" applyNumberFormat="1" applyFont="1" applyFill="1" applyBorder="1" applyAlignment="1" applyProtection="1">
      <alignment horizontal="left" vertical="center"/>
      <protection locked="0"/>
    </xf>
    <xf numFmtId="0" fontId="64" fillId="15" borderId="187" xfId="0" applyNumberFormat="1" applyFont="1" applyFill="1" applyBorder="1" applyAlignment="1" applyProtection="1">
      <alignment horizontal="left" vertical="center"/>
      <protection locked="0"/>
    </xf>
    <xf numFmtId="0" fontId="15" fillId="15" borderId="95" xfId="75" applyFont="1" applyFill="1" applyBorder="1" applyAlignment="1" applyProtection="1">
      <alignment horizontal="left" vertical="center" wrapText="1"/>
      <protection locked="0"/>
    </xf>
    <xf numFmtId="0" fontId="64" fillId="15" borderId="393"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64" fillId="15" borderId="393" xfId="0" applyFont="1" applyFill="1" applyBorder="1" applyAlignment="1" applyProtection="1">
      <alignment vertical="center" wrapText="1"/>
      <protection locked="0"/>
    </xf>
    <xf numFmtId="0" fontId="76" fillId="15" borderId="237" xfId="0" applyFont="1" applyFill="1" applyBorder="1" applyAlignment="1" applyProtection="1">
      <alignment horizontal="left" vertical="center" wrapText="1"/>
      <protection locked="0"/>
    </xf>
    <xf numFmtId="0" fontId="76" fillId="15" borderId="118" xfId="0" applyFont="1" applyFill="1" applyBorder="1" applyAlignment="1" applyProtection="1">
      <alignment horizontal="left" vertical="center" wrapText="1"/>
      <protection locked="0"/>
    </xf>
    <xf numFmtId="0" fontId="76" fillId="15" borderId="194" xfId="0" applyFont="1" applyFill="1" applyBorder="1" applyAlignment="1" applyProtection="1">
      <alignment horizontal="left" vertical="center" wrapText="1"/>
      <protection locked="0"/>
    </xf>
    <xf numFmtId="0" fontId="76" fillId="15" borderId="121" xfId="0" applyFont="1" applyFill="1" applyBorder="1" applyAlignment="1" applyProtection="1">
      <alignment horizontal="left" vertical="center" wrapText="1"/>
      <protection locked="0"/>
    </xf>
    <xf numFmtId="216" fontId="4" fillId="15" borderId="95" xfId="75" applyNumberFormat="1" applyFont="1" applyFill="1" applyBorder="1" applyAlignment="1" applyProtection="1">
      <alignment horizontal="left"/>
      <protection locked="0"/>
    </xf>
    <xf numFmtId="0" fontId="84" fillId="15" borderId="237" xfId="75" applyFont="1" applyFill="1" applyBorder="1" applyAlignment="1" applyProtection="1">
      <alignment horizontal="left"/>
      <protection locked="0" hidden="1"/>
    </xf>
    <xf numFmtId="0" fontId="84" fillId="15" borderId="118" xfId="75" applyFont="1" applyFill="1" applyBorder="1" applyAlignment="1" applyProtection="1">
      <alignment horizontal="left"/>
      <protection locked="0" hidden="1"/>
    </xf>
    <xf numFmtId="0" fontId="84" fillId="15" borderId="183" xfId="75" applyFont="1" applyFill="1" applyBorder="1" applyAlignment="1" applyProtection="1">
      <alignment horizontal="left"/>
      <protection locked="0" hidden="1"/>
    </xf>
    <xf numFmtId="0" fontId="84" fillId="15" borderId="397" xfId="75" applyFont="1" applyFill="1" applyBorder="1" applyAlignment="1" applyProtection="1">
      <alignment horizontal="left"/>
      <protection locked="0" hidden="1"/>
    </xf>
    <xf numFmtId="0" fontId="84" fillId="15" borderId="194" xfId="75" applyFont="1" applyFill="1" applyBorder="1" applyAlignment="1" applyProtection="1">
      <alignment horizontal="left"/>
      <protection locked="0" hidden="1"/>
    </xf>
    <xf numFmtId="0" fontId="84" fillId="15" borderId="121" xfId="75" applyFont="1" applyFill="1" applyBorder="1" applyAlignment="1" applyProtection="1">
      <alignment horizontal="left"/>
      <protection locked="0" hidden="1"/>
    </xf>
    <xf numFmtId="0" fontId="84" fillId="15" borderId="61" xfId="75" applyFont="1" applyFill="1" applyBorder="1" applyAlignment="1" applyProtection="1">
      <alignment horizontal="left"/>
      <protection locked="0" hidden="1"/>
    </xf>
    <xf numFmtId="0" fontId="84" fillId="15" borderId="18" xfId="75" applyFont="1" applyFill="1" applyBorder="1" applyAlignment="1" applyProtection="1">
      <alignment horizontal="left"/>
      <protection locked="0" hidden="1"/>
    </xf>
    <xf numFmtId="0" fontId="84" fillId="15" borderId="46" xfId="75" applyFont="1" applyFill="1" applyBorder="1" applyAlignment="1" applyProtection="1">
      <alignment horizontal="left"/>
      <protection locked="0" hidden="1"/>
    </xf>
    <xf numFmtId="0" fontId="84" fillId="15" borderId="20" xfId="75" applyFont="1" applyFill="1" applyBorder="1" applyAlignment="1" applyProtection="1">
      <alignment horizontal="left"/>
      <protection locked="0" hidden="1"/>
    </xf>
    <xf numFmtId="0" fontId="84" fillId="15" borderId="27" xfId="75" applyFont="1" applyFill="1" applyBorder="1" applyAlignment="1" applyProtection="1">
      <alignment horizontal="left"/>
      <protection locked="0" hidden="1"/>
    </xf>
    <xf numFmtId="0" fontId="84" fillId="15" borderId="28" xfId="75" applyFont="1" applyFill="1" applyBorder="1" applyAlignment="1" applyProtection="1">
      <alignment horizontal="left"/>
      <protection locked="0" hidden="1"/>
    </xf>
    <xf numFmtId="0" fontId="51" fillId="15" borderId="0" xfId="4" applyFont="1" applyFill="1" applyBorder="1" applyAlignment="1">
      <alignment horizontal="left" wrapText="1"/>
    </xf>
    <xf numFmtId="0" fontId="4" fillId="15" borderId="138" xfId="4" applyFont="1" applyFill="1" applyBorder="1" applyAlignment="1">
      <alignment horizontal="left" wrapText="1"/>
    </xf>
    <xf numFmtId="0" fontId="4" fillId="15" borderId="69" xfId="4" applyFont="1" applyFill="1" applyBorder="1" applyAlignment="1">
      <alignment horizontal="left" wrapText="1"/>
    </xf>
    <xf numFmtId="0" fontId="4" fillId="15" borderId="115" xfId="4" applyFont="1" applyFill="1" applyBorder="1" applyAlignment="1">
      <alignment horizontal="left" wrapText="1"/>
    </xf>
    <xf numFmtId="0" fontId="4" fillId="15" borderId="483" xfId="0" applyFont="1" applyFill="1" applyBorder="1" applyAlignment="1" applyProtection="1">
      <alignment vertical="center"/>
      <protection locked="0"/>
    </xf>
    <xf numFmtId="0" fontId="4" fillId="15" borderId="467" xfId="0" applyFont="1" applyFill="1" applyBorder="1" applyAlignment="1" applyProtection="1">
      <alignment vertical="center"/>
      <protection locked="0"/>
    </xf>
    <xf numFmtId="0" fontId="4" fillId="15" borderId="61" xfId="0" applyFont="1" applyFill="1" applyBorder="1" applyAlignment="1" applyProtection="1">
      <alignment vertical="center"/>
      <protection locked="0"/>
    </xf>
    <xf numFmtId="0" fontId="4" fillId="15" borderId="18" xfId="0" applyFont="1" applyFill="1" applyBorder="1" applyAlignment="1" applyProtection="1">
      <alignment vertical="center"/>
      <protection locked="0"/>
    </xf>
    <xf numFmtId="0" fontId="15" fillId="15" borderId="95" xfId="0" applyFont="1" applyFill="1" applyBorder="1" applyAlignment="1" applyProtection="1">
      <alignment horizontal="left" vertical="center" wrapText="1"/>
      <protection locked="0"/>
    </xf>
    <xf numFmtId="0" fontId="4" fillId="15" borderId="472" xfId="0" applyFont="1" applyFill="1" applyBorder="1" applyAlignment="1" applyProtection="1">
      <alignment vertical="center"/>
      <protection locked="0"/>
    </xf>
    <xf numFmtId="0" fontId="4" fillId="15" borderId="463" xfId="0" applyFont="1" applyFill="1" applyBorder="1" applyAlignment="1" applyProtection="1">
      <alignment vertical="center"/>
      <protection locked="0"/>
    </xf>
    <xf numFmtId="14" fontId="75" fillId="15" borderId="0" xfId="4" applyNumberFormat="1" applyFont="1" applyFill="1" applyBorder="1" applyAlignment="1">
      <alignment horizontal="left" wrapText="1"/>
    </xf>
    <xf numFmtId="0" fontId="75" fillId="15" borderId="0" xfId="4" applyFont="1" applyFill="1" applyBorder="1" applyAlignment="1">
      <alignment horizontal="left" wrapText="1"/>
    </xf>
    <xf numFmtId="0" fontId="4" fillId="15" borderId="45" xfId="0" applyFont="1" applyFill="1" applyBorder="1" applyAlignment="1" applyProtection="1">
      <alignment vertical="center"/>
      <protection locked="0"/>
    </xf>
    <xf numFmtId="0" fontId="4" fillId="15" borderId="390" xfId="0" applyFont="1" applyFill="1" applyBorder="1" applyAlignment="1" applyProtection="1">
      <alignment vertical="center"/>
      <protection locked="0"/>
    </xf>
    <xf numFmtId="0" fontId="81" fillId="0" borderId="45" xfId="0" applyFont="1" applyBorder="1" applyAlignment="1" applyProtection="1">
      <alignment horizontal="left"/>
      <protection locked="0"/>
    </xf>
    <xf numFmtId="0" fontId="81" fillId="0" borderId="390" xfId="0" applyFont="1" applyBorder="1" applyAlignment="1" applyProtection="1">
      <alignment horizontal="left"/>
      <protection locked="0"/>
    </xf>
    <xf numFmtId="0" fontId="4" fillId="15" borderId="46" xfId="0" applyFont="1" applyFill="1" applyBorder="1" applyAlignment="1" applyProtection="1">
      <alignment vertical="center"/>
      <protection locked="0"/>
    </xf>
    <xf numFmtId="0" fontId="4" fillId="15" borderId="20" xfId="0" applyFont="1" applyFill="1" applyBorder="1" applyAlignment="1" applyProtection="1">
      <alignment vertical="center"/>
      <protection locked="0"/>
    </xf>
    <xf numFmtId="0" fontId="4" fillId="15" borderId="27" xfId="0" applyFont="1" applyFill="1" applyBorder="1" applyAlignment="1" applyProtection="1">
      <alignment vertical="center"/>
      <protection locked="0"/>
    </xf>
    <xf numFmtId="0" fontId="4" fillId="15" borderId="28" xfId="0" applyFont="1" applyFill="1" applyBorder="1" applyAlignment="1" applyProtection="1">
      <alignment vertical="center"/>
      <protection locked="0"/>
    </xf>
    <xf numFmtId="0" fontId="83" fillId="0" borderId="183" xfId="0" applyFont="1" applyBorder="1" applyAlignment="1" applyProtection="1">
      <alignment horizontal="left"/>
      <protection locked="0"/>
    </xf>
    <xf numFmtId="0" fontId="83" fillId="0" borderId="397" xfId="0" applyFont="1" applyBorder="1" applyAlignment="1" applyProtection="1">
      <alignment horizontal="left"/>
      <protection locked="0"/>
    </xf>
    <xf numFmtId="0" fontId="83" fillId="0" borderId="194" xfId="0" applyFont="1" applyBorder="1" applyAlignment="1" applyProtection="1">
      <alignment horizontal="left"/>
      <protection locked="0"/>
    </xf>
    <xf numFmtId="0" fontId="83" fillId="0" borderId="121" xfId="0" applyFont="1" applyBorder="1" applyAlignment="1" applyProtection="1">
      <alignment horizontal="left"/>
      <protection locked="0"/>
    </xf>
    <xf numFmtId="0" fontId="77" fillId="0" borderId="156" xfId="0" applyFont="1" applyBorder="1" applyAlignment="1" applyProtection="1">
      <alignment horizontal="left"/>
      <protection locked="0"/>
    </xf>
    <xf numFmtId="0" fontId="77" fillId="0" borderId="175" xfId="0" applyFont="1" applyBorder="1" applyAlignment="1" applyProtection="1">
      <alignment horizontal="left"/>
      <protection locked="0"/>
    </xf>
    <xf numFmtId="0" fontId="77" fillId="0" borderId="421" xfId="0" applyFont="1" applyBorder="1" applyAlignment="1" applyProtection="1">
      <alignment horizontal="left"/>
      <protection locked="0"/>
    </xf>
    <xf numFmtId="0" fontId="77" fillId="0" borderId="241" xfId="0" applyFont="1" applyBorder="1" applyAlignment="1" applyProtection="1">
      <alignment horizontal="left"/>
      <protection locked="0"/>
    </xf>
    <xf numFmtId="0" fontId="83" fillId="0" borderId="237" xfId="0" applyFont="1" applyBorder="1" applyAlignment="1" applyProtection="1">
      <alignment horizontal="left"/>
      <protection locked="0"/>
    </xf>
    <xf numFmtId="0" fontId="83" fillId="0" borderId="118" xfId="0" applyFont="1" applyBorder="1" applyAlignment="1" applyProtection="1">
      <alignment horizontal="left"/>
      <protection locked="0"/>
    </xf>
    <xf numFmtId="0" fontId="4" fillId="15" borderId="473" xfId="0" applyFont="1" applyFill="1" applyBorder="1" applyAlignment="1" applyProtection="1">
      <alignment vertical="center"/>
      <protection locked="0"/>
    </xf>
    <xf numFmtId="0" fontId="4" fillId="15" borderId="474" xfId="0" applyFont="1" applyFill="1" applyBorder="1" applyAlignment="1" applyProtection="1">
      <alignment vertical="center"/>
      <protection locked="0"/>
    </xf>
    <xf numFmtId="0" fontId="81" fillId="0" borderId="61" xfId="0" applyFont="1" applyBorder="1" applyAlignment="1" applyProtection="1">
      <alignment horizontal="left"/>
      <protection locked="0"/>
    </xf>
    <xf numFmtId="0" fontId="81" fillId="0" borderId="18" xfId="0" applyFont="1" applyBorder="1" applyAlignment="1" applyProtection="1">
      <alignment horizontal="left"/>
      <protection locked="0"/>
    </xf>
    <xf numFmtId="0" fontId="81" fillId="0" borderId="46" xfId="0" applyFont="1" applyBorder="1" applyAlignment="1" applyProtection="1">
      <alignment horizontal="left"/>
      <protection locked="0"/>
    </xf>
    <xf numFmtId="0" fontId="81" fillId="0" borderId="20" xfId="0" applyFont="1" applyBorder="1" applyAlignment="1" applyProtection="1">
      <alignment horizontal="left"/>
      <protection locked="0"/>
    </xf>
    <xf numFmtId="0" fontId="4" fillId="15" borderId="62" xfId="0" applyFont="1" applyFill="1" applyBorder="1" applyAlignment="1" applyProtection="1">
      <alignment vertical="center"/>
      <protection locked="0"/>
    </xf>
    <xf numFmtId="0" fontId="4" fillId="15" borderId="48" xfId="0" applyFont="1" applyFill="1" applyBorder="1" applyAlignment="1" applyProtection="1">
      <alignment vertical="center"/>
      <protection locked="0"/>
    </xf>
    <xf numFmtId="0" fontId="4" fillId="15" borderId="484" xfId="0" applyFont="1" applyFill="1" applyBorder="1" applyAlignment="1" applyProtection="1">
      <alignment vertical="center"/>
      <protection locked="0"/>
    </xf>
    <xf numFmtId="0" fontId="5" fillId="15" borderId="0" xfId="4" applyFont="1" applyFill="1" applyBorder="1" applyAlignment="1">
      <alignment horizontal="left" wrapText="1"/>
    </xf>
    <xf numFmtId="14" fontId="4" fillId="15" borderId="0" xfId="4" applyNumberFormat="1" applyFont="1" applyFill="1" applyBorder="1" applyAlignment="1">
      <alignment horizontal="left" wrapText="1"/>
    </xf>
    <xf numFmtId="0" fontId="4" fillId="15" borderId="232" xfId="0" applyFont="1" applyFill="1" applyBorder="1" applyAlignment="1" applyProtection="1">
      <alignment vertical="center"/>
      <protection locked="0"/>
    </xf>
    <xf numFmtId="0" fontId="4" fillId="15" borderId="395" xfId="0" applyFont="1" applyFill="1" applyBorder="1" applyAlignment="1" applyProtection="1">
      <alignment vertical="center"/>
      <protection locked="0"/>
    </xf>
    <xf numFmtId="0" fontId="4" fillId="15" borderId="183" xfId="0" applyFont="1" applyFill="1" applyBorder="1" applyAlignment="1" applyProtection="1">
      <alignment vertical="center"/>
      <protection locked="0"/>
    </xf>
    <xf numFmtId="0" fontId="4" fillId="15" borderId="397" xfId="0" applyFont="1" applyFill="1" applyBorder="1" applyAlignment="1" applyProtection="1">
      <alignment vertical="center"/>
      <protection locked="0"/>
    </xf>
    <xf numFmtId="0" fontId="4" fillId="15" borderId="194" xfId="0" applyFont="1" applyFill="1" applyBorder="1" applyAlignment="1" applyProtection="1">
      <alignment vertical="center"/>
      <protection locked="0"/>
    </xf>
    <xf numFmtId="0" fontId="4" fillId="15" borderId="121" xfId="0" applyFont="1" applyFill="1" applyBorder="1" applyAlignment="1" applyProtection="1">
      <alignment vertical="center"/>
      <protection locked="0"/>
    </xf>
    <xf numFmtId="0" fontId="4" fillId="15" borderId="63" xfId="0" applyFont="1" applyFill="1" applyBorder="1" applyAlignment="1" applyProtection="1">
      <alignment vertical="center"/>
      <protection locked="0"/>
    </xf>
    <xf numFmtId="0" fontId="4" fillId="15" borderId="38" xfId="0" applyFont="1" applyFill="1" applyBorder="1" applyAlignment="1" applyProtection="1">
      <alignment vertical="center"/>
      <protection locked="0"/>
    </xf>
    <xf numFmtId="0" fontId="4" fillId="15" borderId="393" xfId="0" applyFont="1" applyFill="1" applyBorder="1" applyAlignment="1" applyProtection="1">
      <alignment horizontal="left" vertical="center" wrapText="1"/>
      <protection locked="0"/>
    </xf>
    <xf numFmtId="0" fontId="4" fillId="15" borderId="468" xfId="0" applyFont="1" applyFill="1" applyBorder="1" applyAlignment="1" applyProtection="1">
      <alignment vertical="center"/>
      <protection locked="0"/>
    </xf>
    <xf numFmtId="0" fontId="4" fillId="15" borderId="469" xfId="0" applyFont="1" applyFill="1" applyBorder="1" applyAlignment="1" applyProtection="1">
      <alignment vertical="center"/>
      <protection locked="0"/>
    </xf>
    <xf numFmtId="0" fontId="4" fillId="15" borderId="470" xfId="0" applyFont="1" applyFill="1" applyBorder="1" applyAlignment="1" applyProtection="1">
      <alignment vertical="center"/>
      <protection locked="0"/>
    </xf>
    <xf numFmtId="0" fontId="4" fillId="15" borderId="466" xfId="0" applyFont="1" applyFill="1" applyBorder="1" applyAlignment="1" applyProtection="1">
      <alignment vertical="center"/>
      <protection locked="0"/>
    </xf>
    <xf numFmtId="0" fontId="4" fillId="15" borderId="92"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4" fillId="15" borderId="30" xfId="4" applyFont="1" applyFill="1" applyBorder="1" applyAlignment="1">
      <alignment horizontal="left" vertical="center" wrapText="1"/>
    </xf>
    <xf numFmtId="0" fontId="4" fillId="15" borderId="31" xfId="4" applyFont="1" applyFill="1" applyBorder="1" applyAlignment="1">
      <alignment horizontal="left" vertical="center" wrapText="1"/>
    </xf>
    <xf numFmtId="0" fontId="5" fillId="0" borderId="80" xfId="0" applyFont="1" applyBorder="1" applyAlignment="1">
      <alignment horizontal="left"/>
    </xf>
    <xf numFmtId="0" fontId="5" fillId="0" borderId="393" xfId="0" applyFont="1" applyBorder="1" applyAlignment="1">
      <alignment horizontal="left"/>
    </xf>
    <xf numFmtId="0" fontId="5" fillId="0" borderId="84" xfId="0" applyFont="1" applyBorder="1" applyAlignment="1">
      <alignment horizontal="left"/>
    </xf>
    <xf numFmtId="49" fontId="0" fillId="0" borderId="347" xfId="0" applyNumberFormat="1" applyBorder="1" applyAlignment="1">
      <alignment horizontal="left" vertical="top" wrapText="1"/>
    </xf>
    <xf numFmtId="49" fontId="0" fillId="0" borderId="348" xfId="0" applyNumberFormat="1" applyBorder="1" applyAlignment="1">
      <alignment horizontal="left" vertical="top" wrapText="1"/>
    </xf>
    <xf numFmtId="49" fontId="60" fillId="0" borderId="347" xfId="0" applyNumberFormat="1" applyFont="1" applyBorder="1" applyAlignment="1">
      <alignment horizontal="left" wrapText="1"/>
    </xf>
    <xf numFmtId="49" fontId="60" fillId="0" borderId="348" xfId="0" applyNumberFormat="1" applyFont="1" applyBorder="1" applyAlignment="1">
      <alignment horizontal="left" wrapText="1"/>
    </xf>
    <xf numFmtId="0" fontId="4"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9" fillId="3" borderId="265" xfId="0" applyFont="1" applyFill="1" applyBorder="1" applyAlignment="1">
      <alignment horizontal="center"/>
    </xf>
    <xf numFmtId="0" fontId="9" fillId="3" borderId="266" xfId="0" applyFont="1" applyFill="1" applyBorder="1" applyAlignment="1">
      <alignment horizontal="center"/>
    </xf>
    <xf numFmtId="0" fontId="9" fillId="3" borderId="267" xfId="0" applyFont="1" applyFill="1" applyBorder="1" applyAlignment="1">
      <alignment horizontal="center"/>
    </xf>
    <xf numFmtId="0" fontId="4" fillId="15" borderId="80" xfId="0" applyFont="1" applyFill="1" applyBorder="1" applyAlignment="1">
      <alignment horizontal="left"/>
    </xf>
    <xf numFmtId="0" fontId="0" fillId="15" borderId="393" xfId="0" applyFill="1" applyBorder="1" applyAlignment="1">
      <alignment horizontal="left"/>
    </xf>
    <xf numFmtId="0" fontId="0" fillId="15" borderId="84" xfId="0"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4" fillId="0" borderId="0" xfId="4" applyFont="1" applyAlignment="1">
      <alignment horizontal="left"/>
    </xf>
    <xf numFmtId="49" fontId="0" fillId="15" borderId="347" xfId="0" applyNumberFormat="1" applyFont="1" applyFill="1" applyBorder="1" applyAlignment="1">
      <alignment horizontal="left" vertical="top" wrapText="1"/>
    </xf>
    <xf numFmtId="49" fontId="0" fillId="15" borderId="348" xfId="0" applyNumberFormat="1" applyFont="1" applyFill="1" applyBorder="1" applyAlignment="1">
      <alignment horizontal="left" vertical="top" wrapText="1"/>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49" fontId="0" fillId="15" borderId="349" xfId="0" applyNumberFormat="1" applyFont="1" applyFill="1" applyBorder="1" applyAlignment="1">
      <alignment horizontal="left" vertical="top" wrapText="1"/>
    </xf>
    <xf numFmtId="49" fontId="0" fillId="15" borderId="351" xfId="0" applyNumberFormat="1" applyFont="1" applyFill="1" applyBorder="1" applyAlignment="1">
      <alignment horizontal="left" vertical="top"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49" fontId="59" fillId="14" borderId="344" xfId="0" applyNumberFormat="1" applyFont="1" applyFill="1" applyBorder="1" applyAlignment="1">
      <alignment horizontal="center" vertical="center" wrapText="1"/>
    </xf>
    <xf numFmtId="49" fontId="59" fillId="14" borderId="346" xfId="0" applyNumberFormat="1" applyFont="1" applyFill="1" applyBorder="1" applyAlignment="1">
      <alignment horizontal="center" vertical="center" wrapText="1"/>
    </xf>
    <xf numFmtId="49" fontId="4" fillId="15" borderId="347" xfId="0" applyNumberFormat="1" applyFont="1" applyFill="1" applyBorder="1" applyAlignment="1">
      <alignment horizontal="left" vertical="top"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432" xfId="0" applyFont="1" applyFill="1" applyBorder="1" applyAlignment="1">
      <alignment horizontal="center"/>
    </xf>
    <xf numFmtId="0" fontId="63" fillId="14" borderId="354" xfId="0" applyFont="1" applyFill="1" applyBorder="1" applyAlignment="1">
      <alignment horizontal="center"/>
    </xf>
    <xf numFmtId="0" fontId="6" fillId="0" borderId="239" xfId="0" applyFont="1" applyBorder="1" applyAlignment="1">
      <alignment horizontal="left" vertical="center" wrapText="1"/>
    </xf>
    <xf numFmtId="0" fontId="6" fillId="0" borderId="202" xfId="0" applyFont="1" applyBorder="1" applyAlignment="1">
      <alignment horizontal="left" vertical="center" wrapText="1"/>
    </xf>
    <xf numFmtId="0" fontId="6" fillId="0" borderId="205" xfId="0" applyFont="1" applyBorder="1" applyAlignment="1">
      <alignment horizontal="left" vertical="center" wrapText="1"/>
    </xf>
    <xf numFmtId="0" fontId="6" fillId="2" borderId="41" xfId="4" applyFont="1" applyFill="1" applyBorder="1" applyAlignment="1">
      <alignment horizontal="left"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5" fillId="0" borderId="352" xfId="0" applyFont="1" applyBorder="1"/>
    <xf numFmtId="0" fontId="5" fillId="0" borderId="353" xfId="0" applyFont="1" applyBorder="1"/>
    <xf numFmtId="0" fontId="0" fillId="0" borderId="355" xfId="0" applyBorder="1"/>
    <xf numFmtId="0" fontId="0" fillId="0" borderId="11" xfId="0" applyBorder="1"/>
    <xf numFmtId="0" fontId="0" fillId="0" borderId="356" xfId="0" applyBorder="1"/>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6" fillId="2" borderId="6" xfId="5" applyFont="1" applyFill="1" applyBorder="1" applyAlignment="1">
      <alignment horizontal="left" wrapText="1"/>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9" fillId="3" borderId="39" xfId="0" applyFont="1" applyFill="1" applyBorder="1" applyAlignment="1">
      <alignment horizontal="center" wrapText="1"/>
    </xf>
    <xf numFmtId="0" fontId="9" fillId="3" borderId="41" xfId="0" applyFont="1" applyFill="1" applyBorder="1" applyAlignment="1">
      <alignment horizontal="center"/>
    </xf>
    <xf numFmtId="0" fontId="9" fillId="3" borderId="40" xfId="0" applyFont="1" applyFill="1" applyBorder="1" applyAlignment="1">
      <alignment horizontal="center"/>
    </xf>
    <xf numFmtId="0" fontId="9" fillId="3" borderId="265" xfId="5" applyFont="1" applyFill="1" applyBorder="1" applyAlignment="1">
      <alignment horizontal="center"/>
    </xf>
    <xf numFmtId="0" fontId="9" fillId="3" borderId="266" xfId="5" applyFont="1" applyFill="1" applyBorder="1" applyAlignment="1">
      <alignment horizontal="center"/>
    </xf>
    <xf numFmtId="0" fontId="9" fillId="3" borderId="267" xfId="5" applyFont="1" applyFill="1" applyBorder="1" applyAlignment="1">
      <alignment horizontal="center"/>
    </xf>
    <xf numFmtId="0" fontId="6" fillId="0" borderId="0" xfId="0" applyFont="1" applyBorder="1" applyAlignment="1">
      <alignment horizontal="left" wrapText="1"/>
    </xf>
    <xf numFmtId="0" fontId="6" fillId="0" borderId="6" xfId="0" applyFont="1" applyBorder="1" applyAlignment="1">
      <alignment horizontal="left" wrapText="1"/>
    </xf>
    <xf numFmtId="0" fontId="6"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5" fillId="0" borderId="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0" borderId="0" xfId="0" applyFont="1" applyBorder="1" applyAlignment="1">
      <alignment horizontal="justify" wrapText="1"/>
    </xf>
    <xf numFmtId="0" fontId="6" fillId="0" borderId="6" xfId="0" applyFont="1" applyBorder="1" applyAlignment="1">
      <alignment horizontal="justify" wrapText="1"/>
    </xf>
    <xf numFmtId="0" fontId="6" fillId="2" borderId="239" xfId="0" applyFont="1" applyFill="1" applyBorder="1" applyAlignment="1">
      <alignment horizontal="left"/>
    </xf>
    <xf numFmtId="0" fontId="6" fillId="2" borderId="205" xfId="0" applyFont="1" applyFill="1" applyBorder="1" applyAlignment="1">
      <alignment horizontal="left"/>
    </xf>
    <xf numFmtId="0" fontId="6" fillId="2" borderId="239" xfId="5" applyFont="1" applyFill="1" applyBorder="1" applyAlignment="1">
      <alignment horizontal="left" wrapText="1"/>
    </xf>
    <xf numFmtId="0" fontId="6" fillId="2" borderId="202" xfId="5" applyFont="1" applyFill="1" applyBorder="1" applyAlignment="1">
      <alignment horizontal="left" wrapText="1"/>
    </xf>
    <xf numFmtId="0" fontId="6" fillId="2" borderId="206" xfId="0" applyFont="1" applyFill="1" applyBorder="1" applyAlignment="1">
      <alignment horizontal="left"/>
    </xf>
    <xf numFmtId="0" fontId="6" fillId="2" borderId="84" xfId="0" applyFont="1" applyFill="1" applyBorder="1" applyAlignment="1">
      <alignment horizontal="left"/>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6" fillId="0" borderId="238" xfId="0" applyFont="1" applyBorder="1" applyAlignment="1">
      <alignment horizontal="left" vertical="center" wrapText="1"/>
    </xf>
    <xf numFmtId="0" fontId="6" fillId="0" borderId="152" xfId="0" applyFont="1" applyBorder="1" applyAlignment="1">
      <alignment horizontal="left" vertical="center" wrapText="1"/>
    </xf>
    <xf numFmtId="0" fontId="5" fillId="0" borderId="269" xfId="0" applyFont="1" applyBorder="1" applyAlignment="1">
      <alignment horizontal="left" vertical="center" wrapText="1"/>
    </xf>
    <xf numFmtId="0" fontId="5" fillId="0" borderId="153" xfId="0" applyFont="1" applyBorder="1" applyAlignment="1">
      <alignment horizontal="left" vertical="center" wrapText="1"/>
    </xf>
    <xf numFmtId="0" fontId="6" fillId="0" borderId="268" xfId="0" applyFont="1" applyBorder="1" applyAlignment="1">
      <alignment horizontal="left" vertical="center" wrapText="1"/>
    </xf>
    <xf numFmtId="0" fontId="6" fillId="0" borderId="175" xfId="0" applyFont="1" applyBorder="1" applyAlignment="1">
      <alignment horizontal="left" vertical="center" wrapText="1"/>
    </xf>
    <xf numFmtId="0" fontId="6" fillId="0" borderId="92"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6" fillId="0" borderId="6" xfId="0" applyFont="1" applyBorder="1" applyAlignment="1">
      <alignment horizontal="left"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6" fillId="0" borderId="5" xfId="0" applyFont="1" applyFill="1" applyBorder="1" applyAlignment="1">
      <alignment horizontal="left" wrapText="1"/>
    </xf>
    <xf numFmtId="0" fontId="0" fillId="0" borderId="0" xfId="0" applyBorder="1" applyAlignment="1">
      <alignment wrapText="1"/>
    </xf>
    <xf numFmtId="0" fontId="0" fillId="0" borderId="6" xfId="0" applyBorder="1" applyAlignment="1">
      <alignment wrapText="1"/>
    </xf>
    <xf numFmtId="0" fontId="5" fillId="2" borderId="80" xfId="0" applyFont="1" applyFill="1" applyBorder="1" applyAlignment="1">
      <alignment horizontal="center" wrapText="1"/>
    </xf>
    <xf numFmtId="0" fontId="5" fillId="2" borderId="42" xfId="0" applyFont="1" applyFill="1" applyBorder="1" applyAlignment="1">
      <alignment horizontal="center" wrapText="1"/>
    </xf>
    <xf numFmtId="0" fontId="5" fillId="2" borderId="78" xfId="0" applyFont="1" applyFill="1" applyBorder="1" applyAlignment="1">
      <alignment horizontal="center"/>
    </xf>
    <xf numFmtId="0" fontId="5" fillId="2" borderId="84" xfId="0" applyFont="1" applyFill="1" applyBorder="1" applyAlignment="1">
      <alignment horizontal="center"/>
    </xf>
    <xf numFmtId="0" fontId="6" fillId="0" borderId="0" xfId="0" applyFont="1" applyFill="1" applyBorder="1" applyAlignment="1">
      <alignment horizontal="left" wrapText="1"/>
    </xf>
    <xf numFmtId="0" fontId="6" fillId="0" borderId="6" xfId="0" applyFont="1" applyFill="1" applyBorder="1" applyAlignment="1">
      <alignment horizontal="left" wrapText="1"/>
    </xf>
    <xf numFmtId="0" fontId="6" fillId="0" borderId="2" xfId="0" applyFont="1" applyBorder="1" applyAlignment="1">
      <alignment wrapText="1"/>
    </xf>
    <xf numFmtId="0" fontId="0" fillId="0" borderId="3" xfId="0" applyBorder="1" applyAlignment="1">
      <alignment wrapText="1"/>
    </xf>
    <xf numFmtId="0" fontId="0" fillId="0" borderId="4" xfId="0" applyBorder="1" applyAlignment="1">
      <alignment wrapText="1"/>
    </xf>
    <xf numFmtId="0" fontId="5" fillId="0" borderId="138" xfId="0" applyFont="1" applyBorder="1" applyAlignment="1">
      <alignment horizontal="center" vertical="center" wrapText="1"/>
    </xf>
    <xf numFmtId="0" fontId="5" fillId="0" borderId="115"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5" xfId="0" applyFont="1" applyBorder="1" applyAlignment="1">
      <alignment horizontal="center" vertical="center" wrapText="1"/>
    </xf>
    <xf numFmtId="0" fontId="40" fillId="3" borderId="265" xfId="0" applyFont="1" applyFill="1" applyBorder="1" applyAlignment="1">
      <alignment horizontal="center"/>
    </xf>
    <xf numFmtId="0" fontId="5" fillId="0" borderId="94" xfId="0" applyFont="1" applyBorder="1" applyAlignment="1">
      <alignment horizontal="left" vertical="center" wrapText="1"/>
    </xf>
    <xf numFmtId="0" fontId="6" fillId="0" borderId="80" xfId="0" applyFont="1" applyBorder="1" applyAlignment="1">
      <alignment horizontal="left" vertical="center" wrapText="1"/>
    </xf>
    <xf numFmtId="0" fontId="6" fillId="0" borderId="206" xfId="0" applyFont="1" applyBorder="1" applyAlignment="1">
      <alignment horizontal="left" vertical="center" wrapText="1"/>
    </xf>
    <xf numFmtId="0" fontId="6" fillId="2" borderId="203" xfId="0" applyFont="1" applyFill="1" applyBorder="1" applyAlignment="1">
      <alignment horizontal="left"/>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0" borderId="84" xfId="0" applyFont="1" applyBorder="1" applyAlignment="1">
      <alignment horizontal="left" vertical="center" wrapText="1"/>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40" fillId="3" borderId="80" xfId="0" applyFont="1" applyFill="1" applyBorder="1" applyAlignment="1">
      <alignment horizontal="center"/>
    </xf>
    <xf numFmtId="0" fontId="40" fillId="3" borderId="206" xfId="0" applyFont="1" applyFill="1" applyBorder="1" applyAlignment="1">
      <alignment horizontal="center"/>
    </xf>
    <xf numFmtId="0" fontId="6" fillId="0" borderId="80" xfId="0" applyFont="1" applyFill="1" applyBorder="1" applyAlignment="1">
      <alignment horizontal="left"/>
    </xf>
    <xf numFmtId="0" fontId="6" fillId="0" borderId="206" xfId="0" applyFont="1" applyFill="1" applyBorder="1" applyAlignment="1">
      <alignment horizontal="left"/>
    </xf>
    <xf numFmtId="0" fontId="6" fillId="0" borderId="84" xfId="0" applyFont="1" applyFill="1" applyBorder="1" applyAlignment="1">
      <alignment horizontal="left"/>
    </xf>
    <xf numFmtId="175" fontId="6" fillId="0" borderId="11" xfId="11" applyNumberFormat="1" applyFont="1" applyBorder="1" applyAlignment="1">
      <alignment horizontal="center" vertical="center" wrapText="1"/>
    </xf>
    <xf numFmtId="175" fontId="6" fillId="0" borderId="78"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27" fillId="0" borderId="41" xfId="4" applyFont="1" applyFill="1" applyBorder="1" applyAlignment="1">
      <alignment horizontal="left" wrapText="1"/>
    </xf>
    <xf numFmtId="0" fontId="9" fillId="3" borderId="262" xfId="0" applyFont="1" applyFill="1" applyBorder="1" applyAlignment="1">
      <alignment horizontal="center" wrapText="1"/>
    </xf>
    <xf numFmtId="0" fontId="0" fillId="0" borderId="264" xfId="0" applyBorder="1" applyAlignment="1">
      <alignment horizontal="center"/>
    </xf>
    <xf numFmtId="0" fontId="6" fillId="0" borderId="238" xfId="0" applyFont="1" applyFill="1" applyBorder="1" applyAlignment="1">
      <alignment horizontal="left"/>
    </xf>
    <xf numFmtId="0" fontId="6" fillId="0" borderId="88" xfId="0" applyFont="1" applyFill="1" applyBorder="1" applyAlignment="1">
      <alignment horizontal="left"/>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9" xfId="0" applyFont="1" applyBorder="1" applyAlignment="1">
      <alignment horizontal="left" vertical="center"/>
    </xf>
    <xf numFmtId="0" fontId="6" fillId="0" borderId="66" xfId="0" applyFont="1" applyBorder="1" applyAlignment="1">
      <alignment horizontal="left" vertical="center"/>
    </xf>
    <xf numFmtId="0" fontId="6" fillId="0" borderId="67" xfId="0" applyFont="1" applyBorder="1" applyAlignment="1">
      <alignment horizontal="left" vertical="center"/>
    </xf>
    <xf numFmtId="0" fontId="6" fillId="0" borderId="52" xfId="0" applyFont="1" applyBorder="1" applyAlignment="1">
      <alignment horizontal="left" vertical="center"/>
    </xf>
    <xf numFmtId="0" fontId="6" fillId="0" borderId="0" xfId="0" applyFont="1" applyFill="1" applyBorder="1" applyAlignment="1">
      <alignment horizontal="left"/>
    </xf>
    <xf numFmtId="0" fontId="6" fillId="0" borderId="6" xfId="0" applyFont="1" applyFill="1" applyBorder="1" applyAlignment="1">
      <alignment horizontal="left"/>
    </xf>
    <xf numFmtId="0" fontId="5" fillId="5" borderId="239" xfId="0" applyFont="1" applyFill="1" applyBorder="1" applyAlignment="1">
      <alignment horizontal="center" wrapText="1"/>
    </xf>
    <xf numFmtId="0" fontId="5" fillId="5" borderId="202" xfId="0" applyFont="1" applyFill="1" applyBorder="1" applyAlignment="1">
      <alignment horizontal="center" wrapText="1"/>
    </xf>
    <xf numFmtId="0" fontId="5" fillId="5" borderId="205" xfId="0" applyFont="1" applyFill="1" applyBorder="1" applyAlignment="1">
      <alignment horizontal="center" wrapText="1"/>
    </xf>
    <xf numFmtId="0" fontId="5" fillId="5" borderId="9" xfId="0" applyFont="1" applyFill="1" applyBorder="1" applyAlignment="1">
      <alignment horizontal="center"/>
    </xf>
    <xf numFmtId="0" fontId="5" fillId="5" borderId="11" xfId="0" applyFont="1" applyFill="1" applyBorder="1" applyAlignment="1">
      <alignment horizontal="center"/>
    </xf>
    <xf numFmtId="0" fontId="5" fillId="5" borderId="19" xfId="0" applyFont="1" applyFill="1" applyBorder="1" applyAlignment="1">
      <alignment horizontal="center"/>
    </xf>
    <xf numFmtId="0" fontId="6" fillId="0" borderId="17" xfId="0" applyFont="1" applyBorder="1" applyAlignment="1">
      <alignment horizontal="left" vertic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5" fillId="0" borderId="11" xfId="4" applyFont="1" applyBorder="1" applyAlignment="1">
      <alignment horizontal="center" wrapText="1"/>
    </xf>
    <xf numFmtId="0" fontId="5" fillId="0" borderId="19" xfId="4" applyFont="1" applyBorder="1" applyAlignment="1">
      <alignment horizontal="center" wrapText="1"/>
    </xf>
    <xf numFmtId="0" fontId="0" fillId="0" borderId="5"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9" fillId="3" borderId="265" xfId="4" applyFont="1" applyFill="1" applyBorder="1" applyAlignment="1">
      <alignment horizontal="center"/>
    </xf>
    <xf numFmtId="0" fontId="9" fillId="3" borderId="266" xfId="4" applyFont="1" applyFill="1" applyBorder="1" applyAlignment="1">
      <alignment horizontal="center"/>
    </xf>
    <xf numFmtId="0" fontId="9"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5" fillId="0" borderId="262" xfId="0" applyFont="1" applyBorder="1" applyAlignment="1">
      <alignment horizontal="center"/>
    </xf>
    <xf numFmtId="0" fontId="5" fillId="0" borderId="263" xfId="0" applyFont="1" applyBorder="1" applyAlignment="1">
      <alignment horizontal="center"/>
    </xf>
    <xf numFmtId="0" fontId="5" fillId="0" borderId="264" xfId="0" applyFont="1" applyBorder="1" applyAlignment="1">
      <alignment horizontal="center"/>
    </xf>
    <xf numFmtId="0" fontId="9" fillId="3" borderId="270" xfId="0" applyFont="1" applyFill="1" applyBorder="1" applyAlignment="1">
      <alignment horizontal="center"/>
    </xf>
    <xf numFmtId="0" fontId="9" fillId="3" borderId="271" xfId="0" applyFont="1" applyFill="1" applyBorder="1" applyAlignment="1">
      <alignment horizontal="center"/>
    </xf>
    <xf numFmtId="0" fontId="9" fillId="3" borderId="272" xfId="0" applyFont="1" applyFill="1" applyBorder="1" applyAlignment="1">
      <alignment horizontal="center"/>
    </xf>
    <xf numFmtId="0" fontId="5" fillId="0" borderId="80" xfId="0" applyFont="1" applyBorder="1" applyAlignment="1">
      <alignment horizontal="center"/>
    </xf>
    <xf numFmtId="0" fontId="5" fillId="0" borderId="206" xfId="0" applyFont="1" applyBorder="1" applyAlignment="1">
      <alignment horizontal="center"/>
    </xf>
    <xf numFmtId="0" fontId="5" fillId="0" borderId="84" xfId="0" applyFont="1" applyBorder="1" applyAlignment="1">
      <alignment horizontal="center"/>
    </xf>
    <xf numFmtId="0" fontId="9" fillId="3" borderId="270" xfId="0" applyFont="1" applyFill="1" applyBorder="1" applyAlignment="1">
      <alignment horizontal="center" wrapText="1"/>
    </xf>
    <xf numFmtId="0" fontId="9" fillId="3" borderId="271" xfId="0" applyFont="1" applyFill="1" applyBorder="1" applyAlignment="1">
      <alignment horizontal="center" wrapText="1"/>
    </xf>
    <xf numFmtId="0" fontId="9" fillId="3" borderId="272" xfId="0" applyFont="1" applyFill="1" applyBorder="1" applyAlignment="1">
      <alignment horizontal="center" wrapText="1"/>
    </xf>
    <xf numFmtId="0" fontId="6" fillId="0" borderId="0" xfId="4" applyFont="1" applyFill="1" applyBorder="1" applyAlignment="1">
      <alignment horizontal="left" wrapText="1"/>
    </xf>
    <xf numFmtId="0" fontId="6" fillId="0" borderId="41" xfId="4" applyFont="1" applyFill="1" applyBorder="1" applyAlignment="1">
      <alignment horizontal="left" wrapText="1"/>
    </xf>
    <xf numFmtId="0" fontId="5" fillId="0" borderId="141"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41" fillId="0" borderId="19" xfId="0" applyFont="1" applyBorder="1" applyAlignment="1">
      <alignment horizontal="center" vertical="center" wrapText="1"/>
    </xf>
    <xf numFmtId="0" fontId="41" fillId="0" borderId="19" xfId="0" applyFont="1" applyBorder="1" applyAlignment="1"/>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2" xfId="0"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9" fillId="3" borderId="39" xfId="4" applyFont="1" applyFill="1" applyBorder="1" applyAlignment="1">
      <alignment horizontal="center"/>
    </xf>
    <xf numFmtId="0" fontId="9" fillId="3" borderId="41" xfId="4" applyFont="1" applyFill="1" applyBorder="1" applyAlignment="1">
      <alignment horizontal="center"/>
    </xf>
    <xf numFmtId="0" fontId="9" fillId="3" borderId="40" xfId="4" applyFont="1" applyFill="1" applyBorder="1" applyAlignment="1">
      <alignment horizontal="center"/>
    </xf>
    <xf numFmtId="0" fontId="5" fillId="0" borderId="18"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18" xfId="4" applyFont="1" applyBorder="1" applyAlignment="1">
      <alignment horizontal="center" vertical="center" wrapText="1"/>
    </xf>
    <xf numFmtId="0" fontId="5" fillId="0" borderId="5" xfId="4" applyFont="1" applyBorder="1" applyAlignment="1">
      <alignment wrapText="1"/>
    </xf>
    <xf numFmtId="0" fontId="5" fillId="0" borderId="0" xfId="4" applyFont="1" applyBorder="1" applyAlignment="1">
      <alignment wrapText="1"/>
    </xf>
    <xf numFmtId="0" fontId="5" fillId="0" borderId="6" xfId="4" applyFont="1" applyBorder="1" applyAlignment="1">
      <alignment wrapText="1"/>
    </xf>
    <xf numFmtId="0" fontId="6" fillId="0" borderId="5" xfId="4" applyFont="1" applyFill="1" applyBorder="1" applyAlignment="1">
      <alignment wrapText="1"/>
    </xf>
    <xf numFmtId="0" fontId="6" fillId="0" borderId="0" xfId="4" applyFont="1" applyFill="1" applyBorder="1" applyAlignment="1">
      <alignment wrapText="1"/>
    </xf>
    <xf numFmtId="0" fontId="6" fillId="0" borderId="6" xfId="4" applyFont="1" applyFill="1" applyBorder="1" applyAlignment="1">
      <alignmen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5" fillId="0" borderId="78" xfId="4" applyFont="1" applyBorder="1" applyAlignment="1">
      <alignment horizontal="center"/>
    </xf>
    <xf numFmtId="0" fontId="5" fillId="0" borderId="206" xfId="4" applyFont="1" applyBorder="1" applyAlignment="1">
      <alignment horizontal="center"/>
    </xf>
    <xf numFmtId="0" fontId="5"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6" fillId="0" borderId="41" xfId="4" applyFont="1" applyBorder="1" applyAlignment="1">
      <alignment horizontal="left"/>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4" fillId="0" borderId="41" xfId="4" applyFont="1" applyBorder="1" applyAlignment="1">
      <alignment horizontal="left"/>
    </xf>
    <xf numFmtId="0" fontId="0" fillId="0" borderId="19" xfId="4" applyFont="1" applyBorder="1" applyAlignment="1">
      <alignment horizontal="center" vertical="center" wrapText="1"/>
    </xf>
    <xf numFmtId="0" fontId="0" fillId="0" borderId="19" xfId="4" applyFont="1" applyBorder="1" applyAlignment="1"/>
    <xf numFmtId="0" fontId="0" fillId="0" borderId="9" xfId="4" applyFont="1" applyBorder="1" applyAlignment="1">
      <alignment horizontal="center" vertical="center" wrapText="1"/>
    </xf>
    <xf numFmtId="0" fontId="0" fillId="0" borderId="9" xfId="4" applyFont="1" applyBorder="1" applyAlignment="1"/>
    <xf numFmtId="0" fontId="0" fillId="0" borderId="66" xfId="4" applyFont="1" applyBorder="1" applyAlignment="1">
      <alignment horizontal="center" vertical="center" wrapText="1"/>
    </xf>
    <xf numFmtId="0" fontId="0" fillId="0" borderId="12" xfId="4" applyFont="1" applyBorder="1" applyAlignment="1">
      <alignment horizontal="center" vertical="center" wrapText="1"/>
    </xf>
    <xf numFmtId="0" fontId="0" fillId="0" borderId="9" xfId="4" applyFont="1" applyBorder="1" applyAlignment="1">
      <alignment vertical="center"/>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0" xfId="4" applyFont="1" applyBorder="1" applyAlignment="1">
      <alignment horizontal="center" vertical="center" wrapText="1"/>
    </xf>
    <xf numFmtId="0" fontId="0" fillId="0" borderId="51"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19" xfId="4" applyFont="1" applyBorder="1" applyAlignment="1">
      <alignment vertical="center" wrapText="1"/>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6" fillId="0" borderId="5" xfId="1" applyFont="1" applyBorder="1" applyAlignment="1">
      <alignment wrapText="1"/>
    </xf>
    <xf numFmtId="0" fontId="6" fillId="0" borderId="0" xfId="1" applyFont="1" applyBorder="1" applyAlignment="1">
      <alignment wrapText="1"/>
    </xf>
    <xf numFmtId="0" fontId="6" fillId="0" borderId="6" xfId="1" applyFont="1" applyBorder="1" applyAlignment="1">
      <alignment wrapText="1"/>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9" fillId="3" borderId="39" xfId="1" applyFont="1" applyFill="1" applyBorder="1" applyAlignment="1">
      <alignment horizontal="center"/>
    </xf>
    <xf numFmtId="0" fontId="9" fillId="3" borderId="41" xfId="1" applyFont="1" applyFill="1" applyBorder="1" applyAlignment="1">
      <alignment horizontal="center"/>
    </xf>
    <xf numFmtId="0" fontId="9" fillId="3" borderId="40" xfId="1" applyFont="1" applyFill="1" applyBorder="1" applyAlignment="1">
      <alignment horizontal="center"/>
    </xf>
    <xf numFmtId="0" fontId="9" fillId="3" borderId="98" xfId="1" applyFont="1" applyFill="1" applyBorder="1" applyAlignment="1">
      <alignment horizontal="center"/>
    </xf>
    <xf numFmtId="0" fontId="9" fillId="3" borderId="31" xfId="1" applyFont="1" applyFill="1" applyBorder="1" applyAlignment="1">
      <alignment horizontal="center"/>
    </xf>
    <xf numFmtId="0" fontId="9" fillId="3" borderId="228" xfId="1" applyFont="1" applyFill="1" applyBorder="1" applyAlignment="1">
      <alignment horizontal="center"/>
    </xf>
    <xf numFmtId="0" fontId="5" fillId="0" borderId="238" xfId="4" applyFont="1" applyFill="1" applyBorder="1" applyAlignment="1">
      <alignment horizontal="center"/>
    </xf>
    <xf numFmtId="0" fontId="5" fillId="0" borderId="152" xfId="4" applyFont="1" applyFill="1" applyBorder="1" applyAlignment="1">
      <alignment horizontal="center"/>
    </xf>
    <xf numFmtId="0" fontId="5" fillId="0" borderId="88" xfId="4" applyFont="1" applyFill="1" applyBorder="1" applyAlignment="1">
      <alignment horizontal="center"/>
    </xf>
    <xf numFmtId="0" fontId="9" fillId="3" borderId="265" xfId="1" applyFont="1" applyFill="1" applyBorder="1" applyAlignment="1">
      <alignment horizontal="center"/>
    </xf>
    <xf numFmtId="0" fontId="9" fillId="3" borderId="266" xfId="1" applyFont="1" applyFill="1" applyBorder="1" applyAlignment="1">
      <alignment horizontal="center"/>
    </xf>
    <xf numFmtId="0" fontId="9" fillId="3" borderId="267" xfId="1" applyFont="1" applyFill="1" applyBorder="1" applyAlignment="1">
      <alignment horizontal="center"/>
    </xf>
    <xf numFmtId="0" fontId="4" fillId="0" borderId="5" xfId="1" applyFont="1" applyBorder="1" applyAlignment="1">
      <alignment wrapText="1"/>
    </xf>
    <xf numFmtId="0" fontId="4"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9" fillId="3" borderId="270" xfId="4" applyFont="1" applyFill="1" applyBorder="1" applyAlignment="1">
      <alignment horizontal="center"/>
    </xf>
    <xf numFmtId="0" fontId="9" fillId="3" borderId="271" xfId="4" applyFont="1" applyFill="1" applyBorder="1" applyAlignment="1">
      <alignment horizontal="center"/>
    </xf>
    <xf numFmtId="0" fontId="9" fillId="3" borderId="272" xfId="4" applyFont="1" applyFill="1" applyBorder="1" applyAlignment="1">
      <alignment horizontal="center"/>
    </xf>
    <xf numFmtId="0" fontId="4" fillId="0" borderId="194" xfId="1" applyFont="1" applyBorder="1" applyAlignment="1">
      <alignment horizontal="center" vertical="center" wrapText="1"/>
    </xf>
    <xf numFmtId="0" fontId="4" fillId="0" borderId="121" xfId="1" applyFont="1" applyBorder="1" applyAlignment="1">
      <alignment horizontal="center" vertical="center" wrapText="1"/>
    </xf>
    <xf numFmtId="0" fontId="4" fillId="0" borderId="203" xfId="1" applyFont="1" applyBorder="1" applyAlignment="1">
      <alignment horizontal="left"/>
    </xf>
    <xf numFmtId="0" fontId="4" fillId="0" borderId="159" xfId="1" applyFont="1" applyBorder="1" applyAlignment="1">
      <alignment horizontal="left"/>
    </xf>
    <xf numFmtId="0" fontId="9" fillId="3" borderId="203" xfId="1" applyFont="1" applyFill="1" applyBorder="1" applyAlignment="1">
      <alignment horizontal="center"/>
    </xf>
    <xf numFmtId="0" fontId="9" fillId="3" borderId="95" xfId="1" applyFont="1" applyFill="1" applyBorder="1" applyAlignment="1">
      <alignment horizontal="center"/>
    </xf>
    <xf numFmtId="0" fontId="9" fillId="3" borderId="204" xfId="1" applyFont="1" applyFill="1" applyBorder="1" applyAlignment="1">
      <alignment horizontal="center"/>
    </xf>
    <xf numFmtId="0" fontId="6" fillId="0" borderId="2" xfId="4" applyFont="1" applyBorder="1" applyAlignment="1">
      <alignment vertical="center" wrapText="1"/>
    </xf>
    <xf numFmtId="0" fontId="0" fillId="0" borderId="4" xfId="4" applyFont="1" applyBorder="1" applyAlignment="1">
      <alignment vertical="center" wrapText="1"/>
    </xf>
    <xf numFmtId="0" fontId="6" fillId="0" borderId="5" xfId="1" applyFont="1" applyFill="1" applyBorder="1" applyAlignment="1">
      <alignment wrapText="1"/>
    </xf>
    <xf numFmtId="0" fontId="6" fillId="0" borderId="0" xfId="1" applyFont="1" applyFill="1" applyBorder="1" applyAlignment="1">
      <alignment wrapText="1"/>
    </xf>
    <xf numFmtId="0" fontId="6"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0" fillId="0" borderId="50" xfId="4" applyFont="1" applyBorder="1" applyAlignment="1">
      <alignment horizontal="center" vertical="center"/>
    </xf>
    <xf numFmtId="0" fontId="0" fillId="0" borderId="51" xfId="4" applyFont="1" applyBorder="1" applyAlignment="1">
      <alignment horizontal="center" vertical="center"/>
    </xf>
    <xf numFmtId="0" fontId="0" fillId="0" borderId="55" xfId="4" applyFont="1" applyBorder="1" applyAlignment="1">
      <alignment horizontal="center" vertical="center"/>
    </xf>
    <xf numFmtId="0" fontId="0" fillId="0" borderId="11" xfId="4" applyFont="1" applyBorder="1" applyAlignment="1">
      <alignment vertical="center" wrapText="1"/>
    </xf>
    <xf numFmtId="0" fontId="0" fillId="0" borderId="10" xfId="4" applyFont="1" applyBorder="1" applyAlignment="1"/>
    <xf numFmtId="0" fontId="5" fillId="0" borderId="39" xfId="4" applyFont="1" applyBorder="1" applyAlignment="1">
      <alignment horizontal="center"/>
    </xf>
    <xf numFmtId="0" fontId="5" fillId="0" borderId="41" xfId="4" applyFont="1" applyBorder="1" applyAlignment="1">
      <alignment horizontal="center"/>
    </xf>
    <xf numFmtId="0" fontId="5" fillId="0" borderId="40" xfId="4" applyFont="1" applyBorder="1" applyAlignment="1">
      <alignment horizontal="center"/>
    </xf>
    <xf numFmtId="0" fontId="9" fillId="3" borderId="98" xfId="4" applyFont="1" applyFill="1" applyBorder="1" applyAlignment="1">
      <alignment horizontal="center"/>
    </xf>
    <xf numFmtId="0" fontId="9" fillId="3" borderId="31" xfId="4" applyFont="1" applyFill="1" applyBorder="1" applyAlignment="1">
      <alignment horizontal="center"/>
    </xf>
    <xf numFmtId="0" fontId="9" fillId="3" borderId="228" xfId="4" applyFont="1" applyFill="1" applyBorder="1" applyAlignment="1">
      <alignment horizontal="center"/>
    </xf>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5" xfId="4" applyFont="1" applyBorder="1" applyAlignment="1">
      <alignment vertical="center" wrapText="1"/>
    </xf>
    <xf numFmtId="0" fontId="0" fillId="0" borderId="55" xfId="4" applyFont="1" applyBorder="1" applyAlignment="1">
      <alignment horizontal="center" vertical="center" wrapText="1"/>
    </xf>
    <xf numFmtId="0" fontId="0" fillId="0" borderId="9" xfId="4" applyFont="1" applyBorder="1" applyAlignment="1">
      <alignment horizontal="center" vertical="center"/>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5" fillId="0" borderId="80" xfId="4" applyFont="1" applyBorder="1" applyAlignment="1">
      <alignment horizontal="center"/>
    </xf>
    <xf numFmtId="0" fontId="0" fillId="0" borderId="67" xfId="4" applyFont="1" applyBorder="1" applyAlignment="1">
      <alignment vertical="center" wrapText="1"/>
    </xf>
    <xf numFmtId="0" fontId="0" fillId="0" borderId="19" xfId="4" applyFont="1" applyBorder="1" applyAlignment="1">
      <alignment horizontal="center" vertical="center"/>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9" xfId="4" applyFont="1" applyBorder="1" applyAlignment="1">
      <alignment vertical="center"/>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5"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9" fillId="3" borderId="265" xfId="4" applyFont="1" applyFill="1" applyBorder="1" applyAlignment="1">
      <alignment horizontal="left"/>
    </xf>
    <xf numFmtId="0" fontId="9" fillId="3" borderId="266" xfId="4" applyFont="1" applyFill="1" applyBorder="1" applyAlignment="1">
      <alignment horizontal="left"/>
    </xf>
    <xf numFmtId="0" fontId="9" fillId="3" borderId="267" xfId="4" applyFont="1" applyFill="1" applyBorder="1" applyAlignment="1">
      <alignment horizontal="left"/>
    </xf>
    <xf numFmtId="0" fontId="0" fillId="0" borderId="49" xfId="4" applyFont="1" applyBorder="1" applyAlignment="1">
      <alignment horizontal="center" vertical="center" wrapText="1"/>
    </xf>
    <xf numFmtId="0" fontId="4" fillId="2" borderId="41" xfId="4" applyFont="1" applyFill="1" applyBorder="1" applyAlignment="1">
      <alignment horizontal="left"/>
    </xf>
    <xf numFmtId="0" fontId="5" fillId="0" borderId="0" xfId="4" applyFont="1" applyAlignment="1">
      <alignment horizontal="center"/>
    </xf>
    <xf numFmtId="0" fontId="5" fillId="0" borderId="237" xfId="1" applyFont="1" applyBorder="1" applyAlignment="1">
      <alignment horizontal="center"/>
    </xf>
    <xf numFmtId="0" fontId="5" fillId="0" borderId="118" xfId="1" applyFont="1" applyBorder="1" applyAlignment="1">
      <alignment horizontal="center"/>
    </xf>
    <xf numFmtId="0" fontId="0" fillId="0" borderId="10" xfId="4" applyFont="1" applyBorder="1" applyAlignment="1">
      <alignment horizontal="center" vertical="center"/>
    </xf>
    <xf numFmtId="0" fontId="6" fillId="0" borderId="3" xfId="4" applyFont="1" applyBorder="1" applyAlignment="1">
      <alignment vertical="center" wrapText="1"/>
    </xf>
    <xf numFmtId="0" fontId="6" fillId="0" borderId="4" xfId="4" applyFont="1" applyBorder="1" applyAlignment="1">
      <alignment vertical="center" wrapText="1"/>
    </xf>
    <xf numFmtId="0" fontId="0" fillId="0" borderId="61" xfId="4" applyFont="1" applyBorder="1" applyAlignment="1">
      <alignment horizontal="left" vertical="center"/>
    </xf>
    <xf numFmtId="0" fontId="0" fillId="0" borderId="46" xfId="4" applyFont="1" applyBorder="1" applyAlignment="1">
      <alignment horizontal="left" vertical="center"/>
    </xf>
    <xf numFmtId="0" fontId="0" fillId="0" borderId="49"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5" fillId="0" borderId="39" xfId="4" applyFont="1" applyFill="1" applyBorder="1" applyAlignment="1">
      <alignment horizontal="left"/>
    </xf>
    <xf numFmtId="0" fontId="5" fillId="0" borderId="41" xfId="4" applyFont="1" applyFill="1" applyBorder="1" applyAlignment="1">
      <alignment horizontal="left"/>
    </xf>
    <xf numFmtId="0" fontId="5" fillId="0" borderId="40" xfId="4" applyFont="1" applyFill="1" applyBorder="1" applyAlignment="1">
      <alignment horizontal="left"/>
    </xf>
    <xf numFmtId="0" fontId="0" fillId="0" borderId="8"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0" fillId="0" borderId="45" xfId="4" applyFont="1" applyBorder="1" applyAlignment="1">
      <alignment horizontal="left" vertical="center"/>
    </xf>
    <xf numFmtId="0" fontId="4" fillId="0" borderId="2" xfId="1" applyFont="1" applyBorder="1" applyAlignment="1">
      <alignment vertical="center" wrapText="1"/>
    </xf>
    <xf numFmtId="0" fontId="4" fillId="0" borderId="4" xfId="1" applyFont="1" applyBorder="1" applyAlignment="1">
      <alignment vertical="center" wrapText="1"/>
    </xf>
    <xf numFmtId="0" fontId="0" fillId="0" borderId="10" xfId="4" applyFont="1" applyBorder="1" applyAlignment="1">
      <alignment vertical="center" wrapText="1"/>
    </xf>
    <xf numFmtId="0" fontId="0" fillId="0" borderId="8" xfId="4" applyFont="1" applyBorder="1" applyAlignment="1">
      <alignment vertical="center" wrapText="1"/>
    </xf>
    <xf numFmtId="0" fontId="0" fillId="0" borderId="17" xfId="4" applyFont="1" applyBorder="1" applyAlignment="1">
      <alignment vertical="center" wrapText="1"/>
    </xf>
    <xf numFmtId="0" fontId="9" fillId="3" borderId="5" xfId="4" applyFont="1" applyFill="1" applyBorder="1" applyAlignment="1">
      <alignment horizontal="center"/>
    </xf>
    <xf numFmtId="0" fontId="9" fillId="3" borderId="0" xfId="4" applyFont="1" applyFill="1" applyBorder="1" applyAlignment="1">
      <alignment horizontal="center"/>
    </xf>
    <xf numFmtId="0" fontId="9" fillId="3" borderId="6" xfId="4" applyFont="1" applyFill="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0" fillId="0" borderId="41" xfId="0" applyBorder="1" applyAlignment="1">
      <alignment horizontal="left"/>
    </xf>
    <xf numFmtId="0" fontId="6" fillId="0" borderId="238" xfId="4" applyFont="1" applyFill="1" applyBorder="1" applyAlignment="1">
      <alignment horizontal="left" wrapText="1"/>
    </xf>
    <xf numFmtId="0" fontId="6" fillId="0" borderId="88" xfId="4" applyFont="1" applyFill="1" applyBorder="1" applyAlignment="1">
      <alignment horizontal="left" wrapText="1"/>
    </xf>
    <xf numFmtId="0" fontId="6" fillId="0" borderId="2" xfId="4" applyFont="1" applyFill="1" applyBorder="1" applyAlignment="1">
      <alignment horizontal="left" wrapText="1"/>
    </xf>
    <xf numFmtId="0" fontId="6" fillId="0" borderId="4" xfId="4" applyFont="1" applyFill="1" applyBorder="1" applyAlignment="1">
      <alignment horizontal="left" wrapText="1"/>
    </xf>
    <xf numFmtId="0" fontId="9" fillId="3" borderId="39" xfId="1" applyFont="1" applyFill="1" applyBorder="1" applyAlignment="1">
      <alignment horizontal="center" wrapText="1"/>
    </xf>
    <xf numFmtId="0" fontId="9" fillId="3" borderId="40" xfId="1" applyFont="1" applyFill="1" applyBorder="1" applyAlignment="1">
      <alignment horizontal="center" wrapText="1"/>
    </xf>
    <xf numFmtId="0" fontId="5" fillId="0" borderId="98" xfId="1" applyFont="1" applyFill="1" applyBorder="1" applyAlignment="1">
      <alignment horizontal="center"/>
    </xf>
    <xf numFmtId="0" fontId="5" fillId="0" borderId="228" xfId="1" applyFont="1" applyFill="1" applyBorder="1" applyAlignment="1">
      <alignment horizontal="center"/>
    </xf>
    <xf numFmtId="0" fontId="4" fillId="0" borderId="238" xfId="1" applyFont="1" applyBorder="1" applyAlignment="1">
      <alignment horizontal="left" wrapText="1"/>
    </xf>
    <xf numFmtId="0" fontId="4" fillId="0" borderId="88" xfId="1" applyFont="1" applyBorder="1" applyAlignment="1">
      <alignment horizontal="left" wrapText="1"/>
    </xf>
    <xf numFmtId="0" fontId="9" fillId="3" borderId="138" xfId="0" applyFont="1" applyFill="1" applyBorder="1" applyAlignment="1">
      <alignment horizontal="center"/>
    </xf>
    <xf numFmtId="0" fontId="9" fillId="3" borderId="69" xfId="0" applyFont="1" applyFill="1" applyBorder="1" applyAlignment="1">
      <alignment horizontal="center"/>
    </xf>
    <xf numFmtId="0" fontId="9" fillId="3" borderId="115" xfId="0" applyFont="1" applyFill="1" applyBorder="1" applyAlignment="1">
      <alignment horizontal="center"/>
    </xf>
    <xf numFmtId="0" fontId="6" fillId="0" borderId="152" xfId="4" applyFont="1" applyFill="1" applyBorder="1" applyAlignment="1">
      <alignment horizontal="left" wrapText="1"/>
    </xf>
    <xf numFmtId="0" fontId="9" fillId="3" borderId="39" xfId="0" applyFont="1" applyFill="1" applyBorder="1" applyAlignment="1">
      <alignment horizontal="center"/>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0" fillId="0" borderId="238" xfId="0" applyBorder="1" applyAlignment="1">
      <alignment wrapText="1"/>
    </xf>
    <xf numFmtId="0" fontId="0" fillId="0" borderId="88" xfId="0" applyBorder="1" applyAlignment="1">
      <alignment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0" fillId="0" borderId="203" xfId="0" applyBorder="1" applyAlignment="1">
      <alignment horizontal="left" vertical="center" wrapText="1"/>
    </xf>
    <xf numFmtId="0" fontId="0" fillId="0" borderId="95" xfId="0" applyBorder="1" applyAlignment="1">
      <alignment horizontal="left" vertical="center" wrapText="1"/>
    </xf>
    <xf numFmtId="0" fontId="0" fillId="0" borderId="204" xfId="0" applyBorder="1" applyAlignment="1">
      <alignment horizontal="left" vertical="center" wrapText="1"/>
    </xf>
    <xf numFmtId="0" fontId="0" fillId="0" borderId="5" xfId="0" applyBorder="1" applyAlignment="1">
      <alignment horizontal="left" vertical="center"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9" fillId="3" borderId="98" xfId="0" applyFont="1" applyFill="1" applyBorder="1" applyAlignment="1">
      <alignment horizontal="center"/>
    </xf>
    <xf numFmtId="0" fontId="9" fillId="3" borderId="31" xfId="0" applyFont="1" applyFill="1" applyBorder="1" applyAlignment="1">
      <alignment horizontal="center"/>
    </xf>
    <xf numFmtId="0" fontId="9"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5" fillId="0" borderId="39" xfId="0" applyFont="1" applyBorder="1" applyAlignment="1">
      <alignment horizontal="center"/>
    </xf>
    <xf numFmtId="0" fontId="5" fillId="0" borderId="41" xfId="0" applyFont="1" applyBorder="1" applyAlignment="1">
      <alignment horizontal="center"/>
    </xf>
    <xf numFmtId="0" fontId="5" fillId="0" borderId="40" xfId="0" applyFont="1" applyBorder="1" applyAlignment="1">
      <alignment horizontal="center"/>
    </xf>
    <xf numFmtId="0" fontId="5" fillId="0" borderId="7" xfId="1" applyFont="1" applyBorder="1" applyAlignment="1">
      <alignment horizontal="center" vertical="center"/>
    </xf>
    <xf numFmtId="0" fontId="5" fillId="0" borderId="33" xfId="1" applyFont="1" applyBorder="1" applyAlignment="1">
      <alignment horizontal="center" vertical="center"/>
    </xf>
    <xf numFmtId="0" fontId="5" fillId="2" borderId="138" xfId="1" applyFont="1" applyFill="1" applyBorder="1" applyAlignment="1">
      <alignment horizontal="center" wrapText="1"/>
    </xf>
    <xf numFmtId="0" fontId="5" fillId="2" borderId="69" xfId="1" applyFont="1" applyFill="1" applyBorder="1" applyAlignment="1">
      <alignment horizontal="center" wrapText="1"/>
    </xf>
    <xf numFmtId="0" fontId="5" fillId="2" borderId="115" xfId="1" applyFont="1" applyFill="1" applyBorder="1" applyAlignment="1">
      <alignment horizont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0" borderId="33" xfId="1" applyFont="1" applyFill="1" applyBorder="1" applyAlignment="1">
      <alignment horizontal="center" vertical="center" wrapText="1"/>
    </xf>
    <xf numFmtId="0" fontId="5" fillId="0" borderId="138" xfId="1" applyFont="1" applyFill="1" applyBorder="1" applyAlignment="1">
      <alignment horizontal="center"/>
    </xf>
    <xf numFmtId="0" fontId="5" fillId="0" borderId="115" xfId="1" applyFont="1" applyFill="1" applyBorder="1" applyAlignment="1">
      <alignment horizontal="center"/>
    </xf>
    <xf numFmtId="0" fontId="5"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6" fillId="0" borderId="30" xfId="0" applyFont="1" applyFill="1" applyBorder="1" applyAlignment="1">
      <alignment vertical="center" wrapText="1"/>
    </xf>
    <xf numFmtId="0" fontId="0" fillId="0" borderId="31" xfId="0" applyBorder="1" applyAlignment="1">
      <alignment wrapText="1"/>
    </xf>
    <xf numFmtId="0" fontId="0" fillId="0" borderId="5" xfId="0" applyFill="1" applyBorder="1" applyAlignment="1">
      <alignment wrapText="1"/>
    </xf>
    <xf numFmtId="0" fontId="6" fillId="0" borderId="98" xfId="0" applyFont="1" applyFill="1" applyBorder="1" applyAlignment="1">
      <alignment horizontal="left" wrapText="1"/>
    </xf>
    <xf numFmtId="0" fontId="6" fillId="0" borderId="31" xfId="0" applyFont="1" applyBorder="1" applyAlignment="1">
      <alignment horizontal="left" wrapText="1"/>
    </xf>
    <xf numFmtId="0" fontId="6" fillId="0" borderId="228" xfId="0" applyFont="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5" fillId="0" borderId="161" xfId="0" applyFont="1" applyBorder="1" applyAlignment="1">
      <alignment horizontal="center" vertical="center"/>
    </xf>
    <xf numFmtId="0" fontId="5"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239" xfId="0" applyBorder="1" applyAlignment="1">
      <alignment wrapText="1"/>
    </xf>
    <xf numFmtId="0" fontId="0" fillId="0" borderId="205" xfId="0" applyBorder="1" applyAlignment="1">
      <alignment wrapText="1"/>
    </xf>
    <xf numFmtId="0" fontId="5" fillId="0" borderId="7"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270" xfId="1" applyFont="1" applyFill="1" applyBorder="1" applyAlignment="1">
      <alignment horizontal="center"/>
    </xf>
    <xf numFmtId="0" fontId="5" fillId="0" borderId="271" xfId="1" applyFont="1" applyFill="1" applyBorder="1" applyAlignment="1">
      <alignment horizontal="center"/>
    </xf>
    <xf numFmtId="0" fontId="5" fillId="0" borderId="272" xfId="1" applyFont="1" applyFill="1" applyBorder="1" applyAlignment="1">
      <alignment horizontal="center"/>
    </xf>
    <xf numFmtId="0" fontId="5" fillId="0" borderId="153" xfId="1" applyFont="1" applyBorder="1" applyAlignment="1">
      <alignment horizontal="center" vertical="center" wrapText="1"/>
    </xf>
    <xf numFmtId="0" fontId="5" fillId="0" borderId="73" xfId="1" applyFont="1" applyBorder="1" applyAlignment="1">
      <alignment horizontal="center" vertical="center" wrapText="1"/>
    </xf>
    <xf numFmtId="0" fontId="5" fillId="0" borderId="111" xfId="1" applyFont="1" applyBorder="1" applyAlignment="1">
      <alignment horizontal="center" vertical="center"/>
    </xf>
    <xf numFmtId="0" fontId="5" fillId="0" borderId="179" xfId="1" applyFont="1" applyBorder="1" applyAlignment="1">
      <alignment horizontal="center" vertical="center"/>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0" fillId="0" borderId="156" xfId="0" applyBorder="1" applyAlignment="1">
      <alignment horizontal="center"/>
    </xf>
    <xf numFmtId="0" fontId="0" fillId="0" borderId="91" xfId="0" applyBorder="1" applyAlignment="1">
      <alignment horizontal="center"/>
    </xf>
    <xf numFmtId="0" fontId="9" fillId="3" borderId="262" xfId="0" applyFont="1" applyFill="1" applyBorder="1" applyAlignment="1">
      <alignment horizontal="center"/>
    </xf>
    <xf numFmtId="0" fontId="9" fillId="3" borderId="263" xfId="0" applyFont="1" applyFill="1" applyBorder="1" applyAlignment="1">
      <alignment horizontal="center"/>
    </xf>
    <xf numFmtId="0" fontId="9" fillId="3" borderId="264" xfId="0" applyFont="1" applyFill="1" applyBorder="1" applyAlignment="1">
      <alignment horizontal="center"/>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73" xfId="0" applyFont="1" applyFill="1" applyBorder="1" applyAlignment="1">
      <alignment horizontal="center"/>
    </xf>
    <xf numFmtId="0" fontId="5" fillId="0" borderId="0" xfId="0" applyFont="1"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40" fillId="3" borderId="11" xfId="0" applyFont="1" applyFill="1" applyBorder="1" applyAlignment="1">
      <alignment horizontal="center"/>
    </xf>
    <xf numFmtId="0" fontId="40" fillId="3" borderId="19" xfId="0" applyFont="1" applyFill="1" applyBorder="1" applyAlignment="1">
      <alignment horizontal="center"/>
    </xf>
    <xf numFmtId="0" fontId="5" fillId="0" borderId="248" xfId="0" applyFont="1" applyBorder="1" applyAlignment="1">
      <alignment horizontal="center" vertical="center" wrapText="1"/>
    </xf>
    <xf numFmtId="0" fontId="5" fillId="0" borderId="202" xfId="0" applyFont="1" applyBorder="1" applyAlignment="1">
      <alignment horizontal="center" vertical="center" wrapText="1"/>
    </xf>
    <xf numFmtId="0" fontId="5" fillId="0" borderId="205" xfId="0" applyFont="1" applyBorder="1" applyAlignment="1">
      <alignment horizontal="center" vertical="center" wrapText="1"/>
    </xf>
    <xf numFmtId="175" fontId="6" fillId="0" borderId="20" xfId="11" applyNumberFormat="1" applyFont="1" applyBorder="1" applyAlignment="1">
      <alignment horizontal="center" vertical="center" wrapText="1"/>
    </xf>
    <xf numFmtId="175" fontId="6" fillId="0" borderId="156" xfId="11" applyNumberFormat="1" applyFont="1" applyBorder="1" applyAlignment="1">
      <alignment horizontal="center" vertical="center" wrapText="1"/>
    </xf>
    <xf numFmtId="175" fontId="6" fillId="0" borderId="10" xfId="11" applyNumberFormat="1" applyFont="1" applyBorder="1" applyAlignment="1">
      <alignment horizontal="center" vertical="center" wrapText="1"/>
    </xf>
    <xf numFmtId="0" fontId="27" fillId="2" borderId="41" xfId="4"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6" fillId="0" borderId="0" xfId="0" applyFont="1" applyBorder="1" applyAlignment="1">
      <alignment wrapText="1"/>
    </xf>
    <xf numFmtId="0" fontId="6" fillId="0" borderId="6" xfId="0" applyFont="1" applyBorder="1" applyAlignment="1">
      <alignment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176" fontId="6" fillId="0" borderId="156" xfId="11" applyNumberFormat="1" applyFont="1" applyBorder="1" applyAlignment="1">
      <alignment horizontal="center" vertical="center" wrapText="1"/>
    </xf>
    <xf numFmtId="176" fontId="6" fillId="0" borderId="91" xfId="11" applyNumberFormat="1" applyFont="1" applyBorder="1" applyAlignment="1">
      <alignment horizontal="center" vertical="center" wrapText="1"/>
    </xf>
    <xf numFmtId="176" fontId="6" fillId="0" borderId="78" xfId="11" applyNumberFormat="1" applyFont="1" applyBorder="1" applyAlignment="1">
      <alignment horizontal="center" vertical="center" wrapText="1"/>
    </xf>
    <xf numFmtId="176" fontId="6" fillId="0" borderId="84"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5" fillId="0" borderId="84" xfId="0" applyFont="1" applyBorder="1" applyAlignment="1">
      <alignment horizontal="center" vertical="center" wrapText="1"/>
    </xf>
    <xf numFmtId="0" fontId="0" fillId="0" borderId="263" xfId="0" applyBorder="1" applyAlignment="1">
      <alignment horizont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9"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53" xfId="0" applyFont="1" applyBorder="1" applyAlignment="1">
      <alignment horizontal="center" vertical="center" wrapText="1"/>
    </xf>
    <xf numFmtId="0" fontId="6" fillId="2" borderId="239" xfId="0" applyFont="1" applyFill="1" applyBorder="1" applyAlignment="1">
      <alignment horizontal="left" wrapText="1"/>
    </xf>
    <xf numFmtId="0" fontId="6" fillId="2" borderId="202" xfId="0" applyFont="1" applyFill="1" applyBorder="1" applyAlignment="1">
      <alignment horizontal="left" wrapText="1"/>
    </xf>
    <xf numFmtId="0" fontId="6" fillId="2" borderId="205" xfId="0" applyFont="1" applyFill="1" applyBorder="1" applyAlignment="1">
      <alignment horizontal="left" wrapText="1"/>
    </xf>
    <xf numFmtId="0" fontId="6" fillId="0" borderId="5" xfId="5" applyFont="1" applyFill="1" applyBorder="1" applyAlignment="1">
      <alignment horizontal="left" wrapText="1"/>
    </xf>
    <xf numFmtId="0" fontId="6" fillId="0" borderId="0" xfId="5" applyFont="1" applyFill="1" applyBorder="1" applyAlignment="1">
      <alignment horizontal="left" wrapText="1"/>
    </xf>
    <xf numFmtId="0" fontId="6" fillId="2" borderId="5" xfId="0" applyFont="1" applyFill="1" applyBorder="1" applyAlignment="1">
      <alignment horizontal="left" wrapText="1"/>
    </xf>
    <xf numFmtId="0" fontId="6" fillId="2" borderId="6" xfId="0" applyFont="1" applyFill="1" applyBorder="1" applyAlignment="1">
      <alignment horizontal="left" wrapText="1"/>
    </xf>
    <xf numFmtId="0" fontId="6" fillId="0" borderId="41" xfId="0" applyFont="1" applyFill="1" applyBorder="1" applyAlignment="1">
      <alignment horizontal="left" vertical="center" wrapText="1"/>
    </xf>
    <xf numFmtId="0" fontId="6" fillId="0" borderId="88" xfId="0" applyFont="1" applyBorder="1" applyAlignment="1">
      <alignment horizontal="left" vertical="center" wrapText="1"/>
    </xf>
    <xf numFmtId="0" fontId="6" fillId="0" borderId="98" xfId="0" applyFont="1" applyBorder="1" applyAlignment="1">
      <alignment horizontal="left" vertical="center" wrapText="1"/>
    </xf>
    <xf numFmtId="0" fontId="6" fillId="0" borderId="31" xfId="0" applyFont="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9" fillId="3" borderId="263" xfId="0" applyFont="1" applyFill="1" applyBorder="1" applyAlignment="1">
      <alignment horizontal="center" wrapText="1"/>
    </xf>
    <xf numFmtId="0" fontId="9" fillId="3" borderId="264" xfId="0" applyFont="1" applyFill="1" applyBorder="1" applyAlignment="1">
      <alignment horizontal="center" wrapText="1"/>
    </xf>
    <xf numFmtId="0" fontId="40" fillId="3" borderId="78" xfId="0" applyFont="1" applyFill="1" applyBorder="1" applyAlignment="1">
      <alignment horizontal="center"/>
    </xf>
    <xf numFmtId="0" fontId="6" fillId="2" borderId="41" xfId="0" applyFont="1" applyFill="1" applyBorder="1" applyAlignment="1">
      <alignment horizontal="left"/>
    </xf>
    <xf numFmtId="0" fontId="64" fillId="0" borderId="422" xfId="0" applyFont="1" applyFill="1" applyBorder="1" applyAlignment="1">
      <alignment horizontal="justify"/>
    </xf>
    <xf numFmtId="0" fontId="63" fillId="0" borderId="393" xfId="0" applyFont="1" applyFill="1" applyBorder="1" applyAlignment="1">
      <alignment horizontal="justify"/>
    </xf>
    <xf numFmtId="0" fontId="63" fillId="0" borderId="423" xfId="0" applyFont="1" applyFill="1" applyBorder="1" applyAlignment="1">
      <alignment horizontal="justify"/>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4" fillId="0" borderId="5" xfId="0" applyFont="1" applyFill="1" applyBorder="1" applyAlignment="1">
      <alignment horizontal="left" wrapText="1"/>
    </xf>
    <xf numFmtId="0" fontId="4" fillId="0" borderId="6" xfId="0" applyFont="1" applyFill="1" applyBorder="1" applyAlignment="1">
      <alignment horizontal="left" wrapText="1"/>
    </xf>
    <xf numFmtId="0" fontId="4" fillId="0" borderId="2" xfId="0" applyFont="1" applyFill="1" applyBorder="1" applyAlignment="1">
      <alignment horizontal="left" wrapText="1"/>
    </xf>
    <xf numFmtId="0" fontId="4"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 fillId="15" borderId="5" xfId="5" applyFont="1" applyFill="1" applyBorder="1" applyAlignment="1">
      <alignment horizontal="left" wrapText="1"/>
    </xf>
    <xf numFmtId="0" fontId="6" fillId="15" borderId="0" xfId="5" applyFont="1" applyFill="1" applyBorder="1" applyAlignment="1">
      <alignment horizontal="left" wrapText="1"/>
    </xf>
    <xf numFmtId="0" fontId="6" fillId="15" borderId="6" xfId="5" applyFont="1" applyFill="1" applyBorder="1" applyAlignment="1">
      <alignment horizontal="left" wrapText="1"/>
    </xf>
    <xf numFmtId="0" fontId="6" fillId="0" borderId="2"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62" fillId="14" borderId="428" xfId="0" applyFont="1" applyFill="1" applyBorder="1" applyAlignment="1">
      <alignment horizontal="center"/>
    </xf>
    <xf numFmtId="0" fontId="62" fillId="14" borderId="429" xfId="0" applyFont="1" applyFill="1" applyBorder="1" applyAlignment="1">
      <alignment horizontal="center"/>
    </xf>
    <xf numFmtId="0" fontId="62" fillId="14" borderId="430" xfId="0" applyFont="1" applyFill="1" applyBorder="1" applyAlignment="1">
      <alignment horizontal="center"/>
    </xf>
    <xf numFmtId="0" fontId="64" fillId="0" borderId="426" xfId="0" applyFont="1" applyFill="1" applyBorder="1" applyAlignment="1">
      <alignment horizont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27" xfId="0" applyNumberFormat="1" applyFont="1" applyFill="1" applyBorder="1" applyAlignment="1">
      <alignment horizontal="center" vertical="center"/>
    </xf>
    <xf numFmtId="0" fontId="64" fillId="0" borderId="426" xfId="0" applyFont="1" applyFill="1" applyBorder="1" applyAlignment="1">
      <alignment horizontal="left" vertical="top"/>
    </xf>
    <xf numFmtId="0" fontId="64" fillId="0" borderId="390" xfId="0" applyFont="1" applyFill="1" applyBorder="1" applyAlignment="1">
      <alignment horizontal="left" vertical="top"/>
    </xf>
    <xf numFmtId="0" fontId="64" fillId="0" borderId="427" xfId="0" applyFont="1" applyFill="1" applyBorder="1" applyAlignment="1">
      <alignment horizontal="left" vertical="top"/>
    </xf>
    <xf numFmtId="0" fontId="63" fillId="0" borderId="422" xfId="0" applyFont="1" applyFill="1" applyBorder="1" applyAlignment="1">
      <alignment horizontal="left"/>
    </xf>
    <xf numFmtId="0" fontId="63" fillId="0" borderId="393" xfId="0" applyFont="1" applyFill="1" applyBorder="1" applyAlignment="1">
      <alignment horizontal="left"/>
    </xf>
    <xf numFmtId="0" fontId="63" fillId="0" borderId="423" xfId="0" applyFont="1" applyFill="1" applyBorder="1" applyAlignment="1">
      <alignment horizontal="left"/>
    </xf>
    <xf numFmtId="0" fontId="64" fillId="0" borderId="424" xfId="0" applyFont="1" applyFill="1" applyBorder="1" applyAlignment="1">
      <alignment horizontal="left"/>
    </xf>
    <xf numFmtId="0" fontId="64" fillId="0" borderId="431" xfId="0" applyFont="1" applyFill="1" applyBorder="1" applyAlignment="1">
      <alignment horizontal="left"/>
    </xf>
    <xf numFmtId="0" fontId="64" fillId="0" borderId="425" xfId="0" applyFont="1" applyFill="1" applyBorder="1" applyAlignment="1">
      <alignment horizontal="left"/>
    </xf>
    <xf numFmtId="0" fontId="6" fillId="2" borderId="345" xfId="4" applyFont="1" applyFill="1" applyBorder="1" applyAlignment="1">
      <alignment horizontal="left" wrapText="1"/>
    </xf>
    <xf numFmtId="0" fontId="9" fillId="3" borderId="40" xfId="0" applyFont="1" applyFill="1" applyBorder="1" applyAlignment="1">
      <alignment horizont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5" xfId="0" applyFont="1" applyBorder="1" applyAlignment="1">
      <alignment horizontal="left" wrapText="1"/>
    </xf>
    <xf numFmtId="0" fontId="5" fillId="0" borderId="6" xfId="0" applyFont="1" applyBorder="1" applyAlignment="1">
      <alignment horizontal="left" wrapText="1"/>
    </xf>
    <xf numFmtId="0" fontId="64" fillId="0" borderId="422" xfId="0" applyFont="1" applyFill="1" applyBorder="1" applyAlignment="1">
      <alignment horizontal="justify" wrapText="1"/>
    </xf>
    <xf numFmtId="0" fontId="63" fillId="0" borderId="393" xfId="0" applyFont="1" applyFill="1" applyBorder="1" applyAlignment="1">
      <alignment horizontal="justify" wrapText="1"/>
    </xf>
    <xf numFmtId="0" fontId="63" fillId="0" borderId="423" xfId="0" applyFont="1" applyFill="1" applyBorder="1" applyAlignment="1">
      <alignment horizontal="justify" wrapText="1"/>
    </xf>
    <xf numFmtId="0" fontId="64" fillId="0" borderId="393" xfId="0" applyFont="1" applyFill="1" applyBorder="1" applyAlignment="1">
      <alignment horizontal="justify" wrapText="1"/>
    </xf>
    <xf numFmtId="0" fontId="64" fillId="0" borderId="423" xfId="0" applyFont="1" applyFill="1" applyBorder="1" applyAlignment="1">
      <alignment horizontal="justify" wrapText="1"/>
    </xf>
    <xf numFmtId="0" fontId="63" fillId="0" borderId="422" xfId="0" applyFont="1" applyFill="1" applyBorder="1" applyAlignment="1">
      <alignment horizontal="justify"/>
    </xf>
    <xf numFmtId="0" fontId="64" fillId="0" borderId="424" xfId="0" applyFont="1" applyFill="1" applyBorder="1" applyAlignment="1">
      <alignment horizontal="justify"/>
    </xf>
    <xf numFmtId="0" fontId="64" fillId="0" borderId="431" xfId="0" applyFont="1" applyFill="1" applyBorder="1" applyAlignment="1">
      <alignment horizontal="justify"/>
    </xf>
    <xf numFmtId="0" fontId="64" fillId="0" borderId="425" xfId="0" applyFont="1" applyFill="1" applyBorder="1" applyAlignment="1">
      <alignment horizontal="justify"/>
    </xf>
    <xf numFmtId="0" fontId="64" fillId="0" borderId="345" xfId="0" applyFont="1" applyFill="1" applyBorder="1" applyAlignment="1">
      <alignment horizontal="left"/>
    </xf>
    <xf numFmtId="0" fontId="64" fillId="0" borderId="422" xfId="0" applyFont="1" applyFill="1" applyBorder="1" applyAlignment="1">
      <alignment horizontal="left" wrapText="1"/>
    </xf>
    <xf numFmtId="0" fontId="64" fillId="0" borderId="393" xfId="0" applyFont="1" applyFill="1" applyBorder="1" applyAlignment="1">
      <alignment horizontal="left" wrapText="1"/>
    </xf>
    <xf numFmtId="0" fontId="64" fillId="0" borderId="423" xfId="0" applyFont="1" applyFill="1" applyBorder="1" applyAlignment="1">
      <alignment horizontal="left" wrapText="1"/>
    </xf>
    <xf numFmtId="0" fontId="64" fillId="15" borderId="422" xfId="0" applyFont="1" applyFill="1" applyBorder="1" applyAlignment="1">
      <alignment horizontal="justify" wrapText="1"/>
    </xf>
    <xf numFmtId="0" fontId="64" fillId="15" borderId="393" xfId="0" applyFont="1" applyFill="1" applyBorder="1" applyAlignment="1">
      <alignment horizontal="justify" wrapText="1"/>
    </xf>
    <xf numFmtId="0" fontId="64" fillId="15" borderId="423" xfId="0" applyFont="1" applyFill="1" applyBorder="1" applyAlignment="1">
      <alignment horizontal="justify" wrapText="1"/>
    </xf>
    <xf numFmtId="0" fontId="4" fillId="2" borderId="41" xfId="4" applyFont="1" applyFill="1" applyBorder="1" applyAlignment="1">
      <alignment horizontal="left" wrapText="1"/>
    </xf>
    <xf numFmtId="0" fontId="4" fillId="2" borderId="345" xfId="4" applyFont="1" applyFill="1" applyBorder="1" applyAlignment="1">
      <alignment horizontal="left" wrapText="1"/>
    </xf>
    <xf numFmtId="0" fontId="63" fillId="0" borderId="426" xfId="0" applyFont="1" applyFill="1" applyBorder="1" applyAlignment="1">
      <alignment horizontal="justify" vertical="top"/>
    </xf>
    <xf numFmtId="0" fontId="64" fillId="0" borderId="390" xfId="0" applyFont="1" applyFill="1" applyBorder="1" applyAlignment="1">
      <alignment horizontal="justify" vertical="top"/>
    </xf>
    <xf numFmtId="0" fontId="64" fillId="0" borderId="427" xfId="0" applyFont="1" applyFill="1" applyBorder="1" applyAlignment="1">
      <alignment horizontal="justify" vertical="top"/>
    </xf>
    <xf numFmtId="0" fontId="64" fillId="0" borderId="422" xfId="0" applyFont="1" applyFill="1" applyBorder="1" applyAlignment="1">
      <alignment horizontal="left" vertical="top" wrapText="1"/>
    </xf>
    <xf numFmtId="0" fontId="64" fillId="0" borderId="393" xfId="0" applyFont="1" applyFill="1" applyBorder="1" applyAlignment="1">
      <alignment horizontal="left" vertical="top" wrapText="1"/>
    </xf>
    <xf numFmtId="0" fontId="64" fillId="0" borderId="423" xfId="0" applyFont="1" applyFill="1" applyBorder="1" applyAlignment="1">
      <alignment horizontal="left" vertical="top" wrapText="1"/>
    </xf>
    <xf numFmtId="0" fontId="64" fillId="0" borderId="421" xfId="0" applyFont="1" applyFill="1" applyBorder="1" applyAlignment="1">
      <alignment horizontal="justify" vertical="top"/>
    </xf>
    <xf numFmtId="0" fontId="60" fillId="0" borderId="349" xfId="0" applyFont="1" applyBorder="1" applyAlignment="1">
      <alignment horizontal="left" wrapText="1"/>
    </xf>
    <xf numFmtId="0" fontId="60" fillId="0" borderId="351" xfId="0" applyFont="1" applyBorder="1" applyAlignment="1">
      <alignment horizontal="left" wrapText="1"/>
    </xf>
    <xf numFmtId="0" fontId="9" fillId="3" borderId="265" xfId="0" applyFont="1" applyFill="1" applyBorder="1" applyAlignment="1">
      <alignment horizontal="left"/>
    </xf>
    <xf numFmtId="0" fontId="9" fillId="3" borderId="266" xfId="0" applyFont="1" applyFill="1" applyBorder="1" applyAlignment="1">
      <alignment horizontal="left"/>
    </xf>
    <xf numFmtId="0" fontId="9" fillId="3" borderId="267" xfId="0" applyFont="1" applyFill="1" applyBorder="1" applyAlignment="1">
      <alignment horizontal="left"/>
    </xf>
    <xf numFmtId="0" fontId="64" fillId="15" borderId="422" xfId="0" applyFont="1" applyFill="1" applyBorder="1" applyAlignment="1">
      <alignment horizontal="left" wrapText="1"/>
    </xf>
    <xf numFmtId="0" fontId="64" fillId="15" borderId="393" xfId="0" applyFont="1" applyFill="1" applyBorder="1" applyAlignment="1">
      <alignment horizontal="left" wrapText="1"/>
    </xf>
    <xf numFmtId="0" fontId="64" fillId="15" borderId="423" xfId="0" applyFont="1" applyFill="1" applyBorder="1" applyAlignment="1">
      <alignment horizontal="left" wrapText="1"/>
    </xf>
    <xf numFmtId="49" fontId="60" fillId="15" borderId="347" xfId="0" applyNumberFormat="1" applyFont="1" applyFill="1" applyBorder="1" applyAlignment="1">
      <alignment horizontal="left" vertical="top" wrapText="1"/>
    </xf>
    <xf numFmtId="49" fontId="60" fillId="15" borderId="348" xfId="0" applyNumberFormat="1" applyFont="1" applyFill="1" applyBorder="1" applyAlignment="1">
      <alignment horizontal="left" vertical="top" wrapText="1"/>
    </xf>
    <xf numFmtId="0" fontId="4" fillId="15" borderId="421" xfId="0" applyFont="1" applyFill="1" applyBorder="1" applyAlignment="1">
      <alignment horizontal="center" vertical="center" wrapText="1"/>
    </xf>
    <xf numFmtId="0" fontId="4" fillId="15" borderId="397" xfId="0" applyFont="1" applyFill="1" applyBorder="1" applyAlignment="1">
      <alignment horizontal="center" vertical="center" wrapText="1"/>
    </xf>
    <xf numFmtId="0" fontId="4" fillId="15" borderId="390"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393" xfId="0" applyFont="1" applyFill="1" applyBorder="1" applyAlignment="1">
      <alignment horizontal="left"/>
    </xf>
    <xf numFmtId="0" fontId="4" fillId="15" borderId="84" xfId="0" applyFont="1" applyFill="1" applyBorder="1" applyAlignment="1">
      <alignment horizontal="left"/>
    </xf>
    <xf numFmtId="0" fontId="4" fillId="15" borderId="464" xfId="0" applyFont="1" applyFill="1" applyBorder="1" applyAlignment="1" applyProtection="1">
      <alignment vertical="center"/>
      <protection locked="0"/>
    </xf>
    <xf numFmtId="0" fontId="4" fillId="15" borderId="465" xfId="0" applyFont="1" applyFill="1" applyBorder="1" applyAlignment="1" applyProtection="1">
      <alignment vertical="center"/>
      <protection locked="0"/>
    </xf>
    <xf numFmtId="185" fontId="5" fillId="15" borderId="138" xfId="10" applyNumberFormat="1" applyFont="1" applyFill="1" applyBorder="1" applyAlignment="1" applyProtection="1">
      <alignment horizontal="center" vertical="center" wrapText="1"/>
    </xf>
    <xf numFmtId="185" fontId="5" fillId="15" borderId="115" xfId="10" applyNumberFormat="1" applyFont="1" applyFill="1" applyBorder="1" applyAlignment="1" applyProtection="1">
      <alignment horizontal="center" vertical="center" wrapText="1"/>
    </xf>
    <xf numFmtId="0" fontId="5" fillId="15" borderId="30" xfId="1" applyFont="1" applyFill="1" applyBorder="1" applyAlignment="1" applyProtection="1">
      <alignment horizontal="center" vertical="center" wrapText="1"/>
    </xf>
    <xf numFmtId="0" fontId="5" fillId="15" borderId="37" xfId="1" applyFont="1" applyFill="1" applyBorder="1" applyAlignment="1" applyProtection="1">
      <alignment horizontal="center" vertical="center" wrapText="1"/>
    </xf>
    <xf numFmtId="0" fontId="52" fillId="15" borderId="92" xfId="0" applyFont="1" applyFill="1" applyBorder="1" applyAlignment="1" applyProtection="1">
      <alignment horizontal="left" vertical="center" wrapText="1"/>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4" fillId="15" borderId="459" xfId="0" applyFont="1" applyFill="1" applyBorder="1" applyAlignment="1" applyProtection="1">
      <alignment vertical="center"/>
      <protection locked="0"/>
    </xf>
    <xf numFmtId="0" fontId="15" fillId="15" borderId="393" xfId="0" applyFont="1" applyFill="1" applyBorder="1" applyAlignment="1" applyProtection="1">
      <alignment horizontal="left" vertical="center" wrapText="1"/>
      <protection locked="0"/>
    </xf>
    <xf numFmtId="0" fontId="4" fillId="15" borderId="462" xfId="0" applyFont="1" applyFill="1" applyBorder="1" applyAlignment="1" applyProtection="1">
      <alignment vertical="center"/>
      <protection locked="0"/>
    </xf>
    <xf numFmtId="0" fontId="4" fillId="15" borderId="461" xfId="0" applyFont="1" applyFill="1" applyBorder="1" applyAlignment="1" applyProtection="1">
      <alignment vertical="center"/>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90"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4" fillId="15" borderId="138" xfId="0" applyFont="1" applyFill="1" applyBorder="1" applyAlignment="1" applyProtection="1">
      <alignment vertical="center"/>
      <protection locked="0"/>
    </xf>
    <xf numFmtId="0" fontId="4" fillId="15" borderId="115" xfId="0" applyFont="1" applyFill="1" applyBorder="1" applyAlignment="1" applyProtection="1">
      <alignment vertical="center"/>
      <protection locked="0"/>
    </xf>
    <xf numFmtId="0" fontId="4" fillId="15" borderId="471" xfId="0" applyFont="1" applyFill="1" applyBorder="1" applyAlignment="1" applyProtection="1">
      <alignment vertical="center"/>
      <protection locked="0"/>
    </xf>
    <xf numFmtId="0" fontId="4" fillId="15" borderId="27" xfId="0" applyFont="1" applyFill="1" applyBorder="1" applyAlignment="1" applyProtection="1">
      <alignment horizontal="center" vertical="center" wrapText="1"/>
      <protection locked="0"/>
    </xf>
    <xf numFmtId="0" fontId="4" fillId="15" borderId="28" xfId="0" applyFont="1" applyFill="1" applyBorder="1" applyAlignment="1" applyProtection="1">
      <alignment horizontal="center" vertical="center" wrapText="1"/>
      <protection locked="0"/>
    </xf>
    <xf numFmtId="0" fontId="4" fillId="15" borderId="61" xfId="0" applyFont="1" applyFill="1" applyBorder="1" applyAlignment="1" applyProtection="1">
      <alignment horizontal="center" vertical="center" wrapText="1"/>
      <protection locked="0"/>
    </xf>
    <xf numFmtId="0" fontId="4" fillId="15" borderId="18" xfId="0" applyFont="1" applyFill="1" applyBorder="1" applyAlignment="1" applyProtection="1">
      <alignment horizontal="center" vertical="center" wrapText="1"/>
      <protection locked="0"/>
    </xf>
    <xf numFmtId="0" fontId="4" fillId="15" borderId="46" xfId="0" applyFont="1" applyFill="1" applyBorder="1" applyAlignment="1" applyProtection="1">
      <alignment horizontal="center" vertical="center"/>
      <protection locked="0"/>
    </xf>
    <xf numFmtId="0" fontId="4" fillId="15" borderId="20" xfId="0" applyFont="1" applyFill="1" applyBorder="1" applyAlignment="1" applyProtection="1">
      <alignment horizontal="center" vertical="center"/>
      <protection locked="0"/>
    </xf>
    <xf numFmtId="0" fontId="4" fillId="15" borderId="237" xfId="0" applyFont="1" applyFill="1" applyBorder="1" applyAlignment="1" applyProtection="1">
      <alignment horizontal="center" vertical="center" wrapText="1"/>
      <protection locked="0"/>
    </xf>
    <xf numFmtId="0" fontId="4" fillId="15" borderId="118"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center" vertical="center" wrapText="1"/>
      <protection locked="0"/>
    </xf>
    <xf numFmtId="0" fontId="4" fillId="15" borderId="121"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wrapText="1"/>
      <protection locked="0"/>
    </xf>
    <xf numFmtId="0" fontId="4" fillId="15" borderId="390"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protection locked="0"/>
    </xf>
    <xf numFmtId="0" fontId="4" fillId="15" borderId="390" xfId="0" applyFont="1" applyFill="1" applyBorder="1" applyAlignment="1" applyProtection="1">
      <alignment horizontal="center" vertical="center"/>
      <protection locked="0"/>
    </xf>
    <xf numFmtId="0" fontId="84" fillId="15" borderId="200" xfId="0" applyFont="1" applyFill="1" applyBorder="1" applyAlignment="1" applyProtection="1">
      <alignment horizontal="left"/>
      <protection locked="0" hidden="1"/>
    </xf>
    <xf numFmtId="0" fontId="84" fillId="15" borderId="159" xfId="0" applyFont="1" applyFill="1" applyBorder="1" applyAlignment="1" applyProtection="1">
      <alignment horizontal="left"/>
      <protection locked="0" hidden="1"/>
    </xf>
    <xf numFmtId="0" fontId="84" fillId="15" borderId="194" xfId="0" applyFont="1" applyFill="1" applyBorder="1" applyAlignment="1" applyProtection="1">
      <alignment horizontal="left"/>
      <protection locked="0" hidden="1"/>
    </xf>
    <xf numFmtId="0" fontId="84" fillId="15" borderId="121" xfId="0" applyFont="1" applyFill="1" applyBorder="1" applyAlignment="1" applyProtection="1">
      <alignment horizontal="left"/>
      <protection locked="0" hidden="1"/>
    </xf>
    <xf numFmtId="0" fontId="84" fillId="15" borderId="237" xfId="0" applyFont="1" applyFill="1" applyBorder="1" applyAlignment="1" applyProtection="1">
      <alignment horizontal="left"/>
      <protection locked="0" hidden="1"/>
    </xf>
    <xf numFmtId="0" fontId="84" fillId="15" borderId="118" xfId="0" applyFont="1" applyFill="1" applyBorder="1" applyAlignment="1" applyProtection="1">
      <alignment horizontal="left"/>
      <protection locked="0" hidden="1"/>
    </xf>
    <xf numFmtId="0" fontId="85" fillId="0" borderId="183" xfId="0" applyFont="1" applyBorder="1" applyAlignment="1" applyProtection="1">
      <alignment horizontal="left"/>
      <protection locked="0"/>
    </xf>
    <xf numFmtId="0" fontId="85" fillId="0" borderId="397" xfId="0" applyFont="1" applyBorder="1" applyAlignment="1" applyProtection="1">
      <alignment horizontal="left"/>
      <protection locked="0"/>
    </xf>
    <xf numFmtId="0" fontId="85" fillId="0" borderId="237" xfId="0" applyFont="1" applyBorder="1" applyAlignment="1" applyProtection="1">
      <alignment horizontal="left"/>
      <protection locked="0"/>
    </xf>
    <xf numFmtId="0" fontId="85" fillId="0" borderId="118" xfId="0" applyFont="1" applyBorder="1" applyAlignment="1" applyProtection="1">
      <alignment horizontal="left"/>
      <protection locked="0"/>
    </xf>
    <xf numFmtId="0" fontId="84" fillId="15" borderId="45" xfId="0" applyFont="1" applyFill="1" applyBorder="1" applyAlignment="1" applyProtection="1">
      <alignment horizontal="left"/>
      <protection locked="0" hidden="1"/>
    </xf>
    <xf numFmtId="0" fontId="84" fillId="15" borderId="390" xfId="0" applyFont="1" applyFill="1" applyBorder="1" applyAlignment="1" applyProtection="1">
      <alignment horizontal="left"/>
      <protection locked="0" hidden="1"/>
    </xf>
    <xf numFmtId="0" fontId="84" fillId="15" borderId="46" xfId="0" applyFont="1" applyFill="1" applyBorder="1" applyAlignment="1" applyProtection="1">
      <alignment horizontal="left"/>
      <protection locked="0" hidden="1"/>
    </xf>
    <xf numFmtId="0" fontId="84" fillId="15" borderId="20" xfId="0" applyFont="1" applyFill="1" applyBorder="1" applyAlignment="1" applyProtection="1">
      <alignment horizontal="left"/>
      <protection locked="0" hidden="1"/>
    </xf>
    <xf numFmtId="0" fontId="84" fillId="15" borderId="61" xfId="0" applyFont="1" applyFill="1" applyBorder="1" applyAlignment="1" applyProtection="1">
      <alignment horizontal="left"/>
      <protection locked="0" hidden="1"/>
    </xf>
    <xf numFmtId="0" fontId="84" fillId="15" borderId="18" xfId="0" applyFont="1" applyFill="1" applyBorder="1" applyAlignment="1" applyProtection="1">
      <alignment horizontal="left"/>
      <protection locked="0" hidden="1"/>
    </xf>
    <xf numFmtId="0" fontId="85" fillId="0" borderId="194" xfId="0" applyFont="1" applyBorder="1" applyAlignment="1" applyProtection="1">
      <alignment horizontal="left"/>
      <protection locked="0"/>
    </xf>
    <xf numFmtId="0" fontId="85" fillId="0" borderId="121" xfId="0" applyFont="1" applyBorder="1" applyAlignment="1" applyProtection="1">
      <alignment horizontal="left"/>
      <protection locked="0"/>
    </xf>
    <xf numFmtId="0" fontId="4" fillId="15" borderId="485" xfId="0" applyFont="1" applyFill="1" applyBorder="1" applyAlignment="1" applyProtection="1">
      <alignment horizontal="left" vertical="center" wrapText="1"/>
      <protection locked="0"/>
    </xf>
    <xf numFmtId="0" fontId="64" fillId="15" borderId="138" xfId="0" applyFont="1" applyFill="1" applyBorder="1" applyAlignment="1" applyProtection="1">
      <alignment horizontal="center" wrapText="1"/>
      <protection locked="0"/>
    </xf>
    <xf numFmtId="0" fontId="64" fillId="15" borderId="115" xfId="0" applyFont="1" applyFill="1" applyBorder="1" applyAlignment="1" applyProtection="1">
      <alignment horizontal="center" wrapText="1"/>
      <protection locked="0"/>
    </xf>
    <xf numFmtId="216" fontId="4" fillId="15" borderId="393" xfId="0" applyNumberFormat="1" applyFont="1" applyFill="1" applyBorder="1" applyAlignment="1" applyProtection="1">
      <alignment horizontal="left"/>
      <protection locked="0"/>
    </xf>
    <xf numFmtId="0" fontId="64" fillId="15" borderId="115" xfId="0" applyNumberFormat="1" applyFont="1" applyFill="1" applyBorder="1" applyAlignment="1" applyProtection="1">
      <alignment horizontal="left" vertical="center"/>
      <protection locked="0"/>
    </xf>
    <xf numFmtId="0" fontId="64" fillId="15" borderId="138"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64" fillId="15" borderId="390" xfId="0" applyFont="1" applyFill="1" applyBorder="1" applyAlignment="1" applyProtection="1">
      <alignment horizontal="center" wrapText="1"/>
      <protection locked="0"/>
    </xf>
    <xf numFmtId="0" fontId="85" fillId="0" borderId="138" xfId="0" applyFont="1" applyBorder="1" applyAlignment="1" applyProtection="1">
      <alignment horizontal="left" vertical="center" wrapText="1"/>
      <protection locked="0"/>
    </xf>
    <xf numFmtId="0" fontId="85" fillId="0" borderId="187" xfId="0" applyFont="1" applyBorder="1" applyAlignment="1" applyProtection="1">
      <alignment horizontal="left" vertical="center" wrapText="1"/>
      <protection locked="0"/>
    </xf>
    <xf numFmtId="0" fontId="4" fillId="15" borderId="94" xfId="0" applyFont="1" applyFill="1" applyBorder="1" applyAlignment="1" applyProtection="1">
      <alignment horizontal="left" vertical="center" wrapText="1"/>
      <protection locked="0"/>
    </xf>
    <xf numFmtId="0" fontId="4" fillId="15" borderId="138" xfId="0" applyFont="1" applyFill="1" applyBorder="1" applyAlignment="1" applyProtection="1">
      <alignment horizontal="left" vertical="center" wrapText="1"/>
      <protection locked="0"/>
    </xf>
    <xf numFmtId="0" fontId="4" fillId="15" borderId="187" xfId="0" applyFont="1" applyFill="1" applyBorder="1" applyAlignment="1" applyProtection="1">
      <alignment horizontal="left" vertical="center" wrapText="1"/>
      <protection locked="0"/>
    </xf>
    <xf numFmtId="0" fontId="85" fillId="15" borderId="194" xfId="0" applyFont="1" applyFill="1" applyBorder="1" applyAlignment="1" applyProtection="1">
      <alignment horizontal="left"/>
      <protection locked="0"/>
    </xf>
    <xf numFmtId="0" fontId="85" fillId="15" borderId="121" xfId="0" applyFont="1" applyFill="1" applyBorder="1" applyAlignment="1" applyProtection="1">
      <alignment horizontal="left"/>
      <protection locked="0"/>
    </xf>
    <xf numFmtId="0" fontId="85" fillId="0" borderId="61" xfId="0" applyFont="1" applyBorder="1" applyAlignment="1" applyProtection="1">
      <alignment horizontal="left"/>
      <protection locked="0"/>
    </xf>
    <xf numFmtId="0" fontId="85" fillId="0" borderId="18" xfId="0" applyFont="1" applyBorder="1" applyAlignment="1" applyProtection="1">
      <alignment horizontal="left"/>
      <protection locked="0"/>
    </xf>
    <xf numFmtId="0" fontId="4" fillId="15" borderId="46" xfId="0" applyFont="1" applyFill="1" applyBorder="1" applyAlignment="1" applyProtection="1">
      <alignment horizontal="left" vertical="center" wrapText="1"/>
      <protection locked="0"/>
    </xf>
    <xf numFmtId="0" fontId="4" fillId="15" borderId="20" xfId="0" applyFont="1" applyFill="1" applyBorder="1" applyAlignment="1" applyProtection="1">
      <alignment horizontal="left" vertical="center" wrapText="1"/>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216" fontId="4" fillId="15" borderId="31" xfId="0" applyNumberFormat="1" applyFont="1" applyFill="1" applyBorder="1" applyAlignment="1" applyProtection="1">
      <alignment horizontal="left"/>
      <protection locked="0"/>
    </xf>
    <xf numFmtId="0" fontId="30" fillId="15" borderId="183" xfId="0" applyFont="1" applyFill="1" applyBorder="1" applyAlignment="1" applyProtection="1">
      <alignment horizontal="left" vertical="center"/>
      <protection locked="0"/>
    </xf>
    <xf numFmtId="0" fontId="30" fillId="15" borderId="397" xfId="0" applyFont="1" applyFill="1" applyBorder="1" applyAlignment="1" applyProtection="1">
      <alignment horizontal="left" vertical="center"/>
      <protection locked="0"/>
    </xf>
    <xf numFmtId="0" fontId="30" fillId="0" borderId="194" xfId="0" applyFont="1" applyFill="1" applyBorder="1" applyAlignment="1" applyProtection="1">
      <alignment horizontal="left" vertical="center"/>
      <protection locked="0"/>
    </xf>
    <xf numFmtId="0" fontId="30" fillId="0" borderId="121" xfId="0" applyFont="1" applyFill="1" applyBorder="1" applyAlignment="1" applyProtection="1">
      <alignment horizontal="left" vertical="center"/>
      <protection locked="0"/>
    </xf>
    <xf numFmtId="0" fontId="49" fillId="15" borderId="183" xfId="0" applyFont="1" applyFill="1" applyBorder="1" applyAlignment="1" applyProtection="1">
      <alignment horizontal="left" vertical="center"/>
      <protection locked="0"/>
    </xf>
    <xf numFmtId="0" fontId="49" fillId="15" borderId="397" xfId="0" applyFont="1" applyFill="1" applyBorder="1" applyAlignment="1" applyProtection="1">
      <alignment horizontal="left" vertical="center"/>
      <protection locked="0"/>
    </xf>
    <xf numFmtId="0" fontId="49" fillId="15" borderId="194" xfId="0" applyFont="1" applyFill="1" applyBorder="1" applyAlignment="1" applyProtection="1">
      <alignment horizontal="left" vertical="center"/>
      <protection locked="0"/>
    </xf>
    <xf numFmtId="0" fontId="49" fillId="15" borderId="121" xfId="0" applyFont="1" applyFill="1" applyBorder="1" applyAlignment="1" applyProtection="1">
      <alignment horizontal="left" vertical="center"/>
      <protection locked="0"/>
    </xf>
    <xf numFmtId="0" fontId="0" fillId="0" borderId="194" xfId="0" applyBorder="1" applyAlignment="1" applyProtection="1">
      <alignment horizontal="left"/>
      <protection locked="0"/>
    </xf>
    <xf numFmtId="0" fontId="0" fillId="0" borderId="121" xfId="0" applyBorder="1" applyAlignment="1" applyProtection="1">
      <alignment horizontal="left"/>
      <protection locked="0"/>
    </xf>
    <xf numFmtId="0" fontId="4" fillId="15" borderId="45" xfId="0" applyFont="1" applyFill="1" applyBorder="1" applyAlignment="1" applyProtection="1">
      <alignment vertical="center" wrapText="1"/>
      <protection locked="0"/>
    </xf>
    <xf numFmtId="0" fontId="84" fillId="15" borderId="138" xfId="0" applyFont="1" applyFill="1" applyBorder="1" applyAlignment="1" applyProtection="1">
      <alignment horizontal="left" vertical="center" wrapText="1"/>
      <protection locked="0" hidden="1"/>
    </xf>
    <xf numFmtId="0" fontId="84" fillId="15" borderId="187" xfId="0" applyFont="1" applyFill="1" applyBorder="1" applyAlignment="1" applyProtection="1">
      <alignment horizontal="left" vertical="center" wrapText="1"/>
      <protection locked="0" hidden="1"/>
    </xf>
    <xf numFmtId="0" fontId="27" fillId="15" borderId="390" xfId="0" applyFont="1" applyFill="1" applyBorder="1" applyAlignment="1" applyProtection="1">
      <alignment vertical="center"/>
      <protection locked="0"/>
    </xf>
    <xf numFmtId="0" fontId="4" fillId="15" borderId="61" xfId="0" applyFont="1" applyFill="1" applyBorder="1" applyAlignment="1" applyProtection="1">
      <alignment vertical="center" wrapText="1"/>
      <protection locked="0"/>
    </xf>
    <xf numFmtId="0" fontId="4" fillId="15" borderId="18" xfId="0" applyFont="1" applyFill="1" applyBorder="1" applyAlignment="1" applyProtection="1">
      <alignment vertical="center" wrapText="1"/>
      <protection locked="0"/>
    </xf>
    <xf numFmtId="0" fontId="4" fillId="15" borderId="46" xfId="0" applyFont="1" applyFill="1" applyBorder="1" applyAlignment="1" applyProtection="1">
      <alignment vertical="center" wrapText="1"/>
      <protection locked="0"/>
    </xf>
    <xf numFmtId="0" fontId="4" fillId="15" borderId="20" xfId="0" applyFont="1" applyFill="1" applyBorder="1" applyAlignment="1" applyProtection="1">
      <alignment vertical="center" wrapText="1"/>
      <protection locked="0"/>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4" fillId="15" borderId="390" xfId="0" applyFont="1" applyFill="1" applyBorder="1" applyAlignment="1" applyProtection="1">
      <alignment vertical="center" wrapText="1"/>
      <protection locked="0"/>
    </xf>
    <xf numFmtId="0" fontId="76" fillId="15" borderId="138" xfId="0" applyNumberFormat="1" applyFont="1" applyFill="1" applyBorder="1" applyAlignment="1" applyProtection="1">
      <alignment horizontal="left" vertical="center"/>
      <protection locked="0"/>
    </xf>
    <xf numFmtId="0" fontId="76" fillId="15" borderId="187" xfId="0" applyNumberFormat="1" applyFont="1" applyFill="1" applyBorder="1" applyAlignment="1" applyProtection="1">
      <alignment horizontal="left" vertical="center"/>
      <protection locked="0"/>
    </xf>
    <xf numFmtId="0" fontId="76" fillId="15" borderId="95" xfId="0" applyFont="1" applyFill="1" applyBorder="1" applyAlignment="1" applyProtection="1">
      <alignment horizontal="left" vertical="center" wrapText="1"/>
      <protection locked="0"/>
    </xf>
    <xf numFmtId="216" fontId="76" fillId="15" borderId="95" xfId="0" applyNumberFormat="1" applyFont="1" applyFill="1" applyBorder="1" applyAlignment="1" applyProtection="1">
      <alignment horizontal="left"/>
      <protection locked="0"/>
    </xf>
    <xf numFmtId="216" fontId="76" fillId="15" borderId="393" xfId="0" applyNumberFormat="1" applyFont="1" applyFill="1" applyBorder="1" applyAlignment="1" applyProtection="1">
      <alignment horizontal="left"/>
      <protection locked="0"/>
    </xf>
    <xf numFmtId="0" fontId="76" fillId="15" borderId="237" xfId="0" applyNumberFormat="1" applyFont="1" applyFill="1" applyBorder="1" applyAlignment="1" applyProtection="1">
      <alignment horizontal="left" vertical="center"/>
      <protection locked="0"/>
    </xf>
    <xf numFmtId="0" fontId="76" fillId="15" borderId="314" xfId="0" applyNumberFormat="1" applyFont="1" applyFill="1" applyBorder="1" applyAlignment="1" applyProtection="1">
      <alignment horizontal="left" vertical="center"/>
      <protection locked="0"/>
    </xf>
    <xf numFmtId="0" fontId="64" fillId="15" borderId="138" xfId="0" applyNumberFormat="1" applyFont="1" applyFill="1" applyBorder="1" applyAlignment="1" applyProtection="1">
      <alignment horizontal="left" vertical="center" wrapText="1"/>
      <protection locked="0"/>
    </xf>
    <xf numFmtId="0" fontId="64" fillId="15" borderId="115" xfId="0" applyNumberFormat="1" applyFont="1" applyFill="1" applyBorder="1" applyAlignment="1" applyProtection="1">
      <alignment horizontal="left" vertical="center" wrapText="1"/>
      <protection locked="0"/>
    </xf>
    <xf numFmtId="0" fontId="4" fillId="15" borderId="152" xfId="0" applyFont="1" applyFill="1" applyBorder="1" applyAlignment="1" applyProtection="1">
      <alignment horizontal="left" vertical="center" wrapText="1"/>
      <protection locked="0"/>
    </xf>
    <xf numFmtId="0" fontId="4" fillId="15" borderId="37" xfId="4" applyFont="1" applyFill="1" applyBorder="1" applyAlignment="1">
      <alignment horizontal="left" vertical="center" wrapText="1"/>
    </xf>
    <xf numFmtId="0" fontId="74" fillId="25" borderId="161" xfId="0" applyFont="1" applyFill="1" applyBorder="1" applyAlignment="1" applyProtection="1">
      <alignment horizontal="left" vertical="center"/>
      <protection locked="0"/>
    </xf>
    <xf numFmtId="0" fontId="74" fillId="25" borderId="0" xfId="0" applyFont="1" applyFill="1" applyBorder="1" applyAlignment="1" applyProtection="1">
      <alignment horizontal="left" vertical="center"/>
      <protection locked="0"/>
    </xf>
    <xf numFmtId="0" fontId="84" fillId="15" borderId="237" xfId="0" applyFont="1" applyFill="1" applyBorder="1" applyAlignment="1" applyProtection="1">
      <alignment horizontal="left" vertical="center" wrapText="1"/>
      <protection locked="0" hidden="1"/>
    </xf>
    <xf numFmtId="0" fontId="84" fillId="15" borderId="118" xfId="0" applyFont="1" applyFill="1" applyBorder="1" applyAlignment="1" applyProtection="1">
      <alignment horizontal="left" vertical="center" wrapText="1"/>
      <protection locked="0" hidden="1"/>
    </xf>
    <xf numFmtId="0" fontId="84" fillId="15" borderId="194" xfId="0" applyFont="1" applyFill="1" applyBorder="1" applyAlignment="1" applyProtection="1">
      <alignment horizontal="left" vertical="center" wrapText="1"/>
      <protection locked="0" hidden="1"/>
    </xf>
    <xf numFmtId="0" fontId="84" fillId="15" borderId="121" xfId="0" applyFont="1" applyFill="1" applyBorder="1" applyAlignment="1" applyProtection="1">
      <alignment horizontal="left" vertical="center" wrapText="1"/>
      <protection locked="0" hidden="1"/>
    </xf>
    <xf numFmtId="0" fontId="49" fillId="15" borderId="183" xfId="0" applyFont="1" applyFill="1" applyBorder="1" applyAlignment="1" applyProtection="1">
      <alignment horizontal="left" vertical="center" wrapText="1"/>
      <protection locked="0"/>
    </xf>
    <xf numFmtId="0" fontId="49" fillId="15" borderId="397" xfId="0" applyFont="1" applyFill="1" applyBorder="1" applyAlignment="1" applyProtection="1">
      <alignment horizontal="left" vertical="center" wrapText="1"/>
      <protection locked="0"/>
    </xf>
    <xf numFmtId="0" fontId="76" fillId="15" borderId="138" xfId="0" applyNumberFormat="1" applyFont="1" applyFill="1" applyBorder="1" applyAlignment="1" applyProtection="1">
      <alignment horizontal="left" vertical="center" wrapText="1"/>
      <protection locked="0"/>
    </xf>
    <xf numFmtId="0" fontId="76" fillId="15" borderId="115" xfId="0" applyNumberFormat="1" applyFont="1" applyFill="1" applyBorder="1" applyAlignment="1" applyProtection="1">
      <alignment horizontal="left" vertical="center" wrapText="1"/>
      <protection locked="0"/>
    </xf>
    <xf numFmtId="0" fontId="4" fillId="15" borderId="194" xfId="73" applyFont="1" applyFill="1" applyBorder="1" applyAlignment="1" applyProtection="1">
      <alignment horizontal="left" vertical="center" wrapText="1"/>
      <protection locked="0"/>
    </xf>
    <xf numFmtId="0" fontId="4" fillId="15" borderId="121" xfId="73" applyFont="1" applyFill="1" applyBorder="1" applyAlignment="1" applyProtection="1">
      <alignment horizontal="left" vertical="center" wrapText="1"/>
      <protection locked="0"/>
    </xf>
    <xf numFmtId="0" fontId="76" fillId="15" borderId="237" xfId="0" applyNumberFormat="1" applyFont="1" applyFill="1" applyBorder="1" applyAlignment="1" applyProtection="1">
      <alignment horizontal="left" vertical="center" wrapText="1"/>
      <protection locked="0"/>
    </xf>
    <xf numFmtId="0" fontId="76" fillId="15" borderId="314" xfId="0" applyNumberFormat="1" applyFont="1" applyFill="1" applyBorder="1" applyAlignment="1" applyProtection="1">
      <alignment horizontal="left" vertical="center" wrapText="1"/>
      <protection locked="0"/>
    </xf>
    <xf numFmtId="0" fontId="49" fillId="0" borderId="194" xfId="0" applyFont="1" applyFill="1" applyBorder="1" applyAlignment="1" applyProtection="1">
      <alignment horizontal="left" vertical="center"/>
      <protection locked="0"/>
    </xf>
    <xf numFmtId="0" fontId="49" fillId="0" borderId="121" xfId="0" applyFont="1" applyFill="1" applyBorder="1" applyAlignment="1" applyProtection="1">
      <alignment horizontal="left" vertical="center"/>
      <protection locked="0"/>
    </xf>
    <xf numFmtId="0" fontId="4" fillId="15" borderId="45" xfId="0" applyFont="1" applyFill="1" applyBorder="1" applyAlignment="1" applyProtection="1">
      <alignment wrapText="1"/>
      <protection locked="0"/>
    </xf>
    <xf numFmtId="0" fontId="4" fillId="15" borderId="390" xfId="0" applyFont="1" applyFill="1" applyBorder="1" applyAlignment="1" applyProtection="1">
      <protection locked="0"/>
    </xf>
    <xf numFmtId="0" fontId="4" fillId="15" borderId="237" xfId="73" applyFont="1" applyFill="1" applyBorder="1" applyAlignment="1" applyProtection="1">
      <alignment horizontal="left" vertical="center" wrapText="1"/>
      <protection locked="0"/>
    </xf>
    <xf numFmtId="0" fontId="4" fillId="15" borderId="118" xfId="73" applyFont="1" applyFill="1" applyBorder="1" applyAlignment="1" applyProtection="1">
      <alignment horizontal="left" vertical="center" wrapText="1"/>
      <protection locked="0"/>
    </xf>
    <xf numFmtId="0" fontId="103" fillId="15" borderId="31" xfId="0" applyFont="1" applyFill="1" applyBorder="1" applyAlignment="1" applyProtection="1">
      <alignment horizontal="left" vertical="center" wrapText="1"/>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0" fontId="76" fillId="15" borderId="115" xfId="0" applyNumberFormat="1" applyFont="1" applyFill="1" applyBorder="1" applyAlignment="1" applyProtection="1">
      <alignment horizontal="left" vertical="center"/>
      <protection locked="0"/>
    </xf>
    <xf numFmtId="221" fontId="64" fillId="15" borderId="393" xfId="0" applyNumberFormat="1" applyFont="1" applyFill="1" applyBorder="1" applyAlignment="1" applyProtection="1">
      <alignment horizontal="left"/>
      <protection locked="0"/>
    </xf>
    <xf numFmtId="221" fontId="64" fillId="15" borderId="95" xfId="0" applyNumberFormat="1" applyFont="1" applyFill="1" applyBorder="1" applyAlignment="1" applyProtection="1">
      <alignment horizontal="left"/>
      <protection locked="0"/>
    </xf>
    <xf numFmtId="0" fontId="76" fillId="15" borderId="102" xfId="0" applyNumberFormat="1" applyFont="1" applyFill="1" applyBorder="1" applyAlignment="1" applyProtection="1">
      <alignment horizontal="center" vertical="center"/>
      <protection locked="0"/>
    </xf>
    <xf numFmtId="0" fontId="5" fillId="15" borderId="95" xfId="4" applyFont="1" applyFill="1" applyBorder="1" applyAlignment="1">
      <alignment wrapText="1"/>
    </xf>
    <xf numFmtId="0" fontId="76" fillId="15" borderId="459" xfId="0" applyNumberFormat="1" applyFont="1" applyFill="1" applyBorder="1" applyAlignment="1" applyProtection="1">
      <alignment horizontal="center" vertical="center"/>
      <protection locked="0"/>
    </xf>
    <xf numFmtId="0" fontId="77" fillId="15" borderId="138" xfId="0" applyNumberFormat="1" applyFont="1" applyFill="1" applyBorder="1" applyAlignment="1" applyProtection="1">
      <alignment horizontal="left" vertical="center"/>
      <protection locked="0"/>
    </xf>
    <xf numFmtId="0" fontId="77" fillId="15" borderId="115" xfId="0" applyNumberFormat="1" applyFont="1" applyFill="1" applyBorder="1" applyAlignment="1" applyProtection="1">
      <alignment horizontal="left" vertical="center"/>
      <protection locked="0"/>
    </xf>
    <xf numFmtId="0" fontId="64" fillId="15" borderId="237" xfId="0" applyNumberFormat="1" applyFont="1" applyFill="1" applyBorder="1" applyAlignment="1" applyProtection="1">
      <alignment horizontal="left" vertical="center" wrapText="1"/>
      <protection locked="0"/>
    </xf>
    <xf numFmtId="0" fontId="4" fillId="15" borderId="95" xfId="89" applyFont="1" applyFill="1" applyBorder="1" applyAlignment="1" applyProtection="1">
      <alignment horizontal="left" vertical="center" wrapText="1"/>
      <protection locked="0"/>
    </xf>
    <xf numFmtId="0" fontId="4" fillId="15" borderId="237" xfId="0" applyFont="1" applyFill="1" applyBorder="1" applyAlignment="1" applyProtection="1">
      <alignment vertical="center"/>
      <protection locked="0"/>
    </xf>
    <xf numFmtId="0" fontId="4" fillId="15" borderId="118" xfId="0" applyFont="1" applyFill="1" applyBorder="1" applyAlignment="1" applyProtection="1">
      <alignment vertical="center"/>
      <protection locked="0"/>
    </xf>
    <xf numFmtId="0" fontId="4" fillId="15" borderId="138" xfId="4" quotePrefix="1" applyFont="1" applyFill="1" applyBorder="1" applyAlignment="1">
      <alignment horizontal="left" vertical="top" wrapText="1"/>
    </xf>
    <xf numFmtId="0" fontId="4" fillId="15" borderId="69" xfId="4" quotePrefix="1" applyFont="1" applyFill="1" applyBorder="1" applyAlignment="1">
      <alignment horizontal="left" vertical="top" wrapText="1"/>
    </xf>
    <xf numFmtId="0" fontId="4" fillId="15" borderId="115" xfId="4" quotePrefix="1" applyFont="1" applyFill="1" applyBorder="1" applyAlignment="1">
      <alignment horizontal="left" vertical="top" wrapText="1"/>
    </xf>
    <xf numFmtId="0" fontId="64" fillId="15" borderId="27" xfId="0" applyNumberFormat="1" applyFont="1" applyFill="1" applyBorder="1" applyAlignment="1" applyProtection="1">
      <alignment horizontal="left" vertical="center"/>
      <protection locked="0"/>
    </xf>
    <xf numFmtId="0" fontId="64" fillId="15" borderId="28" xfId="0" applyNumberFormat="1" applyFont="1" applyFill="1" applyBorder="1" applyAlignment="1" applyProtection="1">
      <alignment horizontal="left" vertical="center"/>
      <protection locked="0"/>
    </xf>
    <xf numFmtId="0" fontId="0" fillId="15" borderId="152" xfId="0" applyFill="1" applyBorder="1" applyAlignment="1">
      <alignment horizontal="left"/>
    </xf>
    <xf numFmtId="0" fontId="64" fillId="15" borderId="27" xfId="0" applyNumberFormat="1" applyFont="1" applyFill="1" applyBorder="1" applyAlignment="1" applyProtection="1">
      <alignment horizontal="center" vertical="center"/>
      <protection locked="0"/>
    </xf>
    <xf numFmtId="0" fontId="64" fillId="15" borderId="28" xfId="0" applyNumberFormat="1" applyFont="1" applyFill="1" applyBorder="1" applyAlignment="1" applyProtection="1">
      <alignment horizontal="center" vertical="center"/>
      <protection locked="0"/>
    </xf>
    <xf numFmtId="0" fontId="64" fillId="15" borderId="45" xfId="0" applyNumberFormat="1" applyFont="1" applyFill="1" applyBorder="1" applyAlignment="1" applyProtection="1">
      <alignment horizontal="left" vertical="center"/>
      <protection locked="0"/>
    </xf>
    <xf numFmtId="0" fontId="64" fillId="15" borderId="390" xfId="0" applyNumberFormat="1" applyFont="1" applyFill="1" applyBorder="1" applyAlignment="1" applyProtection="1">
      <alignment horizontal="left" vertical="center"/>
      <protection locked="0"/>
    </xf>
    <xf numFmtId="0" fontId="64" fillId="15" borderId="45" xfId="0" applyNumberFormat="1" applyFont="1" applyFill="1" applyBorder="1" applyAlignment="1" applyProtection="1">
      <alignment horizontal="left" vertical="center" wrapText="1"/>
      <protection locked="0"/>
    </xf>
    <xf numFmtId="0" fontId="4" fillId="15" borderId="45" xfId="89" applyFont="1" applyFill="1" applyBorder="1" applyAlignment="1" applyProtection="1">
      <alignment vertical="center"/>
      <protection locked="0"/>
    </xf>
    <xf numFmtId="0" fontId="4" fillId="15" borderId="390" xfId="89" applyFont="1" applyFill="1" applyBorder="1" applyAlignment="1" applyProtection="1">
      <alignment vertical="center"/>
      <protection locked="0"/>
    </xf>
    <xf numFmtId="0" fontId="4" fillId="15" borderId="0" xfId="89" applyFont="1" applyFill="1" applyBorder="1" applyAlignment="1" applyProtection="1">
      <alignment horizontal="left" vertical="center" wrapText="1"/>
      <protection locked="0"/>
    </xf>
    <xf numFmtId="221" fontId="4" fillId="15" borderId="95" xfId="89" applyNumberFormat="1" applyFont="1" applyFill="1" applyBorder="1" applyAlignment="1" applyProtection="1">
      <alignment horizontal="left"/>
      <protection locked="0"/>
    </xf>
    <xf numFmtId="0" fontId="4" fillId="15" borderId="237" xfId="89" applyFont="1" applyFill="1" applyBorder="1" applyAlignment="1" applyProtection="1">
      <alignment vertical="center"/>
      <protection locked="0"/>
    </xf>
    <xf numFmtId="0" fontId="4" fillId="15" borderId="118" xfId="89" applyFont="1" applyFill="1" applyBorder="1" applyAlignment="1" applyProtection="1">
      <alignment vertical="center"/>
      <protection locked="0"/>
    </xf>
    <xf numFmtId="0" fontId="4" fillId="15" borderId="183" xfId="89" applyFont="1" applyFill="1" applyBorder="1" applyAlignment="1" applyProtection="1">
      <alignment vertical="center"/>
      <protection locked="0"/>
    </xf>
    <xf numFmtId="0" fontId="4" fillId="15" borderId="397" xfId="89" applyFont="1" applyFill="1" applyBorder="1" applyAlignment="1" applyProtection="1">
      <alignment vertical="center"/>
      <protection locked="0"/>
    </xf>
    <xf numFmtId="0" fontId="4" fillId="15" borderId="194" xfId="89" applyFont="1" applyFill="1" applyBorder="1" applyAlignment="1" applyProtection="1">
      <alignment vertical="center"/>
      <protection locked="0"/>
    </xf>
    <xf numFmtId="0" fontId="4" fillId="15" borderId="121" xfId="89" applyFont="1" applyFill="1" applyBorder="1" applyAlignment="1" applyProtection="1">
      <alignment vertical="center"/>
      <protection locked="0"/>
    </xf>
    <xf numFmtId="0" fontId="0" fillId="0" borderId="152" xfId="0" applyBorder="1" applyAlignment="1">
      <alignment horizontal="left"/>
    </xf>
    <xf numFmtId="216" fontId="4" fillId="15" borderId="95" xfId="89" applyNumberFormat="1" applyFont="1" applyFill="1" applyBorder="1" applyAlignment="1" applyProtection="1">
      <alignment horizontal="left"/>
      <protection locked="0"/>
    </xf>
    <xf numFmtId="0" fontId="4" fillId="15" borderId="138" xfId="4" quotePrefix="1" applyFont="1" applyFill="1" applyBorder="1" applyAlignment="1">
      <alignment horizontal="left" wrapText="1"/>
    </xf>
    <xf numFmtId="0" fontId="4" fillId="15" borderId="69" xfId="4" quotePrefix="1" applyFont="1" applyFill="1" applyBorder="1" applyAlignment="1">
      <alignment horizontal="left" wrapText="1"/>
    </xf>
    <xf numFmtId="0" fontId="4" fillId="15" borderId="115" xfId="4" quotePrefix="1" applyFont="1" applyFill="1" applyBorder="1" applyAlignment="1">
      <alignment horizontal="left" wrapText="1"/>
    </xf>
    <xf numFmtId="216" fontId="4" fillId="15" borderId="0" xfId="0" applyNumberFormat="1" applyFont="1" applyFill="1" applyBorder="1" applyAlignment="1" applyProtection="1">
      <alignment horizontal="left"/>
      <protection locked="0"/>
    </xf>
    <xf numFmtId="0" fontId="4" fillId="0" borderId="183" xfId="0" applyFont="1" applyFill="1" applyBorder="1" applyAlignment="1" applyProtection="1">
      <alignment horizontal="left"/>
      <protection locked="0"/>
    </xf>
    <xf numFmtId="0" fontId="4" fillId="0" borderId="397" xfId="0" applyFont="1" applyFill="1" applyBorder="1" applyAlignment="1" applyProtection="1">
      <alignment horizontal="left"/>
      <protection locked="0"/>
    </xf>
    <xf numFmtId="0" fontId="4" fillId="0" borderId="237" xfId="0" applyFont="1" applyFill="1" applyBorder="1" applyAlignment="1" applyProtection="1">
      <alignment horizontal="left"/>
      <protection locked="0"/>
    </xf>
    <xf numFmtId="0" fontId="4" fillId="0" borderId="118" xfId="0" applyFont="1" applyFill="1" applyBorder="1" applyAlignment="1" applyProtection="1">
      <alignment horizontal="left"/>
      <protection locked="0"/>
    </xf>
    <xf numFmtId="0" fontId="8" fillId="15" borderId="45" xfId="0" applyFont="1" applyFill="1" applyBorder="1" applyAlignment="1" applyProtection="1">
      <alignment vertical="center"/>
      <protection locked="0"/>
    </xf>
    <xf numFmtId="0" fontId="8" fillId="15" borderId="390" xfId="0" applyFont="1" applyFill="1" applyBorder="1" applyAlignment="1" applyProtection="1">
      <alignment vertical="center"/>
      <protection locked="0"/>
    </xf>
    <xf numFmtId="0" fontId="64" fillId="15" borderId="461" xfId="0" applyNumberFormat="1" applyFont="1" applyFill="1" applyBorder="1" applyAlignment="1" applyProtection="1">
      <alignment horizontal="center" vertical="center"/>
      <protection locked="0"/>
    </xf>
    <xf numFmtId="0" fontId="0" fillId="0" borderId="438" xfId="0" applyBorder="1" applyAlignment="1">
      <alignment horizontal="center"/>
    </xf>
    <xf numFmtId="0" fontId="0" fillId="0" borderId="446"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8" xfId="0" applyBorder="1" applyAlignment="1">
      <alignment horizontal="center" vertical="center" wrapText="1"/>
    </xf>
    <xf numFmtId="0" fontId="0" fillId="0" borderId="437" xfId="0" applyBorder="1" applyAlignment="1">
      <alignment horizontal="center" vertical="center" wrapText="1"/>
    </xf>
    <xf numFmtId="0" fontId="0" fillId="0" borderId="450" xfId="0" applyBorder="1" applyAlignment="1">
      <alignment horizontal="center" vertical="center" wrapText="1"/>
    </xf>
    <xf numFmtId="0" fontId="0" fillId="0" borderId="451" xfId="0" applyBorder="1" applyAlignment="1">
      <alignment horizontal="center" vertical="center" wrapText="1"/>
    </xf>
    <xf numFmtId="0" fontId="0" fillId="0" borderId="452" xfId="0" applyBorder="1" applyAlignment="1">
      <alignment horizontal="center" vertical="center" wrapText="1"/>
    </xf>
    <xf numFmtId="0" fontId="63" fillId="0" borderId="454"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7"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36" xfId="0" applyFont="1" applyBorder="1" applyAlignment="1">
      <alignment horizontal="justify" vertical="center" wrapText="1"/>
    </xf>
    <xf numFmtId="0" fontId="64" fillId="0" borderId="390" xfId="0" applyFont="1" applyBorder="1" applyAlignment="1">
      <alignment horizontal="justify" vertical="center" wrapText="1"/>
    </xf>
    <xf numFmtId="0" fontId="64" fillId="0" borderId="437" xfId="0" applyFont="1" applyBorder="1" applyAlignment="1">
      <alignment horizontal="justify" vertical="center" wrapText="1"/>
    </xf>
    <xf numFmtId="0" fontId="4" fillId="15" borderId="141" xfId="0" applyFont="1" applyFill="1" applyBorder="1" applyAlignment="1" applyProtection="1">
      <alignment vertical="center"/>
      <protection locked="0"/>
    </xf>
    <xf numFmtId="0" fontId="4" fillId="15" borderId="421" xfId="0" applyFont="1" applyFill="1" applyBorder="1" applyAlignment="1" applyProtection="1">
      <alignment vertical="center"/>
      <protection locked="0"/>
    </xf>
    <xf numFmtId="0" fontId="65" fillId="19" borderId="441" xfId="0" applyFont="1" applyFill="1" applyBorder="1" applyAlignment="1">
      <alignment horizontal="center" wrapText="1"/>
    </xf>
    <xf numFmtId="0" fontId="65" fillId="19" borderId="442" xfId="0" applyFont="1" applyFill="1" applyBorder="1" applyAlignment="1">
      <alignment horizontal="center" wrapText="1"/>
    </xf>
    <xf numFmtId="0" fontId="65" fillId="19" borderId="443" xfId="0" applyFont="1" applyFill="1" applyBorder="1" applyAlignment="1">
      <alignment horizontal="center" wrapText="1"/>
    </xf>
    <xf numFmtId="0" fontId="64" fillId="15" borderId="455" xfId="0" applyFont="1" applyFill="1" applyBorder="1" applyAlignment="1">
      <alignment horizontal="justify" vertical="center" wrapText="1"/>
    </xf>
    <xf numFmtId="0" fontId="64" fillId="15" borderId="439" xfId="0" applyFont="1" applyFill="1" applyBorder="1" applyAlignment="1">
      <alignment horizontal="justify" vertical="center" wrapText="1"/>
    </xf>
    <xf numFmtId="0" fontId="64" fillId="15" borderId="440" xfId="0" applyFont="1" applyFill="1" applyBorder="1" applyAlignment="1">
      <alignment horizontal="justify" vertical="center" wrapText="1"/>
    </xf>
    <xf numFmtId="0" fontId="4" fillId="2" borderId="435" xfId="4" applyFont="1" applyFill="1" applyBorder="1" applyAlignment="1">
      <alignment horizontal="left" wrapText="1"/>
    </xf>
    <xf numFmtId="0" fontId="48" fillId="0" borderId="414" xfId="0" applyFont="1" applyFill="1" applyBorder="1" applyAlignment="1">
      <alignment horizontal="left" vertical="center" wrapText="1"/>
    </xf>
    <xf numFmtId="0" fontId="48" fillId="0" borderId="390" xfId="0" applyFont="1" applyFill="1" applyBorder="1" applyAlignment="1">
      <alignment horizontal="left" vertical="center" wrapText="1"/>
    </xf>
    <xf numFmtId="0" fontId="48" fillId="0" borderId="415" xfId="0" applyFont="1" applyFill="1" applyBorder="1" applyAlignment="1">
      <alignment horizontal="left" vertical="center" wrapText="1"/>
    </xf>
    <xf numFmtId="0" fontId="54" fillId="0" borderId="414" xfId="0" applyFont="1" applyFill="1" applyBorder="1" applyAlignment="1">
      <alignment horizontal="left" vertical="center" wrapText="1"/>
    </xf>
    <xf numFmtId="0" fontId="54" fillId="0" borderId="390" xfId="0" applyFont="1" applyFill="1" applyBorder="1" applyAlignment="1">
      <alignment horizontal="left" vertical="center" wrapText="1"/>
    </xf>
    <xf numFmtId="0" fontId="54" fillId="0" borderId="415" xfId="0" applyFont="1" applyFill="1" applyBorder="1" applyAlignment="1">
      <alignment horizontal="left" vertical="center" wrapText="1"/>
    </xf>
    <xf numFmtId="0" fontId="48" fillId="15" borderId="416" xfId="0" applyFont="1" applyFill="1" applyBorder="1" applyAlignment="1">
      <alignment horizontal="left" vertical="center" wrapText="1"/>
    </xf>
    <xf numFmtId="0" fontId="48" fillId="15" borderId="393" xfId="0" applyFont="1" applyFill="1" applyBorder="1" applyAlignment="1">
      <alignment horizontal="left" vertical="center" wrapText="1"/>
    </xf>
    <xf numFmtId="0" fontId="48" fillId="15" borderId="417" xfId="0" applyFont="1" applyFill="1" applyBorder="1" applyAlignment="1">
      <alignment horizontal="left" vertical="center" wrapText="1"/>
    </xf>
    <xf numFmtId="0" fontId="48" fillId="0" borderId="414" xfId="0" applyFont="1" applyFill="1" applyBorder="1" applyAlignment="1">
      <alignment horizontal="left" wrapText="1"/>
    </xf>
    <xf numFmtId="0" fontId="48" fillId="0" borderId="390" xfId="0" applyFont="1" applyFill="1" applyBorder="1" applyAlignment="1">
      <alignment horizontal="left" wrapText="1"/>
    </xf>
    <xf numFmtId="0" fontId="48" fillId="0" borderId="415" xfId="0" applyFont="1" applyFill="1" applyBorder="1" applyAlignment="1">
      <alignment horizontal="left" wrapText="1"/>
    </xf>
    <xf numFmtId="0" fontId="48" fillId="0" borderId="416" xfId="0" applyFont="1" applyBorder="1" applyAlignment="1">
      <alignment horizontal="left"/>
    </xf>
    <xf numFmtId="0" fontId="48" fillId="0" borderId="393" xfId="0" applyFont="1" applyBorder="1" applyAlignment="1">
      <alignment horizontal="left"/>
    </xf>
    <xf numFmtId="0" fontId="48" fillId="0" borderId="417" xfId="0" applyFont="1" applyBorder="1" applyAlignment="1">
      <alignment horizontal="left"/>
    </xf>
    <xf numFmtId="0" fontId="64" fillId="0" borderId="418" xfId="0" applyFont="1" applyBorder="1" applyAlignment="1">
      <alignment horizontal="left"/>
    </xf>
    <xf numFmtId="0" fontId="64" fillId="0" borderId="419" xfId="0" applyFont="1" applyBorder="1" applyAlignment="1">
      <alignment horizontal="left"/>
    </xf>
    <xf numFmtId="0" fontId="64" fillId="0" borderId="420" xfId="0" applyFont="1" applyBorder="1" applyAlignment="1">
      <alignment horizontal="left"/>
    </xf>
    <xf numFmtId="0" fontId="9" fillId="18" borderId="411" xfId="0" applyFont="1" applyFill="1" applyBorder="1" applyAlignment="1">
      <alignment horizontal="center"/>
    </xf>
    <xf numFmtId="0" fontId="9" fillId="18" borderId="412" xfId="0" applyFont="1" applyFill="1" applyBorder="1" applyAlignment="1">
      <alignment horizontal="center"/>
    </xf>
    <xf numFmtId="0" fontId="9" fillId="18" borderId="413" xfId="0" applyFont="1" applyFill="1" applyBorder="1" applyAlignment="1">
      <alignment horizontal="center"/>
    </xf>
    <xf numFmtId="0" fontId="54" fillId="0" borderId="414" xfId="0" applyFont="1" applyBorder="1" applyAlignment="1">
      <alignment horizontal="center" vertical="center"/>
    </xf>
    <xf numFmtId="0" fontId="54" fillId="0" borderId="390" xfId="0" applyFont="1" applyBorder="1" applyAlignment="1">
      <alignment horizontal="center" vertical="center" wrapText="1"/>
    </xf>
    <xf numFmtId="0" fontId="5" fillId="0" borderId="390" xfId="0" applyFont="1" applyFill="1" applyBorder="1" applyAlignment="1">
      <alignment horizontal="center" wrapText="1"/>
    </xf>
    <xf numFmtId="0" fontId="5" fillId="0" borderId="415" xfId="0" applyFont="1" applyFill="1" applyBorder="1" applyAlignment="1">
      <alignment horizontal="center" wrapText="1"/>
    </xf>
    <xf numFmtId="0" fontId="54" fillId="0" borderId="416" xfId="0" applyFont="1" applyBorder="1" applyAlignment="1">
      <alignment horizontal="left"/>
    </xf>
    <xf numFmtId="0" fontId="54" fillId="0" borderId="393" xfId="0" applyFont="1" applyBorder="1" applyAlignment="1">
      <alignment horizontal="left"/>
    </xf>
    <xf numFmtId="0" fontId="54" fillId="0" borderId="417" xfId="0" applyFont="1" applyBorder="1" applyAlignment="1">
      <alignment horizontal="left"/>
    </xf>
    <xf numFmtId="0" fontId="48" fillId="0" borderId="414" xfId="0" applyFont="1" applyFill="1" applyBorder="1" applyAlignment="1">
      <alignment wrapText="1"/>
    </xf>
    <xf numFmtId="0" fontId="4" fillId="0" borderId="390" xfId="0" applyFont="1" applyBorder="1" applyAlignment="1">
      <alignment wrapText="1"/>
    </xf>
    <xf numFmtId="0" fontId="4" fillId="0" borderId="415" xfId="0" applyFont="1" applyBorder="1" applyAlignment="1">
      <alignment wrapText="1"/>
    </xf>
    <xf numFmtId="0" fontId="6" fillId="2" borderId="236" xfId="4" applyFont="1" applyFill="1" applyBorder="1" applyAlignment="1">
      <alignment horizontal="left" wrapText="1"/>
    </xf>
    <xf numFmtId="0" fontId="9" fillId="18" borderId="281" xfId="0" applyFont="1" applyFill="1" applyBorder="1" applyAlignment="1">
      <alignment horizontal="center"/>
    </xf>
    <xf numFmtId="0" fontId="9" fillId="18" borderId="188" xfId="0" applyFont="1" applyFill="1" applyBorder="1" applyAlignment="1">
      <alignment horizontal="center"/>
    </xf>
    <xf numFmtId="0" fontId="9" fillId="18" borderId="189" xfId="0" applyFont="1" applyFill="1" applyBorder="1" applyAlignment="1">
      <alignment horizontal="center"/>
    </xf>
    <xf numFmtId="0" fontId="5" fillId="0" borderId="178" xfId="0" applyFont="1" applyBorder="1" applyAlignment="1">
      <alignment horizontal="center"/>
    </xf>
    <xf numFmtId="0" fontId="5" fillId="0" borderId="115" xfId="0" applyFont="1" applyBorder="1" applyAlignment="1">
      <alignment horizontal="center"/>
    </xf>
    <xf numFmtId="0" fontId="5" fillId="0" borderId="138" xfId="0" applyFont="1" applyFill="1" applyBorder="1" applyAlignment="1">
      <alignment horizontal="center"/>
    </xf>
    <xf numFmtId="0" fontId="5" fillId="0" borderId="69" xfId="0" applyFont="1" applyFill="1" applyBorder="1" applyAlignment="1">
      <alignment horizontal="center"/>
    </xf>
    <xf numFmtId="0" fontId="5" fillId="0" borderId="234" xfId="0" applyFont="1" applyFill="1" applyBorder="1" applyAlignment="1">
      <alignment horizontal="center"/>
    </xf>
    <xf numFmtId="0" fontId="5" fillId="0" borderId="75" xfId="0" applyFont="1" applyBorder="1" applyAlignment="1">
      <alignment horizontal="center" wrapText="1"/>
    </xf>
    <xf numFmtId="0" fontId="5" fillId="0" borderId="195" xfId="0" applyFont="1" applyBorder="1" applyAlignment="1">
      <alignment horizontal="center" wrapText="1"/>
    </xf>
    <xf numFmtId="0" fontId="5" fillId="0" borderId="186" xfId="0" applyFont="1" applyBorder="1" applyAlignment="1">
      <alignment horizontal="center" wrapText="1"/>
    </xf>
    <xf numFmtId="0" fontId="5" fillId="0" borderId="79" xfId="0" applyFont="1" applyBorder="1" applyAlignment="1">
      <alignment horizontal="center" wrapText="1"/>
    </xf>
    <xf numFmtId="0" fontId="5" fillId="0" borderId="139" xfId="0" applyFont="1" applyBorder="1" applyAlignment="1">
      <alignment horizontal="center" wrapText="1"/>
    </xf>
    <xf numFmtId="0" fontId="5" fillId="0" borderId="152" xfId="0" applyFont="1" applyBorder="1" applyAlignment="1">
      <alignment horizontal="center" wrapText="1"/>
    </xf>
    <xf numFmtId="0" fontId="5" fillId="0" borderId="153" xfId="0" applyFont="1" applyBorder="1" applyAlignment="1">
      <alignment horizontal="center" wrapText="1"/>
    </xf>
    <xf numFmtId="0" fontId="5" fillId="0" borderId="161" xfId="0" applyFont="1" applyBorder="1" applyAlignment="1">
      <alignment horizontal="center" wrapText="1"/>
    </xf>
    <xf numFmtId="0" fontId="5" fillId="0" borderId="0" xfId="0" applyFont="1" applyBorder="1" applyAlignment="1">
      <alignment horizontal="center" wrapText="1"/>
    </xf>
    <xf numFmtId="0" fontId="5" fillId="0" borderId="73" xfId="0" applyFont="1" applyBorder="1" applyAlignment="1">
      <alignment horizontal="center" wrapText="1"/>
    </xf>
    <xf numFmtId="0" fontId="5" fillId="0" borderId="31" xfId="0" applyFont="1" applyBorder="1" applyAlignment="1">
      <alignment horizontal="center" wrapText="1"/>
    </xf>
    <xf numFmtId="0" fontId="5" fillId="0" borderId="182" xfId="0" applyFont="1" applyBorder="1" applyAlignment="1">
      <alignment horizontal="center" wrapText="1"/>
    </xf>
    <xf numFmtId="0" fontId="5" fillId="0" borderId="166" xfId="0" applyFont="1" applyBorder="1" applyAlignment="1">
      <alignment horizontal="center" wrapText="1"/>
    </xf>
    <xf numFmtId="0" fontId="5" fillId="0" borderId="38" xfId="0" applyFont="1" applyBorder="1" applyAlignment="1">
      <alignment horizontal="center" wrapText="1"/>
    </xf>
    <xf numFmtId="0" fontId="6"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6" fillId="2" borderId="0" xfId="0" applyFont="1" applyFill="1" applyBorder="1" applyAlignment="1">
      <alignment horizontal="left" wrapText="1"/>
    </xf>
    <xf numFmtId="0" fontId="6" fillId="2" borderId="76" xfId="0" applyFont="1" applyFill="1" applyBorder="1" applyAlignment="1">
      <alignment horizontal="left" wrapText="1"/>
    </xf>
    <xf numFmtId="0" fontId="6" fillId="2" borderId="188" xfId="4" applyFont="1" applyFill="1" applyBorder="1" applyAlignment="1">
      <alignment horizontal="left" wrapText="1"/>
    </xf>
    <xf numFmtId="0" fontId="6"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6" fillId="0" borderId="75" xfId="0" applyFont="1" applyBorder="1" applyAlignment="1">
      <alignment wrapText="1"/>
    </xf>
    <xf numFmtId="0" fontId="0" fillId="0" borderId="76" xfId="0" applyBorder="1" applyAlignment="1">
      <alignment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4" fillId="2" borderId="236" xfId="4" applyFont="1" applyFill="1" applyBorder="1" applyAlignment="1">
      <alignment horizontal="left" wrapText="1"/>
    </xf>
    <xf numFmtId="0" fontId="9" fillId="18" borderId="281" xfId="0" applyFont="1" applyFill="1" applyBorder="1" applyAlignment="1">
      <alignment horizontal="center" wrapText="1"/>
    </xf>
    <xf numFmtId="0" fontId="5" fillId="0" borderId="237" xfId="0" applyFont="1" applyBorder="1" applyAlignment="1">
      <alignment horizontal="center" wrapText="1"/>
    </xf>
    <xf numFmtId="0" fontId="5" fillId="0" borderId="94" xfId="0" applyFont="1" applyBorder="1" applyAlignment="1">
      <alignment horizontal="center" wrapText="1"/>
    </xf>
    <xf numFmtId="0" fontId="5" fillId="0" borderId="316" xfId="0" applyFont="1" applyBorder="1" applyAlignment="1">
      <alignment horizontal="center" wrapText="1"/>
    </xf>
    <xf numFmtId="0" fontId="6" fillId="2" borderId="152" xfId="4" applyFont="1" applyFill="1" applyBorder="1" applyAlignment="1">
      <alignment horizontal="left" wrapText="1"/>
    </xf>
    <xf numFmtId="0" fontId="9" fillId="7" borderId="281" xfId="0" applyFont="1" applyFill="1" applyBorder="1" applyAlignment="1">
      <alignment horizont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290" xfId="0" applyFont="1" applyBorder="1" applyAlignment="1">
      <alignment horizontal="center" wrapText="1"/>
    </xf>
    <xf numFmtId="0" fontId="5" fillId="0" borderId="138" xfId="0" applyFont="1" applyFill="1" applyBorder="1" applyAlignment="1">
      <alignment horizontal="center" wrapText="1"/>
    </xf>
    <xf numFmtId="0" fontId="5" fillId="0" borderId="69" xfId="0" applyFont="1" applyFill="1" applyBorder="1" applyAlignment="1">
      <alignment horizontal="center" wrapText="1"/>
    </xf>
    <xf numFmtId="0" fontId="5" fillId="0" borderId="234" xfId="0" applyFont="1" applyFill="1" applyBorder="1" applyAlignment="1">
      <alignment horizontal="center"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9" fillId="7" borderId="139" xfId="0" applyFont="1" applyFill="1" applyBorder="1" applyAlignment="1">
      <alignment horizontal="center"/>
    </xf>
    <xf numFmtId="0" fontId="9" fillId="7" borderId="152" xfId="0" applyFont="1" applyFill="1" applyBorder="1" applyAlignment="1">
      <alignment horizontal="center"/>
    </xf>
    <xf numFmtId="0" fontId="9" fillId="7" borderId="153" xfId="0" applyFont="1" applyFill="1" applyBorder="1" applyAlignment="1">
      <alignment horizontal="center"/>
    </xf>
    <xf numFmtId="0" fontId="5" fillId="0" borderId="183" xfId="0" applyFont="1" applyBorder="1" applyAlignment="1">
      <alignment horizontal="center" vertical="center"/>
    </xf>
    <xf numFmtId="0" fontId="5" fillId="0" borderId="42" xfId="0" applyFont="1" applyBorder="1" applyAlignment="1">
      <alignment horizontal="center" vertical="center"/>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5" fillId="0" borderId="11" xfId="0" applyFont="1" applyFill="1" applyBorder="1" applyAlignment="1">
      <alignment horizontal="center" vertical="center"/>
    </xf>
    <xf numFmtId="0" fontId="5" fillId="0" borderId="72" xfId="0" applyFont="1" applyFill="1" applyBorder="1" applyAlignment="1">
      <alignment horizontal="center" vertical="center"/>
    </xf>
    <xf numFmtId="0" fontId="5" fillId="0" borderId="30" xfId="0" applyFont="1" applyBorder="1" applyAlignment="1">
      <alignment horizontal="center" wrapText="1"/>
    </xf>
    <xf numFmtId="0" fontId="5" fillId="0" borderId="37" xfId="0" applyFont="1" applyBorder="1" applyAlignment="1">
      <alignment horizontal="center" wrapText="1"/>
    </xf>
    <xf numFmtId="0" fontId="5" fillId="0" borderId="153" xfId="0" applyFont="1" applyFill="1" applyBorder="1" applyAlignment="1">
      <alignment horizontal="center" wrapText="1"/>
    </xf>
    <xf numFmtId="0" fontId="5" fillId="0" borderId="293" xfId="0" applyFont="1" applyFill="1" applyBorder="1" applyAlignment="1">
      <alignment horizontal="center" wrapText="1"/>
    </xf>
    <xf numFmtId="0" fontId="0" fillId="0" borderId="75" xfId="0" applyBorder="1" applyAlignment="1">
      <alignment wrapText="1"/>
    </xf>
    <xf numFmtId="0" fontId="5" fillId="0" borderId="62" xfId="0" applyFont="1" applyBorder="1" applyAlignment="1">
      <alignment horizontal="center" wrapText="1"/>
    </xf>
    <xf numFmtId="0" fontId="5" fillId="0" borderId="63" xfId="0" applyFont="1" applyBorder="1" applyAlignment="1">
      <alignment horizontal="center" wrapText="1"/>
    </xf>
    <xf numFmtId="0" fontId="5" fillId="0" borderId="48" xfId="0" applyFont="1" applyBorder="1" applyAlignment="1">
      <alignment horizontal="center" wrapText="1"/>
    </xf>
    <xf numFmtId="0" fontId="5" fillId="0" borderId="71" xfId="0" applyFont="1" applyBorder="1" applyAlignment="1">
      <alignment horizontal="center" wrapText="1"/>
    </xf>
    <xf numFmtId="0" fontId="5" fillId="0" borderId="96" xfId="0" applyFont="1" applyBorder="1" applyAlignment="1">
      <alignment horizontal="center" wrapText="1"/>
    </xf>
    <xf numFmtId="0" fontId="5" fillId="0" borderId="157" xfId="0" applyFont="1" applyBorder="1" applyAlignment="1">
      <alignment horizontal="center" wrapText="1"/>
    </xf>
    <xf numFmtId="0" fontId="5" fillId="0" borderId="159" xfId="0" applyFont="1" applyBorder="1" applyAlignment="1">
      <alignment horizontal="center" wrapText="1"/>
    </xf>
    <xf numFmtId="0" fontId="0" fillId="0" borderId="161" xfId="0" applyBorder="1" applyAlignment="1">
      <alignment horizontal="left" wrapText="1"/>
    </xf>
    <xf numFmtId="0" fontId="0" fillId="0" borderId="161" xfId="0" applyBorder="1" applyAlignment="1">
      <alignment horizontal="left"/>
    </xf>
    <xf numFmtId="0" fontId="0" fillId="0" borderId="0" xfId="0" applyBorder="1" applyAlignment="1">
      <alignment horizontal="left"/>
    </xf>
    <xf numFmtId="0" fontId="0" fillId="0" borderId="73" xfId="0" applyBorder="1" applyAlignment="1">
      <alignment horizontal="left"/>
    </xf>
    <xf numFmtId="0" fontId="5"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9" fillId="7" borderId="237" xfId="0" applyFont="1" applyFill="1" applyBorder="1" applyAlignment="1">
      <alignment horizontal="center"/>
    </xf>
    <xf numFmtId="0" fontId="9"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6" fillId="0" borderId="76" xfId="0" applyFont="1" applyBorder="1" applyAlignment="1">
      <alignment horizontal="left" wrapText="1"/>
    </xf>
    <xf numFmtId="0" fontId="9" fillId="7" borderId="281" xfId="0" applyFont="1" applyFill="1" applyBorder="1" applyAlignment="1">
      <alignment horizontal="center"/>
    </xf>
    <xf numFmtId="0" fontId="5" fillId="0" borderId="75" xfId="0" applyFont="1" applyBorder="1" applyAlignment="1">
      <alignment horizontal="left" vertical="center"/>
    </xf>
    <xf numFmtId="0" fontId="5" fillId="0" borderId="75" xfId="0" applyFont="1" applyBorder="1" applyAlignment="1">
      <alignment horizontal="left"/>
    </xf>
    <xf numFmtId="0" fontId="9" fillId="7" borderId="305" xfId="0" applyFont="1" applyFill="1" applyBorder="1" applyAlignment="1">
      <alignment horizontal="center" wrapText="1"/>
    </xf>
    <xf numFmtId="0" fontId="9" fillId="7" borderId="306" xfId="0" applyFont="1" applyFill="1" applyBorder="1" applyAlignment="1">
      <alignment horizontal="center" wrapText="1"/>
    </xf>
    <xf numFmtId="0" fontId="9" fillId="7" borderId="307" xfId="0" applyFont="1" applyFill="1" applyBorder="1" applyAlignment="1">
      <alignment horizontal="center" wrapText="1"/>
    </xf>
    <xf numFmtId="0" fontId="5" fillId="0" borderId="250" xfId="0" applyFont="1" applyBorder="1" applyAlignment="1">
      <alignment horizontal="center" vertical="center" wrapText="1"/>
    </xf>
    <xf numFmtId="0" fontId="5" fillId="0" borderId="196" xfId="0" applyFont="1" applyBorder="1" applyAlignment="1">
      <alignment horizontal="center" vertical="center" wrapText="1"/>
    </xf>
    <xf numFmtId="0" fontId="5" fillId="0" borderId="78" xfId="0" applyFont="1" applyBorder="1" applyAlignment="1">
      <alignment horizontal="center" vertical="center"/>
    </xf>
    <xf numFmtId="0" fontId="5" fillId="0" borderId="206" xfId="0" applyFont="1" applyBorder="1" applyAlignment="1">
      <alignment horizontal="center" vertical="center"/>
    </xf>
    <xf numFmtId="0" fontId="5"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6" fillId="0" borderId="75" xfId="0" applyFont="1" applyBorder="1" applyAlignment="1">
      <alignment horizontal="left" wrapText="1"/>
    </xf>
    <xf numFmtId="0" fontId="0" fillId="0" borderId="75" xfId="0" applyBorder="1" applyAlignment="1">
      <alignment horizontal="left" wrapText="1"/>
    </xf>
    <xf numFmtId="0" fontId="0" fillId="0" borderId="76"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11" xfId="0" applyBorder="1" applyAlignment="1">
      <alignment horizontal="center" wrapText="1"/>
    </xf>
    <xf numFmtId="0" fontId="5" fillId="0" borderId="45" xfId="0" applyFont="1" applyBorder="1" applyAlignment="1">
      <alignment horizontal="center" vertical="center"/>
    </xf>
    <xf numFmtId="0" fontId="5" fillId="0" borderId="11" xfId="0" applyFont="1" applyBorder="1" applyAlignment="1">
      <alignment horizontal="center" vertical="center"/>
    </xf>
    <xf numFmtId="0" fontId="6"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5" fillId="0" borderId="132" xfId="0" applyFont="1" applyBorder="1" applyAlignment="1">
      <alignment horizontal="left" wrapText="1"/>
    </xf>
    <xf numFmtId="0" fontId="5" fillId="0" borderId="133" xfId="0" applyFont="1" applyBorder="1" applyAlignment="1">
      <alignment horizontal="left" wrapText="1"/>
    </xf>
    <xf numFmtId="0" fontId="5" fillId="0" borderId="134" xfId="0" applyFont="1" applyBorder="1" applyAlignment="1">
      <alignment horizontal="left" wrapText="1"/>
    </xf>
    <xf numFmtId="0" fontId="9" fillId="7" borderId="145" xfId="0" applyFont="1" applyFill="1" applyBorder="1" applyAlignment="1">
      <alignment horizontal="center" wrapText="1"/>
    </xf>
    <xf numFmtId="0" fontId="9" fillId="7" borderId="0" xfId="0" applyFont="1" applyFill="1" applyBorder="1" applyAlignment="1">
      <alignment horizontal="center" wrapText="1"/>
    </xf>
    <xf numFmtId="0" fontId="9" fillId="7" borderId="146" xfId="0" applyFont="1" applyFill="1" applyBorder="1" applyAlignment="1">
      <alignment horizontal="center" wrapText="1"/>
    </xf>
    <xf numFmtId="0" fontId="6" fillId="0" borderId="210" xfId="0" applyFont="1" applyBorder="1" applyAlignment="1">
      <alignment horizontal="left" wrapText="1"/>
    </xf>
    <xf numFmtId="0" fontId="6" fillId="0" borderId="276" xfId="0" applyFont="1" applyBorder="1" applyAlignment="1">
      <alignment horizontal="left" wrapText="1"/>
    </xf>
    <xf numFmtId="0" fontId="6" fillId="0" borderId="145" xfId="0" applyFont="1" applyBorder="1" applyAlignment="1">
      <alignment horizontal="left" wrapText="1"/>
    </xf>
    <xf numFmtId="0" fontId="6" fillId="0" borderId="146" xfId="0" applyFont="1" applyBorder="1" applyAlignment="1">
      <alignment horizontal="left" wrapText="1"/>
    </xf>
    <xf numFmtId="0" fontId="6" fillId="0" borderId="77"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0" fontId="5" fillId="0" borderId="290" xfId="0" applyFont="1" applyBorder="1" applyAlignment="1">
      <alignment horizontal="center"/>
    </xf>
    <xf numFmtId="0" fontId="5" fillId="0" borderId="153" xfId="0" applyFont="1" applyBorder="1" applyAlignment="1">
      <alignment horizontal="center"/>
    </xf>
    <xf numFmtId="0" fontId="5" fillId="0" borderId="139" xfId="0" applyFont="1" applyFill="1" applyBorder="1" applyAlignment="1">
      <alignment horizontal="center" wrapText="1"/>
    </xf>
    <xf numFmtId="0" fontId="5" fillId="0" borderId="152" xfId="0" applyFont="1" applyFill="1" applyBorder="1" applyAlignment="1">
      <alignment horizontal="center" wrapText="1"/>
    </xf>
    <xf numFmtId="0" fontId="5" fillId="0" borderId="182" xfId="0" applyFont="1" applyFill="1" applyBorder="1" applyAlignment="1">
      <alignment horizontal="center" wrapText="1"/>
    </xf>
    <xf numFmtId="0" fontId="5" fillId="0" borderId="57" xfId="0" applyFont="1" applyBorder="1" applyAlignment="1">
      <alignment horizontal="center" wrapText="1"/>
    </xf>
    <xf numFmtId="0" fontId="5" fillId="0" borderId="11" xfId="0" applyFont="1" applyBorder="1" applyAlignment="1">
      <alignment horizontal="center" wrapText="1"/>
    </xf>
    <xf numFmtId="0" fontId="5" fillId="0" borderId="58" xfId="0" applyFont="1" applyBorder="1" applyAlignment="1">
      <alignment horizontal="center" wrapText="1"/>
    </xf>
    <xf numFmtId="0" fontId="6" fillId="0" borderId="0" xfId="0" applyFont="1" applyBorder="1" applyAlignment="1">
      <alignment horizontal="left"/>
    </xf>
    <xf numFmtId="0" fontId="6" fillId="0" borderId="76" xfId="0" applyFont="1" applyBorder="1" applyAlignment="1">
      <alignment horizontal="left"/>
    </xf>
    <xf numFmtId="0" fontId="6" fillId="0" borderId="77" xfId="0" applyFont="1" applyBorder="1" applyAlignment="1">
      <alignment horizontal="left" wrapText="1"/>
    </xf>
    <xf numFmtId="0" fontId="6" fillId="0" borderId="59" xfId="0" applyFont="1" applyBorder="1" applyAlignment="1">
      <alignment horizontal="left" wrapText="1"/>
    </xf>
    <xf numFmtId="0" fontId="6" fillId="0" borderId="60" xfId="0" applyFont="1" applyBorder="1" applyAlignment="1">
      <alignment horizontal="left" wrapText="1"/>
    </xf>
    <xf numFmtId="0" fontId="5" fillId="0" borderId="95" xfId="0" applyFont="1" applyBorder="1" applyAlignment="1">
      <alignment horizontal="center" wrapText="1"/>
    </xf>
    <xf numFmtId="0" fontId="5" fillId="0" borderId="114" xfId="0" applyFont="1" applyBorder="1" applyAlignment="1">
      <alignment horizontal="center" wrapText="1"/>
    </xf>
    <xf numFmtId="0" fontId="5" fillId="0" borderId="197" xfId="0" applyFont="1" applyBorder="1" applyAlignment="1">
      <alignment horizontal="center" wrapText="1"/>
    </xf>
    <xf numFmtId="0" fontId="5" fillId="0" borderId="113" xfId="0" applyFont="1" applyBorder="1" applyAlignment="1">
      <alignment horizontal="center" wrapText="1"/>
    </xf>
    <xf numFmtId="0" fontId="5" fillId="0" borderId="196"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5" fillId="0" borderId="75" xfId="0" applyFont="1" applyFill="1" applyBorder="1" applyAlignment="1">
      <alignment horizontal="left"/>
    </xf>
    <xf numFmtId="0" fontId="5" fillId="0" borderId="0" xfId="0" applyFont="1" applyFill="1" applyBorder="1" applyAlignment="1">
      <alignment horizontal="left"/>
    </xf>
    <xf numFmtId="0" fontId="5" fillId="0" borderId="76" xfId="0" applyFont="1" applyFill="1" applyBorder="1" applyAlignment="1">
      <alignment horizontal="left"/>
    </xf>
    <xf numFmtId="0" fontId="5"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6" fillId="0" borderId="75" xfId="0" applyFont="1" applyFill="1" applyBorder="1" applyAlignment="1">
      <alignment horizontal="left" wrapText="1"/>
    </xf>
    <xf numFmtId="0" fontId="6" fillId="0" borderId="0" xfId="0" applyFont="1" applyAlignment="1">
      <alignment horizontal="left" wrapText="1"/>
    </xf>
    <xf numFmtId="0" fontId="9" fillId="7" borderId="274" xfId="0" applyFont="1" applyFill="1" applyBorder="1" applyAlignment="1">
      <alignment horizontal="center" wrapText="1"/>
    </xf>
    <xf numFmtId="0" fontId="9" fillId="7" borderId="236" xfId="0" applyFont="1" applyFill="1" applyBorder="1" applyAlignment="1">
      <alignment horizontal="center" wrapText="1"/>
    </xf>
    <xf numFmtId="0" fontId="9"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9" fillId="7" borderId="139" xfId="0" applyFont="1" applyFill="1" applyBorder="1" applyAlignment="1">
      <alignment horizontal="center" wrapText="1"/>
    </xf>
    <xf numFmtId="0" fontId="9" fillId="7" borderId="152" xfId="0" applyFont="1" applyFill="1" applyBorder="1" applyAlignment="1">
      <alignment horizontal="center" wrapText="1"/>
    </xf>
    <xf numFmtId="0" fontId="9" fillId="7" borderId="153" xfId="0" applyFont="1" applyFill="1" applyBorder="1" applyAlignment="1">
      <alignment horizontal="center" wrapText="1"/>
    </xf>
    <xf numFmtId="0" fontId="6"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5" fillId="0" borderId="291" xfId="0" applyFont="1" applyBorder="1" applyAlignment="1">
      <alignment horizontal="center"/>
    </xf>
    <xf numFmtId="0" fontId="5" fillId="0" borderId="37" xfId="0" applyFont="1" applyBorder="1" applyAlignment="1">
      <alignment horizontal="center"/>
    </xf>
    <xf numFmtId="0" fontId="5" fillId="0" borderId="53" xfId="0" applyFont="1" applyBorder="1" applyAlignment="1">
      <alignment horizontal="center" wrapText="1"/>
    </xf>
    <xf numFmtId="0" fontId="5" fillId="0" borderId="158" xfId="0" applyFont="1" applyBorder="1" applyAlignment="1">
      <alignment horizontal="center" wrapText="1"/>
    </xf>
    <xf numFmtId="0" fontId="5" fillId="0" borderId="315" xfId="0" applyFont="1" applyBorder="1" applyAlignment="1">
      <alignment horizontal="center" wrapText="1"/>
    </xf>
    <xf numFmtId="0" fontId="5" fillId="0" borderId="115" xfId="0" applyFont="1" applyFill="1" applyBorder="1" applyAlignment="1">
      <alignment horizontal="center"/>
    </xf>
    <xf numFmtId="0" fontId="5" fillId="0" borderId="314" xfId="0" applyFont="1" applyBorder="1" applyAlignment="1">
      <alignment horizontal="center" wrapText="1"/>
    </xf>
    <xf numFmtId="0" fontId="5" fillId="0" borderId="65" xfId="0" applyFont="1" applyBorder="1" applyAlignment="1">
      <alignment horizontal="center" wrapText="1"/>
    </xf>
    <xf numFmtId="0" fontId="5" fillId="0" borderId="206" xfId="0" applyFont="1" applyBorder="1" applyAlignment="1">
      <alignment horizontal="center" vertical="center" wrapText="1"/>
    </xf>
    <xf numFmtId="0" fontId="5" fillId="0" borderId="288" xfId="0" applyFont="1" applyBorder="1" applyAlignment="1">
      <alignment horizontal="center" vertical="center" wrapText="1"/>
    </xf>
    <xf numFmtId="0" fontId="5"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5" fillId="0" borderId="295" xfId="0" applyFont="1" applyBorder="1" applyAlignment="1">
      <alignment horizontal="center" vertical="center"/>
    </xf>
    <xf numFmtId="0" fontId="5" fillId="0" borderId="58" xfId="0" applyFont="1" applyFill="1" applyBorder="1" applyAlignment="1">
      <alignment horizontal="center" vertical="center"/>
    </xf>
    <xf numFmtId="0" fontId="5" fillId="0" borderId="57" xfId="0" applyFont="1" applyBorder="1" applyAlignment="1">
      <alignment horizontal="center" vertical="center" wrapText="1"/>
    </xf>
    <xf numFmtId="0" fontId="0" fillId="0" borderId="77" xfId="0"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5" fillId="0" borderId="78" xfId="0" applyFont="1" applyFill="1" applyBorder="1" applyAlignment="1">
      <alignment horizontal="center" vertical="center"/>
    </xf>
    <xf numFmtId="0" fontId="9" fillId="7" borderId="61" xfId="0" applyFont="1" applyFill="1" applyBorder="1" applyAlignment="1">
      <alignment horizontal="center"/>
    </xf>
    <xf numFmtId="0" fontId="9" fillId="7" borderId="48" xfId="0" applyFont="1" applyFill="1" applyBorder="1" applyAlignment="1">
      <alignment horizontal="center"/>
    </xf>
    <xf numFmtId="0" fontId="9"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5" fillId="0" borderId="75" xfId="0" applyFont="1" applyBorder="1" applyAlignment="1">
      <alignment horizontal="left" wrapText="1"/>
    </xf>
    <xf numFmtId="0" fontId="5" fillId="0" borderId="0" xfId="0" applyFont="1" applyBorder="1" applyAlignment="1">
      <alignment horizontal="left" wrapText="1"/>
    </xf>
    <xf numFmtId="0" fontId="5" fillId="0" borderId="76" xfId="0" applyFont="1" applyBorder="1" applyAlignment="1">
      <alignment horizontal="left" wrapText="1"/>
    </xf>
    <xf numFmtId="0" fontId="6" fillId="0" borderId="188" xfId="4" applyFont="1" applyBorder="1" applyAlignment="1">
      <alignment horizontal="left"/>
    </xf>
    <xf numFmtId="0" fontId="5" fillId="2" borderId="182" xfId="0" applyFont="1" applyFill="1" applyBorder="1" applyAlignment="1">
      <alignment horizontal="center" wrapText="1"/>
    </xf>
    <xf numFmtId="0" fontId="5" fillId="2" borderId="294" xfId="0" applyFont="1" applyFill="1" applyBorder="1" applyAlignment="1">
      <alignment horizontal="center" wrapText="1"/>
    </xf>
    <xf numFmtId="0" fontId="6" fillId="0" borderId="76" xfId="0" applyFont="1" applyBorder="1" applyAlignment="1">
      <alignment wrapText="1"/>
    </xf>
    <xf numFmtId="0" fontId="5" fillId="0" borderId="178" xfId="0" applyFont="1" applyBorder="1" applyAlignment="1">
      <alignment horizontal="center" vertical="center"/>
    </xf>
    <xf numFmtId="0" fontId="5" fillId="0" borderId="115" xfId="0" applyFont="1" applyBorder="1" applyAlignment="1">
      <alignment horizontal="center" vertical="center"/>
    </xf>
    <xf numFmtId="0" fontId="5" fillId="0" borderId="113" xfId="0" applyFont="1" applyBorder="1" applyAlignment="1">
      <alignment horizontal="center" vertical="center" wrapText="1"/>
    </xf>
    <xf numFmtId="0" fontId="9" fillId="7" borderId="281" xfId="1" applyFont="1" applyFill="1" applyBorder="1" applyAlignment="1">
      <alignment horizontal="center"/>
    </xf>
    <xf numFmtId="0" fontId="9" fillId="7" borderId="188" xfId="1" applyFont="1" applyFill="1" applyBorder="1" applyAlignment="1">
      <alignment horizontal="center"/>
    </xf>
    <xf numFmtId="0" fontId="9" fillId="7" borderId="189" xfId="1" applyFont="1" applyFill="1" applyBorder="1" applyAlignment="1">
      <alignment horizontal="center"/>
    </xf>
    <xf numFmtId="0" fontId="5" fillId="0" borderId="139" xfId="0" applyFont="1" applyBorder="1" applyAlignment="1">
      <alignment horizontal="center"/>
    </xf>
    <xf numFmtId="0" fontId="5" fillId="0" borderId="30" xfId="0" applyFont="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5"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5" fillId="0" borderId="138" xfId="1" applyFont="1" applyFill="1" applyBorder="1" applyAlignment="1">
      <alignment horizontal="center" vertical="center" wrapText="1"/>
    </xf>
    <xf numFmtId="0" fontId="5"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5" fillId="0" borderId="141" xfId="0" applyFont="1" applyBorder="1" applyAlignment="1">
      <alignment horizontal="center" wrapText="1"/>
    </xf>
    <xf numFmtId="0" fontId="5" fillId="0" borderId="118" xfId="0" applyFont="1" applyBorder="1" applyAlignment="1">
      <alignment horizontal="center"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9" fillId="6" borderId="311" xfId="1" applyFont="1" applyFill="1" applyBorder="1" applyAlignment="1">
      <alignment horizontal="center"/>
    </xf>
    <xf numFmtId="0" fontId="9" fillId="6" borderId="312" xfId="1" applyFont="1" applyFill="1" applyBorder="1" applyAlignment="1">
      <alignment horizontal="center"/>
    </xf>
    <xf numFmtId="0" fontId="9" fillId="7" borderId="305" xfId="1" applyFont="1" applyFill="1" applyBorder="1" applyAlignment="1">
      <alignment horizontal="center"/>
    </xf>
    <xf numFmtId="0" fontId="9" fillId="7" borderId="306" xfId="1" applyFont="1" applyFill="1" applyBorder="1" applyAlignment="1">
      <alignment horizontal="center"/>
    </xf>
    <xf numFmtId="0" fontId="9" fillId="7" borderId="307" xfId="1" applyFont="1" applyFill="1" applyBorder="1" applyAlignment="1">
      <alignment horizontal="center"/>
    </xf>
    <xf numFmtId="0" fontId="5" fillId="0" borderId="295" xfId="1" applyFont="1" applyBorder="1" applyAlignment="1">
      <alignment horizontal="center"/>
    </xf>
    <xf numFmtId="0" fontId="5" fillId="0" borderId="42" xfId="1" applyFont="1" applyBorder="1" applyAlignment="1">
      <alignment horizontal="center"/>
    </xf>
    <xf numFmtId="0" fontId="5" fillId="0" borderId="78" xfId="1" applyFont="1" applyFill="1" applyBorder="1" applyAlignment="1">
      <alignment horizontal="center"/>
    </xf>
    <xf numFmtId="0" fontId="5" fillId="0" borderId="206" xfId="1" applyFont="1" applyFill="1" applyBorder="1" applyAlignment="1">
      <alignment horizontal="center"/>
    </xf>
    <xf numFmtId="0" fontId="5"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6" fillId="0" borderId="303" xfId="4" applyFont="1" applyBorder="1" applyAlignment="1"/>
    <xf numFmtId="0" fontId="6" fillId="0" borderId="304" xfId="4" applyFont="1" applyBorder="1" applyAlignment="1"/>
    <xf numFmtId="0" fontId="9" fillId="6" borderId="305" xfId="4" applyFont="1" applyFill="1" applyBorder="1" applyAlignment="1">
      <alignment horizontal="center"/>
    </xf>
    <xf numFmtId="0" fontId="9" fillId="6" borderId="306" xfId="4" applyFont="1" applyFill="1" applyBorder="1" applyAlignment="1">
      <alignment horizontal="center"/>
    </xf>
    <xf numFmtId="0" fontId="9" fillId="6" borderId="307" xfId="4" applyFont="1" applyFill="1" applyBorder="1" applyAlignment="1">
      <alignment horizontal="center"/>
    </xf>
    <xf numFmtId="0" fontId="5" fillId="0" borderId="78" xfId="1" applyFont="1" applyBorder="1" applyAlignment="1">
      <alignment horizontal="center"/>
    </xf>
    <xf numFmtId="0" fontId="5" fillId="0" borderId="206" xfId="1" applyFont="1" applyBorder="1" applyAlignment="1">
      <alignment horizontal="center"/>
    </xf>
    <xf numFmtId="0" fontId="5" fillId="0" borderId="288" xfId="1" applyFont="1" applyBorder="1" applyAlignment="1">
      <alignment horizontal="center"/>
    </xf>
    <xf numFmtId="0" fontId="5" fillId="0" borderId="78" xfId="4" applyFont="1" applyFill="1" applyBorder="1" applyAlignment="1">
      <alignment horizontal="center" wrapText="1"/>
    </xf>
    <xf numFmtId="0" fontId="5" fillId="0" borderId="206" xfId="4" applyFont="1" applyFill="1" applyBorder="1" applyAlignment="1">
      <alignment horizontal="center" wrapText="1"/>
    </xf>
    <xf numFmtId="0" fontId="5"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5"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5" fillId="0" borderId="31" xfId="0" applyFont="1" applyFill="1" applyBorder="1" applyAlignment="1">
      <alignment horizontal="center"/>
    </xf>
    <xf numFmtId="0" fontId="5" fillId="0" borderId="292"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5" fillId="0" borderId="293" xfId="0" applyFont="1" applyBorder="1" applyAlignment="1">
      <alignment horizontal="center" wrapText="1"/>
    </xf>
    <xf numFmtId="0" fontId="5" fillId="0" borderId="313" xfId="0"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5" fillId="0" borderId="7" xfId="0" applyFont="1" applyBorder="1" applyAlignment="1">
      <alignment horizontal="center" wrapText="1"/>
    </xf>
    <xf numFmtId="0" fontId="5" fillId="0" borderId="181" xfId="0" applyFont="1" applyBorder="1" applyAlignment="1">
      <alignment horizontal="center" wrapText="1"/>
    </xf>
    <xf numFmtId="0" fontId="5" fillId="0" borderId="199" xfId="0" applyFont="1" applyBorder="1" applyAlignment="1">
      <alignment horizontal="center" wrapText="1"/>
    </xf>
    <xf numFmtId="0" fontId="5" fillId="0" borderId="296" xfId="0" applyFont="1" applyBorder="1" applyAlignment="1">
      <alignment horizont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alignment vertical="center" wrapText="1"/>
    </xf>
    <xf numFmtId="0" fontId="5" fillId="0" borderId="0" xfId="0" applyFont="1" applyBorder="1" applyAlignment="1">
      <alignment vertical="center" wrapText="1"/>
    </xf>
    <xf numFmtId="0" fontId="5" fillId="0" borderId="76" xfId="0" applyFont="1" applyBorder="1" applyAlignment="1">
      <alignment vertical="center" wrapText="1"/>
    </xf>
    <xf numFmtId="0" fontId="9" fillId="7" borderId="314" xfId="0" applyFont="1" applyFill="1" applyBorder="1" applyAlignment="1">
      <alignment horizontal="center"/>
    </xf>
    <xf numFmtId="0" fontId="5" fillId="0" borderId="45" xfId="0" applyFont="1" applyBorder="1" applyAlignment="1">
      <alignment horizontal="center"/>
    </xf>
    <xf numFmtId="0" fontId="5" fillId="0" borderId="11" xfId="0" applyFont="1" applyBorder="1" applyAlignment="1">
      <alignment horizontal="center"/>
    </xf>
    <xf numFmtId="0" fontId="5" fillId="0" borderId="11" xfId="0" applyFont="1" applyFill="1" applyBorder="1" applyAlignment="1">
      <alignment horizontal="center"/>
    </xf>
    <xf numFmtId="0" fontId="5"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5" fillId="0" borderId="234" xfId="0" applyFont="1" applyBorder="1" applyAlignment="1">
      <alignment horizontal="center" wrapText="1"/>
    </xf>
    <xf numFmtId="0" fontId="5" fillId="0" borderId="201"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42" xfId="0" applyFont="1" applyFill="1" applyBorder="1" applyAlignment="1">
      <alignment horizontal="center" vertical="center"/>
    </xf>
    <xf numFmtId="0" fontId="5" fillId="0" borderId="206" xfId="0" applyFont="1" applyFill="1" applyBorder="1" applyAlignment="1">
      <alignment horizontal="center" vertical="center"/>
    </xf>
    <xf numFmtId="0" fontId="5" fillId="0" borderId="288" xfId="0" applyFont="1" applyFill="1" applyBorder="1" applyAlignment="1">
      <alignment horizontal="center" vertical="center"/>
    </xf>
    <xf numFmtId="0" fontId="9" fillId="7" borderId="188" xfId="0" applyFont="1" applyFill="1" applyBorder="1" applyAlignment="1">
      <alignment horizontal="center" wrapText="1"/>
    </xf>
    <xf numFmtId="0" fontId="9" fillId="7" borderId="189" xfId="0" applyFont="1" applyFill="1" applyBorder="1" applyAlignment="1">
      <alignment horizontal="center" wrapText="1"/>
    </xf>
    <xf numFmtId="0" fontId="5" fillId="0" borderId="287" xfId="0" applyFont="1" applyBorder="1" applyAlignment="1">
      <alignment horizontal="center" vertical="center" wrapText="1"/>
    </xf>
    <xf numFmtId="0" fontId="5" fillId="0" borderId="195" xfId="0" applyFont="1" applyBorder="1" applyAlignment="1">
      <alignment horizontal="center" vertical="center" wrapText="1"/>
    </xf>
    <xf numFmtId="0" fontId="9"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5" fillId="0" borderId="57" xfId="0" applyFont="1" applyFill="1" applyBorder="1" applyAlignment="1">
      <alignment horizontal="center"/>
    </xf>
    <xf numFmtId="0" fontId="5" fillId="0" borderId="250" xfId="0" applyFont="1" applyFill="1" applyBorder="1" applyAlignment="1">
      <alignment horizontal="center"/>
    </xf>
    <xf numFmtId="0" fontId="5" fillId="0" borderId="58" xfId="0" applyFont="1" applyFill="1" applyBorder="1" applyAlignment="1">
      <alignment horizontal="center"/>
    </xf>
    <xf numFmtId="0" fontId="6" fillId="0" borderId="290" xfId="0" applyFont="1" applyBorder="1" applyAlignment="1">
      <alignment horizontal="left" wrapText="1"/>
    </xf>
    <xf numFmtId="0" fontId="6" fillId="0" borderId="152" xfId="0" applyFont="1" applyBorder="1" applyAlignment="1">
      <alignment horizontal="left" wrapText="1"/>
    </xf>
    <xf numFmtId="0" fontId="6"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6" fillId="0" borderId="76" xfId="0" applyFont="1" applyFill="1" applyBorder="1" applyAlignment="1">
      <alignment horizontal="left"/>
    </xf>
    <xf numFmtId="0" fontId="5" fillId="0" borderId="248" xfId="0" applyFont="1" applyBorder="1" applyAlignment="1">
      <alignment horizontal="center" wrapText="1"/>
    </xf>
    <xf numFmtId="0" fontId="5" fillId="0" borderId="78" xfId="0" applyFont="1" applyBorder="1" applyAlignment="1">
      <alignment horizontal="center" wrapText="1"/>
    </xf>
    <xf numFmtId="0" fontId="5" fillId="0" borderId="42" xfId="0" applyFont="1" applyBorder="1" applyAlignment="1">
      <alignment horizontal="center" wrapText="1"/>
    </xf>
    <xf numFmtId="0" fontId="5"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6" fillId="0" borderId="76" xfId="0" applyFont="1" applyBorder="1" applyAlignment="1">
      <alignment horizontal="center" wrapText="1"/>
    </xf>
    <xf numFmtId="0" fontId="4" fillId="0" borderId="0" xfId="0" applyFont="1" applyBorder="1" applyAlignment="1">
      <alignment horizontal="left" wrapText="1"/>
    </xf>
    <xf numFmtId="0" fontId="5" fillId="2" borderId="78" xfId="0" applyFont="1" applyFill="1" applyBorder="1" applyAlignment="1">
      <alignment horizontal="center" wrapText="1"/>
    </xf>
    <xf numFmtId="0" fontId="5" fillId="2" borderId="206" xfId="0" applyFont="1" applyFill="1" applyBorder="1" applyAlignment="1">
      <alignment horizontal="center" wrapText="1"/>
    </xf>
    <xf numFmtId="0" fontId="5" fillId="2" borderId="288" xfId="0" applyFont="1" applyFill="1" applyBorder="1" applyAlignment="1">
      <alignment horizontal="center" wrapText="1"/>
    </xf>
    <xf numFmtId="0" fontId="0" fillId="0" borderId="145" xfId="0" applyBorder="1" applyAlignment="1">
      <alignment horizontal="left" wrapText="1"/>
    </xf>
    <xf numFmtId="0" fontId="0" fillId="0" borderId="146" xfId="0" applyBorder="1" applyAlignment="1">
      <alignment horizontal="left" wrapText="1"/>
    </xf>
    <xf numFmtId="0" fontId="0" fillId="0" borderId="145" xfId="0" applyBorder="1" applyAlignment="1">
      <alignment wrapText="1"/>
    </xf>
    <xf numFmtId="0" fontId="0" fillId="0" borderId="146" xfId="0" applyBorder="1" applyAlignment="1">
      <alignment wrapText="1"/>
    </xf>
    <xf numFmtId="0" fontId="6"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5" fillId="0" borderId="190" xfId="0" applyFont="1" applyBorder="1" applyAlignment="1">
      <alignment horizontal="center" wrapText="1"/>
    </xf>
    <xf numFmtId="0" fontId="5" fillId="0" borderId="240" xfId="0" applyFont="1" applyBorder="1" applyAlignment="1">
      <alignment horizontal="center" wrapText="1"/>
    </xf>
    <xf numFmtId="0" fontId="5" fillId="2" borderId="11"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5" fillId="0" borderId="56" xfId="0" applyFont="1" applyBorder="1" applyAlignment="1">
      <alignment horizontal="center" wrapText="1"/>
    </xf>
    <xf numFmtId="0" fontId="9" fillId="7" borderId="277" xfId="0" applyFont="1" applyFill="1" applyBorder="1" applyAlignment="1">
      <alignment horizontal="center"/>
    </xf>
    <xf numFmtId="0" fontId="9" fillId="7" borderId="278" xfId="0" applyFont="1" applyFill="1" applyBorder="1" applyAlignment="1">
      <alignment horizontal="center"/>
    </xf>
    <xf numFmtId="0" fontId="9" fillId="7" borderId="279" xfId="0" applyFont="1" applyFill="1" applyBorder="1" applyAlignment="1">
      <alignment horizontal="center"/>
    </xf>
    <xf numFmtId="0" fontId="9" fillId="7" borderId="280" xfId="0" applyFont="1" applyFill="1" applyBorder="1" applyAlignment="1">
      <alignment horizontal="center"/>
    </xf>
    <xf numFmtId="0" fontId="5" fillId="2" borderId="166" xfId="0" applyFont="1" applyFill="1" applyBorder="1" applyAlignment="1">
      <alignment horizontal="center" wrapText="1"/>
    </xf>
    <xf numFmtId="0" fontId="5" fillId="2" borderId="56" xfId="0" applyFont="1" applyFill="1" applyBorder="1" applyAlignment="1">
      <alignment horizontal="center" wrapText="1"/>
    </xf>
    <xf numFmtId="0" fontId="5" fillId="2" borderId="38" xfId="0" applyFont="1" applyFill="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9" fillId="18" borderId="282" xfId="0" applyFont="1" applyFill="1" applyBorder="1" applyAlignment="1">
      <alignment horizontal="center"/>
    </xf>
    <xf numFmtId="0" fontId="9" fillId="18" borderId="283" xfId="0" applyFont="1" applyFill="1" applyBorder="1" applyAlignment="1">
      <alignment horizontal="center"/>
    </xf>
    <xf numFmtId="0" fontId="9"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5"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5"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9" fillId="7" borderId="277" xfId="0" applyFont="1" applyFill="1" applyBorder="1" applyAlignment="1">
      <alignment horizontal="center" wrapText="1"/>
    </xf>
    <xf numFmtId="49" fontId="8" fillId="0" borderId="61" xfId="73" applyNumberFormat="1" applyFont="1" applyFill="1" applyBorder="1" applyAlignment="1" applyProtection="1">
      <alignment horizontal="left" vertical="top" wrapText="1"/>
      <protection locked="0"/>
    </xf>
    <xf numFmtId="49" fontId="8" fillId="0" borderId="18" xfId="73" applyNumberFormat="1" applyFont="1" applyFill="1" applyBorder="1" applyAlignment="1" applyProtection="1">
      <alignment horizontal="left" vertical="top" wrapText="1"/>
      <protection locked="0"/>
    </xf>
    <xf numFmtId="49" fontId="8" fillId="0" borderId="46" xfId="73" applyNumberFormat="1" applyFont="1" applyFill="1" applyBorder="1" applyAlignment="1" applyProtection="1">
      <alignment horizontal="left" vertical="top" wrapText="1"/>
      <protection locked="0"/>
    </xf>
    <xf numFmtId="49" fontId="8" fillId="0" borderId="20" xfId="73" applyNumberFormat="1" applyFont="1" applyFill="1" applyBorder="1" applyAlignment="1" applyProtection="1">
      <alignment horizontal="left" vertical="top" wrapText="1"/>
      <protection locked="0"/>
    </xf>
    <xf numFmtId="0" fontId="64" fillId="15" borderId="314" xfId="0" applyNumberFormat="1" applyFont="1" applyFill="1" applyBorder="1" applyAlignment="1" applyProtection="1">
      <alignment horizontal="left" vertical="center" wrapText="1"/>
      <protection locked="0"/>
    </xf>
    <xf numFmtId="49" fontId="8" fillId="0" borderId="45" xfId="73" applyNumberFormat="1" applyFont="1" applyFill="1" applyBorder="1" applyAlignment="1" applyProtection="1">
      <alignment horizontal="left" vertical="top" wrapText="1"/>
      <protection locked="0"/>
    </xf>
    <xf numFmtId="49" fontId="8" fillId="0" borderId="390" xfId="73" applyNumberFormat="1" applyFont="1" applyFill="1" applyBorder="1" applyAlignment="1" applyProtection="1">
      <alignment horizontal="left" vertical="top" wrapText="1"/>
      <protection locked="0"/>
    </xf>
    <xf numFmtId="0" fontId="6" fillId="0" borderId="224" xfId="0" applyFont="1" applyBorder="1" applyAlignment="1">
      <alignment horizontal="left" wrapText="1"/>
    </xf>
    <xf numFmtId="0" fontId="6" fillId="0" borderId="173" xfId="0" applyFont="1" applyBorder="1" applyAlignment="1">
      <alignment horizontal="left" wrapText="1"/>
    </xf>
    <xf numFmtId="0" fontId="6" fillId="0" borderId="174" xfId="0" applyFont="1" applyBorder="1" applyAlignment="1">
      <alignment horizontal="left" wrapText="1"/>
    </xf>
    <xf numFmtId="0" fontId="64" fillId="15" borderId="138" xfId="0" applyNumberFormat="1" applyFont="1" applyFill="1" applyBorder="1" applyAlignment="1" applyProtection="1">
      <alignment horizontal="left" vertical="justify"/>
      <protection locked="0"/>
    </xf>
    <xf numFmtId="0" fontId="64" fillId="15" borderId="115" xfId="0" applyNumberFormat="1" applyFont="1" applyFill="1" applyBorder="1" applyAlignment="1" applyProtection="1">
      <alignment horizontal="left" vertical="justify"/>
      <protection locked="0"/>
    </xf>
    <xf numFmtId="0" fontId="64" fillId="15" borderId="237" xfId="0" applyNumberFormat="1" applyFont="1" applyFill="1" applyBorder="1" applyAlignment="1" applyProtection="1">
      <alignment horizontal="left" vertical="justify"/>
      <protection locked="0"/>
    </xf>
    <xf numFmtId="0" fontId="64" fillId="15" borderId="314" xfId="0" applyNumberFormat="1" applyFont="1" applyFill="1" applyBorder="1" applyAlignment="1" applyProtection="1">
      <alignment horizontal="left" vertical="justify"/>
      <protection locked="0"/>
    </xf>
    <xf numFmtId="0" fontId="76" fillId="15" borderId="61" xfId="0" applyNumberFormat="1" applyFont="1" applyFill="1" applyBorder="1" applyAlignment="1" applyProtection="1">
      <alignment horizontal="left" vertical="justify"/>
      <protection locked="0"/>
    </xf>
    <xf numFmtId="0" fontId="76" fillId="15" borderId="18" xfId="0" applyNumberFormat="1" applyFont="1" applyFill="1" applyBorder="1" applyAlignment="1" applyProtection="1">
      <alignment horizontal="left" vertical="justify"/>
      <protection locked="0"/>
    </xf>
    <xf numFmtId="0" fontId="64" fillId="15" borderId="27" xfId="0" applyNumberFormat="1" applyFont="1" applyFill="1" applyBorder="1" applyAlignment="1" applyProtection="1">
      <alignment horizontal="left" vertical="center" wrapText="1"/>
      <protection locked="0"/>
    </xf>
    <xf numFmtId="0" fontId="64" fillId="15" borderId="28" xfId="0" applyNumberFormat="1" applyFont="1" applyFill="1" applyBorder="1" applyAlignment="1" applyProtection="1">
      <alignment horizontal="left" vertical="center" wrapText="1"/>
      <protection locked="0"/>
    </xf>
    <xf numFmtId="0" fontId="4" fillId="15" borderId="237" xfId="0" applyFont="1" applyFill="1" applyBorder="1" applyAlignment="1" applyProtection="1">
      <alignment horizontal="left" vertical="justify"/>
      <protection locked="0"/>
    </xf>
    <xf numFmtId="0" fontId="4" fillId="15" borderId="314" xfId="0" applyFont="1" applyFill="1" applyBorder="1" applyAlignment="1" applyProtection="1">
      <alignment horizontal="left" vertical="justify"/>
      <protection locked="0"/>
    </xf>
    <xf numFmtId="0" fontId="4" fillId="15" borderId="237" xfId="0" applyFont="1" applyFill="1" applyBorder="1" applyAlignment="1" applyProtection="1">
      <alignment vertical="center" wrapText="1"/>
      <protection locked="0"/>
    </xf>
    <xf numFmtId="0" fontId="4" fillId="15" borderId="118"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90"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4" fillId="15" borderId="187" xfId="0" applyFont="1" applyFill="1" applyBorder="1" applyAlignment="1" applyProtection="1">
      <alignment vertical="center"/>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4" fillId="15" borderId="138" xfId="0" applyFont="1" applyFill="1" applyBorder="1" applyAlignment="1" applyProtection="1">
      <alignment vertical="center" wrapText="1"/>
      <protection locked="0"/>
    </xf>
    <xf numFmtId="0" fontId="4" fillId="15" borderId="187" xfId="0" applyFont="1" applyFill="1" applyBorder="1" applyAlignment="1" applyProtection="1">
      <alignment vertical="center" wrapText="1"/>
      <protection locked="0"/>
    </xf>
    <xf numFmtId="0" fontId="0" fillId="0" borderId="390" xfId="0" applyBorder="1" applyAlignment="1">
      <alignment horizontal="center"/>
    </xf>
    <xf numFmtId="0" fontId="0" fillId="0" borderId="391" xfId="0" applyBorder="1" applyAlignment="1">
      <alignment horizontal="center"/>
    </xf>
    <xf numFmtId="0" fontId="4" fillId="0" borderId="389" xfId="0" applyFont="1" applyBorder="1" applyAlignment="1">
      <alignment horizontal="left" wrapText="1"/>
    </xf>
    <xf numFmtId="0" fontId="0" fillId="0" borderId="390" xfId="0" applyBorder="1" applyAlignment="1">
      <alignment horizontal="left" wrapText="1"/>
    </xf>
    <xf numFmtId="0" fontId="0" fillId="0" borderId="391" xfId="0" applyBorder="1" applyAlignment="1">
      <alignment horizontal="left" wrapText="1"/>
    </xf>
    <xf numFmtId="0" fontId="4" fillId="0" borderId="367" xfId="0" applyFont="1" applyBorder="1" applyAlignment="1">
      <alignment horizontal="left" wrapText="1"/>
    </xf>
    <xf numFmtId="0" fontId="4" fillId="0" borderId="368" xfId="0" applyFont="1" applyBorder="1" applyAlignment="1">
      <alignment horizontal="left" wrapText="1"/>
    </xf>
    <xf numFmtId="0" fontId="4" fillId="15" borderId="380" xfId="0" applyFont="1" applyFill="1" applyBorder="1" applyAlignment="1">
      <alignment wrapText="1"/>
    </xf>
    <xf numFmtId="0" fontId="0" fillId="15" borderId="381" xfId="0" applyFill="1" applyBorder="1" applyAlignment="1">
      <alignment wrapText="1"/>
    </xf>
    <xf numFmtId="0" fontId="0" fillId="15" borderId="382" xfId="0" applyFill="1" applyBorder="1" applyAlignment="1">
      <alignment wrapText="1"/>
    </xf>
    <xf numFmtId="0" fontId="64" fillId="0" borderId="369" xfId="0" applyFont="1" applyBorder="1" applyAlignment="1">
      <alignment horizontal="justify" wrapText="1"/>
    </xf>
    <xf numFmtId="0" fontId="64" fillId="0" borderId="390" xfId="0" applyFont="1" applyBorder="1" applyAlignment="1">
      <alignment horizontal="justify" wrapText="1"/>
    </xf>
    <xf numFmtId="0" fontId="64" fillId="0" borderId="370" xfId="0" applyFont="1" applyBorder="1" applyAlignment="1">
      <alignment horizontal="justify" wrapText="1"/>
    </xf>
    <xf numFmtId="0" fontId="62" fillId="17" borderId="456" xfId="0" applyFont="1" applyFill="1" applyBorder="1" applyAlignment="1">
      <alignment horizontal="center"/>
    </xf>
    <xf numFmtId="0" fontId="62" fillId="17" borderId="457" xfId="0" applyFont="1" applyFill="1" applyBorder="1" applyAlignment="1">
      <alignment horizontal="center"/>
    </xf>
    <xf numFmtId="0" fontId="62" fillId="17" borderId="458" xfId="0" applyFont="1" applyFill="1" applyBorder="1" applyAlignment="1">
      <alignment horizontal="center"/>
    </xf>
    <xf numFmtId="0" fontId="0" fillId="0" borderId="389" xfId="0" applyBorder="1" applyAlignment="1">
      <alignment horizontal="left"/>
    </xf>
    <xf numFmtId="0" fontId="0" fillId="0" borderId="390" xfId="0" applyBorder="1" applyAlignment="1">
      <alignment horizontal="left"/>
    </xf>
    <xf numFmtId="0" fontId="0" fillId="0" borderId="391" xfId="0" applyBorder="1" applyAlignment="1">
      <alignment horizontal="left"/>
    </xf>
    <xf numFmtId="0" fontId="4" fillId="0" borderId="389" xfId="0" applyFont="1" applyBorder="1" applyAlignment="1">
      <alignment horizontal="left"/>
    </xf>
    <xf numFmtId="0" fontId="5" fillId="0" borderId="389" xfId="0" applyFont="1" applyBorder="1" applyAlignment="1">
      <alignment horizontal="left"/>
    </xf>
    <xf numFmtId="0" fontId="5" fillId="0" borderId="390" xfId="0" applyFont="1" applyBorder="1" applyAlignment="1">
      <alignment horizontal="left"/>
    </xf>
    <xf numFmtId="0" fontId="5" fillId="0" borderId="391" xfId="0" applyFont="1" applyBorder="1" applyAlignment="1">
      <alignment horizontal="left"/>
    </xf>
    <xf numFmtId="0" fontId="0" fillId="0" borderId="389" xfId="0" applyBorder="1" applyAlignment="1">
      <alignment horizontal="left" wrapText="1"/>
    </xf>
    <xf numFmtId="0" fontId="64" fillId="0" borderId="369" xfId="0" applyFont="1" applyBorder="1" applyAlignment="1">
      <alignment horizontal="justify" vertical="top" wrapText="1"/>
    </xf>
    <xf numFmtId="0" fontId="64" fillId="0" borderId="390" xfId="0" applyFont="1" applyBorder="1" applyAlignment="1">
      <alignment horizontal="justify" vertical="top" wrapText="1"/>
    </xf>
    <xf numFmtId="0" fontId="64" fillId="0" borderId="370" xfId="0" applyFont="1" applyBorder="1" applyAlignment="1">
      <alignment horizontal="justify" vertical="top" wrapText="1"/>
    </xf>
    <xf numFmtId="0" fontId="4" fillId="15" borderId="389" xfId="0" applyFont="1" applyFill="1" applyBorder="1" applyAlignment="1">
      <alignment horizontal="left" wrapText="1"/>
    </xf>
    <xf numFmtId="0" fontId="0" fillId="15" borderId="390" xfId="0" applyFill="1" applyBorder="1" applyAlignment="1">
      <alignment horizontal="left" wrapText="1"/>
    </xf>
    <xf numFmtId="0" fontId="0" fillId="15" borderId="391" xfId="0" applyFill="1" applyBorder="1" applyAlignment="1">
      <alignment horizontal="left" wrapText="1"/>
    </xf>
    <xf numFmtId="0" fontId="5" fillId="0" borderId="389" xfId="0" applyFont="1" applyBorder="1" applyAlignment="1">
      <alignment horizontal="left" wrapText="1"/>
    </xf>
    <xf numFmtId="0" fontId="5" fillId="0" borderId="390" xfId="0" applyFont="1" applyBorder="1" applyAlignment="1">
      <alignment horizontal="left" wrapText="1"/>
    </xf>
    <xf numFmtId="0" fontId="5" fillId="0" borderId="391" xfId="0" applyFont="1" applyBorder="1" applyAlignment="1">
      <alignment horizontal="left" wrapText="1"/>
    </xf>
    <xf numFmtId="0" fontId="4" fillId="48" borderId="367" xfId="0" applyFont="1" applyFill="1" applyBorder="1" applyAlignment="1">
      <alignment horizontal="left" wrapText="1"/>
    </xf>
    <xf numFmtId="0" fontId="4" fillId="48" borderId="0" xfId="0" applyFont="1" applyFill="1" applyBorder="1" applyAlignment="1">
      <alignment horizontal="left" wrapText="1"/>
    </xf>
    <xf numFmtId="0" fontId="4" fillId="48" borderId="368" xfId="0" applyFont="1" applyFill="1" applyBorder="1" applyAlignment="1">
      <alignment horizontal="left" wrapText="1"/>
    </xf>
    <xf numFmtId="0" fontId="27" fillId="0" borderId="367" xfId="0" applyFont="1" applyBorder="1" applyAlignment="1">
      <alignment horizontal="left" wrapText="1"/>
    </xf>
    <xf numFmtId="0" fontId="27" fillId="0" borderId="368" xfId="0" applyFont="1" applyBorder="1" applyAlignment="1">
      <alignment horizontal="left" wrapText="1"/>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0" fillId="0" borderId="26" xfId="0" applyBorder="1" applyAlignment="1">
      <alignment horizontal="left" wrapText="1"/>
    </xf>
    <xf numFmtId="0" fontId="0" fillId="0" borderId="35" xfId="0" applyBorder="1" applyAlignment="1">
      <alignment horizontal="left" wrapText="1"/>
    </xf>
    <xf numFmtId="0" fontId="64" fillId="15" borderId="369"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70" xfId="0" applyFont="1" applyFill="1" applyBorder="1" applyAlignment="1">
      <alignment horizontal="left" vertical="top" wrapText="1"/>
    </xf>
    <xf numFmtId="0" fontId="4" fillId="0" borderId="365" xfId="4" applyFont="1" applyFill="1" applyBorder="1" applyAlignment="1">
      <alignment horizontal="left" wrapText="1"/>
    </xf>
    <xf numFmtId="0" fontId="9" fillId="13" borderId="364" xfId="0" applyFont="1" applyFill="1" applyBorder="1" applyAlignment="1">
      <alignment horizontal="center" wrapText="1"/>
    </xf>
    <xf numFmtId="0" fontId="9" fillId="13" borderId="365" xfId="0" applyFont="1" applyFill="1" applyBorder="1" applyAlignment="1">
      <alignment horizontal="center" wrapText="1"/>
    </xf>
    <xf numFmtId="0" fontId="9" fillId="13" borderId="366" xfId="0" applyFont="1" applyFill="1" applyBorder="1" applyAlignment="1">
      <alignment horizontal="center" wrapText="1"/>
    </xf>
    <xf numFmtId="0" fontId="63" fillId="0" borderId="378" xfId="0" applyFont="1" applyBorder="1" applyAlignment="1">
      <alignment horizontal="left" vertical="top"/>
    </xf>
    <xf numFmtId="0" fontId="63" fillId="0" borderId="95" xfId="0" applyFont="1" applyBorder="1" applyAlignment="1">
      <alignment horizontal="left" vertical="top"/>
    </xf>
    <xf numFmtId="0" fontId="63" fillId="0" borderId="379" xfId="0" applyFont="1" applyBorder="1" applyAlignment="1">
      <alignment horizontal="left" vertical="top"/>
    </xf>
    <xf numFmtId="0" fontId="64" fillId="0" borderId="371" xfId="0" applyFont="1" applyBorder="1" applyAlignment="1">
      <alignment horizontal="justify" vertical="top" wrapText="1"/>
    </xf>
    <xf numFmtId="0" fontId="64" fillId="0" borderId="393" xfId="0" applyFont="1" applyBorder="1" applyAlignment="1">
      <alignment horizontal="justify" vertical="top" wrapText="1"/>
    </xf>
    <xf numFmtId="0" fontId="64" fillId="0" borderId="372" xfId="0" applyFont="1" applyBorder="1" applyAlignment="1">
      <alignment horizontal="justify" vertical="top" wrapText="1"/>
    </xf>
    <xf numFmtId="0" fontId="64" fillId="0" borderId="369" xfId="0" applyFont="1" applyBorder="1" applyAlignment="1">
      <alignment horizontal="left" vertical="top" wrapText="1"/>
    </xf>
    <xf numFmtId="0" fontId="64" fillId="0" borderId="390" xfId="0" applyFont="1" applyBorder="1" applyAlignment="1">
      <alignment horizontal="left" vertical="top" wrapText="1"/>
    </xf>
    <xf numFmtId="0" fontId="64" fillId="0" borderId="370" xfId="0" applyFont="1" applyBorder="1" applyAlignment="1">
      <alignment horizontal="left" vertical="top" wrapText="1"/>
    </xf>
    <xf numFmtId="0" fontId="64" fillId="15" borderId="390" xfId="0" applyFont="1" applyFill="1" applyBorder="1" applyAlignment="1">
      <alignment horizontal="left" vertical="top" wrapText="1"/>
    </xf>
    <xf numFmtId="0" fontId="63" fillId="0" borderId="369" xfId="0" applyFont="1" applyBorder="1" applyAlignment="1">
      <alignment horizontal="left"/>
    </xf>
    <xf numFmtId="0" fontId="63" fillId="0" borderId="390" xfId="0" applyFont="1" applyBorder="1" applyAlignment="1">
      <alignment horizontal="left"/>
    </xf>
    <xf numFmtId="0" fontId="63" fillId="0" borderId="370" xfId="0" applyFont="1" applyBorder="1" applyAlignment="1">
      <alignment horizontal="left"/>
    </xf>
    <xf numFmtId="0" fontId="64" fillId="0" borderId="371" xfId="0" applyFont="1" applyBorder="1" applyAlignment="1">
      <alignment horizontal="left"/>
    </xf>
    <xf numFmtId="0" fontId="64" fillId="0" borderId="393" xfId="0" applyFont="1" applyBorder="1" applyAlignment="1">
      <alignment horizontal="left"/>
    </xf>
    <xf numFmtId="0" fontId="64" fillId="0" borderId="372" xfId="0" applyFont="1" applyBorder="1" applyAlignment="1">
      <alignment horizontal="left"/>
    </xf>
    <xf numFmtId="0" fontId="9" fillId="13" borderId="329" xfId="0" applyFont="1" applyFill="1" applyBorder="1" applyAlignment="1">
      <alignment horizontal="center"/>
    </xf>
    <xf numFmtId="0" fontId="9" fillId="13" borderId="373" xfId="0" applyFont="1" applyFill="1" applyBorder="1" applyAlignment="1">
      <alignment horizontal="center"/>
    </xf>
    <xf numFmtId="0" fontId="9" fillId="13" borderId="374" xfId="0" applyFont="1" applyFill="1" applyBorder="1" applyAlignment="1">
      <alignment horizontal="center"/>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3" fontId="0" fillId="15" borderId="390" xfId="0" applyNumberFormat="1" applyFill="1" applyBorder="1" applyAlignment="1">
      <alignment horizontal="center"/>
    </xf>
    <xf numFmtId="190" fontId="0" fillId="15" borderId="401" xfId="0" applyNumberFormat="1" applyFill="1" applyBorder="1" applyAlignment="1">
      <alignment horizontal="left" wrapText="1"/>
    </xf>
    <xf numFmtId="190" fontId="0" fillId="15" borderId="395"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402" xfId="0" applyNumberFormat="1" applyFill="1" applyBorder="1" applyAlignment="1">
      <alignment horizontal="left"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6" fillId="0" borderId="136" xfId="4" applyFont="1" applyFill="1" applyBorder="1" applyAlignment="1">
      <alignment horizontal="left" wrapText="1"/>
    </xf>
    <xf numFmtId="0" fontId="9" fillId="13" borderId="135" xfId="0" applyFont="1" applyFill="1" applyBorder="1" applyAlignment="1">
      <alignment horizontal="center"/>
    </xf>
    <xf numFmtId="0" fontId="9" fillId="13" borderId="136" xfId="0" applyFont="1" applyFill="1" applyBorder="1" applyAlignment="1">
      <alignment horizontal="center"/>
    </xf>
    <xf numFmtId="0" fontId="9" fillId="13" borderId="137" xfId="0" applyFont="1" applyFill="1" applyBorder="1" applyAlignment="1">
      <alignment horizontal="center"/>
    </xf>
    <xf numFmtId="0" fontId="5" fillId="0" borderId="13" xfId="0" applyFont="1" applyFill="1" applyBorder="1" applyAlignment="1">
      <alignment horizontal="left"/>
    </xf>
    <xf numFmtId="0" fontId="5" fillId="0" borderId="14" xfId="0" applyFont="1" applyFill="1" applyBorder="1" applyAlignment="1">
      <alignment horizontal="left"/>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5" fillId="0" borderId="13" xfId="0" applyFont="1" applyFill="1" applyBorder="1" applyAlignment="1">
      <alignment horizontal="left" wrapText="1"/>
    </xf>
    <xf numFmtId="0" fontId="5" fillId="0" borderId="0" xfId="0" applyFont="1" applyFill="1" applyBorder="1" applyAlignment="1">
      <alignment horizontal="left" wrapText="1"/>
    </xf>
    <xf numFmtId="0" fontId="5" fillId="0" borderId="14" xfId="0" applyFont="1" applyFill="1" applyBorder="1" applyAlignment="1">
      <alignment horizontal="left" wrapText="1"/>
    </xf>
    <xf numFmtId="0" fontId="6" fillId="0" borderId="13" xfId="0" applyFont="1" applyFill="1" applyBorder="1" applyAlignment="1">
      <alignment horizontal="left"/>
    </xf>
    <xf numFmtId="0" fontId="6" fillId="0" borderId="14" xfId="0" applyFont="1" applyFill="1" applyBorder="1" applyAlignment="1">
      <alignment horizontal="left"/>
    </xf>
    <xf numFmtId="0" fontId="6" fillId="0" borderId="13" xfId="0" applyFont="1" applyBorder="1" applyAlignment="1">
      <alignment wrapText="1"/>
    </xf>
    <xf numFmtId="0" fontId="0" fillId="0" borderId="14" xfId="0" applyBorder="1" applyAlignment="1">
      <alignment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6" fillId="0" borderId="11" xfId="0" applyFont="1" applyBorder="1" applyAlignment="1">
      <alignment horizontal="center"/>
    </xf>
    <xf numFmtId="0" fontId="6" fillId="0" borderId="72" xfId="0" applyFont="1" applyBorder="1" applyAlignment="1">
      <alignment horizontal="center"/>
    </xf>
    <xf numFmtId="0" fontId="9" fillId="13" borderId="339" xfId="0" applyFont="1" applyFill="1" applyBorder="1" applyAlignment="1">
      <alignment horizontal="center"/>
    </xf>
    <xf numFmtId="0" fontId="9" fillId="13" borderId="340" xfId="0" applyFont="1" applyFill="1" applyBorder="1" applyAlignment="1">
      <alignment horizontal="center"/>
    </xf>
    <xf numFmtId="0" fontId="9" fillId="13" borderId="343" xfId="0" applyFont="1" applyFill="1" applyBorder="1" applyAlignment="1">
      <alignment horizontal="center"/>
    </xf>
    <xf numFmtId="0" fontId="6" fillId="0" borderId="15" xfId="0" applyFont="1" applyFill="1" applyBorder="1" applyAlignment="1">
      <alignment horizontal="left" wrapText="1"/>
    </xf>
    <xf numFmtId="0" fontId="6" fillId="0" borderId="1" xfId="0" applyFont="1" applyFill="1" applyBorder="1" applyAlignment="1">
      <alignment horizontal="left" wrapText="1"/>
    </xf>
    <xf numFmtId="0" fontId="6" fillId="0" borderId="16" xfId="0" applyFont="1" applyFill="1" applyBorder="1" applyAlignment="1">
      <alignment horizontal="left" wrapText="1"/>
    </xf>
    <xf numFmtId="0" fontId="5" fillId="0" borderId="78" xfId="0" applyFont="1" applyBorder="1" applyAlignment="1">
      <alignment horizontal="center"/>
    </xf>
    <xf numFmtId="0" fontId="5" fillId="0" borderId="241" xfId="0" applyFont="1" applyBorder="1" applyAlignment="1">
      <alignment horizontal="center"/>
    </xf>
    <xf numFmtId="175" fontId="0" fillId="0" borderId="78" xfId="0" applyNumberFormat="1" applyBorder="1" applyAlignment="1">
      <alignment horizontal="right"/>
    </xf>
    <xf numFmtId="175" fontId="0" fillId="0" borderId="241" xfId="0" applyNumberFormat="1" applyBorder="1" applyAlignment="1">
      <alignment horizontal="right"/>
    </xf>
    <xf numFmtId="0" fontId="5" fillId="0" borderId="42" xfId="0" applyFont="1" applyBorder="1" applyAlignment="1">
      <alignment horizontal="center"/>
    </xf>
    <xf numFmtId="0" fontId="8" fillId="0" borderId="227" xfId="0" applyFont="1" applyBorder="1" applyAlignment="1">
      <alignment horizontal="left" wrapText="1"/>
    </xf>
    <xf numFmtId="0" fontId="8" fillId="0" borderId="31" xfId="0" applyFont="1" applyBorder="1" applyAlignment="1">
      <alignment horizontal="left" wrapText="1"/>
    </xf>
    <xf numFmtId="0" fontId="8" fillId="0" borderId="37" xfId="0" applyFont="1" applyBorder="1" applyAlignment="1">
      <alignment horizontal="left" wrapText="1"/>
    </xf>
    <xf numFmtId="175" fontId="8" fillId="0" borderId="333" xfId="0" applyNumberFormat="1" applyFont="1" applyFill="1" applyBorder="1" applyAlignment="1">
      <alignment horizontal="left" wrapText="1"/>
    </xf>
    <xf numFmtId="175" fontId="8" fillId="0" borderId="69" xfId="0" applyNumberFormat="1" applyFont="1" applyFill="1" applyBorder="1" applyAlignment="1">
      <alignment horizontal="left" wrapText="1"/>
    </xf>
    <xf numFmtId="175" fontId="8"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5" fillId="0" borderId="317" xfId="0" applyFont="1" applyBorder="1" applyAlignment="1">
      <alignment horizontal="center"/>
    </xf>
    <xf numFmtId="175" fontId="8" fillId="0" borderId="215" xfId="0" applyNumberFormat="1" applyFont="1" applyBorder="1" applyAlignment="1">
      <alignment horizontal="left" wrapText="1"/>
    </xf>
    <xf numFmtId="175" fontId="8" fillId="0" borderId="202" xfId="0" applyNumberFormat="1" applyFont="1" applyBorder="1" applyAlignment="1">
      <alignment horizontal="left" wrapText="1"/>
    </xf>
    <xf numFmtId="175" fontId="8" fillId="0" borderId="216" xfId="0" applyNumberFormat="1" applyFont="1" applyBorder="1" applyAlignment="1">
      <alignment horizontal="left" wrapText="1"/>
    </xf>
    <xf numFmtId="0" fontId="9" fillId="13" borderId="341" xfId="0" applyFont="1" applyFill="1" applyBorder="1" applyAlignment="1">
      <alignment horizontal="center"/>
    </xf>
    <xf numFmtId="0" fontId="6"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6" fillId="0" borderId="213" xfId="4" applyFont="1" applyFill="1" applyBorder="1" applyAlignment="1">
      <alignment horizontal="left" wrapText="1"/>
    </xf>
    <xf numFmtId="0" fontId="9" fillId="13" borderId="319" xfId="0" applyFont="1" applyFill="1" applyBorder="1" applyAlignment="1">
      <alignment horizontal="center"/>
    </xf>
    <xf numFmtId="0" fontId="9" fillId="13" borderId="213" xfId="0" applyFont="1" applyFill="1" applyBorder="1" applyAlignment="1">
      <alignment horizontal="center"/>
    </xf>
    <xf numFmtId="0" fontId="9" fillId="13" borderId="214" xfId="0" applyFont="1" applyFill="1" applyBorder="1" applyAlignment="1">
      <alignment horizontal="center"/>
    </xf>
    <xf numFmtId="0" fontId="0" fillId="0" borderId="163" xfId="0" applyBorder="1" applyAlignment="1">
      <alignment horizontal="left" wrapText="1"/>
    </xf>
    <xf numFmtId="0" fontId="6" fillId="0" borderId="317" xfId="0" applyFont="1" applyBorder="1" applyAlignment="1">
      <alignment horizontal="left"/>
    </xf>
    <xf numFmtId="0" fontId="6" fillId="0" borderId="42" xfId="0" applyFont="1" applyBorder="1" applyAlignment="1">
      <alignment horizontal="left"/>
    </xf>
    <xf numFmtId="0" fontId="9" fillId="13" borderId="337" xfId="0" applyFont="1" applyFill="1" applyBorder="1" applyAlignment="1">
      <alignment horizontal="center"/>
    </xf>
    <xf numFmtId="0" fontId="9" fillId="13" borderId="95" xfId="0" applyFont="1" applyFill="1" applyBorder="1" applyAlignment="1">
      <alignment horizontal="center"/>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5" fillId="0" borderId="162" xfId="0" applyFont="1" applyFill="1" applyBorder="1" applyAlignment="1">
      <alignment horizontal="left" wrapText="1"/>
    </xf>
    <xf numFmtId="0" fontId="5" fillId="0" borderId="73" xfId="0" applyFont="1" applyFill="1"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8" fillId="0" borderId="162" xfId="0" applyFont="1" applyFill="1" applyBorder="1" applyAlignment="1">
      <alignment horizontal="left" wrapText="1"/>
    </xf>
    <xf numFmtId="0" fontId="8" fillId="0" borderId="0" xfId="0" applyFont="1" applyFill="1" applyBorder="1" applyAlignment="1">
      <alignment horizontal="left" wrapText="1"/>
    </xf>
    <xf numFmtId="0" fontId="6" fillId="0" borderId="162" xfId="0" applyFont="1" applyBorder="1" applyAlignment="1">
      <alignment wrapText="1"/>
    </xf>
    <xf numFmtId="0" fontId="0" fillId="0" borderId="163" xfId="0" applyBorder="1" applyAlignment="1">
      <alignment wrapText="1"/>
    </xf>
    <xf numFmtId="0" fontId="6" fillId="0" borderId="217" xfId="0" applyFont="1" applyFill="1" applyBorder="1" applyAlignment="1">
      <alignment horizontal="left"/>
    </xf>
    <xf numFmtId="0" fontId="6" fillId="0" borderId="92" xfId="0" applyFont="1" applyFill="1" applyBorder="1" applyAlignment="1">
      <alignment horizontal="left"/>
    </xf>
    <xf numFmtId="0" fontId="6" fillId="0" borderId="175" xfId="0" applyFont="1" applyFill="1" applyBorder="1" applyAlignment="1">
      <alignment horizontal="left"/>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6" fillId="0" borderId="213" xfId="0" applyFont="1" applyBorder="1" applyAlignment="1">
      <alignment horizontal="left"/>
    </xf>
    <xf numFmtId="0" fontId="6" fillId="0" borderId="217" xfId="0" applyFont="1" applyBorder="1" applyAlignment="1">
      <alignment horizontal="left"/>
    </xf>
    <xf numFmtId="0" fontId="6" fillId="0" borderId="92" xfId="0" applyFont="1" applyBorder="1" applyAlignment="1">
      <alignment horizontal="left"/>
    </xf>
    <xf numFmtId="0" fontId="6" fillId="0" borderId="318" xfId="0" applyFont="1" applyBorder="1" applyAlignment="1">
      <alignment horizontal="left"/>
    </xf>
    <xf numFmtId="175" fontId="6" fillId="0" borderId="337" xfId="0" applyNumberFormat="1" applyFont="1" applyFill="1" applyBorder="1" applyAlignment="1">
      <alignment horizontal="left" wrapText="1"/>
    </xf>
    <xf numFmtId="175" fontId="6" fillId="0" borderId="95" xfId="0" applyNumberFormat="1" applyFont="1" applyFill="1" applyBorder="1" applyAlignment="1">
      <alignment horizontal="left" wrapText="1"/>
    </xf>
    <xf numFmtId="175" fontId="6" fillId="0" borderId="338" xfId="0" applyNumberFormat="1" applyFont="1" applyFill="1" applyBorder="1" applyAlignment="1">
      <alignment horizontal="left" wrapText="1"/>
    </xf>
    <xf numFmtId="175" fontId="0" fillId="0" borderId="336" xfId="0" applyNumberFormat="1" applyBorder="1" applyAlignment="1">
      <alignment horizontal="right"/>
    </xf>
    <xf numFmtId="0" fontId="5" fillId="0" borderId="334" xfId="0" applyFont="1" applyBorder="1" applyAlignment="1">
      <alignment horizontal="center" wrapText="1"/>
    </xf>
    <xf numFmtId="0" fontId="5" fillId="0" borderId="162" xfId="0" applyFont="1" applyBorder="1" applyAlignment="1">
      <alignment horizontal="left" wrapText="1"/>
    </xf>
    <xf numFmtId="0" fontId="5" fillId="0" borderId="163" xfId="0" applyFont="1" applyBorder="1" applyAlignment="1">
      <alignment horizontal="left" wrapText="1"/>
    </xf>
    <xf numFmtId="0" fontId="5" fillId="0" borderId="68" xfId="0" applyFont="1" applyFill="1" applyBorder="1" applyAlignment="1">
      <alignment horizontal="center" wrapText="1"/>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5" fillId="0" borderId="13" xfId="0" applyFont="1" applyBorder="1" applyAlignment="1">
      <alignment horizontal="left"/>
    </xf>
    <xf numFmtId="0" fontId="5" fillId="0" borderId="0" xfId="0" applyFont="1" applyBorder="1" applyAlignment="1">
      <alignment horizontal="left"/>
    </xf>
    <xf numFmtId="0" fontId="5" fillId="0" borderId="68" xfId="0" applyFont="1" applyFill="1" applyBorder="1" applyAlignment="1">
      <alignment horizontal="center"/>
    </xf>
    <xf numFmtId="0" fontId="5" fillId="0" borderId="13" xfId="0" applyFont="1" applyBorder="1" applyAlignment="1">
      <alignment horizontal="left" wrapText="1"/>
    </xf>
    <xf numFmtId="0" fontId="5" fillId="0" borderId="14" xfId="0" applyFont="1" applyBorder="1" applyAlignment="1">
      <alignment horizontal="left" wrapText="1"/>
    </xf>
    <xf numFmtId="0" fontId="5" fillId="0" borderId="162" xfId="0" applyFont="1" applyFill="1" applyBorder="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5" fillId="0" borderId="163" xfId="0" applyFont="1" applyBorder="1" applyAlignment="1">
      <alignment wrapText="1"/>
    </xf>
    <xf numFmtId="0" fontId="6" fillId="0" borderId="11" xfId="0" applyFont="1" applyBorder="1" applyAlignment="1">
      <alignment horizontal="left" wrapText="1"/>
    </xf>
    <xf numFmtId="0" fontId="6" fillId="0" borderId="45" xfId="0" applyFont="1" applyBorder="1" applyAlignment="1">
      <alignment horizontal="left" wrapText="1"/>
    </xf>
    <xf numFmtId="0" fontId="0" fillId="0" borderId="13" xfId="0" applyBorder="1" applyAlignment="1">
      <alignment horizontal="left"/>
    </xf>
    <xf numFmtId="0" fontId="5" fillId="0" borderId="87" xfId="0" applyFont="1" applyBorder="1" applyAlignment="1">
      <alignment horizontal="center"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9" fillId="13" borderId="135" xfId="0" applyFont="1" applyFill="1" applyBorder="1" applyAlignment="1">
      <alignment horizontal="center" wrapText="1"/>
    </xf>
    <xf numFmtId="0" fontId="9" fillId="13" borderId="136" xfId="0" applyFont="1" applyFill="1" applyBorder="1" applyAlignment="1">
      <alignment horizontal="center" wrapText="1"/>
    </xf>
    <xf numFmtId="0" fontId="5" fillId="0" borderId="13" xfId="0" applyFont="1" applyFill="1" applyBorder="1" applyAlignment="1">
      <alignment wrapText="1"/>
    </xf>
    <xf numFmtId="0" fontId="5" fillId="0" borderId="14" xfId="0" applyFont="1" applyBorder="1" applyAlignment="1">
      <alignment wrapText="1"/>
    </xf>
    <xf numFmtId="0" fontId="6" fillId="0" borderId="1" xfId="0" applyFont="1" applyBorder="1" applyAlignment="1">
      <alignment wrapText="1"/>
    </xf>
    <xf numFmtId="0" fontId="6" fillId="0" borderId="183" xfId="0" applyFont="1" applyFill="1" applyBorder="1" applyAlignment="1">
      <alignment horizontal="left" wrapText="1"/>
    </xf>
    <xf numFmtId="0" fontId="6" fillId="0" borderId="206" xfId="0" applyFont="1" applyFill="1" applyBorder="1" applyAlignment="1">
      <alignment horizontal="left" wrapText="1"/>
    </xf>
    <xf numFmtId="0" fontId="6" fillId="0" borderId="198" xfId="0" applyFont="1" applyFill="1" applyBorder="1" applyAlignment="1">
      <alignment horizontal="left" wrapText="1"/>
    </xf>
    <xf numFmtId="0" fontId="6" fillId="0" borderId="13" xfId="0" applyFont="1" applyBorder="1" applyAlignment="1">
      <alignment horizont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0" fontId="9" fillId="13" borderId="319" xfId="0" applyFont="1" applyFill="1" applyBorder="1" applyAlignment="1">
      <alignment horizontal="center" wrapText="1"/>
    </xf>
    <xf numFmtId="0" fontId="9" fillId="13" borderId="213" xfId="0" applyFont="1" applyFill="1" applyBorder="1" applyAlignment="1">
      <alignment horizontal="center" wrapText="1"/>
    </xf>
    <xf numFmtId="0" fontId="0" fillId="0" borderId="72" xfId="0" applyBorder="1" applyAlignment="1">
      <alignment horizontal="left" wrapText="1"/>
    </xf>
    <xf numFmtId="0" fontId="0" fillId="0" borderId="13" xfId="0" applyBorder="1" applyAlignment="1">
      <alignment wrapText="1"/>
    </xf>
    <xf numFmtId="0" fontId="5" fillId="0" borderId="13" xfId="0" applyFont="1" applyBorder="1" applyAlignment="1">
      <alignment horizontal="center" wrapText="1"/>
    </xf>
    <xf numFmtId="0" fontId="5" fillId="0" borderId="25" xfId="0" applyFont="1" applyBorder="1" applyAlignment="1">
      <alignment horizontal="center"/>
    </xf>
    <xf numFmtId="0" fontId="5" fillId="0" borderId="74" xfId="0" applyFont="1" applyBorder="1" applyAlignment="1">
      <alignment horizontal="center"/>
    </xf>
    <xf numFmtId="0" fontId="0" fillId="0" borderId="45" xfId="0" applyBorder="1" applyAlignment="1">
      <alignment horizontal="left"/>
    </xf>
    <xf numFmtId="0" fontId="0" fillId="0" borderId="11" xfId="0" applyBorder="1" applyAlignment="1">
      <alignment horizontal="left"/>
    </xf>
    <xf numFmtId="0" fontId="9" fillId="13" borderId="0" xfId="0" applyFont="1" applyFill="1" applyBorder="1" applyAlignment="1">
      <alignment horizontal="center"/>
    </xf>
    <xf numFmtId="0" fontId="6" fillId="0" borderId="14" xfId="0" applyFont="1" applyBorder="1" applyAlignment="1">
      <alignment wrapText="1"/>
    </xf>
    <xf numFmtId="0" fontId="6" fillId="0" borderId="16" xfId="0" applyFont="1" applyBorder="1" applyAlignment="1">
      <alignment wrapText="1"/>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0" fillId="0" borderId="144" xfId="0" applyBorder="1" applyAlignment="1">
      <alignment horizontal="left" wrapText="1"/>
    </xf>
    <xf numFmtId="0" fontId="0" fillId="0" borderId="202" xfId="0" applyBorder="1" applyAlignment="1">
      <alignment horizontal="left" wrapText="1"/>
    </xf>
    <xf numFmtId="0" fontId="0" fillId="0" borderId="175" xfId="0" applyBorder="1" applyAlignment="1">
      <alignment horizontal="left" wrapText="1"/>
    </xf>
    <xf numFmtId="0" fontId="9" fillId="13" borderId="13" xfId="0" applyFont="1" applyFill="1" applyBorder="1" applyAlignment="1">
      <alignment horizontal="center"/>
    </xf>
    <xf numFmtId="0" fontId="9" fillId="13" borderId="14" xfId="0" applyFont="1" applyFill="1" applyBorder="1" applyAlignment="1">
      <alignment horizontal="center"/>
    </xf>
    <xf numFmtId="0" fontId="5" fillId="0" borderId="61" xfId="0" applyFont="1" applyBorder="1" applyAlignment="1">
      <alignment horizontal="center"/>
    </xf>
    <xf numFmtId="0" fontId="5" fillId="0" borderId="18" xfId="0" applyFont="1" applyBorder="1" applyAlignment="1">
      <alignment horizontal="center"/>
    </xf>
    <xf numFmtId="0" fontId="9" fillId="13" borderId="137" xfId="0" applyFont="1" applyFill="1" applyBorder="1" applyAlignment="1">
      <alignment horizontal="center" wrapText="1"/>
    </xf>
    <xf numFmtId="0" fontId="5" fillId="0" borderId="151" xfId="0" applyFont="1" applyBorder="1" applyAlignment="1">
      <alignment horizontal="center" wrapText="1"/>
    </xf>
    <xf numFmtId="0" fontId="5" fillId="0" borderId="14" xfId="0" applyFont="1" applyFill="1" applyBorder="1" applyAlignment="1">
      <alignment wrapText="1"/>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0" fillId="0" borderId="46" xfId="0" applyBorder="1" applyAlignment="1">
      <alignment horizontal="left"/>
    </xf>
    <xf numFmtId="0" fontId="0" fillId="0" borderId="20" xfId="0" applyBorder="1" applyAlignment="1">
      <alignment horizontal="left"/>
    </xf>
    <xf numFmtId="0" fontId="0" fillId="0" borderId="22" xfId="0" applyBorder="1" applyAlignment="1">
      <alignment horizontal="left" wrapText="1"/>
    </xf>
    <xf numFmtId="0" fontId="0" fillId="0" borderId="20" xfId="0" applyBorder="1" applyAlignment="1">
      <alignment horizontal="left" wrapText="1"/>
    </xf>
    <xf numFmtId="0" fontId="27" fillId="0" borderId="172" xfId="0" applyFont="1" applyBorder="1" applyAlignment="1">
      <alignment horizontal="center"/>
    </xf>
    <xf numFmtId="0" fontId="27" fillId="0" borderId="11" xfId="0" applyFont="1" applyBorder="1" applyAlignment="1">
      <alignment horizontal="center"/>
    </xf>
    <xf numFmtId="0" fontId="6" fillId="0" borderId="226" xfId="0" applyFont="1" applyBorder="1" applyAlignment="1">
      <alignment horizontal="left"/>
    </xf>
    <xf numFmtId="0" fontId="6" fillId="0" borderId="20" xfId="0" applyFont="1" applyBorder="1" applyAlignment="1">
      <alignment horizontal="left"/>
    </xf>
    <xf numFmtId="0" fontId="35" fillId="0" borderId="18" xfId="0" applyFont="1" applyBorder="1" applyAlignment="1">
      <alignment horizontal="center" wrapText="1"/>
    </xf>
    <xf numFmtId="0" fontId="6" fillId="0" borderId="226" xfId="0" applyFont="1" applyBorder="1" applyAlignment="1">
      <alignment horizontal="left" wrapText="1"/>
    </xf>
    <xf numFmtId="0" fontId="6" fillId="0" borderId="20" xfId="0" applyFont="1" applyBorder="1" applyAlignment="1">
      <alignment horizontal="left" wrapText="1"/>
    </xf>
    <xf numFmtId="0" fontId="6" fillId="0" borderId="93" xfId="0" applyFont="1" applyBorder="1" applyAlignment="1">
      <alignment horizontal="left" wrapText="1"/>
    </xf>
    <xf numFmtId="0" fontId="35" fillId="0" borderId="138" xfId="0" applyFont="1" applyBorder="1" applyAlignment="1">
      <alignment horizontal="center"/>
    </xf>
    <xf numFmtId="0" fontId="35" fillId="0" borderId="332" xfId="0" applyFont="1" applyBorder="1" applyAlignment="1">
      <alignment horizontal="center"/>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6" fillId="0" borderId="86" xfId="0" applyFont="1" applyBorder="1" applyAlignment="1">
      <alignment wrapText="1"/>
    </xf>
    <xf numFmtId="0" fontId="6" fillId="0" borderId="31" xfId="0" applyFont="1" applyBorder="1" applyAlignment="1">
      <alignment wrapText="1"/>
    </xf>
    <xf numFmtId="0" fontId="6" fillId="0" borderId="32" xfId="0" applyFont="1" applyBorder="1" applyAlignment="1">
      <alignment wrapText="1"/>
    </xf>
    <xf numFmtId="0" fontId="6" fillId="0" borderId="13" xfId="1" applyFont="1" applyFill="1" applyBorder="1" applyAlignment="1">
      <alignment horizontal="left" wrapText="1"/>
    </xf>
    <xf numFmtId="0" fontId="4" fillId="0" borderId="0" xfId="1" applyFont="1" applyAlignment="1">
      <alignment wrapText="1"/>
    </xf>
    <xf numFmtId="0" fontId="4" fillId="0" borderId="14" xfId="1" applyFont="1" applyBorder="1" applyAlignment="1">
      <alignment wrapText="1"/>
    </xf>
    <xf numFmtId="0" fontId="6" fillId="0" borderId="0" xfId="1" applyFont="1" applyFill="1" applyBorder="1" applyAlignment="1">
      <alignment horizontal="left" wrapText="1"/>
    </xf>
    <xf numFmtId="0" fontId="6" fillId="0" borderId="14" xfId="1" applyFont="1" applyFill="1" applyBorder="1" applyAlignment="1">
      <alignment horizontal="left" wrapText="1"/>
    </xf>
    <xf numFmtId="0" fontId="5"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9" fillId="13" borderId="135" xfId="1" applyFont="1" applyFill="1" applyBorder="1" applyAlignment="1">
      <alignment horizontal="center"/>
    </xf>
    <xf numFmtId="0" fontId="9" fillId="13" borderId="136" xfId="1" applyFont="1" applyFill="1" applyBorder="1" applyAlignment="1">
      <alignment horizontal="center"/>
    </xf>
    <xf numFmtId="0" fontId="9" fillId="13" borderId="137" xfId="1" applyFont="1" applyFill="1" applyBorder="1" applyAlignment="1">
      <alignment horizontal="center"/>
    </xf>
    <xf numFmtId="0" fontId="5" fillId="0" borderId="138" xfId="1" applyFont="1" applyBorder="1" applyAlignment="1">
      <alignment horizontal="center" wrapText="1"/>
    </xf>
    <xf numFmtId="0" fontId="5" fillId="0" borderId="69" xfId="1" applyFont="1" applyBorder="1" applyAlignment="1">
      <alignment horizontal="center" wrapText="1"/>
    </xf>
    <xf numFmtId="0" fontId="5" fillId="0" borderId="70" xfId="1" applyFont="1" applyBorder="1" applyAlignment="1">
      <alignment horizontal="center" wrapText="1"/>
    </xf>
    <xf numFmtId="0" fontId="5" fillId="0" borderId="13" xfId="1" applyFont="1" applyBorder="1" applyAlignment="1">
      <alignment horizontal="left" wrapText="1"/>
    </xf>
    <xf numFmtId="0" fontId="5" fillId="0" borderId="0" xfId="1" applyFont="1" applyBorder="1" applyAlignment="1">
      <alignment horizontal="left" wrapText="1"/>
    </xf>
    <xf numFmtId="0" fontId="5" fillId="0" borderId="14" xfId="1" applyFont="1" applyBorder="1" applyAlignment="1">
      <alignment horizontal="left" wrapText="1"/>
    </xf>
    <xf numFmtId="0" fontId="9" fillId="13" borderId="329" xfId="1" applyFont="1" applyFill="1" applyBorder="1" applyAlignment="1">
      <alignment horizontal="center"/>
    </xf>
    <xf numFmtId="0" fontId="9" fillId="13" borderId="330" xfId="1" applyFont="1" applyFill="1" applyBorder="1" applyAlignment="1">
      <alignment horizontal="center"/>
    </xf>
    <xf numFmtId="0" fontId="9" fillId="13" borderId="331" xfId="1" applyFont="1" applyFill="1" applyBorder="1" applyAlignment="1">
      <alignment horizontal="center"/>
    </xf>
    <xf numFmtId="0" fontId="5" fillId="0" borderId="135" xfId="0" applyFont="1" applyBorder="1" applyAlignment="1">
      <alignment horizontal="center"/>
    </xf>
    <xf numFmtId="0" fontId="5" fillId="0" borderId="136" xfId="0" applyFont="1" applyBorder="1" applyAlignment="1">
      <alignment horizontal="center"/>
    </xf>
    <xf numFmtId="0" fontId="5" fillId="0" borderId="137" xfId="0" applyFont="1" applyBorder="1" applyAlignment="1">
      <alignment horizontal="center"/>
    </xf>
    <xf numFmtId="0" fontId="5" fillId="0" borderId="13" xfId="1" applyFont="1" applyFill="1" applyBorder="1" applyAlignment="1">
      <alignment horizontal="center"/>
    </xf>
    <xf numFmtId="0" fontId="5" fillId="0" borderId="0" xfId="1" applyFont="1" applyFill="1" applyBorder="1" applyAlignment="1">
      <alignment horizontal="center"/>
    </xf>
    <xf numFmtId="0" fontId="5" fillId="0" borderId="14" xfId="1" applyFont="1" applyFill="1" applyBorder="1" applyAlignment="1">
      <alignment horizontal="center"/>
    </xf>
    <xf numFmtId="0" fontId="13" fillId="0" borderId="13" xfId="1" applyFont="1" applyFill="1" applyBorder="1" applyAlignment="1">
      <alignment horizontal="left" wrapText="1"/>
    </xf>
    <xf numFmtId="0" fontId="0" fillId="0" borderId="13" xfId="4" applyFont="1" applyBorder="1" applyAlignment="1">
      <alignment wrapText="1"/>
    </xf>
    <xf numFmtId="0" fontId="0" fillId="0" borderId="14" xfId="4" applyFont="1" applyBorder="1" applyAlignment="1">
      <alignment wrapText="1"/>
    </xf>
    <xf numFmtId="0" fontId="9" fillId="13" borderId="135" xfId="4" applyFont="1" applyFill="1" applyBorder="1" applyAlignment="1">
      <alignment horizontal="center"/>
    </xf>
    <xf numFmtId="0" fontId="9" fillId="13" borderId="136" xfId="4" applyFont="1" applyFill="1" applyBorder="1" applyAlignment="1">
      <alignment horizontal="center"/>
    </xf>
    <xf numFmtId="0" fontId="9" fillId="13" borderId="137" xfId="4" applyFont="1" applyFill="1" applyBorder="1" applyAlignment="1">
      <alignment horizontal="center"/>
    </xf>
    <xf numFmtId="0" fontId="5" fillId="0" borderId="138" xfId="4" applyFont="1" applyBorder="1" applyAlignment="1">
      <alignment horizontal="center"/>
    </xf>
    <xf numFmtId="0" fontId="5" fillId="0" borderId="69" xfId="4" applyFont="1" applyBorder="1" applyAlignment="1">
      <alignment horizontal="center"/>
    </xf>
    <xf numFmtId="0" fontId="5" fillId="0" borderId="70" xfId="4" applyFont="1" applyBorder="1" applyAlignment="1">
      <alignment horizontal="center"/>
    </xf>
    <xf numFmtId="0" fontId="5" fillId="0" borderId="139" xfId="4" applyFont="1" applyBorder="1" applyAlignment="1">
      <alignment horizontal="center"/>
    </xf>
    <xf numFmtId="0" fontId="5" fillId="0" borderId="152" xfId="4" applyFont="1" applyBorder="1" applyAlignment="1">
      <alignment horizontal="center"/>
    </xf>
    <xf numFmtId="0" fontId="5" fillId="0" borderId="153" xfId="4" applyFont="1" applyBorder="1" applyAlignment="1">
      <alignment horizontal="center"/>
    </xf>
    <xf numFmtId="0" fontId="5" fillId="0" borderId="11" xfId="4" applyFont="1" applyBorder="1" applyAlignment="1">
      <alignment horizontal="center"/>
    </xf>
    <xf numFmtId="0" fontId="5" fillId="0" borderId="35" xfId="4" applyFont="1" applyBorder="1" applyAlignment="1">
      <alignment horizontal="center"/>
    </xf>
    <xf numFmtId="0" fontId="5" fillId="0" borderId="115" xfId="4" applyFont="1" applyBorder="1" applyAlignment="1">
      <alignment horizontal="center"/>
    </xf>
    <xf numFmtId="0" fontId="5" fillId="0" borderId="321" xfId="4" applyFont="1" applyBorder="1" applyAlignment="1">
      <alignment horizontal="center"/>
    </xf>
    <xf numFmtId="0" fontId="6" fillId="0" borderId="13" xfId="4" applyFont="1" applyFill="1" applyBorder="1" applyAlignment="1">
      <alignment horizontal="left" wrapText="1"/>
    </xf>
    <xf numFmtId="0" fontId="0" fillId="0" borderId="0" xfId="4" applyFont="1" applyBorder="1" applyAlignment="1"/>
    <xf numFmtId="0" fontId="0" fillId="0" borderId="14" xfId="4" applyFont="1" applyBorder="1" applyAlignment="1"/>
    <xf numFmtId="0" fontId="5" fillId="0" borderId="26" xfId="4" applyFont="1" applyFill="1" applyBorder="1" applyAlignment="1">
      <alignment horizontal="center"/>
    </xf>
    <xf numFmtId="0" fontId="5" fillId="0" borderId="11" xfId="4" applyFont="1" applyFill="1" applyBorder="1" applyAlignment="1">
      <alignment horizontal="center"/>
    </xf>
    <xf numFmtId="0" fontId="0" fillId="0" borderId="13" xfId="1" applyFont="1" applyBorder="1" applyAlignment="1">
      <alignment horizontal="left" wrapText="1"/>
    </xf>
    <xf numFmtId="0" fontId="0" fillId="0" borderId="14" xfId="1" applyFont="1" applyBorder="1" applyAlignment="1">
      <alignment horizontal="left" wrapText="1"/>
    </xf>
    <xf numFmtId="0" fontId="6" fillId="0" borderId="13" xfId="1" applyFont="1" applyFill="1" applyBorder="1" applyAlignment="1">
      <alignment horizontal="justify" wrapText="1"/>
    </xf>
    <xf numFmtId="0" fontId="6" fillId="0" borderId="0" xfId="1" applyFont="1" applyFill="1" applyBorder="1" applyAlignment="1">
      <alignment horizontal="justify" wrapText="1"/>
    </xf>
    <xf numFmtId="0" fontId="6" fillId="0" borderId="14" xfId="1" applyFont="1" applyFill="1" applyBorder="1" applyAlignment="1">
      <alignment horizontal="justify" wrapText="1"/>
    </xf>
    <xf numFmtId="0" fontId="0" fillId="0" borderId="0" xfId="1" applyFont="1" applyBorder="1" applyAlignment="1">
      <alignment horizontal="justify" wrapText="1"/>
    </xf>
    <xf numFmtId="0" fontId="0" fillId="0" borderId="14" xfId="1" applyFont="1" applyBorder="1" applyAlignment="1">
      <alignment horizontal="justify" wrapText="1"/>
    </xf>
    <xf numFmtId="0" fontId="6" fillId="0" borderId="327" xfId="4" applyFont="1" applyFill="1" applyBorder="1" applyAlignment="1">
      <alignment horizontal="center" vertical="center" wrapText="1"/>
    </xf>
    <xf numFmtId="0" fontId="6" fillId="0" borderId="328" xfId="4" applyFont="1" applyFill="1" applyBorder="1" applyAlignment="1">
      <alignment horizontal="center" vertical="center" wrapText="1"/>
    </xf>
    <xf numFmtId="0" fontId="6" fillId="0" borderId="124" xfId="4" applyFont="1" applyFill="1" applyBorder="1" applyAlignment="1">
      <alignment horizontal="center" vertical="center" wrapText="1"/>
    </xf>
    <xf numFmtId="0" fontId="6" fillId="0" borderId="13" xfId="1" applyFont="1" applyBorder="1" applyAlignment="1">
      <alignment wrapText="1"/>
    </xf>
    <xf numFmtId="0" fontId="0" fillId="0" borderId="14" xfId="1" applyFont="1" applyBorder="1" applyAlignment="1">
      <alignment wrapText="1"/>
    </xf>
    <xf numFmtId="0" fontId="0" fillId="0" borderId="13" xfId="1" applyFont="1" applyBorder="1" applyAlignment="1">
      <alignment wrapText="1"/>
    </xf>
    <xf numFmtId="0" fontId="5" fillId="22" borderId="0" xfId="4" applyFont="1" applyFill="1" applyAlignment="1">
      <alignment horizontal="center"/>
    </xf>
    <xf numFmtId="0" fontId="5" fillId="0" borderId="27" xfId="1" applyFont="1" applyBorder="1" applyAlignment="1">
      <alignment horizontal="center" wrapText="1"/>
    </xf>
    <xf numFmtId="0" fontId="5" fillId="0" borderId="28" xfId="1" applyFont="1" applyBorder="1" applyAlignment="1">
      <alignment horizontal="center" wrapText="1"/>
    </xf>
    <xf numFmtId="0" fontId="5" fillId="0" borderId="29" xfId="1" applyFont="1" applyBorder="1" applyAlignment="1">
      <alignment horizontal="center" wrapText="1"/>
    </xf>
    <xf numFmtId="0" fontId="4" fillId="0" borderId="322" xfId="1" applyFont="1" applyBorder="1" applyAlignment="1">
      <alignment horizontal="left"/>
    </xf>
    <xf numFmtId="0" fontId="4" fillId="0" borderId="94" xfId="1" applyFont="1" applyBorder="1" applyAlignment="1">
      <alignment horizontal="left"/>
    </xf>
    <xf numFmtId="0" fontId="4" fillId="0" borderId="323" xfId="1" applyFont="1" applyBorder="1" applyAlignment="1">
      <alignment horizontal="left"/>
    </xf>
    <xf numFmtId="0" fontId="4" fillId="0" borderId="324" xfId="1" applyFont="1" applyBorder="1" applyAlignment="1">
      <alignment horizontal="left"/>
    </xf>
    <xf numFmtId="0" fontId="4" fillId="0" borderId="325" xfId="1" applyFont="1" applyBorder="1" applyAlignment="1">
      <alignment horizontal="left"/>
    </xf>
    <xf numFmtId="0" fontId="4" fillId="0" borderId="326" xfId="1" applyFont="1" applyBorder="1" applyAlignment="1">
      <alignment horizontal="left"/>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6" fillId="0" borderId="86" xfId="0" applyFont="1" applyFill="1" applyBorder="1" applyAlignment="1">
      <alignment wrapText="1"/>
    </xf>
    <xf numFmtId="0" fontId="0" fillId="0" borderId="37" xfId="0" applyBorder="1" applyAlignment="1">
      <alignment wrapText="1"/>
    </xf>
    <xf numFmtId="0" fontId="6" fillId="0" borderId="136" xfId="0" applyFont="1"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9" fillId="13" borderId="13" xfId="1" applyFont="1" applyFill="1" applyBorder="1" applyAlignment="1">
      <alignment horizontal="center"/>
    </xf>
    <xf numFmtId="0" fontId="9" fillId="13" borderId="0" xfId="1" applyFont="1" applyFill="1" applyBorder="1" applyAlignment="1">
      <alignment horizontal="center"/>
    </xf>
    <xf numFmtId="0" fontId="9" fillId="13" borderId="14" xfId="1" applyFont="1" applyFill="1" applyBorder="1" applyAlignment="1">
      <alignment horizontal="center"/>
    </xf>
    <xf numFmtId="0" fontId="0" fillId="0" borderId="162" xfId="0" applyBorder="1" applyAlignment="1">
      <alignment wrapText="1"/>
    </xf>
    <xf numFmtId="0" fontId="6" fillId="0" borderId="224" xfId="0" applyFont="1" applyBorder="1" applyAlignment="1">
      <alignment wrapText="1"/>
    </xf>
    <xf numFmtId="0" fontId="0" fillId="0" borderId="173" xfId="0" applyBorder="1" applyAlignment="1">
      <alignment wrapText="1"/>
    </xf>
    <xf numFmtId="0" fontId="0" fillId="0" borderId="72" xfId="0" applyBorder="1" applyAlignment="1">
      <alignment horizontal="center" wrapText="1"/>
    </xf>
    <xf numFmtId="0" fontId="5" fillId="0" borderId="68" xfId="1" applyFont="1" applyFill="1" applyBorder="1" applyAlignment="1">
      <alignment horizontal="center"/>
    </xf>
    <xf numFmtId="0" fontId="5" fillId="0" borderId="138" xfId="1" applyFont="1" applyBorder="1" applyAlignment="1">
      <alignment horizontal="center"/>
    </xf>
    <xf numFmtId="0" fontId="5" fillId="0" borderId="70" xfId="1" applyFont="1" applyBorder="1" applyAlignment="1">
      <alignment horizontal="center"/>
    </xf>
    <xf numFmtId="0" fontId="4" fillId="0" borderId="0" xfId="1" applyFont="1" applyBorder="1" applyAlignment="1">
      <alignment wrapText="1"/>
    </xf>
    <xf numFmtId="0" fontId="6" fillId="2" borderId="13" xfId="0" applyFont="1" applyFill="1" applyBorder="1" applyAlignment="1">
      <alignment horizontal="left" wrapText="1"/>
    </xf>
    <xf numFmtId="0" fontId="6" fillId="2" borderId="14" xfId="0" applyFont="1" applyFill="1" applyBorder="1" applyAlignment="1">
      <alignment horizontal="left" wrapText="1"/>
    </xf>
    <xf numFmtId="0" fontId="6" fillId="0" borderId="18" xfId="0" applyFont="1" applyBorder="1" applyAlignment="1">
      <alignment horizontal="left" wrapText="1"/>
    </xf>
    <xf numFmtId="175" fontId="6" fillId="0" borderId="45" xfId="0" applyNumberFormat="1" applyFont="1" applyBorder="1" applyAlignment="1">
      <alignment horizontal="left" wrapText="1"/>
    </xf>
    <xf numFmtId="175" fontId="6" fillId="0" borderId="11" xfId="0" applyNumberFormat="1" applyFont="1" applyBorder="1" applyAlignment="1">
      <alignment horizontal="left" wrapText="1"/>
    </xf>
    <xf numFmtId="175" fontId="6" fillId="0" borderId="72" xfId="0" applyNumberFormat="1" applyFont="1" applyBorder="1" applyAlignment="1">
      <alignment horizontal="left" wrapText="1"/>
    </xf>
    <xf numFmtId="0" fontId="6" fillId="0" borderId="72" xfId="0" applyFont="1" applyBorder="1" applyAlignment="1">
      <alignment horizontal="left" wrapText="1"/>
    </xf>
    <xf numFmtId="0" fontId="6" fillId="0" borderId="46" xfId="0" applyFont="1" applyBorder="1" applyAlignment="1">
      <alignment horizontal="left" wrapText="1"/>
    </xf>
    <xf numFmtId="0" fontId="5" fillId="0" borderId="320" xfId="0" applyFont="1" applyBorder="1" applyAlignment="1">
      <alignment horizontal="center" wrapText="1"/>
    </xf>
    <xf numFmtId="0" fontId="5" fillId="0" borderId="187" xfId="0" applyFont="1" applyBorder="1" applyAlignment="1">
      <alignment horizontal="center" wrapText="1"/>
    </xf>
    <xf numFmtId="0" fontId="9" fillId="13" borderId="138" xfId="0" applyFont="1" applyFill="1" applyBorder="1" applyAlignment="1">
      <alignment horizontal="center"/>
    </xf>
    <xf numFmtId="0" fontId="9" fillId="13" borderId="69" xfId="0" applyFont="1" applyFill="1" applyBorder="1" applyAlignment="1">
      <alignment horizontal="center"/>
    </xf>
    <xf numFmtId="0" fontId="9" fillId="13" borderId="115" xfId="0" applyFont="1" applyFill="1" applyBorder="1" applyAlignment="1">
      <alignment horizontal="center"/>
    </xf>
    <xf numFmtId="0" fontId="6" fillId="0" borderId="138" xfId="0" applyFont="1" applyBorder="1" applyAlignment="1">
      <alignment horizontal="left" wrapText="1"/>
    </xf>
    <xf numFmtId="0" fontId="6" fillId="0" borderId="69" xfId="0" applyFont="1" applyBorder="1" applyAlignment="1">
      <alignment horizontal="left" wrapText="1"/>
    </xf>
    <xf numFmtId="0" fontId="6" fillId="0" borderId="11" xfId="0" applyFont="1" applyBorder="1" applyAlignment="1">
      <alignment horizontal="center" wrapText="1"/>
    </xf>
    <xf numFmtId="0" fontId="5" fillId="0" borderId="28" xfId="0" applyFont="1" applyBorder="1" applyAlignment="1">
      <alignment horizontal="center" wrapText="1"/>
    </xf>
    <xf numFmtId="0" fontId="5" fillId="0" borderId="36" xfId="0" applyFont="1" applyBorder="1" applyAlignment="1">
      <alignment horizontal="center" wrapText="1"/>
    </xf>
    <xf numFmtId="0" fontId="0" fillId="0" borderId="38" xfId="0" applyBorder="1" applyAlignment="1">
      <alignment horizontal="center" wrapText="1"/>
    </xf>
    <xf numFmtId="0" fontId="0" fillId="0" borderId="96" xfId="0" applyBorder="1" applyAlignment="1">
      <alignment horizontal="center" wrapText="1"/>
    </xf>
    <xf numFmtId="0" fontId="6" fillId="0" borderId="61" xfId="0" applyFont="1" applyBorder="1" applyAlignment="1">
      <alignment horizontal="left" wrapText="1"/>
    </xf>
    <xf numFmtId="0" fontId="6" fillId="0" borderId="173" xfId="0" applyFont="1" applyBorder="1" applyAlignment="1">
      <alignment wrapText="1"/>
    </xf>
    <xf numFmtId="0" fontId="0" fillId="0" borderId="174" xfId="0" applyBorder="1" applyAlignment="1">
      <alignment wrapText="1"/>
    </xf>
    <xf numFmtId="0" fontId="6" fillId="0" borderId="162" xfId="0" applyFont="1" applyBorder="1" applyAlignment="1">
      <alignment horizontal="left"/>
    </xf>
    <xf numFmtId="0" fontId="6" fillId="0" borderId="163" xfId="0" applyFont="1" applyBorder="1" applyAlignment="1">
      <alignment horizontal="left"/>
    </xf>
    <xf numFmtId="0" fontId="5" fillId="0" borderId="162" xfId="0" applyFont="1" applyBorder="1" applyAlignment="1">
      <alignment horizontal="left"/>
    </xf>
    <xf numFmtId="0" fontId="5" fillId="0" borderId="163" xfId="0" applyFont="1" applyBorder="1" applyAlignment="1">
      <alignment horizontal="left"/>
    </xf>
    <xf numFmtId="0" fontId="51" fillId="0" borderId="162" xfId="0" applyFont="1" applyBorder="1" applyAlignment="1">
      <alignment horizontal="left" wrapText="1"/>
    </xf>
    <xf numFmtId="0" fontId="51" fillId="0" borderId="0" xfId="0" applyFont="1" applyBorder="1" applyAlignment="1">
      <alignment horizontal="left" wrapText="1"/>
    </xf>
    <xf numFmtId="0" fontId="64" fillId="0" borderId="11" xfId="0" applyFont="1" applyBorder="1" applyAlignment="1">
      <alignment horizontal="justify" wrapText="1"/>
    </xf>
    <xf numFmtId="0" fontId="0" fillId="0" borderId="365" xfId="0" applyBorder="1" applyAlignment="1">
      <alignment horizontal="left"/>
    </xf>
    <xf numFmtId="0" fontId="8" fillId="0" borderId="162" xfId="0" applyFont="1" applyBorder="1" applyAlignment="1">
      <alignment horizontal="left" wrapText="1"/>
    </xf>
    <xf numFmtId="0" fontId="8" fillId="0" borderId="0" xfId="0" applyFont="1" applyBorder="1" applyAlignment="1">
      <alignment horizontal="left" wrapText="1"/>
    </xf>
    <xf numFmtId="0" fontId="8" fillId="0" borderId="163" xfId="0" applyFont="1" applyBorder="1" applyAlignment="1">
      <alignment horizontal="left" wrapText="1"/>
    </xf>
    <xf numFmtId="0" fontId="6" fillId="0" borderId="317" xfId="0" applyFont="1" applyBorder="1" applyAlignment="1">
      <alignment horizontal="left" wrapText="1"/>
    </xf>
    <xf numFmtId="0" fontId="6" fillId="0" borderId="206" xfId="0" applyFont="1" applyBorder="1" applyAlignment="1">
      <alignment horizontal="left" wrapText="1"/>
    </xf>
    <xf numFmtId="0" fontId="6" fillId="0" borderId="42" xfId="0" applyFont="1" applyBorder="1" applyAlignment="1">
      <alignment horizontal="left" wrapText="1"/>
    </xf>
    <xf numFmtId="0" fontId="9" fillId="0" borderId="13" xfId="0" applyFont="1" applyFill="1" applyBorder="1" applyAlignment="1">
      <alignment horizontal="left"/>
    </xf>
    <xf numFmtId="0" fontId="9" fillId="0" borderId="0" xfId="0" applyFont="1" applyFill="1" applyBorder="1" applyAlignment="1">
      <alignment horizontal="left"/>
    </xf>
    <xf numFmtId="0" fontId="9" fillId="0" borderId="14" xfId="0" applyFont="1" applyFill="1" applyBorder="1" applyAlignment="1">
      <alignment horizontal="left"/>
    </xf>
    <xf numFmtId="0" fontId="6" fillId="0" borderId="217" xfId="0" applyFont="1" applyBorder="1" applyAlignment="1">
      <alignment horizontal="left" wrapText="1"/>
    </xf>
    <xf numFmtId="0" fontId="6" fillId="0" borderId="92" xfId="0" applyFont="1" applyBorder="1" applyAlignment="1">
      <alignment horizontal="left" wrapText="1"/>
    </xf>
    <xf numFmtId="0" fontId="6" fillId="0" borderId="318" xfId="0" applyFont="1" applyBorder="1" applyAlignment="1">
      <alignment horizontal="left" wrapText="1"/>
    </xf>
    <xf numFmtId="0" fontId="0" fillId="15" borderId="390" xfId="0" applyFill="1" applyBorder="1" applyAlignment="1">
      <alignment horizontal="center" vertical="center"/>
    </xf>
    <xf numFmtId="0" fontId="9" fillId="13" borderId="365" xfId="0" applyFont="1" applyFill="1" applyBorder="1" applyAlignment="1">
      <alignment horizontal="center"/>
    </xf>
    <xf numFmtId="0" fontId="9" fillId="13" borderId="366" xfId="0" applyFont="1" applyFill="1" applyBorder="1" applyAlignment="1">
      <alignment horizontal="center"/>
    </xf>
    <xf numFmtId="0" fontId="4" fillId="48" borderId="367" xfId="0" applyFont="1" applyFill="1" applyBorder="1" applyAlignment="1">
      <alignment wrapText="1"/>
    </xf>
    <xf numFmtId="0" fontId="0" fillId="48" borderId="0" xfId="0" applyFill="1" applyBorder="1" applyAlignment="1">
      <alignment wrapText="1"/>
    </xf>
    <xf numFmtId="0" fontId="0" fillId="48" borderId="368" xfId="0" applyFill="1" applyBorder="1" applyAlignment="1">
      <alignment wrapText="1"/>
    </xf>
    <xf numFmtId="190" fontId="0" fillId="15" borderId="383"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84" xfId="0" applyNumberFormat="1" applyFill="1" applyBorder="1" applyAlignment="1">
      <alignment horizontal="center" wrapText="1"/>
    </xf>
    <xf numFmtId="0" fontId="0" fillId="15" borderId="389" xfId="0" applyFill="1" applyBorder="1" applyAlignment="1">
      <alignment horizontal="center" vertical="center" wrapText="1"/>
    </xf>
    <xf numFmtId="190" fontId="60" fillId="15" borderId="389" xfId="0" applyNumberFormat="1" applyFont="1" applyFill="1" applyBorder="1" applyAlignment="1">
      <alignment horizontal="left" wrapText="1"/>
    </xf>
    <xf numFmtId="190" fontId="60" fillId="15" borderId="390" xfId="0" applyNumberFormat="1" applyFont="1" applyFill="1" applyBorder="1" applyAlignment="1">
      <alignment horizontal="left" wrapText="1"/>
    </xf>
    <xf numFmtId="190" fontId="60" fillId="15" borderId="391" xfId="0" applyNumberFormat="1" applyFont="1" applyFill="1" applyBorder="1" applyAlignment="1">
      <alignment horizontal="left" wrapText="1"/>
    </xf>
    <xf numFmtId="190" fontId="0" fillId="15" borderId="389" xfId="0" applyNumberFormat="1" applyFill="1" applyBorder="1" applyAlignment="1">
      <alignment horizontal="left" vertical="center" wrapText="1"/>
    </xf>
    <xf numFmtId="190" fontId="0" fillId="15" borderId="390" xfId="0" applyNumberFormat="1" applyFill="1" applyBorder="1" applyAlignment="1">
      <alignment horizontal="left" vertical="center" wrapText="1"/>
    </xf>
    <xf numFmtId="0" fontId="0" fillId="15" borderId="389" xfId="0" applyFill="1" applyBorder="1" applyAlignment="1">
      <alignment horizontal="justify" vertical="top" wrapText="1"/>
    </xf>
    <xf numFmtId="0" fontId="0" fillId="15" borderId="390" xfId="0" applyFill="1" applyBorder="1" applyAlignment="1">
      <alignment horizontal="justify" vertical="top" wrapText="1"/>
    </xf>
    <xf numFmtId="0" fontId="0" fillId="15" borderId="391" xfId="0" applyFill="1" applyBorder="1" applyAlignment="1">
      <alignment horizontal="justify" vertical="top" wrapText="1"/>
    </xf>
    <xf numFmtId="0" fontId="64" fillId="0" borderId="11" xfId="0" applyFont="1" applyBorder="1" applyAlignment="1">
      <alignment horizontal="left" vertical="top" wrapText="1"/>
    </xf>
    <xf numFmtId="0" fontId="64" fillId="0" borderId="11" xfId="0" applyFont="1" applyBorder="1" applyAlignment="1">
      <alignment horizontal="justify" vertical="top" wrapText="1"/>
    </xf>
    <xf numFmtId="0" fontId="63" fillId="0" borderId="11" xfId="0" applyFont="1" applyBorder="1" applyAlignment="1">
      <alignment horizontal="left"/>
    </xf>
    <xf numFmtId="0" fontId="0" fillId="15" borderId="392" xfId="0" applyFill="1" applyBorder="1" applyAlignment="1">
      <alignment horizontal="left" vertical="top" wrapText="1"/>
    </xf>
    <xf numFmtId="0" fontId="0" fillId="15" borderId="393" xfId="0" applyFill="1" applyBorder="1" applyAlignment="1">
      <alignment horizontal="left" vertical="top" wrapText="1"/>
    </xf>
    <xf numFmtId="0" fontId="0" fillId="15" borderId="394" xfId="0" applyFill="1" applyBorder="1" applyAlignment="1">
      <alignment horizontal="left" vertical="top" wrapText="1"/>
    </xf>
    <xf numFmtId="0" fontId="60" fillId="15" borderId="389" xfId="0" applyFont="1" applyFill="1" applyBorder="1" applyAlignment="1">
      <alignment horizontal="justify" vertical="top" wrapText="1"/>
    </xf>
    <xf numFmtId="0" fontId="60" fillId="15" borderId="390" xfId="0" applyFont="1" applyFill="1" applyBorder="1" applyAlignment="1">
      <alignment horizontal="justify" vertical="top" wrapText="1"/>
    </xf>
    <xf numFmtId="0" fontId="60" fillId="15" borderId="391" xfId="0" applyFont="1" applyFill="1" applyBorder="1" applyAlignment="1">
      <alignment horizontal="justify" vertical="top" wrapText="1"/>
    </xf>
    <xf numFmtId="0" fontId="0" fillId="15" borderId="405" xfId="0" applyFill="1" applyBorder="1" applyAlignment="1">
      <alignment horizontal="left" vertical="top" wrapText="1"/>
    </xf>
    <xf numFmtId="0" fontId="0" fillId="15" borderId="406" xfId="0" applyFill="1" applyBorder="1" applyAlignment="1">
      <alignment horizontal="left" vertical="top" wrapText="1"/>
    </xf>
    <xf numFmtId="0" fontId="0" fillId="15" borderId="407" xfId="0" applyFill="1" applyBorder="1" applyAlignment="1">
      <alignment horizontal="left" vertical="top" wrapText="1"/>
    </xf>
    <xf numFmtId="0" fontId="63" fillId="0" borderId="371" xfId="0" applyFont="1" applyBorder="1" applyAlignment="1">
      <alignment horizontal="left" wrapText="1"/>
    </xf>
    <xf numFmtId="0" fontId="63" fillId="0" borderId="206" xfId="0" applyFont="1" applyBorder="1" applyAlignment="1">
      <alignment horizontal="left" wrapText="1"/>
    </xf>
    <xf numFmtId="0" fontId="63" fillId="0" borderId="372" xfId="0" applyFont="1" applyBorder="1" applyAlignment="1">
      <alignment horizontal="left" wrapText="1"/>
    </xf>
    <xf numFmtId="0" fontId="0" fillId="0" borderId="375" xfId="0" applyFill="1" applyBorder="1" applyAlignment="1">
      <alignment horizontal="left" wrapText="1"/>
    </xf>
    <xf numFmtId="0" fontId="0" fillId="0" borderId="376" xfId="0" applyFill="1" applyBorder="1" applyAlignment="1">
      <alignment horizontal="left" wrapText="1"/>
    </xf>
    <xf numFmtId="0" fontId="0" fillId="0" borderId="377" xfId="0" applyFill="1" applyBorder="1" applyAlignment="1">
      <alignment horizontal="left" wrapText="1"/>
    </xf>
    <xf numFmtId="0" fontId="9" fillId="16" borderId="386" xfId="0" applyFont="1" applyFill="1" applyBorder="1" applyAlignment="1">
      <alignment horizontal="center"/>
    </xf>
    <xf numFmtId="0" fontId="9" fillId="16" borderId="387" xfId="0" applyFont="1" applyFill="1" applyBorder="1" applyAlignment="1">
      <alignment horizontal="center"/>
    </xf>
    <xf numFmtId="0" fontId="9" fillId="16" borderId="388" xfId="0" applyFont="1" applyFill="1" applyBorder="1" applyAlignment="1">
      <alignment horizontal="center"/>
    </xf>
    <xf numFmtId="0" fontId="60" fillId="15" borderId="389" xfId="0" applyFont="1" applyFill="1" applyBorder="1" applyAlignment="1"/>
    <xf numFmtId="0" fontId="60" fillId="15" borderId="390" xfId="0" applyFont="1" applyFill="1" applyBorder="1" applyAlignment="1"/>
    <xf numFmtId="0" fontId="60" fillId="15" borderId="391" xfId="0" applyFont="1" applyFill="1" applyBorder="1" applyAlignment="1"/>
    <xf numFmtId="0" fontId="0" fillId="15" borderId="389" xfId="0" applyFill="1" applyBorder="1" applyAlignment="1">
      <alignment horizontal="left" wrapText="1"/>
    </xf>
    <xf numFmtId="0" fontId="60" fillId="15" borderId="389" xfId="0" applyFont="1" applyFill="1" applyBorder="1" applyAlignment="1">
      <alignment horizontal="left" wrapText="1"/>
    </xf>
    <xf numFmtId="0" fontId="60" fillId="15" borderId="390" xfId="0" applyFont="1" applyFill="1" applyBorder="1" applyAlignment="1">
      <alignment horizontal="left" wrapText="1"/>
    </xf>
    <xf numFmtId="0" fontId="60" fillId="15" borderId="395" xfId="0" applyFont="1" applyFill="1" applyBorder="1" applyAlignment="1">
      <alignment horizontal="left" wrapText="1"/>
    </xf>
    <xf numFmtId="0" fontId="60" fillId="15" borderId="396" xfId="0" applyFont="1" applyFill="1" applyBorder="1" applyAlignment="1">
      <alignment horizontal="left" wrapText="1"/>
    </xf>
    <xf numFmtId="0" fontId="60" fillId="15" borderId="392" xfId="0" applyFont="1" applyFill="1" applyBorder="1" applyAlignment="1">
      <alignment horizontal="center" wrapText="1"/>
    </xf>
    <xf numFmtId="0" fontId="60" fillId="15" borderId="393" xfId="0" applyFont="1" applyFill="1" applyBorder="1" applyAlignment="1">
      <alignment horizontal="center" wrapText="1"/>
    </xf>
    <xf numFmtId="0" fontId="60" fillId="15" borderId="397" xfId="0" applyFont="1" applyFill="1" applyBorder="1" applyAlignment="1">
      <alignment horizontal="center" wrapText="1"/>
    </xf>
    <xf numFmtId="0" fontId="60" fillId="15" borderId="390" xfId="0" applyFont="1" applyFill="1" applyBorder="1" applyAlignment="1">
      <alignment horizontal="center" wrapText="1"/>
    </xf>
    <xf numFmtId="0" fontId="60" fillId="15" borderId="398" xfId="0" applyFont="1" applyFill="1" applyBorder="1" applyAlignment="1">
      <alignment horizontal="center" wrapText="1"/>
    </xf>
    <xf numFmtId="0" fontId="60" fillId="15" borderId="399" xfId="0" applyFont="1" applyFill="1" applyBorder="1" applyAlignment="1">
      <alignment horizontal="center" wrapText="1"/>
    </xf>
    <xf numFmtId="0" fontId="60" fillId="15" borderId="186" xfId="0" applyFont="1" applyFill="1" applyBorder="1" applyAlignment="1">
      <alignment horizontal="center" wrapText="1"/>
    </xf>
    <xf numFmtId="0" fontId="60" fillId="15" borderId="384" xfId="0" applyFont="1" applyFill="1" applyBorder="1" applyAlignment="1">
      <alignment horizontal="center" wrapText="1"/>
    </xf>
    <xf numFmtId="0" fontId="0" fillId="15" borderId="400" xfId="0" applyFill="1" applyBorder="1" applyAlignment="1">
      <alignment horizontal="center" vertical="center" wrapText="1"/>
    </xf>
    <xf numFmtId="0" fontId="0" fillId="15" borderId="38" xfId="0" applyFill="1" applyBorder="1" applyAlignment="1">
      <alignment horizontal="center" vertical="center"/>
    </xf>
    <xf numFmtId="0" fontId="64" fillId="0" borderId="206" xfId="0" applyFont="1" applyBorder="1" applyAlignment="1">
      <alignment horizontal="left"/>
    </xf>
    <xf numFmtId="0" fontId="4" fillId="0" borderId="0" xfId="4" applyFont="1" applyFill="1" applyBorder="1" applyAlignment="1">
      <alignment horizontal="left" wrapText="1"/>
    </xf>
    <xf numFmtId="0" fontId="60" fillId="15" borderId="390" xfId="0" applyFont="1" applyFill="1" applyBorder="1" applyAlignment="1">
      <alignment horizontal="center" vertical="center"/>
    </xf>
    <xf numFmtId="0" fontId="60" fillId="15" borderId="389" xfId="0" applyFont="1" applyFill="1" applyBorder="1" applyAlignment="1">
      <alignment horizontal="left"/>
    </xf>
    <xf numFmtId="0" fontId="60" fillId="15" borderId="390" xfId="0" applyFont="1" applyFill="1" applyBorder="1" applyAlignment="1">
      <alignment horizontal="left"/>
    </xf>
    <xf numFmtId="0" fontId="60" fillId="15" borderId="391" xfId="0" applyFont="1" applyFill="1" applyBorder="1" applyAlignment="1">
      <alignment horizontal="left"/>
    </xf>
    <xf numFmtId="190" fontId="0" fillId="15" borderId="389"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404" xfId="0" applyNumberFormat="1" applyFill="1" applyBorder="1" applyAlignment="1">
      <alignment horizontal="left" wrapText="1"/>
    </xf>
    <xf numFmtId="0" fontId="60" fillId="15" borderId="403"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4" fillId="15" borderId="74" xfId="0" applyFont="1" applyFill="1" applyBorder="1" applyAlignment="1" applyProtection="1">
      <alignment vertical="center"/>
      <protection locked="0"/>
    </xf>
    <xf numFmtId="0" fontId="4" fillId="15" borderId="72" xfId="0" applyFont="1" applyFill="1" applyBorder="1" applyAlignment="1" applyProtection="1">
      <alignment vertical="center"/>
      <protection locked="0"/>
    </xf>
    <xf numFmtId="0" fontId="4" fillId="15" borderId="93" xfId="0" applyFont="1" applyFill="1" applyBorder="1" applyAlignment="1" applyProtection="1">
      <alignment vertical="center"/>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xf numFmtId="0" fontId="4" fillId="22" borderId="0" xfId="4" applyFont="1" applyFill="1"/>
  </cellXfs>
  <cellStyles count="91">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4" xfId="75"/>
    <cellStyle name="Normal 5" xfId="89"/>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241771120"/>
        <c:axId val="241772800"/>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c:v>
                </c:pt>
                <c:pt idx="1">
                  <c:v>0.14666666666666667</c:v>
                </c:pt>
                <c:pt idx="2">
                  <c:v>0.10666666666666667</c:v>
                </c:pt>
              </c:numCache>
            </c:numRef>
          </c:yVal>
          <c:smooth val="1"/>
        </c:ser>
        <c:ser>
          <c:idx val="4"/>
          <c:order val="4"/>
          <c:xVal>
            <c:strRef>
              <c:f>Resumen!$B$16:$B$18</c:f>
              <c:strCache>
                <c:ptCount val="3"/>
                <c:pt idx="0">
                  <c:v>Conecel S.A.</c:v>
                </c:pt>
                <c:pt idx="1">
                  <c:v>Otecel S.A.</c:v>
                </c:pt>
                <c:pt idx="2">
                  <c:v>CNT EP.</c:v>
                </c:pt>
              </c:strCache>
            </c:strRef>
          </c:xVal>
          <c:yVal>
            <c:numRef>
              <c:f>'CNT EP. (ex-Telecsa S.A.)'!$C$902</c:f>
              <c:numCache>
                <c:formatCode>General</c:formatCode>
                <c:ptCount val="1"/>
                <c:pt idx="0">
                  <c:v>0</c:v>
                </c:pt>
              </c:numCache>
            </c:numRef>
          </c:yVal>
          <c:smooth val="0"/>
        </c:ser>
        <c:dLbls>
          <c:showLegendKey val="0"/>
          <c:showVal val="0"/>
          <c:showCatName val="0"/>
          <c:showSerName val="0"/>
          <c:showPercent val="0"/>
          <c:showBubbleSize val="0"/>
        </c:dLbls>
        <c:axId val="241771120"/>
        <c:axId val="241772800"/>
      </c:scatterChart>
      <c:catAx>
        <c:axId val="24177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241772800"/>
        <c:crosses val="autoZero"/>
        <c:auto val="1"/>
        <c:lblAlgn val="ctr"/>
        <c:lblOffset val="100"/>
        <c:tickLblSkip val="1"/>
        <c:tickMarkSkip val="1"/>
        <c:noMultiLvlLbl val="0"/>
      </c:catAx>
      <c:valAx>
        <c:axId val="24177280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41771120"/>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EvoTariOFFNET!$C$23:$K$23</c:f>
              <c:numCache>
                <c:formatCode>_-"$"* #,##0.00_-;\-"$"* #,##0.00_-;_-"$"* "-"??_-;_-@_-</c:formatCode>
                <c:ptCount val="9"/>
                <c:pt idx="0">
                  <c:v>0.5</c:v>
                </c:pt>
                <c:pt idx="1">
                  <c:v>0.25</c:v>
                </c:pt>
                <c:pt idx="2">
                  <c:v>0.25</c:v>
                </c:pt>
                <c:pt idx="3">
                  <c:v>0.19</c:v>
                </c:pt>
                <c:pt idx="4">
                  <c:v>0.21909999999999999</c:v>
                </c:pt>
                <c:pt idx="5">
                  <c:v>0.12</c:v>
                </c:pt>
                <c:pt idx="6">
                  <c:v>0.12</c:v>
                </c:pt>
                <c:pt idx="7">
                  <c:v>0.08</c:v>
                </c:pt>
                <c:pt idx="8">
                  <c:v>0.08</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EvoTariOFFNET!$C$30:$K$30</c:f>
              <c:numCache>
                <c:formatCode>_-"$"* #,##0.00_-;\-"$"* #,##0.00_-;_-"$"* "-"??_-;_-@_-</c:formatCode>
                <c:ptCount val="9"/>
                <c:pt idx="0">
                  <c:v>0.08</c:v>
                </c:pt>
                <c:pt idx="1">
                  <c:v>0.08</c:v>
                </c:pt>
                <c:pt idx="2">
                  <c:v>0.08</c:v>
                </c:pt>
                <c:pt idx="3">
                  <c:v>0.04</c:v>
                </c:pt>
                <c:pt idx="4">
                  <c:v>0.04</c:v>
                </c:pt>
                <c:pt idx="5">
                  <c:v>0.08</c:v>
                </c:pt>
                <c:pt idx="6">
                  <c:v>0.08</c:v>
                </c:pt>
                <c:pt idx="7">
                  <c:v>0.08</c:v>
                </c:pt>
                <c:pt idx="8">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EvoTariOFFNET!$C$16:$K$16</c:f>
              <c:numCache>
                <c:formatCode>_-"$"* #,##0.00_-;\-"$"* #,##0.00_-;_-"$"* "-"??_-;_-@_-</c:formatCode>
                <c:ptCount val="9"/>
                <c:pt idx="0">
                  <c:v>0.44</c:v>
                </c:pt>
                <c:pt idx="1">
                  <c:v>0.44</c:v>
                </c:pt>
                <c:pt idx="2">
                  <c:v>0.25</c:v>
                </c:pt>
                <c:pt idx="3">
                  <c:v>0.22</c:v>
                </c:pt>
                <c:pt idx="4">
                  <c:v>0.15</c:v>
                </c:pt>
                <c:pt idx="5">
                  <c:v>0.11</c:v>
                </c:pt>
                <c:pt idx="6">
                  <c:v>0.11</c:v>
                </c:pt>
                <c:pt idx="7">
                  <c:v>0.11</c:v>
                </c:pt>
                <c:pt idx="8">
                  <c:v>0.11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EvoTariOFFNET!$C$37:$K$37</c:f>
              <c:numCache>
                <c:formatCode>_-"$"* #,##0.00_-;\-"$"* #,##0.00_-;_-"$"* "-"??_-;_-@_-</c:formatCode>
                <c:ptCount val="9"/>
                <c:pt idx="0">
                  <c:v>0.08</c:v>
                </c:pt>
                <c:pt idx="1">
                  <c:v>0.15</c:v>
                </c:pt>
                <c:pt idx="2">
                  <c:v>0.08</c:v>
                </c:pt>
                <c:pt idx="3">
                  <c:v>0.08</c:v>
                </c:pt>
                <c:pt idx="4">
                  <c:v>0.11</c:v>
                </c:pt>
                <c:pt idx="5">
                  <c:v>0.11</c:v>
                </c:pt>
                <c:pt idx="6">
                  <c:v>0.08</c:v>
                </c:pt>
                <c:pt idx="7">
                  <c:v>0.08</c:v>
                </c:pt>
                <c:pt idx="8">
                  <c:v>0.08</c:v>
                </c:pt>
              </c:numCache>
            </c:numRef>
          </c:val>
          <c:smooth val="0"/>
        </c:ser>
        <c:dLbls>
          <c:showLegendKey val="0"/>
          <c:showVal val="0"/>
          <c:showCatName val="0"/>
          <c:showSerName val="0"/>
          <c:showPercent val="0"/>
          <c:showBubbleSize val="0"/>
        </c:dLbls>
        <c:marker val="1"/>
        <c:smooth val="0"/>
        <c:axId val="586847808"/>
        <c:axId val="586848928"/>
      </c:lineChart>
      <c:catAx>
        <c:axId val="586847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586848928"/>
        <c:crosses val="autoZero"/>
        <c:auto val="1"/>
        <c:lblAlgn val="l"/>
        <c:lblOffset val="100"/>
        <c:tickLblSkip val="1"/>
        <c:tickMarkSkip val="1"/>
        <c:noMultiLvlLbl val="0"/>
      </c:catAx>
      <c:valAx>
        <c:axId val="586848928"/>
        <c:scaling>
          <c:orientation val="minMax"/>
          <c:max val="0.6"/>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586847808"/>
        <c:crosses val="autoZero"/>
        <c:crossBetween val="between"/>
      </c:valAx>
      <c:spPr>
        <a:noFill/>
        <a:ln w="25400">
          <a:noFill/>
        </a:ln>
      </c:spPr>
    </c:plotArea>
    <c:legend>
      <c:legendPos val="r"/>
      <c:layout>
        <c:manualLayout>
          <c:xMode val="edge"/>
          <c:yMode val="edge"/>
          <c:x val="8.0534533760758253E-2"/>
          <c:y val="0.85976602924634415"/>
          <c:w val="0.87674214472954459"/>
          <c:h val="2.816780105876592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488188976377953E-2"/>
                  <c:y val="1.2078635361142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EvoTariOFFNET!$C$24:$K$24</c:f>
              <c:numCache>
                <c:formatCode>_-"$"* #,##0.00_-;\-"$"* #,##0.00_-;_-"$"* "-"??_-;_-@_-</c:formatCode>
                <c:ptCount val="9"/>
                <c:pt idx="0">
                  <c:v>0.47199999999999998</c:v>
                </c:pt>
                <c:pt idx="1">
                  <c:v>0.3</c:v>
                </c:pt>
                <c:pt idx="2">
                  <c:v>0.3</c:v>
                </c:pt>
                <c:pt idx="3">
                  <c:v>0.15</c:v>
                </c:pt>
                <c:pt idx="4">
                  <c:v>0.24</c:v>
                </c:pt>
                <c:pt idx="5">
                  <c:v>0.15</c:v>
                </c:pt>
                <c:pt idx="6">
                  <c:v>0.08</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EvoTariOFFNET!$C$31:$K$31</c:f>
              <c:numCache>
                <c:formatCode>_-"$"* #,##0.00_-;\-"$"* #,##0.00_-;_-"$"* "-"??_-;_-@_-</c:formatCode>
                <c:ptCount val="9"/>
                <c:pt idx="0">
                  <c:v>7.4999999999999997E-2</c:v>
                </c:pt>
                <c:pt idx="1">
                  <c:v>0.05</c:v>
                </c:pt>
                <c:pt idx="2">
                  <c:v>6.5000000000000002E-2</c:v>
                </c:pt>
                <c:pt idx="3">
                  <c:v>0.04</c:v>
                </c:pt>
                <c:pt idx="4">
                  <c:v>0.04</c:v>
                </c:pt>
                <c:pt idx="5">
                  <c:v>0.06</c:v>
                </c:pt>
                <c:pt idx="6">
                  <c:v>0.06</c:v>
                </c:pt>
                <c:pt idx="7">
                  <c:v>7.0000000000000007E-2</c:v>
                </c:pt>
                <c:pt idx="8">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EvoTariOFFNET!$C$17:$K$17</c:f>
              <c:numCache>
                <c:formatCode>_-"$"* #,##0.00_-;\-"$"* #,##0.00_-;_-"$"* "-"??_-;_-@_-</c:formatCode>
                <c:ptCount val="9"/>
                <c:pt idx="0">
                  <c:v>0.39</c:v>
                </c:pt>
                <c:pt idx="1">
                  <c:v>0.39</c:v>
                </c:pt>
                <c:pt idx="2">
                  <c:v>0.18</c:v>
                </c:pt>
                <c:pt idx="3">
                  <c:v>0.18</c:v>
                </c:pt>
                <c:pt idx="4">
                  <c:v>0.18</c:v>
                </c:pt>
                <c:pt idx="5">
                  <c:v>0.15</c:v>
                </c:pt>
                <c:pt idx="6">
                  <c:v>0.15</c:v>
                </c:pt>
                <c:pt idx="7">
                  <c:v>0.16</c:v>
                </c:pt>
                <c:pt idx="8">
                  <c:v>0.16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EvoTariOFFNET!$C$38:$K$38</c:f>
              <c:numCache>
                <c:formatCode>_-"$"* #,##0.00_-;\-"$"* #,##0.00_-;_-"$"* "-"??_-;_-@_-</c:formatCode>
                <c:ptCount val="9"/>
                <c:pt idx="0">
                  <c:v>0.39</c:v>
                </c:pt>
                <c:pt idx="1">
                  <c:v>0.13</c:v>
                </c:pt>
                <c:pt idx="2">
                  <c:v>0.08</c:v>
                </c:pt>
                <c:pt idx="3">
                  <c:v>0.05</c:v>
                </c:pt>
                <c:pt idx="4">
                  <c:v>0.05</c:v>
                </c:pt>
                <c:pt idx="5">
                  <c:v>0.03</c:v>
                </c:pt>
                <c:pt idx="6">
                  <c:v>0.09</c:v>
                </c:pt>
                <c:pt idx="7">
                  <c:v>0.09</c:v>
                </c:pt>
                <c:pt idx="8">
                  <c:v>0.09</c:v>
                </c:pt>
              </c:numCache>
            </c:numRef>
          </c:val>
          <c:smooth val="0"/>
        </c:ser>
        <c:dLbls>
          <c:showLegendKey val="0"/>
          <c:showVal val="0"/>
          <c:showCatName val="0"/>
          <c:showSerName val="0"/>
          <c:showPercent val="0"/>
          <c:showBubbleSize val="0"/>
        </c:dLbls>
        <c:marker val="1"/>
        <c:smooth val="0"/>
        <c:axId val="586846688"/>
        <c:axId val="586858448"/>
      </c:lineChart>
      <c:catAx>
        <c:axId val="58684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586858448"/>
        <c:crosses val="autoZero"/>
        <c:auto val="1"/>
        <c:lblAlgn val="ctr"/>
        <c:lblOffset val="100"/>
        <c:tickLblSkip val="1"/>
        <c:tickMarkSkip val="1"/>
        <c:noMultiLvlLbl val="0"/>
      </c:catAx>
      <c:valAx>
        <c:axId val="586858448"/>
        <c:scaling>
          <c:orientation val="minMax"/>
          <c:max val="0.5"/>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586846688"/>
        <c:crosses val="autoZero"/>
        <c:crossBetween val="between"/>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EvoTariOFFNET!$C$43:$K$43</c:f>
              <c:numCache>
                <c:formatCode>_-"$"* #,##0.00_-;\-"$"* #,##0.00_-;_-"$"* "-"??_-;_-@_-</c:formatCode>
                <c:ptCount val="9"/>
                <c:pt idx="0">
                  <c:v>0.43733333333333335</c:v>
                </c:pt>
                <c:pt idx="1">
                  <c:v>0.29666666666666669</c:v>
                </c:pt>
                <c:pt idx="2">
                  <c:v>0.26666666666666666</c:v>
                </c:pt>
                <c:pt idx="3">
                  <c:v>0.16666666666666666</c:v>
                </c:pt>
                <c:pt idx="4">
                  <c:v>0.19969999999999999</c:v>
                </c:pt>
                <c:pt idx="5">
                  <c:v>0.13666666666666669</c:v>
                </c:pt>
                <c:pt idx="6">
                  <c:v>0.11333333333333334</c:v>
                </c:pt>
                <c:pt idx="7">
                  <c:v>8.666666666666667E-2</c:v>
                </c:pt>
                <c:pt idx="8">
                  <c:v>8.666666666666667E-2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EvoTariOFFNET!$C$44:$K$44</c:f>
              <c:numCache>
                <c:formatCode>_-"$"* #,##0.00_-;\-"$"* #,##0.00_-;_-"$"* "-"??_-;_-@_-</c:formatCode>
                <c:ptCount val="9"/>
                <c:pt idx="0">
                  <c:v>9.3666666666666676E-2</c:v>
                </c:pt>
                <c:pt idx="1">
                  <c:v>8.533333333333333E-2</c:v>
                </c:pt>
                <c:pt idx="2">
                  <c:v>6.5000000000000002E-2</c:v>
                </c:pt>
                <c:pt idx="3">
                  <c:v>0.04</c:v>
                </c:pt>
                <c:pt idx="4">
                  <c:v>0.04</c:v>
                </c:pt>
                <c:pt idx="5">
                  <c:v>5.3333333333333337E-2</c:v>
                </c:pt>
                <c:pt idx="6">
                  <c:v>0.06</c:v>
                </c:pt>
                <c:pt idx="7">
                  <c:v>6.8000000000000005E-2</c:v>
                </c:pt>
                <c:pt idx="8">
                  <c:v>6.8000000000000005E-2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EvoTariOFFNET!$C$45:$K$45</c:f>
              <c:numCache>
                <c:formatCode>_-"$"* #,##0.00_-;\-"$"* #,##0.00_-;_-"$"* "-"??_-;_-@_-</c:formatCode>
                <c:ptCount val="9"/>
                <c:pt idx="0">
                  <c:v>0.4366666666666667</c:v>
                </c:pt>
                <c:pt idx="1">
                  <c:v>0.36000000000000004</c:v>
                </c:pt>
                <c:pt idx="2">
                  <c:v>0.22666666666666666</c:v>
                </c:pt>
                <c:pt idx="3">
                  <c:v>0.20666666666666667</c:v>
                </c:pt>
                <c:pt idx="4">
                  <c:v>0.16</c:v>
                </c:pt>
                <c:pt idx="5">
                  <c:v>0.13333333333333333</c:v>
                </c:pt>
                <c:pt idx="6">
                  <c:v>0.13333333333333333</c:v>
                </c:pt>
                <c:pt idx="7">
                  <c:v>0.12333333333333334</c:v>
                </c:pt>
                <c:pt idx="8">
                  <c:v>0.12333333333333334</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EvoTariOFFNET!$C$46:$K$46</c:f>
              <c:numCache>
                <c:formatCode>_-"$"* #,##0.00_-;\-"$"* #,##0.00_-;_-"$"* "-"??_-;_-@_-</c:formatCode>
                <c:ptCount val="9"/>
                <c:pt idx="0">
                  <c:v>0.19000000000000003</c:v>
                </c:pt>
                <c:pt idx="1">
                  <c:v>0.12666666666666668</c:v>
                </c:pt>
                <c:pt idx="2">
                  <c:v>8.666666666666667E-2</c:v>
                </c:pt>
                <c:pt idx="3">
                  <c:v>7.6666666666666661E-2</c:v>
                </c:pt>
                <c:pt idx="4">
                  <c:v>8.666666666666667E-2</c:v>
                </c:pt>
                <c:pt idx="5">
                  <c:v>0.08</c:v>
                </c:pt>
                <c:pt idx="6">
                  <c:v>9.0000000000000011E-2</c:v>
                </c:pt>
                <c:pt idx="7">
                  <c:v>9.0000000000000011E-2</c:v>
                </c:pt>
                <c:pt idx="8">
                  <c:v>9.0000000000000011E-2</c:v>
                </c:pt>
              </c:numCache>
            </c:numRef>
          </c:val>
          <c:smooth val="0"/>
        </c:ser>
        <c:dLbls>
          <c:showLegendKey val="0"/>
          <c:showVal val="0"/>
          <c:showCatName val="0"/>
          <c:showSerName val="0"/>
          <c:showPercent val="0"/>
          <c:showBubbleSize val="0"/>
        </c:dLbls>
        <c:marker val="1"/>
        <c:smooth val="0"/>
        <c:axId val="586846128"/>
        <c:axId val="293959808"/>
      </c:lineChart>
      <c:catAx>
        <c:axId val="586846128"/>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293959808"/>
        <c:crosses val="autoZero"/>
        <c:auto val="1"/>
        <c:lblAlgn val="ctr"/>
        <c:lblOffset val="100"/>
        <c:tickLblSkip val="1"/>
        <c:tickMarkSkip val="1"/>
        <c:noMultiLvlLbl val="0"/>
      </c:catAx>
      <c:valAx>
        <c:axId val="293959808"/>
        <c:scaling>
          <c:orientation val="minMax"/>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586846128"/>
        <c:crosses val="autoZero"/>
        <c:crossBetween val="between"/>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0.22</c:v>
                </c:pt>
                <c:pt idx="2">
                  <c:v>0.05</c:v>
                </c:pt>
                <c:pt idx="3">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0.19</c:v>
                </c:pt>
                <c:pt idx="2">
                  <c:v>0.08</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0.16</c:v>
                </c:pt>
                <c:pt idx="1">
                  <c:v>0.15</c:v>
                </c:pt>
                <c:pt idx="2">
                  <c:v>0.04</c:v>
                </c:pt>
                <c:pt idx="3">
                  <c:v>0.04</c:v>
                </c:pt>
              </c:numCache>
            </c:numRef>
          </c:val>
        </c:ser>
        <c:dLbls>
          <c:showLegendKey val="0"/>
          <c:showVal val="0"/>
          <c:showCatName val="0"/>
          <c:showSerName val="0"/>
          <c:showPercent val="0"/>
          <c:showBubbleSize val="0"/>
        </c:dLbls>
        <c:gapWidth val="150"/>
        <c:axId val="241777840"/>
        <c:axId val="241753760"/>
      </c:barChart>
      <c:catAx>
        <c:axId val="24177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241753760"/>
        <c:crosses val="autoZero"/>
        <c:auto val="1"/>
        <c:lblAlgn val="ctr"/>
        <c:lblOffset val="100"/>
        <c:tickLblSkip val="1"/>
        <c:tickMarkSkip val="1"/>
        <c:noMultiLvlLbl val="0"/>
      </c:catAx>
      <c:valAx>
        <c:axId val="2417537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41777840"/>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0.22</c:v>
                </c:pt>
                <c:pt idx="1">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0.19</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0.04</c:v>
                </c:pt>
              </c:numCache>
            </c:numRef>
          </c:val>
        </c:ser>
        <c:dLbls>
          <c:showLegendKey val="0"/>
          <c:showVal val="0"/>
          <c:showCatName val="0"/>
          <c:showSerName val="0"/>
          <c:showPercent val="0"/>
          <c:showBubbleSize val="0"/>
        </c:dLbls>
        <c:gapWidth val="150"/>
        <c:axId val="241770560"/>
        <c:axId val="241763840"/>
      </c:barChart>
      <c:catAx>
        <c:axId val="241770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41763840"/>
        <c:crosses val="autoZero"/>
        <c:auto val="1"/>
        <c:lblAlgn val="ctr"/>
        <c:lblOffset val="100"/>
        <c:tickLblSkip val="1"/>
        <c:tickMarkSkip val="1"/>
        <c:noMultiLvlLbl val="0"/>
      </c:catAx>
      <c:valAx>
        <c:axId val="24176384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241770560"/>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241777280"/>
        <c:axId val="241760480"/>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c:v>
                </c:pt>
                <c:pt idx="1">
                  <c:v>0.14666666666666667</c:v>
                </c:pt>
                <c:pt idx="2">
                  <c:v>0.10666666666666667</c:v>
                </c:pt>
              </c:numCache>
            </c:numRef>
          </c:val>
          <c:smooth val="0"/>
        </c:ser>
        <c:dLbls>
          <c:showLegendKey val="0"/>
          <c:showVal val="0"/>
          <c:showCatName val="0"/>
          <c:showSerName val="0"/>
          <c:showPercent val="0"/>
          <c:showBubbleSize val="0"/>
        </c:dLbls>
        <c:marker val="1"/>
        <c:smooth val="0"/>
        <c:axId val="241777280"/>
        <c:axId val="241760480"/>
      </c:lineChart>
      <c:catAx>
        <c:axId val="241777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41760480"/>
        <c:crosses val="autoZero"/>
        <c:auto val="1"/>
        <c:lblAlgn val="ctr"/>
        <c:lblOffset val="100"/>
        <c:tickLblSkip val="1"/>
        <c:tickMarkSkip val="1"/>
        <c:noMultiLvlLbl val="0"/>
      </c:catAx>
      <c:valAx>
        <c:axId val="24176048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241777280"/>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Evo.TarifONNET!$C$15:$K$15</c:f>
              <c:numCache>
                <c:formatCode>_-"$"* #,##0.00_-;\-"$"* #,##0.00_-;_-"$"* "-"??_-;_-@_-</c:formatCode>
                <c:ptCount val="9"/>
                <c:pt idx="0">
                  <c:v>0.111</c:v>
                </c:pt>
                <c:pt idx="1">
                  <c:v>0.111</c:v>
                </c:pt>
                <c:pt idx="2">
                  <c:v>0.13439999999999999</c:v>
                </c:pt>
                <c:pt idx="3">
                  <c:v>0.13439999999999999</c:v>
                </c:pt>
                <c:pt idx="4">
                  <c:v>0.15</c:v>
                </c:pt>
                <c:pt idx="5">
                  <c:v>0.12</c:v>
                </c:pt>
                <c:pt idx="6">
                  <c:v>0.18</c:v>
                </c:pt>
                <c:pt idx="7">
                  <c:v>0.17</c:v>
                </c:pt>
                <c:pt idx="8">
                  <c:v>0.17</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Evo.TarifONNET!$C$23:$K$23</c:f>
              <c:numCache>
                <c:formatCode>_-"$"* #,##0.00_-;\-"$"* #,##0.00_-;_-"$"* "-"??_-;_-@_-</c:formatCode>
                <c:ptCount val="9"/>
                <c:pt idx="0">
                  <c:v>7.4999999999999997E-2</c:v>
                </c:pt>
                <c:pt idx="1">
                  <c:v>7.4999999999999997E-2</c:v>
                </c:pt>
                <c:pt idx="2">
                  <c:v>7.4999999999999997E-2</c:v>
                </c:pt>
                <c:pt idx="3">
                  <c:v>0.04</c:v>
                </c:pt>
                <c:pt idx="4">
                  <c:v>0.02</c:v>
                </c:pt>
                <c:pt idx="5">
                  <c:v>0.04</c:v>
                </c:pt>
                <c:pt idx="6">
                  <c:v>8.5999999999999993E-2</c:v>
                </c:pt>
                <c:pt idx="7">
                  <c:v>5.4880000000000005E-2</c:v>
                </c:pt>
                <c:pt idx="8">
                  <c:v>5.4880000000000005E-2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Evo.TarifONNET!$C$31:$K$31</c:f>
              <c:numCache>
                <c:formatCode>_-"$"* #,##0.00_-;\-"$"* #,##0.00_-;_-"$"* "-"??_-;_-@_-</c:formatCode>
                <c:ptCount val="9"/>
                <c:pt idx="0">
                  <c:v>0.48</c:v>
                </c:pt>
                <c:pt idx="1">
                  <c:v>0.25</c:v>
                </c:pt>
                <c:pt idx="2">
                  <c:v>0.25</c:v>
                </c:pt>
                <c:pt idx="3">
                  <c:v>0.17</c:v>
                </c:pt>
                <c:pt idx="4">
                  <c:v>0.15</c:v>
                </c:pt>
                <c:pt idx="5">
                  <c:v>0.18</c:v>
                </c:pt>
                <c:pt idx="6">
                  <c:v>0.18</c:v>
                </c:pt>
                <c:pt idx="7">
                  <c:v>0.18</c:v>
                </c:pt>
                <c:pt idx="8">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18854863489219E-2"/>
                  <c:y val="-1.4099830441547923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Evo.TarifONNET!$C$39:$K$39</c:f>
              <c:numCache>
                <c:formatCode>_-"$"* #,##0.00_-;\-"$"* #,##0.00_-;_-"$"* "-"??_-;_-@_-</c:formatCode>
                <c:ptCount val="9"/>
                <c:pt idx="0">
                  <c:v>0.48</c:v>
                </c:pt>
                <c:pt idx="1">
                  <c:v>0.1</c:v>
                </c:pt>
                <c:pt idx="2">
                  <c:v>0.1</c:v>
                </c:pt>
                <c:pt idx="3">
                  <c:v>0.05</c:v>
                </c:pt>
                <c:pt idx="4">
                  <c:v>0.05</c:v>
                </c:pt>
                <c:pt idx="5">
                  <c:v>0.05</c:v>
                </c:pt>
                <c:pt idx="6">
                  <c:v>0.05</c:v>
                </c:pt>
                <c:pt idx="7">
                  <c:v>0.05</c:v>
                </c:pt>
                <c:pt idx="8">
                  <c:v>0.05</c:v>
                </c:pt>
              </c:numCache>
            </c:numRef>
          </c:val>
          <c:smooth val="0"/>
        </c:ser>
        <c:dLbls>
          <c:showLegendKey val="0"/>
          <c:showVal val="0"/>
          <c:showCatName val="0"/>
          <c:showSerName val="0"/>
          <c:showPercent val="0"/>
          <c:showBubbleSize val="0"/>
        </c:dLbls>
        <c:marker val="1"/>
        <c:smooth val="0"/>
        <c:axId val="249230608"/>
        <c:axId val="249236208"/>
      </c:lineChart>
      <c:catAx>
        <c:axId val="24923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249236208"/>
        <c:crosses val="autoZero"/>
        <c:auto val="1"/>
        <c:lblAlgn val="ctr"/>
        <c:lblOffset val="100"/>
        <c:tickLblSkip val="1"/>
        <c:tickMarkSkip val="1"/>
        <c:noMultiLvlLbl val="0"/>
      </c:catAx>
      <c:valAx>
        <c:axId val="249236208"/>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49230608"/>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Evo.TarifONNET!$C$16:$K$16</c:f>
              <c:numCache>
                <c:formatCode>_-"$"* #,##0.00_-;\-"$"* #,##0.00_-;_-"$"* "-"??_-;_-@_-</c:formatCode>
                <c:ptCount val="9"/>
                <c:pt idx="0">
                  <c:v>0.126</c:v>
                </c:pt>
                <c:pt idx="1">
                  <c:v>0.15</c:v>
                </c:pt>
                <c:pt idx="2">
                  <c:v>0.08</c:v>
                </c:pt>
                <c:pt idx="3">
                  <c:v>0.08</c:v>
                </c:pt>
                <c:pt idx="4">
                  <c:v>0.15</c:v>
                </c:pt>
                <c:pt idx="5">
                  <c:v>0.15</c:v>
                </c:pt>
                <c:pt idx="6">
                  <c:v>0.15</c:v>
                </c:pt>
                <c:pt idx="7">
                  <c:v>0.15</c:v>
                </c:pt>
                <c:pt idx="8">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Evo.TarifONNET!$C$24:$K$24</c:f>
              <c:numCache>
                <c:formatCode>_-"$"* #,##0.00_-;\-"$"* #,##0.00_-;_-"$"* "-"??_-;_-@_-</c:formatCode>
                <c:ptCount val="9"/>
                <c:pt idx="0">
                  <c:v>6.5000000000000002E-2</c:v>
                </c:pt>
                <c:pt idx="1">
                  <c:v>0.08</c:v>
                </c:pt>
                <c:pt idx="2">
                  <c:v>0.08</c:v>
                </c:pt>
                <c:pt idx="3">
                  <c:v>0.04</c:v>
                </c:pt>
                <c:pt idx="4">
                  <c:v>0.04</c:v>
                </c:pt>
                <c:pt idx="5">
                  <c:v>0.04</c:v>
                </c:pt>
                <c:pt idx="6">
                  <c:v>0.04</c:v>
                </c:pt>
                <c:pt idx="7">
                  <c:v>0.08</c:v>
                </c:pt>
                <c:pt idx="8">
                  <c:v>0.08</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Evo.TarifONNET!$C$32:$K$32</c:f>
              <c:numCache>
                <c:formatCode>_-"$"* #,##0.00_-;\-"$"* #,##0.00_-;_-"$"* "-"??_-;_-@_-</c:formatCode>
                <c:ptCount val="9"/>
                <c:pt idx="0">
                  <c:v>0.44</c:v>
                </c:pt>
                <c:pt idx="1">
                  <c:v>0.44</c:v>
                </c:pt>
                <c:pt idx="2">
                  <c:v>0.25</c:v>
                </c:pt>
                <c:pt idx="3">
                  <c:v>0.18179499999999998</c:v>
                </c:pt>
                <c:pt idx="4">
                  <c:v>0.15</c:v>
                </c:pt>
                <c:pt idx="5">
                  <c:v>0.18</c:v>
                </c:pt>
                <c:pt idx="6">
                  <c:v>0.1</c:v>
                </c:pt>
                <c:pt idx="7">
                  <c:v>0.1</c:v>
                </c:pt>
                <c:pt idx="8">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Evo.TarifONNET!$C$40:$K$40</c:f>
              <c:numCache>
                <c:formatCode>_-"$"* #,##0.00_-;\-"$"* #,##0.00_-;_-"$"* "-"??_-;_-@_-</c:formatCode>
                <c:ptCount val="9"/>
                <c:pt idx="0">
                  <c:v>0.27</c:v>
                </c:pt>
                <c:pt idx="1">
                  <c:v>0.15</c:v>
                </c:pt>
                <c:pt idx="2">
                  <c:v>0.08</c:v>
                </c:pt>
                <c:pt idx="3">
                  <c:v>0.08</c:v>
                </c:pt>
                <c:pt idx="4">
                  <c:v>0.08</c:v>
                </c:pt>
                <c:pt idx="5">
                  <c:v>0.08</c:v>
                </c:pt>
                <c:pt idx="6">
                  <c:v>0.08</c:v>
                </c:pt>
                <c:pt idx="7">
                  <c:v>0.08</c:v>
                </c:pt>
                <c:pt idx="8">
                  <c:v>0.08</c:v>
                </c:pt>
              </c:numCache>
            </c:numRef>
          </c:val>
          <c:smooth val="0"/>
        </c:ser>
        <c:dLbls>
          <c:showLegendKey val="0"/>
          <c:showVal val="0"/>
          <c:showCatName val="0"/>
          <c:showSerName val="0"/>
          <c:showPercent val="0"/>
          <c:showBubbleSize val="0"/>
        </c:dLbls>
        <c:marker val="1"/>
        <c:smooth val="0"/>
        <c:axId val="249241808"/>
        <c:axId val="249212128"/>
      </c:lineChart>
      <c:catAx>
        <c:axId val="249241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49212128"/>
        <c:crosses val="autoZero"/>
        <c:auto val="1"/>
        <c:lblAlgn val="ctr"/>
        <c:lblOffset val="100"/>
        <c:tickLblSkip val="1"/>
        <c:tickMarkSkip val="1"/>
        <c:noMultiLvlLbl val="0"/>
      </c:catAx>
      <c:valAx>
        <c:axId val="249212128"/>
        <c:scaling>
          <c:orientation val="minMax"/>
          <c:max val="0.6"/>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49241808"/>
        <c:crosses val="autoZero"/>
        <c:crossBetween val="between"/>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Evo.TarifONNET!$C$17:$K$17</c:f>
              <c:numCache>
                <c:formatCode>_-"$"* #,##0.00_-;\-"$"* #,##0.00_-;_-"$"* "-"??_-;_-@_-</c:formatCode>
                <c:ptCount val="9"/>
                <c:pt idx="0">
                  <c:v>0.23</c:v>
                </c:pt>
                <c:pt idx="1">
                  <c:v>0.15</c:v>
                </c:pt>
                <c:pt idx="2">
                  <c:v>0.15</c:v>
                </c:pt>
                <c:pt idx="3">
                  <c:v>0.15</c:v>
                </c:pt>
                <c:pt idx="4">
                  <c:v>0.15</c:v>
                </c:pt>
                <c:pt idx="5">
                  <c:v>0.12</c:v>
                </c:pt>
                <c:pt idx="6">
                  <c:v>0.12</c:v>
                </c:pt>
                <c:pt idx="7">
                  <c:v>0.12</c:v>
                </c:pt>
                <c:pt idx="8">
                  <c:v>0.12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Evo.TarifONNET!$C$25:$K$25</c:f>
              <c:numCache>
                <c:formatCode>_-"$"* #,##0.00_-;\-"$"* #,##0.00_-;_-"$"* "-"??_-;_-@_-</c:formatCode>
                <c:ptCount val="9"/>
                <c:pt idx="0">
                  <c:v>7.4999999999999997E-2</c:v>
                </c:pt>
                <c:pt idx="1">
                  <c:v>0.05</c:v>
                </c:pt>
                <c:pt idx="2">
                  <c:v>0.05</c:v>
                </c:pt>
                <c:pt idx="3">
                  <c:v>0.04</c:v>
                </c:pt>
                <c:pt idx="4">
                  <c:v>0.04</c:v>
                </c:pt>
                <c:pt idx="5">
                  <c:v>0.04</c:v>
                </c:pt>
                <c:pt idx="6">
                  <c:v>0.04</c:v>
                </c:pt>
                <c:pt idx="7">
                  <c:v>0.04</c:v>
                </c:pt>
                <c:pt idx="8">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Evo.TarifONNET!$C$33:$K$33</c:f>
              <c:numCache>
                <c:formatCode>_-"$"* #,##0.00_-;\-"$"* #,##0.00_-;_-"$"* "-"??_-;_-@_-</c:formatCode>
                <c:ptCount val="9"/>
                <c:pt idx="0">
                  <c:v>0.39</c:v>
                </c:pt>
                <c:pt idx="1">
                  <c:v>0.39</c:v>
                </c:pt>
                <c:pt idx="2">
                  <c:v>0.18</c:v>
                </c:pt>
                <c:pt idx="3">
                  <c:v>0.18</c:v>
                </c:pt>
                <c:pt idx="4">
                  <c:v>0.18</c:v>
                </c:pt>
                <c:pt idx="5">
                  <c:v>0.18</c:v>
                </c:pt>
                <c:pt idx="6">
                  <c:v>0.16</c:v>
                </c:pt>
                <c:pt idx="7">
                  <c:v>0.18</c:v>
                </c:pt>
                <c:pt idx="8">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Evo.TarifONNET!$C$41:$K$41</c:f>
              <c:numCache>
                <c:formatCode>_-"$"* #,##0.00_-;\-"$"* #,##0.00_-;_-"$"* "-"??_-;_-@_-</c:formatCode>
                <c:ptCount val="9"/>
                <c:pt idx="0">
                  <c:v>0.39</c:v>
                </c:pt>
                <c:pt idx="1">
                  <c:v>0.13</c:v>
                </c:pt>
                <c:pt idx="2">
                  <c:v>0.05</c:v>
                </c:pt>
                <c:pt idx="3">
                  <c:v>0.05</c:v>
                </c:pt>
                <c:pt idx="4">
                  <c:v>0.05</c:v>
                </c:pt>
                <c:pt idx="5">
                  <c:v>0.05</c:v>
                </c:pt>
                <c:pt idx="6">
                  <c:v>0.04</c:v>
                </c:pt>
                <c:pt idx="7">
                  <c:v>0.04</c:v>
                </c:pt>
                <c:pt idx="8">
                  <c:v>0.04</c:v>
                </c:pt>
              </c:numCache>
            </c:numRef>
          </c:val>
          <c:smooth val="0"/>
        </c:ser>
        <c:dLbls>
          <c:showLegendKey val="0"/>
          <c:showVal val="0"/>
          <c:showCatName val="0"/>
          <c:showSerName val="0"/>
          <c:showPercent val="0"/>
          <c:showBubbleSize val="0"/>
        </c:dLbls>
        <c:marker val="1"/>
        <c:smooth val="0"/>
        <c:axId val="249212688"/>
        <c:axId val="249215488"/>
      </c:lineChart>
      <c:catAx>
        <c:axId val="24921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49215488"/>
        <c:crosses val="autoZero"/>
        <c:auto val="1"/>
        <c:lblAlgn val="l"/>
        <c:lblOffset val="100"/>
        <c:tickLblSkip val="1"/>
        <c:tickMarkSkip val="1"/>
        <c:noMultiLvlLbl val="0"/>
      </c:catAx>
      <c:valAx>
        <c:axId val="249215488"/>
        <c:scaling>
          <c:orientation val="minMax"/>
          <c:max val="0.5"/>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49212688"/>
        <c:crosses val="autoZero"/>
        <c:crossBetween val="between"/>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Evo.TarifONNET!$C$47:$K$47</c:f>
              <c:numCache>
                <c:formatCode>_-"$"* #,##0.00_-;\-"$"* #,##0.00_-;_-"$"* "-"??_-;_-@_-</c:formatCode>
                <c:ptCount val="9"/>
                <c:pt idx="0">
                  <c:v>0.15566666666666665</c:v>
                </c:pt>
                <c:pt idx="1">
                  <c:v>0.13700000000000001</c:v>
                </c:pt>
                <c:pt idx="2">
                  <c:v>0.12146666666666665</c:v>
                </c:pt>
                <c:pt idx="3">
                  <c:v>0.12146666666666665</c:v>
                </c:pt>
                <c:pt idx="4">
                  <c:v>0.15</c:v>
                </c:pt>
                <c:pt idx="5">
                  <c:v>0.13</c:v>
                </c:pt>
                <c:pt idx="6">
                  <c:v>0.15</c:v>
                </c:pt>
                <c:pt idx="7">
                  <c:v>0.14666666666666667</c:v>
                </c:pt>
                <c:pt idx="8">
                  <c:v>0.14666666666666667</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Evo.TarifONNET!$C$48:$K$48</c:f>
              <c:numCache>
                <c:formatCode>_-"$"* #,##0.00_-;\-"$"* #,##0.00_-;_-"$"* "-"??_-;_-@_-</c:formatCode>
                <c:ptCount val="9"/>
                <c:pt idx="0">
                  <c:v>7.166666666666667E-2</c:v>
                </c:pt>
                <c:pt idx="1">
                  <c:v>6.8333333333333343E-2</c:v>
                </c:pt>
                <c:pt idx="2">
                  <c:v>6.8333333333333343E-2</c:v>
                </c:pt>
                <c:pt idx="3">
                  <c:v>0.04</c:v>
                </c:pt>
                <c:pt idx="4">
                  <c:v>3.3333333333333333E-2</c:v>
                </c:pt>
                <c:pt idx="5">
                  <c:v>0.04</c:v>
                </c:pt>
                <c:pt idx="6">
                  <c:v>5.5333333333333339E-2</c:v>
                </c:pt>
                <c:pt idx="7">
                  <c:v>5.8293333333333336E-2</c:v>
                </c:pt>
                <c:pt idx="8">
                  <c:v>5.8293333333333336E-2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Evo.TarifONNET!$C$49:$K$49</c:f>
              <c:numCache>
                <c:formatCode>_-"$"* #,##0.00_-;\-"$"* #,##0.00_-;_-"$"* "-"??_-;_-@_-</c:formatCode>
                <c:ptCount val="9"/>
                <c:pt idx="0">
                  <c:v>0.4366666666666667</c:v>
                </c:pt>
                <c:pt idx="1">
                  <c:v>0.36000000000000004</c:v>
                </c:pt>
                <c:pt idx="2">
                  <c:v>0.22666666666666666</c:v>
                </c:pt>
                <c:pt idx="3">
                  <c:v>0.17726500000000001</c:v>
                </c:pt>
                <c:pt idx="4">
                  <c:v>0.16</c:v>
                </c:pt>
                <c:pt idx="5">
                  <c:v>0.18000000000000002</c:v>
                </c:pt>
                <c:pt idx="6">
                  <c:v>0.1466666666666667</c:v>
                </c:pt>
                <c:pt idx="7">
                  <c:v>0.15333333333333335</c:v>
                </c:pt>
                <c:pt idx="8">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(ene)</c:v>
                </c:pt>
              </c:strCache>
            </c:strRef>
          </c:cat>
          <c:val>
            <c:numRef>
              <c:f>Evo.TarifONNET!$C$50:$K$50</c:f>
              <c:numCache>
                <c:formatCode>_-"$"* #,##0.00_-;\-"$"* #,##0.00_-;_-"$"* "-"??_-;_-@_-</c:formatCode>
                <c:ptCount val="9"/>
                <c:pt idx="0">
                  <c:v>0.38000000000000006</c:v>
                </c:pt>
                <c:pt idx="1">
                  <c:v>0.12666666666666668</c:v>
                </c:pt>
                <c:pt idx="2">
                  <c:v>7.6666666666666661E-2</c:v>
                </c:pt>
                <c:pt idx="3">
                  <c:v>0.06</c:v>
                </c:pt>
                <c:pt idx="4">
                  <c:v>0.06</c:v>
                </c:pt>
                <c:pt idx="5">
                  <c:v>0.06</c:v>
                </c:pt>
                <c:pt idx="6">
                  <c:v>5.6666666666666671E-2</c:v>
                </c:pt>
                <c:pt idx="7">
                  <c:v>5.6666666666666671E-2</c:v>
                </c:pt>
                <c:pt idx="8">
                  <c:v>5.6666666666666671E-2</c:v>
                </c:pt>
              </c:numCache>
            </c:numRef>
          </c:val>
          <c:smooth val="0"/>
        </c:ser>
        <c:dLbls>
          <c:showLegendKey val="0"/>
          <c:showVal val="0"/>
          <c:showCatName val="0"/>
          <c:showSerName val="0"/>
          <c:showPercent val="0"/>
          <c:showBubbleSize val="0"/>
        </c:dLbls>
        <c:marker val="1"/>
        <c:smooth val="0"/>
        <c:axId val="249233968"/>
        <c:axId val="249228368"/>
      </c:lineChart>
      <c:catAx>
        <c:axId val="249233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49228368"/>
        <c:crosses val="autoZero"/>
        <c:auto val="1"/>
        <c:lblAlgn val="ctr"/>
        <c:lblOffset val="100"/>
        <c:tickLblSkip val="1"/>
        <c:tickMarkSkip val="1"/>
        <c:noMultiLvlLbl val="0"/>
      </c:catAx>
      <c:valAx>
        <c:axId val="249228368"/>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49233968"/>
        <c:crosses val="autoZero"/>
        <c:crossBetween val="between"/>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8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66"/>
                        </a:solidFill>
                        <a:latin typeface="Arial"/>
                        <a:ea typeface="Arial"/>
                        <a:cs typeface="Arial"/>
                      </a:defRPr>
                    </a:pPr>
                    <a:r>
                      <a:rPr lang="en-US" sz="800"/>
                      <a:t>0.22</a:t>
                    </a:r>
                    <a:endParaRPr lang="en-US"/>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EvoTariOFFNET!$C$22:$K$22</c:f>
              <c:numCache>
                <c:formatCode>_-"$"* #,##0.00_-;\-"$"* #,##0.00_-;_-"$"* "-"??_-;_-@_-</c:formatCode>
                <c:ptCount val="9"/>
                <c:pt idx="0">
                  <c:v>0.34</c:v>
                </c:pt>
                <c:pt idx="1">
                  <c:v>0.34</c:v>
                </c:pt>
                <c:pt idx="2">
                  <c:v>0.25</c:v>
                </c:pt>
                <c:pt idx="3">
                  <c:v>0.16</c:v>
                </c:pt>
                <c:pt idx="4">
                  <c:v>0.14000000000000001</c:v>
                </c:pt>
                <c:pt idx="5">
                  <c:v>0.14000000000000001</c:v>
                </c:pt>
                <c:pt idx="6">
                  <c:v>0.14000000000000001</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EvoTariOFFNET!$C$29:$K$29</c:f>
              <c:numCache>
                <c:formatCode>_-"$"* #,##0.00_-;\-"$"* #,##0.00_-;_-"$"* "-"??_-;_-@_-</c:formatCode>
                <c:ptCount val="9"/>
                <c:pt idx="0">
                  <c:v>0.126</c:v>
                </c:pt>
                <c:pt idx="1">
                  <c:v>0.126</c:v>
                </c:pt>
                <c:pt idx="2">
                  <c:v>0.05</c:v>
                </c:pt>
                <c:pt idx="3">
                  <c:v>0.04</c:v>
                </c:pt>
                <c:pt idx="4">
                  <c:v>0.04</c:v>
                </c:pt>
                <c:pt idx="5">
                  <c:v>0.02</c:v>
                </c:pt>
                <c:pt idx="6">
                  <c:v>0.04</c:v>
                </c:pt>
                <c:pt idx="7">
                  <c:v>5.3999999999999999E-2</c:v>
                </c:pt>
                <c:pt idx="8">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n-US" sz="800"/>
                      <a:t>0.15</a:t>
                    </a: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EvoTariOFFNET!$C$15:$K$15</c:f>
              <c:numCache>
                <c:formatCode>_-"$"* #,##0.00_-;\-"$"* #,##0.00_-;_-"$"* "-"??_-;_-@_-</c:formatCode>
                <c:ptCount val="9"/>
                <c:pt idx="0">
                  <c:v>0.48</c:v>
                </c:pt>
                <c:pt idx="1">
                  <c:v>0.25</c:v>
                </c:pt>
                <c:pt idx="2">
                  <c:v>0.25</c:v>
                </c:pt>
                <c:pt idx="3">
                  <c:v>0.22</c:v>
                </c:pt>
                <c:pt idx="4">
                  <c:v>0.15</c:v>
                </c:pt>
                <c:pt idx="5">
                  <c:v>0.14000000000000001</c:v>
                </c:pt>
                <c:pt idx="6">
                  <c:v>0.14000000000000001</c:v>
                </c:pt>
                <c:pt idx="7">
                  <c:v>0.1</c:v>
                </c:pt>
                <c:pt idx="8">
                  <c:v>0.1</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(ene)</c:v>
                </c:pt>
              </c:strCache>
            </c:strRef>
          </c:cat>
          <c:val>
            <c:numRef>
              <c:f>EvoTariOFFNET!$C$36:$K$36</c:f>
              <c:numCache>
                <c:formatCode>_-"$"* #,##0.00_-;\-"$"* #,##0.00_-;_-"$"* "-"??_-;_-@_-</c:formatCode>
                <c:ptCount val="9"/>
                <c:pt idx="0">
                  <c:v>0.1</c:v>
                </c:pt>
                <c:pt idx="1">
                  <c:v>0.1</c:v>
                </c:pt>
                <c:pt idx="2">
                  <c:v>0.1</c:v>
                </c:pt>
                <c:pt idx="3">
                  <c:v>0.1</c:v>
                </c:pt>
                <c:pt idx="4">
                  <c:v>0.1</c:v>
                </c:pt>
                <c:pt idx="5">
                  <c:v>0.1</c:v>
                </c:pt>
                <c:pt idx="6">
                  <c:v>0.1</c:v>
                </c:pt>
                <c:pt idx="7">
                  <c:v>0.1</c:v>
                </c:pt>
                <c:pt idx="8">
                  <c:v>0.1</c:v>
                </c:pt>
              </c:numCache>
            </c:numRef>
          </c:val>
          <c:smooth val="0"/>
        </c:ser>
        <c:dLbls>
          <c:showLegendKey val="0"/>
          <c:showVal val="0"/>
          <c:showCatName val="0"/>
          <c:showSerName val="0"/>
          <c:showPercent val="0"/>
          <c:showBubbleSize val="0"/>
        </c:dLbls>
        <c:marker val="1"/>
        <c:smooth val="0"/>
        <c:axId val="249234528"/>
        <c:axId val="586860128"/>
      </c:lineChart>
      <c:catAx>
        <c:axId val="249234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586860128"/>
        <c:crosses val="autoZero"/>
        <c:auto val="1"/>
        <c:lblAlgn val="ctr"/>
        <c:lblOffset val="100"/>
        <c:tickLblSkip val="1"/>
        <c:tickMarkSkip val="1"/>
        <c:noMultiLvlLbl val="0"/>
      </c:catAx>
      <c:valAx>
        <c:axId val="586860128"/>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249234528"/>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png"/><Relationship Id="rId1" Type="http://schemas.openxmlformats.org/officeDocument/2006/relationships/hyperlink" Target="#'Otecel S.A.'!A1"/></Relationships>
</file>

<file path=xl/drawings/_rels/drawing5.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3314700</xdr:colOff>
      <xdr:row>2</xdr:row>
      <xdr:rowOff>0</xdr:rowOff>
    </xdr:from>
    <xdr:to>
      <xdr:col>3</xdr:col>
      <xdr:colOff>307834</xdr:colOff>
      <xdr:row>6</xdr:row>
      <xdr:rowOff>82981</xdr:rowOff>
    </xdr:to>
    <xdr:pic>
      <xdr:nvPicPr>
        <xdr:cNvPr id="10" name="Imagen 2" descr="logoblack.pn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62750" y="409575"/>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0</xdr:colOff>
      <xdr:row>2</xdr:row>
      <xdr:rowOff>0</xdr:rowOff>
    </xdr:from>
    <xdr:to>
      <xdr:col>13</xdr:col>
      <xdr:colOff>450709</xdr:colOff>
      <xdr:row>6</xdr:row>
      <xdr:rowOff>82981</xdr:rowOff>
    </xdr:to>
    <xdr:pic>
      <xdr:nvPicPr>
        <xdr:cNvPr id="10" name="Imagen 2" descr="logoblack.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82000" y="390525"/>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46</xdr:row>
      <xdr:rowOff>76200</xdr:rowOff>
    </xdr:from>
    <xdr:to>
      <xdr:col>13</xdr:col>
      <xdr:colOff>450709</xdr:colOff>
      <xdr:row>50</xdr:row>
      <xdr:rowOff>159181</xdr:rowOff>
    </xdr:to>
    <xdr:pic>
      <xdr:nvPicPr>
        <xdr:cNvPr id="11" name="Imagen 2" descr="logoblack.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82000" y="7820025"/>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$ 0,19 de Otecel S.A.; $0,15 de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8</xdr:col>
      <xdr:colOff>114300</xdr:colOff>
      <xdr:row>2</xdr:row>
      <xdr:rowOff>19050</xdr:rowOff>
    </xdr:from>
    <xdr:to>
      <xdr:col>10</xdr:col>
      <xdr:colOff>565009</xdr:colOff>
      <xdr:row>6</xdr:row>
      <xdr:rowOff>102031</xdr:rowOff>
    </xdr:to>
    <xdr:pic>
      <xdr:nvPicPr>
        <xdr:cNvPr id="3" name="Imagen 2" descr="logoblack.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409575"/>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542925</xdr:colOff>
      <xdr:row>64</xdr:row>
      <xdr:rowOff>38100</xdr:rowOff>
    </xdr:from>
    <xdr:to>
      <xdr:col>7</xdr:col>
      <xdr:colOff>190500</xdr:colOff>
      <xdr:row>65</xdr:row>
      <xdr:rowOff>142875</xdr:rowOff>
    </xdr:to>
    <xdr:sp macro="" textlink="">
      <xdr:nvSpPr>
        <xdr:cNvPr id="5" name="6 Rectángulo redondeado">
          <a:hlinkClick xmlns:r="http://schemas.openxmlformats.org/officeDocument/2006/relationships" r:id="rId2"/>
        </xdr:cNvPr>
        <xdr:cNvSpPr/>
      </xdr:nvSpPr>
      <xdr:spPr>
        <a:xfrm>
          <a:off x="3676650" y="10810875"/>
          <a:ext cx="1933575"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5"/>
    <xdr:ext cx="9877425" cy="48768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11</xdr:col>
      <xdr:colOff>104775</xdr:colOff>
      <xdr:row>2</xdr:row>
      <xdr:rowOff>38100</xdr:rowOff>
    </xdr:from>
    <xdr:to>
      <xdr:col>13</xdr:col>
      <xdr:colOff>555484</xdr:colOff>
      <xdr:row>6</xdr:row>
      <xdr:rowOff>121081</xdr:rowOff>
    </xdr:to>
    <xdr:pic>
      <xdr:nvPicPr>
        <xdr:cNvPr id="4" name="Imagen 2" descr="logoblack.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6775" y="428625"/>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0.08921</cdr:x>
      <cdr:y>0.15096</cdr:y>
    </cdr:from>
    <cdr:to>
      <cdr:x>0.43546</cdr:x>
      <cdr:y>0.15096</cdr:y>
    </cdr:to>
    <cdr:sp macro="" textlink="">
      <cdr:nvSpPr>
        <cdr:cNvPr id="192513" name="Line 1"/>
        <cdr:cNvSpPr>
          <a:spLocks xmlns:a="http://schemas.openxmlformats.org/drawingml/2006/main" noChangeShapeType="1"/>
        </cdr:cNvSpPr>
      </cdr:nvSpPr>
      <cdr:spPr bwMode="auto">
        <a:xfrm xmlns:a="http://schemas.openxmlformats.org/drawingml/2006/main">
          <a:off x="881210" y="825327"/>
          <a:ext cx="342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0.43842</cdr:x>
      <cdr:y>0.48909</cdr:y>
    </cdr:from>
    <cdr:to>
      <cdr:x>0.91773</cdr:x>
      <cdr:y>0.48909</cdr:y>
    </cdr:to>
    <cdr:sp macro="" textlink="">
      <cdr:nvSpPr>
        <cdr:cNvPr id="192514" name="Line 2"/>
        <cdr:cNvSpPr>
          <a:spLocks xmlns:a="http://schemas.openxmlformats.org/drawingml/2006/main" noChangeShapeType="1"/>
        </cdr:cNvSpPr>
      </cdr:nvSpPr>
      <cdr:spPr bwMode="auto">
        <a:xfrm xmlns:a="http://schemas.openxmlformats.org/drawingml/2006/main">
          <a:off x="4330452" y="2674033"/>
          <a:ext cx="4734349"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0.18108</cdr:x>
      <cdr:y>0.03855</cdr:y>
    </cdr:from>
    <cdr:to>
      <cdr:x>0.39658</cdr:x>
      <cdr:y>0.12855</cdr:y>
    </cdr:to>
    <cdr:sp macro="" textlink="">
      <cdr:nvSpPr>
        <cdr:cNvPr id="192515" name="Text Box 3"/>
        <cdr:cNvSpPr txBox="1">
          <a:spLocks xmlns:a="http://schemas.openxmlformats.org/drawingml/2006/main" noChangeArrowheads="1"/>
        </cdr:cNvSpPr>
      </cdr:nvSpPr>
      <cdr:spPr bwMode="auto">
        <a:xfrm xmlns:a="http://schemas.openxmlformats.org/drawingml/2006/main">
          <a:off x="1788638" y="207455"/>
          <a:ext cx="2128585" cy="4843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0.53354</cdr:x>
      <cdr:y>0.37984</cdr:y>
    </cdr:from>
    <cdr:to>
      <cdr:x>0.74754</cdr:x>
      <cdr:y>0.46459</cdr:y>
    </cdr:to>
    <cdr:sp macro="" textlink="">
      <cdr:nvSpPr>
        <cdr:cNvPr id="192516" name="Text Box 4"/>
        <cdr:cNvSpPr txBox="1">
          <a:spLocks xmlns:a="http://schemas.openxmlformats.org/drawingml/2006/main" noChangeArrowheads="1"/>
        </cdr:cNvSpPr>
      </cdr:nvSpPr>
      <cdr:spPr bwMode="auto">
        <a:xfrm xmlns:a="http://schemas.openxmlformats.org/drawingml/2006/main">
          <a:off x="5269965" y="2076705"/>
          <a:ext cx="2113769" cy="4633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0.43661</cdr:x>
      <cdr:y>0.15635</cdr:y>
    </cdr:from>
    <cdr:to>
      <cdr:x>0.43661</cdr:x>
      <cdr:y>0.48558</cdr:y>
    </cdr:to>
    <cdr:sp macro="" textlink="">
      <cdr:nvSpPr>
        <cdr:cNvPr id="192519" name="Line 7"/>
        <cdr:cNvSpPr>
          <a:spLocks xmlns:a="http://schemas.openxmlformats.org/drawingml/2006/main" noChangeShapeType="1"/>
        </cdr:cNvSpPr>
      </cdr:nvSpPr>
      <cdr:spPr bwMode="auto">
        <a:xfrm xmlns:a="http://schemas.openxmlformats.org/drawingml/2006/main">
          <a:off x="4312630" y="854823"/>
          <a:ext cx="0" cy="180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0.8316</cdr:x>
      <cdr:y>0.03751</cdr:y>
    </cdr:from>
    <cdr:to>
      <cdr:x>0.92575</cdr:x>
      <cdr:y>0.21254</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14096" y="205068"/>
          <a:ext cx="929904" cy="95698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053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11</xdr:col>
      <xdr:colOff>28575</xdr:colOff>
      <xdr:row>1</xdr:row>
      <xdr:rowOff>219075</xdr:rowOff>
    </xdr:from>
    <xdr:to>
      <xdr:col>13</xdr:col>
      <xdr:colOff>479284</xdr:colOff>
      <xdr:row>6</xdr:row>
      <xdr:rowOff>73456</xdr:rowOff>
    </xdr:to>
    <xdr:pic>
      <xdr:nvPicPr>
        <xdr:cNvPr id="5" name="Imagen 2" descr="logoblack.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381000"/>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0.0906</cdr:x>
      <cdr:y>0.1567</cdr:y>
    </cdr:from>
    <cdr:to>
      <cdr:x>0.41799</cdr:x>
      <cdr:y>0.1567</cdr:y>
    </cdr:to>
    <cdr:sp macro="" textlink="">
      <cdr:nvSpPr>
        <cdr:cNvPr id="193537" name="Line 1"/>
        <cdr:cNvSpPr>
          <a:spLocks xmlns:a="http://schemas.openxmlformats.org/drawingml/2006/main" noChangeShapeType="1"/>
        </cdr:cNvSpPr>
      </cdr:nvSpPr>
      <cdr:spPr bwMode="auto">
        <a:xfrm xmlns:a="http://schemas.openxmlformats.org/drawingml/2006/main" flipV="1">
          <a:off x="896619" y="880629"/>
          <a:ext cx="324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0.42081</cdr:x>
      <cdr:y>0.50687</cdr:y>
    </cdr:from>
    <cdr:to>
      <cdr:x>0.92361</cdr:x>
      <cdr:y>0.50687</cdr:y>
    </cdr:to>
    <cdr:sp macro="" textlink="">
      <cdr:nvSpPr>
        <cdr:cNvPr id="193538" name="Line 2"/>
        <cdr:cNvSpPr>
          <a:spLocks xmlns:a="http://schemas.openxmlformats.org/drawingml/2006/main" noChangeShapeType="1"/>
        </cdr:cNvSpPr>
      </cdr:nvSpPr>
      <cdr:spPr bwMode="auto">
        <a:xfrm xmlns:a="http://schemas.openxmlformats.org/drawingml/2006/main">
          <a:off x="4164584" y="2848495"/>
          <a:ext cx="4975948"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0.15356</cdr:x>
      <cdr:y>0.02457</cdr:y>
    </cdr:from>
    <cdr:to>
      <cdr:x>0.38206</cdr:x>
      <cdr:y>0.11432</cdr:y>
    </cdr:to>
    <cdr:sp macro="" textlink="">
      <cdr:nvSpPr>
        <cdr:cNvPr id="193539" name="Text Box 3"/>
        <cdr:cNvSpPr txBox="1">
          <a:spLocks xmlns:a="http://schemas.openxmlformats.org/drawingml/2006/main" noChangeArrowheads="1"/>
        </cdr:cNvSpPr>
      </cdr:nvSpPr>
      <cdr:spPr bwMode="auto">
        <a:xfrm xmlns:a="http://schemas.openxmlformats.org/drawingml/2006/main">
          <a:off x="1519654" y="138101"/>
          <a:ext cx="2261344" cy="5043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lnSpc>
              <a:spcPts val="1500"/>
            </a:lnSpc>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0.6196</cdr:x>
      <cdr:y>0.42634</cdr:y>
    </cdr:from>
    <cdr:to>
      <cdr:x>0.8466</cdr:x>
      <cdr:y>0.52909</cdr:y>
    </cdr:to>
    <cdr:sp macro="" textlink="">
      <cdr:nvSpPr>
        <cdr:cNvPr id="193540" name="Text Box 4"/>
        <cdr:cNvSpPr txBox="1">
          <a:spLocks xmlns:a="http://schemas.openxmlformats.org/drawingml/2006/main" noChangeArrowheads="1"/>
        </cdr:cNvSpPr>
      </cdr:nvSpPr>
      <cdr:spPr bwMode="auto">
        <a:xfrm xmlns:a="http://schemas.openxmlformats.org/drawingml/2006/main">
          <a:off x="5695765" y="2391410"/>
          <a:ext cx="2080895" cy="57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0.42007</cdr:x>
      <cdr:y>0.15538</cdr:y>
    </cdr:from>
    <cdr:to>
      <cdr:x>0.42007</cdr:x>
      <cdr:y>0.50771</cdr:y>
    </cdr:to>
    <cdr:sp macro="" textlink="">
      <cdr:nvSpPr>
        <cdr:cNvPr id="193543" name="Line 7"/>
        <cdr:cNvSpPr>
          <a:spLocks xmlns:a="http://schemas.openxmlformats.org/drawingml/2006/main" noChangeShapeType="1"/>
        </cdr:cNvSpPr>
      </cdr:nvSpPr>
      <cdr:spPr bwMode="auto">
        <a:xfrm xmlns:a="http://schemas.openxmlformats.org/drawingml/2006/main" flipH="1">
          <a:off x="4157237" y="873210"/>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148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752475</xdr:colOff>
      <xdr:row>2</xdr:row>
      <xdr:rowOff>0</xdr:rowOff>
    </xdr:from>
    <xdr:to>
      <xdr:col>13</xdr:col>
      <xdr:colOff>441184</xdr:colOff>
      <xdr:row>6</xdr:row>
      <xdr:rowOff>82981</xdr:rowOff>
    </xdr:to>
    <xdr:pic>
      <xdr:nvPicPr>
        <xdr:cNvPr id="6" name="Imagen 2" descr="logoblack.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390525"/>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0.81885</cdr:x>
      <cdr:y>0.06561</cdr:y>
    </cdr:to>
    <cdr:sp macro="" textlink="">
      <cdr:nvSpPr>
        <cdr:cNvPr id="194561" name="Line 1"/>
        <cdr:cNvSpPr>
          <a:spLocks xmlns:a="http://schemas.openxmlformats.org/drawingml/2006/main" noChangeShapeType="1"/>
        </cdr:cNvSpPr>
      </cdr:nvSpPr>
      <cdr:spPr bwMode="auto">
        <a:xfrm xmlns:a="http://schemas.openxmlformats.org/drawingml/2006/main">
          <a:off x="869442" y="352463"/>
          <a:ext cx="7242078"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0.38543</cdr:x>
      <cdr:y>0.08645</cdr:y>
    </cdr:from>
    <cdr:to>
      <cdr:x>0.61093</cdr:x>
      <cdr:y>0.14007</cdr:y>
    </cdr:to>
    <cdr:sp macro="" textlink="">
      <cdr:nvSpPr>
        <cdr:cNvPr id="194562" name="Text Box 2"/>
        <cdr:cNvSpPr txBox="1">
          <a:spLocks xmlns:a="http://schemas.openxmlformats.org/drawingml/2006/main" noChangeArrowheads="1"/>
        </cdr:cNvSpPr>
      </cdr:nvSpPr>
      <cdr:spPr bwMode="auto">
        <a:xfrm xmlns:a="http://schemas.openxmlformats.org/drawingml/2006/main">
          <a:off x="3818039" y="464434"/>
          <a:ext cx="2233803" cy="2880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0.82001</cdr:x>
      <cdr:y>0.06605</cdr:y>
    </cdr:from>
    <cdr:to>
      <cdr:x>0.82001</cdr:x>
      <cdr:y>0.43462</cdr:y>
    </cdr:to>
    <cdr:sp macro="" textlink="">
      <cdr:nvSpPr>
        <cdr:cNvPr id="7" name="Line 7"/>
        <cdr:cNvSpPr>
          <a:spLocks xmlns:a="http://schemas.openxmlformats.org/drawingml/2006/main" noChangeShapeType="1"/>
        </cdr:cNvSpPr>
      </cdr:nvSpPr>
      <cdr:spPr bwMode="auto">
        <a:xfrm xmlns:a="http://schemas.openxmlformats.org/drawingml/2006/main">
          <a:off x="8122973" y="354848"/>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0.82273</cdr:x>
      <cdr:y>0.43695</cdr:y>
    </cdr:from>
    <cdr:to>
      <cdr:x>0.95451</cdr:x>
      <cdr:y>0.43695</cdr:y>
    </cdr:to>
    <cdr:sp macro="" textlink="">
      <cdr:nvSpPr>
        <cdr:cNvPr id="8" name="Line 1"/>
        <cdr:cNvSpPr>
          <a:spLocks xmlns:a="http://schemas.openxmlformats.org/drawingml/2006/main" noChangeShapeType="1"/>
        </cdr:cNvSpPr>
      </cdr:nvSpPr>
      <cdr:spPr bwMode="auto">
        <a:xfrm xmlns:a="http://schemas.openxmlformats.org/drawingml/2006/main" flipV="1">
          <a:off x="8149956" y="2347343"/>
          <a:ext cx="1305412"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0.84554</cdr:x>
      <cdr:y>0.29612</cdr:y>
    </cdr:from>
    <cdr:to>
      <cdr:x>0.97732</cdr:x>
      <cdr:y>0.38587</cdr:y>
    </cdr:to>
    <cdr:sp macro="" textlink="">
      <cdr:nvSpPr>
        <cdr:cNvPr id="10" name="Text Box 2"/>
        <cdr:cNvSpPr txBox="1">
          <a:spLocks xmlns:a="http://schemas.openxmlformats.org/drawingml/2006/main" noChangeArrowheads="1"/>
        </cdr:cNvSpPr>
      </cdr:nvSpPr>
      <cdr:spPr bwMode="auto">
        <a:xfrm xmlns:a="http://schemas.openxmlformats.org/drawingml/2006/main">
          <a:off x="8375874" y="1590785"/>
          <a:ext cx="1305412" cy="482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4</xdr:col>
      <xdr:colOff>304800</xdr:colOff>
      <xdr:row>2</xdr:row>
      <xdr:rowOff>28575</xdr:rowOff>
    </xdr:from>
    <xdr:to>
      <xdr:col>5</xdr:col>
      <xdr:colOff>955534</xdr:colOff>
      <xdr:row>6</xdr:row>
      <xdr:rowOff>111556</xdr:rowOff>
    </xdr:to>
    <xdr:pic>
      <xdr:nvPicPr>
        <xdr:cNvPr id="3" name="Imagen 2" descr="logoblack.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48275" y="419100"/>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942975</xdr:colOff>
      <xdr:row>36</xdr:row>
      <xdr:rowOff>95250</xdr:rowOff>
    </xdr:from>
    <xdr:to>
      <xdr:col>4</xdr:col>
      <xdr:colOff>209550</xdr:colOff>
      <xdr:row>38</xdr:row>
      <xdr:rowOff>38100</xdr:rowOff>
    </xdr:to>
    <xdr:sp macro="" textlink="">
      <xdr:nvSpPr>
        <xdr:cNvPr id="4" name="6 Rectángulo redondeado">
          <a:hlinkClick xmlns:r="http://schemas.openxmlformats.org/officeDocument/2006/relationships" r:id="rId2"/>
        </xdr:cNvPr>
        <xdr:cNvSpPr/>
      </xdr:nvSpPr>
      <xdr:spPr>
        <a:xfrm>
          <a:off x="3219450" y="6477000"/>
          <a:ext cx="1933575"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762000" y="1943101"/>
    <xdr:ext cx="9896475" cy="4952999"/>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709083</xdr:colOff>
      <xdr:row>2</xdr:row>
      <xdr:rowOff>42334</xdr:rowOff>
    </xdr:from>
    <xdr:to>
      <xdr:col>13</xdr:col>
      <xdr:colOff>397792</xdr:colOff>
      <xdr:row>6</xdr:row>
      <xdr:rowOff>129548</xdr:rowOff>
    </xdr:to>
    <xdr:pic>
      <xdr:nvPicPr>
        <xdr:cNvPr id="5" name="Imagen 2" descr="logoblack.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29083" y="433917"/>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0.10093</cdr:x>
      <cdr:y>0.04149</cdr:y>
    </cdr:from>
    <cdr:to>
      <cdr:x>0.37375</cdr:x>
      <cdr:y>0.04149</cdr:y>
    </cdr:to>
    <cdr:sp macro="" textlink="">
      <cdr:nvSpPr>
        <cdr:cNvPr id="195585" name="Line 1"/>
        <cdr:cNvSpPr>
          <a:spLocks xmlns:a="http://schemas.openxmlformats.org/drawingml/2006/main" noChangeShapeType="1"/>
        </cdr:cNvSpPr>
      </cdr:nvSpPr>
      <cdr:spPr bwMode="auto">
        <a:xfrm xmlns:a="http://schemas.openxmlformats.org/drawingml/2006/main">
          <a:off x="998808" y="219349"/>
          <a:ext cx="270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0.37226</cdr:x>
      <cdr:y>0.31794</cdr:y>
    </cdr:from>
    <cdr:to>
      <cdr:x>0.82696</cdr:x>
      <cdr:y>0.31794</cdr:y>
    </cdr:to>
    <cdr:sp macro="" textlink="">
      <cdr:nvSpPr>
        <cdr:cNvPr id="195586" name="Line 2"/>
        <cdr:cNvSpPr>
          <a:spLocks xmlns:a="http://schemas.openxmlformats.org/drawingml/2006/main" noChangeShapeType="1"/>
        </cdr:cNvSpPr>
      </cdr:nvSpPr>
      <cdr:spPr bwMode="auto">
        <a:xfrm xmlns:a="http://schemas.openxmlformats.org/drawingml/2006/main">
          <a:off x="3684013" y="1680732"/>
          <a:ext cx="450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0.16726</cdr:x>
      <cdr:y>0.06551</cdr:y>
    </cdr:from>
    <cdr:to>
      <cdr:x>0.35089</cdr:x>
      <cdr:y>0.19016</cdr:y>
    </cdr:to>
    <cdr:sp macro="" textlink="">
      <cdr:nvSpPr>
        <cdr:cNvPr id="195587" name="Text Box 3"/>
        <cdr:cNvSpPr txBox="1">
          <a:spLocks xmlns:a="http://schemas.openxmlformats.org/drawingml/2006/main" noChangeArrowheads="1"/>
        </cdr:cNvSpPr>
      </cdr:nvSpPr>
      <cdr:spPr bwMode="auto">
        <a:xfrm xmlns:a="http://schemas.openxmlformats.org/drawingml/2006/main">
          <a:off x="1655280" y="346303"/>
          <a:ext cx="1817290" cy="6589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$ 0,50 Techo Tarifario Promedio  2006- 2008 (III trim)</a:t>
          </a:r>
        </a:p>
      </cdr:txBody>
    </cdr:sp>
  </cdr:relSizeAnchor>
  <cdr:relSizeAnchor xmlns:cdr="http://schemas.openxmlformats.org/drawingml/2006/chartDrawing">
    <cdr:from>
      <cdr:x>0.41857</cdr:x>
      <cdr:y>0.22504</cdr:y>
    </cdr:from>
    <cdr:to>
      <cdr:x>0.63007</cdr:x>
      <cdr:y>0.2973</cdr:y>
    </cdr:to>
    <cdr:sp macro="" textlink="">
      <cdr:nvSpPr>
        <cdr:cNvPr id="195588" name="Text Box 4"/>
        <cdr:cNvSpPr txBox="1">
          <a:spLocks xmlns:a="http://schemas.openxmlformats.org/drawingml/2006/main" noChangeArrowheads="1"/>
        </cdr:cNvSpPr>
      </cdr:nvSpPr>
      <cdr:spPr bwMode="auto">
        <a:xfrm xmlns:a="http://schemas.openxmlformats.org/drawingml/2006/main">
          <a:off x="4142329" y="1189664"/>
          <a:ext cx="2093104" cy="3819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2008-2013</a:t>
          </a:r>
        </a:p>
      </cdr:txBody>
    </cdr:sp>
  </cdr:relSizeAnchor>
  <cdr:relSizeAnchor xmlns:cdr="http://schemas.openxmlformats.org/drawingml/2006/chartDrawing">
    <cdr:from>
      <cdr:x>0.37208</cdr:x>
      <cdr:y>0.04299</cdr:y>
    </cdr:from>
    <cdr:to>
      <cdr:x>0.37208</cdr:x>
      <cdr:y>0.31539</cdr:y>
    </cdr:to>
    <cdr:sp macro="" textlink="">
      <cdr:nvSpPr>
        <cdr:cNvPr id="195590" name="Line 6"/>
        <cdr:cNvSpPr>
          <a:spLocks xmlns:a="http://schemas.openxmlformats.org/drawingml/2006/main" noChangeShapeType="1"/>
        </cdr:cNvSpPr>
      </cdr:nvSpPr>
      <cdr:spPr bwMode="auto">
        <a:xfrm xmlns:a="http://schemas.openxmlformats.org/drawingml/2006/main" flipV="1">
          <a:off x="3682306" y="227254"/>
          <a:ext cx="0" cy="144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0.82775</cdr:x>
      <cdr:y>0.3193</cdr:y>
    </cdr:from>
    <cdr:to>
      <cdr:x>0.82775</cdr:x>
      <cdr:y>0.4555</cdr:y>
    </cdr:to>
    <cdr:sp macro="" textlink="">
      <cdr:nvSpPr>
        <cdr:cNvPr id="10" name="Line 6"/>
        <cdr:cNvSpPr>
          <a:spLocks xmlns:a="http://schemas.openxmlformats.org/drawingml/2006/main" noChangeShapeType="1"/>
        </cdr:cNvSpPr>
      </cdr:nvSpPr>
      <cdr:spPr bwMode="auto">
        <a:xfrm xmlns:a="http://schemas.openxmlformats.org/drawingml/2006/main" flipH="1" flipV="1">
          <a:off x="8191827" y="1687923"/>
          <a:ext cx="0" cy="72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0.82872</cdr:x>
      <cdr:y>0.45842</cdr:y>
    </cdr:from>
    <cdr:to>
      <cdr:x>0.95604</cdr:x>
      <cdr:y>0.45842</cdr:y>
    </cdr:to>
    <cdr:sp macro="" textlink="">
      <cdr:nvSpPr>
        <cdr:cNvPr id="11" name="Line 2"/>
        <cdr:cNvSpPr>
          <a:spLocks xmlns:a="http://schemas.openxmlformats.org/drawingml/2006/main" noChangeShapeType="1"/>
        </cdr:cNvSpPr>
      </cdr:nvSpPr>
      <cdr:spPr bwMode="auto">
        <a:xfrm xmlns:a="http://schemas.openxmlformats.org/drawingml/2006/main">
          <a:off x="8201451" y="2423375"/>
          <a:ext cx="126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0.83067</cdr:x>
      <cdr:y>0.38958</cdr:y>
    </cdr:from>
    <cdr:to>
      <cdr:x>0.98313</cdr:x>
      <cdr:y>0.45526</cdr:y>
    </cdr:to>
    <cdr:sp macro="" textlink="">
      <cdr:nvSpPr>
        <cdr:cNvPr id="13" name="Text Box 4"/>
        <cdr:cNvSpPr txBox="1">
          <a:spLocks xmlns:a="http://schemas.openxmlformats.org/drawingml/2006/main" noChangeArrowheads="1"/>
        </cdr:cNvSpPr>
      </cdr:nvSpPr>
      <cdr:spPr bwMode="auto">
        <a:xfrm xmlns:a="http://schemas.openxmlformats.org/drawingml/2006/main">
          <a:off x="8220701" y="2059451"/>
          <a:ext cx="1508816" cy="3472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8</xdr:col>
      <xdr:colOff>57150</xdr:colOff>
      <xdr:row>2</xdr:row>
      <xdr:rowOff>38100</xdr:rowOff>
    </xdr:from>
    <xdr:to>
      <xdr:col>10</xdr:col>
      <xdr:colOff>507859</xdr:colOff>
      <xdr:row>6</xdr:row>
      <xdr:rowOff>121081</xdr:rowOff>
    </xdr:to>
    <xdr:pic>
      <xdr:nvPicPr>
        <xdr:cNvPr id="3" name="Imagen 2" descr="logoblack.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428625"/>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733425</xdr:colOff>
      <xdr:row>61</xdr:row>
      <xdr:rowOff>133350</xdr:rowOff>
    </xdr:from>
    <xdr:to>
      <xdr:col>7</xdr:col>
      <xdr:colOff>381000</xdr:colOff>
      <xdr:row>63</xdr:row>
      <xdr:rowOff>76200</xdr:rowOff>
    </xdr:to>
    <xdr:sp macro="" textlink="">
      <xdr:nvSpPr>
        <xdr:cNvPr id="5" name="6 Rectángulo redondeado">
          <a:hlinkClick xmlns:r="http://schemas.openxmlformats.org/officeDocument/2006/relationships" r:id="rId2"/>
        </xdr:cNvPr>
        <xdr:cNvSpPr/>
      </xdr:nvSpPr>
      <xdr:spPr>
        <a:xfrm>
          <a:off x="3838575" y="10467975"/>
          <a:ext cx="1933575"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absoluteAnchor>
    <xdr:pos x="762000" y="1943101"/>
    <xdr:ext cx="9896475" cy="49149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11</xdr:col>
      <xdr:colOff>31750</xdr:colOff>
      <xdr:row>2</xdr:row>
      <xdr:rowOff>42334</xdr:rowOff>
    </xdr:from>
    <xdr:to>
      <xdr:col>13</xdr:col>
      <xdr:colOff>482459</xdr:colOff>
      <xdr:row>6</xdr:row>
      <xdr:rowOff>129548</xdr:rowOff>
    </xdr:to>
    <xdr:pic>
      <xdr:nvPicPr>
        <xdr:cNvPr id="5" name="Imagen 2" descr="logoblack.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3750" y="433917"/>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0.10917</cdr:x>
      <cdr:y>0.1585</cdr:y>
    </cdr:from>
    <cdr:to>
      <cdr:x>0.37109</cdr:x>
      <cdr:y>0.1585</cdr:y>
    </cdr:to>
    <cdr:sp macro="" textlink="">
      <cdr:nvSpPr>
        <cdr:cNvPr id="202753" name="Line 1"/>
        <cdr:cNvSpPr>
          <a:spLocks xmlns:a="http://schemas.openxmlformats.org/drawingml/2006/main" noChangeShapeType="1"/>
        </cdr:cNvSpPr>
      </cdr:nvSpPr>
      <cdr:spPr bwMode="auto">
        <a:xfrm xmlns:a="http://schemas.openxmlformats.org/drawingml/2006/main">
          <a:off x="1080447" y="890754"/>
          <a:ext cx="2592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0.37368</cdr:x>
      <cdr:y>0.49696</cdr:y>
    </cdr:from>
    <cdr:to>
      <cdr:x>0.94843</cdr:x>
      <cdr:y>0.49696</cdr:y>
    </cdr:to>
    <cdr:sp macro="" textlink="">
      <cdr:nvSpPr>
        <cdr:cNvPr id="202754" name="Line 2"/>
        <cdr:cNvSpPr>
          <a:spLocks xmlns:a="http://schemas.openxmlformats.org/drawingml/2006/main" noChangeShapeType="1"/>
        </cdr:cNvSpPr>
      </cdr:nvSpPr>
      <cdr:spPr bwMode="auto">
        <a:xfrm xmlns:a="http://schemas.openxmlformats.org/drawingml/2006/main">
          <a:off x="3698102" y="2792784"/>
          <a:ext cx="5688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0.14561</cdr:x>
      <cdr:y>0.07687</cdr:y>
    </cdr:from>
    <cdr:to>
      <cdr:x>0.3513</cdr:x>
      <cdr:y>0.14407</cdr:y>
    </cdr:to>
    <cdr:sp macro="" textlink="">
      <cdr:nvSpPr>
        <cdr:cNvPr id="202755" name="Text Box 3"/>
        <cdr:cNvSpPr txBox="1">
          <a:spLocks xmlns:a="http://schemas.openxmlformats.org/drawingml/2006/main" noChangeArrowheads="1"/>
        </cdr:cNvSpPr>
      </cdr:nvSpPr>
      <cdr:spPr bwMode="auto">
        <a:xfrm xmlns:a="http://schemas.openxmlformats.org/drawingml/2006/main">
          <a:off x="1441024" y="431976"/>
          <a:ext cx="2035601" cy="3776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0.51709</cdr:x>
      <cdr:y>0.39378</cdr:y>
    </cdr:from>
    <cdr:to>
      <cdr:x>0.82772</cdr:x>
      <cdr:y>0.47303</cdr:y>
    </cdr:to>
    <cdr:sp macro="" textlink="">
      <cdr:nvSpPr>
        <cdr:cNvPr id="202756" name="Text Box 4"/>
        <cdr:cNvSpPr txBox="1">
          <a:spLocks xmlns:a="http://schemas.openxmlformats.org/drawingml/2006/main" noChangeArrowheads="1"/>
        </cdr:cNvSpPr>
      </cdr:nvSpPr>
      <cdr:spPr bwMode="auto">
        <a:xfrm xmlns:a="http://schemas.openxmlformats.org/drawingml/2006/main">
          <a:off x="5117368" y="2096672"/>
          <a:ext cx="307413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0.37206</cdr:x>
      <cdr:y>0.16298</cdr:y>
    </cdr:from>
    <cdr:to>
      <cdr:x>0.37206</cdr:x>
      <cdr:y>0.4961</cdr:y>
    </cdr:to>
    <cdr:sp macro="" textlink="">
      <cdr:nvSpPr>
        <cdr:cNvPr id="202758" name="Line 6"/>
        <cdr:cNvSpPr>
          <a:spLocks xmlns:a="http://schemas.openxmlformats.org/drawingml/2006/main" noChangeShapeType="1"/>
        </cdr:cNvSpPr>
      </cdr:nvSpPr>
      <cdr:spPr bwMode="auto">
        <a:xfrm xmlns:a="http://schemas.openxmlformats.org/drawingml/2006/main">
          <a:off x="3682045" y="915931"/>
          <a:ext cx="0" cy="1872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0.8875</cdr:x>
      <cdr:y>0.04651</cdr:y>
    </cdr:from>
    <cdr:to>
      <cdr:x>0.97786</cdr:x>
      <cdr:y>0.22093</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783167" y="228599"/>
          <a:ext cx="894233" cy="857250"/>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49339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11</xdr:col>
      <xdr:colOff>10583</xdr:colOff>
      <xdr:row>2</xdr:row>
      <xdr:rowOff>52917</xdr:rowOff>
    </xdr:from>
    <xdr:to>
      <xdr:col>13</xdr:col>
      <xdr:colOff>461292</xdr:colOff>
      <xdr:row>6</xdr:row>
      <xdr:rowOff>140131</xdr:rowOff>
    </xdr:to>
    <xdr:pic>
      <xdr:nvPicPr>
        <xdr:cNvPr id="6" name="Imagen 2" descr="logoblack.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92583" y="444500"/>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0.10769</cdr:x>
      <cdr:y>0.17093</cdr:y>
    </cdr:from>
    <cdr:to>
      <cdr:x>0.32595</cdr:x>
      <cdr:y>0.17093</cdr:y>
    </cdr:to>
    <cdr:sp macro="" textlink="">
      <cdr:nvSpPr>
        <cdr:cNvPr id="203777" name="Line 1"/>
        <cdr:cNvSpPr>
          <a:spLocks xmlns:a="http://schemas.openxmlformats.org/drawingml/2006/main" noChangeShapeType="1"/>
        </cdr:cNvSpPr>
      </cdr:nvSpPr>
      <cdr:spPr bwMode="auto">
        <a:xfrm xmlns:a="http://schemas.openxmlformats.org/drawingml/2006/main">
          <a:off x="1065728" y="911733"/>
          <a:ext cx="216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0.32593</cdr:x>
      <cdr:y>0.49749</cdr:y>
    </cdr:from>
    <cdr:to>
      <cdr:x>0.94433</cdr:x>
      <cdr:y>0.49749</cdr:y>
    </cdr:to>
    <cdr:sp macro="" textlink="">
      <cdr:nvSpPr>
        <cdr:cNvPr id="203778" name="Line 2"/>
        <cdr:cNvSpPr>
          <a:spLocks xmlns:a="http://schemas.openxmlformats.org/drawingml/2006/main" noChangeShapeType="1"/>
        </cdr:cNvSpPr>
      </cdr:nvSpPr>
      <cdr:spPr bwMode="auto">
        <a:xfrm xmlns:a="http://schemas.openxmlformats.org/drawingml/2006/main">
          <a:off x="3225551" y="2653604"/>
          <a:ext cx="612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0.14838</cdr:x>
      <cdr:y>0.02514</cdr:y>
    </cdr:from>
    <cdr:to>
      <cdr:x>0.37013</cdr:x>
      <cdr:y>0.11389</cdr:y>
    </cdr:to>
    <cdr:sp macro="" textlink="">
      <cdr:nvSpPr>
        <cdr:cNvPr id="203779" name="Text Box 3"/>
        <cdr:cNvSpPr txBox="1">
          <a:spLocks xmlns:a="http://schemas.openxmlformats.org/drawingml/2006/main" noChangeArrowheads="1"/>
        </cdr:cNvSpPr>
      </cdr:nvSpPr>
      <cdr:spPr bwMode="auto">
        <a:xfrm xmlns:a="http://schemas.openxmlformats.org/drawingml/2006/main">
          <a:off x="1468413" y="134097"/>
          <a:ext cx="2194543" cy="4733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0.60907</cdr:x>
      <cdr:y>0.39176</cdr:y>
    </cdr:from>
    <cdr:to>
      <cdr:x>0.82807</cdr:x>
      <cdr:y>0.49301</cdr:y>
    </cdr:to>
    <cdr:sp macro="" textlink="">
      <cdr:nvSpPr>
        <cdr:cNvPr id="203780" name="Text Box 4"/>
        <cdr:cNvSpPr txBox="1">
          <a:spLocks xmlns:a="http://schemas.openxmlformats.org/drawingml/2006/main" noChangeArrowheads="1"/>
        </cdr:cNvSpPr>
      </cdr:nvSpPr>
      <cdr:spPr bwMode="auto">
        <a:xfrm xmlns:a="http://schemas.openxmlformats.org/drawingml/2006/main">
          <a:off x="6027673" y="2089663"/>
          <a:ext cx="2167328" cy="5400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0.32571</cdr:x>
      <cdr:y>0.17455</cdr:y>
    </cdr:from>
    <cdr:to>
      <cdr:x>0.32571</cdr:x>
      <cdr:y>0.49851</cdr:y>
    </cdr:to>
    <cdr:sp macro="" textlink="">
      <cdr:nvSpPr>
        <cdr:cNvPr id="203782" name="Line 6"/>
        <cdr:cNvSpPr>
          <a:spLocks xmlns:a="http://schemas.openxmlformats.org/drawingml/2006/main" noChangeShapeType="1"/>
        </cdr:cNvSpPr>
      </cdr:nvSpPr>
      <cdr:spPr bwMode="auto">
        <a:xfrm xmlns:a="http://schemas.openxmlformats.org/drawingml/2006/main" flipH="1">
          <a:off x="3223374" y="931057"/>
          <a:ext cx="0" cy="1728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49530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751417</xdr:colOff>
      <xdr:row>2</xdr:row>
      <xdr:rowOff>116417</xdr:rowOff>
    </xdr:from>
    <xdr:to>
      <xdr:col>13</xdr:col>
      <xdr:colOff>440126</xdr:colOff>
      <xdr:row>7</xdr:row>
      <xdr:rowOff>23714</xdr:rowOff>
    </xdr:to>
    <xdr:pic>
      <xdr:nvPicPr>
        <xdr:cNvPr id="5" name="Imagen 2" descr="logoblack.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1417" y="508000"/>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0.10956</cdr:x>
      <cdr:y>0.06229</cdr:y>
    </cdr:from>
    <cdr:to>
      <cdr:x>0.7941</cdr:x>
      <cdr:y>0.06229</cdr:y>
    </cdr:to>
    <cdr:sp macro="" textlink="">
      <cdr:nvSpPr>
        <cdr:cNvPr id="204801" name="Line 1"/>
        <cdr:cNvSpPr>
          <a:spLocks xmlns:a="http://schemas.openxmlformats.org/drawingml/2006/main" noChangeShapeType="1"/>
        </cdr:cNvSpPr>
      </cdr:nvSpPr>
      <cdr:spPr bwMode="auto">
        <a:xfrm xmlns:a="http://schemas.openxmlformats.org/drawingml/2006/main">
          <a:off x="1085279" y="378509"/>
          <a:ext cx="6781053"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0.28601</cdr:x>
      <cdr:y>0</cdr:y>
    </cdr:from>
    <cdr:to>
      <cdr:x>0.49451</cdr:x>
      <cdr:y>0.08025</cdr:y>
    </cdr:to>
    <cdr:sp macro="" textlink="">
      <cdr:nvSpPr>
        <cdr:cNvPr id="204802" name="Text Box 2"/>
        <cdr:cNvSpPr txBox="1">
          <a:spLocks xmlns:a="http://schemas.openxmlformats.org/drawingml/2006/main" noChangeArrowheads="1"/>
        </cdr:cNvSpPr>
      </cdr:nvSpPr>
      <cdr:spPr bwMode="auto">
        <a:xfrm xmlns:a="http://schemas.openxmlformats.org/drawingml/2006/main">
          <a:off x="2833200" y="0"/>
          <a:ext cx="2065401" cy="487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0.79491</cdr:x>
      <cdr:y>0.06418</cdr:y>
    </cdr:from>
    <cdr:to>
      <cdr:x>0.79491</cdr:x>
      <cdr:y>0.44145</cdr:y>
    </cdr:to>
    <cdr:sp macro="" textlink="">
      <cdr:nvSpPr>
        <cdr:cNvPr id="7" name="Line 7"/>
        <cdr:cNvSpPr>
          <a:spLocks xmlns:a="http://schemas.openxmlformats.org/drawingml/2006/main" noChangeShapeType="1"/>
        </cdr:cNvSpPr>
      </cdr:nvSpPr>
      <cdr:spPr bwMode="auto">
        <a:xfrm xmlns:a="http://schemas.openxmlformats.org/drawingml/2006/main">
          <a:off x="7874417" y="336839"/>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0.80824</cdr:x>
      <cdr:y>0.31754</cdr:y>
    </cdr:from>
    <cdr:to>
      <cdr:x>0.96209</cdr:x>
      <cdr:y>0.39185</cdr:y>
    </cdr:to>
    <cdr:sp macro="" textlink="">
      <cdr:nvSpPr>
        <cdr:cNvPr id="8" name="Text Box 2"/>
        <cdr:cNvSpPr txBox="1">
          <a:spLocks xmlns:a="http://schemas.openxmlformats.org/drawingml/2006/main" noChangeArrowheads="1"/>
        </cdr:cNvSpPr>
      </cdr:nvSpPr>
      <cdr:spPr bwMode="auto">
        <a:xfrm xmlns:a="http://schemas.openxmlformats.org/drawingml/2006/main">
          <a:off x="8006441" y="1929647"/>
          <a:ext cx="1524038" cy="451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0.79402</cdr:x>
      <cdr:y>0.44227</cdr:y>
    </cdr:from>
    <cdr:to>
      <cdr:x>0.96846</cdr:x>
      <cdr:y>0.44227</cdr:y>
    </cdr:to>
    <cdr:sp macro="" textlink="">
      <cdr:nvSpPr>
        <cdr:cNvPr id="9" name="Line 1"/>
        <cdr:cNvSpPr>
          <a:spLocks xmlns:a="http://schemas.openxmlformats.org/drawingml/2006/main" noChangeShapeType="1"/>
        </cdr:cNvSpPr>
      </cdr:nvSpPr>
      <cdr:spPr bwMode="auto">
        <a:xfrm xmlns:a="http://schemas.openxmlformats.org/drawingml/2006/main" flipV="1">
          <a:off x="7865599" y="2321176"/>
          <a:ext cx="1728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4962525"/>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11</xdr:col>
      <xdr:colOff>0</xdr:colOff>
      <xdr:row>2</xdr:row>
      <xdr:rowOff>0</xdr:rowOff>
    </xdr:from>
    <xdr:to>
      <xdr:col>13</xdr:col>
      <xdr:colOff>450709</xdr:colOff>
      <xdr:row>6</xdr:row>
      <xdr:rowOff>82981</xdr:rowOff>
    </xdr:to>
    <xdr:pic>
      <xdr:nvPicPr>
        <xdr:cNvPr id="6" name="Imagen 2" descr="logoblack.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2000" y="390525"/>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457200</xdr:colOff>
      <xdr:row>2</xdr:row>
      <xdr:rowOff>38100</xdr:rowOff>
    </xdr:from>
    <xdr:to>
      <xdr:col>9</xdr:col>
      <xdr:colOff>869809</xdr:colOff>
      <xdr:row>6</xdr:row>
      <xdr:rowOff>121081</xdr:rowOff>
    </xdr:to>
    <xdr:pic>
      <xdr:nvPicPr>
        <xdr:cNvPr id="8" name="Imagen 2" descr="logoblack.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67850" y="428625"/>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5843</xdr:row>
      <xdr:rowOff>47625</xdr:rowOff>
    </xdr:from>
    <xdr:to>
      <xdr:col>3</xdr:col>
      <xdr:colOff>914400</xdr:colOff>
      <xdr:row>5844</xdr:row>
      <xdr:rowOff>152400</xdr:rowOff>
    </xdr:to>
    <xdr:sp macro="" textlink="">
      <xdr:nvSpPr>
        <xdr:cNvPr id="9" name="6 Rectángulo redondeado">
          <a:hlinkClick xmlns:r="http://schemas.openxmlformats.org/officeDocument/2006/relationships" r:id="rId2"/>
        </xdr:cNvPr>
        <xdr:cNvSpPr/>
      </xdr:nvSpPr>
      <xdr:spPr>
        <a:xfrm>
          <a:off x="2771775" y="1399936875"/>
          <a:ext cx="1933575"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0.10939</cdr:x>
      <cdr:y>0.03723</cdr:y>
    </cdr:from>
    <cdr:to>
      <cdr:x>0.4004</cdr:x>
      <cdr:y>0.03723</cdr:y>
    </cdr:to>
    <cdr:sp macro="" textlink="">
      <cdr:nvSpPr>
        <cdr:cNvPr id="205825" name="Line 1"/>
        <cdr:cNvSpPr>
          <a:spLocks xmlns:a="http://schemas.openxmlformats.org/drawingml/2006/main" noChangeShapeType="1"/>
        </cdr:cNvSpPr>
      </cdr:nvSpPr>
      <cdr:spPr bwMode="auto">
        <a:xfrm xmlns:a="http://schemas.openxmlformats.org/drawingml/2006/main">
          <a:off x="1082550" y="209240"/>
          <a:ext cx="288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0.40231</cdr:x>
      <cdr:y>0.30041</cdr:y>
    </cdr:from>
    <cdr:to>
      <cdr:x>0.80245</cdr:x>
      <cdr:y>0.30042</cdr:y>
    </cdr:to>
    <cdr:sp macro="" textlink="">
      <cdr:nvSpPr>
        <cdr:cNvPr id="205826" name="Line 2"/>
        <cdr:cNvSpPr>
          <a:spLocks xmlns:a="http://schemas.openxmlformats.org/drawingml/2006/main" noChangeShapeType="1"/>
        </cdr:cNvSpPr>
      </cdr:nvSpPr>
      <cdr:spPr bwMode="auto">
        <a:xfrm xmlns:a="http://schemas.openxmlformats.org/drawingml/2006/main">
          <a:off x="3981408" y="1688236"/>
          <a:ext cx="3960000" cy="5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0.14409</cdr:x>
      <cdr:y>0.0504</cdr:y>
    </cdr:from>
    <cdr:to>
      <cdr:x>0.38059</cdr:x>
      <cdr:y>0.14015</cdr:y>
    </cdr:to>
    <cdr:sp macro="" textlink="">
      <cdr:nvSpPr>
        <cdr:cNvPr id="205827" name="Text Box 3"/>
        <cdr:cNvSpPr txBox="1">
          <a:spLocks xmlns:a="http://schemas.openxmlformats.org/drawingml/2006/main" noChangeArrowheads="1"/>
        </cdr:cNvSpPr>
      </cdr:nvSpPr>
      <cdr:spPr bwMode="auto">
        <a:xfrm xmlns:a="http://schemas.openxmlformats.org/drawingml/2006/main">
          <a:off x="1425999" y="283227"/>
          <a:ext cx="2340516" cy="504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Promedio  2006- 2008 (III trim)</a:t>
          </a:r>
        </a:p>
      </cdr:txBody>
    </cdr:sp>
  </cdr:relSizeAnchor>
  <cdr:relSizeAnchor xmlns:cdr="http://schemas.openxmlformats.org/drawingml/2006/chartDrawing">
    <cdr:from>
      <cdr:x>0.53993</cdr:x>
      <cdr:y>0.23256</cdr:y>
    </cdr:from>
    <cdr:to>
      <cdr:x>0.77393</cdr:x>
      <cdr:y>0.32606</cdr:y>
    </cdr:to>
    <cdr:sp macro="" textlink="">
      <cdr:nvSpPr>
        <cdr:cNvPr id="205828" name="Text Box 4"/>
        <cdr:cNvSpPr txBox="1">
          <a:spLocks xmlns:a="http://schemas.openxmlformats.org/drawingml/2006/main" noChangeArrowheads="1"/>
        </cdr:cNvSpPr>
      </cdr:nvSpPr>
      <cdr:spPr bwMode="auto">
        <a:xfrm xmlns:a="http://schemas.openxmlformats.org/drawingml/2006/main">
          <a:off x="4975682" y="1306949"/>
          <a:ext cx="2156412" cy="5254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0.40143</cdr:x>
      <cdr:y>0.03487</cdr:y>
    </cdr:from>
    <cdr:to>
      <cdr:x>0.40143</cdr:x>
      <cdr:y>0.29751</cdr:y>
    </cdr:to>
    <cdr:sp macro="" textlink="">
      <cdr:nvSpPr>
        <cdr:cNvPr id="205830" name="Line 6"/>
        <cdr:cNvSpPr>
          <a:spLocks xmlns:a="http://schemas.openxmlformats.org/drawingml/2006/main" noChangeShapeType="1"/>
        </cdr:cNvSpPr>
      </cdr:nvSpPr>
      <cdr:spPr bwMode="auto">
        <a:xfrm xmlns:a="http://schemas.openxmlformats.org/drawingml/2006/main" flipH="1" flipV="1">
          <a:off x="3972725" y="195952"/>
          <a:ext cx="0" cy="1476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0.82316</cdr:x>
      <cdr:y>0.2726</cdr:y>
    </cdr:from>
    <cdr:to>
      <cdr:x>0.94331</cdr:x>
      <cdr:y>0.3822</cdr:y>
    </cdr:to>
    <cdr:sp macro="" textlink="">
      <cdr:nvSpPr>
        <cdr:cNvPr id="9" name="Text Box 4"/>
        <cdr:cNvSpPr txBox="1">
          <a:spLocks xmlns:a="http://schemas.openxmlformats.org/drawingml/2006/main" noChangeArrowheads="1"/>
        </cdr:cNvSpPr>
      </cdr:nvSpPr>
      <cdr:spPr bwMode="auto">
        <a:xfrm xmlns:a="http://schemas.openxmlformats.org/drawingml/2006/main">
          <a:off x="8146391" y="1531959"/>
          <a:ext cx="1189061" cy="6159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0.80346</cdr:x>
      <cdr:y>0.2993</cdr:y>
    </cdr:from>
    <cdr:to>
      <cdr:x>0.80346</cdr:x>
      <cdr:y>0.42101</cdr:y>
    </cdr:to>
    <cdr:sp macro="" textlink="">
      <cdr:nvSpPr>
        <cdr:cNvPr id="10" name="Line 6"/>
        <cdr:cNvSpPr>
          <a:spLocks xmlns:a="http://schemas.openxmlformats.org/drawingml/2006/main" noChangeShapeType="1"/>
        </cdr:cNvSpPr>
      </cdr:nvSpPr>
      <cdr:spPr bwMode="auto">
        <a:xfrm xmlns:a="http://schemas.openxmlformats.org/drawingml/2006/main" flipH="1" flipV="1">
          <a:off x="7951380" y="1681969"/>
          <a:ext cx="0" cy="684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0.80279</cdr:x>
      <cdr:y>0.42288</cdr:y>
    </cdr:from>
    <cdr:to>
      <cdr:x>0.94829</cdr:x>
      <cdr:y>0.42288</cdr:y>
    </cdr:to>
    <cdr:sp macro="" textlink="">
      <cdr:nvSpPr>
        <cdr:cNvPr id="11" name="Line 2"/>
        <cdr:cNvSpPr>
          <a:spLocks xmlns:a="http://schemas.openxmlformats.org/drawingml/2006/main" noChangeShapeType="1"/>
        </cdr:cNvSpPr>
      </cdr:nvSpPr>
      <cdr:spPr bwMode="auto">
        <a:xfrm xmlns:a="http://schemas.openxmlformats.org/drawingml/2006/main">
          <a:off x="7944774" y="2376484"/>
          <a:ext cx="144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589492</xdr:colOff>
      <xdr:row>3074</xdr:row>
      <xdr:rowOff>156371</xdr:rowOff>
    </xdr:from>
    <xdr:to>
      <xdr:col>6</xdr:col>
      <xdr:colOff>381001</xdr:colOff>
      <xdr:row>3076</xdr:row>
      <xdr:rowOff>63501</xdr:rowOff>
    </xdr:to>
    <xdr:sp macro="[0]!arriba" textlink="">
      <xdr:nvSpPr>
        <xdr:cNvPr id="1055" name="Text Box 31">
          <a:hlinkClick xmlns:r="http://schemas.openxmlformats.org/officeDocument/2006/relationships" r:id="rId1"/>
        </xdr:cNvPr>
        <xdr:cNvSpPr txBox="1">
          <a:spLocks noChangeArrowheads="1"/>
        </xdr:cNvSpPr>
      </xdr:nvSpPr>
      <xdr:spPr bwMode="auto">
        <a:xfrm>
          <a:off x="6124575" y="719738371"/>
          <a:ext cx="733426" cy="224630"/>
        </a:xfrm>
        <a:prstGeom prst="roundRect">
          <a:avLst/>
        </a:prstGeom>
        <a:ln>
          <a:headEnd/>
          <a:tailEnd/>
        </a:ln>
      </xdr:spPr>
      <xdr:style>
        <a:lnRef idx="0">
          <a:schemeClr val="accent1"/>
        </a:lnRef>
        <a:fillRef idx="3">
          <a:schemeClr val="accent1"/>
        </a:fillRef>
        <a:effectRef idx="3">
          <a:schemeClr val="accent1"/>
        </a:effectRef>
        <a:fontRef idx="minor">
          <a:schemeClr val="lt1"/>
        </a:fontRef>
      </xdr:style>
      <xdr:txBody>
        <a:bodyPr vertOverflow="clip" wrap="square" lIns="27432" tIns="22860" rIns="27432" bIns="0" anchor="t" upright="1"/>
        <a:lstStyle/>
        <a:p>
          <a:pPr algn="ctr" rtl="1">
            <a:defRPr sz="1000"/>
          </a:pPr>
          <a:r>
            <a:rPr lang="es-ES" sz="1000" b="0" i="0" strike="noStrike">
              <a:solidFill>
                <a:schemeClr val="bg1"/>
              </a:solidFill>
              <a:latin typeface="Arial"/>
              <a:cs typeface="Arial"/>
            </a:rPr>
            <a:t>Arriba</a:t>
          </a:r>
        </a:p>
      </xdr:txBody>
    </xdr:sp>
    <xdr:clientData/>
  </xdr:twoCellAnchor>
  <xdr:twoCellAnchor editAs="oneCell">
    <xdr:from>
      <xdr:col>11</xdr:col>
      <xdr:colOff>306917</xdr:colOff>
      <xdr:row>2</xdr:row>
      <xdr:rowOff>52918</xdr:rowOff>
    </xdr:from>
    <xdr:to>
      <xdr:col>14</xdr:col>
      <xdr:colOff>16793</xdr:colOff>
      <xdr:row>6</xdr:row>
      <xdr:rowOff>140132</xdr:rowOff>
    </xdr:to>
    <xdr:pic>
      <xdr:nvPicPr>
        <xdr:cNvPr id="8" name="Imagen 2" descr="logoblack.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79667" y="444501"/>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3072</xdr:row>
      <xdr:rowOff>0</xdr:rowOff>
    </xdr:from>
    <xdr:to>
      <xdr:col>7</xdr:col>
      <xdr:colOff>70908</xdr:colOff>
      <xdr:row>3073</xdr:row>
      <xdr:rowOff>107950</xdr:rowOff>
    </xdr:to>
    <xdr:sp macro="" textlink="">
      <xdr:nvSpPr>
        <xdr:cNvPr id="10" name="6 Rectángulo redondeado">
          <a:hlinkClick xmlns:r="http://schemas.openxmlformats.org/officeDocument/2006/relationships" r:id="rId3"/>
        </xdr:cNvPr>
        <xdr:cNvSpPr/>
      </xdr:nvSpPr>
      <xdr:spPr>
        <a:xfrm>
          <a:off x="5535083" y="719264500"/>
          <a:ext cx="1933575"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751415</xdr:colOff>
      <xdr:row>2082</xdr:row>
      <xdr:rowOff>0</xdr:rowOff>
    </xdr:from>
    <xdr:to>
      <xdr:col>5</xdr:col>
      <xdr:colOff>296332</xdr:colOff>
      <xdr:row>2083</xdr:row>
      <xdr:rowOff>78228</xdr:rowOff>
    </xdr:to>
    <xdr:sp macro="[0]!arriba" textlink="">
      <xdr:nvSpPr>
        <xdr:cNvPr id="2089" name="Text Box 41"/>
        <xdr:cNvSpPr txBox="1">
          <a:spLocks noChangeArrowheads="1"/>
        </xdr:cNvSpPr>
      </xdr:nvSpPr>
      <xdr:spPr bwMode="auto">
        <a:xfrm>
          <a:off x="5799665" y="473530083"/>
          <a:ext cx="719667" cy="268728"/>
        </a:xfrm>
        <a:prstGeom prst="roundRect">
          <a:avLst/>
        </a:prstGeom>
        <a:ln>
          <a:headEnd/>
          <a:tailEnd/>
        </a:ln>
      </xdr:spPr>
      <xdr:style>
        <a:lnRef idx="0">
          <a:schemeClr val="accent1"/>
        </a:lnRef>
        <a:fillRef idx="3">
          <a:schemeClr val="accent1"/>
        </a:fillRef>
        <a:effectRef idx="3">
          <a:schemeClr val="accent1"/>
        </a:effectRef>
        <a:fontRef idx="minor">
          <a:schemeClr val="lt1"/>
        </a:fontRef>
      </xdr:style>
      <xdr:txBody>
        <a:bodyPr vertOverflow="clip" wrap="square" lIns="27432" tIns="22860" rIns="27432" bIns="0" anchor="ctr" upright="1"/>
        <a:lstStyle/>
        <a:p>
          <a:pPr algn="ctr" rtl="1">
            <a:defRPr sz="1000"/>
          </a:pPr>
          <a:r>
            <a:rPr lang="es-ES" sz="1000" b="0" i="0" strike="noStrike">
              <a:solidFill>
                <a:schemeClr val="bg1"/>
              </a:solidFill>
              <a:latin typeface="Arial"/>
              <a:cs typeface="Arial"/>
            </a:rPr>
            <a:t>Arriba</a:t>
          </a:r>
        </a:p>
      </xdr:txBody>
    </xdr:sp>
    <xdr:clientData/>
  </xdr:twoCellAnchor>
  <xdr:twoCellAnchor editAs="oneCell">
    <xdr:from>
      <xdr:col>9</xdr:col>
      <xdr:colOff>423333</xdr:colOff>
      <xdr:row>2</xdr:row>
      <xdr:rowOff>84667</xdr:rowOff>
    </xdr:from>
    <xdr:to>
      <xdr:col>11</xdr:col>
      <xdr:colOff>535376</xdr:colOff>
      <xdr:row>6</xdr:row>
      <xdr:rowOff>171881</xdr:rowOff>
    </xdr:to>
    <xdr:pic>
      <xdr:nvPicPr>
        <xdr:cNvPr id="8" name="Imagen 2" descr="logoblack.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63250" y="476250"/>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148167</xdr:colOff>
      <xdr:row>2079</xdr:row>
      <xdr:rowOff>148167</xdr:rowOff>
    </xdr:from>
    <xdr:to>
      <xdr:col>5</xdr:col>
      <xdr:colOff>906992</xdr:colOff>
      <xdr:row>2081</xdr:row>
      <xdr:rowOff>33867</xdr:rowOff>
    </xdr:to>
    <xdr:sp macro="" textlink="">
      <xdr:nvSpPr>
        <xdr:cNvPr id="9" name="6 Rectángulo redondeado">
          <a:hlinkClick xmlns:r="http://schemas.openxmlformats.org/officeDocument/2006/relationships" r:id="rId2"/>
        </xdr:cNvPr>
        <xdr:cNvSpPr/>
      </xdr:nvSpPr>
      <xdr:spPr>
        <a:xfrm>
          <a:off x="5196417" y="473106750"/>
          <a:ext cx="1933575" cy="2667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857749"/>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11</xdr:col>
      <xdr:colOff>9525</xdr:colOff>
      <xdr:row>2</xdr:row>
      <xdr:rowOff>57150</xdr:rowOff>
    </xdr:from>
    <xdr:to>
      <xdr:col>13</xdr:col>
      <xdr:colOff>460234</xdr:colOff>
      <xdr:row>6</xdr:row>
      <xdr:rowOff>140131</xdr:rowOff>
    </xdr:to>
    <xdr:pic>
      <xdr:nvPicPr>
        <xdr:cNvPr id="5" name="Imagen 2" descr="logoblack.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91525" y="447675"/>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2"/>
    <xdr:ext cx="9896475" cy="4924423"/>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11</xdr:col>
      <xdr:colOff>0</xdr:colOff>
      <xdr:row>2</xdr:row>
      <xdr:rowOff>0</xdr:rowOff>
    </xdr:from>
    <xdr:to>
      <xdr:col>13</xdr:col>
      <xdr:colOff>450709</xdr:colOff>
      <xdr:row>6</xdr:row>
      <xdr:rowOff>82981</xdr:rowOff>
    </xdr:to>
    <xdr:pic>
      <xdr:nvPicPr>
        <xdr:cNvPr id="5" name="Imagen 2" descr="logoblack.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2000" y="390525"/>
          <a:ext cx="1974709" cy="806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4/PLANES-TOTAL_201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row r="23">
          <cell r="D23">
            <v>0.15</v>
          </cell>
        </row>
        <row r="34">
          <cell r="D34">
            <v>0.15</v>
          </cell>
        </row>
        <row r="55">
          <cell r="D55">
            <v>0.15</v>
          </cell>
        </row>
        <row r="72">
          <cell r="D72">
            <v>0.15</v>
          </cell>
        </row>
      </sheetData>
      <sheetData sheetId="2"/>
      <sheetData sheetId="3"/>
      <sheetData sheetId="4"/>
      <sheetData sheetId="5">
        <row r="23">
          <cell r="D23">
            <v>0.02</v>
          </cell>
        </row>
        <row r="27">
          <cell r="D27">
            <v>0.15</v>
          </cell>
        </row>
        <row r="52">
          <cell r="D52">
            <v>0.18</v>
          </cell>
        </row>
        <row r="63">
          <cell r="D63">
            <v>8.5999999999999993E-2</v>
          </cell>
        </row>
        <row r="73">
          <cell r="D73">
            <v>0.18</v>
          </cell>
        </row>
        <row r="88">
          <cell r="D88">
            <v>5.4880000000000005E-2</v>
          </cell>
        </row>
        <row r="99">
          <cell r="D99">
            <v>0.18</v>
          </cell>
        </row>
      </sheetData>
      <sheetData sheetId="6"/>
      <sheetData sheetId="7"/>
      <sheetData sheetId="8"/>
      <sheetData sheetId="9">
        <row r="12">
          <cell r="D12">
            <v>0.15</v>
          </cell>
        </row>
        <row r="35">
          <cell r="D35">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row r="11">
          <cell r="F11">
            <v>0.19</v>
          </cell>
        </row>
        <row r="16">
          <cell r="G16">
            <v>0.08</v>
          </cell>
        </row>
        <row r="60">
          <cell r="C60">
            <v>0.08</v>
          </cell>
        </row>
        <row r="65">
          <cell r="C65">
            <v>0.08</v>
          </cell>
        </row>
        <row r="75">
          <cell r="C75">
            <v>0.08</v>
          </cell>
        </row>
        <row r="78">
          <cell r="C78">
            <v>0.15</v>
          </cell>
        </row>
        <row r="89">
          <cell r="C89">
            <v>0.08</v>
          </cell>
        </row>
        <row r="94">
          <cell r="C94">
            <v>0.08</v>
          </cell>
        </row>
      </sheetData>
      <sheetData sheetId="2"/>
      <sheetData sheetId="3"/>
      <sheetData sheetId="4"/>
      <sheetData sheetId="5">
        <row r="12">
          <cell r="F12">
            <v>0.04</v>
          </cell>
        </row>
        <row r="21">
          <cell r="F21">
            <v>0.16</v>
          </cell>
        </row>
        <row r="23">
          <cell r="F23">
            <v>0.22</v>
          </cell>
        </row>
        <row r="49">
          <cell r="B49">
            <v>0.126</v>
          </cell>
        </row>
        <row r="52">
          <cell r="C52">
            <v>0.1</v>
          </cell>
        </row>
        <row r="91">
          <cell r="B91">
            <v>0.05</v>
          </cell>
        </row>
      </sheetData>
      <sheetData sheetId="6"/>
      <sheetData sheetId="7"/>
      <sheetData sheetId="8"/>
      <sheetData sheetId="9">
        <row r="14">
          <cell r="G14">
            <v>0.04</v>
          </cell>
        </row>
        <row r="15">
          <cell r="F15">
            <v>0.15</v>
          </cell>
        </row>
        <row r="54">
          <cell r="C54">
            <v>7.4999999999999997E-2</v>
          </cell>
        </row>
        <row r="58">
          <cell r="C58">
            <v>0.39</v>
          </cell>
        </row>
        <row r="67">
          <cell r="C67">
            <v>0.05</v>
          </cell>
        </row>
        <row r="72">
          <cell r="C72">
            <v>0.13</v>
          </cell>
        </row>
        <row r="84">
          <cell r="C84">
            <v>6.5000000000000002E-2</v>
          </cell>
        </row>
        <row r="91">
          <cell r="C91">
            <v>0.08</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2" customWidth="1"/>
    <col min="2" max="2" width="7.28515625" style="262" customWidth="1"/>
    <col min="3" max="3" width="74.7109375" style="262" customWidth="1"/>
    <col min="4" max="4" width="7.42578125" style="262" customWidth="1"/>
    <col min="5" max="44" width="11.42578125" style="262"/>
    <col min="45" max="16384" width="11.42578125" style="263"/>
  </cols>
  <sheetData>
    <row r="1" spans="1:44" x14ac:dyDescent="0.2">
      <c r="B1" s="2485"/>
      <c r="C1" s="2485"/>
      <c r="D1" s="2491"/>
    </row>
    <row r="2" spans="1:44" ht="18" x14ac:dyDescent="0.25">
      <c r="B2" s="2488" t="s">
        <v>5030</v>
      </c>
      <c r="C2" s="2485"/>
      <c r="D2" s="2485"/>
    </row>
    <row r="3" spans="1:44" x14ac:dyDescent="0.2">
      <c r="B3" s="2487" t="s">
        <v>5031</v>
      </c>
      <c r="C3" s="2485"/>
      <c r="D3" s="2485"/>
    </row>
    <row r="4" spans="1:44" x14ac:dyDescent="0.2">
      <c r="B4" s="2485"/>
      <c r="C4" s="2485"/>
      <c r="D4" s="2485"/>
    </row>
    <row r="5" spans="1:44" x14ac:dyDescent="0.2">
      <c r="B5" s="2485"/>
      <c r="C5" s="2485"/>
      <c r="D5" s="2485"/>
    </row>
    <row r="6" spans="1:44" s="260" customFormat="1" x14ac:dyDescent="0.2">
      <c r="A6" s="259"/>
      <c r="B6" s="2486"/>
      <c r="C6" s="2486"/>
      <c r="D6" s="2486"/>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s="260" customFormat="1" x14ac:dyDescent="0.2">
      <c r="A7" s="259"/>
      <c r="B7" s="2486"/>
      <c r="C7" s="2486"/>
      <c r="D7" s="2486"/>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row>
    <row r="8" spans="1:44" s="260" customFormat="1" x14ac:dyDescent="0.2">
      <c r="A8" s="259"/>
      <c r="B8" s="2489" t="s">
        <v>6530</v>
      </c>
      <c r="C8" s="2486"/>
      <c r="D8" s="2486"/>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row>
    <row r="9" spans="1:44" s="260" customFormat="1" x14ac:dyDescent="0.2">
      <c r="A9" s="259"/>
      <c r="B9" s="2486"/>
      <c r="C9" s="2486"/>
      <c r="D9" s="2486"/>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row>
    <row r="10" spans="1:44" s="260" customFormat="1" x14ac:dyDescent="0.2">
      <c r="A10" s="259"/>
      <c r="B10" s="2486"/>
      <c r="C10" s="2486"/>
      <c r="D10" s="2486"/>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row>
    <row r="11" spans="1:44" s="260" customFormat="1" x14ac:dyDescent="0.2">
      <c r="A11" s="259"/>
      <c r="B11" s="2490"/>
      <c r="C11" s="2490"/>
      <c r="D11" s="2490"/>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row>
    <row r="12" spans="1:44" s="260" customFormat="1" ht="15" x14ac:dyDescent="0.25">
      <c r="A12" s="259"/>
      <c r="C12" s="261"/>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row>
    <row r="13" spans="1:44" s="85" customFormat="1" ht="43.5" customHeight="1" x14ac:dyDescent="0.2">
      <c r="A13" s="262"/>
      <c r="C13" s="269" t="s">
        <v>5891</v>
      </c>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row>
    <row r="14" spans="1:44" s="85" customFormat="1" ht="9.75" customHeight="1" x14ac:dyDescent="0.2">
      <c r="A14" s="262"/>
      <c r="C14" s="269"/>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row>
    <row r="15" spans="1:44" s="85" customFormat="1" ht="28.5" x14ac:dyDescent="0.2">
      <c r="A15" s="262"/>
      <c r="C15" s="270" t="s">
        <v>1486</v>
      </c>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row>
    <row r="16" spans="1:44" s="85" customFormat="1" ht="9.75" customHeight="1" x14ac:dyDescent="0.2">
      <c r="A16" s="262"/>
      <c r="C16" s="270"/>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row>
    <row r="17" spans="1:44" s="85" customFormat="1" ht="57" x14ac:dyDescent="0.2">
      <c r="A17" s="262"/>
      <c r="B17" s="265"/>
      <c r="C17" s="268" t="s">
        <v>1487</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row>
    <row r="18" spans="1:44" s="85" customFormat="1" x14ac:dyDescent="0.2">
      <c r="A18" s="262"/>
      <c r="B18" s="265"/>
      <c r="C18" s="268"/>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row>
    <row r="19" spans="1:44" s="85" customFormat="1" ht="57" x14ac:dyDescent="0.2">
      <c r="A19" s="262"/>
      <c r="B19" s="265"/>
      <c r="C19" s="268" t="s">
        <v>1482</v>
      </c>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row>
    <row r="20" spans="1:44" s="85" customFormat="1" x14ac:dyDescent="0.2">
      <c r="A20" s="262"/>
      <c r="B20" s="265"/>
      <c r="C20" s="268"/>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row>
    <row r="21" spans="1:44" s="85" customFormat="1" ht="22.5" customHeight="1" x14ac:dyDescent="0.2">
      <c r="A21" s="262"/>
      <c r="B21" s="265"/>
      <c r="C21" s="2218" t="s">
        <v>1466</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row>
    <row r="22" spans="1:44" ht="22.5" customHeight="1" x14ac:dyDescent="0.2">
      <c r="B22" s="263"/>
      <c r="C22" s="2218" t="s">
        <v>1458</v>
      </c>
      <c r="D22" s="263"/>
    </row>
    <row r="23" spans="1:44" ht="22.5" customHeight="1" x14ac:dyDescent="0.2">
      <c r="B23" s="263"/>
      <c r="C23" s="2218" t="s">
        <v>1459</v>
      </c>
      <c r="D23" s="263"/>
    </row>
    <row r="24" spans="1:44" ht="22.5" customHeight="1" x14ac:dyDescent="0.2">
      <c r="B24" s="263"/>
      <c r="C24" s="2218" t="s">
        <v>2132</v>
      </c>
      <c r="D24" s="263"/>
    </row>
    <row r="25" spans="1:44" ht="22.5" customHeight="1" x14ac:dyDescent="0.2">
      <c r="B25" s="263"/>
      <c r="C25" s="2218" t="s">
        <v>2914</v>
      </c>
      <c r="D25" s="263"/>
    </row>
    <row r="26" spans="1:44" ht="22.5" customHeight="1" x14ac:dyDescent="0.2">
      <c r="B26" s="263"/>
      <c r="C26" s="2218" t="s">
        <v>2915</v>
      </c>
      <c r="D26" s="263"/>
    </row>
    <row r="27" spans="1:44" ht="16.5" customHeight="1" x14ac:dyDescent="0.2">
      <c r="B27" s="263"/>
      <c r="C27" s="266"/>
      <c r="D27" s="263"/>
    </row>
    <row r="28" spans="1:44" ht="20.25" customHeight="1" x14ac:dyDescent="0.2">
      <c r="B28" s="263"/>
      <c r="C28" s="266"/>
      <c r="D28" s="263"/>
    </row>
    <row r="29" spans="1:44" ht="18.75" customHeight="1" x14ac:dyDescent="0.2">
      <c r="B29" s="263"/>
      <c r="C29" s="266"/>
      <c r="D29" s="263"/>
    </row>
    <row r="30" spans="1:44" ht="19.5" customHeight="1" x14ac:dyDescent="0.2">
      <c r="B30" s="263"/>
      <c r="C30" s="266"/>
      <c r="D30" s="2433"/>
    </row>
    <row r="31" spans="1:44" ht="18" customHeight="1" x14ac:dyDescent="0.2">
      <c r="B31" s="263"/>
      <c r="C31" s="267"/>
      <c r="D31" s="263"/>
    </row>
    <row r="32" spans="1:44" ht="15" customHeight="1" x14ac:dyDescent="0.2">
      <c r="B32" s="263"/>
      <c r="C32" s="481"/>
      <c r="D32" s="263"/>
    </row>
    <row r="33" spans="3:3" x14ac:dyDescent="0.2">
      <c r="C33" s="259"/>
    </row>
    <row r="34" spans="3:3" x14ac:dyDescent="0.2">
      <c r="C34" s="259"/>
    </row>
  </sheetData>
  <sheetProtection algorithmName="SHA-512" hashValue="C17fQFBjt7C+fybUFw+8Zwahk92G4plTqMdE+6lJyDiklEiLD+tLp0ZDH3ZzthAUWBnliVxUvbobsQLdL7RIfw==" saltValue="qXso3oVpmdOXeL1MTKFJeg=="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1"/>
  </cols>
  <sheetData>
    <row r="1" spans="2:14" x14ac:dyDescent="0.2">
      <c r="B1" s="2522"/>
      <c r="C1" s="2522"/>
      <c r="D1" s="2522"/>
      <c r="E1" s="2522"/>
      <c r="F1" s="2522"/>
      <c r="G1" s="2522"/>
      <c r="H1" s="2522"/>
      <c r="I1" s="2522"/>
      <c r="J1" s="2522"/>
      <c r="K1" s="2522"/>
      <c r="L1" s="2522"/>
      <c r="M1" s="2522"/>
      <c r="N1" s="2522"/>
    </row>
    <row r="2" spans="2:14" ht="18" x14ac:dyDescent="0.25">
      <c r="B2" s="2488" t="s">
        <v>5030</v>
      </c>
      <c r="C2" s="2522"/>
      <c r="D2" s="2522"/>
      <c r="E2" s="2522"/>
      <c r="F2" s="2522"/>
      <c r="G2" s="2522"/>
      <c r="H2" s="2522"/>
      <c r="I2" s="2522"/>
      <c r="J2" s="2522"/>
      <c r="K2" s="2522"/>
      <c r="L2" s="2522"/>
      <c r="M2" s="2522"/>
      <c r="N2" s="2522"/>
    </row>
    <row r="3" spans="2:14" ht="14.25" x14ac:dyDescent="0.2">
      <c r="B3" s="2487" t="s">
        <v>5039</v>
      </c>
      <c r="C3" s="2522"/>
      <c r="D3" s="2522"/>
      <c r="E3" s="2522"/>
      <c r="F3" s="2522"/>
      <c r="G3" s="2522"/>
      <c r="H3" s="2522"/>
      <c r="I3" s="2522"/>
      <c r="J3" s="2522"/>
      <c r="K3" s="2522"/>
      <c r="L3" s="2522"/>
      <c r="M3" s="2522"/>
      <c r="N3" s="2522"/>
    </row>
    <row r="4" spans="2:14" ht="14.25" x14ac:dyDescent="0.2">
      <c r="B4" s="2487" t="s">
        <v>5040</v>
      </c>
      <c r="C4" s="2522"/>
      <c r="D4" s="2522"/>
      <c r="E4" s="2522"/>
      <c r="F4" s="2522"/>
      <c r="G4" s="2522"/>
      <c r="H4" s="2522"/>
      <c r="I4" s="2522"/>
      <c r="J4" s="2522"/>
      <c r="K4" s="2522"/>
      <c r="L4" s="2522"/>
      <c r="M4" s="2522"/>
      <c r="N4" s="2522"/>
    </row>
    <row r="5" spans="2:14" ht="14.25" x14ac:dyDescent="0.2">
      <c r="B5" s="2485"/>
      <c r="C5" s="2522"/>
      <c r="D5" s="2522"/>
      <c r="E5" s="2522"/>
      <c r="F5" s="2522"/>
      <c r="G5" s="2522"/>
      <c r="H5" s="2522"/>
      <c r="I5" s="2522"/>
      <c r="J5" s="2522"/>
      <c r="K5" s="2522"/>
      <c r="L5" s="2522"/>
      <c r="M5" s="2522"/>
      <c r="N5" s="2522"/>
    </row>
    <row r="6" spans="2:14" ht="14.25" x14ac:dyDescent="0.2">
      <c r="B6" s="2486"/>
      <c r="C6" s="2522"/>
      <c r="D6" s="2522"/>
      <c r="E6" s="2522"/>
      <c r="F6" s="2522"/>
      <c r="G6" s="2522"/>
      <c r="H6" s="2522"/>
      <c r="I6" s="2522"/>
      <c r="J6" s="2522"/>
      <c r="K6" s="2522"/>
      <c r="L6" s="2522"/>
      <c r="M6" s="2522"/>
      <c r="N6" s="2522"/>
    </row>
    <row r="7" spans="2:14" ht="14.25" x14ac:dyDescent="0.2">
      <c r="B7" s="2486"/>
      <c r="C7" s="2522"/>
      <c r="D7" s="2522"/>
      <c r="E7" s="2522"/>
      <c r="F7" s="2522"/>
      <c r="G7" s="2522"/>
      <c r="H7" s="2522"/>
      <c r="I7" s="2522"/>
      <c r="J7" s="2522"/>
      <c r="K7" s="2522"/>
      <c r="L7" s="2522"/>
      <c r="M7" s="2522"/>
      <c r="N7" s="2522"/>
    </row>
    <row r="8" spans="2:14" x14ac:dyDescent="0.2">
      <c r="B8" s="2489" t="str">
        <f>+Inicio!B8</f>
        <v xml:space="preserve">          Fecha de publicación: enero de 2014</v>
      </c>
      <c r="C8" s="2522"/>
      <c r="D8" s="2522"/>
      <c r="E8" s="2522"/>
      <c r="F8" s="2522"/>
      <c r="G8" s="2522"/>
      <c r="H8" s="2522"/>
      <c r="I8" s="2522"/>
      <c r="J8" s="2522"/>
      <c r="K8" s="2522"/>
      <c r="L8" s="2522"/>
      <c r="M8" s="2522"/>
      <c r="N8" s="2522"/>
    </row>
    <row r="9" spans="2:14" x14ac:dyDescent="0.2">
      <c r="B9" s="2522"/>
      <c r="C9" s="2522"/>
      <c r="D9" s="2522"/>
      <c r="E9" s="2522"/>
      <c r="F9" s="2522"/>
      <c r="G9" s="2522"/>
      <c r="H9" s="2522"/>
      <c r="I9" s="2522"/>
      <c r="J9" s="2522"/>
      <c r="K9" s="2522"/>
      <c r="L9" s="2522"/>
      <c r="M9" s="2522"/>
      <c r="N9" s="2522"/>
    </row>
    <row r="10" spans="2:14" x14ac:dyDescent="0.2">
      <c r="B10" s="2522"/>
      <c r="C10" s="2522"/>
      <c r="D10" s="2522"/>
      <c r="E10" s="2522"/>
      <c r="F10" s="2522"/>
      <c r="G10" s="2522"/>
      <c r="H10" s="2522"/>
      <c r="I10" s="2522"/>
      <c r="J10" s="2522"/>
      <c r="K10" s="2522"/>
      <c r="L10" s="2522"/>
      <c r="M10" s="2522"/>
      <c r="N10" s="2522"/>
    </row>
    <row r="11" spans="2:14" x14ac:dyDescent="0.2">
      <c r="B11" s="2529"/>
      <c r="C11" s="2529"/>
      <c r="D11" s="2529"/>
      <c r="E11" s="2529"/>
      <c r="F11" s="2529"/>
      <c r="G11" s="2529"/>
      <c r="H11" s="2529"/>
      <c r="I11" s="2529"/>
      <c r="J11" s="2529"/>
      <c r="K11" s="2529"/>
      <c r="L11" s="2529"/>
      <c r="M11" s="2529"/>
      <c r="N11" s="2529"/>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544"/>
  </cols>
  <sheetData>
    <row r="1" spans="2:14" x14ac:dyDescent="0.2">
      <c r="B1" s="2522"/>
      <c r="C1" s="2522"/>
      <c r="D1" s="2522"/>
      <c r="E1" s="2522"/>
      <c r="F1" s="2522"/>
      <c r="G1" s="2522"/>
      <c r="H1" s="2522"/>
      <c r="I1" s="2522"/>
      <c r="J1" s="2522"/>
      <c r="K1" s="2522"/>
      <c r="L1" s="2522"/>
      <c r="M1" s="2522"/>
      <c r="N1" s="2522"/>
    </row>
    <row r="2" spans="2:14" ht="18" x14ac:dyDescent="0.25">
      <c r="B2" s="2488" t="s">
        <v>5030</v>
      </c>
      <c r="C2" s="2522"/>
      <c r="D2" s="2522"/>
      <c r="E2" s="2522"/>
      <c r="F2" s="2522"/>
      <c r="G2" s="2522"/>
      <c r="H2" s="2522"/>
      <c r="I2" s="2522"/>
      <c r="J2" s="2522"/>
      <c r="K2" s="2522"/>
      <c r="L2" s="2522"/>
      <c r="M2" s="2522"/>
      <c r="N2" s="2522"/>
    </row>
    <row r="3" spans="2:14" ht="14.25" x14ac:dyDescent="0.2">
      <c r="B3" s="2487" t="s">
        <v>5041</v>
      </c>
      <c r="C3" s="2522"/>
      <c r="D3" s="2522"/>
      <c r="E3" s="2522"/>
      <c r="F3" s="2522"/>
      <c r="G3" s="2522"/>
      <c r="H3" s="2522"/>
      <c r="I3" s="2522"/>
      <c r="J3" s="2522"/>
      <c r="K3" s="2522"/>
      <c r="L3" s="2522"/>
      <c r="M3" s="2522"/>
      <c r="N3" s="2522"/>
    </row>
    <row r="4" spans="2:14" ht="14.25" x14ac:dyDescent="0.2">
      <c r="B4" s="2487" t="s">
        <v>5040</v>
      </c>
      <c r="C4" s="2522"/>
      <c r="D4" s="2522"/>
      <c r="E4" s="2522"/>
      <c r="F4" s="2522"/>
      <c r="G4" s="2522"/>
      <c r="H4" s="2522"/>
      <c r="I4" s="2522"/>
      <c r="J4" s="2522"/>
      <c r="K4" s="2522"/>
      <c r="L4" s="2522"/>
      <c r="M4" s="2522"/>
      <c r="N4" s="2522"/>
    </row>
    <row r="5" spans="2:14" ht="14.25" x14ac:dyDescent="0.2">
      <c r="B5" s="2485"/>
      <c r="C5" s="2522"/>
      <c r="D5" s="2522"/>
      <c r="E5" s="2522"/>
      <c r="F5" s="2522"/>
      <c r="G5" s="2522"/>
      <c r="H5" s="2522"/>
      <c r="I5" s="2522"/>
      <c r="J5" s="2522"/>
      <c r="K5" s="2522"/>
      <c r="L5" s="2522"/>
      <c r="M5" s="2522"/>
      <c r="N5" s="2522"/>
    </row>
    <row r="6" spans="2:14" ht="14.25" x14ac:dyDescent="0.2">
      <c r="B6" s="2486"/>
      <c r="C6" s="2522"/>
      <c r="D6" s="2522"/>
      <c r="E6" s="2522"/>
      <c r="F6" s="2522"/>
      <c r="G6" s="2522"/>
      <c r="H6" s="2522"/>
      <c r="I6" s="2522"/>
      <c r="J6" s="2522"/>
      <c r="K6" s="2522"/>
      <c r="L6" s="2522"/>
      <c r="M6" s="2522"/>
      <c r="N6" s="2522"/>
    </row>
    <row r="7" spans="2:14" ht="14.25" x14ac:dyDescent="0.2">
      <c r="B7" s="2486"/>
      <c r="C7" s="2522"/>
      <c r="D7" s="2522"/>
      <c r="E7" s="2522"/>
      <c r="F7" s="2522"/>
      <c r="G7" s="2522"/>
      <c r="H7" s="2522"/>
      <c r="I7" s="2522"/>
      <c r="J7" s="2522"/>
      <c r="K7" s="2522"/>
      <c r="L7" s="2522"/>
      <c r="M7" s="2522"/>
      <c r="N7" s="2522"/>
    </row>
    <row r="8" spans="2:14" x14ac:dyDescent="0.2">
      <c r="B8" s="2489" t="str">
        <f>+Inicio!B8</f>
        <v xml:space="preserve">          Fecha de publicación: enero de 2014</v>
      </c>
      <c r="C8" s="2522"/>
      <c r="D8" s="2522"/>
      <c r="E8" s="2522"/>
      <c r="F8" s="2522"/>
      <c r="G8" s="2522"/>
      <c r="H8" s="2522"/>
      <c r="I8" s="2522"/>
      <c r="J8" s="2522"/>
      <c r="K8" s="2522"/>
      <c r="L8" s="2522"/>
      <c r="M8" s="2522"/>
      <c r="N8" s="2522"/>
    </row>
    <row r="9" spans="2:14" x14ac:dyDescent="0.2">
      <c r="B9" s="2522"/>
      <c r="C9" s="2522"/>
      <c r="D9" s="2522"/>
      <c r="E9" s="2522"/>
      <c r="F9" s="2522"/>
      <c r="G9" s="2522"/>
      <c r="H9" s="2522"/>
      <c r="I9" s="2522"/>
      <c r="J9" s="2522"/>
      <c r="K9" s="2522"/>
      <c r="L9" s="2522"/>
      <c r="M9" s="2522"/>
      <c r="N9" s="2522"/>
    </row>
    <row r="10" spans="2:14" x14ac:dyDescent="0.2">
      <c r="B10" s="2522"/>
      <c r="C10" s="2522"/>
      <c r="D10" s="2522"/>
      <c r="E10" s="2522"/>
      <c r="F10" s="2522"/>
      <c r="G10" s="2522"/>
      <c r="H10" s="2522"/>
      <c r="I10" s="2522"/>
      <c r="J10" s="2522"/>
      <c r="K10" s="2522"/>
      <c r="L10" s="2522"/>
      <c r="M10" s="2522"/>
      <c r="N10" s="2522"/>
    </row>
    <row r="11" spans="2:14" x14ac:dyDescent="0.2">
      <c r="B11" s="2529"/>
      <c r="C11" s="2529"/>
      <c r="D11" s="2529"/>
      <c r="E11" s="2529"/>
      <c r="F11" s="2529"/>
      <c r="G11" s="2529"/>
      <c r="H11" s="2529"/>
      <c r="I11" s="2529"/>
      <c r="J11" s="2529"/>
      <c r="K11" s="2529"/>
      <c r="L11" s="2529"/>
      <c r="M11" s="2529"/>
      <c r="N11" s="252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1"/>
  </cols>
  <sheetData>
    <row r="1" spans="2:14" x14ac:dyDescent="0.2">
      <c r="B1" s="2522"/>
      <c r="C1" s="2522"/>
      <c r="D1" s="2522"/>
      <c r="E1" s="2522"/>
      <c r="F1" s="2522"/>
      <c r="G1" s="2522"/>
      <c r="H1" s="2522"/>
      <c r="I1" s="2522"/>
      <c r="J1" s="2522"/>
      <c r="K1" s="2522"/>
      <c r="L1" s="2522"/>
      <c r="M1" s="2522"/>
      <c r="N1" s="2522"/>
    </row>
    <row r="2" spans="2:14" ht="18" x14ac:dyDescent="0.25">
      <c r="B2" s="2488" t="s">
        <v>5030</v>
      </c>
      <c r="C2" s="2522"/>
      <c r="D2" s="2522"/>
      <c r="E2" s="2522"/>
      <c r="F2" s="2522"/>
      <c r="G2" s="2522"/>
      <c r="H2" s="2522"/>
      <c r="I2" s="2522"/>
      <c r="J2" s="2522"/>
      <c r="K2" s="2522"/>
      <c r="L2" s="2522"/>
      <c r="M2" s="2522"/>
      <c r="N2" s="2522"/>
    </row>
    <row r="3" spans="2:14" ht="14.25" x14ac:dyDescent="0.2">
      <c r="B3" s="2487" t="s">
        <v>5042</v>
      </c>
      <c r="C3" s="2522"/>
      <c r="D3" s="2522"/>
      <c r="E3" s="2522"/>
      <c r="F3" s="2522"/>
      <c r="G3" s="2522"/>
      <c r="H3" s="2522"/>
      <c r="I3" s="2522"/>
      <c r="J3" s="2522"/>
      <c r="K3" s="2522"/>
      <c r="L3" s="2522"/>
      <c r="M3" s="2522"/>
      <c r="N3" s="2522"/>
    </row>
    <row r="4" spans="2:14" ht="14.25" x14ac:dyDescent="0.2">
      <c r="B4" s="2487" t="s">
        <v>5040</v>
      </c>
      <c r="C4" s="2522"/>
      <c r="D4" s="2522"/>
      <c r="E4" s="2522"/>
      <c r="F4" s="2522"/>
      <c r="G4" s="2522"/>
      <c r="H4" s="2522"/>
      <c r="I4" s="2522"/>
      <c r="J4" s="2522"/>
      <c r="K4" s="2522"/>
      <c r="L4" s="2522"/>
      <c r="M4" s="2522"/>
      <c r="N4" s="2522"/>
    </row>
    <row r="5" spans="2:14" ht="14.25" x14ac:dyDescent="0.2">
      <c r="B5" s="2485"/>
      <c r="C5" s="2522"/>
      <c r="D5" s="2522"/>
      <c r="E5" s="2522"/>
      <c r="F5" s="2522"/>
      <c r="G5" s="2522"/>
      <c r="H5" s="2522"/>
      <c r="I5" s="2522"/>
      <c r="J5" s="2522"/>
      <c r="K5" s="2522"/>
      <c r="L5" s="2522"/>
      <c r="M5" s="2522"/>
      <c r="N5" s="2522"/>
    </row>
    <row r="6" spans="2:14" ht="14.25" x14ac:dyDescent="0.2">
      <c r="B6" s="2486"/>
      <c r="C6" s="2522"/>
      <c r="D6" s="2522"/>
      <c r="E6" s="2522"/>
      <c r="F6" s="2522"/>
      <c r="G6" s="2522"/>
      <c r="H6" s="2522"/>
      <c r="I6" s="2522"/>
      <c r="J6" s="2522"/>
      <c r="K6" s="2522"/>
      <c r="L6" s="2522"/>
      <c r="M6" s="2522"/>
      <c r="N6" s="2522"/>
    </row>
    <row r="7" spans="2:14" ht="14.25" x14ac:dyDescent="0.2">
      <c r="B7" s="2486"/>
      <c r="C7" s="2522"/>
      <c r="D7" s="2522"/>
      <c r="E7" s="2522"/>
      <c r="F7" s="2522"/>
      <c r="G7" s="2522"/>
      <c r="H7" s="2522"/>
      <c r="I7" s="2522"/>
      <c r="J7" s="2522"/>
      <c r="K7" s="2522"/>
      <c r="L7" s="2522"/>
      <c r="M7" s="2522"/>
      <c r="N7" s="2522"/>
    </row>
    <row r="8" spans="2:14" x14ac:dyDescent="0.2">
      <c r="B8" s="2489" t="str">
        <f>+Inicio!B8</f>
        <v xml:space="preserve">          Fecha de publicación: enero de 2014</v>
      </c>
      <c r="C8" s="2522"/>
      <c r="D8" s="2522"/>
      <c r="E8" s="2522"/>
      <c r="F8" s="2522"/>
      <c r="G8" s="2522"/>
      <c r="H8" s="2522"/>
      <c r="I8" s="2522"/>
      <c r="J8" s="2522"/>
      <c r="K8" s="2522"/>
      <c r="L8" s="2522"/>
      <c r="M8" s="2522"/>
      <c r="N8" s="2522"/>
    </row>
    <row r="9" spans="2:14" x14ac:dyDescent="0.2">
      <c r="B9" s="2522"/>
      <c r="C9" s="2522"/>
      <c r="D9" s="2522"/>
      <c r="E9" s="2522"/>
      <c r="F9" s="2522"/>
      <c r="G9" s="2522"/>
      <c r="H9" s="2522"/>
      <c r="I9" s="2522"/>
      <c r="J9" s="2522"/>
      <c r="K9" s="2522"/>
      <c r="L9" s="2522"/>
      <c r="M9" s="2522"/>
      <c r="N9" s="2522"/>
    </row>
    <row r="10" spans="2:14" x14ac:dyDescent="0.2">
      <c r="B10" s="2522"/>
      <c r="C10" s="2522"/>
      <c r="D10" s="2522"/>
      <c r="E10" s="2522"/>
      <c r="F10" s="2522"/>
      <c r="G10" s="2522"/>
      <c r="H10" s="2522"/>
      <c r="I10" s="2522"/>
      <c r="J10" s="2522"/>
      <c r="K10" s="2522"/>
      <c r="L10" s="2522"/>
      <c r="M10" s="2522"/>
      <c r="N10" s="2522"/>
    </row>
    <row r="11" spans="2:14" x14ac:dyDescent="0.2">
      <c r="B11" s="2529"/>
      <c r="C11" s="2529"/>
      <c r="D11" s="2529"/>
      <c r="E11" s="2529"/>
      <c r="F11" s="2529"/>
      <c r="G11" s="2529"/>
      <c r="H11" s="2529"/>
      <c r="I11" s="2529"/>
      <c r="J11" s="2529"/>
      <c r="K11" s="2529"/>
      <c r="L11" s="2529"/>
      <c r="M11" s="2529"/>
      <c r="N11" s="252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461"/>
  </cols>
  <sheetData>
    <row r="1" spans="2:14" x14ac:dyDescent="0.2">
      <c r="B1" s="2522"/>
      <c r="C1" s="2522"/>
      <c r="D1" s="2522"/>
      <c r="E1" s="2522"/>
      <c r="F1" s="2522"/>
      <c r="G1" s="2522"/>
      <c r="H1" s="2522"/>
      <c r="I1" s="2522"/>
      <c r="J1" s="2522"/>
      <c r="K1" s="2522"/>
      <c r="L1" s="2522"/>
      <c r="M1" s="2522"/>
      <c r="N1" s="2522"/>
    </row>
    <row r="2" spans="2:14" ht="18" x14ac:dyDescent="0.25">
      <c r="B2" s="2488" t="s">
        <v>5030</v>
      </c>
      <c r="C2" s="2522"/>
      <c r="D2" s="2522"/>
      <c r="E2" s="2522"/>
      <c r="F2" s="2522"/>
      <c r="G2" s="2522"/>
      <c r="H2" s="2522"/>
      <c r="I2" s="2522"/>
      <c r="J2" s="2522"/>
      <c r="K2" s="2522"/>
      <c r="L2" s="2522"/>
      <c r="M2" s="2522"/>
      <c r="N2" s="2522"/>
    </row>
    <row r="3" spans="2:14" ht="14.25" x14ac:dyDescent="0.2">
      <c r="B3" s="2487" t="s">
        <v>5044</v>
      </c>
      <c r="C3" s="2522"/>
      <c r="D3" s="2522"/>
      <c r="E3" s="2522"/>
      <c r="F3" s="2522"/>
      <c r="G3" s="2522"/>
      <c r="H3" s="2522"/>
      <c r="I3" s="2522"/>
      <c r="J3" s="2522"/>
      <c r="K3" s="2522"/>
      <c r="L3" s="2522"/>
      <c r="M3" s="2522"/>
      <c r="N3" s="2522"/>
    </row>
    <row r="4" spans="2:14" ht="14.25" x14ac:dyDescent="0.2">
      <c r="B4" s="2487" t="s">
        <v>5043</v>
      </c>
      <c r="C4" s="2522"/>
      <c r="D4" s="2522"/>
      <c r="E4" s="2522"/>
      <c r="F4" s="2522"/>
      <c r="G4" s="2522"/>
      <c r="H4" s="2522"/>
      <c r="I4" s="2522"/>
      <c r="J4" s="2522"/>
      <c r="K4" s="2522"/>
      <c r="L4" s="2522"/>
      <c r="M4" s="2522"/>
      <c r="N4" s="2522"/>
    </row>
    <row r="5" spans="2:14" ht="14.25" x14ac:dyDescent="0.2">
      <c r="B5" s="2485"/>
      <c r="C5" s="2522"/>
      <c r="D5" s="2522"/>
      <c r="E5" s="2522"/>
      <c r="F5" s="2522"/>
      <c r="G5" s="2522"/>
      <c r="H5" s="2522"/>
      <c r="I5" s="2522"/>
      <c r="J5" s="2522"/>
      <c r="K5" s="2522"/>
      <c r="L5" s="2522"/>
      <c r="M5" s="2522"/>
      <c r="N5" s="2522"/>
    </row>
    <row r="6" spans="2:14" ht="14.25" x14ac:dyDescent="0.2">
      <c r="B6" s="2486"/>
      <c r="C6" s="2522"/>
      <c r="D6" s="2522"/>
      <c r="E6" s="2522"/>
      <c r="F6" s="2522"/>
      <c r="G6" s="2522"/>
      <c r="H6" s="2522"/>
      <c r="I6" s="2522"/>
      <c r="J6" s="2522"/>
      <c r="K6" s="2522"/>
      <c r="L6" s="2522"/>
      <c r="M6" s="2522"/>
      <c r="N6" s="2522"/>
    </row>
    <row r="7" spans="2:14" ht="14.25" x14ac:dyDescent="0.2">
      <c r="B7" s="2486"/>
      <c r="C7" s="2522"/>
      <c r="D7" s="2522"/>
      <c r="E7" s="2522"/>
      <c r="F7" s="2522"/>
      <c r="G7" s="2522"/>
      <c r="H7" s="2522"/>
      <c r="I7" s="2522"/>
      <c r="J7" s="2522"/>
      <c r="K7" s="2522"/>
      <c r="L7" s="2522"/>
      <c r="M7" s="2522"/>
      <c r="N7" s="2522"/>
    </row>
    <row r="8" spans="2:14" x14ac:dyDescent="0.2">
      <c r="B8" s="2489" t="str">
        <f>+Inicio!B8</f>
        <v xml:space="preserve">          Fecha de publicación: enero de 2014</v>
      </c>
      <c r="C8" s="2522"/>
      <c r="D8" s="2522"/>
      <c r="E8" s="2522"/>
      <c r="F8" s="2522"/>
      <c r="G8" s="2522"/>
      <c r="H8" s="2522"/>
      <c r="I8" s="2522"/>
      <c r="J8" s="2522"/>
      <c r="K8" s="2522"/>
      <c r="L8" s="2522"/>
      <c r="M8" s="2522"/>
      <c r="N8" s="2522"/>
    </row>
    <row r="9" spans="2:14" x14ac:dyDescent="0.2">
      <c r="B9" s="2522"/>
      <c r="C9" s="2522"/>
      <c r="D9" s="2522"/>
      <c r="E9" s="2522"/>
      <c r="F9" s="2522"/>
      <c r="G9" s="2522"/>
      <c r="H9" s="2522"/>
      <c r="I9" s="2522"/>
      <c r="J9" s="2522"/>
      <c r="K9" s="2522"/>
      <c r="L9" s="2522"/>
      <c r="M9" s="2522"/>
      <c r="N9" s="2522"/>
    </row>
    <row r="10" spans="2:14" x14ac:dyDescent="0.2">
      <c r="B10" s="2522"/>
      <c r="C10" s="2522"/>
      <c r="D10" s="2522"/>
      <c r="E10" s="2522"/>
      <c r="F10" s="2522"/>
      <c r="G10" s="2522"/>
      <c r="H10" s="2522"/>
      <c r="I10" s="2522"/>
      <c r="J10" s="2522"/>
      <c r="K10" s="2522"/>
      <c r="L10" s="2522"/>
      <c r="M10" s="2522"/>
      <c r="N10" s="2522"/>
    </row>
    <row r="11" spans="2:14" x14ac:dyDescent="0.2">
      <c r="B11" s="2529"/>
      <c r="C11" s="2529"/>
      <c r="D11" s="2529"/>
      <c r="E11" s="2529"/>
      <c r="F11" s="2529"/>
      <c r="G11" s="2529"/>
      <c r="H11" s="2529"/>
      <c r="I11" s="2529"/>
      <c r="J11" s="2529"/>
      <c r="K11" s="2529"/>
      <c r="L11" s="2529"/>
      <c r="M11" s="2529"/>
      <c r="N11" s="252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2"/>
  <sheetViews>
    <sheetView workbookViewId="0">
      <selection activeCell="K1" sqref="K1"/>
    </sheetView>
  </sheetViews>
  <sheetFormatPr baseColWidth="10" defaultRowHeight="12.75" x14ac:dyDescent="0.2"/>
  <cols>
    <col min="1" max="1" width="1.85546875" style="2461" customWidth="1"/>
    <col min="2" max="2" width="21.85546875" style="2461" customWidth="1"/>
    <col min="3" max="16384" width="11.42578125" style="2461"/>
  </cols>
  <sheetData>
    <row r="1" spans="2:11" x14ac:dyDescent="0.2">
      <c r="B1" s="2522"/>
      <c r="C1" s="2522"/>
      <c r="D1" s="2522"/>
      <c r="E1" s="2522"/>
      <c r="F1" s="2522"/>
      <c r="G1" s="2522"/>
      <c r="H1" s="2522"/>
      <c r="I1" s="2522"/>
      <c r="J1" s="2522"/>
      <c r="K1" s="2525"/>
    </row>
    <row r="2" spans="2:11" ht="18" x14ac:dyDescent="0.25">
      <c r="B2" s="2488" t="s">
        <v>5030</v>
      </c>
      <c r="C2" s="2522"/>
      <c r="D2" s="2522"/>
      <c r="E2" s="2522"/>
      <c r="F2" s="2522"/>
      <c r="G2" s="2522"/>
      <c r="H2" s="2522"/>
      <c r="I2" s="2522"/>
      <c r="J2" s="2522"/>
      <c r="K2" s="2522"/>
    </row>
    <row r="3" spans="2:11" ht="14.25" x14ac:dyDescent="0.2">
      <c r="B3" s="2487" t="s">
        <v>5044</v>
      </c>
      <c r="C3" s="2522"/>
      <c r="D3" s="2522"/>
      <c r="E3" s="2522"/>
      <c r="F3" s="2522"/>
      <c r="G3" s="2522"/>
      <c r="H3" s="2522"/>
      <c r="I3" s="2522"/>
      <c r="J3" s="2522"/>
      <c r="K3" s="2522"/>
    </row>
    <row r="4" spans="2:11" ht="14.25" x14ac:dyDescent="0.2">
      <c r="B4" s="2487" t="s">
        <v>5043</v>
      </c>
      <c r="C4" s="2522"/>
      <c r="D4" s="2522"/>
      <c r="E4" s="2522"/>
      <c r="F4" s="2522"/>
      <c r="G4" s="2522"/>
      <c r="H4" s="2522"/>
      <c r="I4" s="2522"/>
      <c r="J4" s="2522"/>
      <c r="K4" s="2522"/>
    </row>
    <row r="5" spans="2:11" ht="14.25" x14ac:dyDescent="0.2">
      <c r="B5" s="2485"/>
      <c r="C5" s="2522"/>
      <c r="D5" s="2522"/>
      <c r="E5" s="2522"/>
      <c r="F5" s="2522"/>
      <c r="G5" s="2522"/>
      <c r="H5" s="2522"/>
      <c r="I5" s="2522"/>
      <c r="J5" s="2522"/>
      <c r="K5" s="2522"/>
    </row>
    <row r="6" spans="2:11" ht="14.25" x14ac:dyDescent="0.2">
      <c r="B6" s="2486"/>
      <c r="C6" s="2522"/>
      <c r="D6" s="2522"/>
      <c r="E6" s="2522"/>
      <c r="F6" s="2522"/>
      <c r="G6" s="2522"/>
      <c r="H6" s="2522"/>
      <c r="I6" s="2522"/>
      <c r="J6" s="2522"/>
      <c r="K6" s="2522"/>
    </row>
    <row r="7" spans="2:11" ht="14.25" x14ac:dyDescent="0.2">
      <c r="B7" s="2486"/>
      <c r="C7" s="2522"/>
      <c r="D7" s="2522"/>
      <c r="E7" s="2522"/>
      <c r="F7" s="2522"/>
      <c r="G7" s="2522"/>
      <c r="H7" s="2522"/>
      <c r="I7" s="2522"/>
      <c r="J7" s="2522"/>
      <c r="K7" s="2522"/>
    </row>
    <row r="8" spans="2:11" x14ac:dyDescent="0.2">
      <c r="B8" s="2489" t="str">
        <f>+Inicio!B8</f>
        <v xml:space="preserve">          Fecha de publicación: enero de 2014</v>
      </c>
      <c r="C8" s="2522"/>
      <c r="D8" s="2522"/>
      <c r="E8" s="2522"/>
      <c r="F8" s="2522"/>
      <c r="G8" s="2522"/>
      <c r="H8" s="2522"/>
      <c r="I8" s="2522"/>
      <c r="J8" s="2522"/>
      <c r="K8" s="2522"/>
    </row>
    <row r="9" spans="2:11" x14ac:dyDescent="0.2">
      <c r="B9" s="2522"/>
      <c r="C9" s="2522"/>
      <c r="D9" s="2522"/>
      <c r="E9" s="2522"/>
      <c r="F9" s="2522"/>
      <c r="G9" s="2522"/>
      <c r="H9" s="2522"/>
      <c r="I9" s="2522"/>
      <c r="J9" s="2522"/>
      <c r="K9" s="2522"/>
    </row>
    <row r="10" spans="2:11" x14ac:dyDescent="0.2">
      <c r="B10" s="2522"/>
      <c r="C10" s="2522"/>
      <c r="D10" s="2522"/>
      <c r="E10" s="2522"/>
      <c r="F10" s="2522"/>
      <c r="G10" s="2522"/>
      <c r="H10" s="2522"/>
      <c r="I10" s="2522"/>
      <c r="J10" s="2522"/>
      <c r="K10" s="2522"/>
    </row>
    <row r="11" spans="2:11" x14ac:dyDescent="0.2">
      <c r="B11" s="2523"/>
      <c r="C11" s="2523"/>
      <c r="D11" s="2523"/>
      <c r="E11" s="2523"/>
      <c r="F11" s="2523"/>
      <c r="G11" s="2523"/>
      <c r="H11" s="2523"/>
      <c r="I11" s="2523"/>
      <c r="J11" s="2523"/>
      <c r="K11" s="2523"/>
    </row>
    <row r="12" spans="2:11" ht="13.5" thickBot="1" x14ac:dyDescent="0.25"/>
    <row r="13" spans="2:11" ht="13.5" thickBot="1" x14ac:dyDescent="0.25">
      <c r="B13" s="5598" t="s">
        <v>420</v>
      </c>
      <c r="C13" s="5599"/>
      <c r="D13" s="5599"/>
      <c r="E13" s="5599"/>
      <c r="F13" s="5599"/>
      <c r="G13" s="5599"/>
      <c r="H13" s="5599"/>
      <c r="I13" s="5599"/>
      <c r="J13" s="5599"/>
      <c r="K13" s="5600"/>
    </row>
    <row r="14" spans="2:11" ht="13.5" thickBot="1" x14ac:dyDescent="0.25">
      <c r="B14" s="2545"/>
      <c r="C14" s="2546">
        <v>2006</v>
      </c>
      <c r="D14" s="2547">
        <v>2007</v>
      </c>
      <c r="E14" s="2547">
        <v>2008</v>
      </c>
      <c r="F14" s="2547">
        <v>2009</v>
      </c>
      <c r="G14" s="2548">
        <v>2010</v>
      </c>
      <c r="H14" s="2548">
        <v>2011</v>
      </c>
      <c r="I14" s="2548">
        <v>2012</v>
      </c>
      <c r="J14" s="2548">
        <v>2013</v>
      </c>
      <c r="K14" s="2548" t="s">
        <v>6531</v>
      </c>
    </row>
    <row r="15" spans="2:11" x14ac:dyDescent="0.2">
      <c r="B15" s="2439" t="s">
        <v>1733</v>
      </c>
      <c r="C15" s="2462">
        <v>0.48</v>
      </c>
      <c r="D15" s="2462">
        <v>0.25</v>
      </c>
      <c r="E15" s="2462">
        <v>0.25</v>
      </c>
      <c r="F15" s="2462">
        <f>+'[3]Max-Min.Conecel '!$F$23</f>
        <v>0.22</v>
      </c>
      <c r="G15" s="2463">
        <v>0.15</v>
      </c>
      <c r="H15" s="2463">
        <v>0.14000000000000001</v>
      </c>
      <c r="I15" s="2463">
        <v>0.14000000000000001</v>
      </c>
      <c r="J15" s="2463">
        <v>0.1</v>
      </c>
      <c r="K15" s="2463">
        <v>0.1</v>
      </c>
    </row>
    <row r="16" spans="2:11" x14ac:dyDescent="0.2">
      <c r="B16" s="2439" t="s">
        <v>1732</v>
      </c>
      <c r="C16" s="2464">
        <v>0.44</v>
      </c>
      <c r="D16" s="2464">
        <v>0.44</v>
      </c>
      <c r="E16" s="2464">
        <v>0.25</v>
      </c>
      <c r="F16" s="2464">
        <v>0.22</v>
      </c>
      <c r="G16" s="2465">
        <v>0.15</v>
      </c>
      <c r="H16" s="2465">
        <v>0.11</v>
      </c>
      <c r="I16" s="2465">
        <v>0.11</v>
      </c>
      <c r="J16" s="2465">
        <v>0.11</v>
      </c>
      <c r="K16" s="2465">
        <v>0.11</v>
      </c>
    </row>
    <row r="17" spans="2:11" ht="13.5" thickBot="1" x14ac:dyDescent="0.25">
      <c r="B17" s="2442" t="s">
        <v>3174</v>
      </c>
      <c r="C17" s="2466">
        <v>0.39</v>
      </c>
      <c r="D17" s="2466">
        <v>0.39</v>
      </c>
      <c r="E17" s="2466">
        <v>0.18</v>
      </c>
      <c r="F17" s="2466">
        <v>0.18</v>
      </c>
      <c r="G17" s="2467">
        <v>0.18</v>
      </c>
      <c r="H17" s="2467">
        <v>0.15</v>
      </c>
      <c r="I17" s="2467">
        <v>0.15</v>
      </c>
      <c r="J17" s="2467">
        <v>0.16</v>
      </c>
      <c r="K17" s="2467">
        <v>0.16</v>
      </c>
    </row>
    <row r="18" spans="2:11" ht="13.5" thickBot="1" x14ac:dyDescent="0.25">
      <c r="B18" s="2468"/>
      <c r="C18" s="2558">
        <f t="shared" ref="C18:I18" si="0">AVERAGE(C15:C17)</f>
        <v>0.4366666666666667</v>
      </c>
      <c r="D18" s="2558">
        <f t="shared" si="0"/>
        <v>0.36000000000000004</v>
      </c>
      <c r="E18" s="2558">
        <f t="shared" si="0"/>
        <v>0.22666666666666666</v>
      </c>
      <c r="F18" s="2558">
        <f t="shared" si="0"/>
        <v>0.20666666666666667</v>
      </c>
      <c r="G18" s="2558">
        <f t="shared" si="0"/>
        <v>0.16</v>
      </c>
      <c r="H18" s="2558">
        <f t="shared" si="0"/>
        <v>0.13333333333333333</v>
      </c>
      <c r="I18" s="2559">
        <f t="shared" si="0"/>
        <v>0.13333333333333333</v>
      </c>
      <c r="J18" s="2559">
        <f t="shared" ref="J18:K18" si="1">AVERAGE(J15:J17)</f>
        <v>0.12333333333333334</v>
      </c>
      <c r="K18" s="2559">
        <f t="shared" si="1"/>
        <v>0.12333333333333334</v>
      </c>
    </row>
    <row r="19" spans="2:11" ht="13.5" thickBot="1" x14ac:dyDescent="0.25"/>
    <row r="20" spans="2:11" ht="13.5" thickBot="1" x14ac:dyDescent="0.25">
      <c r="B20" s="5598" t="s">
        <v>421</v>
      </c>
      <c r="C20" s="5599"/>
      <c r="D20" s="5599"/>
      <c r="E20" s="5599"/>
      <c r="F20" s="5599"/>
      <c r="G20" s="5599"/>
      <c r="H20" s="5599"/>
      <c r="I20" s="5599"/>
      <c r="J20" s="5599"/>
      <c r="K20" s="5600"/>
    </row>
    <row r="21" spans="2:11" ht="13.5" thickBot="1" x14ac:dyDescent="0.25">
      <c r="B21" s="2545"/>
      <c r="C21" s="2546">
        <v>2006</v>
      </c>
      <c r="D21" s="2547">
        <v>2007</v>
      </c>
      <c r="E21" s="2547">
        <v>2008</v>
      </c>
      <c r="F21" s="2547">
        <v>2009</v>
      </c>
      <c r="G21" s="2548">
        <v>2010</v>
      </c>
      <c r="H21" s="2548">
        <v>2011</v>
      </c>
      <c r="I21" s="2548">
        <f>+I14</f>
        <v>2012</v>
      </c>
      <c r="J21" s="2548">
        <f>+J14</f>
        <v>2013</v>
      </c>
      <c r="K21" s="2548" t="str">
        <f>+K14</f>
        <v>2014 (ene)</v>
      </c>
    </row>
    <row r="22" spans="2:11" x14ac:dyDescent="0.2">
      <c r="B22" s="2439" t="s">
        <v>1733</v>
      </c>
      <c r="C22" s="2462">
        <v>0.34</v>
      </c>
      <c r="D22" s="2462">
        <v>0.34</v>
      </c>
      <c r="E22" s="2462">
        <v>0.25</v>
      </c>
      <c r="F22" s="2469">
        <f>+'[3]Max-Min.Conecel '!$F$21</f>
        <v>0.16</v>
      </c>
      <c r="G22" s="2470">
        <v>0.14000000000000001</v>
      </c>
      <c r="H22" s="2470">
        <v>0.14000000000000001</v>
      </c>
      <c r="I22" s="2470">
        <v>0.14000000000000001</v>
      </c>
      <c r="J22" s="2470">
        <v>0.09</v>
      </c>
      <c r="K22" s="2470">
        <v>0.09</v>
      </c>
    </row>
    <row r="23" spans="2:11" x14ac:dyDescent="0.2">
      <c r="B23" s="2439" t="s">
        <v>1732</v>
      </c>
      <c r="C23" s="2464">
        <v>0.5</v>
      </c>
      <c r="D23" s="2464">
        <v>0.25</v>
      </c>
      <c r="E23" s="2464">
        <v>0.25</v>
      </c>
      <c r="F23" s="2471">
        <f>+'[3]Max-Min.Otecel'!$F$11</f>
        <v>0.19</v>
      </c>
      <c r="G23" s="2472">
        <f>+'[2]Max-Min.Otecel'!$C$16-0.0141</f>
        <v>0.21909999999999999</v>
      </c>
      <c r="H23" s="2472">
        <v>0.12</v>
      </c>
      <c r="I23" s="2472">
        <v>0.12</v>
      </c>
      <c r="J23" s="2472">
        <v>0.08</v>
      </c>
      <c r="K23" s="2472">
        <v>0.08</v>
      </c>
    </row>
    <row r="24" spans="2:11" ht="13.5" thickBot="1" x14ac:dyDescent="0.25">
      <c r="B24" s="2442" t="s">
        <v>3174</v>
      </c>
      <c r="C24" s="2466">
        <v>0.47199999999999998</v>
      </c>
      <c r="D24" s="2466">
        <v>0.3</v>
      </c>
      <c r="E24" s="2473">
        <v>0.3</v>
      </c>
      <c r="F24" s="2473">
        <f>+'[3]Max-Min.Telecsa'!$F$15</f>
        <v>0.15</v>
      </c>
      <c r="G24" s="2474">
        <f>0.3-0.06</f>
        <v>0.24</v>
      </c>
      <c r="H24" s="2474">
        <v>0.15</v>
      </c>
      <c r="I24" s="2474">
        <v>0.08</v>
      </c>
      <c r="J24" s="2474">
        <v>0.09</v>
      </c>
      <c r="K24" s="2474">
        <v>0.09</v>
      </c>
    </row>
    <row r="25" spans="2:11" ht="13.5" thickBot="1" x14ac:dyDescent="0.25">
      <c r="B25" s="2468"/>
      <c r="C25" s="2558">
        <f t="shared" ref="C25:I25" si="2">AVERAGE(C22:C24)</f>
        <v>0.43733333333333335</v>
      </c>
      <c r="D25" s="2558">
        <f t="shared" si="2"/>
        <v>0.29666666666666669</v>
      </c>
      <c r="E25" s="2558">
        <f t="shared" si="2"/>
        <v>0.26666666666666666</v>
      </c>
      <c r="F25" s="2558">
        <f t="shared" si="2"/>
        <v>0.16666666666666666</v>
      </c>
      <c r="G25" s="2558">
        <f t="shared" si="2"/>
        <v>0.19969999999999999</v>
      </c>
      <c r="H25" s="2559">
        <f>AVERAGE(H22:H24)</f>
        <v>0.13666666666666669</v>
      </c>
      <c r="I25" s="2559">
        <f t="shared" si="2"/>
        <v>0.11333333333333334</v>
      </c>
      <c r="J25" s="2559">
        <f t="shared" ref="J25:K25" si="3">AVERAGE(J22:J24)</f>
        <v>8.666666666666667E-2</v>
      </c>
      <c r="K25" s="2559">
        <f t="shared" si="3"/>
        <v>8.666666666666667E-2</v>
      </c>
    </row>
    <row r="26" spans="2:11" ht="13.5" thickBot="1" x14ac:dyDescent="0.25"/>
    <row r="27" spans="2:11" ht="13.5" thickBot="1" x14ac:dyDescent="0.25">
      <c r="B27" s="5598" t="s">
        <v>422</v>
      </c>
      <c r="C27" s="5599"/>
      <c r="D27" s="5599"/>
      <c r="E27" s="5599"/>
      <c r="F27" s="5599"/>
      <c r="G27" s="5599"/>
      <c r="H27" s="5599"/>
      <c r="I27" s="5599"/>
      <c r="J27" s="5599"/>
      <c r="K27" s="5600"/>
    </row>
    <row r="28" spans="2:11" ht="13.5" thickBot="1" x14ac:dyDescent="0.25">
      <c r="B28" s="2545"/>
      <c r="C28" s="2546">
        <v>2006</v>
      </c>
      <c r="D28" s="2547">
        <v>2007</v>
      </c>
      <c r="E28" s="2547">
        <v>2008</v>
      </c>
      <c r="F28" s="2547">
        <v>2009</v>
      </c>
      <c r="G28" s="2548">
        <v>2010</v>
      </c>
      <c r="H28" s="2548">
        <v>2011</v>
      </c>
      <c r="I28" s="2548">
        <f>+I21</f>
        <v>2012</v>
      </c>
      <c r="J28" s="2548">
        <f>+J21</f>
        <v>2013</v>
      </c>
      <c r="K28" s="2548" t="str">
        <f>+K21</f>
        <v>2014 (ene)</v>
      </c>
    </row>
    <row r="29" spans="2:11" x14ac:dyDescent="0.2">
      <c r="B29" s="2439" t="s">
        <v>1733</v>
      </c>
      <c r="C29" s="2462">
        <f>+'[3]Max-Min.Conecel '!$B$49</f>
        <v>0.126</v>
      </c>
      <c r="D29" s="2462">
        <f>+C29</f>
        <v>0.126</v>
      </c>
      <c r="E29" s="2462">
        <f>+'[3]Max-Min.Conecel '!$B$91</f>
        <v>0.05</v>
      </c>
      <c r="F29" s="2469">
        <f>+'[3]Max-Min.Conecel '!$F$12</f>
        <v>0.04</v>
      </c>
      <c r="G29" s="2470">
        <f>+'[2]Max-Min-Conec'!$D$12</f>
        <v>0.04</v>
      </c>
      <c r="H29" s="2470">
        <v>0.02</v>
      </c>
      <c r="I29" s="2470">
        <v>0.04</v>
      </c>
      <c r="J29" s="2470">
        <v>5.3999999999999999E-2</v>
      </c>
      <c r="K29" s="2470">
        <v>5.3999999999999999E-2</v>
      </c>
    </row>
    <row r="30" spans="2:11" x14ac:dyDescent="0.2">
      <c r="B30" s="2439" t="s">
        <v>1732</v>
      </c>
      <c r="C30" s="2464">
        <f>+'[3]Max-Min.Otecel'!$C$60</f>
        <v>0.08</v>
      </c>
      <c r="D30" s="2464">
        <f>+'[3]Max-Min.Otecel'!$C$75</f>
        <v>0.08</v>
      </c>
      <c r="E30" s="2464">
        <f>+'[3]Max-Min.Otecel'!$C$89</f>
        <v>0.08</v>
      </c>
      <c r="F30" s="2471">
        <f>+'[3]Max-Min.Otecel'!$G$10</f>
        <v>0.04</v>
      </c>
      <c r="G30" s="2472">
        <f>+'[2]Max-Min.Otecel'!$D$11</f>
        <v>0.04</v>
      </c>
      <c r="H30" s="2472">
        <v>0.08</v>
      </c>
      <c r="I30" s="2472">
        <v>0.08</v>
      </c>
      <c r="J30" s="2472">
        <v>0.08</v>
      </c>
      <c r="K30" s="2472">
        <v>0.08</v>
      </c>
    </row>
    <row r="31" spans="2:11" ht="13.5" thickBot="1" x14ac:dyDescent="0.25">
      <c r="B31" s="2442" t="s">
        <v>3174</v>
      </c>
      <c r="C31" s="2466">
        <f>+'[3]Max-Min.Telecsa'!$C$54</f>
        <v>7.4999999999999997E-2</v>
      </c>
      <c r="D31" s="2466">
        <f>+'[3]Max-Min.Telecsa'!$C$67</f>
        <v>0.05</v>
      </c>
      <c r="E31" s="2473">
        <f>+'[3]Max-Min.Telecsa'!$C$84</f>
        <v>6.5000000000000002E-2</v>
      </c>
      <c r="F31" s="2473">
        <f>+'[3]Max-Min.Telecsa'!$G$14</f>
        <v>0.04</v>
      </c>
      <c r="G31" s="2475">
        <f>+'[2]Max_Min-Telecsa'!$D$11</f>
        <v>0.04</v>
      </c>
      <c r="H31" s="2475">
        <v>0.06</v>
      </c>
      <c r="I31" s="2475">
        <v>0.06</v>
      </c>
      <c r="J31" s="2475">
        <v>7.0000000000000007E-2</v>
      </c>
      <c r="K31" s="2475">
        <v>7.0000000000000007E-2</v>
      </c>
    </row>
    <row r="32" spans="2:11" ht="13.5" thickBot="1" x14ac:dyDescent="0.25">
      <c r="B32" s="2468"/>
      <c r="C32" s="2558">
        <f t="shared" ref="C32:I32" si="4">AVERAGE(C29:C31)</f>
        <v>9.3666666666666676E-2</v>
      </c>
      <c r="D32" s="2558">
        <f t="shared" si="4"/>
        <v>8.533333333333333E-2</v>
      </c>
      <c r="E32" s="2558">
        <f t="shared" si="4"/>
        <v>6.5000000000000002E-2</v>
      </c>
      <c r="F32" s="2558">
        <f t="shared" si="4"/>
        <v>0.04</v>
      </c>
      <c r="G32" s="2558">
        <f t="shared" si="4"/>
        <v>0.04</v>
      </c>
      <c r="H32" s="2559">
        <f>AVERAGE(H29:H31)</f>
        <v>5.3333333333333337E-2</v>
      </c>
      <c r="I32" s="2559">
        <f t="shared" si="4"/>
        <v>0.06</v>
      </c>
      <c r="J32" s="2559">
        <f t="shared" ref="J32:K32" si="5">AVERAGE(J29:J31)</f>
        <v>6.8000000000000005E-2</v>
      </c>
      <c r="K32" s="2559">
        <f t="shared" si="5"/>
        <v>6.8000000000000005E-2</v>
      </c>
    </row>
    <row r="33" spans="2:11" ht="13.5" thickBot="1" x14ac:dyDescent="0.25"/>
    <row r="34" spans="2:11" ht="13.5" thickBot="1" x14ac:dyDescent="0.25">
      <c r="B34" s="5598" t="s">
        <v>423</v>
      </c>
      <c r="C34" s="5599"/>
      <c r="D34" s="5599"/>
      <c r="E34" s="5599"/>
      <c r="F34" s="5599"/>
      <c r="G34" s="5599"/>
      <c r="H34" s="5599"/>
      <c r="I34" s="5599"/>
      <c r="J34" s="5599"/>
      <c r="K34" s="5600"/>
    </row>
    <row r="35" spans="2:11" ht="13.5" thickBot="1" x14ac:dyDescent="0.25">
      <c r="B35" s="2545"/>
      <c r="C35" s="2546">
        <v>2006</v>
      </c>
      <c r="D35" s="2547">
        <v>2007</v>
      </c>
      <c r="E35" s="2547">
        <v>2008</v>
      </c>
      <c r="F35" s="2547">
        <v>2009</v>
      </c>
      <c r="G35" s="2548">
        <v>2010</v>
      </c>
      <c r="H35" s="2548">
        <v>2011</v>
      </c>
      <c r="I35" s="2548">
        <f>+I28</f>
        <v>2012</v>
      </c>
      <c r="J35" s="2548">
        <f>+J28</f>
        <v>2013</v>
      </c>
      <c r="K35" s="2548" t="str">
        <f>+K28</f>
        <v>2014 (ene)</v>
      </c>
    </row>
    <row r="36" spans="2:11" x14ac:dyDescent="0.2">
      <c r="B36" s="2439" t="s">
        <v>1733</v>
      </c>
      <c r="C36" s="2462">
        <f>+'[3]Max-Min.Conecel '!$C$52</f>
        <v>0.1</v>
      </c>
      <c r="D36" s="2462">
        <f>+C36</f>
        <v>0.1</v>
      </c>
      <c r="E36" s="2462">
        <f t="shared" ref="E36:G36" si="6">+D36</f>
        <v>0.1</v>
      </c>
      <c r="F36" s="2462">
        <f t="shared" si="6"/>
        <v>0.1</v>
      </c>
      <c r="G36" s="2462">
        <f t="shared" si="6"/>
        <v>0.1</v>
      </c>
      <c r="H36" s="2470">
        <v>0.1</v>
      </c>
      <c r="I36" s="2470">
        <v>0.1</v>
      </c>
      <c r="J36" s="2470">
        <v>0.1</v>
      </c>
      <c r="K36" s="2470">
        <v>0.1</v>
      </c>
    </row>
    <row r="37" spans="2:11" x14ac:dyDescent="0.2">
      <c r="B37" s="2439" t="s">
        <v>1732</v>
      </c>
      <c r="C37" s="2464">
        <f>+'[3]Max-Min.Otecel'!$C$65</f>
        <v>0.08</v>
      </c>
      <c r="D37" s="2464">
        <f>+'[3]Max-Min.Otecel'!$C$78</f>
        <v>0.15</v>
      </c>
      <c r="E37" s="2464">
        <f>+'[3]Max-Min.Otecel'!$C$94</f>
        <v>0.08</v>
      </c>
      <c r="F37" s="2471">
        <f>+'[3]Max-Min.Otecel'!$G$16</f>
        <v>0.08</v>
      </c>
      <c r="G37" s="2472">
        <v>0.11</v>
      </c>
      <c r="H37" s="2472">
        <v>0.11</v>
      </c>
      <c r="I37" s="2472">
        <v>0.08</v>
      </c>
      <c r="J37" s="2472">
        <v>0.08</v>
      </c>
      <c r="K37" s="2472">
        <v>0.08</v>
      </c>
    </row>
    <row r="38" spans="2:11" ht="13.5" thickBot="1" x14ac:dyDescent="0.25">
      <c r="B38" s="2442" t="s">
        <v>3174</v>
      </c>
      <c r="C38" s="2466">
        <f>+'[3]Max-Min.Telecsa'!$C$58</f>
        <v>0.39</v>
      </c>
      <c r="D38" s="2466">
        <f>+'[3]Max-Min.Telecsa'!$C$72</f>
        <v>0.13</v>
      </c>
      <c r="E38" s="2473">
        <f>+'[3]Max-Min.Telecsa'!$C$91</f>
        <v>0.08</v>
      </c>
      <c r="F38" s="2473">
        <v>0.05</v>
      </c>
      <c r="G38" s="2475">
        <f>+'[2]Max_Min-Telecsa'!$D$22</f>
        <v>0.05</v>
      </c>
      <c r="H38" s="2475">
        <v>0.03</v>
      </c>
      <c r="I38" s="2475">
        <v>0.09</v>
      </c>
      <c r="J38" s="2475">
        <v>0.09</v>
      </c>
      <c r="K38" s="2475">
        <v>0.09</v>
      </c>
    </row>
    <row r="39" spans="2:11" ht="13.5" thickBot="1" x14ac:dyDescent="0.25">
      <c r="B39" s="2468"/>
      <c r="C39" s="2558">
        <f t="shared" ref="C39:I39" si="7">AVERAGE(C36:C38)</f>
        <v>0.19000000000000003</v>
      </c>
      <c r="D39" s="2558">
        <f t="shared" si="7"/>
        <v>0.12666666666666668</v>
      </c>
      <c r="E39" s="2558">
        <f t="shared" si="7"/>
        <v>8.666666666666667E-2</v>
      </c>
      <c r="F39" s="2558">
        <f t="shared" si="7"/>
        <v>7.6666666666666661E-2</v>
      </c>
      <c r="G39" s="2558">
        <f t="shared" si="7"/>
        <v>8.666666666666667E-2</v>
      </c>
      <c r="H39" s="2559">
        <f>AVERAGE(H36:H38)</f>
        <v>0.08</v>
      </c>
      <c r="I39" s="2559">
        <f t="shared" si="7"/>
        <v>9.0000000000000011E-2</v>
      </c>
      <c r="J39" s="2559">
        <f t="shared" ref="J39:K39" si="8">AVERAGE(J36:J38)</f>
        <v>9.0000000000000011E-2</v>
      </c>
      <c r="K39" s="2559">
        <f t="shared" si="8"/>
        <v>9.0000000000000011E-2</v>
      </c>
    </row>
    <row r="40" spans="2:11" ht="13.5" thickBot="1" x14ac:dyDescent="0.25">
      <c r="C40" s="2476"/>
      <c r="D40" s="2476"/>
      <c r="E40" s="2476"/>
      <c r="F40" s="2476"/>
      <c r="G40" s="2476"/>
      <c r="H40" s="2476"/>
      <c r="I40" s="2476"/>
      <c r="J40" s="2476"/>
      <c r="K40" s="2476"/>
    </row>
    <row r="41" spans="2:11" ht="13.5" thickBot="1" x14ac:dyDescent="0.25">
      <c r="B41" s="5595" t="s">
        <v>411</v>
      </c>
      <c r="C41" s="5596"/>
      <c r="D41" s="5596"/>
      <c r="E41" s="5596"/>
      <c r="F41" s="5596"/>
      <c r="G41" s="5596"/>
      <c r="H41" s="5596"/>
      <c r="I41" s="5596"/>
      <c r="J41" s="5596"/>
      <c r="K41" s="5597"/>
    </row>
    <row r="42" spans="2:11" ht="13.5" thickBot="1" x14ac:dyDescent="0.25">
      <c r="B42" s="2549" t="s">
        <v>424</v>
      </c>
      <c r="C42" s="2550">
        <v>2006</v>
      </c>
      <c r="D42" s="2551">
        <v>2007</v>
      </c>
      <c r="E42" s="2551">
        <v>2008</v>
      </c>
      <c r="F42" s="2551">
        <v>2009</v>
      </c>
      <c r="G42" s="2551">
        <v>2010</v>
      </c>
      <c r="H42" s="2552">
        <v>2011</v>
      </c>
      <c r="I42" s="2552">
        <f>+I35</f>
        <v>2012</v>
      </c>
      <c r="J42" s="2552">
        <f>+J35</f>
        <v>2013</v>
      </c>
      <c r="K42" s="2552" t="str">
        <f>+K35</f>
        <v>2014 (ene)</v>
      </c>
    </row>
    <row r="43" spans="2:11" x14ac:dyDescent="0.2">
      <c r="B43" s="2477" t="s">
        <v>412</v>
      </c>
      <c r="C43" s="2462">
        <f t="shared" ref="C43:I43" si="9">+C25</f>
        <v>0.43733333333333335</v>
      </c>
      <c r="D43" s="2462">
        <f t="shared" si="9"/>
        <v>0.29666666666666669</v>
      </c>
      <c r="E43" s="2462">
        <f t="shared" si="9"/>
        <v>0.26666666666666666</v>
      </c>
      <c r="F43" s="2462">
        <f t="shared" si="9"/>
        <v>0.16666666666666666</v>
      </c>
      <c r="G43" s="2462">
        <f t="shared" si="9"/>
        <v>0.19969999999999999</v>
      </c>
      <c r="H43" s="2463">
        <f t="shared" si="9"/>
        <v>0.13666666666666669</v>
      </c>
      <c r="I43" s="2463">
        <f t="shared" si="9"/>
        <v>0.11333333333333334</v>
      </c>
      <c r="J43" s="2463">
        <f t="shared" ref="J43:K43" si="10">+J25</f>
        <v>8.666666666666667E-2</v>
      </c>
      <c r="K43" s="2463">
        <f t="shared" si="10"/>
        <v>8.666666666666667E-2</v>
      </c>
    </row>
    <row r="44" spans="2:11" x14ac:dyDescent="0.2">
      <c r="B44" s="2477" t="s">
        <v>413</v>
      </c>
      <c r="C44" s="2464">
        <f>+C32</f>
        <v>9.3666666666666676E-2</v>
      </c>
      <c r="D44" s="2464">
        <f t="shared" ref="D44:I44" si="11">+D32</f>
        <v>8.533333333333333E-2</v>
      </c>
      <c r="E44" s="2464">
        <f t="shared" si="11"/>
        <v>6.5000000000000002E-2</v>
      </c>
      <c r="F44" s="2464">
        <f t="shared" si="11"/>
        <v>0.04</v>
      </c>
      <c r="G44" s="2464">
        <f t="shared" si="11"/>
        <v>0.04</v>
      </c>
      <c r="H44" s="2464">
        <f t="shared" si="11"/>
        <v>5.3333333333333337E-2</v>
      </c>
      <c r="I44" s="2464">
        <f t="shared" si="11"/>
        <v>0.06</v>
      </c>
      <c r="J44" s="2464">
        <f t="shared" ref="J44:K44" si="12">+J32</f>
        <v>6.8000000000000005E-2</v>
      </c>
      <c r="K44" s="2464">
        <f t="shared" si="12"/>
        <v>6.8000000000000005E-2</v>
      </c>
    </row>
    <row r="45" spans="2:11" x14ac:dyDescent="0.2">
      <c r="B45" s="2477" t="s">
        <v>414</v>
      </c>
      <c r="C45" s="2464">
        <f>+C18</f>
        <v>0.4366666666666667</v>
      </c>
      <c r="D45" s="2464">
        <f t="shared" ref="D45:I45" si="13">+D18</f>
        <v>0.36000000000000004</v>
      </c>
      <c r="E45" s="2464">
        <f t="shared" si="13"/>
        <v>0.22666666666666666</v>
      </c>
      <c r="F45" s="2464">
        <f t="shared" si="13"/>
        <v>0.20666666666666667</v>
      </c>
      <c r="G45" s="2464">
        <f t="shared" si="13"/>
        <v>0.16</v>
      </c>
      <c r="H45" s="2464">
        <f t="shared" si="13"/>
        <v>0.13333333333333333</v>
      </c>
      <c r="I45" s="2464">
        <f t="shared" si="13"/>
        <v>0.13333333333333333</v>
      </c>
      <c r="J45" s="2464">
        <f t="shared" ref="J45:K45" si="14">+J18</f>
        <v>0.12333333333333334</v>
      </c>
      <c r="K45" s="2464">
        <f t="shared" si="14"/>
        <v>0.12333333333333334</v>
      </c>
    </row>
    <row r="46" spans="2:11" ht="13.5" thickBot="1" x14ac:dyDescent="0.25">
      <c r="B46" s="2478" t="s">
        <v>415</v>
      </c>
      <c r="C46" s="2466">
        <f>+C39</f>
        <v>0.19000000000000003</v>
      </c>
      <c r="D46" s="2466">
        <f t="shared" ref="D46:I46" si="15">+D39</f>
        <v>0.12666666666666668</v>
      </c>
      <c r="E46" s="2466">
        <f t="shared" si="15"/>
        <v>8.666666666666667E-2</v>
      </c>
      <c r="F46" s="2466">
        <f t="shared" si="15"/>
        <v>7.6666666666666661E-2</v>
      </c>
      <c r="G46" s="2466">
        <f t="shared" si="15"/>
        <v>8.666666666666667E-2</v>
      </c>
      <c r="H46" s="2466">
        <f t="shared" si="15"/>
        <v>0.08</v>
      </c>
      <c r="I46" s="2466">
        <f t="shared" si="15"/>
        <v>9.0000000000000011E-2</v>
      </c>
      <c r="J46" s="2466">
        <f t="shared" ref="J46:K46" si="16">+J39</f>
        <v>9.0000000000000011E-2</v>
      </c>
      <c r="K46" s="2466">
        <f t="shared" si="16"/>
        <v>9.0000000000000011E-2</v>
      </c>
    </row>
    <row r="47" spans="2:11" x14ac:dyDescent="0.2">
      <c r="B47" s="2290"/>
      <c r="C47" s="2479"/>
    </row>
    <row r="48" spans="2:11" ht="13.5" thickBot="1" x14ac:dyDescent="0.25"/>
    <row r="49" spans="2:11" ht="13.5" thickBot="1" x14ac:dyDescent="0.25">
      <c r="B49" s="5598" t="s">
        <v>416</v>
      </c>
      <c r="C49" s="5599"/>
      <c r="D49" s="5599"/>
      <c r="E49" s="5599"/>
      <c r="F49" s="5599"/>
      <c r="G49" s="5599"/>
      <c r="H49" s="5599"/>
      <c r="I49" s="5599"/>
      <c r="J49" s="5599"/>
      <c r="K49" s="5600"/>
    </row>
    <row r="50" spans="2:11" ht="15" customHeight="1" thickBot="1" x14ac:dyDescent="0.25">
      <c r="B50" s="2553"/>
      <c r="C50" s="2554">
        <v>2006</v>
      </c>
      <c r="D50" s="2555">
        <v>2007</v>
      </c>
      <c r="E50" s="2556">
        <v>2008</v>
      </c>
      <c r="F50" s="2556">
        <v>2009</v>
      </c>
      <c r="G50" s="2556">
        <v>2010</v>
      </c>
      <c r="H50" s="2548">
        <v>2011</v>
      </c>
      <c r="I50" s="2557">
        <f>+I42</f>
        <v>2012</v>
      </c>
      <c r="J50" s="2557">
        <f>+J42</f>
        <v>2013</v>
      </c>
      <c r="K50" s="2557" t="str">
        <f>+K42</f>
        <v>2014 (ene)</v>
      </c>
    </row>
    <row r="51" spans="2:11" x14ac:dyDescent="0.2">
      <c r="B51" s="2477" t="s">
        <v>417</v>
      </c>
      <c r="C51" s="2462">
        <v>0.5</v>
      </c>
      <c r="D51" s="2462">
        <v>0.5</v>
      </c>
      <c r="E51" s="2463">
        <v>0.22</v>
      </c>
      <c r="F51" s="2463">
        <v>0.22</v>
      </c>
      <c r="G51" s="2463">
        <v>0.22</v>
      </c>
      <c r="H51" s="2463">
        <v>0.22</v>
      </c>
      <c r="I51" s="2463">
        <v>0.22</v>
      </c>
      <c r="J51" s="2463">
        <v>0.22</v>
      </c>
      <c r="K51" s="2463">
        <v>0.22</v>
      </c>
    </row>
    <row r="52" spans="2:11" x14ac:dyDescent="0.2">
      <c r="B52" s="2477" t="s">
        <v>418</v>
      </c>
      <c r="C52" s="2464">
        <v>0.5</v>
      </c>
      <c r="D52" s="2464">
        <v>0.5</v>
      </c>
      <c r="E52" s="2465">
        <v>0.22</v>
      </c>
      <c r="F52" s="2465">
        <v>0.22</v>
      </c>
      <c r="G52" s="2465">
        <v>0.22</v>
      </c>
      <c r="H52" s="2465">
        <v>0.22</v>
      </c>
      <c r="I52" s="2465">
        <v>0.22</v>
      </c>
      <c r="J52" s="2465">
        <v>0.22</v>
      </c>
      <c r="K52" s="2465">
        <v>0.22</v>
      </c>
    </row>
    <row r="53" spans="2:11" ht="13.5" thickBot="1" x14ac:dyDescent="0.25">
      <c r="B53" s="2480" t="s">
        <v>3174</v>
      </c>
      <c r="C53" s="2481">
        <v>0.49</v>
      </c>
      <c r="D53" s="2481">
        <v>0.49</v>
      </c>
      <c r="E53" s="2482">
        <v>0.49</v>
      </c>
      <c r="F53" s="2482">
        <v>0.49</v>
      </c>
      <c r="G53" s="2482">
        <v>0.49</v>
      </c>
      <c r="H53" s="2482">
        <v>0.49</v>
      </c>
      <c r="I53" s="2482">
        <v>0.22</v>
      </c>
      <c r="J53" s="2482">
        <v>0.22</v>
      </c>
      <c r="K53" s="2482">
        <v>0.22</v>
      </c>
    </row>
    <row r="54" spans="2:11" ht="13.5" thickBot="1" x14ac:dyDescent="0.25">
      <c r="B54" s="2483" t="s">
        <v>419</v>
      </c>
      <c r="C54" s="2560">
        <f t="shared" ref="C54:I54" si="17">AVERAGE(C51:C53)</f>
        <v>0.49666666666666665</v>
      </c>
      <c r="D54" s="2560">
        <f t="shared" si="17"/>
        <v>0.49666666666666665</v>
      </c>
      <c r="E54" s="2561">
        <f t="shared" si="17"/>
        <v>0.31</v>
      </c>
      <c r="F54" s="2561">
        <f t="shared" si="17"/>
        <v>0.31</v>
      </c>
      <c r="G54" s="2561">
        <f t="shared" si="17"/>
        <v>0.31</v>
      </c>
      <c r="H54" s="2561">
        <f>AVERAGE(H51:H53)</f>
        <v>0.31</v>
      </c>
      <c r="I54" s="2561">
        <f t="shared" si="17"/>
        <v>0.22</v>
      </c>
      <c r="J54" s="2561">
        <f t="shared" ref="J54:K54" si="18">AVERAGE(J51:J53)</f>
        <v>0.22</v>
      </c>
      <c r="K54" s="2561">
        <f t="shared" si="18"/>
        <v>0.22</v>
      </c>
    </row>
    <row r="57" spans="2:11" x14ac:dyDescent="0.2">
      <c r="B57" s="2516" t="s">
        <v>1485</v>
      </c>
    </row>
    <row r="58" spans="2:11" x14ac:dyDescent="0.2">
      <c r="B58" s="2516"/>
    </row>
    <row r="59" spans="2:11" x14ac:dyDescent="0.2">
      <c r="B59" s="2518" t="s">
        <v>2916</v>
      </c>
    </row>
    <row r="60" spans="2:11" x14ac:dyDescent="0.2">
      <c r="B60" s="2518" t="s">
        <v>2917</v>
      </c>
    </row>
    <row r="61" spans="2:11" x14ac:dyDescent="0.2">
      <c r="B61" s="2518" t="s">
        <v>5892</v>
      </c>
    </row>
    <row r="62" spans="2:11" x14ac:dyDescent="0.2">
      <c r="B62" s="2519" t="str">
        <f>+Evo.TarifONNET!B64</f>
        <v>.</v>
      </c>
    </row>
  </sheetData>
  <sheetProtection algorithmName="SHA-512" hashValue="up3hmp0m0gMEcnX6h47PdNKm+w/QxFuZffL0canKBvYcXtAmMqoHXd33mHSnLNyZ2C8kGu+6Yi99oUaOvraugw==" saltValue="itpt1XIuEdoDNjQdYYq6dA==" spinCount="100000" sheet="1" objects="1" scenarios="1"/>
  <mergeCells count="6">
    <mergeCell ref="B49:K49"/>
    <mergeCell ref="B13:K13"/>
    <mergeCell ref="B20:K20"/>
    <mergeCell ref="B27:K27"/>
    <mergeCell ref="B34:K34"/>
    <mergeCell ref="B41:K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O16" sqref="O16"/>
    </sheetView>
  </sheetViews>
  <sheetFormatPr baseColWidth="10" defaultRowHeight="12.75" x14ac:dyDescent="0.2"/>
  <cols>
    <col min="1" max="16384" width="11.42578125" style="2543"/>
  </cols>
  <sheetData>
    <row r="1" spans="2:14" x14ac:dyDescent="0.2">
      <c r="B1" s="2522"/>
      <c r="C1" s="2522"/>
      <c r="D1" s="2522"/>
      <c r="E1" s="2522"/>
      <c r="F1" s="2522"/>
      <c r="G1" s="2522"/>
      <c r="H1" s="2522"/>
      <c r="I1" s="2522"/>
      <c r="J1" s="2522"/>
      <c r="K1" s="2522"/>
      <c r="L1" s="2522"/>
      <c r="M1" s="2522"/>
      <c r="N1" s="2522"/>
    </row>
    <row r="2" spans="2:14" ht="18" x14ac:dyDescent="0.25">
      <c r="B2" s="2488" t="s">
        <v>5030</v>
      </c>
      <c r="C2" s="2522"/>
      <c r="D2" s="2522"/>
      <c r="E2" s="2522"/>
      <c r="F2" s="2522"/>
      <c r="G2" s="2522"/>
      <c r="H2" s="2522"/>
      <c r="I2" s="2522"/>
      <c r="J2" s="2522"/>
      <c r="K2" s="2522"/>
      <c r="L2" s="2522"/>
      <c r="M2" s="2522"/>
      <c r="N2" s="2522"/>
    </row>
    <row r="3" spans="2:14" ht="14.25" x14ac:dyDescent="0.2">
      <c r="B3" s="2487" t="s">
        <v>5039</v>
      </c>
      <c r="C3" s="2522"/>
      <c r="D3" s="2522"/>
      <c r="E3" s="2522"/>
      <c r="F3" s="2522"/>
      <c r="G3" s="2522"/>
      <c r="H3" s="2522"/>
      <c r="I3" s="2522"/>
      <c r="J3" s="2522"/>
      <c r="K3" s="2522"/>
      <c r="L3" s="2522"/>
      <c r="M3" s="2522"/>
      <c r="N3" s="2522"/>
    </row>
    <row r="4" spans="2:14" ht="14.25" x14ac:dyDescent="0.2">
      <c r="B4" s="2487" t="s">
        <v>5045</v>
      </c>
      <c r="C4" s="2522"/>
      <c r="D4" s="2522"/>
      <c r="E4" s="2522"/>
      <c r="F4" s="2522"/>
      <c r="G4" s="2522"/>
      <c r="H4" s="2522"/>
      <c r="I4" s="2522"/>
      <c r="J4" s="2522"/>
      <c r="K4" s="2522"/>
      <c r="L4" s="2522"/>
      <c r="M4" s="2522"/>
      <c r="N4" s="2522"/>
    </row>
    <row r="5" spans="2:14" ht="14.25" x14ac:dyDescent="0.2">
      <c r="B5" s="2485"/>
      <c r="C5" s="2522"/>
      <c r="D5" s="2522"/>
      <c r="E5" s="2522"/>
      <c r="F5" s="2522"/>
      <c r="G5" s="2522"/>
      <c r="H5" s="2522"/>
      <c r="I5" s="2522"/>
      <c r="J5" s="2522"/>
      <c r="K5" s="2522"/>
      <c r="L5" s="2522"/>
      <c r="M5" s="2522"/>
      <c r="N5" s="2522"/>
    </row>
    <row r="6" spans="2:14" ht="14.25" x14ac:dyDescent="0.2">
      <c r="B6" s="2486"/>
      <c r="C6" s="2522"/>
      <c r="D6" s="2522"/>
      <c r="E6" s="2522"/>
      <c r="F6" s="2522"/>
      <c r="G6" s="2522"/>
      <c r="H6" s="2522"/>
      <c r="I6" s="2522"/>
      <c r="J6" s="2522"/>
      <c r="K6" s="2522"/>
      <c r="L6" s="2522"/>
      <c r="M6" s="2522"/>
      <c r="N6" s="2522"/>
    </row>
    <row r="7" spans="2:14" ht="14.25" x14ac:dyDescent="0.2">
      <c r="B7" s="2486"/>
      <c r="C7" s="2522"/>
      <c r="D7" s="2522"/>
      <c r="E7" s="2522"/>
      <c r="F7" s="2522"/>
      <c r="G7" s="2522"/>
      <c r="H7" s="2522"/>
      <c r="I7" s="2522"/>
      <c r="J7" s="2522"/>
      <c r="K7" s="2522"/>
      <c r="L7" s="2522"/>
      <c r="M7" s="2522"/>
      <c r="N7" s="2522"/>
    </row>
    <row r="8" spans="2:14" x14ac:dyDescent="0.2">
      <c r="B8" s="2489" t="str">
        <f>+Inicio!B8</f>
        <v xml:space="preserve">          Fecha de publicación: enero de 2014</v>
      </c>
      <c r="C8" s="2522"/>
      <c r="D8" s="2522"/>
      <c r="E8" s="2522"/>
      <c r="F8" s="2522"/>
      <c r="G8" s="2522"/>
      <c r="H8" s="2522"/>
      <c r="I8" s="2522"/>
      <c r="J8" s="2522"/>
      <c r="K8" s="2522"/>
      <c r="L8" s="2522"/>
      <c r="M8" s="2522"/>
      <c r="N8" s="2522"/>
    </row>
    <row r="9" spans="2:14" x14ac:dyDescent="0.2">
      <c r="B9" s="2522"/>
      <c r="C9" s="2522"/>
      <c r="D9" s="2522"/>
      <c r="E9" s="2522"/>
      <c r="F9" s="2522"/>
      <c r="G9" s="2522"/>
      <c r="H9" s="2522"/>
      <c r="I9" s="2522"/>
      <c r="J9" s="2522"/>
      <c r="K9" s="2522"/>
      <c r="L9" s="2522"/>
      <c r="M9" s="2522"/>
      <c r="N9" s="2522"/>
    </row>
    <row r="10" spans="2:14" x14ac:dyDescent="0.2">
      <c r="B10" s="2522"/>
      <c r="C10" s="2522"/>
      <c r="D10" s="2522"/>
      <c r="E10" s="2522"/>
      <c r="F10" s="2522"/>
      <c r="G10" s="2522"/>
      <c r="H10" s="2522"/>
      <c r="I10" s="2522"/>
      <c r="J10" s="2522"/>
      <c r="K10" s="2522"/>
      <c r="L10" s="2522"/>
      <c r="M10" s="2522"/>
      <c r="N10" s="2522"/>
    </row>
    <row r="11" spans="2:14" x14ac:dyDescent="0.2">
      <c r="B11" s="2529"/>
      <c r="C11" s="2529"/>
      <c r="D11" s="2529"/>
      <c r="E11" s="2529"/>
      <c r="F11" s="2529"/>
      <c r="G11" s="2529"/>
      <c r="H11" s="2529"/>
      <c r="I11" s="2529"/>
      <c r="J11" s="2529"/>
      <c r="K11" s="2529"/>
      <c r="L11" s="2529"/>
      <c r="M11" s="2529"/>
      <c r="N11" s="2529"/>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461"/>
  </cols>
  <sheetData>
    <row r="1" spans="2:14" x14ac:dyDescent="0.2">
      <c r="B1" s="2522"/>
      <c r="C1" s="2522"/>
      <c r="D1" s="2522"/>
      <c r="E1" s="2522"/>
      <c r="F1" s="2522"/>
      <c r="G1" s="2522"/>
      <c r="H1" s="2522"/>
      <c r="I1" s="2522"/>
      <c r="J1" s="2522"/>
      <c r="K1" s="2522"/>
      <c r="L1" s="2522"/>
      <c r="M1" s="2522"/>
      <c r="N1" s="2522"/>
    </row>
    <row r="2" spans="2:14" ht="18" x14ac:dyDescent="0.25">
      <c r="B2" s="2488" t="s">
        <v>5030</v>
      </c>
      <c r="C2" s="2522"/>
      <c r="D2" s="2522"/>
      <c r="E2" s="2522"/>
      <c r="F2" s="2522"/>
      <c r="G2" s="2522"/>
      <c r="H2" s="2522"/>
      <c r="I2" s="2522"/>
      <c r="J2" s="2522"/>
      <c r="K2" s="2522"/>
      <c r="L2" s="2522"/>
      <c r="M2" s="2522"/>
      <c r="N2" s="2522"/>
    </row>
    <row r="3" spans="2:14" ht="14.25" x14ac:dyDescent="0.2">
      <c r="B3" s="2487" t="s">
        <v>5041</v>
      </c>
      <c r="C3" s="2522"/>
      <c r="D3" s="2522"/>
      <c r="E3" s="2522"/>
      <c r="F3" s="2522"/>
      <c r="G3" s="2522"/>
      <c r="H3" s="2522"/>
      <c r="I3" s="2522"/>
      <c r="J3" s="2522"/>
      <c r="K3" s="2522"/>
      <c r="L3" s="2522"/>
      <c r="M3" s="2522"/>
      <c r="N3" s="2522"/>
    </row>
    <row r="4" spans="2:14" ht="14.25" x14ac:dyDescent="0.2">
      <c r="B4" s="2487" t="s">
        <v>5045</v>
      </c>
      <c r="C4" s="2522"/>
      <c r="D4" s="2522"/>
      <c r="E4" s="2522"/>
      <c r="F4" s="2522"/>
      <c r="G4" s="2522"/>
      <c r="H4" s="2522"/>
      <c r="I4" s="2522"/>
      <c r="J4" s="2522"/>
      <c r="K4" s="2522"/>
      <c r="L4" s="2522"/>
      <c r="M4" s="2522"/>
      <c r="N4" s="2522"/>
    </row>
    <row r="5" spans="2:14" ht="14.25" x14ac:dyDescent="0.2">
      <c r="B5" s="2485"/>
      <c r="C5" s="2522"/>
      <c r="D5" s="2522"/>
      <c r="E5" s="2522"/>
      <c r="F5" s="2522"/>
      <c r="G5" s="2522"/>
      <c r="H5" s="2522"/>
      <c r="I5" s="2522"/>
      <c r="J5" s="2522"/>
      <c r="K5" s="2522"/>
      <c r="L5" s="2522"/>
      <c r="M5" s="2522"/>
      <c r="N5" s="2522"/>
    </row>
    <row r="6" spans="2:14" ht="14.25" x14ac:dyDescent="0.2">
      <c r="B6" s="2486"/>
      <c r="C6" s="2522"/>
      <c r="D6" s="2522"/>
      <c r="E6" s="2522"/>
      <c r="F6" s="2522"/>
      <c r="G6" s="2522"/>
      <c r="H6" s="2522"/>
      <c r="I6" s="2522"/>
      <c r="J6" s="2522"/>
      <c r="K6" s="2522"/>
      <c r="L6" s="2522"/>
      <c r="M6" s="2522"/>
      <c r="N6" s="2522"/>
    </row>
    <row r="7" spans="2:14" ht="14.25" x14ac:dyDescent="0.2">
      <c r="B7" s="2486"/>
      <c r="C7" s="2522"/>
      <c r="D7" s="2522"/>
      <c r="E7" s="2522"/>
      <c r="F7" s="2522"/>
      <c r="G7" s="2522"/>
      <c r="H7" s="2522"/>
      <c r="I7" s="2522"/>
      <c r="J7" s="2522"/>
      <c r="K7" s="2522"/>
      <c r="L7" s="2522"/>
      <c r="M7" s="2522"/>
      <c r="N7" s="2522"/>
    </row>
    <row r="8" spans="2:14" x14ac:dyDescent="0.2">
      <c r="B8" s="2489" t="str">
        <f>+Inicio!B8</f>
        <v xml:space="preserve">          Fecha de publicación: enero de 2014</v>
      </c>
      <c r="C8" s="2522"/>
      <c r="D8" s="2522"/>
      <c r="E8" s="2522"/>
      <c r="F8" s="2522"/>
      <c r="G8" s="2522"/>
      <c r="H8" s="2522"/>
      <c r="I8" s="2522"/>
      <c r="J8" s="2522"/>
      <c r="K8" s="2522"/>
      <c r="L8" s="2522"/>
      <c r="M8" s="2522"/>
      <c r="N8" s="2522"/>
    </row>
    <row r="9" spans="2:14" x14ac:dyDescent="0.2">
      <c r="B9" s="2522"/>
      <c r="C9" s="2522"/>
      <c r="D9" s="2522"/>
      <c r="E9" s="2522"/>
      <c r="F9" s="2522"/>
      <c r="G9" s="2522"/>
      <c r="H9" s="2522"/>
      <c r="I9" s="2522"/>
      <c r="J9" s="2522"/>
      <c r="K9" s="2522"/>
      <c r="L9" s="2522"/>
      <c r="M9" s="2522"/>
      <c r="N9" s="2522"/>
    </row>
    <row r="10" spans="2:14" x14ac:dyDescent="0.2">
      <c r="B10" s="2522"/>
      <c r="C10" s="2522"/>
      <c r="D10" s="2522"/>
      <c r="E10" s="2522"/>
      <c r="F10" s="2522"/>
      <c r="G10" s="2522"/>
      <c r="H10" s="2522"/>
      <c r="I10" s="2522"/>
      <c r="J10" s="2522"/>
      <c r="K10" s="2522"/>
      <c r="L10" s="2522"/>
      <c r="M10" s="2522"/>
      <c r="N10" s="2522"/>
    </row>
    <row r="11" spans="2:14" x14ac:dyDescent="0.2">
      <c r="B11" s="2529"/>
      <c r="C11" s="2529"/>
      <c r="D11" s="2529"/>
      <c r="E11" s="2529"/>
      <c r="F11" s="2529"/>
      <c r="G11" s="2529"/>
      <c r="H11" s="2529"/>
      <c r="I11" s="2529"/>
      <c r="J11" s="2529"/>
      <c r="K11" s="2529"/>
      <c r="L11" s="2529"/>
      <c r="M11" s="2529"/>
      <c r="N11" s="2529"/>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461"/>
  </cols>
  <sheetData>
    <row r="1" spans="2:14" x14ac:dyDescent="0.2">
      <c r="B1" s="2522"/>
      <c r="C1" s="2522"/>
      <c r="D1" s="2522"/>
      <c r="E1" s="2522"/>
      <c r="F1" s="2522"/>
      <c r="G1" s="2522"/>
      <c r="H1" s="2522"/>
      <c r="I1" s="2522"/>
      <c r="J1" s="2522"/>
      <c r="K1" s="2522"/>
      <c r="L1" s="2522"/>
      <c r="M1" s="2522"/>
      <c r="N1" s="2522"/>
    </row>
    <row r="2" spans="2:14" ht="18" x14ac:dyDescent="0.25">
      <c r="B2" s="2488" t="s">
        <v>5030</v>
      </c>
      <c r="C2" s="2522"/>
      <c r="D2" s="2522"/>
      <c r="E2" s="2522"/>
      <c r="F2" s="2522"/>
      <c r="G2" s="2522"/>
      <c r="H2" s="2522"/>
      <c r="I2" s="2522"/>
      <c r="J2" s="2522"/>
      <c r="K2" s="2522"/>
      <c r="L2" s="2522"/>
      <c r="M2" s="2522"/>
      <c r="N2" s="2522"/>
    </row>
    <row r="3" spans="2:14" ht="14.25" x14ac:dyDescent="0.2">
      <c r="B3" s="2487" t="s">
        <v>5042</v>
      </c>
      <c r="C3" s="2522"/>
      <c r="D3" s="2522"/>
      <c r="E3" s="2522"/>
      <c r="F3" s="2522"/>
      <c r="G3" s="2522"/>
      <c r="H3" s="2522"/>
      <c r="I3" s="2522"/>
      <c r="J3" s="2522"/>
      <c r="K3" s="2522"/>
      <c r="L3" s="2522"/>
      <c r="M3" s="2522"/>
      <c r="N3" s="2522"/>
    </row>
    <row r="4" spans="2:14" ht="14.25" x14ac:dyDescent="0.2">
      <c r="B4" s="2487" t="s">
        <v>5045</v>
      </c>
      <c r="C4" s="2522"/>
      <c r="D4" s="2522"/>
      <c r="E4" s="2522"/>
      <c r="F4" s="2522"/>
      <c r="G4" s="2522"/>
      <c r="H4" s="2522"/>
      <c r="I4" s="2522"/>
      <c r="J4" s="2522"/>
      <c r="K4" s="2522"/>
      <c r="L4" s="2522"/>
      <c r="M4" s="2522"/>
      <c r="N4" s="2522"/>
    </row>
    <row r="5" spans="2:14" ht="14.25" x14ac:dyDescent="0.2">
      <c r="B5" s="2485"/>
      <c r="C5" s="2522"/>
      <c r="D5" s="2522"/>
      <c r="E5" s="2522"/>
      <c r="F5" s="2522"/>
      <c r="G5" s="2522"/>
      <c r="H5" s="2522"/>
      <c r="I5" s="2522"/>
      <c r="J5" s="2522"/>
      <c r="K5" s="2522"/>
      <c r="L5" s="2522"/>
      <c r="M5" s="2522"/>
      <c r="N5" s="2522"/>
    </row>
    <row r="6" spans="2:14" ht="14.25" x14ac:dyDescent="0.2">
      <c r="B6" s="2486"/>
      <c r="C6" s="2522"/>
      <c r="D6" s="2522"/>
      <c r="E6" s="2522"/>
      <c r="F6" s="2522"/>
      <c r="G6" s="2522"/>
      <c r="H6" s="2522"/>
      <c r="I6" s="2522"/>
      <c r="J6" s="2522"/>
      <c r="K6" s="2522"/>
      <c r="L6" s="2522"/>
      <c r="M6" s="2522"/>
      <c r="N6" s="2522"/>
    </row>
    <row r="7" spans="2:14" ht="14.25" x14ac:dyDescent="0.2">
      <c r="B7" s="2486"/>
      <c r="C7" s="2522"/>
      <c r="D7" s="2522"/>
      <c r="E7" s="2522"/>
      <c r="F7" s="2522"/>
      <c r="G7" s="2522"/>
      <c r="H7" s="2522"/>
      <c r="I7" s="2522"/>
      <c r="J7" s="2522"/>
      <c r="K7" s="2522"/>
      <c r="L7" s="2522"/>
      <c r="M7" s="2522"/>
      <c r="N7" s="2522"/>
    </row>
    <row r="8" spans="2:14" x14ac:dyDescent="0.2">
      <c r="B8" s="2489" t="str">
        <f>+Inicio!B8</f>
        <v xml:space="preserve">          Fecha de publicación: enero de 2014</v>
      </c>
      <c r="C8" s="2522"/>
      <c r="D8" s="2522"/>
      <c r="E8" s="2522"/>
      <c r="F8" s="2522"/>
      <c r="G8" s="2522"/>
      <c r="H8" s="2522"/>
      <c r="I8" s="2522"/>
      <c r="J8" s="2522"/>
      <c r="K8" s="2522"/>
      <c r="L8" s="2522"/>
      <c r="M8" s="2522"/>
      <c r="N8" s="2522"/>
    </row>
    <row r="9" spans="2:14" x14ac:dyDescent="0.2">
      <c r="B9" s="2522"/>
      <c r="C9" s="2522"/>
      <c r="D9" s="2522"/>
      <c r="E9" s="2522"/>
      <c r="F9" s="2522"/>
      <c r="G9" s="2522"/>
      <c r="H9" s="2522"/>
      <c r="I9" s="2522"/>
      <c r="J9" s="2522"/>
      <c r="K9" s="2522"/>
      <c r="L9" s="2522"/>
      <c r="M9" s="2522"/>
      <c r="N9" s="2522"/>
    </row>
    <row r="10" spans="2:14" x14ac:dyDescent="0.2">
      <c r="B10" s="2522"/>
      <c r="C10" s="2522"/>
      <c r="D10" s="2522"/>
      <c r="E10" s="2522"/>
      <c r="F10" s="2522"/>
      <c r="G10" s="2522"/>
      <c r="H10" s="2522"/>
      <c r="I10" s="2522"/>
      <c r="J10" s="2522"/>
      <c r="K10" s="2522"/>
      <c r="L10" s="2522"/>
      <c r="M10" s="2522"/>
      <c r="N10" s="2522"/>
    </row>
    <row r="11" spans="2:14" x14ac:dyDescent="0.2">
      <c r="B11" s="2529"/>
      <c r="C11" s="2529"/>
      <c r="D11" s="2529"/>
      <c r="E11" s="2529"/>
      <c r="F11" s="2529"/>
      <c r="G11" s="2529"/>
      <c r="H11" s="2529"/>
      <c r="I11" s="2529"/>
      <c r="J11" s="2529"/>
      <c r="K11" s="2529"/>
      <c r="L11" s="2529"/>
      <c r="M11" s="2529"/>
      <c r="N11" s="2529"/>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1"/>
  </cols>
  <sheetData>
    <row r="1" spans="2:14" x14ac:dyDescent="0.2">
      <c r="B1" s="2522"/>
      <c r="C1" s="2522"/>
      <c r="D1" s="2522"/>
      <c r="E1" s="2522"/>
      <c r="F1" s="2522"/>
      <c r="G1" s="2522"/>
      <c r="H1" s="2522"/>
      <c r="I1" s="2522"/>
      <c r="J1" s="2522"/>
      <c r="K1" s="2522"/>
      <c r="L1" s="2522"/>
      <c r="M1" s="2522"/>
      <c r="N1" s="2522"/>
    </row>
    <row r="2" spans="2:14" ht="18" x14ac:dyDescent="0.25">
      <c r="B2" s="2488" t="s">
        <v>5030</v>
      </c>
      <c r="C2" s="2522"/>
      <c r="D2" s="2522"/>
      <c r="E2" s="2522"/>
      <c r="F2" s="2522"/>
      <c r="G2" s="2522"/>
      <c r="H2" s="2522"/>
      <c r="I2" s="2522"/>
      <c r="J2" s="2522"/>
      <c r="K2" s="2522"/>
      <c r="L2" s="2522"/>
      <c r="M2" s="2522"/>
      <c r="N2" s="2522"/>
    </row>
    <row r="3" spans="2:14" ht="14.25" x14ac:dyDescent="0.2">
      <c r="B3" s="2487" t="s">
        <v>5046</v>
      </c>
      <c r="C3" s="2522"/>
      <c r="D3" s="2522"/>
      <c r="E3" s="2522"/>
      <c r="F3" s="2522"/>
      <c r="G3" s="2522"/>
      <c r="H3" s="2522"/>
      <c r="I3" s="2522"/>
      <c r="J3" s="2522"/>
      <c r="K3" s="2522"/>
      <c r="L3" s="2522"/>
      <c r="M3" s="2522"/>
      <c r="N3" s="2522"/>
    </row>
    <row r="4" spans="2:14" ht="14.25" x14ac:dyDescent="0.2">
      <c r="B4" s="2487" t="s">
        <v>5043</v>
      </c>
      <c r="C4" s="2522"/>
      <c r="D4" s="2522"/>
      <c r="E4" s="2522"/>
      <c r="F4" s="2522"/>
      <c r="G4" s="2522"/>
      <c r="H4" s="2522"/>
      <c r="I4" s="2522"/>
      <c r="J4" s="2522"/>
      <c r="K4" s="2522"/>
      <c r="L4" s="2522"/>
      <c r="M4" s="2522"/>
      <c r="N4" s="2522"/>
    </row>
    <row r="5" spans="2:14" ht="14.25" x14ac:dyDescent="0.2">
      <c r="B5" s="2485"/>
      <c r="C5" s="2522"/>
      <c r="D5" s="2522"/>
      <c r="E5" s="2522"/>
      <c r="F5" s="2522"/>
      <c r="G5" s="2522"/>
      <c r="H5" s="2522"/>
      <c r="I5" s="2522"/>
      <c r="J5" s="2522"/>
      <c r="K5" s="2522"/>
      <c r="L5" s="2522"/>
      <c r="M5" s="2522"/>
      <c r="N5" s="2522"/>
    </row>
    <row r="6" spans="2:14" ht="14.25" x14ac:dyDescent="0.2">
      <c r="B6" s="2486"/>
      <c r="C6" s="2522"/>
      <c r="D6" s="2522"/>
      <c r="E6" s="2522"/>
      <c r="F6" s="2522"/>
      <c r="G6" s="2522"/>
      <c r="H6" s="2522"/>
      <c r="I6" s="2522"/>
      <c r="J6" s="2522"/>
      <c r="K6" s="2522"/>
      <c r="L6" s="2522"/>
      <c r="M6" s="2522"/>
      <c r="N6" s="2522"/>
    </row>
    <row r="7" spans="2:14" ht="14.25" x14ac:dyDescent="0.2">
      <c r="B7" s="2486"/>
      <c r="C7" s="2522"/>
      <c r="D7" s="2522"/>
      <c r="E7" s="2522"/>
      <c r="F7" s="2522"/>
      <c r="G7" s="2522"/>
      <c r="H7" s="2522"/>
      <c r="I7" s="2522"/>
      <c r="J7" s="2522"/>
      <c r="K7" s="2522"/>
      <c r="L7" s="2522"/>
      <c r="M7" s="2522"/>
      <c r="N7" s="2522"/>
    </row>
    <row r="8" spans="2:14" x14ac:dyDescent="0.2">
      <c r="B8" s="2489" t="str">
        <f>+Inicio!B8</f>
        <v xml:space="preserve">          Fecha de publicación: enero de 2014</v>
      </c>
      <c r="C8" s="2522"/>
      <c r="D8" s="2522"/>
      <c r="E8" s="2522"/>
      <c r="F8" s="2522"/>
      <c r="G8" s="2522"/>
      <c r="H8" s="2522"/>
      <c r="I8" s="2522"/>
      <c r="J8" s="2522"/>
      <c r="K8" s="2522"/>
      <c r="L8" s="2522"/>
      <c r="M8" s="2522"/>
      <c r="N8" s="2522"/>
    </row>
    <row r="9" spans="2:14" x14ac:dyDescent="0.2">
      <c r="B9" s="2522"/>
      <c r="C9" s="2522"/>
      <c r="D9" s="2522"/>
      <c r="E9" s="2522"/>
      <c r="F9" s="2522"/>
      <c r="G9" s="2522"/>
      <c r="H9" s="2522"/>
      <c r="I9" s="2522"/>
      <c r="J9" s="2522"/>
      <c r="K9" s="2522"/>
      <c r="L9" s="2522"/>
      <c r="M9" s="2522"/>
      <c r="N9" s="2522"/>
    </row>
    <row r="10" spans="2:14" x14ac:dyDescent="0.2">
      <c r="B10" s="2522"/>
      <c r="C10" s="2522"/>
      <c r="D10" s="2522"/>
      <c r="E10" s="2522"/>
      <c r="F10" s="2522"/>
      <c r="G10" s="2522"/>
      <c r="H10" s="2522"/>
      <c r="I10" s="2522"/>
      <c r="J10" s="2522"/>
      <c r="K10" s="2522"/>
      <c r="L10" s="2522"/>
      <c r="M10" s="2522"/>
      <c r="N10" s="2522"/>
    </row>
    <row r="11" spans="2:14" x14ac:dyDescent="0.2">
      <c r="B11" s="2529"/>
      <c r="C11" s="2529"/>
      <c r="D11" s="2529"/>
      <c r="E11" s="2529"/>
      <c r="F11" s="2529"/>
      <c r="G11" s="2529"/>
      <c r="H11" s="2529"/>
      <c r="I11" s="2529"/>
      <c r="J11" s="2529"/>
      <c r="K11" s="2529"/>
      <c r="L11" s="2529"/>
      <c r="M11" s="2529"/>
      <c r="N11" s="252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40"/>
  <sheetViews>
    <sheetView zoomScaleNormal="100" workbookViewId="0">
      <selection activeCell="F1" sqref="F1"/>
    </sheetView>
  </sheetViews>
  <sheetFormatPr baseColWidth="10" defaultColWidth="14.140625" defaultRowHeight="12.75" x14ac:dyDescent="0.2"/>
  <cols>
    <col min="1" max="1" width="9" style="2492" customWidth="1"/>
    <col min="2" max="2" width="25.140625" style="2492" customWidth="1"/>
    <col min="3" max="4" width="20" style="2492" customWidth="1"/>
    <col min="5" max="5" width="19.85546875" style="2492" customWidth="1"/>
    <col min="6" max="6" width="17.85546875" style="2492" customWidth="1"/>
    <col min="7" max="7" width="10.5703125" style="2492" customWidth="1"/>
    <col min="8" max="16384" width="14.140625" style="2492"/>
  </cols>
  <sheetData>
    <row r="1" spans="1:8" x14ac:dyDescent="0.2">
      <c r="B1" s="2514"/>
      <c r="C1" s="2514"/>
      <c r="D1" s="2514"/>
      <c r="E1" s="2514"/>
      <c r="F1" s="2520"/>
    </row>
    <row r="2" spans="1:8" ht="18" x14ac:dyDescent="0.25">
      <c r="B2" s="2488" t="s">
        <v>5030</v>
      </c>
      <c r="C2" s="2514"/>
      <c r="D2" s="2514"/>
      <c r="E2" s="2514"/>
      <c r="F2" s="2514"/>
    </row>
    <row r="3" spans="1:8" ht="14.25" x14ac:dyDescent="0.2">
      <c r="B3" s="2487" t="s">
        <v>5032</v>
      </c>
      <c r="C3" s="2514"/>
      <c r="D3" s="2514"/>
      <c r="E3" s="2514"/>
      <c r="F3" s="2514"/>
    </row>
    <row r="4" spans="1:8" ht="14.25" x14ac:dyDescent="0.2">
      <c r="B4" s="2485"/>
      <c r="C4" s="2514"/>
      <c r="D4" s="2514"/>
      <c r="E4" s="2514"/>
      <c r="F4" s="2514"/>
    </row>
    <row r="5" spans="1:8" ht="14.25" x14ac:dyDescent="0.2">
      <c r="B5" s="2485"/>
      <c r="C5" s="2514"/>
      <c r="D5" s="2514"/>
      <c r="E5" s="2514"/>
      <c r="F5" s="2514"/>
    </row>
    <row r="6" spans="1:8" ht="14.25" x14ac:dyDescent="0.2">
      <c r="B6" s="2486"/>
      <c r="C6" s="2514"/>
      <c r="D6" s="2514"/>
      <c r="E6" s="2514"/>
      <c r="F6" s="2514"/>
    </row>
    <row r="7" spans="1:8" ht="14.25" x14ac:dyDescent="0.2">
      <c r="B7" s="2486"/>
      <c r="C7" s="2514"/>
      <c r="D7" s="2514"/>
      <c r="E7" s="2514"/>
      <c r="F7" s="2514"/>
    </row>
    <row r="8" spans="1:8" x14ac:dyDescent="0.2">
      <c r="B8" s="2489" t="str">
        <f>+Inicio!B8</f>
        <v xml:space="preserve">          Fecha de publicación: enero de 2014</v>
      </c>
      <c r="C8" s="2514"/>
      <c r="D8" s="2514"/>
      <c r="E8" s="2514"/>
      <c r="F8" s="2514"/>
    </row>
    <row r="9" spans="1:8" x14ac:dyDescent="0.2">
      <c r="B9" s="2514"/>
      <c r="C9" s="2514"/>
      <c r="D9" s="2514"/>
      <c r="E9" s="2514"/>
      <c r="F9" s="2514"/>
      <c r="G9" s="2493"/>
    </row>
    <row r="10" spans="1:8" x14ac:dyDescent="0.2">
      <c r="B10" s="2514"/>
      <c r="C10" s="2514"/>
      <c r="D10" s="2514"/>
      <c r="E10" s="2514"/>
      <c r="F10" s="2514"/>
    </row>
    <row r="11" spans="1:8" x14ac:dyDescent="0.2">
      <c r="B11" s="2515"/>
      <c r="C11" s="2515"/>
      <c r="D11" s="2515"/>
      <c r="E11" s="2515"/>
      <c r="F11" s="2515"/>
    </row>
    <row r="12" spans="1:8" ht="13.5" thickBot="1" x14ac:dyDescent="0.25">
      <c r="A12" s="2494"/>
      <c r="B12" s="2459"/>
      <c r="C12" s="2459"/>
      <c r="D12" s="2459"/>
      <c r="E12" s="2459"/>
      <c r="F12" s="2459"/>
    </row>
    <row r="13" spans="1:8" ht="17.25" thickTop="1" thickBot="1" x14ac:dyDescent="0.3">
      <c r="A13" s="2495"/>
      <c r="B13" s="3604" t="s">
        <v>1483</v>
      </c>
      <c r="C13" s="3605"/>
      <c r="D13" s="3605"/>
      <c r="E13" s="3605"/>
      <c r="F13" s="3606"/>
    </row>
    <row r="14" spans="1:8" ht="13.5" customHeight="1" thickTop="1" x14ac:dyDescent="0.2">
      <c r="A14" s="2494"/>
      <c r="B14" s="3607" t="s">
        <v>1159</v>
      </c>
      <c r="C14" s="2496" t="s">
        <v>337</v>
      </c>
      <c r="D14" s="2497" t="s">
        <v>338</v>
      </c>
      <c r="E14" s="2497" t="s">
        <v>339</v>
      </c>
      <c r="F14" s="3609" t="s">
        <v>1457</v>
      </c>
    </row>
    <row r="15" spans="1:8" ht="25.5" x14ac:dyDescent="0.2">
      <c r="A15" s="2494"/>
      <c r="B15" s="3608"/>
      <c r="C15" s="3011" t="s">
        <v>1820</v>
      </c>
      <c r="D15" s="3011" t="s">
        <v>378</v>
      </c>
      <c r="E15" s="3011" t="s">
        <v>377</v>
      </c>
      <c r="F15" s="3610"/>
    </row>
    <row r="16" spans="1:8" x14ac:dyDescent="0.2">
      <c r="A16" s="2494"/>
      <c r="B16" s="2498" t="s">
        <v>1733</v>
      </c>
      <c r="C16" s="3013">
        <v>0.05</v>
      </c>
      <c r="D16" s="3013">
        <v>0.16</v>
      </c>
      <c r="E16" s="3013">
        <v>0.18</v>
      </c>
      <c r="F16" s="2500">
        <f>AVERAGE(C16:E16)</f>
        <v>0.13</v>
      </c>
      <c r="G16" s="2501"/>
      <c r="H16" s="2501"/>
    </row>
    <row r="17" spans="1:8" x14ac:dyDescent="0.2">
      <c r="A17" s="2494"/>
      <c r="B17" s="2498" t="s">
        <v>1732</v>
      </c>
      <c r="C17" s="3013">
        <v>0.08</v>
      </c>
      <c r="D17" s="3013">
        <v>0.18</v>
      </c>
      <c r="E17" s="3013">
        <v>0.18</v>
      </c>
      <c r="F17" s="2500">
        <f t="shared" ref="F17:F18" si="0">AVERAGE(C17:E17)</f>
        <v>0.14666666666666667</v>
      </c>
      <c r="G17" s="2501"/>
      <c r="H17" s="2501"/>
    </row>
    <row r="18" spans="1:8" ht="13.5" thickBot="1" x14ac:dyDescent="0.25">
      <c r="A18" s="2494"/>
      <c r="B18" s="2502" t="s">
        <v>4443</v>
      </c>
      <c r="C18" s="3014">
        <v>0.04</v>
      </c>
      <c r="D18" s="3014">
        <v>0.12</v>
      </c>
      <c r="E18" s="3015">
        <v>0.16</v>
      </c>
      <c r="F18" s="3012">
        <f t="shared" si="0"/>
        <v>0.10666666666666667</v>
      </c>
      <c r="G18" s="2501"/>
      <c r="H18" s="2501"/>
    </row>
    <row r="19" spans="1:8" ht="14.25" thickTop="1" thickBot="1" x14ac:dyDescent="0.25">
      <c r="A19" s="2494"/>
      <c r="B19" s="2459"/>
      <c r="C19" s="2459"/>
      <c r="D19" s="2459"/>
      <c r="E19" s="2459"/>
      <c r="F19" s="2459"/>
    </row>
    <row r="20" spans="1:8" ht="17.25" thickTop="1" thickBot="1" x14ac:dyDescent="0.3">
      <c r="A20" s="2495"/>
      <c r="B20" s="3604" t="s">
        <v>1484</v>
      </c>
      <c r="C20" s="3605"/>
      <c r="D20" s="3605"/>
      <c r="E20" s="3605"/>
      <c r="F20" s="3606"/>
    </row>
    <row r="21" spans="1:8" ht="13.5" thickTop="1" x14ac:dyDescent="0.2">
      <c r="A21" s="2494"/>
      <c r="B21" s="3607" t="s">
        <v>1159</v>
      </c>
      <c r="C21" s="3611" t="s">
        <v>375</v>
      </c>
      <c r="D21" s="3612"/>
      <c r="E21" s="3611" t="s">
        <v>376</v>
      </c>
      <c r="F21" s="3613"/>
    </row>
    <row r="22" spans="1:8" ht="25.5" x14ac:dyDescent="0.2">
      <c r="A22" s="2494"/>
      <c r="B22" s="3608"/>
      <c r="C22" s="2505" t="s">
        <v>2460</v>
      </c>
      <c r="D22" s="2505" t="s">
        <v>359</v>
      </c>
      <c r="E22" s="2505" t="s">
        <v>2459</v>
      </c>
      <c r="F22" s="2506" t="s">
        <v>360</v>
      </c>
    </row>
    <row r="23" spans="1:8" x14ac:dyDescent="0.2">
      <c r="A23" s="2494"/>
      <c r="B23" s="2498" t="s">
        <v>1733</v>
      </c>
      <c r="C23" s="2499">
        <v>0.18</v>
      </c>
      <c r="D23" s="2499">
        <v>0.22</v>
      </c>
      <c r="E23" s="2499">
        <v>0.05</v>
      </c>
      <c r="F23" s="2507">
        <v>0.02</v>
      </c>
    </row>
    <row r="24" spans="1:8" x14ac:dyDescent="0.2">
      <c r="A24" s="2494"/>
      <c r="B24" s="2498" t="s">
        <v>1732</v>
      </c>
      <c r="C24" s="2499">
        <v>0.18</v>
      </c>
      <c r="D24" s="2499">
        <v>0.19</v>
      </c>
      <c r="E24" s="2499">
        <v>0.08</v>
      </c>
      <c r="F24" s="2507">
        <v>0.04</v>
      </c>
    </row>
    <row r="25" spans="1:8" ht="13.5" thickBot="1" x14ac:dyDescent="0.25">
      <c r="A25" s="2494"/>
      <c r="B25" s="2502" t="s">
        <v>4443</v>
      </c>
      <c r="C25" s="2504">
        <v>0.16</v>
      </c>
      <c r="D25" s="2503">
        <v>0.15</v>
      </c>
      <c r="E25" s="2503">
        <v>0.04</v>
      </c>
      <c r="F25" s="2508">
        <v>0.04</v>
      </c>
    </row>
    <row r="26" spans="1:8" s="2509" customFormat="1" ht="13.5" thickTop="1" x14ac:dyDescent="0.2">
      <c r="A26" s="2512"/>
      <c r="B26" s="2513"/>
      <c r="C26" s="2513"/>
      <c r="D26" s="2513"/>
      <c r="E26" s="2513"/>
      <c r="F26" s="2513"/>
    </row>
    <row r="27" spans="1:8" x14ac:dyDescent="0.2">
      <c r="B27" s="2510"/>
      <c r="C27" s="2484"/>
      <c r="D27" s="2484"/>
      <c r="E27" s="2484"/>
      <c r="F27" s="2484"/>
    </row>
    <row r="28" spans="1:8" ht="3" customHeight="1" x14ac:dyDescent="0.2">
      <c r="B28" s="2510"/>
      <c r="C28" s="2484"/>
      <c r="D28" s="2484"/>
      <c r="E28" s="2484"/>
      <c r="F28" s="2484"/>
    </row>
    <row r="29" spans="1:8" x14ac:dyDescent="0.2">
      <c r="B29" s="2516" t="s">
        <v>1485</v>
      </c>
      <c r="C29" s="2484"/>
      <c r="D29" s="2484"/>
      <c r="E29" s="2484"/>
      <c r="F29" s="2484"/>
    </row>
    <row r="30" spans="1:8" x14ac:dyDescent="0.2">
      <c r="B30" s="2516"/>
      <c r="C30" s="2484"/>
      <c r="D30" s="2484"/>
      <c r="E30" s="2484"/>
      <c r="F30" s="2484"/>
    </row>
    <row r="31" spans="1:8" x14ac:dyDescent="0.2">
      <c r="B31" s="2517" t="s">
        <v>1700</v>
      </c>
      <c r="C31" s="2484"/>
      <c r="D31" s="2484"/>
      <c r="E31" s="2484"/>
      <c r="F31" s="2484"/>
    </row>
    <row r="32" spans="1:8" x14ac:dyDescent="0.2">
      <c r="B32" s="2518" t="s">
        <v>2863</v>
      </c>
      <c r="C32" s="2484"/>
      <c r="D32" s="2484"/>
      <c r="E32" s="2484"/>
      <c r="F32" s="2484"/>
    </row>
    <row r="33" spans="1:6" x14ac:dyDescent="0.2">
      <c r="B33" s="2518" t="s">
        <v>433</v>
      </c>
      <c r="C33" s="2484"/>
      <c r="D33" s="2484"/>
      <c r="E33" s="2484"/>
      <c r="F33" s="2484"/>
    </row>
    <row r="34" spans="1:6" x14ac:dyDescent="0.2">
      <c r="B34" s="2518" t="s">
        <v>2952</v>
      </c>
      <c r="C34" s="2484"/>
      <c r="D34" s="2484"/>
      <c r="E34" s="2484"/>
      <c r="F34" s="2484"/>
    </row>
    <row r="35" spans="1:6" x14ac:dyDescent="0.2">
      <c r="A35" s="2484"/>
      <c r="B35" s="2518" t="s">
        <v>2953</v>
      </c>
      <c r="C35" s="2484"/>
      <c r="D35" s="2484"/>
      <c r="E35" s="2484"/>
      <c r="F35" s="2484"/>
    </row>
    <row r="36" spans="1:6" x14ac:dyDescent="0.2">
      <c r="B36" s="2519" t="s">
        <v>6772</v>
      </c>
    </row>
    <row r="39" spans="1:6" x14ac:dyDescent="0.2">
      <c r="C39" s="2511"/>
    </row>
    <row r="40" spans="1:6" x14ac:dyDescent="0.2">
      <c r="C40" s="2511"/>
    </row>
  </sheetData>
  <sheetProtection algorithmName="SHA-512" hashValue="tseWk7S89eQXPpBFJy7Jp95kBtDrzh+F8xf+xSg5olSu9F9AhJnUmzS5thjsjwkDrN1R1CpdhFllkBP7fLzRFw==" saltValue="Wo/GNKtzlpzQD+2NAnbarg==" spinCount="100000" sheet="1" objects="1" scenarios="1"/>
  <mergeCells count="7">
    <mergeCell ref="B13:F13"/>
    <mergeCell ref="B20:F20"/>
    <mergeCell ref="B21:B22"/>
    <mergeCell ref="B14:B15"/>
    <mergeCell ref="F14:F15"/>
    <mergeCell ref="C21:D21"/>
    <mergeCell ref="E21:F21"/>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5850"/>
  <sheetViews>
    <sheetView showGridLines="0" zoomScaleNormal="100" workbookViewId="0">
      <selection activeCell="J1" sqref="J1"/>
    </sheetView>
  </sheetViews>
  <sheetFormatPr baseColWidth="10" defaultRowHeight="12.75" x14ac:dyDescent="0.2"/>
  <cols>
    <col min="1" max="1" width="2.85546875" style="99" customWidth="1"/>
    <col min="2" max="2" width="32.42578125" style="99" customWidth="1"/>
    <col min="3" max="3" width="21.5703125" style="99" customWidth="1"/>
    <col min="4" max="4" width="15" style="99" customWidth="1"/>
    <col min="5" max="5" width="15.85546875" style="99" customWidth="1"/>
    <col min="6" max="6" width="19.5703125" style="99" customWidth="1"/>
    <col min="7" max="7" width="14.140625" style="99" bestFit="1" customWidth="1"/>
    <col min="8" max="8" width="13.7109375" style="99" customWidth="1"/>
    <col min="9" max="9" width="23.42578125" style="99" customWidth="1"/>
    <col min="10" max="10" width="19.5703125" style="99" customWidth="1"/>
    <col min="11" max="11" width="12.140625" style="99" bestFit="1" customWidth="1"/>
    <col min="12" max="12" width="13.7109375" style="99" customWidth="1"/>
    <col min="13" max="13" width="13.5703125" style="99" customWidth="1"/>
    <col min="14" max="14" width="13.140625" style="99" bestFit="1" customWidth="1"/>
    <col min="15" max="15" width="14" style="99" customWidth="1"/>
    <col min="16" max="16" width="13.140625" style="99" bestFit="1" customWidth="1"/>
    <col min="17" max="17" width="15.140625" style="99" customWidth="1"/>
    <col min="18" max="33" width="11.42578125" style="99"/>
    <col min="34" max="34" width="15.42578125" style="99" customWidth="1"/>
    <col min="35" max="36" width="11.42578125" style="99"/>
    <col min="37" max="37" width="14.140625" style="99" customWidth="1"/>
    <col min="38" max="16384" width="11.42578125" style="99"/>
  </cols>
  <sheetData>
    <row r="1" spans="2:32" x14ac:dyDescent="0.2">
      <c r="B1" s="2514"/>
      <c r="C1" s="2514"/>
      <c r="D1" s="2514"/>
      <c r="E1" s="2514"/>
      <c r="F1" s="2514"/>
      <c r="G1" s="2514"/>
      <c r="H1" s="2514"/>
      <c r="I1" s="2520"/>
      <c r="J1" s="2520"/>
    </row>
    <row r="2" spans="2:32" ht="18" x14ac:dyDescent="0.25">
      <c r="B2" s="2488" t="s">
        <v>5030</v>
      </c>
      <c r="C2" s="2514"/>
      <c r="D2" s="2514"/>
      <c r="E2" s="2514"/>
      <c r="F2" s="2514"/>
      <c r="G2" s="2514"/>
      <c r="H2" s="2514"/>
      <c r="I2" s="2514"/>
      <c r="J2" s="2514"/>
    </row>
    <row r="3" spans="2:32" ht="14.25" x14ac:dyDescent="0.2">
      <c r="B3" s="2487" t="s">
        <v>5033</v>
      </c>
      <c r="C3" s="2514"/>
      <c r="D3" s="2514"/>
      <c r="E3" s="2514"/>
      <c r="F3" s="2514"/>
      <c r="G3" s="2514"/>
      <c r="H3" s="2514"/>
      <c r="I3" s="2514"/>
      <c r="J3" s="2514"/>
    </row>
    <row r="4" spans="2:32" ht="14.25" x14ac:dyDescent="0.2">
      <c r="B4" s="2485"/>
      <c r="C4" s="2514"/>
      <c r="D4" s="2514"/>
      <c r="E4" s="2514"/>
      <c r="F4" s="2514"/>
      <c r="G4" s="2514"/>
      <c r="H4" s="2514"/>
      <c r="I4" s="2514"/>
      <c r="J4" s="2514"/>
    </row>
    <row r="5" spans="2:32" ht="14.25" x14ac:dyDescent="0.2">
      <c r="B5" s="2485"/>
      <c r="C5" s="2514"/>
      <c r="D5" s="2514"/>
      <c r="E5" s="2514"/>
      <c r="F5" s="2514"/>
      <c r="G5" s="2514"/>
      <c r="H5" s="2514"/>
      <c r="I5" s="2514"/>
      <c r="J5" s="2514"/>
    </row>
    <row r="6" spans="2:32" ht="14.25" x14ac:dyDescent="0.2">
      <c r="B6" s="2486"/>
      <c r="C6" s="2514"/>
      <c r="D6" s="2514"/>
      <c r="E6" s="2514"/>
      <c r="F6" s="2514"/>
      <c r="G6" s="2514"/>
      <c r="H6" s="2514"/>
      <c r="I6" s="2514"/>
      <c r="J6" s="2514"/>
    </row>
    <row r="7" spans="2:32" ht="14.25" x14ac:dyDescent="0.2">
      <c r="B7" s="2486"/>
      <c r="C7" s="2514"/>
      <c r="D7" s="2514"/>
      <c r="E7" s="2514"/>
      <c r="F7" s="2514"/>
      <c r="G7" s="2514"/>
      <c r="H7" s="2514"/>
      <c r="I7" s="2514"/>
      <c r="J7" s="2514"/>
    </row>
    <row r="8" spans="2:32" x14ac:dyDescent="0.2">
      <c r="B8" s="2489" t="str">
        <f>+Inicio!B8</f>
        <v xml:space="preserve">          Fecha de publicación: enero de 2014</v>
      </c>
      <c r="C8" s="2514"/>
      <c r="D8" s="2514"/>
      <c r="E8" s="2514"/>
      <c r="F8" s="2514"/>
      <c r="G8" s="2514"/>
      <c r="H8" s="2514"/>
      <c r="I8" s="2514"/>
      <c r="J8" s="2514"/>
    </row>
    <row r="9" spans="2:32" x14ac:dyDescent="0.2">
      <c r="B9" s="2514"/>
      <c r="C9" s="2514"/>
      <c r="D9" s="2514"/>
      <c r="E9" s="2514"/>
      <c r="F9" s="2514"/>
      <c r="G9" s="2514"/>
      <c r="H9" s="2514"/>
      <c r="I9" s="2514"/>
      <c r="J9" s="2514"/>
    </row>
    <row r="10" spans="2:32" x14ac:dyDescent="0.2">
      <c r="B10" s="2514"/>
      <c r="C10" s="2514"/>
      <c r="D10" s="2514"/>
      <c r="E10" s="2514"/>
      <c r="F10" s="2514"/>
      <c r="G10" s="2514"/>
      <c r="H10" s="2514"/>
      <c r="I10" s="2514"/>
      <c r="J10" s="2514"/>
    </row>
    <row r="11" spans="2:32" s="2887" customFormat="1" ht="13.5" thickBot="1" x14ac:dyDescent="0.25">
      <c r="B11" s="5601"/>
      <c r="C11" s="5601"/>
      <c r="D11" s="5601"/>
      <c r="E11" s="5601"/>
      <c r="F11" s="5601"/>
      <c r="G11" s="5601"/>
      <c r="H11" s="5601"/>
      <c r="I11" s="5601"/>
      <c r="J11" s="5601"/>
    </row>
    <row r="12" spans="2:32" s="2887" customFormat="1" ht="20.25" x14ac:dyDescent="0.2">
      <c r="B12" s="3616" t="s">
        <v>5124</v>
      </c>
      <c r="C12" s="3617"/>
      <c r="D12" s="3617"/>
      <c r="E12" s="3617"/>
      <c r="F12" s="3617"/>
      <c r="G12" s="3617"/>
      <c r="H12" s="3617"/>
      <c r="I12" s="3617"/>
      <c r="J12" s="3617"/>
      <c r="K12" s="3617"/>
      <c r="L12" s="3617"/>
      <c r="M12" s="3617"/>
      <c r="N12" s="3617"/>
      <c r="O12" s="3617"/>
      <c r="P12" s="3617"/>
      <c r="Q12" s="3617"/>
      <c r="R12" s="3617"/>
      <c r="S12" s="3617"/>
      <c r="T12" s="3617"/>
      <c r="U12" s="3617"/>
      <c r="V12" s="3617"/>
      <c r="W12" s="3617"/>
      <c r="X12" s="3617"/>
      <c r="Y12" s="3617"/>
      <c r="Z12" s="3617"/>
      <c r="AA12" s="3617"/>
      <c r="AB12" s="3617"/>
      <c r="AC12" s="3617"/>
      <c r="AD12" s="3617"/>
      <c r="AE12" s="3617"/>
      <c r="AF12" s="3618"/>
    </row>
    <row r="13" spans="2:32" s="2887" customFormat="1" x14ac:dyDescent="0.2">
      <c r="B13" s="3558"/>
      <c r="C13" s="3559"/>
      <c r="D13" s="3559"/>
      <c r="E13" s="3559"/>
      <c r="F13" s="3559"/>
      <c r="G13" s="2580"/>
      <c r="H13" s="2580"/>
      <c r="I13" s="2580"/>
      <c r="J13" s="2580"/>
      <c r="K13" s="2580"/>
      <c r="L13" s="2580"/>
      <c r="M13" s="2580"/>
      <c r="N13" s="2580"/>
      <c r="O13" s="2580"/>
      <c r="P13" s="2580"/>
      <c r="Q13" s="2580"/>
      <c r="R13" s="2580"/>
      <c r="S13" s="2580"/>
      <c r="T13" s="2580"/>
      <c r="U13" s="2580"/>
      <c r="V13" s="2580"/>
      <c r="W13" s="2580"/>
      <c r="X13" s="2580"/>
      <c r="Y13" s="2580"/>
      <c r="Z13" s="2580"/>
      <c r="AA13" s="2580"/>
      <c r="AB13" s="2580"/>
      <c r="AC13" s="2580"/>
      <c r="AD13" s="2580"/>
      <c r="AE13" s="2580"/>
      <c r="AF13" s="2581"/>
    </row>
    <row r="14" spans="2:32" s="2887" customFormat="1" x14ac:dyDescent="0.2">
      <c r="B14" s="2644" t="s">
        <v>5144</v>
      </c>
      <c r="C14" s="3559"/>
      <c r="D14" s="3674" t="s">
        <v>6768</v>
      </c>
      <c r="E14" s="3674"/>
      <c r="F14" s="3674"/>
      <c r="G14" s="2580"/>
      <c r="H14" s="2580"/>
      <c r="I14" s="2580"/>
      <c r="J14" s="2580"/>
      <c r="K14" s="2580"/>
      <c r="L14" s="2580"/>
      <c r="M14" s="2580"/>
      <c r="N14" s="2580"/>
      <c r="O14" s="2580"/>
      <c r="P14" s="2580"/>
      <c r="Q14" s="2580"/>
      <c r="R14" s="2580"/>
      <c r="S14" s="2580"/>
      <c r="T14" s="2580"/>
      <c r="U14" s="2580"/>
      <c r="V14" s="2580"/>
      <c r="W14" s="2580"/>
      <c r="X14" s="2580"/>
      <c r="Y14" s="2580"/>
      <c r="Z14" s="2580"/>
      <c r="AA14" s="2580"/>
      <c r="AB14" s="2580"/>
      <c r="AC14" s="2580"/>
      <c r="AD14" s="2580"/>
      <c r="AE14" s="2580"/>
      <c r="AF14" s="2581"/>
    </row>
    <row r="15" spans="2:32" s="2887" customFormat="1" x14ac:dyDescent="0.2">
      <c r="B15" s="3675" t="s">
        <v>5127</v>
      </c>
      <c r="C15" s="3676"/>
      <c r="D15" s="3561">
        <v>41640</v>
      </c>
      <c r="E15" s="3561"/>
      <c r="F15" s="3561"/>
      <c r="G15" s="2580"/>
      <c r="H15" s="2580"/>
      <c r="I15" s="2580"/>
      <c r="J15" s="2580"/>
      <c r="K15" s="2580"/>
      <c r="L15" s="2580"/>
      <c r="M15" s="2580"/>
      <c r="N15" s="2580"/>
      <c r="O15" s="2580"/>
      <c r="P15" s="2580"/>
      <c r="Q15" s="2580"/>
      <c r="R15" s="2580"/>
      <c r="S15" s="2580"/>
      <c r="T15" s="2580"/>
      <c r="U15" s="2580"/>
      <c r="V15" s="2580"/>
      <c r="W15" s="2580"/>
      <c r="X15" s="2580"/>
      <c r="Y15" s="2580"/>
      <c r="Z15" s="2580"/>
      <c r="AA15" s="2580"/>
      <c r="AB15" s="2580"/>
      <c r="AC15" s="2580"/>
      <c r="AD15" s="2580"/>
      <c r="AE15" s="2580"/>
      <c r="AF15" s="2581"/>
    </row>
    <row r="16" spans="2:32" s="2887" customFormat="1" x14ac:dyDescent="0.2">
      <c r="B16" s="3620" t="s">
        <v>5125</v>
      </c>
      <c r="C16" s="3621"/>
      <c r="D16" s="3562">
        <v>41670</v>
      </c>
      <c r="E16" s="3562"/>
      <c r="F16" s="3562"/>
      <c r="G16" s="2580"/>
      <c r="H16" s="2580"/>
      <c r="I16" s="2580"/>
      <c r="J16" s="2580"/>
      <c r="K16" s="2580"/>
      <c r="L16" s="2580"/>
      <c r="M16" s="2580"/>
      <c r="N16" s="2580"/>
      <c r="O16" s="2580"/>
      <c r="P16" s="2580"/>
      <c r="Q16" s="2580"/>
      <c r="R16" s="2580"/>
      <c r="S16" s="2580"/>
      <c r="T16" s="2580"/>
      <c r="U16" s="2580"/>
      <c r="V16" s="2580"/>
      <c r="W16" s="2580"/>
      <c r="X16" s="2580"/>
      <c r="Y16" s="2580"/>
      <c r="Z16" s="2580"/>
      <c r="AA16" s="2580"/>
      <c r="AB16" s="2580"/>
      <c r="AC16" s="2580"/>
      <c r="AD16" s="2580"/>
      <c r="AE16" s="2580"/>
      <c r="AF16" s="2581"/>
    </row>
    <row r="17" spans="2:32" s="2887" customFormat="1" ht="13.5" thickBot="1" x14ac:dyDescent="0.25">
      <c r="B17" s="3558"/>
      <c r="C17" s="3559"/>
      <c r="D17" s="3559"/>
      <c r="E17" s="3559"/>
      <c r="F17" s="3559"/>
      <c r="G17" s="2580"/>
      <c r="H17" s="2580"/>
      <c r="I17" s="2580"/>
      <c r="J17" s="2580"/>
      <c r="K17" s="2580"/>
      <c r="L17" s="2580"/>
      <c r="M17" s="2580"/>
      <c r="N17" s="2580"/>
      <c r="O17" s="2580"/>
      <c r="P17" s="2580"/>
      <c r="Q17" s="2580"/>
      <c r="R17" s="2580"/>
      <c r="S17" s="2580"/>
      <c r="T17" s="2580"/>
      <c r="U17" s="2580"/>
      <c r="V17" s="2580"/>
      <c r="W17" s="2580"/>
      <c r="X17" s="2580"/>
      <c r="Y17" s="2580"/>
      <c r="Z17" s="2580"/>
      <c r="AA17" s="2580"/>
      <c r="AB17" s="2580"/>
      <c r="AC17" s="2580"/>
      <c r="AD17" s="2580"/>
      <c r="AE17" s="2580"/>
      <c r="AF17" s="2581"/>
    </row>
    <row r="18" spans="2:32" s="2887" customFormat="1" ht="63" customHeight="1" thickBot="1" x14ac:dyDescent="0.25">
      <c r="B18" s="3633" t="s">
        <v>5126</v>
      </c>
      <c r="C18" s="3677"/>
      <c r="D18" s="3623" t="s">
        <v>6769</v>
      </c>
      <c r="E18" s="3624"/>
      <c r="F18" s="3624"/>
      <c r="G18" s="3624"/>
      <c r="H18" s="3624"/>
      <c r="I18" s="3624"/>
      <c r="J18" s="3624"/>
      <c r="K18" s="3624"/>
      <c r="L18" s="3624"/>
      <c r="M18" s="3624"/>
      <c r="N18" s="3624"/>
      <c r="O18" s="3624"/>
      <c r="P18" s="3624"/>
      <c r="Q18" s="3625"/>
      <c r="R18" s="2580"/>
      <c r="S18" s="2580"/>
      <c r="T18" s="2580"/>
      <c r="U18" s="2580"/>
      <c r="V18" s="2580"/>
      <c r="W18" s="2580"/>
      <c r="X18" s="2580"/>
      <c r="Y18" s="2580"/>
      <c r="Z18" s="2580"/>
      <c r="AA18" s="2580"/>
      <c r="AB18" s="2580"/>
      <c r="AC18" s="2580"/>
      <c r="AD18" s="2580"/>
      <c r="AE18" s="2580"/>
      <c r="AF18" s="2581"/>
    </row>
    <row r="19" spans="2:32" s="2887" customFormat="1" ht="13.5" thickBot="1" x14ac:dyDescent="0.25">
      <c r="B19" s="3558"/>
      <c r="C19" s="3559"/>
      <c r="D19" s="3559"/>
      <c r="E19" s="3559"/>
      <c r="F19" s="3559"/>
      <c r="G19" s="2580"/>
      <c r="H19" s="2580"/>
      <c r="I19" s="2580"/>
      <c r="J19" s="2580"/>
      <c r="K19" s="2580"/>
      <c r="L19" s="2580"/>
      <c r="M19" s="2580"/>
      <c r="N19" s="2580"/>
      <c r="O19" s="2580"/>
      <c r="P19" s="2580"/>
      <c r="Q19" s="2580"/>
      <c r="R19" s="2646"/>
      <c r="S19" s="2580"/>
      <c r="T19" s="2580"/>
      <c r="U19" s="2580"/>
      <c r="V19" s="2580"/>
      <c r="W19" s="2580"/>
      <c r="X19" s="2580"/>
      <c r="Y19" s="2580"/>
      <c r="Z19" s="2580"/>
      <c r="AA19" s="2580"/>
      <c r="AB19" s="2580"/>
      <c r="AC19" s="2580"/>
      <c r="AD19" s="2580"/>
      <c r="AE19" s="2580"/>
      <c r="AF19" s="2581"/>
    </row>
    <row r="20" spans="2:32" s="2887" customFormat="1" ht="13.5" thickBot="1" x14ac:dyDescent="0.25">
      <c r="B20" s="3678" t="s">
        <v>5128</v>
      </c>
      <c r="C20" s="3679"/>
      <c r="D20" s="3630" t="s">
        <v>5129</v>
      </c>
      <c r="E20" s="3682" t="s">
        <v>224</v>
      </c>
      <c r="F20" s="3683"/>
      <c r="G20" s="3683"/>
      <c r="H20" s="3683"/>
      <c r="I20" s="3683"/>
      <c r="J20" s="3683"/>
      <c r="K20" s="3683"/>
      <c r="L20" s="3683"/>
      <c r="M20" s="3683"/>
      <c r="N20" s="3683"/>
      <c r="O20" s="3683"/>
      <c r="P20" s="3684"/>
      <c r="Q20" s="3685" t="s">
        <v>340</v>
      </c>
      <c r="R20" s="3686"/>
      <c r="S20" s="3687"/>
      <c r="T20" s="3687"/>
      <c r="U20" s="3687"/>
      <c r="V20" s="3687"/>
      <c r="W20" s="3687"/>
      <c r="X20" s="3687"/>
      <c r="Y20" s="3688"/>
      <c r="Z20" s="3685" t="s">
        <v>225</v>
      </c>
      <c r="AA20" s="3687"/>
      <c r="AB20" s="3688"/>
      <c r="AC20" s="3689" t="s">
        <v>5048</v>
      </c>
      <c r="AD20" s="3690"/>
      <c r="AE20" s="3691"/>
      <c r="AF20" s="2581"/>
    </row>
    <row r="21" spans="2:32" s="2887" customFormat="1" ht="24.75" customHeight="1" thickBot="1" x14ac:dyDescent="0.25">
      <c r="B21" s="3680"/>
      <c r="C21" s="3681"/>
      <c r="D21" s="3630"/>
      <c r="E21" s="3630" t="s">
        <v>5066</v>
      </c>
      <c r="F21" s="3630" t="s">
        <v>5067</v>
      </c>
      <c r="G21" s="3631" t="s">
        <v>5069</v>
      </c>
      <c r="H21" s="3631" t="s">
        <v>5130</v>
      </c>
      <c r="I21" s="3671" t="s">
        <v>5131</v>
      </c>
      <c r="J21" s="3671" t="s">
        <v>5132</v>
      </c>
      <c r="K21" s="3671" t="s">
        <v>5072</v>
      </c>
      <c r="L21" s="3671"/>
      <c r="M21" s="3671" t="s">
        <v>5133</v>
      </c>
      <c r="N21" s="3671" t="s">
        <v>5134</v>
      </c>
      <c r="O21" s="3671" t="s">
        <v>5135</v>
      </c>
      <c r="P21" s="3671" t="s">
        <v>5136</v>
      </c>
      <c r="Q21" s="3627" t="s">
        <v>5078</v>
      </c>
      <c r="R21" s="3627" t="s">
        <v>5079</v>
      </c>
      <c r="S21" s="3627" t="s">
        <v>5080</v>
      </c>
      <c r="T21" s="3627" t="s">
        <v>5137</v>
      </c>
      <c r="U21" s="3627" t="s">
        <v>5138</v>
      </c>
      <c r="V21" s="3627" t="s">
        <v>5083</v>
      </c>
      <c r="W21" s="3627" t="s">
        <v>5085</v>
      </c>
      <c r="X21" s="3631" t="s">
        <v>5139</v>
      </c>
      <c r="Y21" s="3631" t="s">
        <v>5140</v>
      </c>
      <c r="Z21" s="3627" t="s">
        <v>5141</v>
      </c>
      <c r="AA21" s="3627" t="s">
        <v>5142</v>
      </c>
      <c r="AB21" s="3627" t="s">
        <v>5143</v>
      </c>
      <c r="AC21" s="3627" t="s">
        <v>1162</v>
      </c>
      <c r="AD21" s="3627" t="s">
        <v>5049</v>
      </c>
      <c r="AE21" s="3627" t="s">
        <v>5050</v>
      </c>
      <c r="AF21" s="2581"/>
    </row>
    <row r="22" spans="2:32" s="2887" customFormat="1" ht="24.75" customHeight="1" thickBot="1" x14ac:dyDescent="0.25">
      <c r="B22" s="3680"/>
      <c r="C22" s="3681"/>
      <c r="D22" s="3627"/>
      <c r="E22" s="3627"/>
      <c r="F22" s="3627"/>
      <c r="G22" s="3632"/>
      <c r="H22" s="3632"/>
      <c r="I22" s="3631"/>
      <c r="J22" s="3631"/>
      <c r="K22" s="3556" t="s">
        <v>5092</v>
      </c>
      <c r="L22" s="3557" t="s">
        <v>2809</v>
      </c>
      <c r="M22" s="3631"/>
      <c r="N22" s="3631"/>
      <c r="O22" s="3631"/>
      <c r="P22" s="3631"/>
      <c r="Q22" s="3628"/>
      <c r="R22" s="3628"/>
      <c r="S22" s="3628"/>
      <c r="T22" s="3628"/>
      <c r="U22" s="3628"/>
      <c r="V22" s="3628"/>
      <c r="W22" s="3628"/>
      <c r="X22" s="3632"/>
      <c r="Y22" s="3632"/>
      <c r="Z22" s="3628"/>
      <c r="AA22" s="3628"/>
      <c r="AB22" s="3628"/>
      <c r="AC22" s="3628"/>
      <c r="AD22" s="3628"/>
      <c r="AE22" s="3628"/>
      <c r="AF22" s="2581"/>
    </row>
    <row r="23" spans="2:32" s="2887" customFormat="1" x14ac:dyDescent="0.2">
      <c r="B23" s="4559" t="s">
        <v>6770</v>
      </c>
      <c r="C23" s="4560"/>
      <c r="D23" s="3423" t="s">
        <v>1545</v>
      </c>
      <c r="E23" s="3423" t="s">
        <v>1545</v>
      </c>
      <c r="F23" s="3423" t="s">
        <v>1545</v>
      </c>
      <c r="G23" s="3423" t="s">
        <v>1545</v>
      </c>
      <c r="H23" s="3423" t="s">
        <v>1545</v>
      </c>
      <c r="I23" s="3423" t="s">
        <v>1545</v>
      </c>
      <c r="J23" s="3423" t="s">
        <v>1545</v>
      </c>
      <c r="K23" s="3423" t="s">
        <v>1545</v>
      </c>
      <c r="L23" s="3423" t="s">
        <v>1545</v>
      </c>
      <c r="M23" s="3423" t="s">
        <v>1545</v>
      </c>
      <c r="N23" s="3423" t="s">
        <v>1545</v>
      </c>
      <c r="O23" s="3423" t="s">
        <v>1545</v>
      </c>
      <c r="P23" s="3423" t="s">
        <v>1545</v>
      </c>
      <c r="Q23" s="3423" t="s">
        <v>1545</v>
      </c>
      <c r="R23" s="3423" t="s">
        <v>1545</v>
      </c>
      <c r="S23" s="3423" t="s">
        <v>1545</v>
      </c>
      <c r="T23" s="3423" t="s">
        <v>1545</v>
      </c>
      <c r="U23" s="3423" t="s">
        <v>1545</v>
      </c>
      <c r="V23" s="3423" t="s">
        <v>1545</v>
      </c>
      <c r="W23" s="3423" t="s">
        <v>1545</v>
      </c>
      <c r="X23" s="3423" t="s">
        <v>1545</v>
      </c>
      <c r="Y23" s="3423" t="s">
        <v>1545</v>
      </c>
      <c r="Z23" s="3424" t="s">
        <v>5057</v>
      </c>
      <c r="AA23" s="3425" t="s">
        <v>1545</v>
      </c>
      <c r="AB23" s="3425">
        <v>0.56000000000000005</v>
      </c>
      <c r="AC23" s="3426" t="s">
        <v>1545</v>
      </c>
      <c r="AD23" s="3426" t="s">
        <v>1545</v>
      </c>
      <c r="AE23" s="3426" t="s">
        <v>1545</v>
      </c>
      <c r="AF23" s="2581"/>
    </row>
    <row r="24" spans="2:32" s="2887" customFormat="1" x14ac:dyDescent="0.2">
      <c r="B24" s="2645"/>
      <c r="C24" s="2575"/>
      <c r="D24" s="2575"/>
      <c r="E24" s="2575"/>
      <c r="F24" s="2575"/>
      <c r="G24" s="2576"/>
      <c r="H24" s="2576"/>
      <c r="I24" s="2576"/>
      <c r="J24" s="2576"/>
      <c r="K24" s="2575"/>
      <c r="L24" s="2576"/>
      <c r="M24" s="2576"/>
      <c r="N24" s="2576"/>
      <c r="O24" s="2576"/>
      <c r="P24" s="2576"/>
      <c r="Q24" s="2642"/>
      <c r="R24" s="2642"/>
      <c r="S24" s="2642"/>
      <c r="T24" s="2642"/>
      <c r="U24" s="2642"/>
      <c r="V24" s="2642"/>
      <c r="W24" s="2642"/>
      <c r="X24" s="2642"/>
      <c r="Y24" s="2642"/>
      <c r="Z24" s="2642"/>
      <c r="AA24" s="2642"/>
      <c r="AB24" s="2642"/>
      <c r="AC24" s="2642"/>
      <c r="AD24" s="2642"/>
      <c r="AE24" s="2642"/>
      <c r="AF24" s="2581"/>
    </row>
    <row r="25" spans="2:32" s="2887" customFormat="1" x14ac:dyDescent="0.2">
      <c r="B25" s="3661" t="s">
        <v>5051</v>
      </c>
      <c r="C25" s="3662"/>
      <c r="D25" s="4538" t="s">
        <v>1545</v>
      </c>
      <c r="E25" s="4538"/>
      <c r="F25" s="4538"/>
      <c r="G25" s="4538"/>
      <c r="H25" s="4538"/>
      <c r="I25" s="2643"/>
      <c r="J25" s="2643"/>
      <c r="K25" s="2643"/>
      <c r="L25" s="2643"/>
      <c r="M25" s="2643"/>
      <c r="N25" s="2643"/>
      <c r="O25" s="2643"/>
      <c r="P25" s="2643"/>
      <c r="Q25" s="2642"/>
      <c r="R25" s="2642"/>
      <c r="S25" s="2642"/>
      <c r="T25" s="2642"/>
      <c r="U25" s="2642"/>
      <c r="V25" s="2642"/>
      <c r="W25" s="2642"/>
      <c r="X25" s="2642"/>
      <c r="Y25" s="2642"/>
      <c r="Z25" s="2642"/>
      <c r="AA25" s="2642"/>
      <c r="AB25" s="2642"/>
      <c r="AC25" s="2642"/>
      <c r="AD25" s="2642"/>
      <c r="AE25" s="2642"/>
      <c r="AF25" s="2581"/>
    </row>
    <row r="26" spans="2:32" s="2887" customFormat="1" x14ac:dyDescent="0.2">
      <c r="B26" s="3661" t="s">
        <v>5052</v>
      </c>
      <c r="C26" s="3662"/>
      <c r="D26" s="4538" t="s">
        <v>10</v>
      </c>
      <c r="E26" s="4538"/>
      <c r="F26" s="4538"/>
      <c r="G26" s="4538"/>
      <c r="H26" s="4538"/>
      <c r="I26" s="2643"/>
      <c r="J26" s="2643"/>
      <c r="K26" s="2643"/>
      <c r="L26" s="2643"/>
      <c r="M26" s="2643"/>
      <c r="N26" s="2643"/>
      <c r="O26" s="2643"/>
      <c r="P26" s="2643"/>
      <c r="Q26" s="2642"/>
      <c r="R26" s="2642"/>
      <c r="S26" s="2642"/>
      <c r="T26" s="2642"/>
      <c r="U26" s="2642"/>
      <c r="V26" s="2642"/>
      <c r="W26" s="2642"/>
      <c r="X26" s="2642"/>
      <c r="Y26" s="2642"/>
      <c r="Z26" s="2642"/>
      <c r="AA26" s="2642"/>
      <c r="AB26" s="2642"/>
      <c r="AC26" s="2642"/>
      <c r="AD26" s="2642"/>
      <c r="AE26" s="2642"/>
      <c r="AF26" s="2581"/>
    </row>
    <row r="27" spans="2:32" s="2887" customFormat="1" ht="13.5" thickBot="1" x14ac:dyDescent="0.25">
      <c r="B27" s="3563"/>
      <c r="C27" s="3564"/>
      <c r="D27" s="3564"/>
      <c r="E27" s="3564"/>
      <c r="F27" s="3564"/>
      <c r="G27" s="2646"/>
      <c r="H27" s="2646"/>
      <c r="I27" s="2646"/>
      <c r="J27" s="2646"/>
      <c r="K27" s="2646"/>
      <c r="L27" s="2646"/>
      <c r="M27" s="2646"/>
      <c r="N27" s="2646"/>
      <c r="O27" s="2646"/>
      <c r="P27" s="2646"/>
      <c r="Q27" s="2646"/>
      <c r="R27" s="2646"/>
      <c r="S27" s="2646"/>
      <c r="T27" s="2646"/>
      <c r="U27" s="2646"/>
      <c r="V27" s="2646"/>
      <c r="W27" s="2646"/>
      <c r="X27" s="2646"/>
      <c r="Y27" s="2646"/>
      <c r="Z27" s="2646"/>
      <c r="AA27" s="2646"/>
      <c r="AB27" s="2646"/>
      <c r="AC27" s="2646"/>
      <c r="AD27" s="2646"/>
      <c r="AE27" s="2646"/>
      <c r="AF27" s="2586"/>
    </row>
    <row r="28" spans="2:32" s="2887" customFormat="1" x14ac:dyDescent="0.2">
      <c r="B28" s="2786" t="str">
        <f>+Resumen!B36</f>
        <v>.</v>
      </c>
    </row>
    <row r="29" spans="2:32" s="2887" customFormat="1" ht="13.5" thickBot="1" x14ac:dyDescent="0.25"/>
    <row r="30" spans="2:32" s="2887" customFormat="1" ht="20.25" x14ac:dyDescent="0.2">
      <c r="B30" s="3616" t="s">
        <v>5124</v>
      </c>
      <c r="C30" s="3617"/>
      <c r="D30" s="3617"/>
      <c r="E30" s="3617"/>
      <c r="F30" s="3617"/>
      <c r="G30" s="3617"/>
      <c r="H30" s="3617"/>
      <c r="I30" s="3617"/>
      <c r="J30" s="3617"/>
      <c r="K30" s="3617"/>
      <c r="L30" s="3617"/>
      <c r="M30" s="3617"/>
      <c r="N30" s="3617"/>
      <c r="O30" s="3617"/>
      <c r="P30" s="3617"/>
      <c r="Q30" s="3617"/>
      <c r="R30" s="3617"/>
      <c r="S30" s="3617"/>
      <c r="T30" s="3617"/>
      <c r="U30" s="3617"/>
      <c r="V30" s="3617"/>
      <c r="W30" s="3617"/>
      <c r="X30" s="3617"/>
      <c r="Y30" s="3617"/>
      <c r="Z30" s="3617"/>
      <c r="AA30" s="3617"/>
      <c r="AB30" s="3617"/>
      <c r="AC30" s="3617"/>
      <c r="AD30" s="3617"/>
      <c r="AE30" s="3617"/>
      <c r="AF30" s="3618"/>
    </row>
    <row r="31" spans="2:32" s="2887" customFormat="1" x14ac:dyDescent="0.2">
      <c r="B31" s="3558"/>
      <c r="C31" s="3559"/>
      <c r="D31" s="3559"/>
      <c r="E31" s="3559"/>
      <c r="F31" s="3559"/>
      <c r="G31" s="2580"/>
      <c r="H31" s="2580"/>
      <c r="I31" s="2580"/>
      <c r="J31" s="2580"/>
      <c r="K31" s="2580"/>
      <c r="L31" s="2580"/>
      <c r="M31" s="2580"/>
      <c r="N31" s="2580"/>
      <c r="O31" s="2580"/>
      <c r="P31" s="2580"/>
      <c r="Q31" s="2580"/>
      <c r="R31" s="2580"/>
      <c r="S31" s="2580"/>
      <c r="T31" s="2580"/>
      <c r="U31" s="2580"/>
      <c r="V31" s="2580"/>
      <c r="W31" s="2580"/>
      <c r="X31" s="2580"/>
      <c r="Y31" s="2580"/>
      <c r="Z31" s="2580"/>
      <c r="AA31" s="2580"/>
      <c r="AB31" s="2580"/>
      <c r="AC31" s="2580"/>
      <c r="AD31" s="2580"/>
      <c r="AE31" s="2580"/>
      <c r="AF31" s="2581"/>
    </row>
    <row r="32" spans="2:32" s="2887" customFormat="1" x14ac:dyDescent="0.2">
      <c r="B32" s="2644" t="s">
        <v>5144</v>
      </c>
      <c r="C32" s="3559"/>
      <c r="D32" s="3674" t="s">
        <v>6765</v>
      </c>
      <c r="E32" s="3674"/>
      <c r="F32" s="3674"/>
      <c r="G32" s="2580"/>
      <c r="H32" s="2580"/>
      <c r="I32" s="2580"/>
      <c r="J32" s="2580"/>
      <c r="K32" s="2580"/>
      <c r="L32" s="2580"/>
      <c r="M32" s="2580"/>
      <c r="N32" s="2580"/>
      <c r="O32" s="2580"/>
      <c r="P32" s="2580"/>
      <c r="Q32" s="2580"/>
      <c r="R32" s="2580"/>
      <c r="S32" s="2580"/>
      <c r="T32" s="2580"/>
      <c r="U32" s="2580"/>
      <c r="V32" s="2580"/>
      <c r="W32" s="2580"/>
      <c r="X32" s="2580"/>
      <c r="Y32" s="2580"/>
      <c r="Z32" s="2580"/>
      <c r="AA32" s="2580"/>
      <c r="AB32" s="2580"/>
      <c r="AC32" s="2580"/>
      <c r="AD32" s="2580"/>
      <c r="AE32" s="2580"/>
      <c r="AF32" s="2581"/>
    </row>
    <row r="33" spans="2:32" s="2887" customFormat="1" x14ac:dyDescent="0.2">
      <c r="B33" s="3675" t="s">
        <v>5127</v>
      </c>
      <c r="C33" s="3676"/>
      <c r="D33" s="4539">
        <v>41640</v>
      </c>
      <c r="E33" s="4539"/>
      <c r="F33" s="4539"/>
      <c r="G33" s="2580"/>
      <c r="H33" s="2580"/>
      <c r="I33" s="2580"/>
      <c r="J33" s="2580"/>
      <c r="K33" s="2580"/>
      <c r="L33" s="2580"/>
      <c r="M33" s="2580"/>
      <c r="N33" s="2580"/>
      <c r="O33" s="2580"/>
      <c r="P33" s="2580"/>
      <c r="Q33" s="2580"/>
      <c r="R33" s="2580"/>
      <c r="S33" s="2580"/>
      <c r="T33" s="2580"/>
      <c r="U33" s="2580"/>
      <c r="V33" s="2580"/>
      <c r="W33" s="2580"/>
      <c r="X33" s="2580"/>
      <c r="Y33" s="2580"/>
      <c r="Z33" s="2580"/>
      <c r="AA33" s="2580"/>
      <c r="AB33" s="2580"/>
      <c r="AC33" s="2580"/>
      <c r="AD33" s="2580"/>
      <c r="AE33" s="2580"/>
      <c r="AF33" s="2581"/>
    </row>
    <row r="34" spans="2:32" s="2887" customFormat="1" x14ac:dyDescent="0.2">
      <c r="B34" s="3620" t="s">
        <v>5125</v>
      </c>
      <c r="C34" s="3621"/>
      <c r="D34" s="4540">
        <v>41670</v>
      </c>
      <c r="E34" s="4540"/>
      <c r="F34" s="4540"/>
      <c r="G34" s="2580"/>
      <c r="H34" s="2580"/>
      <c r="I34" s="2580"/>
      <c r="J34" s="2580"/>
      <c r="K34" s="2580"/>
      <c r="L34" s="2580"/>
      <c r="M34" s="2580"/>
      <c r="N34" s="2580"/>
      <c r="O34" s="2580"/>
      <c r="P34" s="2580"/>
      <c r="Q34" s="2580"/>
      <c r="R34" s="2580"/>
      <c r="S34" s="2580"/>
      <c r="T34" s="2580"/>
      <c r="U34" s="2580"/>
      <c r="V34" s="2580"/>
      <c r="W34" s="2580"/>
      <c r="X34" s="2580"/>
      <c r="Y34" s="2580"/>
      <c r="Z34" s="2580"/>
      <c r="AA34" s="2580"/>
      <c r="AB34" s="2580"/>
      <c r="AC34" s="2580"/>
      <c r="AD34" s="2580"/>
      <c r="AE34" s="2580"/>
      <c r="AF34" s="2581"/>
    </row>
    <row r="35" spans="2:32" s="2887" customFormat="1" ht="13.5" thickBot="1" x14ac:dyDescent="0.25">
      <c r="B35" s="3558"/>
      <c r="C35" s="3559"/>
      <c r="D35" s="3559"/>
      <c r="E35" s="3559"/>
      <c r="F35" s="3559"/>
      <c r="G35" s="2580"/>
      <c r="H35" s="2580"/>
      <c r="I35" s="2580"/>
      <c r="J35" s="2580"/>
      <c r="K35" s="2580"/>
      <c r="L35" s="2580"/>
      <c r="M35" s="2580"/>
      <c r="N35" s="2580"/>
      <c r="O35" s="2580"/>
      <c r="P35" s="2580"/>
      <c r="Q35" s="2580"/>
      <c r="R35" s="2580"/>
      <c r="S35" s="2580"/>
      <c r="T35" s="2580"/>
      <c r="U35" s="2580"/>
      <c r="V35" s="2580"/>
      <c r="W35" s="2580"/>
      <c r="X35" s="2580"/>
      <c r="Y35" s="2580"/>
      <c r="Z35" s="2580"/>
      <c r="AA35" s="2580"/>
      <c r="AB35" s="2580"/>
      <c r="AC35" s="2580"/>
      <c r="AD35" s="2580"/>
      <c r="AE35" s="2580"/>
      <c r="AF35" s="2581"/>
    </row>
    <row r="36" spans="2:32" s="2887" customFormat="1" ht="67.5" customHeight="1" thickBot="1" x14ac:dyDescent="0.25">
      <c r="B36" s="3633" t="s">
        <v>5126</v>
      </c>
      <c r="C36" s="3677"/>
      <c r="D36" s="3623" t="s">
        <v>6766</v>
      </c>
      <c r="E36" s="3624"/>
      <c r="F36" s="3624"/>
      <c r="G36" s="3624"/>
      <c r="H36" s="3624"/>
      <c r="I36" s="3624"/>
      <c r="J36" s="3624"/>
      <c r="K36" s="3624"/>
      <c r="L36" s="3624"/>
      <c r="M36" s="3624"/>
      <c r="N36" s="3624"/>
      <c r="O36" s="3624"/>
      <c r="P36" s="3624"/>
      <c r="Q36" s="3625"/>
      <c r="R36" s="2580"/>
      <c r="S36" s="2580"/>
      <c r="T36" s="2580"/>
      <c r="U36" s="2580"/>
      <c r="V36" s="2580"/>
      <c r="W36" s="2580"/>
      <c r="X36" s="2580"/>
      <c r="Y36" s="2580"/>
      <c r="Z36" s="2580"/>
      <c r="AA36" s="2580"/>
      <c r="AB36" s="2580"/>
      <c r="AC36" s="2580"/>
      <c r="AD36" s="2580"/>
      <c r="AE36" s="2580"/>
      <c r="AF36" s="2581"/>
    </row>
    <row r="37" spans="2:32" s="2887" customFormat="1" ht="13.5" thickBot="1" x14ac:dyDescent="0.25">
      <c r="B37" s="3558"/>
      <c r="C37" s="3559"/>
      <c r="D37" s="3559"/>
      <c r="E37" s="3559"/>
      <c r="F37" s="3559"/>
      <c r="G37" s="2580"/>
      <c r="H37" s="2580"/>
      <c r="I37" s="2580"/>
      <c r="J37" s="2580"/>
      <c r="K37" s="2580"/>
      <c r="L37" s="2580"/>
      <c r="M37" s="2580"/>
      <c r="N37" s="2580"/>
      <c r="O37" s="2580"/>
      <c r="P37" s="2580"/>
      <c r="Q37" s="2580"/>
      <c r="R37" s="2646"/>
      <c r="S37" s="2580"/>
      <c r="T37" s="2580"/>
      <c r="U37" s="2580"/>
      <c r="V37" s="2580"/>
      <c r="W37" s="2580"/>
      <c r="X37" s="2580"/>
      <c r="Y37" s="2580"/>
      <c r="Z37" s="2580"/>
      <c r="AA37" s="2580"/>
      <c r="AB37" s="2580"/>
      <c r="AC37" s="2580"/>
      <c r="AD37" s="2580"/>
      <c r="AE37" s="2580"/>
      <c r="AF37" s="2581"/>
    </row>
    <row r="38" spans="2:32" s="2887" customFormat="1" ht="13.5" thickBot="1" x14ac:dyDescent="0.25">
      <c r="B38" s="3678" t="s">
        <v>5128</v>
      </c>
      <c r="C38" s="3679"/>
      <c r="D38" s="3630" t="s">
        <v>5129</v>
      </c>
      <c r="E38" s="3682" t="s">
        <v>224</v>
      </c>
      <c r="F38" s="3683"/>
      <c r="G38" s="3683"/>
      <c r="H38" s="3683"/>
      <c r="I38" s="3683"/>
      <c r="J38" s="3683"/>
      <c r="K38" s="3683"/>
      <c r="L38" s="3683"/>
      <c r="M38" s="3683"/>
      <c r="N38" s="3683"/>
      <c r="O38" s="3683"/>
      <c r="P38" s="3684"/>
      <c r="Q38" s="3685" t="s">
        <v>340</v>
      </c>
      <c r="R38" s="3686"/>
      <c r="S38" s="3687"/>
      <c r="T38" s="3687"/>
      <c r="U38" s="3687"/>
      <c r="V38" s="3687"/>
      <c r="W38" s="3687"/>
      <c r="X38" s="3687"/>
      <c r="Y38" s="3688"/>
      <c r="Z38" s="3685" t="s">
        <v>225</v>
      </c>
      <c r="AA38" s="3687"/>
      <c r="AB38" s="3688"/>
      <c r="AC38" s="3689" t="s">
        <v>5048</v>
      </c>
      <c r="AD38" s="3690"/>
      <c r="AE38" s="3691"/>
      <c r="AF38" s="2581"/>
    </row>
    <row r="39" spans="2:32" s="2887" customFormat="1" ht="13.5" thickBot="1" x14ac:dyDescent="0.25">
      <c r="B39" s="3680"/>
      <c r="C39" s="3681"/>
      <c r="D39" s="3630"/>
      <c r="E39" s="3630" t="s">
        <v>5066</v>
      </c>
      <c r="F39" s="3630" t="s">
        <v>5067</v>
      </c>
      <c r="G39" s="3631" t="s">
        <v>5069</v>
      </c>
      <c r="H39" s="3631" t="s">
        <v>5130</v>
      </c>
      <c r="I39" s="3671" t="s">
        <v>5131</v>
      </c>
      <c r="J39" s="3671" t="s">
        <v>5132</v>
      </c>
      <c r="K39" s="3671" t="s">
        <v>5072</v>
      </c>
      <c r="L39" s="3671"/>
      <c r="M39" s="3671" t="s">
        <v>5133</v>
      </c>
      <c r="N39" s="3671" t="s">
        <v>5134</v>
      </c>
      <c r="O39" s="3671" t="s">
        <v>5135</v>
      </c>
      <c r="P39" s="3671" t="s">
        <v>5136</v>
      </c>
      <c r="Q39" s="3627" t="s">
        <v>5078</v>
      </c>
      <c r="R39" s="3627" t="s">
        <v>5079</v>
      </c>
      <c r="S39" s="3627" t="s">
        <v>5080</v>
      </c>
      <c r="T39" s="3627" t="s">
        <v>5137</v>
      </c>
      <c r="U39" s="3627" t="s">
        <v>5138</v>
      </c>
      <c r="V39" s="3627" t="s">
        <v>5083</v>
      </c>
      <c r="W39" s="3627" t="s">
        <v>5085</v>
      </c>
      <c r="X39" s="3631" t="s">
        <v>5139</v>
      </c>
      <c r="Y39" s="3631" t="s">
        <v>5140</v>
      </c>
      <c r="Z39" s="3627" t="s">
        <v>5141</v>
      </c>
      <c r="AA39" s="3627" t="s">
        <v>5142</v>
      </c>
      <c r="AB39" s="3627" t="s">
        <v>5143</v>
      </c>
      <c r="AC39" s="3627" t="s">
        <v>1162</v>
      </c>
      <c r="AD39" s="3627" t="s">
        <v>5049</v>
      </c>
      <c r="AE39" s="3627" t="s">
        <v>5050</v>
      </c>
      <c r="AF39" s="2581"/>
    </row>
    <row r="40" spans="2:32" s="2887" customFormat="1" ht="13.5" thickBot="1" x14ac:dyDescent="0.25">
      <c r="B40" s="3680"/>
      <c r="C40" s="3681"/>
      <c r="D40" s="3627"/>
      <c r="E40" s="3627"/>
      <c r="F40" s="3627"/>
      <c r="G40" s="3632"/>
      <c r="H40" s="3632"/>
      <c r="I40" s="3631"/>
      <c r="J40" s="3631"/>
      <c r="K40" s="3556" t="s">
        <v>5092</v>
      </c>
      <c r="L40" s="3557" t="s">
        <v>2809</v>
      </c>
      <c r="M40" s="3631"/>
      <c r="N40" s="3631"/>
      <c r="O40" s="3631"/>
      <c r="P40" s="3631"/>
      <c r="Q40" s="3628"/>
      <c r="R40" s="3628"/>
      <c r="S40" s="3628"/>
      <c r="T40" s="3628"/>
      <c r="U40" s="3628"/>
      <c r="V40" s="3628"/>
      <c r="W40" s="3628"/>
      <c r="X40" s="3632"/>
      <c r="Y40" s="3632"/>
      <c r="Z40" s="3628"/>
      <c r="AA40" s="3628"/>
      <c r="AB40" s="3628"/>
      <c r="AC40" s="3628"/>
      <c r="AD40" s="3628"/>
      <c r="AE40" s="3628"/>
      <c r="AF40" s="2581"/>
    </row>
    <row r="41" spans="2:32" s="2887" customFormat="1" ht="25.5" customHeight="1" thickBot="1" x14ac:dyDescent="0.25">
      <c r="B41" s="4555" t="s">
        <v>6767</v>
      </c>
      <c r="C41" s="4556"/>
      <c r="D41" s="3172" t="s">
        <v>1545</v>
      </c>
      <c r="E41" s="3172" t="s">
        <v>1545</v>
      </c>
      <c r="F41" s="3172" t="s">
        <v>1545</v>
      </c>
      <c r="G41" s="3172" t="s">
        <v>1545</v>
      </c>
      <c r="H41" s="3172" t="s">
        <v>1545</v>
      </c>
      <c r="I41" s="3172" t="s">
        <v>1545</v>
      </c>
      <c r="J41" s="3172" t="s">
        <v>1545</v>
      </c>
      <c r="K41" s="3172" t="s">
        <v>1545</v>
      </c>
      <c r="L41" s="3172" t="s">
        <v>1545</v>
      </c>
      <c r="M41" s="3172" t="s">
        <v>1545</v>
      </c>
      <c r="N41" s="3172" t="s">
        <v>1545</v>
      </c>
      <c r="O41" s="3172" t="s">
        <v>1545</v>
      </c>
      <c r="P41" s="3172" t="s">
        <v>1545</v>
      </c>
      <c r="Q41" s="3172" t="s">
        <v>1545</v>
      </c>
      <c r="R41" s="3172" t="s">
        <v>1545</v>
      </c>
      <c r="S41" s="3172" t="s">
        <v>1545</v>
      </c>
      <c r="T41" s="3172" t="s">
        <v>1545</v>
      </c>
      <c r="U41" s="3172" t="s">
        <v>1545</v>
      </c>
      <c r="V41" s="3172" t="s">
        <v>1545</v>
      </c>
      <c r="W41" s="3172" t="s">
        <v>1545</v>
      </c>
      <c r="X41" s="3172" t="s">
        <v>1545</v>
      </c>
      <c r="Y41" s="3172" t="s">
        <v>1545</v>
      </c>
      <c r="Z41" s="3173" t="s">
        <v>5057</v>
      </c>
      <c r="AA41" s="3174" t="s">
        <v>1545</v>
      </c>
      <c r="AB41" s="3174">
        <v>0.112</v>
      </c>
      <c r="AC41" s="3429" t="s">
        <v>1545</v>
      </c>
      <c r="AD41" s="3429" t="s">
        <v>1545</v>
      </c>
      <c r="AE41" s="3429" t="s">
        <v>1545</v>
      </c>
      <c r="AF41" s="2581"/>
    </row>
    <row r="42" spans="2:32" s="2887" customFormat="1" x14ac:dyDescent="0.2">
      <c r="B42" s="2645"/>
      <c r="C42" s="2575"/>
      <c r="D42" s="2575"/>
      <c r="E42" s="2575"/>
      <c r="F42" s="2575"/>
      <c r="G42" s="2576"/>
      <c r="H42" s="2576"/>
      <c r="I42" s="2576"/>
      <c r="J42" s="2576"/>
      <c r="K42" s="2575"/>
      <c r="L42" s="2576"/>
      <c r="M42" s="2576"/>
      <c r="N42" s="2576"/>
      <c r="O42" s="2576"/>
      <c r="P42" s="2576"/>
      <c r="Q42" s="2642"/>
      <c r="R42" s="2642"/>
      <c r="S42" s="2642"/>
      <c r="T42" s="2642"/>
      <c r="U42" s="2642"/>
      <c r="V42" s="2642"/>
      <c r="W42" s="2642"/>
      <c r="X42" s="2642"/>
      <c r="Y42" s="2642"/>
      <c r="Z42" s="2642"/>
      <c r="AA42" s="2642"/>
      <c r="AB42" s="2642"/>
      <c r="AC42" s="2642"/>
      <c r="AD42" s="2642"/>
      <c r="AE42" s="2642"/>
      <c r="AF42" s="2581"/>
    </row>
    <row r="43" spans="2:32" s="2887" customFormat="1" x14ac:dyDescent="0.2">
      <c r="B43" s="3661" t="s">
        <v>5051</v>
      </c>
      <c r="C43" s="3662"/>
      <c r="D43" s="4538" t="s">
        <v>1545</v>
      </c>
      <c r="E43" s="4538"/>
      <c r="F43" s="4538"/>
      <c r="G43" s="4538"/>
      <c r="H43" s="4538"/>
      <c r="I43" s="2643"/>
      <c r="J43" s="2643"/>
      <c r="K43" s="2643"/>
      <c r="L43" s="2643"/>
      <c r="M43" s="2643"/>
      <c r="N43" s="2643"/>
      <c r="O43" s="2643"/>
      <c r="P43" s="2643"/>
      <c r="Q43" s="2642"/>
      <c r="R43" s="2642"/>
      <c r="S43" s="2642"/>
      <c r="T43" s="2642"/>
      <c r="U43" s="2642"/>
      <c r="V43" s="2642"/>
      <c r="W43" s="2642"/>
      <c r="X43" s="2642"/>
      <c r="Y43" s="2642"/>
      <c r="Z43" s="2642"/>
      <c r="AA43" s="2642"/>
      <c r="AB43" s="2642"/>
      <c r="AC43" s="2642"/>
      <c r="AD43" s="2642"/>
      <c r="AE43" s="2642"/>
      <c r="AF43" s="2581"/>
    </row>
    <row r="44" spans="2:32" s="2887" customFormat="1" x14ac:dyDescent="0.2">
      <c r="B44" s="3661" t="s">
        <v>5052</v>
      </c>
      <c r="C44" s="3662"/>
      <c r="D44" s="4538" t="s">
        <v>10</v>
      </c>
      <c r="E44" s="4538"/>
      <c r="F44" s="4538"/>
      <c r="G44" s="4538"/>
      <c r="H44" s="4538"/>
      <c r="I44" s="2643"/>
      <c r="J44" s="2643"/>
      <c r="K44" s="2643"/>
      <c r="L44" s="2643"/>
      <c r="M44" s="2643"/>
      <c r="N44" s="2643"/>
      <c r="O44" s="2643"/>
      <c r="P44" s="2643"/>
      <c r="Q44" s="2642"/>
      <c r="R44" s="2642"/>
      <c r="S44" s="2642"/>
      <c r="T44" s="2642"/>
      <c r="U44" s="2642"/>
      <c r="V44" s="2642"/>
      <c r="W44" s="2642"/>
      <c r="X44" s="2642"/>
      <c r="Y44" s="2642"/>
      <c r="Z44" s="2642"/>
      <c r="AA44" s="2642"/>
      <c r="AB44" s="2642"/>
      <c r="AC44" s="2642"/>
      <c r="AD44" s="2642"/>
      <c r="AE44" s="2642"/>
      <c r="AF44" s="2581"/>
    </row>
    <row r="45" spans="2:32" s="2887" customFormat="1" ht="13.5" thickBot="1" x14ac:dyDescent="0.25">
      <c r="B45" s="3563"/>
      <c r="C45" s="3564"/>
      <c r="D45" s="3564"/>
      <c r="E45" s="3564"/>
      <c r="F45" s="3564"/>
      <c r="G45" s="2646"/>
      <c r="H45" s="2646"/>
      <c r="I45" s="2646"/>
      <c r="J45" s="2646"/>
      <c r="K45" s="2646"/>
      <c r="L45" s="2646"/>
      <c r="M45" s="2646"/>
      <c r="N45" s="2646"/>
      <c r="O45" s="2646"/>
      <c r="P45" s="2646"/>
      <c r="Q45" s="2646"/>
      <c r="R45" s="2646"/>
      <c r="S45" s="2646"/>
      <c r="T45" s="2646"/>
      <c r="U45" s="2646"/>
      <c r="V45" s="2646"/>
      <c r="W45" s="2646"/>
      <c r="X45" s="2646"/>
      <c r="Y45" s="2646"/>
      <c r="Z45" s="2646"/>
      <c r="AA45" s="2646"/>
      <c r="AB45" s="2646"/>
      <c r="AC45" s="2646"/>
      <c r="AD45" s="2646"/>
      <c r="AE45" s="2646"/>
      <c r="AF45" s="2586"/>
    </row>
    <row r="46" spans="2:32" s="2887" customFormat="1" x14ac:dyDescent="0.2">
      <c r="B46" s="2786" t="str">
        <f>+B28</f>
        <v>.</v>
      </c>
    </row>
    <row r="47" spans="2:32" s="2887" customFormat="1" ht="13.5" thickBot="1" x14ac:dyDescent="0.25"/>
    <row r="48" spans="2:32" s="2887" customFormat="1" ht="20.25" x14ac:dyDescent="0.2">
      <c r="B48" s="3616" t="s">
        <v>5124</v>
      </c>
      <c r="C48" s="3617"/>
      <c r="D48" s="3617"/>
      <c r="E48" s="3617"/>
      <c r="F48" s="3617"/>
      <c r="G48" s="3617"/>
      <c r="H48" s="3617"/>
      <c r="I48" s="3617"/>
      <c r="J48" s="3617"/>
      <c r="K48" s="3617"/>
      <c r="L48" s="3617"/>
      <c r="M48" s="3617"/>
      <c r="N48" s="3617"/>
      <c r="O48" s="3617"/>
      <c r="P48" s="3617"/>
      <c r="Q48" s="3617"/>
      <c r="R48" s="3617"/>
      <c r="S48" s="3617"/>
      <c r="T48" s="3617"/>
      <c r="U48" s="3617"/>
      <c r="V48" s="3617"/>
      <c r="W48" s="3617"/>
      <c r="X48" s="3617"/>
      <c r="Y48" s="3617"/>
      <c r="Z48" s="3617"/>
      <c r="AA48" s="3617"/>
      <c r="AB48" s="3617"/>
      <c r="AC48" s="3617"/>
      <c r="AD48" s="3617"/>
      <c r="AE48" s="3617"/>
      <c r="AF48" s="3618"/>
    </row>
    <row r="49" spans="2:32" s="2887" customFormat="1" x14ac:dyDescent="0.2">
      <c r="B49" s="3558"/>
      <c r="C49" s="3559"/>
      <c r="D49" s="3559"/>
      <c r="E49" s="3559"/>
      <c r="F49" s="3559"/>
      <c r="G49" s="2580"/>
      <c r="H49" s="2580"/>
      <c r="I49" s="2580"/>
      <c r="J49" s="2580"/>
      <c r="K49" s="2580"/>
      <c r="L49" s="2580"/>
      <c r="M49" s="2580"/>
      <c r="N49" s="2580"/>
      <c r="O49" s="2580"/>
      <c r="P49" s="2580"/>
      <c r="Q49" s="2580"/>
      <c r="R49" s="2580"/>
      <c r="S49" s="2580"/>
      <c r="T49" s="2580"/>
      <c r="U49" s="2580"/>
      <c r="V49" s="2580"/>
      <c r="W49" s="2580"/>
      <c r="X49" s="2580"/>
      <c r="Y49" s="2580"/>
      <c r="Z49" s="2580"/>
      <c r="AA49" s="2580"/>
      <c r="AB49" s="2580"/>
      <c r="AC49" s="2580"/>
      <c r="AD49" s="2580"/>
      <c r="AE49" s="2580"/>
      <c r="AF49" s="2581"/>
    </row>
    <row r="50" spans="2:32" s="2887" customFormat="1" x14ac:dyDescent="0.2">
      <c r="B50" s="2644" t="s">
        <v>5144</v>
      </c>
      <c r="C50" s="3559"/>
      <c r="D50" s="3674" t="s">
        <v>6718</v>
      </c>
      <c r="E50" s="3674"/>
      <c r="F50" s="3674"/>
      <c r="G50" s="2580"/>
      <c r="H50" s="2580"/>
      <c r="I50" s="2580"/>
      <c r="J50" s="2580"/>
      <c r="K50" s="2580"/>
      <c r="L50" s="2580"/>
      <c r="M50" s="2580"/>
      <c r="N50" s="2580"/>
      <c r="O50" s="2580"/>
      <c r="P50" s="2580"/>
      <c r="Q50" s="2580"/>
      <c r="R50" s="2580"/>
      <c r="S50" s="2580"/>
      <c r="T50" s="2580"/>
      <c r="U50" s="2580"/>
      <c r="V50" s="2580"/>
      <c r="W50" s="2580"/>
      <c r="X50" s="2580"/>
      <c r="Y50" s="2580"/>
      <c r="Z50" s="2580"/>
      <c r="AA50" s="2580"/>
      <c r="AB50" s="2580"/>
      <c r="AC50" s="2580"/>
      <c r="AD50" s="2580"/>
      <c r="AE50" s="2580"/>
      <c r="AF50" s="2581"/>
    </row>
    <row r="51" spans="2:32" s="2887" customFormat="1" x14ac:dyDescent="0.2">
      <c r="B51" s="3675" t="s">
        <v>5127</v>
      </c>
      <c r="C51" s="3676"/>
      <c r="D51" s="3670">
        <v>41655</v>
      </c>
      <c r="E51" s="3670"/>
      <c r="F51" s="3670"/>
      <c r="G51" s="2580"/>
      <c r="H51" s="2580"/>
      <c r="I51" s="2580"/>
      <c r="J51" s="2580"/>
      <c r="K51" s="2580"/>
      <c r="L51" s="2580"/>
      <c r="M51" s="2580"/>
      <c r="N51" s="2580"/>
      <c r="O51" s="2580"/>
      <c r="P51" s="2580"/>
      <c r="Q51" s="2580"/>
      <c r="R51" s="2580"/>
      <c r="S51" s="2580"/>
      <c r="T51" s="2580"/>
      <c r="U51" s="2580"/>
      <c r="V51" s="2580"/>
      <c r="W51" s="2580"/>
      <c r="X51" s="2580"/>
      <c r="Y51" s="2580"/>
      <c r="Z51" s="2580"/>
      <c r="AA51" s="2580"/>
      <c r="AB51" s="2580"/>
      <c r="AC51" s="2580"/>
      <c r="AD51" s="2580"/>
      <c r="AE51" s="2580"/>
      <c r="AF51" s="2581"/>
    </row>
    <row r="52" spans="2:32" s="2887" customFormat="1" x14ac:dyDescent="0.2">
      <c r="B52" s="3620" t="s">
        <v>5125</v>
      </c>
      <c r="C52" s="3621"/>
      <c r="D52" s="3692">
        <v>41655</v>
      </c>
      <c r="E52" s="3692"/>
      <c r="F52" s="3692"/>
      <c r="G52" s="2580"/>
      <c r="H52" s="2580"/>
      <c r="I52" s="2580"/>
      <c r="J52" s="2580"/>
      <c r="K52" s="2580"/>
      <c r="L52" s="2580"/>
      <c r="M52" s="2580"/>
      <c r="N52" s="2580"/>
      <c r="O52" s="2580"/>
      <c r="P52" s="2580"/>
      <c r="Q52" s="2580"/>
      <c r="R52" s="2580"/>
      <c r="S52" s="2580"/>
      <c r="T52" s="2580"/>
      <c r="U52" s="2580"/>
      <c r="V52" s="2580"/>
      <c r="W52" s="2580"/>
      <c r="X52" s="2580"/>
      <c r="Y52" s="2580"/>
      <c r="Z52" s="2580"/>
      <c r="AA52" s="2580"/>
      <c r="AB52" s="2580"/>
      <c r="AC52" s="2580"/>
      <c r="AD52" s="2580"/>
      <c r="AE52" s="2580"/>
      <c r="AF52" s="2581"/>
    </row>
    <row r="53" spans="2:32" s="2887" customFormat="1" ht="12.75" customHeight="1" thickBot="1" x14ac:dyDescent="0.25">
      <c r="B53" s="3558"/>
      <c r="C53" s="3559"/>
      <c r="D53" s="3559"/>
      <c r="E53" s="3559"/>
      <c r="F53" s="3559"/>
      <c r="G53" s="2580"/>
      <c r="H53" s="2580"/>
      <c r="I53" s="2580"/>
      <c r="J53" s="2580"/>
      <c r="K53" s="2580"/>
      <c r="L53" s="2580"/>
      <c r="M53" s="2580"/>
      <c r="N53" s="2580"/>
      <c r="O53" s="2580"/>
      <c r="P53" s="2580"/>
      <c r="Q53" s="2580"/>
      <c r="R53" s="2580"/>
      <c r="S53" s="2580"/>
      <c r="T53" s="2580"/>
      <c r="U53" s="2580"/>
      <c r="V53" s="2580"/>
      <c r="W53" s="2580"/>
      <c r="X53" s="2580"/>
      <c r="Y53" s="2580"/>
      <c r="Z53" s="2580"/>
      <c r="AA53" s="2580"/>
      <c r="AB53" s="2580"/>
      <c r="AC53" s="2580"/>
      <c r="AD53" s="2580"/>
      <c r="AE53" s="2580"/>
      <c r="AF53" s="2581"/>
    </row>
    <row r="54" spans="2:32" s="2887" customFormat="1" ht="48" customHeight="1" thickBot="1" x14ac:dyDescent="0.25">
      <c r="B54" s="3633" t="s">
        <v>5126</v>
      </c>
      <c r="C54" s="3677"/>
      <c r="D54" s="3623" t="s">
        <v>6764</v>
      </c>
      <c r="E54" s="3624"/>
      <c r="F54" s="3624"/>
      <c r="G54" s="3624"/>
      <c r="H54" s="3624"/>
      <c r="I54" s="3624"/>
      <c r="J54" s="3624"/>
      <c r="K54" s="3624"/>
      <c r="L54" s="3624"/>
      <c r="M54" s="3624"/>
      <c r="N54" s="3624"/>
      <c r="O54" s="3624"/>
      <c r="P54" s="3624"/>
      <c r="Q54" s="3625"/>
      <c r="R54" s="2580"/>
      <c r="S54" s="2580"/>
      <c r="T54" s="2580"/>
      <c r="U54" s="2580"/>
      <c r="V54" s="2580"/>
      <c r="W54" s="2580"/>
      <c r="X54" s="2580"/>
      <c r="Y54" s="2580"/>
      <c r="Z54" s="2580"/>
      <c r="AA54" s="2580"/>
      <c r="AB54" s="2580"/>
      <c r="AC54" s="2580"/>
      <c r="AD54" s="2580"/>
      <c r="AE54" s="2580"/>
      <c r="AF54" s="2581"/>
    </row>
    <row r="55" spans="2:32" s="2887" customFormat="1" ht="13.5" thickBot="1" x14ac:dyDescent="0.25">
      <c r="B55" s="3558"/>
      <c r="C55" s="3559"/>
      <c r="D55" s="3559"/>
      <c r="E55" s="3559"/>
      <c r="F55" s="3559"/>
      <c r="G55" s="2580"/>
      <c r="H55" s="2580"/>
      <c r="I55" s="2580"/>
      <c r="J55" s="2580"/>
      <c r="K55" s="2580"/>
      <c r="L55" s="2580"/>
      <c r="M55" s="2580"/>
      <c r="N55" s="2580"/>
      <c r="O55" s="2580"/>
      <c r="P55" s="2580"/>
      <c r="Q55" s="2580"/>
      <c r="R55" s="2646"/>
      <c r="S55" s="2580"/>
      <c r="T55" s="2580"/>
      <c r="U55" s="2580"/>
      <c r="V55" s="2580"/>
      <c r="W55" s="2580"/>
      <c r="X55" s="2580"/>
      <c r="Y55" s="2580"/>
      <c r="Z55" s="2580"/>
      <c r="AA55" s="2580"/>
      <c r="AB55" s="2580"/>
      <c r="AC55" s="2580"/>
      <c r="AD55" s="2580"/>
      <c r="AE55" s="2580"/>
      <c r="AF55" s="2581"/>
    </row>
    <row r="56" spans="2:32" s="2887" customFormat="1" ht="13.5" customHeight="1" thickBot="1" x14ac:dyDescent="0.25">
      <c r="B56" s="3678" t="s">
        <v>5128</v>
      </c>
      <c r="C56" s="3679"/>
      <c r="D56" s="3630" t="s">
        <v>5129</v>
      </c>
      <c r="E56" s="3682" t="s">
        <v>224</v>
      </c>
      <c r="F56" s="3683"/>
      <c r="G56" s="3683"/>
      <c r="H56" s="3683"/>
      <c r="I56" s="3683"/>
      <c r="J56" s="3683"/>
      <c r="K56" s="3683"/>
      <c r="L56" s="3683"/>
      <c r="M56" s="3683"/>
      <c r="N56" s="3683"/>
      <c r="O56" s="3683"/>
      <c r="P56" s="3684"/>
      <c r="Q56" s="3685" t="s">
        <v>340</v>
      </c>
      <c r="R56" s="3686"/>
      <c r="S56" s="3687"/>
      <c r="T56" s="3687"/>
      <c r="U56" s="3687"/>
      <c r="V56" s="3687"/>
      <c r="W56" s="3687"/>
      <c r="X56" s="3687"/>
      <c r="Y56" s="3688"/>
      <c r="Z56" s="3685" t="s">
        <v>225</v>
      </c>
      <c r="AA56" s="3687"/>
      <c r="AB56" s="3688"/>
      <c r="AC56" s="3689" t="s">
        <v>5048</v>
      </c>
      <c r="AD56" s="3690"/>
      <c r="AE56" s="3691"/>
      <c r="AF56" s="2581"/>
    </row>
    <row r="57" spans="2:32" s="2887" customFormat="1" ht="13.5" thickBot="1" x14ac:dyDescent="0.25">
      <c r="B57" s="3680"/>
      <c r="C57" s="3681"/>
      <c r="D57" s="3630"/>
      <c r="E57" s="3630" t="s">
        <v>5066</v>
      </c>
      <c r="F57" s="3630" t="s">
        <v>5067</v>
      </c>
      <c r="G57" s="3631" t="s">
        <v>5069</v>
      </c>
      <c r="H57" s="3631" t="s">
        <v>5130</v>
      </c>
      <c r="I57" s="3671" t="s">
        <v>5131</v>
      </c>
      <c r="J57" s="3671" t="s">
        <v>5132</v>
      </c>
      <c r="K57" s="3671" t="s">
        <v>5072</v>
      </c>
      <c r="L57" s="3671"/>
      <c r="M57" s="3671" t="s">
        <v>5133</v>
      </c>
      <c r="N57" s="3671" t="s">
        <v>5134</v>
      </c>
      <c r="O57" s="3671" t="s">
        <v>5135</v>
      </c>
      <c r="P57" s="3671" t="s">
        <v>5136</v>
      </c>
      <c r="Q57" s="3627" t="s">
        <v>5078</v>
      </c>
      <c r="R57" s="3627" t="s">
        <v>5079</v>
      </c>
      <c r="S57" s="3627" t="s">
        <v>5080</v>
      </c>
      <c r="T57" s="3627" t="s">
        <v>5137</v>
      </c>
      <c r="U57" s="3627" t="s">
        <v>5138</v>
      </c>
      <c r="V57" s="3627" t="s">
        <v>5083</v>
      </c>
      <c r="W57" s="3627" t="s">
        <v>5085</v>
      </c>
      <c r="X57" s="3631" t="s">
        <v>5139</v>
      </c>
      <c r="Y57" s="3631" t="s">
        <v>5140</v>
      </c>
      <c r="Z57" s="3627" t="s">
        <v>5141</v>
      </c>
      <c r="AA57" s="3627" t="s">
        <v>5142</v>
      </c>
      <c r="AB57" s="3627" t="s">
        <v>5143</v>
      </c>
      <c r="AC57" s="3627" t="s">
        <v>1162</v>
      </c>
      <c r="AD57" s="3627" t="s">
        <v>5049</v>
      </c>
      <c r="AE57" s="3627" t="s">
        <v>5050</v>
      </c>
      <c r="AF57" s="2581"/>
    </row>
    <row r="58" spans="2:32" s="2887" customFormat="1" ht="13.5" customHeight="1" thickBot="1" x14ac:dyDescent="0.25">
      <c r="B58" s="3680"/>
      <c r="C58" s="3681"/>
      <c r="D58" s="3627"/>
      <c r="E58" s="3627"/>
      <c r="F58" s="3627"/>
      <c r="G58" s="3632"/>
      <c r="H58" s="3632"/>
      <c r="I58" s="3631"/>
      <c r="J58" s="3631"/>
      <c r="K58" s="3556" t="s">
        <v>5092</v>
      </c>
      <c r="L58" s="3557" t="s">
        <v>2809</v>
      </c>
      <c r="M58" s="3631"/>
      <c r="N58" s="3631"/>
      <c r="O58" s="3631"/>
      <c r="P58" s="3631"/>
      <c r="Q58" s="3628"/>
      <c r="R58" s="3628"/>
      <c r="S58" s="3628"/>
      <c r="T58" s="3628"/>
      <c r="U58" s="3628"/>
      <c r="V58" s="3628"/>
      <c r="W58" s="3628"/>
      <c r="X58" s="3632"/>
      <c r="Y58" s="3632"/>
      <c r="Z58" s="3628"/>
      <c r="AA58" s="3628"/>
      <c r="AB58" s="3628"/>
      <c r="AC58" s="3628"/>
      <c r="AD58" s="3628"/>
      <c r="AE58" s="3628"/>
      <c r="AF58" s="2581"/>
    </row>
    <row r="59" spans="2:32" s="2887" customFormat="1" ht="13.5" customHeight="1" x14ac:dyDescent="0.2">
      <c r="B59" s="4533" t="s">
        <v>6683</v>
      </c>
      <c r="C59" s="4534"/>
      <c r="D59" s="3164" t="s">
        <v>1545</v>
      </c>
      <c r="E59" s="3164" t="s">
        <v>1545</v>
      </c>
      <c r="F59" s="3164" t="s">
        <v>1545</v>
      </c>
      <c r="G59" s="3164">
        <v>17</v>
      </c>
      <c r="H59" s="3164" t="s">
        <v>1545</v>
      </c>
      <c r="I59" s="3166">
        <v>0.18</v>
      </c>
      <c r="J59" s="3164" t="s">
        <v>1545</v>
      </c>
      <c r="K59" s="3164" t="s">
        <v>1545</v>
      </c>
      <c r="L59" s="3164" t="s">
        <v>1545</v>
      </c>
      <c r="M59" s="3164" t="s">
        <v>1545</v>
      </c>
      <c r="N59" s="3164" t="s">
        <v>1545</v>
      </c>
      <c r="O59" s="3164" t="s">
        <v>1545</v>
      </c>
      <c r="P59" s="3164" t="s">
        <v>1545</v>
      </c>
      <c r="Q59" s="3164" t="s">
        <v>1545</v>
      </c>
      <c r="R59" s="3164" t="s">
        <v>1545</v>
      </c>
      <c r="S59" s="3164" t="s">
        <v>1545</v>
      </c>
      <c r="T59" s="3164" t="s">
        <v>1545</v>
      </c>
      <c r="U59" s="3164" t="s">
        <v>1545</v>
      </c>
      <c r="V59" s="3164" t="s">
        <v>1545</v>
      </c>
      <c r="W59" s="3164" t="s">
        <v>1545</v>
      </c>
      <c r="X59" s="3164" t="s">
        <v>1545</v>
      </c>
      <c r="Y59" s="3164" t="s">
        <v>1545</v>
      </c>
      <c r="Z59" s="3164" t="s">
        <v>1545</v>
      </c>
      <c r="AA59" s="3164" t="s">
        <v>1545</v>
      </c>
      <c r="AB59" s="3164" t="s">
        <v>1545</v>
      </c>
      <c r="AC59" s="3164" t="s">
        <v>1545</v>
      </c>
      <c r="AD59" s="3164" t="s">
        <v>1545</v>
      </c>
      <c r="AE59" s="3167" t="s">
        <v>1545</v>
      </c>
      <c r="AF59" s="2581"/>
    </row>
    <row r="60" spans="2:32" s="2887" customFormat="1" ht="13.5" customHeight="1" thickBot="1" x14ac:dyDescent="0.25">
      <c r="B60" s="4512" t="s">
        <v>6684</v>
      </c>
      <c r="C60" s="4513"/>
      <c r="D60" s="3168" t="s">
        <v>1545</v>
      </c>
      <c r="E60" s="3168" t="s">
        <v>1545</v>
      </c>
      <c r="F60" s="3168" t="s">
        <v>1545</v>
      </c>
      <c r="G60" s="3168">
        <v>19</v>
      </c>
      <c r="H60" s="3168" t="s">
        <v>1545</v>
      </c>
      <c r="I60" s="3170">
        <v>0.16</v>
      </c>
      <c r="J60" s="3168" t="s">
        <v>1545</v>
      </c>
      <c r="K60" s="3168" t="s">
        <v>1545</v>
      </c>
      <c r="L60" s="3168" t="s">
        <v>1545</v>
      </c>
      <c r="M60" s="3168" t="s">
        <v>1545</v>
      </c>
      <c r="N60" s="3168" t="s">
        <v>1545</v>
      </c>
      <c r="O60" s="3168" t="s">
        <v>1545</v>
      </c>
      <c r="P60" s="3168" t="s">
        <v>1545</v>
      </c>
      <c r="Q60" s="3168" t="s">
        <v>1545</v>
      </c>
      <c r="R60" s="3168" t="s">
        <v>1545</v>
      </c>
      <c r="S60" s="3168" t="s">
        <v>1545</v>
      </c>
      <c r="T60" s="3168" t="s">
        <v>1545</v>
      </c>
      <c r="U60" s="3168" t="s">
        <v>1545</v>
      </c>
      <c r="V60" s="3168" t="s">
        <v>1545</v>
      </c>
      <c r="W60" s="3168" t="s">
        <v>1545</v>
      </c>
      <c r="X60" s="3168" t="s">
        <v>1545</v>
      </c>
      <c r="Y60" s="3168" t="s">
        <v>1545</v>
      </c>
      <c r="Z60" s="3168" t="s">
        <v>1545</v>
      </c>
      <c r="AA60" s="3168" t="s">
        <v>1545</v>
      </c>
      <c r="AB60" s="3168" t="s">
        <v>1545</v>
      </c>
      <c r="AC60" s="3168" t="s">
        <v>1545</v>
      </c>
      <c r="AD60" s="3168" t="s">
        <v>1545</v>
      </c>
      <c r="AE60" s="3171" t="s">
        <v>1545</v>
      </c>
      <c r="AF60" s="2581"/>
    </row>
    <row r="61" spans="2:32" s="2887" customFormat="1" x14ac:dyDescent="0.2">
      <c r="B61" s="2645"/>
      <c r="C61" s="2575"/>
      <c r="D61" s="2575"/>
      <c r="E61" s="2575"/>
      <c r="F61" s="2575"/>
      <c r="G61" s="2576"/>
      <c r="H61" s="2576"/>
      <c r="I61" s="2576"/>
      <c r="J61" s="2576"/>
      <c r="K61" s="2575"/>
      <c r="L61" s="2576"/>
      <c r="M61" s="2576"/>
      <c r="N61" s="2576"/>
      <c r="O61" s="2576"/>
      <c r="P61" s="2576"/>
      <c r="Q61" s="2642"/>
      <c r="R61" s="2642"/>
      <c r="S61" s="2642"/>
      <c r="T61" s="2642"/>
      <c r="U61" s="2642"/>
      <c r="V61" s="2642"/>
      <c r="W61" s="2642"/>
      <c r="X61" s="2642"/>
      <c r="Y61" s="2642"/>
      <c r="Z61" s="2642"/>
      <c r="AA61" s="2642"/>
      <c r="AB61" s="2642"/>
      <c r="AC61" s="2642"/>
      <c r="AD61" s="2642"/>
      <c r="AE61" s="2642"/>
      <c r="AF61" s="2581"/>
    </row>
    <row r="62" spans="2:32" s="2887" customFormat="1" x14ac:dyDescent="0.2">
      <c r="B62" s="3661" t="s">
        <v>5051</v>
      </c>
      <c r="C62" s="3662"/>
      <c r="D62" s="3663" t="s">
        <v>5145</v>
      </c>
      <c r="E62" s="3663"/>
      <c r="F62" s="3663"/>
      <c r="G62" s="3663"/>
      <c r="H62" s="3663"/>
      <c r="I62" s="2643"/>
      <c r="J62" s="2643"/>
      <c r="K62" s="2643"/>
      <c r="L62" s="2643"/>
      <c r="M62" s="2643"/>
      <c r="N62" s="2643"/>
      <c r="O62" s="2643"/>
      <c r="P62" s="2643"/>
      <c r="Q62" s="2642"/>
      <c r="R62" s="2642"/>
      <c r="S62" s="2642"/>
      <c r="T62" s="2642"/>
      <c r="U62" s="2642"/>
      <c r="V62" s="2642"/>
      <c r="W62" s="2642"/>
      <c r="X62" s="2642"/>
      <c r="Y62" s="2642"/>
      <c r="Z62" s="2642"/>
      <c r="AA62" s="2642"/>
      <c r="AB62" s="2642"/>
      <c r="AC62" s="2642"/>
      <c r="AD62" s="2642"/>
      <c r="AE62" s="2642"/>
      <c r="AF62" s="2581"/>
    </row>
    <row r="63" spans="2:32" s="2887" customFormat="1" x14ac:dyDescent="0.2">
      <c r="B63" s="3661" t="s">
        <v>5052</v>
      </c>
      <c r="C63" s="3662"/>
      <c r="D63" s="3663" t="s">
        <v>1528</v>
      </c>
      <c r="E63" s="3663"/>
      <c r="F63" s="3663"/>
      <c r="G63" s="3663"/>
      <c r="H63" s="3663"/>
      <c r="I63" s="2643"/>
      <c r="J63" s="2643"/>
      <c r="K63" s="2643"/>
      <c r="L63" s="2643"/>
      <c r="M63" s="2643"/>
      <c r="N63" s="2643"/>
      <c r="O63" s="2643"/>
      <c r="P63" s="2643"/>
      <c r="Q63" s="2642"/>
      <c r="R63" s="2642"/>
      <c r="S63" s="2642"/>
      <c r="T63" s="2642"/>
      <c r="U63" s="2642"/>
      <c r="V63" s="2642"/>
      <c r="W63" s="2642"/>
      <c r="X63" s="2642"/>
      <c r="Y63" s="2642"/>
      <c r="Z63" s="2642"/>
      <c r="AA63" s="2642"/>
      <c r="AB63" s="2642"/>
      <c r="AC63" s="2642"/>
      <c r="AD63" s="2642"/>
      <c r="AE63" s="2642"/>
      <c r="AF63" s="2581"/>
    </row>
    <row r="64" spans="2:32" s="2887" customFormat="1" ht="13.5" thickBot="1" x14ac:dyDescent="0.25">
      <c r="B64" s="3563"/>
      <c r="C64" s="3564"/>
      <c r="D64" s="3564"/>
      <c r="E64" s="3564"/>
      <c r="F64" s="3564"/>
      <c r="G64" s="2646"/>
      <c r="H64" s="2646"/>
      <c r="I64" s="2646"/>
      <c r="J64" s="2646"/>
      <c r="K64" s="2646"/>
      <c r="L64" s="2646"/>
      <c r="M64" s="2646"/>
      <c r="N64" s="2646"/>
      <c r="O64" s="2646"/>
      <c r="P64" s="2646"/>
      <c r="Q64" s="2646"/>
      <c r="R64" s="2646"/>
      <c r="S64" s="2646"/>
      <c r="T64" s="2646"/>
      <c r="U64" s="2646"/>
      <c r="V64" s="2646"/>
      <c r="W64" s="2646"/>
      <c r="X64" s="2646"/>
      <c r="Y64" s="2646"/>
      <c r="Z64" s="2646"/>
      <c r="AA64" s="2646"/>
      <c r="AB64" s="2646"/>
      <c r="AC64" s="2646"/>
      <c r="AD64" s="2646"/>
      <c r="AE64" s="2646"/>
      <c r="AF64" s="2586"/>
    </row>
    <row r="65" spans="2:32" s="2887" customFormat="1" x14ac:dyDescent="0.2">
      <c r="B65" s="2786" t="str">
        <f>+B46</f>
        <v>.</v>
      </c>
    </row>
    <row r="66" spans="2:32" s="2887" customFormat="1" ht="13.5" thickBot="1" x14ac:dyDescent="0.25"/>
    <row r="67" spans="2:32" s="2887" customFormat="1" ht="20.25" x14ac:dyDescent="0.2">
      <c r="B67" s="3616" t="s">
        <v>5124</v>
      </c>
      <c r="C67" s="3617"/>
      <c r="D67" s="3617"/>
      <c r="E67" s="3617"/>
      <c r="F67" s="3617"/>
      <c r="G67" s="3617"/>
      <c r="H67" s="3617"/>
      <c r="I67" s="3617"/>
      <c r="J67" s="3617"/>
      <c r="K67" s="3617"/>
      <c r="L67" s="3617"/>
      <c r="M67" s="3617"/>
      <c r="N67" s="3617"/>
      <c r="O67" s="3617"/>
      <c r="P67" s="3617"/>
      <c r="Q67" s="3617"/>
      <c r="R67" s="3617"/>
      <c r="S67" s="3617"/>
      <c r="T67" s="3617"/>
      <c r="U67" s="3617"/>
      <c r="V67" s="3617"/>
      <c r="W67" s="3617"/>
      <c r="X67" s="3617"/>
      <c r="Y67" s="3617"/>
      <c r="Z67" s="3617"/>
      <c r="AA67" s="3617"/>
      <c r="AB67" s="3617"/>
      <c r="AC67" s="3617"/>
      <c r="AD67" s="3617"/>
      <c r="AE67" s="3617"/>
      <c r="AF67" s="3618"/>
    </row>
    <row r="68" spans="2:32" s="2887" customFormat="1" x14ac:dyDescent="0.2">
      <c r="B68" s="3558"/>
      <c r="C68" s="3559"/>
      <c r="D68" s="3559"/>
      <c r="E68" s="3559"/>
      <c r="F68" s="3559"/>
      <c r="G68" s="2580"/>
      <c r="H68" s="2580"/>
      <c r="I68" s="2580"/>
      <c r="J68" s="2580"/>
      <c r="K68" s="2580"/>
      <c r="L68" s="2580"/>
      <c r="M68" s="2580"/>
      <c r="N68" s="2580"/>
      <c r="O68" s="2580"/>
      <c r="P68" s="2580"/>
      <c r="Q68" s="2580"/>
      <c r="R68" s="2580"/>
      <c r="S68" s="2580"/>
      <c r="T68" s="2580"/>
      <c r="U68" s="2580"/>
      <c r="V68" s="2580"/>
      <c r="W68" s="2580"/>
      <c r="X68" s="2580"/>
      <c r="Y68" s="2580"/>
      <c r="Z68" s="2580"/>
      <c r="AA68" s="2580"/>
      <c r="AB68" s="2580"/>
      <c r="AC68" s="2580"/>
      <c r="AD68" s="2580"/>
      <c r="AE68" s="2580"/>
      <c r="AF68" s="2581"/>
    </row>
    <row r="69" spans="2:32" s="2887" customFormat="1" x14ac:dyDescent="0.2">
      <c r="B69" s="2644" t="s">
        <v>5144</v>
      </c>
      <c r="C69" s="3559"/>
      <c r="D69" s="3674" t="s">
        <v>6761</v>
      </c>
      <c r="E69" s="3674"/>
      <c r="F69" s="3674"/>
      <c r="G69" s="2580"/>
      <c r="H69" s="2580"/>
      <c r="I69" s="2580"/>
      <c r="J69" s="2580"/>
      <c r="K69" s="2580"/>
      <c r="L69" s="2580"/>
      <c r="M69" s="2580"/>
      <c r="N69" s="2580"/>
      <c r="O69" s="2580"/>
      <c r="P69" s="2580"/>
      <c r="Q69" s="2580"/>
      <c r="R69" s="2580"/>
      <c r="S69" s="2580"/>
      <c r="T69" s="2580"/>
      <c r="U69" s="2580"/>
      <c r="V69" s="2580"/>
      <c r="W69" s="2580"/>
      <c r="X69" s="2580"/>
      <c r="Y69" s="2580"/>
      <c r="Z69" s="2580"/>
      <c r="AA69" s="2580"/>
      <c r="AB69" s="2580"/>
      <c r="AC69" s="2580"/>
      <c r="AD69" s="2580"/>
      <c r="AE69" s="2580"/>
      <c r="AF69" s="2581"/>
    </row>
    <row r="70" spans="2:32" s="2887" customFormat="1" x14ac:dyDescent="0.2">
      <c r="B70" s="3675" t="s">
        <v>5127</v>
      </c>
      <c r="C70" s="3676"/>
      <c r="D70" s="3561">
        <v>41640</v>
      </c>
      <c r="E70" s="3561"/>
      <c r="F70" s="3561"/>
      <c r="G70" s="2580"/>
      <c r="H70" s="2580"/>
      <c r="I70" s="2580"/>
      <c r="J70" s="2580"/>
      <c r="K70" s="2580"/>
      <c r="L70" s="2580"/>
      <c r="M70" s="2580"/>
      <c r="N70" s="2580"/>
      <c r="O70" s="2580"/>
      <c r="P70" s="2580"/>
      <c r="Q70" s="2580"/>
      <c r="R70" s="2580"/>
      <c r="S70" s="2580"/>
      <c r="T70" s="2580"/>
      <c r="U70" s="2580"/>
      <c r="V70" s="2580"/>
      <c r="W70" s="2580"/>
      <c r="X70" s="2580"/>
      <c r="Y70" s="2580"/>
      <c r="Z70" s="2580"/>
      <c r="AA70" s="2580"/>
      <c r="AB70" s="2580"/>
      <c r="AC70" s="2580"/>
      <c r="AD70" s="2580"/>
      <c r="AE70" s="2580"/>
      <c r="AF70" s="2581"/>
    </row>
    <row r="71" spans="2:32" s="2887" customFormat="1" x14ac:dyDescent="0.2">
      <c r="B71" s="3620" t="s">
        <v>5125</v>
      </c>
      <c r="C71" s="3621"/>
      <c r="D71" s="3562">
        <v>41670</v>
      </c>
      <c r="E71" s="3562"/>
      <c r="F71" s="3562"/>
      <c r="G71" s="2580"/>
      <c r="H71" s="2580"/>
      <c r="I71" s="2580"/>
      <c r="J71" s="2580"/>
      <c r="K71" s="2580"/>
      <c r="L71" s="2580"/>
      <c r="M71" s="2580"/>
      <c r="N71" s="2580"/>
      <c r="O71" s="2580"/>
      <c r="P71" s="2580"/>
      <c r="Q71" s="2580"/>
      <c r="R71" s="2580"/>
      <c r="S71" s="2580"/>
      <c r="T71" s="2580"/>
      <c r="U71" s="2580"/>
      <c r="V71" s="2580"/>
      <c r="W71" s="2580"/>
      <c r="X71" s="2580"/>
      <c r="Y71" s="2580"/>
      <c r="Z71" s="2580"/>
      <c r="AA71" s="2580"/>
      <c r="AB71" s="2580"/>
      <c r="AC71" s="2580"/>
      <c r="AD71" s="2580"/>
      <c r="AE71" s="2580"/>
      <c r="AF71" s="2581"/>
    </row>
    <row r="72" spans="2:32" s="2887" customFormat="1" ht="13.5" thickBot="1" x14ac:dyDescent="0.25">
      <c r="B72" s="3558"/>
      <c r="C72" s="3559"/>
      <c r="D72" s="3559"/>
      <c r="E72" s="3559"/>
      <c r="F72" s="3559"/>
      <c r="G72" s="2580"/>
      <c r="H72" s="2580"/>
      <c r="I72" s="2580"/>
      <c r="J72" s="2580"/>
      <c r="K72" s="2580"/>
      <c r="L72" s="2580"/>
      <c r="M72" s="2580"/>
      <c r="N72" s="2580"/>
      <c r="O72" s="2580"/>
      <c r="P72" s="2580"/>
      <c r="Q72" s="2580"/>
      <c r="R72" s="2580"/>
      <c r="S72" s="2580"/>
      <c r="T72" s="2580"/>
      <c r="U72" s="2580"/>
      <c r="V72" s="2580"/>
      <c r="W72" s="2580"/>
      <c r="X72" s="2580"/>
      <c r="Y72" s="2580"/>
      <c r="Z72" s="2580"/>
      <c r="AA72" s="2580"/>
      <c r="AB72" s="2580"/>
      <c r="AC72" s="2580"/>
      <c r="AD72" s="2580"/>
      <c r="AE72" s="2580"/>
      <c r="AF72" s="2581"/>
    </row>
    <row r="73" spans="2:32" s="2887" customFormat="1" ht="58.5" customHeight="1" thickBot="1" x14ac:dyDescent="0.25">
      <c r="B73" s="3633" t="s">
        <v>5126</v>
      </c>
      <c r="C73" s="3677"/>
      <c r="D73" s="3623" t="s">
        <v>6762</v>
      </c>
      <c r="E73" s="3624"/>
      <c r="F73" s="3624"/>
      <c r="G73" s="3624"/>
      <c r="H73" s="3624"/>
      <c r="I73" s="3624"/>
      <c r="J73" s="3624"/>
      <c r="K73" s="3624"/>
      <c r="L73" s="3624"/>
      <c r="M73" s="3624"/>
      <c r="N73" s="3624"/>
      <c r="O73" s="3624"/>
      <c r="P73" s="3624"/>
      <c r="Q73" s="3625"/>
      <c r="R73" s="2580"/>
      <c r="S73" s="2580"/>
      <c r="T73" s="2580"/>
      <c r="U73" s="2580"/>
      <c r="V73" s="2580"/>
      <c r="W73" s="2580"/>
      <c r="X73" s="2580"/>
      <c r="Y73" s="2580"/>
      <c r="Z73" s="2580"/>
      <c r="AA73" s="2580"/>
      <c r="AB73" s="2580"/>
      <c r="AC73" s="2580"/>
      <c r="AD73" s="2580"/>
      <c r="AE73" s="2580"/>
      <c r="AF73" s="2581"/>
    </row>
    <row r="74" spans="2:32" s="2887" customFormat="1" ht="13.5" thickBot="1" x14ac:dyDescent="0.25">
      <c r="B74" s="3558"/>
      <c r="C74" s="3559"/>
      <c r="D74" s="3559"/>
      <c r="E74" s="3559"/>
      <c r="F74" s="3559"/>
      <c r="G74" s="2580"/>
      <c r="H74" s="2580"/>
      <c r="I74" s="2580"/>
      <c r="J74" s="2580"/>
      <c r="K74" s="2580"/>
      <c r="L74" s="2580"/>
      <c r="M74" s="2580"/>
      <c r="N74" s="2580"/>
      <c r="O74" s="2580"/>
      <c r="P74" s="2580"/>
      <c r="Q74" s="2580"/>
      <c r="R74" s="2646"/>
      <c r="S74" s="2580"/>
      <c r="T74" s="2580"/>
      <c r="U74" s="2580"/>
      <c r="V74" s="2580"/>
      <c r="W74" s="2580"/>
      <c r="X74" s="2580"/>
      <c r="Y74" s="2580"/>
      <c r="Z74" s="2580"/>
      <c r="AA74" s="2580"/>
      <c r="AB74" s="2580"/>
      <c r="AC74" s="2580"/>
      <c r="AD74" s="2580"/>
      <c r="AE74" s="2580"/>
      <c r="AF74" s="2581"/>
    </row>
    <row r="75" spans="2:32" s="2887" customFormat="1" ht="13.5" thickBot="1" x14ac:dyDescent="0.25">
      <c r="B75" s="3678" t="s">
        <v>5128</v>
      </c>
      <c r="C75" s="3679"/>
      <c r="D75" s="3630" t="s">
        <v>5129</v>
      </c>
      <c r="E75" s="3682" t="s">
        <v>224</v>
      </c>
      <c r="F75" s="3683"/>
      <c r="G75" s="3683"/>
      <c r="H75" s="3683"/>
      <c r="I75" s="3683"/>
      <c r="J75" s="3683"/>
      <c r="K75" s="3683"/>
      <c r="L75" s="3683"/>
      <c r="M75" s="3683"/>
      <c r="N75" s="3683"/>
      <c r="O75" s="3683"/>
      <c r="P75" s="3684"/>
      <c r="Q75" s="3685" t="s">
        <v>340</v>
      </c>
      <c r="R75" s="3686"/>
      <c r="S75" s="3687"/>
      <c r="T75" s="3687"/>
      <c r="U75" s="3687"/>
      <c r="V75" s="3687"/>
      <c r="W75" s="3687"/>
      <c r="X75" s="3687"/>
      <c r="Y75" s="3688"/>
      <c r="Z75" s="3685" t="s">
        <v>225</v>
      </c>
      <c r="AA75" s="3687"/>
      <c r="AB75" s="3688"/>
      <c r="AC75" s="3689" t="s">
        <v>5048</v>
      </c>
      <c r="AD75" s="3690"/>
      <c r="AE75" s="3691"/>
      <c r="AF75" s="2581"/>
    </row>
    <row r="76" spans="2:32" s="2887" customFormat="1" ht="13.5" thickBot="1" x14ac:dyDescent="0.25">
      <c r="B76" s="3680"/>
      <c r="C76" s="3681"/>
      <c r="D76" s="3630"/>
      <c r="E76" s="3630" t="s">
        <v>5066</v>
      </c>
      <c r="F76" s="3630" t="s">
        <v>5067</v>
      </c>
      <c r="G76" s="3631" t="s">
        <v>5069</v>
      </c>
      <c r="H76" s="3631" t="s">
        <v>5130</v>
      </c>
      <c r="I76" s="3671" t="s">
        <v>5131</v>
      </c>
      <c r="J76" s="3671" t="s">
        <v>5132</v>
      </c>
      <c r="K76" s="3671" t="s">
        <v>5072</v>
      </c>
      <c r="L76" s="3671"/>
      <c r="M76" s="3671" t="s">
        <v>5133</v>
      </c>
      <c r="N76" s="3671" t="s">
        <v>5134</v>
      </c>
      <c r="O76" s="3671" t="s">
        <v>5135</v>
      </c>
      <c r="P76" s="3671" t="s">
        <v>5136</v>
      </c>
      <c r="Q76" s="3627" t="s">
        <v>5078</v>
      </c>
      <c r="R76" s="3627" t="s">
        <v>5079</v>
      </c>
      <c r="S76" s="3627" t="s">
        <v>5080</v>
      </c>
      <c r="T76" s="3627" t="s">
        <v>5137</v>
      </c>
      <c r="U76" s="3627" t="s">
        <v>5138</v>
      </c>
      <c r="V76" s="3627" t="s">
        <v>5083</v>
      </c>
      <c r="W76" s="3627" t="s">
        <v>5085</v>
      </c>
      <c r="X76" s="3631" t="s">
        <v>5139</v>
      </c>
      <c r="Y76" s="3631" t="s">
        <v>5140</v>
      </c>
      <c r="Z76" s="3627" t="s">
        <v>5141</v>
      </c>
      <c r="AA76" s="3627" t="s">
        <v>5142</v>
      </c>
      <c r="AB76" s="3627" t="s">
        <v>5143</v>
      </c>
      <c r="AC76" s="3627" t="s">
        <v>1162</v>
      </c>
      <c r="AD76" s="3627" t="s">
        <v>5049</v>
      </c>
      <c r="AE76" s="3627" t="s">
        <v>5050</v>
      </c>
      <c r="AF76" s="2581"/>
    </row>
    <row r="77" spans="2:32" s="2887" customFormat="1" ht="13.5" thickBot="1" x14ac:dyDescent="0.25">
      <c r="B77" s="3680"/>
      <c r="C77" s="3681"/>
      <c r="D77" s="3627"/>
      <c r="E77" s="3627"/>
      <c r="F77" s="3627"/>
      <c r="G77" s="3632"/>
      <c r="H77" s="3632"/>
      <c r="I77" s="3631"/>
      <c r="J77" s="3631"/>
      <c r="K77" s="3556" t="s">
        <v>5092</v>
      </c>
      <c r="L77" s="3557" t="s">
        <v>2809</v>
      </c>
      <c r="M77" s="3631"/>
      <c r="N77" s="3631"/>
      <c r="O77" s="3631"/>
      <c r="P77" s="3631"/>
      <c r="Q77" s="3628"/>
      <c r="R77" s="3628"/>
      <c r="S77" s="3628"/>
      <c r="T77" s="3628"/>
      <c r="U77" s="3628"/>
      <c r="V77" s="3628"/>
      <c r="W77" s="3628"/>
      <c r="X77" s="3632"/>
      <c r="Y77" s="3632"/>
      <c r="Z77" s="3628"/>
      <c r="AA77" s="3628"/>
      <c r="AB77" s="3628"/>
      <c r="AC77" s="3628"/>
      <c r="AD77" s="3628"/>
      <c r="AE77" s="3628"/>
      <c r="AF77" s="2581"/>
    </row>
    <row r="78" spans="2:32" s="2887" customFormat="1" ht="22.5" customHeight="1" thickBot="1" x14ac:dyDescent="0.25">
      <c r="B78" s="4555" t="s">
        <v>6763</v>
      </c>
      <c r="C78" s="4556"/>
      <c r="D78" s="3172" t="s">
        <v>1545</v>
      </c>
      <c r="E78" s="3172" t="s">
        <v>1545</v>
      </c>
      <c r="F78" s="3172" t="s">
        <v>1545</v>
      </c>
      <c r="G78" s="3172" t="s">
        <v>1545</v>
      </c>
      <c r="H78" s="3172" t="s">
        <v>1545</v>
      </c>
      <c r="I78" s="3172" t="s">
        <v>1545</v>
      </c>
      <c r="J78" s="3172" t="s">
        <v>1545</v>
      </c>
      <c r="K78" s="3172" t="s">
        <v>1545</v>
      </c>
      <c r="L78" s="3172" t="s">
        <v>1545</v>
      </c>
      <c r="M78" s="3172" t="s">
        <v>1545</v>
      </c>
      <c r="N78" s="3172" t="s">
        <v>1545</v>
      </c>
      <c r="O78" s="3172" t="s">
        <v>1545</v>
      </c>
      <c r="P78" s="3172" t="s">
        <v>1545</v>
      </c>
      <c r="Q78" s="3172" t="s">
        <v>1545</v>
      </c>
      <c r="R78" s="3172" t="s">
        <v>1545</v>
      </c>
      <c r="S78" s="3172" t="s">
        <v>1545</v>
      </c>
      <c r="T78" s="3172" t="s">
        <v>1545</v>
      </c>
      <c r="U78" s="3172" t="s">
        <v>1545</v>
      </c>
      <c r="V78" s="3172" t="s">
        <v>1545</v>
      </c>
      <c r="W78" s="3172" t="s">
        <v>1545</v>
      </c>
      <c r="X78" s="3172" t="s">
        <v>1545</v>
      </c>
      <c r="Y78" s="3172" t="s">
        <v>1545</v>
      </c>
      <c r="Z78" s="3173" t="s">
        <v>5057</v>
      </c>
      <c r="AA78" s="3174" t="s">
        <v>1545</v>
      </c>
      <c r="AB78" s="3174">
        <v>0.112</v>
      </c>
      <c r="AC78" s="3429" t="s">
        <v>1545</v>
      </c>
      <c r="AD78" s="3429" t="s">
        <v>1545</v>
      </c>
      <c r="AE78" s="3429" t="s">
        <v>1545</v>
      </c>
      <c r="AF78" s="2581"/>
    </row>
    <row r="79" spans="2:32" s="2887" customFormat="1" x14ac:dyDescent="0.2">
      <c r="B79" s="2645"/>
      <c r="C79" s="2575"/>
      <c r="D79" s="2575"/>
      <c r="E79" s="2575"/>
      <c r="F79" s="2575"/>
      <c r="G79" s="2576"/>
      <c r="H79" s="2576"/>
      <c r="I79" s="2576"/>
      <c r="J79" s="2576"/>
      <c r="K79" s="2575"/>
      <c r="L79" s="2576"/>
      <c r="M79" s="2576"/>
      <c r="N79" s="2576"/>
      <c r="O79" s="2576"/>
      <c r="P79" s="2576"/>
      <c r="Q79" s="2642"/>
      <c r="R79" s="2642"/>
      <c r="S79" s="2642"/>
      <c r="T79" s="2642"/>
      <c r="U79" s="2642"/>
      <c r="V79" s="2642"/>
      <c r="W79" s="2642"/>
      <c r="X79" s="2642"/>
      <c r="Y79" s="2642"/>
      <c r="Z79" s="2642"/>
      <c r="AA79" s="2642"/>
      <c r="AB79" s="2642"/>
      <c r="AC79" s="2642"/>
      <c r="AD79" s="2642"/>
      <c r="AE79" s="2642"/>
      <c r="AF79" s="2581"/>
    </row>
    <row r="80" spans="2:32" s="2887" customFormat="1" x14ac:dyDescent="0.2">
      <c r="B80" s="3661" t="s">
        <v>5051</v>
      </c>
      <c r="C80" s="3662"/>
      <c r="D80" s="4538" t="s">
        <v>1545</v>
      </c>
      <c r="E80" s="4538"/>
      <c r="F80" s="4538"/>
      <c r="G80" s="4538"/>
      <c r="H80" s="4538"/>
      <c r="I80" s="2643"/>
      <c r="J80" s="2643"/>
      <c r="K80" s="2643"/>
      <c r="L80" s="2643"/>
      <c r="M80" s="2643"/>
      <c r="N80" s="2643"/>
      <c r="O80" s="2643"/>
      <c r="P80" s="2643"/>
      <c r="Q80" s="2642"/>
      <c r="R80" s="2642"/>
      <c r="S80" s="2642"/>
      <c r="T80" s="2642"/>
      <c r="U80" s="2642"/>
      <c r="V80" s="2642"/>
      <c r="W80" s="2642"/>
      <c r="X80" s="2642"/>
      <c r="Y80" s="2642"/>
      <c r="Z80" s="2642"/>
      <c r="AA80" s="2642"/>
      <c r="AB80" s="2642"/>
      <c r="AC80" s="2642"/>
      <c r="AD80" s="2642"/>
      <c r="AE80" s="2642"/>
      <c r="AF80" s="2581"/>
    </row>
    <row r="81" spans="2:32" s="2887" customFormat="1" x14ac:dyDescent="0.2">
      <c r="B81" s="3661" t="s">
        <v>5052</v>
      </c>
      <c r="C81" s="3662"/>
      <c r="D81" s="4538" t="s">
        <v>10</v>
      </c>
      <c r="E81" s="4538"/>
      <c r="F81" s="4538"/>
      <c r="G81" s="4538"/>
      <c r="H81" s="4538"/>
      <c r="I81" s="2643"/>
      <c r="J81" s="2643"/>
      <c r="K81" s="2643"/>
      <c r="L81" s="2643"/>
      <c r="M81" s="2643"/>
      <c r="N81" s="2643"/>
      <c r="O81" s="2643"/>
      <c r="P81" s="2643"/>
      <c r="Q81" s="2642"/>
      <c r="R81" s="2642"/>
      <c r="S81" s="2642"/>
      <c r="T81" s="2642"/>
      <c r="U81" s="2642"/>
      <c r="V81" s="2642"/>
      <c r="W81" s="2642"/>
      <c r="X81" s="2642"/>
      <c r="Y81" s="2642"/>
      <c r="Z81" s="2642"/>
      <c r="AA81" s="2642"/>
      <c r="AB81" s="2642"/>
      <c r="AC81" s="2642"/>
      <c r="AD81" s="2642"/>
      <c r="AE81" s="2642"/>
      <c r="AF81" s="2581"/>
    </row>
    <row r="82" spans="2:32" s="2887" customFormat="1" ht="13.5" thickBot="1" x14ac:dyDescent="0.25">
      <c r="B82" s="3563"/>
      <c r="C82" s="3564"/>
      <c r="D82" s="3564"/>
      <c r="E82" s="3564"/>
      <c r="F82" s="3564"/>
      <c r="G82" s="2646"/>
      <c r="H82" s="2646"/>
      <c r="I82" s="2646"/>
      <c r="J82" s="2646"/>
      <c r="K82" s="2646"/>
      <c r="L82" s="2646"/>
      <c r="M82" s="2646"/>
      <c r="N82" s="2646"/>
      <c r="O82" s="2646"/>
      <c r="P82" s="2646"/>
      <c r="Q82" s="2646"/>
      <c r="R82" s="2646"/>
      <c r="S82" s="2646"/>
      <c r="T82" s="2646"/>
      <c r="U82" s="2646"/>
      <c r="V82" s="2646"/>
      <c r="W82" s="2646"/>
      <c r="X82" s="2646"/>
      <c r="Y82" s="2646"/>
      <c r="Z82" s="2646"/>
      <c r="AA82" s="2646"/>
      <c r="AB82" s="2646"/>
      <c r="AC82" s="2646"/>
      <c r="AD82" s="2646"/>
      <c r="AE82" s="2646"/>
      <c r="AF82" s="2586"/>
    </row>
    <row r="83" spans="2:32" s="2887" customFormat="1" x14ac:dyDescent="0.2">
      <c r="B83" s="2786" t="str">
        <f>+B65</f>
        <v>.</v>
      </c>
    </row>
    <row r="84" spans="2:32" s="2887" customFormat="1" ht="13.5" thickBot="1" x14ac:dyDescent="0.25"/>
    <row r="85" spans="2:32" s="2887" customFormat="1" ht="20.25" x14ac:dyDescent="0.2">
      <c r="B85" s="3616" t="s">
        <v>5124</v>
      </c>
      <c r="C85" s="3617"/>
      <c r="D85" s="3617"/>
      <c r="E85" s="3617"/>
      <c r="F85" s="3617"/>
      <c r="G85" s="3617"/>
      <c r="H85" s="3617"/>
      <c r="I85" s="3617"/>
      <c r="J85" s="3617"/>
      <c r="K85" s="3617"/>
      <c r="L85" s="3617"/>
      <c r="M85" s="3617"/>
      <c r="N85" s="3617"/>
      <c r="O85" s="3617"/>
      <c r="P85" s="3617"/>
      <c r="Q85" s="3617"/>
      <c r="R85" s="3617"/>
      <c r="S85" s="3617"/>
      <c r="T85" s="3617"/>
      <c r="U85" s="3617"/>
      <c r="V85" s="3617"/>
      <c r="W85" s="3617"/>
      <c r="X85" s="3617"/>
      <c r="Y85" s="3617"/>
      <c r="Z85" s="3617"/>
      <c r="AA85" s="3617"/>
      <c r="AB85" s="3617"/>
      <c r="AC85" s="3617"/>
      <c r="AD85" s="3617"/>
      <c r="AE85" s="3617"/>
      <c r="AF85" s="3618"/>
    </row>
    <row r="86" spans="2:32" s="2887" customFormat="1" x14ac:dyDescent="0.2">
      <c r="B86" s="3558"/>
      <c r="C86" s="3559"/>
      <c r="D86" s="3559"/>
      <c r="E86" s="3559"/>
      <c r="F86" s="3559"/>
      <c r="G86" s="2580"/>
      <c r="H86" s="2580"/>
      <c r="I86" s="2580"/>
      <c r="J86" s="2580"/>
      <c r="K86" s="2580"/>
      <c r="L86" s="2580"/>
      <c r="M86" s="2580"/>
      <c r="N86" s="2580"/>
      <c r="O86" s="2580"/>
      <c r="P86" s="2580"/>
      <c r="Q86" s="2580"/>
      <c r="R86" s="2580"/>
      <c r="S86" s="2580"/>
      <c r="T86" s="2580"/>
      <c r="U86" s="2580"/>
      <c r="V86" s="2580"/>
      <c r="W86" s="2580"/>
      <c r="X86" s="2580"/>
      <c r="Y86" s="2580"/>
      <c r="Z86" s="2580"/>
      <c r="AA86" s="2580"/>
      <c r="AB86" s="2580"/>
      <c r="AC86" s="2580"/>
      <c r="AD86" s="2580"/>
      <c r="AE86" s="2580"/>
      <c r="AF86" s="2581"/>
    </row>
    <row r="87" spans="2:32" s="2887" customFormat="1" ht="12.75" customHeight="1" x14ac:dyDescent="0.2">
      <c r="B87" s="2644" t="s">
        <v>5144</v>
      </c>
      <c r="C87" s="3559"/>
      <c r="D87" s="3674" t="s">
        <v>6758</v>
      </c>
      <c r="E87" s="3674"/>
      <c r="F87" s="3674"/>
      <c r="G87" s="2580"/>
      <c r="H87" s="2580"/>
      <c r="I87" s="2580"/>
      <c r="J87" s="2580"/>
      <c r="K87" s="2580"/>
      <c r="L87" s="2580"/>
      <c r="M87" s="2580"/>
      <c r="N87" s="2580"/>
      <c r="O87" s="2580"/>
      <c r="P87" s="2580"/>
      <c r="Q87" s="2580"/>
      <c r="R87" s="2580"/>
      <c r="S87" s="2580"/>
      <c r="T87" s="2580"/>
      <c r="U87" s="2580"/>
      <c r="V87" s="2580"/>
      <c r="W87" s="2580"/>
      <c r="X87" s="2580"/>
      <c r="Y87" s="2580"/>
      <c r="Z87" s="2580"/>
      <c r="AA87" s="2580"/>
      <c r="AB87" s="2580"/>
      <c r="AC87" s="2580"/>
      <c r="AD87" s="2580"/>
      <c r="AE87" s="2580"/>
      <c r="AF87" s="2581"/>
    </row>
    <row r="88" spans="2:32" s="2887" customFormat="1" ht="12.75" customHeight="1" x14ac:dyDescent="0.2">
      <c r="B88" s="3675" t="s">
        <v>5127</v>
      </c>
      <c r="C88" s="3676"/>
      <c r="D88" s="3561">
        <v>41640</v>
      </c>
      <c r="E88" s="3561"/>
      <c r="F88" s="3561"/>
      <c r="G88" s="2580"/>
      <c r="H88" s="2580"/>
      <c r="I88" s="2580"/>
      <c r="J88" s="2580"/>
      <c r="K88" s="2580"/>
      <c r="L88" s="2580"/>
      <c r="M88" s="2580"/>
      <c r="N88" s="2580"/>
      <c r="O88" s="2580"/>
      <c r="P88" s="2580"/>
      <c r="Q88" s="2580"/>
      <c r="R88" s="2580"/>
      <c r="S88" s="2580"/>
      <c r="T88" s="2580"/>
      <c r="U88" s="2580"/>
      <c r="V88" s="2580"/>
      <c r="W88" s="2580"/>
      <c r="X88" s="2580"/>
      <c r="Y88" s="2580"/>
      <c r="Z88" s="2580"/>
      <c r="AA88" s="2580"/>
      <c r="AB88" s="2580"/>
      <c r="AC88" s="2580"/>
      <c r="AD88" s="2580"/>
      <c r="AE88" s="2580"/>
      <c r="AF88" s="2581"/>
    </row>
    <row r="89" spans="2:32" s="2887" customFormat="1" x14ac:dyDescent="0.2">
      <c r="B89" s="3620" t="s">
        <v>5125</v>
      </c>
      <c r="C89" s="3621"/>
      <c r="D89" s="3562">
        <v>41670</v>
      </c>
      <c r="E89" s="3562"/>
      <c r="F89" s="3562"/>
      <c r="G89" s="2580"/>
      <c r="H89" s="2580"/>
      <c r="I89" s="2580"/>
      <c r="J89" s="2580"/>
      <c r="K89" s="2580"/>
      <c r="L89" s="2580"/>
      <c r="M89" s="2580"/>
      <c r="N89" s="2580"/>
      <c r="O89" s="2580"/>
      <c r="P89" s="2580"/>
      <c r="Q89" s="2580"/>
      <c r="R89" s="2580"/>
      <c r="S89" s="2580"/>
      <c r="T89" s="2580"/>
      <c r="U89" s="2580"/>
      <c r="V89" s="2580"/>
      <c r="W89" s="2580"/>
      <c r="X89" s="2580"/>
      <c r="Y89" s="2580"/>
      <c r="Z89" s="2580"/>
      <c r="AA89" s="2580"/>
      <c r="AB89" s="2580"/>
      <c r="AC89" s="2580"/>
      <c r="AD89" s="2580"/>
      <c r="AE89" s="2580"/>
      <c r="AF89" s="2581"/>
    </row>
    <row r="90" spans="2:32" s="2887" customFormat="1" ht="13.5" customHeight="1" thickBot="1" x14ac:dyDescent="0.25">
      <c r="B90" s="3558"/>
      <c r="C90" s="3559"/>
      <c r="D90" s="3559"/>
      <c r="E90" s="3559"/>
      <c r="F90" s="3559"/>
      <c r="G90" s="2580"/>
      <c r="H90" s="2580"/>
      <c r="I90" s="2580"/>
      <c r="J90" s="2580"/>
      <c r="K90" s="2580"/>
      <c r="L90" s="2580"/>
      <c r="M90" s="2580"/>
      <c r="N90" s="2580"/>
      <c r="O90" s="2580"/>
      <c r="P90" s="2580"/>
      <c r="Q90" s="2580"/>
      <c r="R90" s="2580"/>
      <c r="S90" s="2580"/>
      <c r="T90" s="2580"/>
      <c r="U90" s="2580"/>
      <c r="V90" s="2580"/>
      <c r="W90" s="2580"/>
      <c r="X90" s="2580"/>
      <c r="Y90" s="2580"/>
      <c r="Z90" s="2580"/>
      <c r="AA90" s="2580"/>
      <c r="AB90" s="2580"/>
      <c r="AC90" s="2580"/>
      <c r="AD90" s="2580"/>
      <c r="AE90" s="2580"/>
      <c r="AF90" s="2581"/>
    </row>
    <row r="91" spans="2:32" s="2887" customFormat="1" ht="64.5" customHeight="1" thickBot="1" x14ac:dyDescent="0.25">
      <c r="B91" s="3633" t="s">
        <v>5126</v>
      </c>
      <c r="C91" s="3677"/>
      <c r="D91" s="3623" t="s">
        <v>6759</v>
      </c>
      <c r="E91" s="3624"/>
      <c r="F91" s="3624"/>
      <c r="G91" s="3624"/>
      <c r="H91" s="3624"/>
      <c r="I91" s="3624"/>
      <c r="J91" s="3624"/>
      <c r="K91" s="3624"/>
      <c r="L91" s="3624"/>
      <c r="M91" s="3624"/>
      <c r="N91" s="3624"/>
      <c r="O91" s="3624"/>
      <c r="P91" s="3624"/>
      <c r="Q91" s="3625"/>
      <c r="R91" s="2580"/>
      <c r="S91" s="2580"/>
      <c r="T91" s="2580"/>
      <c r="U91" s="2580"/>
      <c r="V91" s="2580"/>
      <c r="W91" s="2580"/>
      <c r="X91" s="2580"/>
      <c r="Y91" s="2580"/>
      <c r="Z91" s="2580"/>
      <c r="AA91" s="2580"/>
      <c r="AB91" s="2580"/>
      <c r="AC91" s="2580"/>
      <c r="AD91" s="2580"/>
      <c r="AE91" s="2580"/>
      <c r="AF91" s="2581"/>
    </row>
    <row r="92" spans="2:32" s="2887" customFormat="1" ht="13.5" customHeight="1" thickBot="1" x14ac:dyDescent="0.25">
      <c r="B92" s="3558"/>
      <c r="C92" s="3559"/>
      <c r="D92" s="3559"/>
      <c r="E92" s="3559"/>
      <c r="F92" s="3559"/>
      <c r="G92" s="2580"/>
      <c r="H92" s="2580"/>
      <c r="I92" s="2580"/>
      <c r="J92" s="2580"/>
      <c r="K92" s="2580"/>
      <c r="L92" s="2580"/>
      <c r="M92" s="2580"/>
      <c r="N92" s="2580"/>
      <c r="O92" s="2580"/>
      <c r="P92" s="2580"/>
      <c r="Q92" s="2580"/>
      <c r="R92" s="2646"/>
      <c r="S92" s="2580"/>
      <c r="T92" s="2580"/>
      <c r="U92" s="2580"/>
      <c r="V92" s="2580"/>
      <c r="W92" s="2580"/>
      <c r="X92" s="2580"/>
      <c r="Y92" s="2580"/>
      <c r="Z92" s="2580"/>
      <c r="AA92" s="2580"/>
      <c r="AB92" s="2580"/>
      <c r="AC92" s="2580"/>
      <c r="AD92" s="2580"/>
      <c r="AE92" s="2580"/>
      <c r="AF92" s="2581"/>
    </row>
    <row r="93" spans="2:32" s="2887" customFormat="1" ht="13.5" customHeight="1" thickBot="1" x14ac:dyDescent="0.25">
      <c r="B93" s="3678" t="s">
        <v>5128</v>
      </c>
      <c r="C93" s="3679"/>
      <c r="D93" s="3630" t="s">
        <v>5129</v>
      </c>
      <c r="E93" s="3682" t="s">
        <v>224</v>
      </c>
      <c r="F93" s="3683"/>
      <c r="G93" s="3683"/>
      <c r="H93" s="3683"/>
      <c r="I93" s="3683"/>
      <c r="J93" s="3683"/>
      <c r="K93" s="3683"/>
      <c r="L93" s="3683"/>
      <c r="M93" s="3683"/>
      <c r="N93" s="3683"/>
      <c r="O93" s="3683"/>
      <c r="P93" s="3684"/>
      <c r="Q93" s="3685" t="s">
        <v>340</v>
      </c>
      <c r="R93" s="3686"/>
      <c r="S93" s="3687"/>
      <c r="T93" s="3687"/>
      <c r="U93" s="3687"/>
      <c r="V93" s="3687"/>
      <c r="W93" s="3687"/>
      <c r="X93" s="3687"/>
      <c r="Y93" s="3688"/>
      <c r="Z93" s="3685" t="s">
        <v>225</v>
      </c>
      <c r="AA93" s="3687"/>
      <c r="AB93" s="3688"/>
      <c r="AC93" s="3689" t="s">
        <v>5048</v>
      </c>
      <c r="AD93" s="3690"/>
      <c r="AE93" s="3691"/>
      <c r="AF93" s="2581"/>
    </row>
    <row r="94" spans="2:32" s="2887" customFormat="1" ht="13.5" thickBot="1" x14ac:dyDescent="0.25">
      <c r="B94" s="3680"/>
      <c r="C94" s="3681"/>
      <c r="D94" s="3630"/>
      <c r="E94" s="3630" t="s">
        <v>5066</v>
      </c>
      <c r="F94" s="3630" t="s">
        <v>5067</v>
      </c>
      <c r="G94" s="3631" t="s">
        <v>5069</v>
      </c>
      <c r="H94" s="3631" t="s">
        <v>5130</v>
      </c>
      <c r="I94" s="3671" t="s">
        <v>5131</v>
      </c>
      <c r="J94" s="3671" t="s">
        <v>5132</v>
      </c>
      <c r="K94" s="3671" t="s">
        <v>5072</v>
      </c>
      <c r="L94" s="3671"/>
      <c r="M94" s="3671" t="s">
        <v>5133</v>
      </c>
      <c r="N94" s="3671" t="s">
        <v>5134</v>
      </c>
      <c r="O94" s="3671" t="s">
        <v>5135</v>
      </c>
      <c r="P94" s="3671" t="s">
        <v>5136</v>
      </c>
      <c r="Q94" s="3627" t="s">
        <v>5078</v>
      </c>
      <c r="R94" s="3627" t="s">
        <v>5079</v>
      </c>
      <c r="S94" s="3627" t="s">
        <v>5080</v>
      </c>
      <c r="T94" s="3627" t="s">
        <v>5137</v>
      </c>
      <c r="U94" s="3627" t="s">
        <v>5138</v>
      </c>
      <c r="V94" s="3627" t="s">
        <v>5083</v>
      </c>
      <c r="W94" s="3627" t="s">
        <v>5085</v>
      </c>
      <c r="X94" s="3631" t="s">
        <v>5139</v>
      </c>
      <c r="Y94" s="3631" t="s">
        <v>5140</v>
      </c>
      <c r="Z94" s="3627" t="s">
        <v>5141</v>
      </c>
      <c r="AA94" s="3627" t="s">
        <v>5142</v>
      </c>
      <c r="AB94" s="3627" t="s">
        <v>5143</v>
      </c>
      <c r="AC94" s="3627" t="s">
        <v>1162</v>
      </c>
      <c r="AD94" s="3627" t="s">
        <v>5049</v>
      </c>
      <c r="AE94" s="3627" t="s">
        <v>5050</v>
      </c>
      <c r="AF94" s="2581"/>
    </row>
    <row r="95" spans="2:32" s="2887" customFormat="1" ht="13.5" thickBot="1" x14ac:dyDescent="0.25">
      <c r="B95" s="3680"/>
      <c r="C95" s="3681"/>
      <c r="D95" s="3627"/>
      <c r="E95" s="3627"/>
      <c r="F95" s="3627"/>
      <c r="G95" s="3632"/>
      <c r="H95" s="3632"/>
      <c r="I95" s="3631"/>
      <c r="J95" s="3631"/>
      <c r="K95" s="3556" t="s">
        <v>5092</v>
      </c>
      <c r="L95" s="3557" t="s">
        <v>2809</v>
      </c>
      <c r="M95" s="3631"/>
      <c r="N95" s="3631"/>
      <c r="O95" s="3631"/>
      <c r="P95" s="3631"/>
      <c r="Q95" s="3628"/>
      <c r="R95" s="3628"/>
      <c r="S95" s="3628"/>
      <c r="T95" s="3628"/>
      <c r="U95" s="3628"/>
      <c r="V95" s="3628"/>
      <c r="W95" s="3628"/>
      <c r="X95" s="3632"/>
      <c r="Y95" s="3632"/>
      <c r="Z95" s="3628"/>
      <c r="AA95" s="3628"/>
      <c r="AB95" s="3628"/>
      <c r="AC95" s="3628"/>
      <c r="AD95" s="3628"/>
      <c r="AE95" s="3628"/>
      <c r="AF95" s="2581"/>
    </row>
    <row r="96" spans="2:32" s="2887" customFormat="1" ht="13.5" thickBot="1" x14ac:dyDescent="0.25">
      <c r="B96" s="4555" t="s">
        <v>6760</v>
      </c>
      <c r="C96" s="4556"/>
      <c r="D96" s="3172" t="s">
        <v>1545</v>
      </c>
      <c r="E96" s="3172" t="s">
        <v>1545</v>
      </c>
      <c r="F96" s="3172" t="s">
        <v>1545</v>
      </c>
      <c r="G96" s="3172" t="s">
        <v>1545</v>
      </c>
      <c r="H96" s="3172" t="s">
        <v>1545</v>
      </c>
      <c r="I96" s="3172" t="s">
        <v>1545</v>
      </c>
      <c r="J96" s="3172" t="s">
        <v>1545</v>
      </c>
      <c r="K96" s="3172" t="s">
        <v>1545</v>
      </c>
      <c r="L96" s="3172" t="s">
        <v>1545</v>
      </c>
      <c r="M96" s="3172" t="s">
        <v>1545</v>
      </c>
      <c r="N96" s="3172" t="s">
        <v>1545</v>
      </c>
      <c r="O96" s="3172" t="s">
        <v>1545</v>
      </c>
      <c r="P96" s="3172" t="s">
        <v>1545</v>
      </c>
      <c r="Q96" s="3172" t="s">
        <v>1545</v>
      </c>
      <c r="R96" s="3172" t="s">
        <v>1545</v>
      </c>
      <c r="S96" s="3172" t="s">
        <v>1545</v>
      </c>
      <c r="T96" s="3172" t="s">
        <v>1545</v>
      </c>
      <c r="U96" s="3172" t="s">
        <v>1545</v>
      </c>
      <c r="V96" s="3172" t="s">
        <v>1545</v>
      </c>
      <c r="W96" s="3172" t="s">
        <v>1545</v>
      </c>
      <c r="X96" s="3172" t="s">
        <v>1545</v>
      </c>
      <c r="Y96" s="3172" t="s">
        <v>1545</v>
      </c>
      <c r="Z96" s="3173" t="s">
        <v>5057</v>
      </c>
      <c r="AA96" s="3174" t="s">
        <v>1545</v>
      </c>
      <c r="AB96" s="3174">
        <v>0.56000000000000005</v>
      </c>
      <c r="AC96" s="3429" t="s">
        <v>1545</v>
      </c>
      <c r="AD96" s="3429" t="s">
        <v>1545</v>
      </c>
      <c r="AE96" s="3429" t="s">
        <v>1545</v>
      </c>
      <c r="AF96" s="2581"/>
    </row>
    <row r="97" spans="2:32" s="2887" customFormat="1" x14ac:dyDescent="0.2">
      <c r="B97" s="2645"/>
      <c r="C97" s="2575"/>
      <c r="D97" s="2575"/>
      <c r="E97" s="2575"/>
      <c r="F97" s="2575"/>
      <c r="G97" s="2576"/>
      <c r="H97" s="2576"/>
      <c r="I97" s="2576"/>
      <c r="J97" s="2576"/>
      <c r="K97" s="2575"/>
      <c r="L97" s="2576"/>
      <c r="M97" s="2576"/>
      <c r="N97" s="2576"/>
      <c r="O97" s="2576"/>
      <c r="P97" s="2576"/>
      <c r="Q97" s="2642"/>
      <c r="R97" s="2642"/>
      <c r="S97" s="2642"/>
      <c r="T97" s="2642"/>
      <c r="U97" s="2642"/>
      <c r="V97" s="2642"/>
      <c r="W97" s="2642"/>
      <c r="X97" s="2642"/>
      <c r="Y97" s="2642"/>
      <c r="Z97" s="2642"/>
      <c r="AA97" s="2642"/>
      <c r="AB97" s="2642"/>
      <c r="AC97" s="2642"/>
      <c r="AD97" s="2642"/>
      <c r="AE97" s="2642"/>
      <c r="AF97" s="2581"/>
    </row>
    <row r="98" spans="2:32" s="2887" customFormat="1" x14ac:dyDescent="0.2">
      <c r="B98" s="3661" t="s">
        <v>5051</v>
      </c>
      <c r="C98" s="3662"/>
      <c r="D98" s="4538" t="s">
        <v>1545</v>
      </c>
      <c r="E98" s="4538"/>
      <c r="F98" s="4538"/>
      <c r="G98" s="4538"/>
      <c r="H98" s="4538"/>
      <c r="I98" s="2643"/>
      <c r="J98" s="2643"/>
      <c r="K98" s="2643"/>
      <c r="L98" s="2643"/>
      <c r="M98" s="2643"/>
      <c r="N98" s="2643"/>
      <c r="O98" s="2643"/>
      <c r="P98" s="2643"/>
      <c r="Q98" s="2642"/>
      <c r="R98" s="2642"/>
      <c r="S98" s="2642"/>
      <c r="T98" s="2642"/>
      <c r="U98" s="2642"/>
      <c r="V98" s="2642"/>
      <c r="W98" s="2642"/>
      <c r="X98" s="2642"/>
      <c r="Y98" s="2642"/>
      <c r="Z98" s="2642"/>
      <c r="AA98" s="2642"/>
      <c r="AB98" s="2642"/>
      <c r="AC98" s="2642"/>
      <c r="AD98" s="2642"/>
      <c r="AE98" s="2642"/>
      <c r="AF98" s="2581"/>
    </row>
    <row r="99" spans="2:32" s="2887" customFormat="1" x14ac:dyDescent="0.2">
      <c r="B99" s="3661" t="s">
        <v>5052</v>
      </c>
      <c r="C99" s="3662"/>
      <c r="D99" s="4538" t="s">
        <v>10</v>
      </c>
      <c r="E99" s="4538"/>
      <c r="F99" s="4538"/>
      <c r="G99" s="4538"/>
      <c r="H99" s="4538"/>
      <c r="I99" s="2643"/>
      <c r="J99" s="2643"/>
      <c r="K99" s="2643"/>
      <c r="L99" s="2643"/>
      <c r="M99" s="2643"/>
      <c r="N99" s="2643"/>
      <c r="O99" s="2643"/>
      <c r="P99" s="2643"/>
      <c r="Q99" s="2642"/>
      <c r="R99" s="2642"/>
      <c r="S99" s="2642"/>
      <c r="T99" s="2642"/>
      <c r="U99" s="2642"/>
      <c r="V99" s="2642"/>
      <c r="W99" s="2642"/>
      <c r="X99" s="2642"/>
      <c r="Y99" s="2642"/>
      <c r="Z99" s="2642"/>
      <c r="AA99" s="2642"/>
      <c r="AB99" s="2642"/>
      <c r="AC99" s="2642"/>
      <c r="AD99" s="2642"/>
      <c r="AE99" s="2642"/>
      <c r="AF99" s="2581"/>
    </row>
    <row r="100" spans="2:32" s="2887" customFormat="1" ht="13.5" thickBot="1" x14ac:dyDescent="0.25">
      <c r="B100" s="3563"/>
      <c r="C100" s="3564"/>
      <c r="D100" s="3564"/>
      <c r="E100" s="3564"/>
      <c r="F100" s="3564"/>
      <c r="G100" s="2646"/>
      <c r="H100" s="2646"/>
      <c r="I100" s="2646"/>
      <c r="J100" s="2646"/>
      <c r="K100" s="2646"/>
      <c r="L100" s="2646"/>
      <c r="M100" s="2646"/>
      <c r="N100" s="2646"/>
      <c r="O100" s="2646"/>
      <c r="P100" s="2646"/>
      <c r="Q100" s="2646"/>
      <c r="R100" s="2646"/>
      <c r="S100" s="2646"/>
      <c r="T100" s="2646"/>
      <c r="U100" s="2646"/>
      <c r="V100" s="2646"/>
      <c r="W100" s="2646"/>
      <c r="X100" s="2646"/>
      <c r="Y100" s="2646"/>
      <c r="Z100" s="2646"/>
      <c r="AA100" s="2646"/>
      <c r="AB100" s="2646"/>
      <c r="AC100" s="2646"/>
      <c r="AD100" s="2646"/>
      <c r="AE100" s="2646"/>
      <c r="AF100" s="2586"/>
    </row>
    <row r="101" spans="2:32" s="2887" customFormat="1" x14ac:dyDescent="0.2">
      <c r="B101" s="2786" t="str">
        <f>+B83</f>
        <v>.</v>
      </c>
    </row>
    <row r="102" spans="2:32" s="2887" customFormat="1" ht="13.5" thickBot="1" x14ac:dyDescent="0.25"/>
    <row r="103" spans="2:32" s="2887" customFormat="1" ht="20.25" x14ac:dyDescent="0.2">
      <c r="B103" s="3616" t="s">
        <v>5124</v>
      </c>
      <c r="C103" s="3617"/>
      <c r="D103" s="3617"/>
      <c r="E103" s="3617"/>
      <c r="F103" s="3617"/>
      <c r="G103" s="3617"/>
      <c r="H103" s="3617"/>
      <c r="I103" s="3617"/>
      <c r="J103" s="3617"/>
      <c r="K103" s="3617"/>
      <c r="L103" s="3617"/>
      <c r="M103" s="3617"/>
      <c r="N103" s="3617"/>
      <c r="O103" s="3617"/>
      <c r="P103" s="3617"/>
      <c r="Q103" s="3617"/>
      <c r="R103" s="3617"/>
      <c r="S103" s="3617"/>
      <c r="T103" s="3617"/>
      <c r="U103" s="3617"/>
      <c r="V103" s="3617"/>
      <c r="W103" s="3617"/>
      <c r="X103" s="3617"/>
      <c r="Y103" s="3617"/>
      <c r="Z103" s="3617"/>
      <c r="AA103" s="3617"/>
      <c r="AB103" s="3617"/>
      <c r="AC103" s="3617"/>
      <c r="AD103" s="3617"/>
      <c r="AE103" s="3617"/>
      <c r="AF103" s="3618"/>
    </row>
    <row r="104" spans="2:32" s="2887" customFormat="1" x14ac:dyDescent="0.2">
      <c r="B104" s="3558"/>
      <c r="C104" s="3559"/>
      <c r="D104" s="3559"/>
      <c r="E104" s="3559"/>
      <c r="F104" s="3559"/>
      <c r="G104" s="2580"/>
      <c r="H104" s="2580"/>
      <c r="I104" s="2580"/>
      <c r="J104" s="2580"/>
      <c r="K104" s="2580"/>
      <c r="L104" s="2580"/>
      <c r="M104" s="2580"/>
      <c r="N104" s="2580"/>
      <c r="O104" s="2580"/>
      <c r="P104" s="2580"/>
      <c r="Q104" s="2580"/>
      <c r="R104" s="2580"/>
      <c r="S104" s="2580"/>
      <c r="T104" s="2580"/>
      <c r="U104" s="2580"/>
      <c r="V104" s="2580"/>
      <c r="W104" s="2580"/>
      <c r="X104" s="2580"/>
      <c r="Y104" s="2580"/>
      <c r="Z104" s="2580"/>
      <c r="AA104" s="2580"/>
      <c r="AB104" s="2580"/>
      <c r="AC104" s="2580"/>
      <c r="AD104" s="2580"/>
      <c r="AE104" s="2580"/>
      <c r="AF104" s="2581"/>
    </row>
    <row r="105" spans="2:32" s="2887" customFormat="1" ht="12.75" customHeight="1" x14ac:dyDescent="0.2">
      <c r="B105" s="2644" t="s">
        <v>5144</v>
      </c>
      <c r="C105" s="3559"/>
      <c r="D105" s="3674" t="s">
        <v>6754</v>
      </c>
      <c r="E105" s="3674"/>
      <c r="F105" s="3674"/>
      <c r="G105" s="2580"/>
      <c r="H105" s="2580"/>
      <c r="I105" s="2580"/>
      <c r="J105" s="2580"/>
      <c r="K105" s="2580"/>
      <c r="L105" s="2580"/>
      <c r="M105" s="2580"/>
      <c r="N105" s="2580"/>
      <c r="O105" s="2580"/>
      <c r="P105" s="2580"/>
      <c r="Q105" s="2580"/>
      <c r="R105" s="2580"/>
      <c r="S105" s="2580"/>
      <c r="T105" s="2580"/>
      <c r="U105" s="2580"/>
      <c r="V105" s="2580"/>
      <c r="W105" s="2580"/>
      <c r="X105" s="2580"/>
      <c r="Y105" s="2580"/>
      <c r="Z105" s="2580"/>
      <c r="AA105" s="2580"/>
      <c r="AB105" s="2580"/>
      <c r="AC105" s="2580"/>
      <c r="AD105" s="2580"/>
      <c r="AE105" s="2580"/>
      <c r="AF105" s="2581"/>
    </row>
    <row r="106" spans="2:32" s="2887" customFormat="1" ht="12.75" customHeight="1" x14ac:dyDescent="0.2">
      <c r="B106" s="3675" t="s">
        <v>5127</v>
      </c>
      <c r="C106" s="3676"/>
      <c r="D106" s="3670">
        <v>41640</v>
      </c>
      <c r="E106" s="3670"/>
      <c r="F106" s="3670"/>
      <c r="G106" s="2580"/>
      <c r="H106" s="2580"/>
      <c r="I106" s="2580"/>
      <c r="J106" s="2580"/>
      <c r="K106" s="2580"/>
      <c r="L106" s="2580"/>
      <c r="M106" s="2580"/>
      <c r="N106" s="2580"/>
      <c r="O106" s="2580"/>
      <c r="P106" s="2580"/>
      <c r="Q106" s="2580"/>
      <c r="R106" s="2580"/>
      <c r="S106" s="2580"/>
      <c r="T106" s="2580"/>
      <c r="U106" s="2580"/>
      <c r="V106" s="2580"/>
      <c r="W106" s="2580"/>
      <c r="X106" s="2580"/>
      <c r="Y106" s="2580"/>
      <c r="Z106" s="2580"/>
      <c r="AA106" s="2580"/>
      <c r="AB106" s="2580"/>
      <c r="AC106" s="2580"/>
      <c r="AD106" s="2580"/>
      <c r="AE106" s="2580"/>
      <c r="AF106" s="2581"/>
    </row>
    <row r="107" spans="2:32" s="2887" customFormat="1" x14ac:dyDescent="0.2">
      <c r="B107" s="3620" t="s">
        <v>5125</v>
      </c>
      <c r="C107" s="3621"/>
      <c r="D107" s="3692">
        <v>41670</v>
      </c>
      <c r="E107" s="3692"/>
      <c r="F107" s="3692"/>
      <c r="G107" s="2580"/>
      <c r="H107" s="2580"/>
      <c r="I107" s="2580"/>
      <c r="J107" s="2580"/>
      <c r="K107" s="2580"/>
      <c r="L107" s="2580"/>
      <c r="M107" s="2580"/>
      <c r="N107" s="2580"/>
      <c r="O107" s="2580"/>
      <c r="P107" s="2580"/>
      <c r="Q107" s="2580"/>
      <c r="R107" s="2580"/>
      <c r="S107" s="2580"/>
      <c r="T107" s="2580"/>
      <c r="U107" s="2580"/>
      <c r="V107" s="2580"/>
      <c r="W107" s="2580"/>
      <c r="X107" s="2580"/>
      <c r="Y107" s="2580"/>
      <c r="Z107" s="2580"/>
      <c r="AA107" s="2580"/>
      <c r="AB107" s="2580"/>
      <c r="AC107" s="2580"/>
      <c r="AD107" s="2580"/>
      <c r="AE107" s="2580"/>
      <c r="AF107" s="2581"/>
    </row>
    <row r="108" spans="2:32" s="2887" customFormat="1" ht="13.5" customHeight="1" thickBot="1" x14ac:dyDescent="0.25">
      <c r="B108" s="3558"/>
      <c r="C108" s="3559"/>
      <c r="D108" s="3559"/>
      <c r="E108" s="3559"/>
      <c r="F108" s="3559"/>
      <c r="G108" s="2580"/>
      <c r="H108" s="2580"/>
      <c r="I108" s="2580"/>
      <c r="J108" s="2580"/>
      <c r="K108" s="2580"/>
      <c r="L108" s="2580"/>
      <c r="M108" s="2580"/>
      <c r="N108" s="2580"/>
      <c r="O108" s="2580"/>
      <c r="P108" s="2580"/>
      <c r="Q108" s="2580"/>
      <c r="R108" s="2580"/>
      <c r="S108" s="2580"/>
      <c r="T108" s="2580"/>
      <c r="U108" s="2580"/>
      <c r="V108" s="2580"/>
      <c r="W108" s="2580"/>
      <c r="X108" s="2580"/>
      <c r="Y108" s="2580"/>
      <c r="Z108" s="2580"/>
      <c r="AA108" s="2580"/>
      <c r="AB108" s="2580"/>
      <c r="AC108" s="2580"/>
      <c r="AD108" s="2580"/>
      <c r="AE108" s="2580"/>
      <c r="AF108" s="2581"/>
    </row>
    <row r="109" spans="2:32" s="2887" customFormat="1" ht="42" customHeight="1" thickBot="1" x14ac:dyDescent="0.25">
      <c r="B109" s="3633" t="s">
        <v>5126</v>
      </c>
      <c r="C109" s="3677"/>
      <c r="D109" s="3623" t="s">
        <v>6755</v>
      </c>
      <c r="E109" s="3624"/>
      <c r="F109" s="3624"/>
      <c r="G109" s="3624"/>
      <c r="H109" s="3624"/>
      <c r="I109" s="3624"/>
      <c r="J109" s="3624"/>
      <c r="K109" s="3624"/>
      <c r="L109" s="3624"/>
      <c r="M109" s="3624"/>
      <c r="N109" s="3624"/>
      <c r="O109" s="3624"/>
      <c r="P109" s="3624"/>
      <c r="Q109" s="3625"/>
      <c r="R109" s="2580"/>
      <c r="S109" s="2580"/>
      <c r="T109" s="2580"/>
      <c r="U109" s="2580"/>
      <c r="V109" s="2580"/>
      <c r="W109" s="2580"/>
      <c r="X109" s="2580"/>
      <c r="Y109" s="2580"/>
      <c r="Z109" s="2580"/>
      <c r="AA109" s="2580"/>
      <c r="AB109" s="2580"/>
      <c r="AC109" s="2580"/>
      <c r="AD109" s="2580"/>
      <c r="AE109" s="2580"/>
      <c r="AF109" s="2581"/>
    </row>
    <row r="110" spans="2:32" s="2887" customFormat="1" ht="13.5" customHeight="1" thickBot="1" x14ac:dyDescent="0.25">
      <c r="B110" s="3558"/>
      <c r="C110" s="3559"/>
      <c r="D110" s="3559"/>
      <c r="E110" s="3559"/>
      <c r="F110" s="3559"/>
      <c r="G110" s="2580"/>
      <c r="H110" s="2580"/>
      <c r="I110" s="2580"/>
      <c r="J110" s="2580"/>
      <c r="K110" s="2580"/>
      <c r="L110" s="2580"/>
      <c r="M110" s="2580"/>
      <c r="N110" s="2580"/>
      <c r="O110" s="2580"/>
      <c r="P110" s="2580"/>
      <c r="Q110" s="2580"/>
      <c r="R110" s="2646"/>
      <c r="S110" s="2580"/>
      <c r="T110" s="2580"/>
      <c r="U110" s="2580"/>
      <c r="V110" s="2580"/>
      <c r="W110" s="2580"/>
      <c r="X110" s="2580"/>
      <c r="Y110" s="2580"/>
      <c r="Z110" s="2580"/>
      <c r="AA110" s="2580"/>
      <c r="AB110" s="2580"/>
      <c r="AC110" s="2580"/>
      <c r="AD110" s="2580"/>
      <c r="AE110" s="2580"/>
      <c r="AF110" s="2581"/>
    </row>
    <row r="111" spans="2:32" s="2887" customFormat="1" ht="13.5" customHeight="1" thickBot="1" x14ac:dyDescent="0.25">
      <c r="B111" s="3678" t="s">
        <v>5128</v>
      </c>
      <c r="C111" s="3679"/>
      <c r="D111" s="3630" t="s">
        <v>5129</v>
      </c>
      <c r="E111" s="3682" t="s">
        <v>224</v>
      </c>
      <c r="F111" s="3683"/>
      <c r="G111" s="3683"/>
      <c r="H111" s="3683"/>
      <c r="I111" s="3683"/>
      <c r="J111" s="3683"/>
      <c r="K111" s="3683"/>
      <c r="L111" s="3683"/>
      <c r="M111" s="3683"/>
      <c r="N111" s="3683"/>
      <c r="O111" s="3683"/>
      <c r="P111" s="3684"/>
      <c r="Q111" s="3685" t="s">
        <v>340</v>
      </c>
      <c r="R111" s="3686"/>
      <c r="S111" s="3687"/>
      <c r="T111" s="3687"/>
      <c r="U111" s="3687"/>
      <c r="V111" s="3687"/>
      <c r="W111" s="3687"/>
      <c r="X111" s="3687"/>
      <c r="Y111" s="3688"/>
      <c r="Z111" s="3685" t="s">
        <v>225</v>
      </c>
      <c r="AA111" s="3687"/>
      <c r="AB111" s="3688"/>
      <c r="AC111" s="3689" t="s">
        <v>5048</v>
      </c>
      <c r="AD111" s="3690"/>
      <c r="AE111" s="3691"/>
      <c r="AF111" s="2581"/>
    </row>
    <row r="112" spans="2:32" s="2887" customFormat="1" ht="13.5" thickBot="1" x14ac:dyDescent="0.25">
      <c r="B112" s="3680"/>
      <c r="C112" s="3681"/>
      <c r="D112" s="3630"/>
      <c r="E112" s="3630" t="s">
        <v>5066</v>
      </c>
      <c r="F112" s="3630" t="s">
        <v>5067</v>
      </c>
      <c r="G112" s="3631" t="s">
        <v>5069</v>
      </c>
      <c r="H112" s="3631" t="s">
        <v>5130</v>
      </c>
      <c r="I112" s="3671" t="s">
        <v>5131</v>
      </c>
      <c r="J112" s="3671" t="s">
        <v>5132</v>
      </c>
      <c r="K112" s="3671" t="s">
        <v>5072</v>
      </c>
      <c r="L112" s="3671"/>
      <c r="M112" s="3671" t="s">
        <v>5133</v>
      </c>
      <c r="N112" s="3671" t="s">
        <v>5134</v>
      </c>
      <c r="O112" s="3671" t="s">
        <v>5135</v>
      </c>
      <c r="P112" s="3671" t="s">
        <v>5136</v>
      </c>
      <c r="Q112" s="3627" t="s">
        <v>5078</v>
      </c>
      <c r="R112" s="3627" t="s">
        <v>5079</v>
      </c>
      <c r="S112" s="3627" t="s">
        <v>5080</v>
      </c>
      <c r="T112" s="3627" t="s">
        <v>5137</v>
      </c>
      <c r="U112" s="3627" t="s">
        <v>5138</v>
      </c>
      <c r="V112" s="3627" t="s">
        <v>5083</v>
      </c>
      <c r="W112" s="3627" t="s">
        <v>5085</v>
      </c>
      <c r="X112" s="3631" t="s">
        <v>5139</v>
      </c>
      <c r="Y112" s="3631" t="s">
        <v>5140</v>
      </c>
      <c r="Z112" s="3627" t="s">
        <v>5141</v>
      </c>
      <c r="AA112" s="3627" t="s">
        <v>5142</v>
      </c>
      <c r="AB112" s="3627" t="s">
        <v>5143</v>
      </c>
      <c r="AC112" s="3627" t="s">
        <v>1162</v>
      </c>
      <c r="AD112" s="3627" t="s">
        <v>5049</v>
      </c>
      <c r="AE112" s="3627" t="s">
        <v>5050</v>
      </c>
      <c r="AF112" s="2581"/>
    </row>
    <row r="113" spans="2:32" s="2887" customFormat="1" ht="13.5" thickBot="1" x14ac:dyDescent="0.25">
      <c r="B113" s="3680"/>
      <c r="C113" s="3681"/>
      <c r="D113" s="3627"/>
      <c r="E113" s="3627"/>
      <c r="F113" s="3627"/>
      <c r="G113" s="3632"/>
      <c r="H113" s="3632"/>
      <c r="I113" s="3631"/>
      <c r="J113" s="3631"/>
      <c r="K113" s="3556" t="s">
        <v>5092</v>
      </c>
      <c r="L113" s="3557" t="s">
        <v>2809</v>
      </c>
      <c r="M113" s="3631"/>
      <c r="N113" s="3631"/>
      <c r="O113" s="3631"/>
      <c r="P113" s="3631"/>
      <c r="Q113" s="3628"/>
      <c r="R113" s="3628"/>
      <c r="S113" s="3628"/>
      <c r="T113" s="3628"/>
      <c r="U113" s="3628"/>
      <c r="V113" s="3628"/>
      <c r="W113" s="3628"/>
      <c r="X113" s="3632"/>
      <c r="Y113" s="3632"/>
      <c r="Z113" s="3628"/>
      <c r="AA113" s="3628"/>
      <c r="AB113" s="3628"/>
      <c r="AC113" s="3628"/>
      <c r="AD113" s="3628"/>
      <c r="AE113" s="3628"/>
      <c r="AF113" s="2581"/>
    </row>
    <row r="114" spans="2:32" s="2887" customFormat="1" ht="13.5" thickBot="1" x14ac:dyDescent="0.25">
      <c r="B114" s="3697" t="s">
        <v>6756</v>
      </c>
      <c r="C114" s="3698"/>
      <c r="D114" s="3288">
        <v>194</v>
      </c>
      <c r="E114" s="3037" t="s">
        <v>1545</v>
      </c>
      <c r="F114" s="3037" t="s">
        <v>1545</v>
      </c>
      <c r="G114" s="3037" t="s">
        <v>1545</v>
      </c>
      <c r="H114" s="3037" t="s">
        <v>1545</v>
      </c>
      <c r="I114" s="3037" t="s">
        <v>1545</v>
      </c>
      <c r="J114" s="3037" t="s">
        <v>1545</v>
      </c>
      <c r="K114" s="3037" t="s">
        <v>1545</v>
      </c>
      <c r="L114" s="3037" t="s">
        <v>1545</v>
      </c>
      <c r="M114" s="3037" t="s">
        <v>1545</v>
      </c>
      <c r="N114" s="3037" t="s">
        <v>1545</v>
      </c>
      <c r="O114" s="3037" t="s">
        <v>1545</v>
      </c>
      <c r="P114" s="3037" t="s">
        <v>1545</v>
      </c>
      <c r="Q114" s="3037" t="s">
        <v>1545</v>
      </c>
      <c r="R114" s="3037" t="s">
        <v>1545</v>
      </c>
      <c r="S114" s="3179" t="s">
        <v>2481</v>
      </c>
      <c r="T114" s="3037" t="s">
        <v>1545</v>
      </c>
      <c r="U114" s="3037" t="s">
        <v>1545</v>
      </c>
      <c r="V114" s="3037" t="s">
        <v>1545</v>
      </c>
      <c r="W114" s="3037" t="s">
        <v>1545</v>
      </c>
      <c r="X114" s="3602">
        <v>6.7199999999999996E-2</v>
      </c>
      <c r="Y114" s="3602">
        <v>6.7199999999999996E-2</v>
      </c>
      <c r="Z114" s="3037" t="s">
        <v>1545</v>
      </c>
      <c r="AA114" s="3037" t="s">
        <v>1545</v>
      </c>
      <c r="AB114" s="3037" t="s">
        <v>1545</v>
      </c>
      <c r="AC114" s="3037" t="s">
        <v>1545</v>
      </c>
      <c r="AD114" s="3037" t="s">
        <v>1545</v>
      </c>
      <c r="AE114" s="3036" t="s">
        <v>1545</v>
      </c>
      <c r="AF114" s="2581"/>
    </row>
    <row r="115" spans="2:32" s="2887" customFormat="1" x14ac:dyDescent="0.2">
      <c r="B115" s="2645"/>
      <c r="C115" s="2575"/>
      <c r="D115" s="2575"/>
      <c r="E115" s="2575"/>
      <c r="F115" s="2575"/>
      <c r="G115" s="2576"/>
      <c r="H115" s="2576"/>
      <c r="I115" s="2576"/>
      <c r="J115" s="2576"/>
      <c r="K115" s="2575"/>
      <c r="L115" s="2576"/>
      <c r="M115" s="2576"/>
      <c r="N115" s="2576"/>
      <c r="O115" s="2576"/>
      <c r="P115" s="2576"/>
      <c r="Q115" s="2642"/>
      <c r="R115" s="2642"/>
      <c r="S115" s="2642"/>
      <c r="T115" s="2642"/>
      <c r="U115" s="2642"/>
      <c r="V115" s="2642"/>
      <c r="W115" s="2642"/>
      <c r="X115" s="2642"/>
      <c r="Y115" s="2642"/>
      <c r="Z115" s="2642"/>
      <c r="AA115" s="2642"/>
      <c r="AB115" s="2642"/>
      <c r="AC115" s="2642"/>
      <c r="AD115" s="2642"/>
      <c r="AE115" s="2642"/>
      <c r="AF115" s="2581"/>
    </row>
    <row r="116" spans="2:32" s="2887" customFormat="1" x14ac:dyDescent="0.2">
      <c r="B116" s="3661" t="s">
        <v>5051</v>
      </c>
      <c r="C116" s="3662"/>
      <c r="D116" s="3663" t="s">
        <v>5145</v>
      </c>
      <c r="E116" s="3663"/>
      <c r="F116" s="3663"/>
      <c r="G116" s="3663"/>
      <c r="H116" s="3663"/>
      <c r="I116" s="2643"/>
      <c r="J116" s="2643"/>
      <c r="K116" s="2643"/>
      <c r="L116" s="2643"/>
      <c r="M116" s="2643"/>
      <c r="N116" s="2643"/>
      <c r="O116" s="2643"/>
      <c r="P116" s="2643"/>
      <c r="Q116" s="2642"/>
      <c r="R116" s="2642"/>
      <c r="S116" s="2642"/>
      <c r="T116" s="2642"/>
      <c r="U116" s="2642"/>
      <c r="V116" s="2642"/>
      <c r="W116" s="2642"/>
      <c r="X116" s="2642"/>
      <c r="Y116" s="2642"/>
      <c r="Z116" s="2642"/>
      <c r="AA116" s="2642"/>
      <c r="AB116" s="2642"/>
      <c r="AC116" s="2642"/>
      <c r="AD116" s="2642"/>
      <c r="AE116" s="2642"/>
      <c r="AF116" s="2581"/>
    </row>
    <row r="117" spans="2:32" s="2887" customFormat="1" x14ac:dyDescent="0.2">
      <c r="B117" s="3661" t="s">
        <v>5052</v>
      </c>
      <c r="C117" s="3662"/>
      <c r="D117" s="3663" t="s">
        <v>6757</v>
      </c>
      <c r="E117" s="3663"/>
      <c r="F117" s="3663"/>
      <c r="G117" s="3663"/>
      <c r="H117" s="3663"/>
      <c r="I117" s="2643"/>
      <c r="J117" s="2643"/>
      <c r="K117" s="2643"/>
      <c r="L117" s="2643"/>
      <c r="M117" s="2643"/>
      <c r="N117" s="2643"/>
      <c r="O117" s="2643"/>
      <c r="P117" s="2643"/>
      <c r="Q117" s="2642"/>
      <c r="R117" s="2642"/>
      <c r="S117" s="2642"/>
      <c r="T117" s="2642"/>
      <c r="U117" s="2642"/>
      <c r="V117" s="2642"/>
      <c r="W117" s="2642"/>
      <c r="X117" s="2642"/>
      <c r="Y117" s="2642"/>
      <c r="Z117" s="2642"/>
      <c r="AA117" s="2642"/>
      <c r="AB117" s="2642"/>
      <c r="AC117" s="2642"/>
      <c r="AD117" s="2642"/>
      <c r="AE117" s="2642"/>
      <c r="AF117" s="2581"/>
    </row>
    <row r="118" spans="2:32" s="2887" customFormat="1" ht="13.5" thickBot="1" x14ac:dyDescent="0.25">
      <c r="B118" s="3563"/>
      <c r="C118" s="3564"/>
      <c r="D118" s="3564"/>
      <c r="E118" s="3564"/>
      <c r="F118" s="3564"/>
      <c r="G118" s="2646"/>
      <c r="H118" s="2646"/>
      <c r="I118" s="2646"/>
      <c r="J118" s="2646"/>
      <c r="K118" s="2646"/>
      <c r="L118" s="2646"/>
      <c r="M118" s="2646"/>
      <c r="N118" s="2646"/>
      <c r="O118" s="2646"/>
      <c r="P118" s="2646"/>
      <c r="Q118" s="2646"/>
      <c r="R118" s="2646"/>
      <c r="S118" s="2646"/>
      <c r="T118" s="2646"/>
      <c r="U118" s="2646"/>
      <c r="V118" s="2646"/>
      <c r="W118" s="2646"/>
      <c r="X118" s="2646"/>
      <c r="Y118" s="2646"/>
      <c r="Z118" s="2646"/>
      <c r="AA118" s="2646"/>
      <c r="AB118" s="2646"/>
      <c r="AC118" s="2646"/>
      <c r="AD118" s="2646"/>
      <c r="AE118" s="2646"/>
      <c r="AF118" s="2586"/>
    </row>
    <row r="119" spans="2:32" s="2887" customFormat="1" x14ac:dyDescent="0.2">
      <c r="B119" s="2786" t="str">
        <f>+B101</f>
        <v>.</v>
      </c>
    </row>
    <row r="120" spans="2:32" s="2887" customFormat="1" ht="13.5" thickBot="1" x14ac:dyDescent="0.25"/>
    <row r="121" spans="2:32" s="2887" customFormat="1" ht="20.25" x14ac:dyDescent="0.2">
      <c r="B121" s="3616" t="s">
        <v>5124</v>
      </c>
      <c r="C121" s="3617"/>
      <c r="D121" s="3617"/>
      <c r="E121" s="3617"/>
      <c r="F121" s="3617"/>
      <c r="G121" s="3617"/>
      <c r="H121" s="3617"/>
      <c r="I121" s="3617"/>
      <c r="J121" s="3617"/>
      <c r="K121" s="3617"/>
      <c r="L121" s="3617"/>
      <c r="M121" s="3617"/>
      <c r="N121" s="3617"/>
      <c r="O121" s="3617"/>
      <c r="P121" s="3617"/>
      <c r="Q121" s="3617"/>
      <c r="R121" s="3617"/>
      <c r="S121" s="3617"/>
      <c r="T121" s="3617"/>
      <c r="U121" s="3617"/>
      <c r="V121" s="3617"/>
      <c r="W121" s="3617"/>
      <c r="X121" s="3617"/>
      <c r="Y121" s="3617"/>
      <c r="Z121" s="3617"/>
      <c r="AA121" s="3617"/>
      <c r="AB121" s="3617"/>
      <c r="AC121" s="3617"/>
      <c r="AD121" s="3617"/>
      <c r="AE121" s="3617"/>
      <c r="AF121" s="3618"/>
    </row>
    <row r="122" spans="2:32" s="2887" customFormat="1" x14ac:dyDescent="0.2">
      <c r="B122" s="3558"/>
      <c r="C122" s="3559"/>
      <c r="D122" s="3559"/>
      <c r="E122" s="3559"/>
      <c r="F122" s="3559"/>
      <c r="G122" s="2580"/>
      <c r="H122" s="2580"/>
      <c r="I122" s="2580"/>
      <c r="J122" s="2580"/>
      <c r="K122" s="2580"/>
      <c r="L122" s="2580"/>
      <c r="M122" s="2580"/>
      <c r="N122" s="2580"/>
      <c r="O122" s="2580"/>
      <c r="P122" s="2580"/>
      <c r="Q122" s="2580"/>
      <c r="R122" s="2580"/>
      <c r="S122" s="2580"/>
      <c r="T122" s="2580"/>
      <c r="U122" s="2580"/>
      <c r="V122" s="2580"/>
      <c r="W122" s="2580"/>
      <c r="X122" s="2580"/>
      <c r="Y122" s="2580"/>
      <c r="Z122" s="2580"/>
      <c r="AA122" s="2580"/>
      <c r="AB122" s="2580"/>
      <c r="AC122" s="2580"/>
      <c r="AD122" s="2580"/>
      <c r="AE122" s="2580"/>
      <c r="AF122" s="2581"/>
    </row>
    <row r="123" spans="2:32" s="2887" customFormat="1" x14ac:dyDescent="0.2">
      <c r="B123" s="2644" t="s">
        <v>5144</v>
      </c>
      <c r="C123" s="3559"/>
      <c r="D123" s="3674" t="s">
        <v>6752</v>
      </c>
      <c r="E123" s="3674"/>
      <c r="F123" s="3674"/>
      <c r="G123" s="2580"/>
      <c r="H123" s="2580"/>
      <c r="I123" s="2580"/>
      <c r="J123" s="2580"/>
      <c r="K123" s="2580"/>
      <c r="L123" s="2580"/>
      <c r="M123" s="2580"/>
      <c r="N123" s="2580"/>
      <c r="O123" s="2580"/>
      <c r="P123" s="2580"/>
      <c r="Q123" s="2580"/>
      <c r="R123" s="2580"/>
      <c r="S123" s="2580"/>
      <c r="T123" s="2580"/>
      <c r="U123" s="2580"/>
      <c r="V123" s="2580"/>
      <c r="W123" s="2580"/>
      <c r="X123" s="2580"/>
      <c r="Y123" s="2580"/>
      <c r="Z123" s="2580"/>
      <c r="AA123" s="2580"/>
      <c r="AB123" s="2580"/>
      <c r="AC123" s="2580"/>
      <c r="AD123" s="2580"/>
      <c r="AE123" s="2580"/>
      <c r="AF123" s="2581"/>
    </row>
    <row r="124" spans="2:32" s="2887" customFormat="1" x14ac:dyDescent="0.2">
      <c r="B124" s="3675" t="s">
        <v>5127</v>
      </c>
      <c r="C124" s="3676"/>
      <c r="D124" s="3670">
        <v>41643</v>
      </c>
      <c r="E124" s="3670"/>
      <c r="F124" s="3670"/>
      <c r="G124" s="2580"/>
      <c r="H124" s="2580"/>
      <c r="I124" s="2580"/>
      <c r="J124" s="2580"/>
      <c r="K124" s="2580"/>
      <c r="L124" s="2580"/>
      <c r="M124" s="2580"/>
      <c r="N124" s="2580"/>
      <c r="O124" s="2580"/>
      <c r="P124" s="2580"/>
      <c r="Q124" s="2580"/>
      <c r="R124" s="2580"/>
      <c r="S124" s="2580"/>
      <c r="T124" s="2580"/>
      <c r="U124" s="2580"/>
      <c r="V124" s="2580"/>
      <c r="W124" s="2580"/>
      <c r="X124" s="2580"/>
      <c r="Y124" s="2580"/>
      <c r="Z124" s="2580"/>
      <c r="AA124" s="2580"/>
      <c r="AB124" s="2580"/>
      <c r="AC124" s="2580"/>
      <c r="AD124" s="2580"/>
      <c r="AE124" s="2580"/>
      <c r="AF124" s="2581"/>
    </row>
    <row r="125" spans="2:32" s="2887" customFormat="1" ht="12.75" customHeight="1" x14ac:dyDescent="0.2">
      <c r="B125" s="3620" t="s">
        <v>5125</v>
      </c>
      <c r="C125" s="3621"/>
      <c r="D125" s="3692">
        <v>42000</v>
      </c>
      <c r="E125" s="3692"/>
      <c r="F125" s="3692"/>
      <c r="G125" s="2580"/>
      <c r="H125" s="2580"/>
      <c r="I125" s="2580"/>
      <c r="J125" s="2580"/>
      <c r="K125" s="2580"/>
      <c r="L125" s="2580"/>
      <c r="M125" s="2580"/>
      <c r="N125" s="2580"/>
      <c r="O125" s="2580"/>
      <c r="P125" s="2580"/>
      <c r="Q125" s="2580"/>
      <c r="R125" s="2580"/>
      <c r="S125" s="2580"/>
      <c r="T125" s="2580"/>
      <c r="U125" s="2580"/>
      <c r="V125" s="2580"/>
      <c r="W125" s="2580"/>
      <c r="X125" s="2580"/>
      <c r="Y125" s="2580"/>
      <c r="Z125" s="2580"/>
      <c r="AA125" s="2580"/>
      <c r="AB125" s="2580"/>
      <c r="AC125" s="2580"/>
      <c r="AD125" s="2580"/>
      <c r="AE125" s="2580"/>
      <c r="AF125" s="2581"/>
    </row>
    <row r="126" spans="2:32" s="2887" customFormat="1" ht="12.75" customHeight="1" thickBot="1" x14ac:dyDescent="0.25">
      <c r="B126" s="3558"/>
      <c r="C126" s="3559"/>
      <c r="D126" s="3559"/>
      <c r="E126" s="3559"/>
      <c r="F126" s="3559"/>
      <c r="G126" s="2580"/>
      <c r="H126" s="2580"/>
      <c r="I126" s="2580"/>
      <c r="J126" s="2580"/>
      <c r="K126" s="2580"/>
      <c r="L126" s="2580"/>
      <c r="M126" s="2580"/>
      <c r="N126" s="2580"/>
      <c r="O126" s="2580"/>
      <c r="P126" s="2580"/>
      <c r="Q126" s="2580"/>
      <c r="R126" s="2580"/>
      <c r="S126" s="2580"/>
      <c r="T126" s="2580"/>
      <c r="U126" s="2580"/>
      <c r="V126" s="2580"/>
      <c r="W126" s="2580"/>
      <c r="X126" s="2580"/>
      <c r="Y126" s="2580"/>
      <c r="Z126" s="2580"/>
      <c r="AA126" s="2580"/>
      <c r="AB126" s="2580"/>
      <c r="AC126" s="2580"/>
      <c r="AD126" s="2580"/>
      <c r="AE126" s="2580"/>
      <c r="AF126" s="2581"/>
    </row>
    <row r="127" spans="2:32" s="2887" customFormat="1" ht="64.5" customHeight="1" thickBot="1" x14ac:dyDescent="0.25">
      <c r="B127" s="3633" t="s">
        <v>5126</v>
      </c>
      <c r="C127" s="3677"/>
      <c r="D127" s="3623" t="s">
        <v>6753</v>
      </c>
      <c r="E127" s="3624"/>
      <c r="F127" s="3624"/>
      <c r="G127" s="3624"/>
      <c r="H127" s="3624"/>
      <c r="I127" s="3624"/>
      <c r="J127" s="3624"/>
      <c r="K127" s="3624"/>
      <c r="L127" s="3624"/>
      <c r="M127" s="3624"/>
      <c r="N127" s="3624"/>
      <c r="O127" s="3624"/>
      <c r="P127" s="3624"/>
      <c r="Q127" s="3625"/>
      <c r="R127" s="2580"/>
      <c r="S127" s="2580"/>
      <c r="T127" s="2580"/>
      <c r="U127" s="2580"/>
      <c r="V127" s="2580"/>
      <c r="W127" s="2580"/>
      <c r="X127" s="2580"/>
      <c r="Y127" s="2580"/>
      <c r="Z127" s="2580"/>
      <c r="AA127" s="2580"/>
      <c r="AB127" s="2580"/>
      <c r="AC127" s="2580"/>
      <c r="AD127" s="2580"/>
      <c r="AE127" s="2580"/>
      <c r="AF127" s="2581"/>
    </row>
    <row r="128" spans="2:32" s="2887" customFormat="1" ht="13.5" customHeight="1" thickBot="1" x14ac:dyDescent="0.25">
      <c r="B128" s="3558"/>
      <c r="C128" s="3559"/>
      <c r="D128" s="3559"/>
      <c r="E128" s="3559"/>
      <c r="F128" s="3559"/>
      <c r="G128" s="2580"/>
      <c r="H128" s="2580"/>
      <c r="I128" s="2580"/>
      <c r="J128" s="2580"/>
      <c r="K128" s="2580"/>
      <c r="L128" s="2580"/>
      <c r="M128" s="2580"/>
      <c r="N128" s="2580"/>
      <c r="O128" s="2580"/>
      <c r="P128" s="2580"/>
      <c r="Q128" s="2580"/>
      <c r="R128" s="2646"/>
      <c r="S128" s="2580"/>
      <c r="T128" s="2580"/>
      <c r="U128" s="2580"/>
      <c r="V128" s="2580"/>
      <c r="W128" s="2580"/>
      <c r="X128" s="2580"/>
      <c r="Y128" s="2580"/>
      <c r="Z128" s="2580"/>
      <c r="AA128" s="2580"/>
      <c r="AB128" s="2580"/>
      <c r="AC128" s="2580"/>
      <c r="AD128" s="2580"/>
      <c r="AE128" s="2580"/>
      <c r="AF128" s="2581"/>
    </row>
    <row r="129" spans="2:32" s="2887" customFormat="1" ht="13.5" thickBot="1" x14ac:dyDescent="0.25">
      <c r="B129" s="3678" t="s">
        <v>5128</v>
      </c>
      <c r="C129" s="3679"/>
      <c r="D129" s="3630" t="s">
        <v>5129</v>
      </c>
      <c r="E129" s="3682" t="s">
        <v>224</v>
      </c>
      <c r="F129" s="3683"/>
      <c r="G129" s="3683"/>
      <c r="H129" s="3683"/>
      <c r="I129" s="3683"/>
      <c r="J129" s="3683"/>
      <c r="K129" s="3683"/>
      <c r="L129" s="3683"/>
      <c r="M129" s="3683"/>
      <c r="N129" s="3683"/>
      <c r="O129" s="3683"/>
      <c r="P129" s="3684"/>
      <c r="Q129" s="3685" t="s">
        <v>340</v>
      </c>
      <c r="R129" s="3686"/>
      <c r="S129" s="3687"/>
      <c r="T129" s="3687"/>
      <c r="U129" s="3687"/>
      <c r="V129" s="3687"/>
      <c r="W129" s="3687"/>
      <c r="X129" s="3687"/>
      <c r="Y129" s="3688"/>
      <c r="Z129" s="3685" t="s">
        <v>225</v>
      </c>
      <c r="AA129" s="3687"/>
      <c r="AB129" s="3688"/>
      <c r="AC129" s="3689" t="s">
        <v>5048</v>
      </c>
      <c r="AD129" s="3690"/>
      <c r="AE129" s="3691"/>
      <c r="AF129" s="2581"/>
    </row>
    <row r="130" spans="2:32" s="2887" customFormat="1" ht="13.5" customHeight="1" thickBot="1" x14ac:dyDescent="0.25">
      <c r="B130" s="3680"/>
      <c r="C130" s="3681"/>
      <c r="D130" s="3630"/>
      <c r="E130" s="3630" t="s">
        <v>5066</v>
      </c>
      <c r="F130" s="3630" t="s">
        <v>5067</v>
      </c>
      <c r="G130" s="3631" t="s">
        <v>5069</v>
      </c>
      <c r="H130" s="3631" t="s">
        <v>5130</v>
      </c>
      <c r="I130" s="3671" t="s">
        <v>5131</v>
      </c>
      <c r="J130" s="3671" t="s">
        <v>5132</v>
      </c>
      <c r="K130" s="3671" t="s">
        <v>5072</v>
      </c>
      <c r="L130" s="3671"/>
      <c r="M130" s="3671" t="s">
        <v>5133</v>
      </c>
      <c r="N130" s="3671" t="s">
        <v>5134</v>
      </c>
      <c r="O130" s="3671" t="s">
        <v>5135</v>
      </c>
      <c r="P130" s="3671" t="s">
        <v>5136</v>
      </c>
      <c r="Q130" s="3627" t="s">
        <v>5078</v>
      </c>
      <c r="R130" s="3627" t="s">
        <v>5079</v>
      </c>
      <c r="S130" s="3627" t="s">
        <v>5080</v>
      </c>
      <c r="T130" s="3627" t="s">
        <v>5137</v>
      </c>
      <c r="U130" s="3627" t="s">
        <v>5138</v>
      </c>
      <c r="V130" s="3627" t="s">
        <v>5083</v>
      </c>
      <c r="W130" s="3627" t="s">
        <v>5085</v>
      </c>
      <c r="X130" s="3631" t="s">
        <v>5139</v>
      </c>
      <c r="Y130" s="3631" t="s">
        <v>5140</v>
      </c>
      <c r="Z130" s="3627" t="s">
        <v>5141</v>
      </c>
      <c r="AA130" s="3627" t="s">
        <v>5142</v>
      </c>
      <c r="AB130" s="3627" t="s">
        <v>5143</v>
      </c>
      <c r="AC130" s="3627" t="s">
        <v>1162</v>
      </c>
      <c r="AD130" s="3627" t="s">
        <v>5049</v>
      </c>
      <c r="AE130" s="3627" t="s">
        <v>5050</v>
      </c>
      <c r="AF130" s="2581"/>
    </row>
    <row r="131" spans="2:32" s="2887" customFormat="1" ht="13.5" customHeight="1" thickBot="1" x14ac:dyDescent="0.25">
      <c r="B131" s="3680"/>
      <c r="C131" s="3681"/>
      <c r="D131" s="3627"/>
      <c r="E131" s="3627"/>
      <c r="F131" s="3627"/>
      <c r="G131" s="3632"/>
      <c r="H131" s="3632"/>
      <c r="I131" s="3631"/>
      <c r="J131" s="3631"/>
      <c r="K131" s="3556" t="s">
        <v>5092</v>
      </c>
      <c r="L131" s="3557" t="s">
        <v>2809</v>
      </c>
      <c r="M131" s="3631"/>
      <c r="N131" s="3631"/>
      <c r="O131" s="3631"/>
      <c r="P131" s="3631"/>
      <c r="Q131" s="3628"/>
      <c r="R131" s="3628"/>
      <c r="S131" s="3628"/>
      <c r="T131" s="3628"/>
      <c r="U131" s="3628"/>
      <c r="V131" s="3628"/>
      <c r="W131" s="3628"/>
      <c r="X131" s="3632"/>
      <c r="Y131" s="3632"/>
      <c r="Z131" s="3628"/>
      <c r="AA131" s="3628"/>
      <c r="AB131" s="3628"/>
      <c r="AC131" s="3628"/>
      <c r="AD131" s="3628"/>
      <c r="AE131" s="3628"/>
      <c r="AF131" s="2581"/>
    </row>
    <row r="132" spans="2:32" s="2887" customFormat="1" ht="13.5" customHeight="1" x14ac:dyDescent="0.2">
      <c r="B132" s="4533" t="s">
        <v>6722</v>
      </c>
      <c r="C132" s="4534"/>
      <c r="D132" s="3164" t="s">
        <v>1545</v>
      </c>
      <c r="E132" s="3164" t="s">
        <v>1545</v>
      </c>
      <c r="F132" s="3164" t="s">
        <v>1545</v>
      </c>
      <c r="G132" s="3165">
        <v>8</v>
      </c>
      <c r="H132" s="3164" t="s">
        <v>1545</v>
      </c>
      <c r="I132" s="3166">
        <v>0.18</v>
      </c>
      <c r="J132" s="3164" t="s">
        <v>1545</v>
      </c>
      <c r="K132" s="3164" t="s">
        <v>1545</v>
      </c>
      <c r="L132" s="3164" t="s">
        <v>1545</v>
      </c>
      <c r="M132" s="3164" t="s">
        <v>1545</v>
      </c>
      <c r="N132" s="3164" t="s">
        <v>1545</v>
      </c>
      <c r="O132" s="3164" t="s">
        <v>1545</v>
      </c>
      <c r="P132" s="3164" t="s">
        <v>1545</v>
      </c>
      <c r="Q132" s="3164" t="s">
        <v>1545</v>
      </c>
      <c r="R132" s="3164" t="s">
        <v>1545</v>
      </c>
      <c r="S132" s="3164" t="s">
        <v>1545</v>
      </c>
      <c r="T132" s="3164" t="s">
        <v>1545</v>
      </c>
      <c r="U132" s="3164" t="s">
        <v>1545</v>
      </c>
      <c r="V132" s="3164" t="s">
        <v>1545</v>
      </c>
      <c r="W132" s="3164" t="s">
        <v>1545</v>
      </c>
      <c r="X132" s="3164" t="s">
        <v>1545</v>
      </c>
      <c r="Y132" s="3164" t="s">
        <v>1545</v>
      </c>
      <c r="Z132" s="3164" t="s">
        <v>1545</v>
      </c>
      <c r="AA132" s="3164" t="s">
        <v>1545</v>
      </c>
      <c r="AB132" s="3164" t="s">
        <v>1545</v>
      </c>
      <c r="AC132" s="3164" t="s">
        <v>1545</v>
      </c>
      <c r="AD132" s="3164" t="s">
        <v>1545</v>
      </c>
      <c r="AE132" s="3167" t="s">
        <v>1545</v>
      </c>
      <c r="AF132" s="2581"/>
    </row>
    <row r="133" spans="2:32" s="2887" customFormat="1" ht="13.5" thickBot="1" x14ac:dyDescent="0.25">
      <c r="B133" s="4512" t="s">
        <v>6723</v>
      </c>
      <c r="C133" s="4513"/>
      <c r="D133" s="3168" t="s">
        <v>1545</v>
      </c>
      <c r="E133" s="3168" t="s">
        <v>1545</v>
      </c>
      <c r="F133" s="3168" t="s">
        <v>1545</v>
      </c>
      <c r="G133" s="3169">
        <v>9</v>
      </c>
      <c r="H133" s="3168" t="s">
        <v>1545</v>
      </c>
      <c r="I133" s="3170">
        <v>0.16</v>
      </c>
      <c r="J133" s="3168" t="s">
        <v>1545</v>
      </c>
      <c r="K133" s="3168" t="s">
        <v>1545</v>
      </c>
      <c r="L133" s="3168" t="s">
        <v>1545</v>
      </c>
      <c r="M133" s="3168" t="s">
        <v>1545</v>
      </c>
      <c r="N133" s="3168" t="s">
        <v>1545</v>
      </c>
      <c r="O133" s="3168" t="s">
        <v>1545</v>
      </c>
      <c r="P133" s="3168" t="s">
        <v>1545</v>
      </c>
      <c r="Q133" s="3168" t="s">
        <v>1545</v>
      </c>
      <c r="R133" s="3168" t="s">
        <v>1545</v>
      </c>
      <c r="S133" s="3168" t="s">
        <v>1545</v>
      </c>
      <c r="T133" s="3168" t="s">
        <v>1545</v>
      </c>
      <c r="U133" s="3168" t="s">
        <v>1545</v>
      </c>
      <c r="V133" s="3168" t="s">
        <v>1545</v>
      </c>
      <c r="W133" s="3168" t="s">
        <v>1545</v>
      </c>
      <c r="X133" s="3168" t="s">
        <v>1545</v>
      </c>
      <c r="Y133" s="3168" t="s">
        <v>1545</v>
      </c>
      <c r="Z133" s="3168" t="s">
        <v>1545</v>
      </c>
      <c r="AA133" s="3168" t="s">
        <v>1545</v>
      </c>
      <c r="AB133" s="3168" t="s">
        <v>1545</v>
      </c>
      <c r="AC133" s="3168" t="s">
        <v>1545</v>
      </c>
      <c r="AD133" s="3168" t="s">
        <v>1545</v>
      </c>
      <c r="AE133" s="3171" t="s">
        <v>1545</v>
      </c>
      <c r="AF133" s="2581"/>
    </row>
    <row r="134" spans="2:32" s="2887" customFormat="1" x14ac:dyDescent="0.2">
      <c r="B134" s="2645"/>
      <c r="C134" s="2575"/>
      <c r="D134" s="2575"/>
      <c r="E134" s="2575"/>
      <c r="F134" s="2575"/>
      <c r="G134" s="2576"/>
      <c r="H134" s="2576"/>
      <c r="I134" s="2576"/>
      <c r="J134" s="2576"/>
      <c r="K134" s="2575"/>
      <c r="L134" s="2576"/>
      <c r="M134" s="2576"/>
      <c r="N134" s="2576"/>
      <c r="O134" s="2576"/>
      <c r="P134" s="2576"/>
      <c r="Q134" s="2642"/>
      <c r="R134" s="2642"/>
      <c r="S134" s="2642"/>
      <c r="T134" s="2642"/>
      <c r="U134" s="2642"/>
      <c r="V134" s="2642"/>
      <c r="W134" s="2642"/>
      <c r="X134" s="2642"/>
      <c r="Y134" s="2642"/>
      <c r="Z134" s="2642"/>
      <c r="AA134" s="2642"/>
      <c r="AB134" s="2642"/>
      <c r="AC134" s="2642"/>
      <c r="AD134" s="2642"/>
      <c r="AE134" s="2642"/>
      <c r="AF134" s="2581"/>
    </row>
    <row r="135" spans="2:32" s="2887" customFormat="1" x14ac:dyDescent="0.2">
      <c r="B135" s="3661" t="s">
        <v>5051</v>
      </c>
      <c r="C135" s="3662"/>
      <c r="D135" s="3663" t="s">
        <v>5145</v>
      </c>
      <c r="E135" s="3663"/>
      <c r="F135" s="3663"/>
      <c r="G135" s="3663"/>
      <c r="H135" s="3663"/>
      <c r="I135" s="2643"/>
      <c r="J135" s="2643"/>
      <c r="K135" s="2643"/>
      <c r="L135" s="2643"/>
      <c r="M135" s="2643"/>
      <c r="N135" s="2643"/>
      <c r="O135" s="2643"/>
      <c r="P135" s="2643"/>
      <c r="Q135" s="2642"/>
      <c r="R135" s="2642"/>
      <c r="S135" s="2642"/>
      <c r="T135" s="2642"/>
      <c r="U135" s="2642"/>
      <c r="V135" s="2642"/>
      <c r="W135" s="2642"/>
      <c r="X135" s="2642"/>
      <c r="Y135" s="2642"/>
      <c r="Z135" s="2642"/>
      <c r="AA135" s="2642"/>
      <c r="AB135" s="2642"/>
      <c r="AC135" s="2642"/>
      <c r="AD135" s="2642"/>
      <c r="AE135" s="2642"/>
      <c r="AF135" s="2581"/>
    </row>
    <row r="136" spans="2:32" s="2887" customFormat="1" x14ac:dyDescent="0.2">
      <c r="B136" s="3661" t="s">
        <v>5052</v>
      </c>
      <c r="C136" s="3662"/>
      <c r="D136" s="3663" t="s">
        <v>1528</v>
      </c>
      <c r="E136" s="3663"/>
      <c r="F136" s="3663"/>
      <c r="G136" s="3663"/>
      <c r="H136" s="3663"/>
      <c r="I136" s="2643"/>
      <c r="J136" s="2643"/>
      <c r="K136" s="2643"/>
      <c r="L136" s="2643"/>
      <c r="M136" s="2643"/>
      <c r="N136" s="2643"/>
      <c r="O136" s="2643"/>
      <c r="P136" s="2643"/>
      <c r="Q136" s="2642"/>
      <c r="R136" s="2642"/>
      <c r="S136" s="2642"/>
      <c r="T136" s="2642"/>
      <c r="U136" s="2642"/>
      <c r="V136" s="2642"/>
      <c r="W136" s="2642"/>
      <c r="X136" s="2642"/>
      <c r="Y136" s="2642"/>
      <c r="Z136" s="2642"/>
      <c r="AA136" s="2642"/>
      <c r="AB136" s="2642"/>
      <c r="AC136" s="2642"/>
      <c r="AD136" s="2642"/>
      <c r="AE136" s="2642"/>
      <c r="AF136" s="2581"/>
    </row>
    <row r="137" spans="2:32" s="2887" customFormat="1" ht="13.5" thickBot="1" x14ac:dyDescent="0.25">
      <c r="B137" s="3563"/>
      <c r="C137" s="3564"/>
      <c r="D137" s="3564"/>
      <c r="E137" s="3564"/>
      <c r="F137" s="3564"/>
      <c r="G137" s="2646"/>
      <c r="H137" s="2646"/>
      <c r="I137" s="2646"/>
      <c r="J137" s="2646"/>
      <c r="K137" s="2646"/>
      <c r="L137" s="2646"/>
      <c r="M137" s="2646"/>
      <c r="N137" s="2646"/>
      <c r="O137" s="2646"/>
      <c r="P137" s="2646"/>
      <c r="Q137" s="2646"/>
      <c r="R137" s="2646"/>
      <c r="S137" s="2646"/>
      <c r="T137" s="2646"/>
      <c r="U137" s="2646"/>
      <c r="V137" s="2646"/>
      <c r="W137" s="2646"/>
      <c r="X137" s="2646"/>
      <c r="Y137" s="2646"/>
      <c r="Z137" s="2646"/>
      <c r="AA137" s="2646"/>
      <c r="AB137" s="2646"/>
      <c r="AC137" s="2646"/>
      <c r="AD137" s="2646"/>
      <c r="AE137" s="2646"/>
      <c r="AF137" s="2586"/>
    </row>
    <row r="138" spans="2:32" s="2887" customFormat="1" x14ac:dyDescent="0.2">
      <c r="B138" s="2786" t="str">
        <f>+B119</f>
        <v>.</v>
      </c>
    </row>
    <row r="139" spans="2:32" s="2887" customFormat="1" ht="13.5" thickBot="1" x14ac:dyDescent="0.25"/>
    <row r="140" spans="2:32" s="2887" customFormat="1" ht="20.25" x14ac:dyDescent="0.2">
      <c r="B140" s="3616" t="s">
        <v>5124</v>
      </c>
      <c r="C140" s="3617"/>
      <c r="D140" s="3617"/>
      <c r="E140" s="3617"/>
      <c r="F140" s="3617"/>
      <c r="G140" s="3617"/>
      <c r="H140" s="3617"/>
      <c r="I140" s="3617"/>
      <c r="J140" s="3617"/>
      <c r="K140" s="3617"/>
      <c r="L140" s="3617"/>
      <c r="M140" s="3617"/>
      <c r="N140" s="3617"/>
      <c r="O140" s="3617"/>
      <c r="P140" s="3617"/>
      <c r="Q140" s="3617"/>
      <c r="R140" s="3617"/>
      <c r="S140" s="3617"/>
      <c r="T140" s="3617"/>
      <c r="U140" s="3617"/>
      <c r="V140" s="3617"/>
      <c r="W140" s="3617"/>
      <c r="X140" s="3617"/>
      <c r="Y140" s="3617"/>
      <c r="Z140" s="3617"/>
      <c r="AA140" s="3617"/>
      <c r="AB140" s="3617"/>
      <c r="AC140" s="3617"/>
      <c r="AD140" s="3617"/>
      <c r="AE140" s="3617"/>
      <c r="AF140" s="3618"/>
    </row>
    <row r="141" spans="2:32" s="2887" customFormat="1" x14ac:dyDescent="0.2">
      <c r="B141" s="3558"/>
      <c r="C141" s="3559"/>
      <c r="D141" s="3559"/>
      <c r="E141" s="3559"/>
      <c r="F141" s="3559"/>
      <c r="G141" s="2580"/>
      <c r="H141" s="2580"/>
      <c r="I141" s="2580"/>
      <c r="J141" s="2580"/>
      <c r="K141" s="2580"/>
      <c r="L141" s="2580"/>
      <c r="M141" s="2580"/>
      <c r="N141" s="2580"/>
      <c r="O141" s="2580"/>
      <c r="P141" s="2580"/>
      <c r="Q141" s="2580"/>
      <c r="R141" s="2580"/>
      <c r="S141" s="2580"/>
      <c r="T141" s="2580"/>
      <c r="U141" s="2580"/>
      <c r="V141" s="2580"/>
      <c r="W141" s="2580"/>
      <c r="X141" s="2580"/>
      <c r="Y141" s="2580"/>
      <c r="Z141" s="2580"/>
      <c r="AA141" s="2580"/>
      <c r="AB141" s="2580"/>
      <c r="AC141" s="2580"/>
      <c r="AD141" s="2580"/>
      <c r="AE141" s="2580"/>
      <c r="AF141" s="2581"/>
    </row>
    <row r="142" spans="2:32" s="2887" customFormat="1" ht="12.75" customHeight="1" x14ac:dyDescent="0.2">
      <c r="B142" s="2644" t="s">
        <v>5144</v>
      </c>
      <c r="C142" s="3559"/>
      <c r="D142" s="3674" t="s">
        <v>6749</v>
      </c>
      <c r="E142" s="3674"/>
      <c r="F142" s="3674"/>
      <c r="G142" s="2580"/>
      <c r="H142" s="2580"/>
      <c r="I142" s="2580"/>
      <c r="J142" s="2580"/>
      <c r="K142" s="2580"/>
      <c r="L142" s="2580"/>
      <c r="M142" s="2580"/>
      <c r="N142" s="2580"/>
      <c r="O142" s="2580"/>
      <c r="P142" s="2580"/>
      <c r="Q142" s="2580"/>
      <c r="R142" s="2580"/>
      <c r="S142" s="2580"/>
      <c r="T142" s="2580"/>
      <c r="U142" s="2580"/>
      <c r="V142" s="2580"/>
      <c r="W142" s="2580"/>
      <c r="X142" s="2580"/>
      <c r="Y142" s="2580"/>
      <c r="Z142" s="2580"/>
      <c r="AA142" s="2580"/>
      <c r="AB142" s="2580"/>
      <c r="AC142" s="2580"/>
      <c r="AD142" s="2580"/>
      <c r="AE142" s="2580"/>
      <c r="AF142" s="2581"/>
    </row>
    <row r="143" spans="2:32" s="2887" customFormat="1" ht="12.75" customHeight="1" x14ac:dyDescent="0.2">
      <c r="B143" s="3675" t="s">
        <v>5127</v>
      </c>
      <c r="C143" s="3676"/>
      <c r="D143" s="3561">
        <v>41640</v>
      </c>
      <c r="E143" s="3561"/>
      <c r="F143" s="3561"/>
      <c r="G143" s="2580"/>
      <c r="H143" s="2580"/>
      <c r="I143" s="2580"/>
      <c r="J143" s="2580"/>
      <c r="K143" s="2580"/>
      <c r="L143" s="2580"/>
      <c r="M143" s="2580"/>
      <c r="N143" s="2580"/>
      <c r="O143" s="2580"/>
      <c r="P143" s="2580"/>
      <c r="Q143" s="2580"/>
      <c r="R143" s="2580"/>
      <c r="S143" s="2580"/>
      <c r="T143" s="2580"/>
      <c r="U143" s="2580"/>
      <c r="V143" s="2580"/>
      <c r="W143" s="2580"/>
      <c r="X143" s="2580"/>
      <c r="Y143" s="2580"/>
      <c r="Z143" s="2580"/>
      <c r="AA143" s="2580"/>
      <c r="AB143" s="2580"/>
      <c r="AC143" s="2580"/>
      <c r="AD143" s="2580"/>
      <c r="AE143" s="2580"/>
      <c r="AF143" s="2581"/>
    </row>
    <row r="144" spans="2:32" s="2887" customFormat="1" x14ac:dyDescent="0.2">
      <c r="B144" s="3620" t="s">
        <v>5125</v>
      </c>
      <c r="C144" s="3621"/>
      <c r="D144" s="3562">
        <v>41670</v>
      </c>
      <c r="E144" s="3562"/>
      <c r="F144" s="3562"/>
      <c r="G144" s="2580"/>
      <c r="H144" s="2580"/>
      <c r="I144" s="2580"/>
      <c r="J144" s="2580"/>
      <c r="K144" s="2580"/>
      <c r="L144" s="2580"/>
      <c r="M144" s="2580"/>
      <c r="N144" s="2580"/>
      <c r="O144" s="2580"/>
      <c r="P144" s="2580"/>
      <c r="Q144" s="2580"/>
      <c r="R144" s="2580"/>
      <c r="S144" s="2580"/>
      <c r="T144" s="2580"/>
      <c r="U144" s="2580"/>
      <c r="V144" s="2580"/>
      <c r="W144" s="2580"/>
      <c r="X144" s="2580"/>
      <c r="Y144" s="2580"/>
      <c r="Z144" s="2580"/>
      <c r="AA144" s="2580"/>
      <c r="AB144" s="2580"/>
      <c r="AC144" s="2580"/>
      <c r="AD144" s="2580"/>
      <c r="AE144" s="2580"/>
      <c r="AF144" s="2581"/>
    </row>
    <row r="145" spans="2:32" s="2887" customFormat="1" ht="13.5" customHeight="1" thickBot="1" x14ac:dyDescent="0.25">
      <c r="B145" s="3558"/>
      <c r="C145" s="3559"/>
      <c r="D145" s="3559"/>
      <c r="E145" s="3559"/>
      <c r="F145" s="3559"/>
      <c r="G145" s="2580"/>
      <c r="H145" s="2580"/>
      <c r="I145" s="2580"/>
      <c r="J145" s="2580"/>
      <c r="K145" s="2580"/>
      <c r="L145" s="2580"/>
      <c r="M145" s="2580"/>
      <c r="N145" s="2580"/>
      <c r="O145" s="2580"/>
      <c r="P145" s="2580"/>
      <c r="Q145" s="2580"/>
      <c r="R145" s="2580"/>
      <c r="S145" s="2580"/>
      <c r="T145" s="2580"/>
      <c r="U145" s="2580"/>
      <c r="V145" s="2580"/>
      <c r="W145" s="2580"/>
      <c r="X145" s="2580"/>
      <c r="Y145" s="2580"/>
      <c r="Z145" s="2580"/>
      <c r="AA145" s="2580"/>
      <c r="AB145" s="2580"/>
      <c r="AC145" s="2580"/>
      <c r="AD145" s="2580"/>
      <c r="AE145" s="2580"/>
      <c r="AF145" s="2581"/>
    </row>
    <row r="146" spans="2:32" s="2887" customFormat="1" ht="70.5" customHeight="1" thickBot="1" x14ac:dyDescent="0.25">
      <c r="B146" s="3633" t="s">
        <v>5126</v>
      </c>
      <c r="C146" s="3677"/>
      <c r="D146" s="3623" t="s">
        <v>6750</v>
      </c>
      <c r="E146" s="3624"/>
      <c r="F146" s="3624"/>
      <c r="G146" s="3624"/>
      <c r="H146" s="3624"/>
      <c r="I146" s="3624"/>
      <c r="J146" s="3624"/>
      <c r="K146" s="3624"/>
      <c r="L146" s="3624"/>
      <c r="M146" s="3624"/>
      <c r="N146" s="3624"/>
      <c r="O146" s="3624"/>
      <c r="P146" s="3624"/>
      <c r="Q146" s="3625"/>
      <c r="R146" s="2580"/>
      <c r="S146" s="2580"/>
      <c r="T146" s="2580"/>
      <c r="U146" s="2580"/>
      <c r="V146" s="2580"/>
      <c r="W146" s="2580"/>
      <c r="X146" s="2580"/>
      <c r="Y146" s="2580"/>
      <c r="Z146" s="2580"/>
      <c r="AA146" s="2580"/>
      <c r="AB146" s="2580"/>
      <c r="AC146" s="2580"/>
      <c r="AD146" s="2580"/>
      <c r="AE146" s="2580"/>
      <c r="AF146" s="2581"/>
    </row>
    <row r="147" spans="2:32" s="2887" customFormat="1" ht="13.5" customHeight="1" thickBot="1" x14ac:dyDescent="0.25">
      <c r="B147" s="3558"/>
      <c r="C147" s="3559"/>
      <c r="D147" s="3559"/>
      <c r="E147" s="3559"/>
      <c r="F147" s="3559"/>
      <c r="G147" s="2580"/>
      <c r="H147" s="2580"/>
      <c r="I147" s="2580"/>
      <c r="J147" s="2580"/>
      <c r="K147" s="2580"/>
      <c r="L147" s="2580"/>
      <c r="M147" s="2580"/>
      <c r="N147" s="2580"/>
      <c r="O147" s="2580"/>
      <c r="P147" s="2580"/>
      <c r="Q147" s="2580"/>
      <c r="R147" s="2646"/>
      <c r="S147" s="2580"/>
      <c r="T147" s="2580"/>
      <c r="U147" s="2580"/>
      <c r="V147" s="2580"/>
      <c r="W147" s="2580"/>
      <c r="X147" s="2580"/>
      <c r="Y147" s="2580"/>
      <c r="Z147" s="2580"/>
      <c r="AA147" s="2580"/>
      <c r="AB147" s="2580"/>
      <c r="AC147" s="2580"/>
      <c r="AD147" s="2580"/>
      <c r="AE147" s="2580"/>
      <c r="AF147" s="2581"/>
    </row>
    <row r="148" spans="2:32" s="2887" customFormat="1" ht="13.5" customHeight="1" thickBot="1" x14ac:dyDescent="0.25">
      <c r="B148" s="3678" t="s">
        <v>5128</v>
      </c>
      <c r="C148" s="3679"/>
      <c r="D148" s="3630" t="s">
        <v>5129</v>
      </c>
      <c r="E148" s="3682" t="s">
        <v>224</v>
      </c>
      <c r="F148" s="3683"/>
      <c r="G148" s="3683"/>
      <c r="H148" s="3683"/>
      <c r="I148" s="3683"/>
      <c r="J148" s="3683"/>
      <c r="K148" s="3683"/>
      <c r="L148" s="3683"/>
      <c r="M148" s="3683"/>
      <c r="N148" s="3683"/>
      <c r="O148" s="3683"/>
      <c r="P148" s="3684"/>
      <c r="Q148" s="3685" t="s">
        <v>340</v>
      </c>
      <c r="R148" s="3686"/>
      <c r="S148" s="3687"/>
      <c r="T148" s="3687"/>
      <c r="U148" s="3687"/>
      <c r="V148" s="3687"/>
      <c r="W148" s="3687"/>
      <c r="X148" s="3687"/>
      <c r="Y148" s="3688"/>
      <c r="Z148" s="3685" t="s">
        <v>225</v>
      </c>
      <c r="AA148" s="3687"/>
      <c r="AB148" s="3688"/>
      <c r="AC148" s="3689" t="s">
        <v>5048</v>
      </c>
      <c r="AD148" s="3690"/>
      <c r="AE148" s="3691"/>
      <c r="AF148" s="2581"/>
    </row>
    <row r="149" spans="2:32" s="2887" customFormat="1" ht="13.5" thickBot="1" x14ac:dyDescent="0.25">
      <c r="B149" s="3680"/>
      <c r="C149" s="3681"/>
      <c r="D149" s="3630"/>
      <c r="E149" s="3630" t="s">
        <v>5066</v>
      </c>
      <c r="F149" s="3630" t="s">
        <v>5067</v>
      </c>
      <c r="G149" s="3631" t="s">
        <v>5069</v>
      </c>
      <c r="H149" s="3631" t="s">
        <v>5130</v>
      </c>
      <c r="I149" s="3671" t="s">
        <v>5131</v>
      </c>
      <c r="J149" s="3671" t="s">
        <v>5132</v>
      </c>
      <c r="K149" s="3671" t="s">
        <v>5072</v>
      </c>
      <c r="L149" s="3671"/>
      <c r="M149" s="3671" t="s">
        <v>5133</v>
      </c>
      <c r="N149" s="3671" t="s">
        <v>5134</v>
      </c>
      <c r="O149" s="3671" t="s">
        <v>5135</v>
      </c>
      <c r="P149" s="3671" t="s">
        <v>5136</v>
      </c>
      <c r="Q149" s="3627" t="s">
        <v>5078</v>
      </c>
      <c r="R149" s="3627" t="s">
        <v>5079</v>
      </c>
      <c r="S149" s="3627" t="s">
        <v>5080</v>
      </c>
      <c r="T149" s="3627" t="s">
        <v>5137</v>
      </c>
      <c r="U149" s="3627" t="s">
        <v>5138</v>
      </c>
      <c r="V149" s="3627" t="s">
        <v>5083</v>
      </c>
      <c r="W149" s="3627" t="s">
        <v>5085</v>
      </c>
      <c r="X149" s="3631" t="s">
        <v>5139</v>
      </c>
      <c r="Y149" s="3631" t="s">
        <v>5140</v>
      </c>
      <c r="Z149" s="3627" t="s">
        <v>5141</v>
      </c>
      <c r="AA149" s="3627" t="s">
        <v>5142</v>
      </c>
      <c r="AB149" s="3627" t="s">
        <v>5143</v>
      </c>
      <c r="AC149" s="3627" t="s">
        <v>1162</v>
      </c>
      <c r="AD149" s="3627" t="s">
        <v>5049</v>
      </c>
      <c r="AE149" s="3627" t="s">
        <v>5050</v>
      </c>
      <c r="AF149" s="2581"/>
    </row>
    <row r="150" spans="2:32" s="2887" customFormat="1" ht="13.5" thickBot="1" x14ac:dyDescent="0.25">
      <c r="B150" s="3680"/>
      <c r="C150" s="3681"/>
      <c r="D150" s="3627"/>
      <c r="E150" s="3627"/>
      <c r="F150" s="3627"/>
      <c r="G150" s="3632"/>
      <c r="H150" s="3632"/>
      <c r="I150" s="3631"/>
      <c r="J150" s="3631"/>
      <c r="K150" s="3556" t="s">
        <v>5092</v>
      </c>
      <c r="L150" s="3557" t="s">
        <v>2809</v>
      </c>
      <c r="M150" s="3631"/>
      <c r="N150" s="3631"/>
      <c r="O150" s="3631"/>
      <c r="P150" s="3631"/>
      <c r="Q150" s="3628"/>
      <c r="R150" s="3628"/>
      <c r="S150" s="3628"/>
      <c r="T150" s="3628"/>
      <c r="U150" s="3628"/>
      <c r="V150" s="3628"/>
      <c r="W150" s="3628"/>
      <c r="X150" s="3632"/>
      <c r="Y150" s="3632"/>
      <c r="Z150" s="3628"/>
      <c r="AA150" s="3628"/>
      <c r="AB150" s="3628"/>
      <c r="AC150" s="3628"/>
      <c r="AD150" s="3628"/>
      <c r="AE150" s="3628"/>
      <c r="AF150" s="2581"/>
    </row>
    <row r="151" spans="2:32" s="2887" customFormat="1" ht="27" customHeight="1" thickBot="1" x14ac:dyDescent="0.25">
      <c r="B151" s="4555" t="s">
        <v>6751</v>
      </c>
      <c r="C151" s="4556"/>
      <c r="D151" s="3172" t="s">
        <v>1545</v>
      </c>
      <c r="E151" s="3172" t="s">
        <v>1545</v>
      </c>
      <c r="F151" s="3172" t="s">
        <v>1545</v>
      </c>
      <c r="G151" s="3172" t="s">
        <v>1545</v>
      </c>
      <c r="H151" s="3172" t="s">
        <v>1545</v>
      </c>
      <c r="I151" s="3172" t="s">
        <v>1545</v>
      </c>
      <c r="J151" s="3172" t="s">
        <v>1545</v>
      </c>
      <c r="K151" s="3172" t="s">
        <v>1545</v>
      </c>
      <c r="L151" s="3172" t="s">
        <v>1545</v>
      </c>
      <c r="M151" s="3172" t="s">
        <v>1545</v>
      </c>
      <c r="N151" s="3172" t="s">
        <v>1545</v>
      </c>
      <c r="O151" s="3172" t="s">
        <v>1545</v>
      </c>
      <c r="P151" s="3172" t="s">
        <v>1545</v>
      </c>
      <c r="Q151" s="3172" t="s">
        <v>1545</v>
      </c>
      <c r="R151" s="3172" t="s">
        <v>1545</v>
      </c>
      <c r="S151" s="3172" t="s">
        <v>1545</v>
      </c>
      <c r="T151" s="3172" t="s">
        <v>1545</v>
      </c>
      <c r="U151" s="3172" t="s">
        <v>1545</v>
      </c>
      <c r="V151" s="3172" t="s">
        <v>1545</v>
      </c>
      <c r="W151" s="3172" t="s">
        <v>1545</v>
      </c>
      <c r="X151" s="3172" t="s">
        <v>1545</v>
      </c>
      <c r="Y151" s="3172" t="s">
        <v>1545</v>
      </c>
      <c r="Z151" s="3173" t="s">
        <v>5057</v>
      </c>
      <c r="AA151" s="3174" t="s">
        <v>1545</v>
      </c>
      <c r="AB151" s="3174">
        <v>0.112</v>
      </c>
      <c r="AC151" s="3429" t="s">
        <v>1545</v>
      </c>
      <c r="AD151" s="3429" t="s">
        <v>1545</v>
      </c>
      <c r="AE151" s="3429" t="s">
        <v>1545</v>
      </c>
      <c r="AF151" s="2581"/>
    </row>
    <row r="152" spans="2:32" s="2887" customFormat="1" x14ac:dyDescent="0.2">
      <c r="B152" s="2645"/>
      <c r="C152" s="2575"/>
      <c r="D152" s="2575"/>
      <c r="E152" s="2575"/>
      <c r="F152" s="2575"/>
      <c r="G152" s="2576"/>
      <c r="H152" s="2576"/>
      <c r="I152" s="2576"/>
      <c r="J152" s="2576"/>
      <c r="K152" s="2575"/>
      <c r="L152" s="2576"/>
      <c r="M152" s="2576"/>
      <c r="N152" s="2576"/>
      <c r="O152" s="2576"/>
      <c r="P152" s="2576"/>
      <c r="Q152" s="2642"/>
      <c r="R152" s="2642"/>
      <c r="S152" s="2642"/>
      <c r="T152" s="2642"/>
      <c r="U152" s="2642"/>
      <c r="V152" s="2642"/>
      <c r="W152" s="2642"/>
      <c r="X152" s="2642"/>
      <c r="Y152" s="2642"/>
      <c r="Z152" s="2642"/>
      <c r="AA152" s="2642"/>
      <c r="AB152" s="2642"/>
      <c r="AC152" s="2642"/>
      <c r="AD152" s="2642"/>
      <c r="AE152" s="2642"/>
      <c r="AF152" s="2581"/>
    </row>
    <row r="153" spans="2:32" s="2887" customFormat="1" x14ac:dyDescent="0.2">
      <c r="B153" s="3661" t="s">
        <v>5051</v>
      </c>
      <c r="C153" s="3662"/>
      <c r="D153" s="4538" t="s">
        <v>1545</v>
      </c>
      <c r="E153" s="4538"/>
      <c r="F153" s="4538"/>
      <c r="G153" s="4538"/>
      <c r="H153" s="4538"/>
      <c r="I153" s="2643"/>
      <c r="J153" s="2643"/>
      <c r="K153" s="2643"/>
      <c r="L153" s="2643"/>
      <c r="M153" s="2643"/>
      <c r="N153" s="2643"/>
      <c r="O153" s="2643"/>
      <c r="P153" s="2643"/>
      <c r="Q153" s="2642"/>
      <c r="R153" s="2642"/>
      <c r="S153" s="2642"/>
      <c r="T153" s="2642"/>
      <c r="U153" s="2642"/>
      <c r="V153" s="2642"/>
      <c r="W153" s="2642"/>
      <c r="X153" s="2642"/>
      <c r="Y153" s="2642"/>
      <c r="Z153" s="2642"/>
      <c r="AA153" s="2642"/>
      <c r="AB153" s="2642"/>
      <c r="AC153" s="2642"/>
      <c r="AD153" s="2642"/>
      <c r="AE153" s="2642"/>
      <c r="AF153" s="2581"/>
    </row>
    <row r="154" spans="2:32" s="2887" customFormat="1" x14ac:dyDescent="0.2">
      <c r="B154" s="3661" t="s">
        <v>5052</v>
      </c>
      <c r="C154" s="3662"/>
      <c r="D154" s="4538" t="s">
        <v>10</v>
      </c>
      <c r="E154" s="4538"/>
      <c r="F154" s="4538"/>
      <c r="G154" s="4538"/>
      <c r="H154" s="4538"/>
      <c r="I154" s="2643"/>
      <c r="J154" s="2643"/>
      <c r="K154" s="2643"/>
      <c r="L154" s="2643"/>
      <c r="M154" s="2643"/>
      <c r="N154" s="2643"/>
      <c r="O154" s="2643"/>
      <c r="P154" s="2643"/>
      <c r="Q154" s="2642"/>
      <c r="R154" s="2642"/>
      <c r="S154" s="2642"/>
      <c r="T154" s="2642"/>
      <c r="U154" s="2642"/>
      <c r="V154" s="2642"/>
      <c r="W154" s="2642"/>
      <c r="X154" s="2642"/>
      <c r="Y154" s="2642"/>
      <c r="Z154" s="2642"/>
      <c r="AA154" s="2642"/>
      <c r="AB154" s="2642"/>
      <c r="AC154" s="2642"/>
      <c r="AD154" s="2642"/>
      <c r="AE154" s="2642"/>
      <c r="AF154" s="2581"/>
    </row>
    <row r="155" spans="2:32" s="2887" customFormat="1" ht="13.5" thickBot="1" x14ac:dyDescent="0.25">
      <c r="B155" s="3563"/>
      <c r="C155" s="3564"/>
      <c r="D155" s="3564"/>
      <c r="E155" s="3564"/>
      <c r="F155" s="3564"/>
      <c r="G155" s="2646"/>
      <c r="H155" s="2646"/>
      <c r="I155" s="2646"/>
      <c r="J155" s="2646"/>
      <c r="K155" s="2646"/>
      <c r="L155" s="2646"/>
      <c r="M155" s="2646"/>
      <c r="N155" s="2646"/>
      <c r="O155" s="2646"/>
      <c r="P155" s="2646"/>
      <c r="Q155" s="2646"/>
      <c r="R155" s="2646"/>
      <c r="S155" s="2646"/>
      <c r="T155" s="2646"/>
      <c r="U155" s="2646"/>
      <c r="V155" s="2646"/>
      <c r="W155" s="2646"/>
      <c r="X155" s="2646"/>
      <c r="Y155" s="2646"/>
      <c r="Z155" s="2646"/>
      <c r="AA155" s="2646"/>
      <c r="AB155" s="2646"/>
      <c r="AC155" s="2646"/>
      <c r="AD155" s="2646"/>
      <c r="AE155" s="2646"/>
      <c r="AF155" s="2586"/>
    </row>
    <row r="156" spans="2:32" s="2887" customFormat="1" x14ac:dyDescent="0.2">
      <c r="B156" s="2786" t="str">
        <f>+B138</f>
        <v>.</v>
      </c>
    </row>
    <row r="157" spans="2:32" s="2887" customFormat="1" ht="13.5" thickBot="1" x14ac:dyDescent="0.25"/>
    <row r="158" spans="2:32" s="2887" customFormat="1" ht="20.25" x14ac:dyDescent="0.2">
      <c r="B158" s="3616" t="s">
        <v>5124</v>
      </c>
      <c r="C158" s="3617"/>
      <c r="D158" s="3617"/>
      <c r="E158" s="3617"/>
      <c r="F158" s="3617"/>
      <c r="G158" s="3617"/>
      <c r="H158" s="3617"/>
      <c r="I158" s="3617"/>
      <c r="J158" s="3617"/>
      <c r="K158" s="3617"/>
      <c r="L158" s="3617"/>
      <c r="M158" s="3617"/>
      <c r="N158" s="3617"/>
      <c r="O158" s="3617"/>
      <c r="P158" s="3617"/>
      <c r="Q158" s="3617"/>
      <c r="R158" s="3617"/>
      <c r="S158" s="3617"/>
      <c r="T158" s="3617"/>
      <c r="U158" s="3617"/>
      <c r="V158" s="3617"/>
      <c r="W158" s="3617"/>
      <c r="X158" s="3617"/>
      <c r="Y158" s="3617"/>
      <c r="Z158" s="3617"/>
      <c r="AA158" s="3617"/>
      <c r="AB158" s="3617"/>
      <c r="AC158" s="3617"/>
      <c r="AD158" s="3617"/>
      <c r="AE158" s="3617"/>
      <c r="AF158" s="3618"/>
    </row>
    <row r="159" spans="2:32" s="2887" customFormat="1" x14ac:dyDescent="0.2">
      <c r="B159" s="3558"/>
      <c r="C159" s="3559"/>
      <c r="D159" s="3559"/>
      <c r="E159" s="3559"/>
      <c r="F159" s="3559"/>
      <c r="G159" s="2580"/>
      <c r="H159" s="2580"/>
      <c r="I159" s="2580"/>
      <c r="J159" s="2580"/>
      <c r="K159" s="2580"/>
      <c r="L159" s="2580"/>
      <c r="M159" s="2580"/>
      <c r="N159" s="2580"/>
      <c r="O159" s="2580"/>
      <c r="P159" s="2580"/>
      <c r="Q159" s="2580"/>
      <c r="R159" s="2580"/>
      <c r="S159" s="2580"/>
      <c r="T159" s="2580"/>
      <c r="U159" s="2580"/>
      <c r="V159" s="2580"/>
      <c r="W159" s="2580"/>
      <c r="X159" s="2580"/>
      <c r="Y159" s="2580"/>
      <c r="Z159" s="2580"/>
      <c r="AA159" s="2580"/>
      <c r="AB159" s="2580"/>
      <c r="AC159" s="2580"/>
      <c r="AD159" s="2580"/>
      <c r="AE159" s="2580"/>
      <c r="AF159" s="2581"/>
    </row>
    <row r="160" spans="2:32" s="2887" customFormat="1" x14ac:dyDescent="0.2">
      <c r="B160" s="2644" t="s">
        <v>5144</v>
      </c>
      <c r="C160" s="3559"/>
      <c r="D160" s="3674" t="s">
        <v>6746</v>
      </c>
      <c r="E160" s="3674"/>
      <c r="F160" s="3674"/>
      <c r="G160" s="2580"/>
      <c r="H160" s="2580"/>
      <c r="I160" s="2580"/>
      <c r="J160" s="2580"/>
      <c r="K160" s="2580"/>
      <c r="L160" s="2580"/>
      <c r="M160" s="2580"/>
      <c r="N160" s="2580"/>
      <c r="O160" s="2580"/>
      <c r="P160" s="2580"/>
      <c r="Q160" s="2580"/>
      <c r="R160" s="2580"/>
      <c r="S160" s="2580"/>
      <c r="T160" s="2580"/>
      <c r="U160" s="2580"/>
      <c r="V160" s="2580"/>
      <c r="W160" s="2580"/>
      <c r="X160" s="2580"/>
      <c r="Y160" s="2580"/>
      <c r="Z160" s="2580"/>
      <c r="AA160" s="2580"/>
      <c r="AB160" s="2580"/>
      <c r="AC160" s="2580"/>
      <c r="AD160" s="2580"/>
      <c r="AE160" s="2580"/>
      <c r="AF160" s="2581"/>
    </row>
    <row r="161" spans="2:32" s="2887" customFormat="1" x14ac:dyDescent="0.2">
      <c r="B161" s="3675" t="s">
        <v>5127</v>
      </c>
      <c r="C161" s="3676"/>
      <c r="D161" s="3561">
        <v>41640</v>
      </c>
      <c r="E161" s="3561"/>
      <c r="F161" s="3561"/>
      <c r="G161" s="2580"/>
      <c r="H161" s="2580"/>
      <c r="I161" s="2580"/>
      <c r="J161" s="2580"/>
      <c r="K161" s="2580"/>
      <c r="L161" s="2580"/>
      <c r="M161" s="2580"/>
      <c r="N161" s="2580"/>
      <c r="O161" s="2580"/>
      <c r="P161" s="2580"/>
      <c r="Q161" s="2580"/>
      <c r="R161" s="2580"/>
      <c r="S161" s="2580"/>
      <c r="T161" s="2580"/>
      <c r="U161" s="2580"/>
      <c r="V161" s="2580"/>
      <c r="W161" s="2580"/>
      <c r="X161" s="2580"/>
      <c r="Y161" s="2580"/>
      <c r="Z161" s="2580"/>
      <c r="AA161" s="2580"/>
      <c r="AB161" s="2580"/>
      <c r="AC161" s="2580"/>
      <c r="AD161" s="2580"/>
      <c r="AE161" s="2580"/>
      <c r="AF161" s="2581"/>
    </row>
    <row r="162" spans="2:32" s="2887" customFormat="1" ht="12.75" customHeight="1" x14ac:dyDescent="0.2">
      <c r="B162" s="3620" t="s">
        <v>5125</v>
      </c>
      <c r="C162" s="3621"/>
      <c r="D162" s="3562">
        <v>41670</v>
      </c>
      <c r="E162" s="3562"/>
      <c r="F162" s="3562"/>
      <c r="G162" s="2580"/>
      <c r="H162" s="2580"/>
      <c r="I162" s="2580"/>
      <c r="J162" s="2580"/>
      <c r="K162" s="2580"/>
      <c r="L162" s="2580"/>
      <c r="M162" s="2580"/>
      <c r="N162" s="2580"/>
      <c r="O162" s="2580"/>
      <c r="P162" s="2580"/>
      <c r="Q162" s="2580"/>
      <c r="R162" s="2580"/>
      <c r="S162" s="2580"/>
      <c r="T162" s="2580"/>
      <c r="U162" s="2580"/>
      <c r="V162" s="2580"/>
      <c r="W162" s="2580"/>
      <c r="X162" s="2580"/>
      <c r="Y162" s="2580"/>
      <c r="Z162" s="2580"/>
      <c r="AA162" s="2580"/>
      <c r="AB162" s="2580"/>
      <c r="AC162" s="2580"/>
      <c r="AD162" s="2580"/>
      <c r="AE162" s="2580"/>
      <c r="AF162" s="2581"/>
    </row>
    <row r="163" spans="2:32" s="2887" customFormat="1" ht="12.75" customHeight="1" thickBot="1" x14ac:dyDescent="0.25">
      <c r="B163" s="3558"/>
      <c r="C163" s="3559"/>
      <c r="D163" s="3559"/>
      <c r="E163" s="3559"/>
      <c r="F163" s="3559"/>
      <c r="G163" s="2580"/>
      <c r="H163" s="2580"/>
      <c r="I163" s="2580"/>
      <c r="J163" s="2580"/>
      <c r="K163" s="2580"/>
      <c r="L163" s="2580"/>
      <c r="M163" s="2580"/>
      <c r="N163" s="2580"/>
      <c r="O163" s="2580"/>
      <c r="P163" s="2580"/>
      <c r="Q163" s="2580"/>
      <c r="R163" s="2580"/>
      <c r="S163" s="2580"/>
      <c r="T163" s="2580"/>
      <c r="U163" s="2580"/>
      <c r="V163" s="2580"/>
      <c r="W163" s="2580"/>
      <c r="X163" s="2580"/>
      <c r="Y163" s="2580"/>
      <c r="Z163" s="2580"/>
      <c r="AA163" s="2580"/>
      <c r="AB163" s="2580"/>
      <c r="AC163" s="2580"/>
      <c r="AD163" s="2580"/>
      <c r="AE163" s="2580"/>
      <c r="AF163" s="2581"/>
    </row>
    <row r="164" spans="2:32" s="2887" customFormat="1" ht="66" customHeight="1" thickBot="1" x14ac:dyDescent="0.25">
      <c r="B164" s="3633" t="s">
        <v>5126</v>
      </c>
      <c r="C164" s="3677"/>
      <c r="D164" s="3623" t="s">
        <v>6747</v>
      </c>
      <c r="E164" s="3624"/>
      <c r="F164" s="3624"/>
      <c r="G164" s="3624"/>
      <c r="H164" s="3624"/>
      <c r="I164" s="3624"/>
      <c r="J164" s="3624"/>
      <c r="K164" s="3624"/>
      <c r="L164" s="3624"/>
      <c r="M164" s="3624"/>
      <c r="N164" s="3624"/>
      <c r="O164" s="3624"/>
      <c r="P164" s="3624"/>
      <c r="Q164" s="3625"/>
      <c r="R164" s="2580"/>
      <c r="S164" s="2580"/>
      <c r="T164" s="2580"/>
      <c r="U164" s="2580"/>
      <c r="V164" s="2580"/>
      <c r="W164" s="2580"/>
      <c r="X164" s="2580"/>
      <c r="Y164" s="2580"/>
      <c r="Z164" s="2580"/>
      <c r="AA164" s="2580"/>
      <c r="AB164" s="2580"/>
      <c r="AC164" s="2580"/>
      <c r="AD164" s="2580"/>
      <c r="AE164" s="2580"/>
      <c r="AF164" s="2581"/>
    </row>
    <row r="165" spans="2:32" s="2887" customFormat="1" ht="13.5" customHeight="1" thickBot="1" x14ac:dyDescent="0.25">
      <c r="B165" s="3558"/>
      <c r="C165" s="3559"/>
      <c r="D165" s="3559"/>
      <c r="E165" s="3559"/>
      <c r="F165" s="3559"/>
      <c r="G165" s="2580"/>
      <c r="H165" s="2580"/>
      <c r="I165" s="2580"/>
      <c r="J165" s="2580"/>
      <c r="K165" s="2580"/>
      <c r="L165" s="2580"/>
      <c r="M165" s="2580"/>
      <c r="N165" s="2580"/>
      <c r="O165" s="2580"/>
      <c r="P165" s="2580"/>
      <c r="Q165" s="2580"/>
      <c r="R165" s="2646"/>
      <c r="S165" s="2580"/>
      <c r="T165" s="2580"/>
      <c r="U165" s="2580"/>
      <c r="V165" s="2580"/>
      <c r="W165" s="2580"/>
      <c r="X165" s="2580"/>
      <c r="Y165" s="2580"/>
      <c r="Z165" s="2580"/>
      <c r="AA165" s="2580"/>
      <c r="AB165" s="2580"/>
      <c r="AC165" s="2580"/>
      <c r="AD165" s="2580"/>
      <c r="AE165" s="2580"/>
      <c r="AF165" s="2581"/>
    </row>
    <row r="166" spans="2:32" s="2887" customFormat="1" ht="13.5" thickBot="1" x14ac:dyDescent="0.25">
      <c r="B166" s="3678" t="s">
        <v>5128</v>
      </c>
      <c r="C166" s="3679"/>
      <c r="D166" s="3630" t="s">
        <v>5129</v>
      </c>
      <c r="E166" s="3682" t="s">
        <v>224</v>
      </c>
      <c r="F166" s="3683"/>
      <c r="G166" s="3683"/>
      <c r="H166" s="3683"/>
      <c r="I166" s="3683"/>
      <c r="J166" s="3683"/>
      <c r="K166" s="3683"/>
      <c r="L166" s="3683"/>
      <c r="M166" s="3683"/>
      <c r="N166" s="3683"/>
      <c r="O166" s="3683"/>
      <c r="P166" s="3684"/>
      <c r="Q166" s="3685" t="s">
        <v>340</v>
      </c>
      <c r="R166" s="3686"/>
      <c r="S166" s="3687"/>
      <c r="T166" s="3687"/>
      <c r="U166" s="3687"/>
      <c r="V166" s="3687"/>
      <c r="W166" s="3687"/>
      <c r="X166" s="3687"/>
      <c r="Y166" s="3688"/>
      <c r="Z166" s="3685" t="s">
        <v>225</v>
      </c>
      <c r="AA166" s="3687"/>
      <c r="AB166" s="3688"/>
      <c r="AC166" s="3689" t="s">
        <v>5048</v>
      </c>
      <c r="AD166" s="3690"/>
      <c r="AE166" s="3691"/>
      <c r="AF166" s="2581"/>
    </row>
    <row r="167" spans="2:32" s="2887" customFormat="1" ht="13.5" customHeight="1" thickBot="1" x14ac:dyDescent="0.25">
      <c r="B167" s="3680"/>
      <c r="C167" s="3681"/>
      <c r="D167" s="3630"/>
      <c r="E167" s="3630" t="s">
        <v>5066</v>
      </c>
      <c r="F167" s="3630" t="s">
        <v>5067</v>
      </c>
      <c r="G167" s="3631" t="s">
        <v>5069</v>
      </c>
      <c r="H167" s="3631" t="s">
        <v>5130</v>
      </c>
      <c r="I167" s="3671" t="s">
        <v>5131</v>
      </c>
      <c r="J167" s="3671" t="s">
        <v>5132</v>
      </c>
      <c r="K167" s="3671" t="s">
        <v>5072</v>
      </c>
      <c r="L167" s="3671"/>
      <c r="M167" s="3671" t="s">
        <v>5133</v>
      </c>
      <c r="N167" s="3671" t="s">
        <v>5134</v>
      </c>
      <c r="O167" s="3671" t="s">
        <v>5135</v>
      </c>
      <c r="P167" s="3671" t="s">
        <v>5136</v>
      </c>
      <c r="Q167" s="3627" t="s">
        <v>5078</v>
      </c>
      <c r="R167" s="3627" t="s">
        <v>5079</v>
      </c>
      <c r="S167" s="3627" t="s">
        <v>5080</v>
      </c>
      <c r="T167" s="3627" t="s">
        <v>5137</v>
      </c>
      <c r="U167" s="3627" t="s">
        <v>5138</v>
      </c>
      <c r="V167" s="3627" t="s">
        <v>5083</v>
      </c>
      <c r="W167" s="3627" t="s">
        <v>5085</v>
      </c>
      <c r="X167" s="3631" t="s">
        <v>5139</v>
      </c>
      <c r="Y167" s="3631" t="s">
        <v>5140</v>
      </c>
      <c r="Z167" s="3627" t="s">
        <v>5141</v>
      </c>
      <c r="AA167" s="3627" t="s">
        <v>5142</v>
      </c>
      <c r="AB167" s="3627" t="s">
        <v>5143</v>
      </c>
      <c r="AC167" s="3627" t="s">
        <v>1162</v>
      </c>
      <c r="AD167" s="3627" t="s">
        <v>5049</v>
      </c>
      <c r="AE167" s="3627" t="s">
        <v>5050</v>
      </c>
      <c r="AF167" s="2581"/>
    </row>
    <row r="168" spans="2:32" s="2887" customFormat="1" ht="13.5" customHeight="1" thickBot="1" x14ac:dyDescent="0.25">
      <c r="B168" s="3680"/>
      <c r="C168" s="3681"/>
      <c r="D168" s="3627"/>
      <c r="E168" s="3627"/>
      <c r="F168" s="3627"/>
      <c r="G168" s="3632"/>
      <c r="H168" s="3632"/>
      <c r="I168" s="3631"/>
      <c r="J168" s="3631"/>
      <c r="K168" s="3556" t="s">
        <v>5092</v>
      </c>
      <c r="L168" s="3557" t="s">
        <v>2809</v>
      </c>
      <c r="M168" s="3631"/>
      <c r="N168" s="3631"/>
      <c r="O168" s="3631"/>
      <c r="P168" s="3631"/>
      <c r="Q168" s="3628"/>
      <c r="R168" s="3628"/>
      <c r="S168" s="3628"/>
      <c r="T168" s="3628"/>
      <c r="U168" s="3628"/>
      <c r="V168" s="3628"/>
      <c r="W168" s="3628"/>
      <c r="X168" s="3632"/>
      <c r="Y168" s="3632"/>
      <c r="Z168" s="3628"/>
      <c r="AA168" s="3628"/>
      <c r="AB168" s="3628"/>
      <c r="AC168" s="3628"/>
      <c r="AD168" s="3628"/>
      <c r="AE168" s="3628"/>
      <c r="AF168" s="2581"/>
    </row>
    <row r="169" spans="2:32" s="2887" customFormat="1" ht="27" customHeight="1" thickBot="1" x14ac:dyDescent="0.25">
      <c r="B169" s="4555" t="s">
        <v>6748</v>
      </c>
      <c r="C169" s="4556"/>
      <c r="D169" s="3172" t="s">
        <v>1545</v>
      </c>
      <c r="E169" s="3172" t="s">
        <v>1545</v>
      </c>
      <c r="F169" s="3172" t="s">
        <v>1545</v>
      </c>
      <c r="G169" s="3172" t="s">
        <v>1545</v>
      </c>
      <c r="H169" s="3172" t="s">
        <v>1545</v>
      </c>
      <c r="I169" s="3172" t="s">
        <v>1545</v>
      </c>
      <c r="J169" s="3172" t="s">
        <v>1545</v>
      </c>
      <c r="K169" s="3172" t="s">
        <v>1545</v>
      </c>
      <c r="L169" s="3172" t="s">
        <v>1545</v>
      </c>
      <c r="M169" s="3172" t="s">
        <v>1545</v>
      </c>
      <c r="N169" s="3172" t="s">
        <v>1545</v>
      </c>
      <c r="O169" s="3172" t="s">
        <v>1545</v>
      </c>
      <c r="P169" s="3172" t="s">
        <v>1545</v>
      </c>
      <c r="Q169" s="3172" t="s">
        <v>1545</v>
      </c>
      <c r="R169" s="3172" t="s">
        <v>1545</v>
      </c>
      <c r="S169" s="3172" t="s">
        <v>1545</v>
      </c>
      <c r="T169" s="3172" t="s">
        <v>1545</v>
      </c>
      <c r="U169" s="3172" t="s">
        <v>1545</v>
      </c>
      <c r="V169" s="3172" t="s">
        <v>1545</v>
      </c>
      <c r="W169" s="3172" t="s">
        <v>1545</v>
      </c>
      <c r="X169" s="3172" t="s">
        <v>1545</v>
      </c>
      <c r="Y169" s="3172" t="s">
        <v>1545</v>
      </c>
      <c r="Z169" s="3173" t="s">
        <v>5057</v>
      </c>
      <c r="AA169" s="3174" t="s">
        <v>1545</v>
      </c>
      <c r="AB169" s="3174">
        <v>0.112</v>
      </c>
      <c r="AC169" s="3429" t="s">
        <v>1545</v>
      </c>
      <c r="AD169" s="3429" t="s">
        <v>1545</v>
      </c>
      <c r="AE169" s="3429" t="s">
        <v>1545</v>
      </c>
      <c r="AF169" s="2581"/>
    </row>
    <row r="170" spans="2:32" s="2887" customFormat="1" x14ac:dyDescent="0.2">
      <c r="B170" s="2645"/>
      <c r="C170" s="2575"/>
      <c r="D170" s="2575"/>
      <c r="E170" s="2575"/>
      <c r="F170" s="2575"/>
      <c r="G170" s="2576"/>
      <c r="H170" s="2576"/>
      <c r="I170" s="2576"/>
      <c r="J170" s="2576"/>
      <c r="K170" s="2575"/>
      <c r="L170" s="2576"/>
      <c r="M170" s="2576"/>
      <c r="N170" s="2576"/>
      <c r="O170" s="2576"/>
      <c r="P170" s="2576"/>
      <c r="Q170" s="2642"/>
      <c r="R170" s="2642"/>
      <c r="S170" s="2642"/>
      <c r="T170" s="2642"/>
      <c r="U170" s="2642"/>
      <c r="V170" s="2642"/>
      <c r="W170" s="2642"/>
      <c r="X170" s="2642"/>
      <c r="Y170" s="2642"/>
      <c r="Z170" s="2642"/>
      <c r="AA170" s="2642"/>
      <c r="AB170" s="2642"/>
      <c r="AC170" s="2642"/>
      <c r="AD170" s="2642"/>
      <c r="AE170" s="2642"/>
      <c r="AF170" s="2581"/>
    </row>
    <row r="171" spans="2:32" s="2887" customFormat="1" x14ac:dyDescent="0.2">
      <c r="B171" s="3661" t="s">
        <v>5051</v>
      </c>
      <c r="C171" s="3662"/>
      <c r="D171" s="4538" t="s">
        <v>1545</v>
      </c>
      <c r="E171" s="4538"/>
      <c r="F171" s="4538"/>
      <c r="G171" s="4538"/>
      <c r="H171" s="4538"/>
      <c r="I171" s="2643"/>
      <c r="J171" s="2643"/>
      <c r="K171" s="2643"/>
      <c r="L171" s="2643"/>
      <c r="M171" s="2643"/>
      <c r="N171" s="2643"/>
      <c r="O171" s="2643"/>
      <c r="P171" s="2643"/>
      <c r="Q171" s="2642"/>
      <c r="R171" s="2642"/>
      <c r="S171" s="2642"/>
      <c r="T171" s="2642"/>
      <c r="U171" s="2642"/>
      <c r="V171" s="2642"/>
      <c r="W171" s="2642"/>
      <c r="X171" s="2642"/>
      <c r="Y171" s="2642"/>
      <c r="Z171" s="2642"/>
      <c r="AA171" s="2642"/>
      <c r="AB171" s="2642"/>
      <c r="AC171" s="2642"/>
      <c r="AD171" s="2642"/>
      <c r="AE171" s="2642"/>
      <c r="AF171" s="2581"/>
    </row>
    <row r="172" spans="2:32" s="2887" customFormat="1" x14ac:dyDescent="0.2">
      <c r="B172" s="3661" t="s">
        <v>5052</v>
      </c>
      <c r="C172" s="3662"/>
      <c r="D172" s="4538" t="s">
        <v>10</v>
      </c>
      <c r="E172" s="4538"/>
      <c r="F172" s="4538"/>
      <c r="G172" s="4538"/>
      <c r="H172" s="4538"/>
      <c r="I172" s="2643"/>
      <c r="J172" s="2643"/>
      <c r="K172" s="2643"/>
      <c r="L172" s="2643"/>
      <c r="M172" s="2643"/>
      <c r="N172" s="2643"/>
      <c r="O172" s="2643"/>
      <c r="P172" s="2643"/>
      <c r="Q172" s="2642"/>
      <c r="R172" s="2642"/>
      <c r="S172" s="2642"/>
      <c r="T172" s="2642"/>
      <c r="U172" s="2642"/>
      <c r="V172" s="2642"/>
      <c r="W172" s="2642"/>
      <c r="X172" s="2642"/>
      <c r="Y172" s="2642"/>
      <c r="Z172" s="2642"/>
      <c r="AA172" s="2642"/>
      <c r="AB172" s="2642"/>
      <c r="AC172" s="2642"/>
      <c r="AD172" s="2642"/>
      <c r="AE172" s="2642"/>
      <c r="AF172" s="2581"/>
    </row>
    <row r="173" spans="2:32" s="2887" customFormat="1" ht="13.5" thickBot="1" x14ac:dyDescent="0.25">
      <c r="B173" s="3563"/>
      <c r="C173" s="3564"/>
      <c r="D173" s="3564"/>
      <c r="E173" s="3564"/>
      <c r="F173" s="3564"/>
      <c r="G173" s="2646"/>
      <c r="H173" s="2646"/>
      <c r="I173" s="2646"/>
      <c r="J173" s="2646"/>
      <c r="K173" s="2646"/>
      <c r="L173" s="2646"/>
      <c r="M173" s="2646"/>
      <c r="N173" s="2646"/>
      <c r="O173" s="2646"/>
      <c r="P173" s="2646"/>
      <c r="Q173" s="2646"/>
      <c r="R173" s="2646"/>
      <c r="S173" s="2646"/>
      <c r="T173" s="2646"/>
      <c r="U173" s="2646"/>
      <c r="V173" s="2646"/>
      <c r="W173" s="2646"/>
      <c r="X173" s="2646"/>
      <c r="Y173" s="2646"/>
      <c r="Z173" s="2646"/>
      <c r="AA173" s="2646"/>
      <c r="AB173" s="2646"/>
      <c r="AC173" s="2646"/>
      <c r="AD173" s="2646"/>
      <c r="AE173" s="2646"/>
      <c r="AF173" s="2586"/>
    </row>
    <row r="174" spans="2:32" s="2887" customFormat="1" x14ac:dyDescent="0.2">
      <c r="B174" s="2786" t="str">
        <f>+B156</f>
        <v>.</v>
      </c>
    </row>
    <row r="175" spans="2:32" s="2887" customFormat="1" ht="13.5" thickBot="1" x14ac:dyDescent="0.25"/>
    <row r="176" spans="2:32" s="2887" customFormat="1" ht="20.25" x14ac:dyDescent="0.2">
      <c r="B176" s="3616" t="s">
        <v>5124</v>
      </c>
      <c r="C176" s="3617"/>
      <c r="D176" s="3617"/>
      <c r="E176" s="3617"/>
      <c r="F176" s="3617"/>
      <c r="G176" s="3617"/>
      <c r="H176" s="3617"/>
      <c r="I176" s="3617"/>
      <c r="J176" s="3617"/>
      <c r="K176" s="3617"/>
      <c r="L176" s="3617"/>
      <c r="M176" s="3617"/>
      <c r="N176" s="3617"/>
      <c r="O176" s="3617"/>
      <c r="P176" s="3617"/>
      <c r="Q176" s="3617"/>
      <c r="R176" s="3617"/>
      <c r="S176" s="3617"/>
      <c r="T176" s="3617"/>
      <c r="U176" s="3617"/>
      <c r="V176" s="3617"/>
      <c r="W176" s="3617"/>
      <c r="X176" s="3617"/>
      <c r="Y176" s="3617"/>
      <c r="Z176" s="3617"/>
      <c r="AA176" s="3617"/>
      <c r="AB176" s="3617"/>
      <c r="AC176" s="3617"/>
      <c r="AD176" s="3617"/>
      <c r="AE176" s="3617"/>
      <c r="AF176" s="3618"/>
    </row>
    <row r="177" spans="2:32" s="2887" customFormat="1" x14ac:dyDescent="0.2">
      <c r="B177" s="3558"/>
      <c r="C177" s="3559"/>
      <c r="D177" s="3559"/>
      <c r="E177" s="3559"/>
      <c r="F177" s="3559"/>
      <c r="G177" s="2580"/>
      <c r="H177" s="2580"/>
      <c r="I177" s="2580"/>
      <c r="J177" s="2580"/>
      <c r="K177" s="2580"/>
      <c r="L177" s="2580"/>
      <c r="M177" s="2580"/>
      <c r="N177" s="2580"/>
      <c r="O177" s="2580"/>
      <c r="P177" s="2580"/>
      <c r="Q177" s="2580"/>
      <c r="R177" s="2580"/>
      <c r="S177" s="2580"/>
      <c r="T177" s="2580"/>
      <c r="U177" s="2580"/>
      <c r="V177" s="2580"/>
      <c r="W177" s="2580"/>
      <c r="X177" s="2580"/>
      <c r="Y177" s="2580"/>
      <c r="Z177" s="2580"/>
      <c r="AA177" s="2580"/>
      <c r="AB177" s="2580"/>
      <c r="AC177" s="2580"/>
      <c r="AD177" s="2580"/>
      <c r="AE177" s="2580"/>
      <c r="AF177" s="2581"/>
    </row>
    <row r="178" spans="2:32" s="2887" customFormat="1" x14ac:dyDescent="0.2">
      <c r="B178" s="2644" t="s">
        <v>5144</v>
      </c>
      <c r="C178" s="3559"/>
      <c r="D178" s="3674" t="s">
        <v>6731</v>
      </c>
      <c r="E178" s="3674"/>
      <c r="F178" s="3674"/>
      <c r="G178" s="2580"/>
      <c r="H178" s="2580"/>
      <c r="I178" s="2580"/>
      <c r="J178" s="2580"/>
      <c r="K178" s="2580"/>
      <c r="L178" s="2580"/>
      <c r="M178" s="2580"/>
      <c r="N178" s="2580"/>
      <c r="O178" s="2580"/>
      <c r="P178" s="2580"/>
      <c r="Q178" s="2580"/>
      <c r="R178" s="2580"/>
      <c r="S178" s="2580"/>
      <c r="T178" s="2580"/>
      <c r="U178" s="2580"/>
      <c r="V178" s="2580"/>
      <c r="W178" s="2580"/>
      <c r="X178" s="2580"/>
      <c r="Y178" s="2580"/>
      <c r="Z178" s="2580"/>
      <c r="AA178" s="2580"/>
      <c r="AB178" s="2580"/>
      <c r="AC178" s="2580"/>
      <c r="AD178" s="2580"/>
      <c r="AE178" s="2580"/>
      <c r="AF178" s="2581"/>
    </row>
    <row r="179" spans="2:32" s="2887" customFormat="1" x14ac:dyDescent="0.2">
      <c r="B179" s="3675" t="s">
        <v>5127</v>
      </c>
      <c r="C179" s="3676"/>
      <c r="D179" s="3670">
        <v>41646</v>
      </c>
      <c r="E179" s="3670"/>
      <c r="F179" s="3670"/>
      <c r="G179" s="2580"/>
      <c r="H179" s="2580"/>
      <c r="I179" s="2580"/>
      <c r="J179" s="2580"/>
      <c r="K179" s="2580"/>
      <c r="L179" s="2580"/>
      <c r="M179" s="2580"/>
      <c r="N179" s="2580"/>
      <c r="O179" s="2580"/>
      <c r="P179" s="2580"/>
      <c r="Q179" s="2580"/>
      <c r="R179" s="2580"/>
      <c r="S179" s="2580"/>
      <c r="T179" s="2580"/>
      <c r="U179" s="2580"/>
      <c r="V179" s="2580"/>
      <c r="W179" s="2580"/>
      <c r="X179" s="2580"/>
      <c r="Y179" s="2580"/>
      <c r="Z179" s="2580"/>
      <c r="AA179" s="2580"/>
      <c r="AB179" s="2580"/>
      <c r="AC179" s="2580"/>
      <c r="AD179" s="2580"/>
      <c r="AE179" s="2580"/>
      <c r="AF179" s="2581"/>
    </row>
    <row r="180" spans="2:32" s="2887" customFormat="1" x14ac:dyDescent="0.2">
      <c r="B180" s="3620" t="s">
        <v>5125</v>
      </c>
      <c r="C180" s="3621"/>
      <c r="D180" s="3692">
        <v>41670</v>
      </c>
      <c r="E180" s="3692"/>
      <c r="F180" s="3692"/>
      <c r="G180" s="2580"/>
      <c r="H180" s="2580"/>
      <c r="I180" s="2580"/>
      <c r="J180" s="2580"/>
      <c r="K180" s="2580"/>
      <c r="L180" s="2580"/>
      <c r="M180" s="2580"/>
      <c r="N180" s="2580"/>
      <c r="O180" s="2580"/>
      <c r="P180" s="2580"/>
      <c r="Q180" s="2580"/>
      <c r="R180" s="2580"/>
      <c r="S180" s="2580"/>
      <c r="T180" s="2580"/>
      <c r="U180" s="2580"/>
      <c r="V180" s="2580"/>
      <c r="W180" s="2580"/>
      <c r="X180" s="2580"/>
      <c r="Y180" s="2580"/>
      <c r="Z180" s="2580"/>
      <c r="AA180" s="2580"/>
      <c r="AB180" s="2580"/>
      <c r="AC180" s="2580"/>
      <c r="AD180" s="2580"/>
      <c r="AE180" s="2580"/>
      <c r="AF180" s="2581"/>
    </row>
    <row r="181" spans="2:32" s="2887" customFormat="1" ht="12.75" customHeight="1" thickBot="1" x14ac:dyDescent="0.25">
      <c r="B181" s="3558"/>
      <c r="C181" s="3559"/>
      <c r="D181" s="3559"/>
      <c r="E181" s="3559"/>
      <c r="F181" s="3559"/>
      <c r="G181" s="2580"/>
      <c r="H181" s="2580"/>
      <c r="I181" s="2580"/>
      <c r="J181" s="2580"/>
      <c r="K181" s="2580"/>
      <c r="L181" s="2580"/>
      <c r="M181" s="2580"/>
      <c r="N181" s="2580"/>
      <c r="O181" s="2580"/>
      <c r="P181" s="2580"/>
      <c r="Q181" s="2580"/>
      <c r="R181" s="2580"/>
      <c r="S181" s="2580"/>
      <c r="T181" s="2580"/>
      <c r="U181" s="2580"/>
      <c r="V181" s="2580"/>
      <c r="W181" s="2580"/>
      <c r="X181" s="2580"/>
      <c r="Y181" s="2580"/>
      <c r="Z181" s="2580"/>
      <c r="AA181" s="2580"/>
      <c r="AB181" s="2580"/>
      <c r="AC181" s="2580"/>
      <c r="AD181" s="2580"/>
      <c r="AE181" s="2580"/>
      <c r="AF181" s="2581"/>
    </row>
    <row r="182" spans="2:32" s="2887" customFormat="1" ht="54.75" customHeight="1" thickBot="1" x14ac:dyDescent="0.25">
      <c r="B182" s="3633" t="s">
        <v>5126</v>
      </c>
      <c r="C182" s="3677"/>
      <c r="D182" s="3623" t="s">
        <v>6745</v>
      </c>
      <c r="E182" s="3624"/>
      <c r="F182" s="3624"/>
      <c r="G182" s="3624"/>
      <c r="H182" s="3624"/>
      <c r="I182" s="3624"/>
      <c r="J182" s="3624"/>
      <c r="K182" s="3624"/>
      <c r="L182" s="3624"/>
      <c r="M182" s="3624"/>
      <c r="N182" s="3624"/>
      <c r="O182" s="3624"/>
      <c r="P182" s="3624"/>
      <c r="Q182" s="3625"/>
      <c r="R182" s="2580"/>
      <c r="S182" s="2580"/>
      <c r="T182" s="2580"/>
      <c r="U182" s="2580"/>
      <c r="V182" s="2580"/>
      <c r="W182" s="2580"/>
      <c r="X182" s="2580"/>
      <c r="Y182" s="2580"/>
      <c r="Z182" s="2580"/>
      <c r="AA182" s="2580"/>
      <c r="AB182" s="2580"/>
      <c r="AC182" s="2580"/>
      <c r="AD182" s="2580"/>
      <c r="AE182" s="2580"/>
      <c r="AF182" s="2581"/>
    </row>
    <row r="183" spans="2:32" s="2887" customFormat="1" ht="13.5" thickBot="1" x14ac:dyDescent="0.25">
      <c r="B183" s="3558"/>
      <c r="C183" s="3559"/>
      <c r="D183" s="3559"/>
      <c r="E183" s="3559"/>
      <c r="F183" s="3559"/>
      <c r="G183" s="2580"/>
      <c r="H183" s="2580"/>
      <c r="I183" s="2580"/>
      <c r="J183" s="2580"/>
      <c r="K183" s="2580"/>
      <c r="L183" s="2580"/>
      <c r="M183" s="2580"/>
      <c r="N183" s="2580"/>
      <c r="O183" s="2580"/>
      <c r="P183" s="2580"/>
      <c r="Q183" s="2580"/>
      <c r="R183" s="2646"/>
      <c r="S183" s="2580"/>
      <c r="T183" s="2580"/>
      <c r="U183" s="2580"/>
      <c r="V183" s="2580"/>
      <c r="W183" s="2580"/>
      <c r="X183" s="2580"/>
      <c r="Y183" s="2580"/>
      <c r="Z183" s="2580"/>
      <c r="AA183" s="2580"/>
      <c r="AB183" s="2580"/>
      <c r="AC183" s="2580"/>
      <c r="AD183" s="2580"/>
      <c r="AE183" s="2580"/>
      <c r="AF183" s="2581"/>
    </row>
    <row r="184" spans="2:32" s="2887" customFormat="1" ht="13.5" customHeight="1" thickBot="1" x14ac:dyDescent="0.25">
      <c r="B184" s="3678" t="s">
        <v>5128</v>
      </c>
      <c r="C184" s="3679"/>
      <c r="D184" s="3630" t="s">
        <v>5129</v>
      </c>
      <c r="E184" s="3682" t="s">
        <v>224</v>
      </c>
      <c r="F184" s="3683"/>
      <c r="G184" s="3683"/>
      <c r="H184" s="3683"/>
      <c r="I184" s="3683"/>
      <c r="J184" s="3683"/>
      <c r="K184" s="3683"/>
      <c r="L184" s="3683"/>
      <c r="M184" s="3683"/>
      <c r="N184" s="3683"/>
      <c r="O184" s="3683"/>
      <c r="P184" s="3684"/>
      <c r="Q184" s="3685" t="s">
        <v>340</v>
      </c>
      <c r="R184" s="3686"/>
      <c r="S184" s="3687"/>
      <c r="T184" s="3687"/>
      <c r="U184" s="3687"/>
      <c r="V184" s="3687"/>
      <c r="W184" s="3687"/>
      <c r="X184" s="3687"/>
      <c r="Y184" s="3688"/>
      <c r="Z184" s="3685" t="s">
        <v>225</v>
      </c>
      <c r="AA184" s="3687"/>
      <c r="AB184" s="3688"/>
      <c r="AC184" s="3689" t="s">
        <v>5048</v>
      </c>
      <c r="AD184" s="3690"/>
      <c r="AE184" s="3691"/>
      <c r="AF184" s="2581"/>
    </row>
    <row r="185" spans="2:32" s="2887" customFormat="1" ht="13.5" thickBot="1" x14ac:dyDescent="0.25">
      <c r="B185" s="3680"/>
      <c r="C185" s="3681"/>
      <c r="D185" s="3630"/>
      <c r="E185" s="3630" t="s">
        <v>5066</v>
      </c>
      <c r="F185" s="3630" t="s">
        <v>5067</v>
      </c>
      <c r="G185" s="3631" t="s">
        <v>5069</v>
      </c>
      <c r="H185" s="3631" t="s">
        <v>5130</v>
      </c>
      <c r="I185" s="3671" t="s">
        <v>5131</v>
      </c>
      <c r="J185" s="3671" t="s">
        <v>5132</v>
      </c>
      <c r="K185" s="3671" t="s">
        <v>5072</v>
      </c>
      <c r="L185" s="3671"/>
      <c r="M185" s="3671" t="s">
        <v>5133</v>
      </c>
      <c r="N185" s="3671" t="s">
        <v>5134</v>
      </c>
      <c r="O185" s="3671" t="s">
        <v>5135</v>
      </c>
      <c r="P185" s="3671" t="s">
        <v>5136</v>
      </c>
      <c r="Q185" s="3627" t="s">
        <v>5078</v>
      </c>
      <c r="R185" s="3627" t="s">
        <v>5079</v>
      </c>
      <c r="S185" s="3627" t="s">
        <v>5080</v>
      </c>
      <c r="T185" s="3627" t="s">
        <v>5137</v>
      </c>
      <c r="U185" s="3627" t="s">
        <v>5138</v>
      </c>
      <c r="V185" s="3627" t="s">
        <v>5083</v>
      </c>
      <c r="W185" s="3627" t="s">
        <v>5085</v>
      </c>
      <c r="X185" s="3631" t="s">
        <v>5139</v>
      </c>
      <c r="Y185" s="3631" t="s">
        <v>5140</v>
      </c>
      <c r="Z185" s="3627" t="s">
        <v>5141</v>
      </c>
      <c r="AA185" s="3627" t="s">
        <v>5142</v>
      </c>
      <c r="AB185" s="3627" t="s">
        <v>5143</v>
      </c>
      <c r="AC185" s="3627" t="s">
        <v>1162</v>
      </c>
      <c r="AD185" s="3627" t="s">
        <v>5049</v>
      </c>
      <c r="AE185" s="3627" t="s">
        <v>5050</v>
      </c>
      <c r="AF185" s="2581"/>
    </row>
    <row r="186" spans="2:32" s="2887" customFormat="1" ht="13.5" customHeight="1" thickBot="1" x14ac:dyDescent="0.25">
      <c r="B186" s="3680"/>
      <c r="C186" s="3681"/>
      <c r="D186" s="3627"/>
      <c r="E186" s="3627"/>
      <c r="F186" s="3627"/>
      <c r="G186" s="3632"/>
      <c r="H186" s="3632"/>
      <c r="I186" s="3631"/>
      <c r="J186" s="3631"/>
      <c r="K186" s="3556" t="s">
        <v>5092</v>
      </c>
      <c r="L186" s="3557" t="s">
        <v>2809</v>
      </c>
      <c r="M186" s="3631"/>
      <c r="N186" s="3631"/>
      <c r="O186" s="3631"/>
      <c r="P186" s="3631"/>
      <c r="Q186" s="3628"/>
      <c r="R186" s="3628"/>
      <c r="S186" s="3628"/>
      <c r="T186" s="3628"/>
      <c r="U186" s="3628"/>
      <c r="V186" s="3628"/>
      <c r="W186" s="3628"/>
      <c r="X186" s="3632"/>
      <c r="Y186" s="3632"/>
      <c r="Z186" s="3628"/>
      <c r="AA186" s="3628"/>
      <c r="AB186" s="3628"/>
      <c r="AC186" s="3628"/>
      <c r="AD186" s="3628"/>
      <c r="AE186" s="3628"/>
      <c r="AF186" s="2581"/>
    </row>
    <row r="187" spans="2:32" s="2887" customFormat="1" ht="13.5" customHeight="1" x14ac:dyDescent="0.2">
      <c r="B187" s="4479" t="s">
        <v>6639</v>
      </c>
      <c r="C187" s="4480"/>
      <c r="D187" s="3164" t="s">
        <v>1545</v>
      </c>
      <c r="E187" s="3164" t="s">
        <v>1545</v>
      </c>
      <c r="F187" s="3165" t="s">
        <v>1545</v>
      </c>
      <c r="G187" s="2660">
        <v>63</v>
      </c>
      <c r="H187" s="2660" t="s">
        <v>1545</v>
      </c>
      <c r="I187" s="3355">
        <v>0.16800000000000001</v>
      </c>
      <c r="J187" s="3355">
        <v>0.16800000000000001</v>
      </c>
      <c r="K187" s="3165" t="s">
        <v>1545</v>
      </c>
      <c r="L187" s="2660" t="s">
        <v>1545</v>
      </c>
      <c r="M187" s="2660" t="s">
        <v>1545</v>
      </c>
      <c r="N187" s="2660" t="s">
        <v>1545</v>
      </c>
      <c r="O187" s="3355">
        <v>0.16800000000000001</v>
      </c>
      <c r="P187" s="3355">
        <v>0.16800000000000001</v>
      </c>
      <c r="Q187" s="2660" t="s">
        <v>1545</v>
      </c>
      <c r="R187" s="3165" t="s">
        <v>1545</v>
      </c>
      <c r="S187" s="3075" t="s">
        <v>1144</v>
      </c>
      <c r="T187" s="3166">
        <v>2.8000000000000004E-2</v>
      </c>
      <c r="U187" s="3166">
        <v>6.720000000000001E-2</v>
      </c>
      <c r="V187" s="3165" t="s">
        <v>1545</v>
      </c>
      <c r="W187" s="3165" t="s">
        <v>1545</v>
      </c>
      <c r="X187" s="3165" t="s">
        <v>1545</v>
      </c>
      <c r="Y187" s="3166">
        <v>6.720000000000001E-2</v>
      </c>
      <c r="Z187" s="3075" t="s">
        <v>49</v>
      </c>
      <c r="AA187" s="3166">
        <v>3.6999999999999998E-2</v>
      </c>
      <c r="AB187" s="3166">
        <v>0.112</v>
      </c>
      <c r="AC187" s="2661" t="s">
        <v>1545</v>
      </c>
      <c r="AD187" s="2661" t="s">
        <v>1545</v>
      </c>
      <c r="AE187" s="3268" t="s">
        <v>1545</v>
      </c>
      <c r="AF187" s="2581"/>
    </row>
    <row r="188" spans="2:32" s="2887" customFormat="1" ht="13.5" customHeight="1" x14ac:dyDescent="0.2">
      <c r="B188" s="3695" t="s">
        <v>6641</v>
      </c>
      <c r="C188" s="3696"/>
      <c r="D188" s="3159" t="s">
        <v>1545</v>
      </c>
      <c r="E188" s="3159" t="s">
        <v>1545</v>
      </c>
      <c r="F188" s="3160" t="s">
        <v>1545</v>
      </c>
      <c r="G188" s="2650">
        <v>93</v>
      </c>
      <c r="H188" s="2650" t="s">
        <v>1545</v>
      </c>
      <c r="I188" s="3364">
        <v>0.16800000000000001</v>
      </c>
      <c r="J188" s="3364">
        <v>0.16800000000000001</v>
      </c>
      <c r="K188" s="3160" t="s">
        <v>1545</v>
      </c>
      <c r="L188" s="2650" t="s">
        <v>1545</v>
      </c>
      <c r="M188" s="2650" t="s">
        <v>1545</v>
      </c>
      <c r="N188" s="2650" t="s">
        <v>1545</v>
      </c>
      <c r="O188" s="3364">
        <v>0.16800000000000001</v>
      </c>
      <c r="P188" s="3364">
        <v>0.16800000000000001</v>
      </c>
      <c r="Q188" s="2650" t="s">
        <v>1545</v>
      </c>
      <c r="R188" s="3160" t="s">
        <v>1545</v>
      </c>
      <c r="S188" s="3069" t="s">
        <v>5590</v>
      </c>
      <c r="T188" s="3068">
        <v>2.8000000000000004E-2</v>
      </c>
      <c r="U188" s="3068">
        <v>6.720000000000001E-2</v>
      </c>
      <c r="V188" s="3160" t="s">
        <v>1545</v>
      </c>
      <c r="W188" s="3160" t="s">
        <v>1545</v>
      </c>
      <c r="X188" s="3160" t="s">
        <v>1545</v>
      </c>
      <c r="Y188" s="3068">
        <v>6.720000000000001E-2</v>
      </c>
      <c r="Z188" s="3069" t="s">
        <v>49</v>
      </c>
      <c r="AA188" s="3068">
        <v>3.6999999999999998E-2</v>
      </c>
      <c r="AB188" s="3068">
        <v>0.112</v>
      </c>
      <c r="AC188" s="2620" t="s">
        <v>1545</v>
      </c>
      <c r="AD188" s="2620" t="s">
        <v>1545</v>
      </c>
      <c r="AE188" s="3270" t="s">
        <v>1545</v>
      </c>
      <c r="AF188" s="2581"/>
    </row>
    <row r="189" spans="2:32" s="2887" customFormat="1" ht="13.5" customHeight="1" x14ac:dyDescent="0.2">
      <c r="B189" s="3695" t="s">
        <v>6643</v>
      </c>
      <c r="C189" s="3696"/>
      <c r="D189" s="3159" t="s">
        <v>1545</v>
      </c>
      <c r="E189" s="3159" t="s">
        <v>1545</v>
      </c>
      <c r="F189" s="3160" t="s">
        <v>1545</v>
      </c>
      <c r="G189" s="2650">
        <v>101</v>
      </c>
      <c r="H189" s="2650" t="s">
        <v>1545</v>
      </c>
      <c r="I189" s="3364">
        <v>0.16800000000000001</v>
      </c>
      <c r="J189" s="3364">
        <v>0.16800000000000001</v>
      </c>
      <c r="K189" s="3160" t="s">
        <v>1545</v>
      </c>
      <c r="L189" s="2650" t="s">
        <v>1545</v>
      </c>
      <c r="M189" s="2650" t="s">
        <v>1545</v>
      </c>
      <c r="N189" s="2650" t="s">
        <v>1545</v>
      </c>
      <c r="O189" s="3364">
        <v>0.16800000000000001</v>
      </c>
      <c r="P189" s="3364">
        <v>0.16800000000000001</v>
      </c>
      <c r="Q189" s="2650" t="s">
        <v>1545</v>
      </c>
      <c r="R189" s="3160" t="s">
        <v>1545</v>
      </c>
      <c r="S189" s="3069" t="s">
        <v>5595</v>
      </c>
      <c r="T189" s="3068">
        <v>2.8000000000000004E-2</v>
      </c>
      <c r="U189" s="3068">
        <v>6.720000000000001E-2</v>
      </c>
      <c r="V189" s="3160" t="s">
        <v>1545</v>
      </c>
      <c r="W189" s="3160" t="s">
        <v>1545</v>
      </c>
      <c r="X189" s="3160" t="s">
        <v>1545</v>
      </c>
      <c r="Y189" s="3068">
        <v>6.720000000000001E-2</v>
      </c>
      <c r="Z189" s="3069" t="s">
        <v>51</v>
      </c>
      <c r="AA189" s="3068">
        <v>3.6999999999999998E-2</v>
      </c>
      <c r="AB189" s="3068">
        <v>0.112</v>
      </c>
      <c r="AC189" s="2620" t="s">
        <v>1545</v>
      </c>
      <c r="AD189" s="2620" t="s">
        <v>1545</v>
      </c>
      <c r="AE189" s="3270" t="s">
        <v>1545</v>
      </c>
      <c r="AF189" s="2581"/>
    </row>
    <row r="190" spans="2:32" s="2887" customFormat="1" ht="13.5" customHeight="1" x14ac:dyDescent="0.2">
      <c r="B190" s="3695" t="s">
        <v>6645</v>
      </c>
      <c r="C190" s="3696"/>
      <c r="D190" s="3159" t="s">
        <v>1545</v>
      </c>
      <c r="E190" s="3159" t="s">
        <v>1545</v>
      </c>
      <c r="F190" s="3160" t="s">
        <v>1545</v>
      </c>
      <c r="G190" s="2650">
        <v>109</v>
      </c>
      <c r="H190" s="2650" t="s">
        <v>1545</v>
      </c>
      <c r="I190" s="3364">
        <v>0.16800000000000001</v>
      </c>
      <c r="J190" s="3364">
        <v>0.16800000000000001</v>
      </c>
      <c r="K190" s="3160" t="s">
        <v>1545</v>
      </c>
      <c r="L190" s="2650" t="s">
        <v>1545</v>
      </c>
      <c r="M190" s="2650" t="s">
        <v>1545</v>
      </c>
      <c r="N190" s="2650" t="s">
        <v>1545</v>
      </c>
      <c r="O190" s="3364">
        <v>0.16800000000000001</v>
      </c>
      <c r="P190" s="3364">
        <v>0.16800000000000001</v>
      </c>
      <c r="Q190" s="2650" t="s">
        <v>1545</v>
      </c>
      <c r="R190" s="3160" t="s">
        <v>1545</v>
      </c>
      <c r="S190" s="3069" t="s">
        <v>5600</v>
      </c>
      <c r="T190" s="3068">
        <v>2.8000000000000004E-2</v>
      </c>
      <c r="U190" s="3068">
        <v>6.720000000000001E-2</v>
      </c>
      <c r="V190" s="3160" t="s">
        <v>1545</v>
      </c>
      <c r="W190" s="3160" t="s">
        <v>1545</v>
      </c>
      <c r="X190" s="3160" t="s">
        <v>1545</v>
      </c>
      <c r="Y190" s="3068">
        <v>6.720000000000001E-2</v>
      </c>
      <c r="Z190" s="3069" t="s">
        <v>406</v>
      </c>
      <c r="AA190" s="3068">
        <v>3.6999999999999998E-2</v>
      </c>
      <c r="AB190" s="3068">
        <v>0.112</v>
      </c>
      <c r="AC190" s="2620" t="s">
        <v>1545</v>
      </c>
      <c r="AD190" s="2620" t="s">
        <v>1545</v>
      </c>
      <c r="AE190" s="3270" t="s">
        <v>1545</v>
      </c>
      <c r="AF190" s="2581"/>
    </row>
    <row r="191" spans="2:32" s="2887" customFormat="1" ht="13.5" customHeight="1" x14ac:dyDescent="0.2">
      <c r="B191" s="3695" t="s">
        <v>6647</v>
      </c>
      <c r="C191" s="3696"/>
      <c r="D191" s="3159" t="s">
        <v>1545</v>
      </c>
      <c r="E191" s="3159" t="s">
        <v>1545</v>
      </c>
      <c r="F191" s="3160" t="s">
        <v>1545</v>
      </c>
      <c r="G191" s="2650">
        <v>150</v>
      </c>
      <c r="H191" s="2650" t="s">
        <v>1545</v>
      </c>
      <c r="I191" s="3364">
        <v>0.16800000000000001</v>
      </c>
      <c r="J191" s="3364">
        <v>0.16800000000000001</v>
      </c>
      <c r="K191" s="3160" t="s">
        <v>1545</v>
      </c>
      <c r="L191" s="2650" t="s">
        <v>1545</v>
      </c>
      <c r="M191" s="2650" t="s">
        <v>1545</v>
      </c>
      <c r="N191" s="2650" t="s">
        <v>1545</v>
      </c>
      <c r="O191" s="3364">
        <v>0.16800000000000001</v>
      </c>
      <c r="P191" s="3364">
        <v>0.16800000000000001</v>
      </c>
      <c r="Q191" s="2650" t="s">
        <v>1545</v>
      </c>
      <c r="R191" s="3160" t="s">
        <v>1545</v>
      </c>
      <c r="S191" s="3069" t="s">
        <v>1141</v>
      </c>
      <c r="T191" s="3068">
        <v>2.8000000000000004E-2</v>
      </c>
      <c r="U191" s="3068">
        <v>6.720000000000001E-2</v>
      </c>
      <c r="V191" s="3160" t="s">
        <v>1545</v>
      </c>
      <c r="W191" s="3160" t="s">
        <v>1545</v>
      </c>
      <c r="X191" s="3160" t="s">
        <v>1545</v>
      </c>
      <c r="Y191" s="3068">
        <v>6.720000000000001E-2</v>
      </c>
      <c r="Z191" s="3069" t="s">
        <v>5153</v>
      </c>
      <c r="AA191" s="3068">
        <v>3.6999999999999998E-2</v>
      </c>
      <c r="AB191" s="3068">
        <v>0.112</v>
      </c>
      <c r="AC191" s="2620" t="s">
        <v>1545</v>
      </c>
      <c r="AD191" s="2620" t="s">
        <v>1545</v>
      </c>
      <c r="AE191" s="3270" t="s">
        <v>1545</v>
      </c>
      <c r="AF191" s="2581"/>
    </row>
    <row r="192" spans="2:32" s="2887" customFormat="1" ht="13.5" customHeight="1" x14ac:dyDescent="0.2">
      <c r="B192" s="3695" t="s">
        <v>6649</v>
      </c>
      <c r="C192" s="3696"/>
      <c r="D192" s="3159" t="s">
        <v>1545</v>
      </c>
      <c r="E192" s="3159" t="s">
        <v>1545</v>
      </c>
      <c r="F192" s="3160" t="s">
        <v>1545</v>
      </c>
      <c r="G192" s="2650">
        <v>190</v>
      </c>
      <c r="H192" s="2650" t="s">
        <v>1545</v>
      </c>
      <c r="I192" s="3364">
        <v>0.15680000000000002</v>
      </c>
      <c r="J192" s="3364">
        <v>0.15680000000000002</v>
      </c>
      <c r="K192" s="3160" t="s">
        <v>1545</v>
      </c>
      <c r="L192" s="2650" t="s">
        <v>1545</v>
      </c>
      <c r="M192" s="2650" t="s">
        <v>1545</v>
      </c>
      <c r="N192" s="2650" t="s">
        <v>1545</v>
      </c>
      <c r="O192" s="3364">
        <v>0.16800000000000001</v>
      </c>
      <c r="P192" s="3364">
        <v>0.16800000000000001</v>
      </c>
      <c r="Q192" s="2650" t="s">
        <v>1545</v>
      </c>
      <c r="R192" s="3160" t="s">
        <v>1545</v>
      </c>
      <c r="S192" s="3069" t="s">
        <v>1143</v>
      </c>
      <c r="T192" s="3068">
        <v>2.8000000000000004E-2</v>
      </c>
      <c r="U192" s="3068">
        <v>6.720000000000001E-2</v>
      </c>
      <c r="V192" s="3160" t="s">
        <v>1545</v>
      </c>
      <c r="W192" s="3160" t="s">
        <v>1545</v>
      </c>
      <c r="X192" s="3160" t="s">
        <v>1545</v>
      </c>
      <c r="Y192" s="3068">
        <v>6.720000000000001E-2</v>
      </c>
      <c r="Z192" s="3069" t="s">
        <v>5570</v>
      </c>
      <c r="AA192" s="3068">
        <v>3.6999999999999998E-2</v>
      </c>
      <c r="AB192" s="3068">
        <v>0.112</v>
      </c>
      <c r="AC192" s="2620" t="s">
        <v>1545</v>
      </c>
      <c r="AD192" s="2620" t="s">
        <v>1545</v>
      </c>
      <c r="AE192" s="3270" t="s">
        <v>1545</v>
      </c>
      <c r="AF192" s="2581"/>
    </row>
    <row r="193" spans="2:32" s="2887" customFormat="1" ht="13.5" customHeight="1" x14ac:dyDescent="0.2">
      <c r="B193" s="3695" t="s">
        <v>6651</v>
      </c>
      <c r="C193" s="3696"/>
      <c r="D193" s="3159" t="s">
        <v>1545</v>
      </c>
      <c r="E193" s="3159" t="s">
        <v>1545</v>
      </c>
      <c r="F193" s="3160" t="s">
        <v>1545</v>
      </c>
      <c r="G193" s="2650">
        <v>238</v>
      </c>
      <c r="H193" s="2650" t="s">
        <v>1545</v>
      </c>
      <c r="I193" s="3364">
        <v>0.15680000000000002</v>
      </c>
      <c r="J193" s="3364">
        <v>0.15680000000000002</v>
      </c>
      <c r="K193" s="3160" t="s">
        <v>1545</v>
      </c>
      <c r="L193" s="2650" t="s">
        <v>1545</v>
      </c>
      <c r="M193" s="2650" t="s">
        <v>1545</v>
      </c>
      <c r="N193" s="2650" t="s">
        <v>1545</v>
      </c>
      <c r="O193" s="3364">
        <v>0.16800000000000001</v>
      </c>
      <c r="P193" s="3364">
        <v>0.16800000000000001</v>
      </c>
      <c r="Q193" s="2650" t="s">
        <v>1545</v>
      </c>
      <c r="R193" s="3160" t="s">
        <v>1545</v>
      </c>
      <c r="S193" s="3069" t="s">
        <v>1143</v>
      </c>
      <c r="T193" s="3068">
        <v>2.8000000000000004E-2</v>
      </c>
      <c r="U193" s="3068">
        <v>6.720000000000001E-2</v>
      </c>
      <c r="V193" s="3160" t="s">
        <v>1545</v>
      </c>
      <c r="W193" s="3160" t="s">
        <v>1545</v>
      </c>
      <c r="X193" s="3160" t="s">
        <v>1545</v>
      </c>
      <c r="Y193" s="3068">
        <v>6.720000000000001E-2</v>
      </c>
      <c r="Z193" s="3069" t="s">
        <v>56</v>
      </c>
      <c r="AA193" s="3068">
        <v>3.6999999999999998E-2</v>
      </c>
      <c r="AB193" s="3068">
        <v>0.112</v>
      </c>
      <c r="AC193" s="2620" t="s">
        <v>1545</v>
      </c>
      <c r="AD193" s="2620" t="s">
        <v>1545</v>
      </c>
      <c r="AE193" s="3270" t="s">
        <v>1545</v>
      </c>
      <c r="AF193" s="2581"/>
    </row>
    <row r="194" spans="2:32" s="2887" customFormat="1" ht="13.5" customHeight="1" x14ac:dyDescent="0.2">
      <c r="B194" s="3695" t="s">
        <v>6653</v>
      </c>
      <c r="C194" s="3696"/>
      <c r="D194" s="3159" t="s">
        <v>1545</v>
      </c>
      <c r="E194" s="3159" t="s">
        <v>1545</v>
      </c>
      <c r="F194" s="3160" t="s">
        <v>1545</v>
      </c>
      <c r="G194" s="2650">
        <v>288</v>
      </c>
      <c r="H194" s="2650" t="s">
        <v>1545</v>
      </c>
      <c r="I194" s="3364">
        <v>0.14560000000000001</v>
      </c>
      <c r="J194" s="3364">
        <v>0.14560000000000001</v>
      </c>
      <c r="K194" s="3160" t="s">
        <v>1545</v>
      </c>
      <c r="L194" s="2650" t="s">
        <v>1545</v>
      </c>
      <c r="M194" s="2650" t="s">
        <v>1545</v>
      </c>
      <c r="N194" s="2650" t="s">
        <v>1545</v>
      </c>
      <c r="O194" s="3364">
        <v>0.16800000000000001</v>
      </c>
      <c r="P194" s="3364">
        <v>0.16800000000000001</v>
      </c>
      <c r="Q194" s="2650" t="s">
        <v>1545</v>
      </c>
      <c r="R194" s="3160" t="s">
        <v>1545</v>
      </c>
      <c r="S194" s="3069" t="s">
        <v>1127</v>
      </c>
      <c r="T194" s="3068">
        <v>2.8000000000000004E-2</v>
      </c>
      <c r="U194" s="3068">
        <v>6.720000000000001E-2</v>
      </c>
      <c r="V194" s="3160" t="s">
        <v>1545</v>
      </c>
      <c r="W194" s="3160" t="s">
        <v>1545</v>
      </c>
      <c r="X194" s="3160" t="s">
        <v>1545</v>
      </c>
      <c r="Y194" s="3068">
        <v>6.720000000000001E-2</v>
      </c>
      <c r="Z194" s="3069" t="s">
        <v>5579</v>
      </c>
      <c r="AA194" s="3068">
        <v>3.6999999999999998E-2</v>
      </c>
      <c r="AB194" s="3068">
        <v>0.112</v>
      </c>
      <c r="AC194" s="2620" t="s">
        <v>1545</v>
      </c>
      <c r="AD194" s="2620" t="s">
        <v>1545</v>
      </c>
      <c r="AE194" s="3270" t="s">
        <v>1545</v>
      </c>
      <c r="AF194" s="2581"/>
    </row>
    <row r="195" spans="2:32" s="2887" customFormat="1" ht="13.5" customHeight="1" x14ac:dyDescent="0.2">
      <c r="B195" s="3695" t="s">
        <v>6655</v>
      </c>
      <c r="C195" s="3696"/>
      <c r="D195" s="3159" t="s">
        <v>1545</v>
      </c>
      <c r="E195" s="3159" t="s">
        <v>1545</v>
      </c>
      <c r="F195" s="3160" t="s">
        <v>1545</v>
      </c>
      <c r="G195" s="2650">
        <v>430</v>
      </c>
      <c r="H195" s="2650" t="s">
        <v>1545</v>
      </c>
      <c r="I195" s="3364">
        <v>0.13440000000000002</v>
      </c>
      <c r="J195" s="3364">
        <v>0.13440000000000002</v>
      </c>
      <c r="K195" s="3160" t="s">
        <v>1545</v>
      </c>
      <c r="L195" s="2650" t="s">
        <v>1545</v>
      </c>
      <c r="M195" s="2650" t="s">
        <v>1545</v>
      </c>
      <c r="N195" s="2650" t="s">
        <v>1545</v>
      </c>
      <c r="O195" s="3364">
        <v>0.15680000000000002</v>
      </c>
      <c r="P195" s="3364">
        <v>0.15680000000000002</v>
      </c>
      <c r="Q195" s="2650" t="s">
        <v>1545</v>
      </c>
      <c r="R195" s="3160" t="s">
        <v>1545</v>
      </c>
      <c r="S195" s="3069" t="s">
        <v>5584</v>
      </c>
      <c r="T195" s="3068">
        <v>2.8000000000000004E-2</v>
      </c>
      <c r="U195" s="3068">
        <v>6.720000000000001E-2</v>
      </c>
      <c r="V195" s="3160" t="s">
        <v>1545</v>
      </c>
      <c r="W195" s="3160" t="s">
        <v>1545</v>
      </c>
      <c r="X195" s="3160" t="s">
        <v>1545</v>
      </c>
      <c r="Y195" s="3068">
        <v>6.720000000000001E-2</v>
      </c>
      <c r="Z195" s="3069" t="s">
        <v>58</v>
      </c>
      <c r="AA195" s="3068">
        <v>3.6999999999999998E-2</v>
      </c>
      <c r="AB195" s="3068">
        <v>0.112</v>
      </c>
      <c r="AC195" s="2620" t="s">
        <v>1545</v>
      </c>
      <c r="AD195" s="2620" t="s">
        <v>1545</v>
      </c>
      <c r="AE195" s="3270" t="s">
        <v>1545</v>
      </c>
      <c r="AF195" s="2581"/>
    </row>
    <row r="196" spans="2:32" s="2887" customFormat="1" ht="13.5" customHeight="1" x14ac:dyDescent="0.2">
      <c r="B196" s="3695" t="s">
        <v>6657</v>
      </c>
      <c r="C196" s="3696"/>
      <c r="D196" s="3159" t="s">
        <v>1545</v>
      </c>
      <c r="E196" s="3159" t="s">
        <v>1545</v>
      </c>
      <c r="F196" s="3160" t="s">
        <v>1545</v>
      </c>
      <c r="G196" s="2650">
        <v>96</v>
      </c>
      <c r="H196" s="2650" t="s">
        <v>1545</v>
      </c>
      <c r="I196" s="3364">
        <v>0.16800000000000001</v>
      </c>
      <c r="J196" s="3364">
        <v>0.16800000000000001</v>
      </c>
      <c r="K196" s="3160" t="s">
        <v>1545</v>
      </c>
      <c r="L196" s="2650" t="s">
        <v>1545</v>
      </c>
      <c r="M196" s="2650" t="s">
        <v>1545</v>
      </c>
      <c r="N196" s="2650" t="s">
        <v>1545</v>
      </c>
      <c r="O196" s="3364">
        <v>0.15680000000000002</v>
      </c>
      <c r="P196" s="3364">
        <v>0.15680000000000002</v>
      </c>
      <c r="Q196" s="2650" t="s">
        <v>1545</v>
      </c>
      <c r="R196" s="3160" t="s">
        <v>1545</v>
      </c>
      <c r="S196" s="3069" t="s">
        <v>1144</v>
      </c>
      <c r="T196" s="3068">
        <v>2.8000000000000004E-2</v>
      </c>
      <c r="U196" s="3068">
        <v>6.720000000000001E-2</v>
      </c>
      <c r="V196" s="3160" t="s">
        <v>1545</v>
      </c>
      <c r="W196" s="3160" t="s">
        <v>1545</v>
      </c>
      <c r="X196" s="3160" t="s">
        <v>1545</v>
      </c>
      <c r="Y196" s="3068">
        <v>6.720000000000001E-2</v>
      </c>
      <c r="Z196" s="3069" t="s">
        <v>49</v>
      </c>
      <c r="AA196" s="3068">
        <v>3.6999999999999998E-2</v>
      </c>
      <c r="AB196" s="3068">
        <v>0.112</v>
      </c>
      <c r="AC196" s="2620" t="s">
        <v>1545</v>
      </c>
      <c r="AD196" s="2620" t="s">
        <v>1545</v>
      </c>
      <c r="AE196" s="3270" t="s">
        <v>1545</v>
      </c>
      <c r="AF196" s="2581"/>
    </row>
    <row r="197" spans="2:32" s="2887" customFormat="1" ht="13.5" customHeight="1" x14ac:dyDescent="0.2">
      <c r="B197" s="3695" t="s">
        <v>6659</v>
      </c>
      <c r="C197" s="3696"/>
      <c r="D197" s="3159" t="s">
        <v>1545</v>
      </c>
      <c r="E197" s="3159" t="s">
        <v>1545</v>
      </c>
      <c r="F197" s="3160" t="s">
        <v>1545</v>
      </c>
      <c r="G197" s="2650">
        <v>104</v>
      </c>
      <c r="H197" s="2650" t="s">
        <v>1545</v>
      </c>
      <c r="I197" s="3364">
        <v>0.16800000000000001</v>
      </c>
      <c r="J197" s="3364">
        <v>0.16800000000000001</v>
      </c>
      <c r="K197" s="3160" t="s">
        <v>1545</v>
      </c>
      <c r="L197" s="2650" t="s">
        <v>1545</v>
      </c>
      <c r="M197" s="2650" t="s">
        <v>1545</v>
      </c>
      <c r="N197" s="2650" t="s">
        <v>1545</v>
      </c>
      <c r="O197" s="3364">
        <v>0.15680000000000002</v>
      </c>
      <c r="P197" s="3364">
        <v>0.15680000000000002</v>
      </c>
      <c r="Q197" s="2650" t="s">
        <v>1545</v>
      </c>
      <c r="R197" s="3160" t="s">
        <v>1545</v>
      </c>
      <c r="S197" s="3069" t="s">
        <v>5590</v>
      </c>
      <c r="T197" s="3068">
        <v>2.8000000000000004E-2</v>
      </c>
      <c r="U197" s="3068">
        <v>6.720000000000001E-2</v>
      </c>
      <c r="V197" s="3160" t="s">
        <v>1545</v>
      </c>
      <c r="W197" s="3160" t="s">
        <v>1545</v>
      </c>
      <c r="X197" s="3160" t="s">
        <v>1545</v>
      </c>
      <c r="Y197" s="3068">
        <v>6.720000000000001E-2</v>
      </c>
      <c r="Z197" s="3069" t="s">
        <v>51</v>
      </c>
      <c r="AA197" s="3068">
        <v>3.6999999999999998E-2</v>
      </c>
      <c r="AB197" s="3068">
        <v>0.112</v>
      </c>
      <c r="AC197" s="2620" t="s">
        <v>1545</v>
      </c>
      <c r="AD197" s="2620" t="s">
        <v>1545</v>
      </c>
      <c r="AE197" s="3270" t="s">
        <v>1545</v>
      </c>
      <c r="AF197" s="2581"/>
    </row>
    <row r="198" spans="2:32" s="2887" customFormat="1" ht="13.5" customHeight="1" x14ac:dyDescent="0.2">
      <c r="B198" s="3695" t="s">
        <v>6661</v>
      </c>
      <c r="C198" s="3696"/>
      <c r="D198" s="3159" t="s">
        <v>1545</v>
      </c>
      <c r="E198" s="3159" t="s">
        <v>1545</v>
      </c>
      <c r="F198" s="3160" t="s">
        <v>1545</v>
      </c>
      <c r="G198" s="2650">
        <v>134</v>
      </c>
      <c r="H198" s="2650" t="s">
        <v>1545</v>
      </c>
      <c r="I198" s="3364">
        <v>0.16800000000000001</v>
      </c>
      <c r="J198" s="3364">
        <v>0.16800000000000001</v>
      </c>
      <c r="K198" s="3160" t="s">
        <v>1545</v>
      </c>
      <c r="L198" s="2650" t="s">
        <v>1545</v>
      </c>
      <c r="M198" s="2650" t="s">
        <v>1545</v>
      </c>
      <c r="N198" s="2650" t="s">
        <v>1545</v>
      </c>
      <c r="O198" s="3364">
        <v>0.15680000000000002</v>
      </c>
      <c r="P198" s="3364">
        <v>0.15680000000000002</v>
      </c>
      <c r="Q198" s="2650" t="s">
        <v>1545</v>
      </c>
      <c r="R198" s="3160" t="s">
        <v>1545</v>
      </c>
      <c r="S198" s="3069" t="s">
        <v>5595</v>
      </c>
      <c r="T198" s="3068">
        <v>2.8000000000000004E-2</v>
      </c>
      <c r="U198" s="3068">
        <v>6.720000000000001E-2</v>
      </c>
      <c r="V198" s="3160" t="s">
        <v>1545</v>
      </c>
      <c r="W198" s="3160" t="s">
        <v>1545</v>
      </c>
      <c r="X198" s="3160" t="s">
        <v>1545</v>
      </c>
      <c r="Y198" s="3068">
        <v>6.720000000000001E-2</v>
      </c>
      <c r="Z198" s="3069" t="s">
        <v>51</v>
      </c>
      <c r="AA198" s="3068">
        <v>3.6999999999999998E-2</v>
      </c>
      <c r="AB198" s="3068">
        <v>0.112</v>
      </c>
      <c r="AC198" s="2620" t="s">
        <v>1545</v>
      </c>
      <c r="AD198" s="2620" t="s">
        <v>1545</v>
      </c>
      <c r="AE198" s="3270" t="s">
        <v>1545</v>
      </c>
      <c r="AF198" s="2581"/>
    </row>
    <row r="199" spans="2:32" s="2887" customFormat="1" ht="13.5" customHeight="1" x14ac:dyDescent="0.2">
      <c r="B199" s="3695" t="s">
        <v>6663</v>
      </c>
      <c r="C199" s="3696"/>
      <c r="D199" s="3159" t="s">
        <v>1545</v>
      </c>
      <c r="E199" s="3159" t="s">
        <v>1545</v>
      </c>
      <c r="F199" s="3160" t="s">
        <v>1545</v>
      </c>
      <c r="G199" s="2650">
        <v>142</v>
      </c>
      <c r="H199" s="2650" t="s">
        <v>1545</v>
      </c>
      <c r="I199" s="3364">
        <v>0.16800000000000001</v>
      </c>
      <c r="J199" s="3364">
        <v>0.16800000000000001</v>
      </c>
      <c r="K199" s="3160" t="s">
        <v>1545</v>
      </c>
      <c r="L199" s="2650" t="s">
        <v>1545</v>
      </c>
      <c r="M199" s="2650" t="s">
        <v>1545</v>
      </c>
      <c r="N199" s="2650" t="s">
        <v>1545</v>
      </c>
      <c r="O199" s="3364">
        <v>0.14560000000000001</v>
      </c>
      <c r="P199" s="3364">
        <v>0.14560000000000001</v>
      </c>
      <c r="Q199" s="2650" t="s">
        <v>1545</v>
      </c>
      <c r="R199" s="3160" t="s">
        <v>1545</v>
      </c>
      <c r="S199" s="3069" t="s">
        <v>5600</v>
      </c>
      <c r="T199" s="3068">
        <v>2.8000000000000004E-2</v>
      </c>
      <c r="U199" s="3068">
        <v>6.720000000000001E-2</v>
      </c>
      <c r="V199" s="3160" t="s">
        <v>1545</v>
      </c>
      <c r="W199" s="3160" t="s">
        <v>1545</v>
      </c>
      <c r="X199" s="3160" t="s">
        <v>1545</v>
      </c>
      <c r="Y199" s="3068">
        <v>6.720000000000001E-2</v>
      </c>
      <c r="Z199" s="3069" t="s">
        <v>406</v>
      </c>
      <c r="AA199" s="3068">
        <v>3.6999999999999998E-2</v>
      </c>
      <c r="AB199" s="3068">
        <v>0.112</v>
      </c>
      <c r="AC199" s="2620" t="s">
        <v>1545</v>
      </c>
      <c r="AD199" s="2620" t="s">
        <v>1545</v>
      </c>
      <c r="AE199" s="3270" t="s">
        <v>1545</v>
      </c>
      <c r="AF199" s="2581"/>
    </row>
    <row r="200" spans="2:32" s="2887" customFormat="1" ht="13.5" customHeight="1" x14ac:dyDescent="0.2">
      <c r="B200" s="3695" t="s">
        <v>6665</v>
      </c>
      <c r="C200" s="3696"/>
      <c r="D200" s="3159" t="s">
        <v>1545</v>
      </c>
      <c r="E200" s="3159" t="s">
        <v>1545</v>
      </c>
      <c r="F200" s="3160" t="s">
        <v>1545</v>
      </c>
      <c r="G200" s="2650">
        <v>183</v>
      </c>
      <c r="H200" s="2650" t="s">
        <v>1545</v>
      </c>
      <c r="I200" s="3364">
        <v>0.16800000000000001</v>
      </c>
      <c r="J200" s="3364">
        <v>0.16800000000000001</v>
      </c>
      <c r="K200" s="3160" t="s">
        <v>1545</v>
      </c>
      <c r="L200" s="2650" t="s">
        <v>1545</v>
      </c>
      <c r="M200" s="2650" t="s">
        <v>1545</v>
      </c>
      <c r="N200" s="2650" t="s">
        <v>1545</v>
      </c>
      <c r="O200" s="3364">
        <v>0.14560000000000001</v>
      </c>
      <c r="P200" s="3364">
        <v>0.14560000000000001</v>
      </c>
      <c r="Q200" s="2650" t="s">
        <v>1545</v>
      </c>
      <c r="R200" s="3160" t="s">
        <v>1545</v>
      </c>
      <c r="S200" s="3069" t="s">
        <v>1141</v>
      </c>
      <c r="T200" s="3068">
        <v>2.8000000000000004E-2</v>
      </c>
      <c r="U200" s="3068">
        <v>6.720000000000001E-2</v>
      </c>
      <c r="V200" s="3160" t="s">
        <v>1545</v>
      </c>
      <c r="W200" s="3160" t="s">
        <v>1545</v>
      </c>
      <c r="X200" s="3160" t="s">
        <v>1545</v>
      </c>
      <c r="Y200" s="3068">
        <v>6.720000000000001E-2</v>
      </c>
      <c r="Z200" s="3069" t="s">
        <v>5153</v>
      </c>
      <c r="AA200" s="3068">
        <v>3.6999999999999998E-2</v>
      </c>
      <c r="AB200" s="3068">
        <v>0.112</v>
      </c>
      <c r="AC200" s="2620" t="s">
        <v>1545</v>
      </c>
      <c r="AD200" s="2620" t="s">
        <v>1545</v>
      </c>
      <c r="AE200" s="3270" t="s">
        <v>1545</v>
      </c>
      <c r="AF200" s="2581"/>
    </row>
    <row r="201" spans="2:32" s="2887" customFormat="1" ht="13.5" customHeight="1" x14ac:dyDescent="0.2">
      <c r="B201" s="3695" t="s">
        <v>6667</v>
      </c>
      <c r="C201" s="3696"/>
      <c r="D201" s="3159" t="s">
        <v>1545</v>
      </c>
      <c r="E201" s="3159" t="s">
        <v>1545</v>
      </c>
      <c r="F201" s="3160" t="s">
        <v>1545</v>
      </c>
      <c r="G201" s="2650">
        <v>226</v>
      </c>
      <c r="H201" s="2650" t="s">
        <v>1545</v>
      </c>
      <c r="I201" s="3364">
        <v>0.15680000000000002</v>
      </c>
      <c r="J201" s="3364">
        <v>0.15680000000000002</v>
      </c>
      <c r="K201" s="3160" t="s">
        <v>1545</v>
      </c>
      <c r="L201" s="2650" t="s">
        <v>1545</v>
      </c>
      <c r="M201" s="2650" t="s">
        <v>1545</v>
      </c>
      <c r="N201" s="2650" t="s">
        <v>1545</v>
      </c>
      <c r="O201" s="3364">
        <v>0.13440000000000002</v>
      </c>
      <c r="P201" s="3364">
        <v>0.13440000000000002</v>
      </c>
      <c r="Q201" s="2650" t="s">
        <v>1545</v>
      </c>
      <c r="R201" s="3160" t="s">
        <v>1545</v>
      </c>
      <c r="S201" s="3069" t="s">
        <v>1143</v>
      </c>
      <c r="T201" s="3068">
        <v>2.8000000000000004E-2</v>
      </c>
      <c r="U201" s="3068">
        <v>6.720000000000001E-2</v>
      </c>
      <c r="V201" s="3160" t="s">
        <v>1545</v>
      </c>
      <c r="W201" s="3160" t="s">
        <v>1545</v>
      </c>
      <c r="X201" s="3160" t="s">
        <v>1545</v>
      </c>
      <c r="Y201" s="3068">
        <v>6.720000000000001E-2</v>
      </c>
      <c r="Z201" s="3069" t="s">
        <v>5570</v>
      </c>
      <c r="AA201" s="3068">
        <v>3.6999999999999998E-2</v>
      </c>
      <c r="AB201" s="3068">
        <v>0.112</v>
      </c>
      <c r="AC201" s="2620" t="s">
        <v>1545</v>
      </c>
      <c r="AD201" s="2620" t="s">
        <v>1545</v>
      </c>
      <c r="AE201" s="3270" t="s">
        <v>1545</v>
      </c>
      <c r="AF201" s="2581"/>
    </row>
    <row r="202" spans="2:32" s="2887" customFormat="1" ht="13.5" customHeight="1" x14ac:dyDescent="0.2">
      <c r="B202" s="3695" t="s">
        <v>6669</v>
      </c>
      <c r="C202" s="3696"/>
      <c r="D202" s="3159" t="s">
        <v>1545</v>
      </c>
      <c r="E202" s="3159" t="s">
        <v>1545</v>
      </c>
      <c r="F202" s="3160" t="s">
        <v>1545</v>
      </c>
      <c r="G202" s="2650">
        <v>274</v>
      </c>
      <c r="H202" s="2650" t="s">
        <v>1545</v>
      </c>
      <c r="I202" s="3364">
        <v>0.15680000000000002</v>
      </c>
      <c r="J202" s="3364">
        <v>0.15680000000000002</v>
      </c>
      <c r="K202" s="3160" t="s">
        <v>1545</v>
      </c>
      <c r="L202" s="2650" t="s">
        <v>1545</v>
      </c>
      <c r="M202" s="2650" t="s">
        <v>1545</v>
      </c>
      <c r="N202" s="2650" t="s">
        <v>1545</v>
      </c>
      <c r="O202" s="3364">
        <v>0.13440000000000002</v>
      </c>
      <c r="P202" s="3364">
        <v>0.13440000000000002</v>
      </c>
      <c r="Q202" s="2650" t="s">
        <v>1545</v>
      </c>
      <c r="R202" s="3160" t="s">
        <v>1545</v>
      </c>
      <c r="S202" s="3069" t="s">
        <v>1143</v>
      </c>
      <c r="T202" s="3068">
        <v>2.8000000000000004E-2</v>
      </c>
      <c r="U202" s="3068">
        <v>6.720000000000001E-2</v>
      </c>
      <c r="V202" s="3160" t="s">
        <v>1545</v>
      </c>
      <c r="W202" s="3160" t="s">
        <v>1545</v>
      </c>
      <c r="X202" s="3160" t="s">
        <v>1545</v>
      </c>
      <c r="Y202" s="3068">
        <v>6.720000000000001E-2</v>
      </c>
      <c r="Z202" s="3069" t="s">
        <v>56</v>
      </c>
      <c r="AA202" s="3068">
        <v>3.6999999999999998E-2</v>
      </c>
      <c r="AB202" s="3068">
        <v>0.112</v>
      </c>
      <c r="AC202" s="2620" t="s">
        <v>1545</v>
      </c>
      <c r="AD202" s="2620" t="s">
        <v>1545</v>
      </c>
      <c r="AE202" s="3270" t="s">
        <v>1545</v>
      </c>
      <c r="AF202" s="2581"/>
    </row>
    <row r="203" spans="2:32" s="2887" customFormat="1" ht="13.5" customHeight="1" x14ac:dyDescent="0.2">
      <c r="B203" s="3695" t="s">
        <v>6671</v>
      </c>
      <c r="C203" s="3696"/>
      <c r="D203" s="3159" t="s">
        <v>1545</v>
      </c>
      <c r="E203" s="3159" t="s">
        <v>1545</v>
      </c>
      <c r="F203" s="3160" t="s">
        <v>1545</v>
      </c>
      <c r="G203" s="2650">
        <v>327</v>
      </c>
      <c r="H203" s="2650" t="s">
        <v>1545</v>
      </c>
      <c r="I203" s="3364">
        <v>0.14560000000000001</v>
      </c>
      <c r="J203" s="3364">
        <v>0.14560000000000001</v>
      </c>
      <c r="K203" s="3160" t="s">
        <v>1545</v>
      </c>
      <c r="L203" s="2650" t="s">
        <v>1545</v>
      </c>
      <c r="M203" s="2650" t="s">
        <v>1545</v>
      </c>
      <c r="N203" s="2650" t="s">
        <v>1545</v>
      </c>
      <c r="O203" s="3364">
        <v>0.16800000000000001</v>
      </c>
      <c r="P203" s="3364">
        <v>0.16800000000000001</v>
      </c>
      <c r="Q203" s="2650" t="s">
        <v>1545</v>
      </c>
      <c r="R203" s="3160" t="s">
        <v>1545</v>
      </c>
      <c r="S203" s="3069" t="s">
        <v>1127</v>
      </c>
      <c r="T203" s="3068">
        <v>2.8000000000000004E-2</v>
      </c>
      <c r="U203" s="3068">
        <v>6.720000000000001E-2</v>
      </c>
      <c r="V203" s="3160" t="s">
        <v>1545</v>
      </c>
      <c r="W203" s="3160" t="s">
        <v>1545</v>
      </c>
      <c r="X203" s="3160" t="s">
        <v>1545</v>
      </c>
      <c r="Y203" s="3068">
        <v>6.720000000000001E-2</v>
      </c>
      <c r="Z203" s="3069" t="s">
        <v>5579</v>
      </c>
      <c r="AA203" s="3068">
        <v>3.6999999999999998E-2</v>
      </c>
      <c r="AB203" s="3068">
        <v>0.112</v>
      </c>
      <c r="AC203" s="2620" t="s">
        <v>1545</v>
      </c>
      <c r="AD203" s="2620" t="s">
        <v>1545</v>
      </c>
      <c r="AE203" s="3270" t="s">
        <v>1545</v>
      </c>
      <c r="AF203" s="2581"/>
    </row>
    <row r="204" spans="2:32" s="2887" customFormat="1" ht="13.5" customHeight="1" x14ac:dyDescent="0.2">
      <c r="B204" s="3695" t="s">
        <v>6673</v>
      </c>
      <c r="C204" s="3696"/>
      <c r="D204" s="3159" t="s">
        <v>1545</v>
      </c>
      <c r="E204" s="3159" t="s">
        <v>1545</v>
      </c>
      <c r="F204" s="3160" t="s">
        <v>1545</v>
      </c>
      <c r="G204" s="2650">
        <v>472</v>
      </c>
      <c r="H204" s="2650" t="s">
        <v>1545</v>
      </c>
      <c r="I204" s="3364">
        <v>0.13440000000000002</v>
      </c>
      <c r="J204" s="3364">
        <v>0.13440000000000002</v>
      </c>
      <c r="K204" s="3160" t="s">
        <v>1545</v>
      </c>
      <c r="L204" s="2650" t="s">
        <v>1545</v>
      </c>
      <c r="M204" s="2650" t="s">
        <v>1545</v>
      </c>
      <c r="N204" s="2650" t="s">
        <v>1545</v>
      </c>
      <c r="O204" s="3364">
        <v>0.16800000000000001</v>
      </c>
      <c r="P204" s="3364">
        <v>0.16800000000000001</v>
      </c>
      <c r="Q204" s="2650" t="s">
        <v>1545</v>
      </c>
      <c r="R204" s="3160" t="s">
        <v>1545</v>
      </c>
      <c r="S204" s="3069" t="s">
        <v>5584</v>
      </c>
      <c r="T204" s="3068">
        <v>2.8000000000000004E-2</v>
      </c>
      <c r="U204" s="3068">
        <v>6.720000000000001E-2</v>
      </c>
      <c r="V204" s="3160" t="s">
        <v>1545</v>
      </c>
      <c r="W204" s="3160" t="s">
        <v>1545</v>
      </c>
      <c r="X204" s="3160" t="s">
        <v>1545</v>
      </c>
      <c r="Y204" s="3068">
        <v>6.720000000000001E-2</v>
      </c>
      <c r="Z204" s="3069" t="s">
        <v>58</v>
      </c>
      <c r="AA204" s="3068">
        <v>3.6999999999999998E-2</v>
      </c>
      <c r="AB204" s="3068">
        <v>0.112</v>
      </c>
      <c r="AC204" s="2620" t="s">
        <v>1545</v>
      </c>
      <c r="AD204" s="2620" t="s">
        <v>1545</v>
      </c>
      <c r="AE204" s="3270" t="s">
        <v>1545</v>
      </c>
      <c r="AF204" s="2581"/>
    </row>
    <row r="205" spans="2:32" s="2887" customFormat="1" ht="13.5" customHeight="1" x14ac:dyDescent="0.2">
      <c r="B205" s="3695" t="s">
        <v>6590</v>
      </c>
      <c r="C205" s="3696"/>
      <c r="D205" s="3159" t="s">
        <v>1545</v>
      </c>
      <c r="E205" s="3159" t="s">
        <v>1545</v>
      </c>
      <c r="F205" s="3160" t="s">
        <v>1545</v>
      </c>
      <c r="G205" s="2650">
        <v>63</v>
      </c>
      <c r="H205" s="2650" t="s">
        <v>1545</v>
      </c>
      <c r="I205" s="3364">
        <v>0.16800000000000001</v>
      </c>
      <c r="J205" s="3364">
        <v>0.16800000000000001</v>
      </c>
      <c r="K205" s="3160" t="s">
        <v>1545</v>
      </c>
      <c r="L205" s="2650" t="s">
        <v>1545</v>
      </c>
      <c r="M205" s="2650" t="s">
        <v>1545</v>
      </c>
      <c r="N205" s="2650" t="s">
        <v>1545</v>
      </c>
      <c r="O205" s="3364">
        <v>0.16800000000000001</v>
      </c>
      <c r="P205" s="3364">
        <v>0.16800000000000001</v>
      </c>
      <c r="Q205" s="2650" t="s">
        <v>1545</v>
      </c>
      <c r="R205" s="3160" t="s">
        <v>1545</v>
      </c>
      <c r="S205" s="3069" t="s">
        <v>1144</v>
      </c>
      <c r="T205" s="3068">
        <v>2.8000000000000004E-2</v>
      </c>
      <c r="U205" s="3068">
        <v>6.720000000000001E-2</v>
      </c>
      <c r="V205" s="3160" t="s">
        <v>1545</v>
      </c>
      <c r="W205" s="3160" t="s">
        <v>1545</v>
      </c>
      <c r="X205" s="3160" t="s">
        <v>1545</v>
      </c>
      <c r="Y205" s="3068">
        <v>6.720000000000001E-2</v>
      </c>
      <c r="Z205" s="3069" t="s">
        <v>49</v>
      </c>
      <c r="AA205" s="3068">
        <v>3.6999999999999998E-2</v>
      </c>
      <c r="AB205" s="3068">
        <v>0.112</v>
      </c>
      <c r="AC205" s="2620" t="s">
        <v>1545</v>
      </c>
      <c r="AD205" s="2620" t="s">
        <v>1545</v>
      </c>
      <c r="AE205" s="3270" t="s">
        <v>1545</v>
      </c>
      <c r="AF205" s="2581"/>
    </row>
    <row r="206" spans="2:32" s="2887" customFormat="1" ht="13.5" customHeight="1" x14ac:dyDescent="0.2">
      <c r="B206" s="3695" t="s">
        <v>6593</v>
      </c>
      <c r="C206" s="3696"/>
      <c r="D206" s="3159" t="s">
        <v>1545</v>
      </c>
      <c r="E206" s="3159" t="s">
        <v>1545</v>
      </c>
      <c r="F206" s="3160" t="s">
        <v>1545</v>
      </c>
      <c r="G206" s="2650">
        <v>93</v>
      </c>
      <c r="H206" s="2650" t="s">
        <v>1545</v>
      </c>
      <c r="I206" s="3364">
        <v>0.16800000000000001</v>
      </c>
      <c r="J206" s="3364">
        <v>0.16800000000000001</v>
      </c>
      <c r="K206" s="3160" t="s">
        <v>1545</v>
      </c>
      <c r="L206" s="2650" t="s">
        <v>1545</v>
      </c>
      <c r="M206" s="2650" t="s">
        <v>1545</v>
      </c>
      <c r="N206" s="2650" t="s">
        <v>1545</v>
      </c>
      <c r="O206" s="3364">
        <v>0.16800000000000001</v>
      </c>
      <c r="P206" s="3364">
        <v>0.16800000000000001</v>
      </c>
      <c r="Q206" s="2650" t="s">
        <v>1545</v>
      </c>
      <c r="R206" s="3160" t="s">
        <v>1545</v>
      </c>
      <c r="S206" s="3069" t="s">
        <v>5590</v>
      </c>
      <c r="T206" s="3068">
        <v>2.8000000000000004E-2</v>
      </c>
      <c r="U206" s="3068">
        <v>6.720000000000001E-2</v>
      </c>
      <c r="V206" s="3160" t="s">
        <v>1545</v>
      </c>
      <c r="W206" s="3160" t="s">
        <v>1545</v>
      </c>
      <c r="X206" s="3160" t="s">
        <v>1545</v>
      </c>
      <c r="Y206" s="3068">
        <v>6.720000000000001E-2</v>
      </c>
      <c r="Z206" s="3069" t="s">
        <v>49</v>
      </c>
      <c r="AA206" s="3068">
        <v>3.6999999999999998E-2</v>
      </c>
      <c r="AB206" s="3068">
        <v>0.112</v>
      </c>
      <c r="AC206" s="2620" t="s">
        <v>1545</v>
      </c>
      <c r="AD206" s="2620" t="s">
        <v>1545</v>
      </c>
      <c r="AE206" s="3270" t="s">
        <v>1545</v>
      </c>
      <c r="AF206" s="2581"/>
    </row>
    <row r="207" spans="2:32" s="2887" customFormat="1" ht="13.5" customHeight="1" x14ac:dyDescent="0.2">
      <c r="B207" s="3695" t="s">
        <v>6595</v>
      </c>
      <c r="C207" s="3696"/>
      <c r="D207" s="3159" t="s">
        <v>1545</v>
      </c>
      <c r="E207" s="3159" t="s">
        <v>1545</v>
      </c>
      <c r="F207" s="3160" t="s">
        <v>1545</v>
      </c>
      <c r="G207" s="2650">
        <v>101</v>
      </c>
      <c r="H207" s="2650" t="s">
        <v>1545</v>
      </c>
      <c r="I207" s="3364">
        <v>0.16800000000000001</v>
      </c>
      <c r="J207" s="3364">
        <v>0.16800000000000001</v>
      </c>
      <c r="K207" s="3160" t="s">
        <v>1545</v>
      </c>
      <c r="L207" s="2650" t="s">
        <v>1545</v>
      </c>
      <c r="M207" s="2650" t="s">
        <v>1545</v>
      </c>
      <c r="N207" s="2650" t="s">
        <v>1545</v>
      </c>
      <c r="O207" s="3364">
        <v>0.16800000000000001</v>
      </c>
      <c r="P207" s="3364">
        <v>0.16800000000000001</v>
      </c>
      <c r="Q207" s="2650" t="s">
        <v>1545</v>
      </c>
      <c r="R207" s="3160" t="s">
        <v>1545</v>
      </c>
      <c r="S207" s="3069" t="s">
        <v>5595</v>
      </c>
      <c r="T207" s="3068">
        <v>2.8000000000000004E-2</v>
      </c>
      <c r="U207" s="3068">
        <v>6.720000000000001E-2</v>
      </c>
      <c r="V207" s="3160" t="s">
        <v>1545</v>
      </c>
      <c r="W207" s="3160" t="s">
        <v>1545</v>
      </c>
      <c r="X207" s="3160" t="s">
        <v>1545</v>
      </c>
      <c r="Y207" s="3068">
        <v>6.720000000000001E-2</v>
      </c>
      <c r="Z207" s="3069" t="s">
        <v>51</v>
      </c>
      <c r="AA207" s="3068">
        <v>3.6999999999999998E-2</v>
      </c>
      <c r="AB207" s="3068">
        <v>0.112</v>
      </c>
      <c r="AC207" s="2620" t="s">
        <v>1545</v>
      </c>
      <c r="AD207" s="2620" t="s">
        <v>1545</v>
      </c>
      <c r="AE207" s="3270" t="s">
        <v>1545</v>
      </c>
      <c r="AF207" s="2581"/>
    </row>
    <row r="208" spans="2:32" s="2887" customFormat="1" ht="13.5" customHeight="1" x14ac:dyDescent="0.2">
      <c r="B208" s="3695" t="s">
        <v>6598</v>
      </c>
      <c r="C208" s="3696"/>
      <c r="D208" s="3159" t="s">
        <v>1545</v>
      </c>
      <c r="E208" s="3159" t="s">
        <v>1545</v>
      </c>
      <c r="F208" s="3160" t="s">
        <v>1545</v>
      </c>
      <c r="G208" s="2650">
        <v>109</v>
      </c>
      <c r="H208" s="2650" t="s">
        <v>1545</v>
      </c>
      <c r="I208" s="3364">
        <v>0.16800000000000001</v>
      </c>
      <c r="J208" s="3364">
        <v>0.16800000000000001</v>
      </c>
      <c r="K208" s="3160" t="s">
        <v>1545</v>
      </c>
      <c r="L208" s="2650" t="s">
        <v>1545</v>
      </c>
      <c r="M208" s="2650" t="s">
        <v>1545</v>
      </c>
      <c r="N208" s="2650" t="s">
        <v>1545</v>
      </c>
      <c r="O208" s="3364">
        <v>0.16800000000000001</v>
      </c>
      <c r="P208" s="3364">
        <v>0.16800000000000001</v>
      </c>
      <c r="Q208" s="2650" t="s">
        <v>1545</v>
      </c>
      <c r="R208" s="3160" t="s">
        <v>1545</v>
      </c>
      <c r="S208" s="3069" t="s">
        <v>5600</v>
      </c>
      <c r="T208" s="3068">
        <v>2.8000000000000004E-2</v>
      </c>
      <c r="U208" s="3068">
        <v>6.720000000000001E-2</v>
      </c>
      <c r="V208" s="3160" t="s">
        <v>1545</v>
      </c>
      <c r="W208" s="3160" t="s">
        <v>1545</v>
      </c>
      <c r="X208" s="3160" t="s">
        <v>1545</v>
      </c>
      <c r="Y208" s="3068">
        <v>6.720000000000001E-2</v>
      </c>
      <c r="Z208" s="3069" t="s">
        <v>406</v>
      </c>
      <c r="AA208" s="3068">
        <v>3.6999999999999998E-2</v>
      </c>
      <c r="AB208" s="3068">
        <v>0.112</v>
      </c>
      <c r="AC208" s="2620" t="s">
        <v>1545</v>
      </c>
      <c r="AD208" s="2620" t="s">
        <v>1545</v>
      </c>
      <c r="AE208" s="3270" t="s">
        <v>1545</v>
      </c>
      <c r="AF208" s="2581"/>
    </row>
    <row r="209" spans="2:32" s="2887" customFormat="1" ht="13.5" customHeight="1" x14ac:dyDescent="0.2">
      <c r="B209" s="3695" t="s">
        <v>6601</v>
      </c>
      <c r="C209" s="3696"/>
      <c r="D209" s="3159" t="s">
        <v>1545</v>
      </c>
      <c r="E209" s="3159" t="s">
        <v>1545</v>
      </c>
      <c r="F209" s="3160" t="s">
        <v>1545</v>
      </c>
      <c r="G209" s="2650">
        <v>150</v>
      </c>
      <c r="H209" s="2650" t="s">
        <v>1545</v>
      </c>
      <c r="I209" s="3364">
        <v>0.16800000000000001</v>
      </c>
      <c r="J209" s="3364">
        <v>0.16800000000000001</v>
      </c>
      <c r="K209" s="3160" t="s">
        <v>1545</v>
      </c>
      <c r="L209" s="2650" t="s">
        <v>1545</v>
      </c>
      <c r="M209" s="2650" t="s">
        <v>1545</v>
      </c>
      <c r="N209" s="2650" t="s">
        <v>1545</v>
      </c>
      <c r="O209" s="3364">
        <v>0.16800000000000001</v>
      </c>
      <c r="P209" s="3364">
        <v>0.16800000000000001</v>
      </c>
      <c r="Q209" s="2650" t="s">
        <v>1545</v>
      </c>
      <c r="R209" s="3160" t="s">
        <v>1545</v>
      </c>
      <c r="S209" s="3069" t="s">
        <v>1141</v>
      </c>
      <c r="T209" s="3068">
        <v>2.8000000000000004E-2</v>
      </c>
      <c r="U209" s="3068">
        <v>6.720000000000001E-2</v>
      </c>
      <c r="V209" s="3160" t="s">
        <v>1545</v>
      </c>
      <c r="W209" s="3160" t="s">
        <v>1545</v>
      </c>
      <c r="X209" s="3160" t="s">
        <v>1545</v>
      </c>
      <c r="Y209" s="3068">
        <v>6.720000000000001E-2</v>
      </c>
      <c r="Z209" s="3069" t="s">
        <v>5153</v>
      </c>
      <c r="AA209" s="3068">
        <v>3.6999999999999998E-2</v>
      </c>
      <c r="AB209" s="3068">
        <v>0.112</v>
      </c>
      <c r="AC209" s="2620" t="s">
        <v>1545</v>
      </c>
      <c r="AD209" s="2620" t="s">
        <v>1545</v>
      </c>
      <c r="AE209" s="3270" t="s">
        <v>1545</v>
      </c>
      <c r="AF209" s="2581"/>
    </row>
    <row r="210" spans="2:32" s="2887" customFormat="1" ht="13.5" customHeight="1" x14ac:dyDescent="0.2">
      <c r="B210" s="3695" t="s">
        <v>6605</v>
      </c>
      <c r="C210" s="3696"/>
      <c r="D210" s="3159" t="s">
        <v>1545</v>
      </c>
      <c r="E210" s="3159" t="s">
        <v>1545</v>
      </c>
      <c r="F210" s="3160" t="s">
        <v>1545</v>
      </c>
      <c r="G210" s="2650">
        <v>190</v>
      </c>
      <c r="H210" s="2650" t="s">
        <v>1545</v>
      </c>
      <c r="I210" s="3364">
        <v>0.15680000000000002</v>
      </c>
      <c r="J210" s="3364">
        <v>0.15680000000000002</v>
      </c>
      <c r="K210" s="3160" t="s">
        <v>1545</v>
      </c>
      <c r="L210" s="2650" t="s">
        <v>1545</v>
      </c>
      <c r="M210" s="2650" t="s">
        <v>1545</v>
      </c>
      <c r="N210" s="2650" t="s">
        <v>1545</v>
      </c>
      <c r="O210" s="3364">
        <v>0.16800000000000001</v>
      </c>
      <c r="P210" s="3364">
        <v>0.16800000000000001</v>
      </c>
      <c r="Q210" s="2650" t="s">
        <v>1545</v>
      </c>
      <c r="R210" s="3160" t="s">
        <v>1545</v>
      </c>
      <c r="S210" s="3069" t="s">
        <v>1143</v>
      </c>
      <c r="T210" s="3068">
        <v>2.8000000000000004E-2</v>
      </c>
      <c r="U210" s="3068">
        <v>6.720000000000001E-2</v>
      </c>
      <c r="V210" s="3160" t="s">
        <v>1545</v>
      </c>
      <c r="W210" s="3160" t="s">
        <v>1545</v>
      </c>
      <c r="X210" s="3160" t="s">
        <v>1545</v>
      </c>
      <c r="Y210" s="3068">
        <v>6.720000000000001E-2</v>
      </c>
      <c r="Z210" s="3069" t="s">
        <v>5570</v>
      </c>
      <c r="AA210" s="3068">
        <v>3.6999999999999998E-2</v>
      </c>
      <c r="AB210" s="3068">
        <v>0.112</v>
      </c>
      <c r="AC210" s="2620" t="s">
        <v>1545</v>
      </c>
      <c r="AD210" s="2620" t="s">
        <v>1545</v>
      </c>
      <c r="AE210" s="3270" t="s">
        <v>1545</v>
      </c>
      <c r="AF210" s="2581"/>
    </row>
    <row r="211" spans="2:32" s="2887" customFormat="1" ht="13.5" customHeight="1" x14ac:dyDescent="0.2">
      <c r="B211" s="3695" t="s">
        <v>6609</v>
      </c>
      <c r="C211" s="3696"/>
      <c r="D211" s="3159" t="s">
        <v>1545</v>
      </c>
      <c r="E211" s="3159" t="s">
        <v>1545</v>
      </c>
      <c r="F211" s="3160" t="s">
        <v>1545</v>
      </c>
      <c r="G211" s="2650">
        <v>238</v>
      </c>
      <c r="H211" s="2650" t="s">
        <v>1545</v>
      </c>
      <c r="I211" s="3364">
        <v>0.15680000000000002</v>
      </c>
      <c r="J211" s="3364">
        <v>0.15680000000000002</v>
      </c>
      <c r="K211" s="3160" t="s">
        <v>1545</v>
      </c>
      <c r="L211" s="2650" t="s">
        <v>1545</v>
      </c>
      <c r="M211" s="2650" t="s">
        <v>1545</v>
      </c>
      <c r="N211" s="2650" t="s">
        <v>1545</v>
      </c>
      <c r="O211" s="3364">
        <v>0.16800000000000001</v>
      </c>
      <c r="P211" s="3364">
        <v>0.16800000000000001</v>
      </c>
      <c r="Q211" s="2650" t="s">
        <v>1545</v>
      </c>
      <c r="R211" s="3160" t="s">
        <v>1545</v>
      </c>
      <c r="S211" s="3069" t="s">
        <v>1143</v>
      </c>
      <c r="T211" s="3068">
        <v>2.8000000000000004E-2</v>
      </c>
      <c r="U211" s="3068">
        <v>6.720000000000001E-2</v>
      </c>
      <c r="V211" s="3160" t="s">
        <v>1545</v>
      </c>
      <c r="W211" s="3160" t="s">
        <v>1545</v>
      </c>
      <c r="X211" s="3160" t="s">
        <v>1545</v>
      </c>
      <c r="Y211" s="3068">
        <v>6.720000000000001E-2</v>
      </c>
      <c r="Z211" s="3069" t="s">
        <v>56</v>
      </c>
      <c r="AA211" s="3068">
        <v>3.6999999999999998E-2</v>
      </c>
      <c r="AB211" s="3068">
        <v>0.112</v>
      </c>
      <c r="AC211" s="2620" t="s">
        <v>1545</v>
      </c>
      <c r="AD211" s="2620" t="s">
        <v>1545</v>
      </c>
      <c r="AE211" s="3270" t="s">
        <v>1545</v>
      </c>
      <c r="AF211" s="2581"/>
    </row>
    <row r="212" spans="2:32" s="2887" customFormat="1" ht="13.5" customHeight="1" x14ac:dyDescent="0.2">
      <c r="B212" s="3695" t="s">
        <v>6613</v>
      </c>
      <c r="C212" s="3696"/>
      <c r="D212" s="3159" t="s">
        <v>1545</v>
      </c>
      <c r="E212" s="3159" t="s">
        <v>1545</v>
      </c>
      <c r="F212" s="3160" t="s">
        <v>1545</v>
      </c>
      <c r="G212" s="2650">
        <v>288</v>
      </c>
      <c r="H212" s="2650" t="s">
        <v>1545</v>
      </c>
      <c r="I212" s="3364">
        <v>0.14560000000000001</v>
      </c>
      <c r="J212" s="3364">
        <v>0.14560000000000001</v>
      </c>
      <c r="K212" s="3160" t="s">
        <v>1545</v>
      </c>
      <c r="L212" s="2650" t="s">
        <v>1545</v>
      </c>
      <c r="M212" s="2650" t="s">
        <v>1545</v>
      </c>
      <c r="N212" s="2650" t="s">
        <v>1545</v>
      </c>
      <c r="O212" s="3364">
        <v>0.16800000000000001</v>
      </c>
      <c r="P212" s="3364">
        <v>0.16800000000000001</v>
      </c>
      <c r="Q212" s="2650" t="s">
        <v>1545</v>
      </c>
      <c r="R212" s="3160" t="s">
        <v>1545</v>
      </c>
      <c r="S212" s="3069" t="s">
        <v>1127</v>
      </c>
      <c r="T212" s="3068">
        <v>2.8000000000000004E-2</v>
      </c>
      <c r="U212" s="3068">
        <v>6.720000000000001E-2</v>
      </c>
      <c r="V212" s="3160" t="s">
        <v>1545</v>
      </c>
      <c r="W212" s="3160" t="s">
        <v>1545</v>
      </c>
      <c r="X212" s="3160" t="s">
        <v>1545</v>
      </c>
      <c r="Y212" s="3068">
        <v>6.720000000000001E-2</v>
      </c>
      <c r="Z212" s="3069" t="s">
        <v>5579</v>
      </c>
      <c r="AA212" s="3068">
        <v>3.6999999999999998E-2</v>
      </c>
      <c r="AB212" s="3068">
        <v>0.112</v>
      </c>
      <c r="AC212" s="2620" t="s">
        <v>1545</v>
      </c>
      <c r="AD212" s="2620" t="s">
        <v>1545</v>
      </c>
      <c r="AE212" s="3270" t="s">
        <v>1545</v>
      </c>
      <c r="AF212" s="2581"/>
    </row>
    <row r="213" spans="2:32" s="2887" customFormat="1" ht="13.5" customHeight="1" x14ac:dyDescent="0.2">
      <c r="B213" s="3695" t="s">
        <v>6616</v>
      </c>
      <c r="C213" s="3696"/>
      <c r="D213" s="3159" t="s">
        <v>1545</v>
      </c>
      <c r="E213" s="3159" t="s">
        <v>1545</v>
      </c>
      <c r="F213" s="3160" t="s">
        <v>1545</v>
      </c>
      <c r="G213" s="2650">
        <v>430</v>
      </c>
      <c r="H213" s="2650" t="s">
        <v>1545</v>
      </c>
      <c r="I213" s="3364">
        <v>0.13440000000000002</v>
      </c>
      <c r="J213" s="3364">
        <v>0.13440000000000002</v>
      </c>
      <c r="K213" s="3160" t="s">
        <v>1545</v>
      </c>
      <c r="L213" s="2650" t="s">
        <v>1545</v>
      </c>
      <c r="M213" s="2650" t="s">
        <v>1545</v>
      </c>
      <c r="N213" s="2650" t="s">
        <v>1545</v>
      </c>
      <c r="O213" s="3364">
        <v>0.15680000000000002</v>
      </c>
      <c r="P213" s="3364">
        <v>0.15680000000000002</v>
      </c>
      <c r="Q213" s="2650" t="s">
        <v>1545</v>
      </c>
      <c r="R213" s="3160" t="s">
        <v>1545</v>
      </c>
      <c r="S213" s="3069" t="s">
        <v>5584</v>
      </c>
      <c r="T213" s="3068">
        <v>2.8000000000000004E-2</v>
      </c>
      <c r="U213" s="3068">
        <v>6.720000000000001E-2</v>
      </c>
      <c r="V213" s="3160" t="s">
        <v>1545</v>
      </c>
      <c r="W213" s="3160" t="s">
        <v>1545</v>
      </c>
      <c r="X213" s="3160" t="s">
        <v>1545</v>
      </c>
      <c r="Y213" s="3068">
        <v>6.720000000000001E-2</v>
      </c>
      <c r="Z213" s="3069" t="s">
        <v>58</v>
      </c>
      <c r="AA213" s="3068">
        <v>3.6999999999999998E-2</v>
      </c>
      <c r="AB213" s="3068">
        <v>0.112</v>
      </c>
      <c r="AC213" s="2620" t="s">
        <v>1545</v>
      </c>
      <c r="AD213" s="2620" t="s">
        <v>1545</v>
      </c>
      <c r="AE213" s="3270" t="s">
        <v>1545</v>
      </c>
      <c r="AF213" s="2581"/>
    </row>
    <row r="214" spans="2:32" s="2887" customFormat="1" ht="13.5" customHeight="1" x14ac:dyDescent="0.2">
      <c r="B214" s="3695" t="s">
        <v>6619</v>
      </c>
      <c r="C214" s="3696"/>
      <c r="D214" s="3159" t="s">
        <v>1545</v>
      </c>
      <c r="E214" s="3159" t="s">
        <v>1545</v>
      </c>
      <c r="F214" s="3160" t="s">
        <v>1545</v>
      </c>
      <c r="G214" s="2650">
        <v>96</v>
      </c>
      <c r="H214" s="2650" t="s">
        <v>1545</v>
      </c>
      <c r="I214" s="3364">
        <v>0.16800000000000001</v>
      </c>
      <c r="J214" s="3364">
        <v>0.16800000000000001</v>
      </c>
      <c r="K214" s="3160" t="s">
        <v>1545</v>
      </c>
      <c r="L214" s="2650" t="s">
        <v>1545</v>
      </c>
      <c r="M214" s="2650" t="s">
        <v>1545</v>
      </c>
      <c r="N214" s="2650" t="s">
        <v>1545</v>
      </c>
      <c r="O214" s="3364">
        <v>0.15680000000000002</v>
      </c>
      <c r="P214" s="3364">
        <v>0.15680000000000002</v>
      </c>
      <c r="Q214" s="2650" t="s">
        <v>1545</v>
      </c>
      <c r="R214" s="3160" t="s">
        <v>1545</v>
      </c>
      <c r="S214" s="3069" t="s">
        <v>1144</v>
      </c>
      <c r="T214" s="3068">
        <v>2.8000000000000004E-2</v>
      </c>
      <c r="U214" s="3068">
        <v>6.720000000000001E-2</v>
      </c>
      <c r="V214" s="3160" t="s">
        <v>1545</v>
      </c>
      <c r="W214" s="3160" t="s">
        <v>1545</v>
      </c>
      <c r="X214" s="3160" t="s">
        <v>1545</v>
      </c>
      <c r="Y214" s="3068">
        <v>6.720000000000001E-2</v>
      </c>
      <c r="Z214" s="3069" t="s">
        <v>49</v>
      </c>
      <c r="AA214" s="3068">
        <v>3.6999999999999998E-2</v>
      </c>
      <c r="AB214" s="3068">
        <v>0.112</v>
      </c>
      <c r="AC214" s="2620" t="s">
        <v>1545</v>
      </c>
      <c r="AD214" s="2620" t="s">
        <v>1545</v>
      </c>
      <c r="AE214" s="3270" t="s">
        <v>1545</v>
      </c>
      <c r="AF214" s="2581"/>
    </row>
    <row r="215" spans="2:32" s="2887" customFormat="1" ht="13.5" customHeight="1" x14ac:dyDescent="0.2">
      <c r="B215" s="3695" t="s">
        <v>6621</v>
      </c>
      <c r="C215" s="3696"/>
      <c r="D215" s="3159" t="s">
        <v>1545</v>
      </c>
      <c r="E215" s="3159" t="s">
        <v>1545</v>
      </c>
      <c r="F215" s="3160" t="s">
        <v>1545</v>
      </c>
      <c r="G215" s="2650">
        <v>104</v>
      </c>
      <c r="H215" s="2650" t="s">
        <v>1545</v>
      </c>
      <c r="I215" s="3364">
        <v>0.16800000000000001</v>
      </c>
      <c r="J215" s="3364">
        <v>0.16800000000000001</v>
      </c>
      <c r="K215" s="3160" t="s">
        <v>1545</v>
      </c>
      <c r="L215" s="2650" t="s">
        <v>1545</v>
      </c>
      <c r="M215" s="2650" t="s">
        <v>1545</v>
      </c>
      <c r="N215" s="2650" t="s">
        <v>1545</v>
      </c>
      <c r="O215" s="3364">
        <v>0.15680000000000002</v>
      </c>
      <c r="P215" s="3364">
        <v>0.15680000000000002</v>
      </c>
      <c r="Q215" s="2650" t="s">
        <v>1545</v>
      </c>
      <c r="R215" s="3160" t="s">
        <v>1545</v>
      </c>
      <c r="S215" s="3069" t="s">
        <v>5590</v>
      </c>
      <c r="T215" s="3068">
        <v>2.8000000000000004E-2</v>
      </c>
      <c r="U215" s="3068">
        <v>6.720000000000001E-2</v>
      </c>
      <c r="V215" s="3160" t="s">
        <v>1545</v>
      </c>
      <c r="W215" s="3160" t="s">
        <v>1545</v>
      </c>
      <c r="X215" s="3160" t="s">
        <v>1545</v>
      </c>
      <c r="Y215" s="3068">
        <v>6.720000000000001E-2</v>
      </c>
      <c r="Z215" s="3069" t="s">
        <v>51</v>
      </c>
      <c r="AA215" s="3068">
        <v>3.6999999999999998E-2</v>
      </c>
      <c r="AB215" s="3068">
        <v>0.112</v>
      </c>
      <c r="AC215" s="2620" t="s">
        <v>1545</v>
      </c>
      <c r="AD215" s="2620" t="s">
        <v>1545</v>
      </c>
      <c r="AE215" s="3270" t="s">
        <v>1545</v>
      </c>
      <c r="AF215" s="2581"/>
    </row>
    <row r="216" spans="2:32" s="2887" customFormat="1" ht="13.5" customHeight="1" x14ac:dyDescent="0.2">
      <c r="B216" s="3695" t="s">
        <v>6623</v>
      </c>
      <c r="C216" s="3696"/>
      <c r="D216" s="3159" t="s">
        <v>1545</v>
      </c>
      <c r="E216" s="3159" t="s">
        <v>1545</v>
      </c>
      <c r="F216" s="3160" t="s">
        <v>1545</v>
      </c>
      <c r="G216" s="2650">
        <v>134</v>
      </c>
      <c r="H216" s="2650" t="s">
        <v>1545</v>
      </c>
      <c r="I216" s="3364">
        <v>0.16800000000000001</v>
      </c>
      <c r="J216" s="3364">
        <v>0.16800000000000001</v>
      </c>
      <c r="K216" s="3160" t="s">
        <v>1545</v>
      </c>
      <c r="L216" s="2650" t="s">
        <v>1545</v>
      </c>
      <c r="M216" s="2650" t="s">
        <v>1545</v>
      </c>
      <c r="N216" s="2650" t="s">
        <v>1545</v>
      </c>
      <c r="O216" s="3364">
        <v>0.15680000000000002</v>
      </c>
      <c r="P216" s="3364">
        <v>0.15680000000000002</v>
      </c>
      <c r="Q216" s="2650" t="s">
        <v>1545</v>
      </c>
      <c r="R216" s="3160" t="s">
        <v>1545</v>
      </c>
      <c r="S216" s="3069" t="s">
        <v>5595</v>
      </c>
      <c r="T216" s="3068">
        <v>2.8000000000000004E-2</v>
      </c>
      <c r="U216" s="3068">
        <v>6.720000000000001E-2</v>
      </c>
      <c r="V216" s="3160" t="s">
        <v>1545</v>
      </c>
      <c r="W216" s="3160" t="s">
        <v>1545</v>
      </c>
      <c r="X216" s="3160" t="s">
        <v>1545</v>
      </c>
      <c r="Y216" s="3068">
        <v>6.720000000000001E-2</v>
      </c>
      <c r="Z216" s="3069" t="s">
        <v>51</v>
      </c>
      <c r="AA216" s="3068">
        <v>3.6999999999999998E-2</v>
      </c>
      <c r="AB216" s="3068">
        <v>0.112</v>
      </c>
      <c r="AC216" s="2620" t="s">
        <v>1545</v>
      </c>
      <c r="AD216" s="2620" t="s">
        <v>1545</v>
      </c>
      <c r="AE216" s="3270" t="s">
        <v>1545</v>
      </c>
      <c r="AF216" s="2581"/>
    </row>
    <row r="217" spans="2:32" s="2887" customFormat="1" ht="13.5" customHeight="1" x14ac:dyDescent="0.2">
      <c r="B217" s="3695" t="s">
        <v>6625</v>
      </c>
      <c r="C217" s="3696"/>
      <c r="D217" s="3159" t="s">
        <v>1545</v>
      </c>
      <c r="E217" s="3159" t="s">
        <v>1545</v>
      </c>
      <c r="F217" s="3160" t="s">
        <v>1545</v>
      </c>
      <c r="G217" s="2650">
        <v>142</v>
      </c>
      <c r="H217" s="2650" t="s">
        <v>1545</v>
      </c>
      <c r="I217" s="3364">
        <v>0.16800000000000001</v>
      </c>
      <c r="J217" s="3364">
        <v>0.16800000000000001</v>
      </c>
      <c r="K217" s="3160" t="s">
        <v>1545</v>
      </c>
      <c r="L217" s="2650" t="s">
        <v>1545</v>
      </c>
      <c r="M217" s="2650" t="s">
        <v>1545</v>
      </c>
      <c r="N217" s="2650" t="s">
        <v>1545</v>
      </c>
      <c r="O217" s="3364">
        <v>0.14560000000000001</v>
      </c>
      <c r="P217" s="3364">
        <v>0.14560000000000001</v>
      </c>
      <c r="Q217" s="2650" t="s">
        <v>1545</v>
      </c>
      <c r="R217" s="3160" t="s">
        <v>1545</v>
      </c>
      <c r="S217" s="3069" t="s">
        <v>5600</v>
      </c>
      <c r="T217" s="3068">
        <v>2.8000000000000004E-2</v>
      </c>
      <c r="U217" s="3068">
        <v>6.720000000000001E-2</v>
      </c>
      <c r="V217" s="3160" t="s">
        <v>1545</v>
      </c>
      <c r="W217" s="3160" t="s">
        <v>1545</v>
      </c>
      <c r="X217" s="3160" t="s">
        <v>1545</v>
      </c>
      <c r="Y217" s="3068">
        <v>6.720000000000001E-2</v>
      </c>
      <c r="Z217" s="3069" t="s">
        <v>406</v>
      </c>
      <c r="AA217" s="3068">
        <v>3.6999999999999998E-2</v>
      </c>
      <c r="AB217" s="3068">
        <v>0.112</v>
      </c>
      <c r="AC217" s="2620" t="s">
        <v>1545</v>
      </c>
      <c r="AD217" s="2620" t="s">
        <v>1545</v>
      </c>
      <c r="AE217" s="3270" t="s">
        <v>1545</v>
      </c>
      <c r="AF217" s="2581"/>
    </row>
    <row r="218" spans="2:32" s="2887" customFormat="1" ht="13.5" customHeight="1" x14ac:dyDescent="0.2">
      <c r="B218" s="3695" t="s">
        <v>6627</v>
      </c>
      <c r="C218" s="3696"/>
      <c r="D218" s="3159" t="s">
        <v>1545</v>
      </c>
      <c r="E218" s="3159" t="s">
        <v>1545</v>
      </c>
      <c r="F218" s="3160" t="s">
        <v>1545</v>
      </c>
      <c r="G218" s="2650">
        <v>183</v>
      </c>
      <c r="H218" s="2650" t="s">
        <v>1545</v>
      </c>
      <c r="I218" s="3364">
        <v>0.16800000000000001</v>
      </c>
      <c r="J218" s="3364">
        <v>0.16800000000000001</v>
      </c>
      <c r="K218" s="3160" t="s">
        <v>1545</v>
      </c>
      <c r="L218" s="2650" t="s">
        <v>1545</v>
      </c>
      <c r="M218" s="2650" t="s">
        <v>1545</v>
      </c>
      <c r="N218" s="2650" t="s">
        <v>1545</v>
      </c>
      <c r="O218" s="3364">
        <v>0.14560000000000001</v>
      </c>
      <c r="P218" s="3364">
        <v>0.14560000000000001</v>
      </c>
      <c r="Q218" s="2650" t="s">
        <v>1545</v>
      </c>
      <c r="R218" s="3160" t="s">
        <v>1545</v>
      </c>
      <c r="S218" s="3069" t="s">
        <v>1141</v>
      </c>
      <c r="T218" s="3068">
        <v>2.8000000000000004E-2</v>
      </c>
      <c r="U218" s="3068">
        <v>6.720000000000001E-2</v>
      </c>
      <c r="V218" s="3160" t="s">
        <v>1545</v>
      </c>
      <c r="W218" s="3160" t="s">
        <v>1545</v>
      </c>
      <c r="X218" s="3160" t="s">
        <v>1545</v>
      </c>
      <c r="Y218" s="3068">
        <v>6.720000000000001E-2</v>
      </c>
      <c r="Z218" s="3069" t="s">
        <v>5153</v>
      </c>
      <c r="AA218" s="3068">
        <v>3.6999999999999998E-2</v>
      </c>
      <c r="AB218" s="3068">
        <v>0.112</v>
      </c>
      <c r="AC218" s="2620" t="s">
        <v>1545</v>
      </c>
      <c r="AD218" s="2620" t="s">
        <v>1545</v>
      </c>
      <c r="AE218" s="3270" t="s">
        <v>1545</v>
      </c>
      <c r="AF218" s="2581"/>
    </row>
    <row r="219" spans="2:32" s="2887" customFormat="1" ht="13.5" customHeight="1" x14ac:dyDescent="0.2">
      <c r="B219" s="3695" t="s">
        <v>6629</v>
      </c>
      <c r="C219" s="3696"/>
      <c r="D219" s="3159" t="s">
        <v>1545</v>
      </c>
      <c r="E219" s="3159" t="s">
        <v>1545</v>
      </c>
      <c r="F219" s="3160" t="s">
        <v>1545</v>
      </c>
      <c r="G219" s="2650">
        <v>226</v>
      </c>
      <c r="H219" s="2650" t="s">
        <v>1545</v>
      </c>
      <c r="I219" s="3364">
        <v>0.15680000000000002</v>
      </c>
      <c r="J219" s="3364">
        <v>0.15680000000000002</v>
      </c>
      <c r="K219" s="3160" t="s">
        <v>1545</v>
      </c>
      <c r="L219" s="2650" t="s">
        <v>1545</v>
      </c>
      <c r="M219" s="2650" t="s">
        <v>1545</v>
      </c>
      <c r="N219" s="2650" t="s">
        <v>1545</v>
      </c>
      <c r="O219" s="3364">
        <v>0.13440000000000002</v>
      </c>
      <c r="P219" s="3364">
        <v>0.13440000000000002</v>
      </c>
      <c r="Q219" s="2650" t="s">
        <v>1545</v>
      </c>
      <c r="R219" s="3160" t="s">
        <v>1545</v>
      </c>
      <c r="S219" s="3069" t="s">
        <v>1143</v>
      </c>
      <c r="T219" s="3068">
        <v>2.8000000000000004E-2</v>
      </c>
      <c r="U219" s="3068">
        <v>6.720000000000001E-2</v>
      </c>
      <c r="V219" s="3160" t="s">
        <v>1545</v>
      </c>
      <c r="W219" s="3160" t="s">
        <v>1545</v>
      </c>
      <c r="X219" s="3160" t="s">
        <v>1545</v>
      </c>
      <c r="Y219" s="3068">
        <v>6.720000000000001E-2</v>
      </c>
      <c r="Z219" s="3069" t="s">
        <v>5570</v>
      </c>
      <c r="AA219" s="3068">
        <v>3.6999999999999998E-2</v>
      </c>
      <c r="AB219" s="3068">
        <v>0.112</v>
      </c>
      <c r="AC219" s="2620" t="s">
        <v>1545</v>
      </c>
      <c r="AD219" s="2620" t="s">
        <v>1545</v>
      </c>
      <c r="AE219" s="3270" t="s">
        <v>1545</v>
      </c>
      <c r="AF219" s="2581"/>
    </row>
    <row r="220" spans="2:32" s="2887" customFormat="1" ht="13.5" customHeight="1" x14ac:dyDescent="0.2">
      <c r="B220" s="3695" t="s">
        <v>6631</v>
      </c>
      <c r="C220" s="3696"/>
      <c r="D220" s="3159" t="s">
        <v>1545</v>
      </c>
      <c r="E220" s="3159" t="s">
        <v>1545</v>
      </c>
      <c r="F220" s="3160" t="s">
        <v>1545</v>
      </c>
      <c r="G220" s="2650">
        <v>274</v>
      </c>
      <c r="H220" s="2650" t="s">
        <v>1545</v>
      </c>
      <c r="I220" s="3364">
        <v>0.15680000000000002</v>
      </c>
      <c r="J220" s="3364">
        <v>0.15680000000000002</v>
      </c>
      <c r="K220" s="3160" t="s">
        <v>1545</v>
      </c>
      <c r="L220" s="2650" t="s">
        <v>1545</v>
      </c>
      <c r="M220" s="2650" t="s">
        <v>1545</v>
      </c>
      <c r="N220" s="2650" t="s">
        <v>1545</v>
      </c>
      <c r="O220" s="3364">
        <v>0.13440000000000002</v>
      </c>
      <c r="P220" s="3364">
        <v>0.13440000000000002</v>
      </c>
      <c r="Q220" s="2650" t="s">
        <v>1545</v>
      </c>
      <c r="R220" s="3160" t="s">
        <v>1545</v>
      </c>
      <c r="S220" s="3069" t="s">
        <v>1143</v>
      </c>
      <c r="T220" s="3068">
        <v>2.8000000000000004E-2</v>
      </c>
      <c r="U220" s="3068">
        <v>6.720000000000001E-2</v>
      </c>
      <c r="V220" s="3160" t="s">
        <v>1545</v>
      </c>
      <c r="W220" s="3160" t="s">
        <v>1545</v>
      </c>
      <c r="X220" s="3160" t="s">
        <v>1545</v>
      </c>
      <c r="Y220" s="3068">
        <v>6.720000000000001E-2</v>
      </c>
      <c r="Z220" s="3069" t="s">
        <v>56</v>
      </c>
      <c r="AA220" s="3068">
        <v>3.6999999999999998E-2</v>
      </c>
      <c r="AB220" s="3068">
        <v>0.112</v>
      </c>
      <c r="AC220" s="2620" t="s">
        <v>1545</v>
      </c>
      <c r="AD220" s="2620" t="s">
        <v>1545</v>
      </c>
      <c r="AE220" s="3270" t="s">
        <v>1545</v>
      </c>
      <c r="AF220" s="2581"/>
    </row>
    <row r="221" spans="2:32" s="2887" customFormat="1" ht="13.5" customHeight="1" x14ac:dyDescent="0.2">
      <c r="B221" s="3695" t="s">
        <v>6633</v>
      </c>
      <c r="C221" s="3696"/>
      <c r="D221" s="3159" t="s">
        <v>1545</v>
      </c>
      <c r="E221" s="3159" t="s">
        <v>1545</v>
      </c>
      <c r="F221" s="3160" t="s">
        <v>1545</v>
      </c>
      <c r="G221" s="2650">
        <v>327</v>
      </c>
      <c r="H221" s="2650" t="s">
        <v>1545</v>
      </c>
      <c r="I221" s="3364">
        <v>0.14560000000000001</v>
      </c>
      <c r="J221" s="3364">
        <v>0.14560000000000001</v>
      </c>
      <c r="K221" s="3160" t="s">
        <v>1545</v>
      </c>
      <c r="L221" s="2650" t="s">
        <v>1545</v>
      </c>
      <c r="M221" s="2650" t="s">
        <v>1545</v>
      </c>
      <c r="N221" s="2650" t="s">
        <v>1545</v>
      </c>
      <c r="O221" s="3364">
        <v>0.16800000000000001</v>
      </c>
      <c r="P221" s="3364">
        <v>0.16800000000000001</v>
      </c>
      <c r="Q221" s="2650" t="s">
        <v>1545</v>
      </c>
      <c r="R221" s="3160" t="s">
        <v>1545</v>
      </c>
      <c r="S221" s="3069" t="s">
        <v>1127</v>
      </c>
      <c r="T221" s="3068">
        <v>2.8000000000000004E-2</v>
      </c>
      <c r="U221" s="3068">
        <v>6.720000000000001E-2</v>
      </c>
      <c r="V221" s="3160" t="s">
        <v>1545</v>
      </c>
      <c r="W221" s="3160" t="s">
        <v>1545</v>
      </c>
      <c r="X221" s="3160" t="s">
        <v>1545</v>
      </c>
      <c r="Y221" s="3068">
        <v>6.720000000000001E-2</v>
      </c>
      <c r="Z221" s="3069" t="s">
        <v>5579</v>
      </c>
      <c r="AA221" s="3068">
        <v>3.6999999999999998E-2</v>
      </c>
      <c r="AB221" s="3068">
        <v>0.112</v>
      </c>
      <c r="AC221" s="2620" t="s">
        <v>1545</v>
      </c>
      <c r="AD221" s="2620" t="s">
        <v>1545</v>
      </c>
      <c r="AE221" s="3270" t="s">
        <v>1545</v>
      </c>
      <c r="AF221" s="2581"/>
    </row>
    <row r="222" spans="2:32" s="2887" customFormat="1" ht="13.5" customHeight="1" thickBot="1" x14ac:dyDescent="0.25">
      <c r="B222" s="3695" t="s">
        <v>6635</v>
      </c>
      <c r="C222" s="3696"/>
      <c r="D222" s="3168" t="s">
        <v>1545</v>
      </c>
      <c r="E222" s="3168" t="s">
        <v>1545</v>
      </c>
      <c r="F222" s="3169" t="s">
        <v>1545</v>
      </c>
      <c r="G222" s="2653">
        <v>472</v>
      </c>
      <c r="H222" s="2653" t="s">
        <v>1545</v>
      </c>
      <c r="I222" s="3083">
        <v>0.13440000000000002</v>
      </c>
      <c r="J222" s="3083">
        <v>0.13440000000000002</v>
      </c>
      <c r="K222" s="3169" t="s">
        <v>1545</v>
      </c>
      <c r="L222" s="2653" t="s">
        <v>1545</v>
      </c>
      <c r="M222" s="2653" t="s">
        <v>1545</v>
      </c>
      <c r="N222" s="2653" t="s">
        <v>1545</v>
      </c>
      <c r="O222" s="3083">
        <v>0.16800000000000001</v>
      </c>
      <c r="P222" s="3083">
        <v>0.16800000000000001</v>
      </c>
      <c r="Q222" s="2653" t="s">
        <v>1545</v>
      </c>
      <c r="R222" s="3169" t="s">
        <v>1545</v>
      </c>
      <c r="S222" s="3084" t="s">
        <v>5584</v>
      </c>
      <c r="T222" s="3170">
        <v>2.8000000000000004E-2</v>
      </c>
      <c r="U222" s="3170">
        <v>6.720000000000001E-2</v>
      </c>
      <c r="V222" s="3169" t="s">
        <v>1545</v>
      </c>
      <c r="W222" s="3169" t="s">
        <v>1545</v>
      </c>
      <c r="X222" s="3169" t="s">
        <v>1545</v>
      </c>
      <c r="Y222" s="3170">
        <v>6.720000000000001E-2</v>
      </c>
      <c r="Z222" s="3084" t="s">
        <v>58</v>
      </c>
      <c r="AA222" s="3170">
        <v>3.6999999999999998E-2</v>
      </c>
      <c r="AB222" s="3170">
        <v>0.112</v>
      </c>
      <c r="AC222" s="2682" t="s">
        <v>1545</v>
      </c>
      <c r="AD222" s="2682" t="s">
        <v>1545</v>
      </c>
      <c r="AE222" s="2683" t="s">
        <v>1545</v>
      </c>
      <c r="AF222" s="2581"/>
    </row>
    <row r="223" spans="2:32" s="2887" customFormat="1" x14ac:dyDescent="0.2">
      <c r="B223" s="2645"/>
      <c r="C223" s="2575"/>
      <c r="D223" s="2575"/>
      <c r="E223" s="2575"/>
      <c r="F223" s="2575"/>
      <c r="G223" s="2576"/>
      <c r="H223" s="2576"/>
      <c r="I223" s="2576"/>
      <c r="J223" s="2576"/>
      <c r="K223" s="2575"/>
      <c r="L223" s="2576"/>
      <c r="M223" s="2576"/>
      <c r="N223" s="2576"/>
      <c r="O223" s="2576"/>
      <c r="P223" s="2576"/>
      <c r="Q223" s="2642"/>
      <c r="R223" s="2642"/>
      <c r="S223" s="2642"/>
      <c r="T223" s="2642"/>
      <c r="U223" s="2642"/>
      <c r="V223" s="2642"/>
      <c r="W223" s="2642"/>
      <c r="X223" s="2642"/>
      <c r="Y223" s="2642"/>
      <c r="Z223" s="2642"/>
      <c r="AA223" s="2642"/>
      <c r="AB223" s="2642"/>
      <c r="AC223" s="2642"/>
      <c r="AD223" s="2642"/>
      <c r="AE223" s="2642"/>
      <c r="AF223" s="2581"/>
    </row>
    <row r="224" spans="2:32" s="2887" customFormat="1" x14ac:dyDescent="0.2">
      <c r="B224" s="3661" t="s">
        <v>5051</v>
      </c>
      <c r="C224" s="3662"/>
      <c r="D224" s="3663" t="s">
        <v>10</v>
      </c>
      <c r="E224" s="3663"/>
      <c r="F224" s="3663"/>
      <c r="G224" s="3663"/>
      <c r="H224" s="3663"/>
      <c r="I224" s="2643"/>
      <c r="J224" s="2643"/>
      <c r="K224" s="2643"/>
      <c r="L224" s="2643"/>
      <c r="M224" s="2643"/>
      <c r="N224" s="2643"/>
      <c r="O224" s="2643"/>
      <c r="P224" s="2643"/>
      <c r="Q224" s="2642"/>
      <c r="R224" s="2642"/>
      <c r="S224" s="2642"/>
      <c r="T224" s="2642"/>
      <c r="U224" s="2642"/>
      <c r="V224" s="2642"/>
      <c r="W224" s="2642"/>
      <c r="X224" s="2642"/>
      <c r="Y224" s="2642"/>
      <c r="Z224" s="2642"/>
      <c r="AA224" s="2642"/>
      <c r="AB224" s="2642"/>
      <c r="AC224" s="2642"/>
      <c r="AD224" s="2642"/>
      <c r="AE224" s="2642"/>
      <c r="AF224" s="2581"/>
    </row>
    <row r="225" spans="2:32" s="2887" customFormat="1" ht="14.25" x14ac:dyDescent="0.2">
      <c r="B225" s="3661" t="s">
        <v>5052</v>
      </c>
      <c r="C225" s="3662"/>
      <c r="D225" s="3694" t="s">
        <v>6115</v>
      </c>
      <c r="E225" s="3694"/>
      <c r="F225" s="3694"/>
      <c r="G225" s="3694"/>
      <c r="H225" s="3694"/>
      <c r="I225" s="2643"/>
      <c r="J225" s="2643"/>
      <c r="K225" s="2643"/>
      <c r="L225" s="2643"/>
      <c r="M225" s="2643"/>
      <c r="N225" s="2643"/>
      <c r="O225" s="2643"/>
      <c r="P225" s="2643"/>
      <c r="Q225" s="2642"/>
      <c r="R225" s="2642"/>
      <c r="S225" s="2642"/>
      <c r="T225" s="2642"/>
      <c r="U225" s="2642"/>
      <c r="V225" s="2642"/>
      <c r="W225" s="2642"/>
      <c r="X225" s="2642"/>
      <c r="Y225" s="2642"/>
      <c r="Z225" s="2642"/>
      <c r="AA225" s="2642"/>
      <c r="AB225" s="2642"/>
      <c r="AC225" s="2642"/>
      <c r="AD225" s="2642"/>
      <c r="AE225" s="2642"/>
      <c r="AF225" s="2581"/>
    </row>
    <row r="226" spans="2:32" s="2887" customFormat="1" ht="13.5" thickBot="1" x14ac:dyDescent="0.25">
      <c r="B226" s="3563"/>
      <c r="C226" s="3564"/>
      <c r="D226" s="3564"/>
      <c r="E226" s="3564"/>
      <c r="F226" s="3564"/>
      <c r="G226" s="2646"/>
      <c r="H226" s="2646"/>
      <c r="I226" s="2646"/>
      <c r="J226" s="2646"/>
      <c r="K226" s="2646"/>
      <c r="L226" s="2646"/>
      <c r="M226" s="2646"/>
      <c r="N226" s="2646"/>
      <c r="O226" s="2646"/>
      <c r="P226" s="2646"/>
      <c r="Q226" s="2646"/>
      <c r="R226" s="2646"/>
      <c r="S226" s="2646"/>
      <c r="T226" s="2646"/>
      <c r="U226" s="2646"/>
      <c r="V226" s="2646"/>
      <c r="W226" s="2646"/>
      <c r="X226" s="2646"/>
      <c r="Y226" s="2646"/>
      <c r="Z226" s="2646"/>
      <c r="AA226" s="2646"/>
      <c r="AB226" s="2646"/>
      <c r="AC226" s="2646"/>
      <c r="AD226" s="2646"/>
      <c r="AE226" s="2646"/>
      <c r="AF226" s="2586"/>
    </row>
    <row r="227" spans="2:32" s="2887" customFormat="1" x14ac:dyDescent="0.2">
      <c r="B227" s="2786" t="str">
        <f>+B174</f>
        <v>.</v>
      </c>
    </row>
    <row r="228" spans="2:32" s="2887" customFormat="1" ht="13.5" thickBot="1" x14ac:dyDescent="0.25"/>
    <row r="229" spans="2:32" s="2887" customFormat="1" ht="20.25" x14ac:dyDescent="0.2">
      <c r="B229" s="3616" t="s">
        <v>5124</v>
      </c>
      <c r="C229" s="3617"/>
      <c r="D229" s="3617"/>
      <c r="E229" s="3617"/>
      <c r="F229" s="3617"/>
      <c r="G229" s="3617"/>
      <c r="H229" s="3617"/>
      <c r="I229" s="3617"/>
      <c r="J229" s="3617"/>
      <c r="K229" s="3617"/>
      <c r="L229" s="3617"/>
      <c r="M229" s="3617"/>
      <c r="N229" s="3617"/>
      <c r="O229" s="3617"/>
      <c r="P229" s="3617"/>
      <c r="Q229" s="3617"/>
      <c r="R229" s="3617"/>
      <c r="S229" s="3617"/>
      <c r="T229" s="3617"/>
      <c r="U229" s="3617"/>
      <c r="V229" s="3617"/>
      <c r="W229" s="3617"/>
      <c r="X229" s="3617"/>
      <c r="Y229" s="3617"/>
      <c r="Z229" s="3617"/>
      <c r="AA229" s="3617"/>
      <c r="AB229" s="3617"/>
      <c r="AC229" s="3617"/>
      <c r="AD229" s="3617"/>
      <c r="AE229" s="3617"/>
      <c r="AF229" s="3618"/>
    </row>
    <row r="230" spans="2:32" s="2887" customFormat="1" x14ac:dyDescent="0.2">
      <c r="B230" s="3558"/>
      <c r="C230" s="3559"/>
      <c r="D230" s="3559"/>
      <c r="E230" s="3559"/>
      <c r="F230" s="3559"/>
      <c r="G230" s="2580"/>
      <c r="H230" s="2580"/>
      <c r="I230" s="2580"/>
      <c r="J230" s="2580"/>
      <c r="K230" s="2580"/>
      <c r="L230" s="2580"/>
      <c r="M230" s="2580"/>
      <c r="N230" s="2580"/>
      <c r="O230" s="2580"/>
      <c r="P230" s="2580"/>
      <c r="Q230" s="2580"/>
      <c r="R230" s="2580"/>
      <c r="S230" s="2580"/>
      <c r="T230" s="2580"/>
      <c r="U230" s="2580"/>
      <c r="V230" s="2580"/>
      <c r="W230" s="2580"/>
      <c r="X230" s="2580"/>
      <c r="Y230" s="2580"/>
      <c r="Z230" s="2580"/>
      <c r="AA230" s="2580"/>
      <c r="AB230" s="2580"/>
      <c r="AC230" s="2580"/>
      <c r="AD230" s="2580"/>
      <c r="AE230" s="2580"/>
      <c r="AF230" s="2581"/>
    </row>
    <row r="231" spans="2:32" s="2887" customFormat="1" x14ac:dyDescent="0.2">
      <c r="B231" s="2644" t="s">
        <v>5144</v>
      </c>
      <c r="C231" s="3559"/>
      <c r="D231" s="3674" t="s">
        <v>6743</v>
      </c>
      <c r="E231" s="3674"/>
      <c r="F231" s="3674"/>
      <c r="G231" s="2580"/>
      <c r="H231" s="2580"/>
      <c r="I231" s="2580"/>
      <c r="J231" s="2580"/>
      <c r="K231" s="2580"/>
      <c r="L231" s="2580"/>
      <c r="M231" s="2580"/>
      <c r="N231" s="2580"/>
      <c r="O231" s="2580"/>
      <c r="P231" s="2580"/>
      <c r="Q231" s="2580"/>
      <c r="R231" s="2580"/>
      <c r="S231" s="2580"/>
      <c r="T231" s="2580"/>
      <c r="U231" s="2580"/>
      <c r="V231" s="2580"/>
      <c r="W231" s="2580"/>
      <c r="X231" s="2580"/>
      <c r="Y231" s="2580"/>
      <c r="Z231" s="2580"/>
      <c r="AA231" s="2580"/>
      <c r="AB231" s="2580"/>
      <c r="AC231" s="2580"/>
      <c r="AD231" s="2580"/>
      <c r="AE231" s="2580"/>
      <c r="AF231" s="2581"/>
    </row>
    <row r="232" spans="2:32" s="2887" customFormat="1" x14ac:dyDescent="0.2">
      <c r="B232" s="3675" t="s">
        <v>5127</v>
      </c>
      <c r="C232" s="3676"/>
      <c r="D232" s="3670">
        <v>41646</v>
      </c>
      <c r="E232" s="3670"/>
      <c r="F232" s="3670"/>
      <c r="G232" s="2580"/>
      <c r="H232" s="2580"/>
      <c r="I232" s="2580"/>
      <c r="J232" s="2580"/>
      <c r="K232" s="2580"/>
      <c r="L232" s="2580"/>
      <c r="M232" s="2580"/>
      <c r="N232" s="2580"/>
      <c r="O232" s="2580"/>
      <c r="P232" s="2580"/>
      <c r="Q232" s="2580"/>
      <c r="R232" s="2580"/>
      <c r="S232" s="2580"/>
      <c r="T232" s="2580"/>
      <c r="U232" s="2580"/>
      <c r="V232" s="2580"/>
      <c r="W232" s="2580"/>
      <c r="X232" s="2580"/>
      <c r="Y232" s="2580"/>
      <c r="Z232" s="2580"/>
      <c r="AA232" s="2580"/>
      <c r="AB232" s="2580"/>
      <c r="AC232" s="2580"/>
      <c r="AD232" s="2580"/>
      <c r="AE232" s="2580"/>
      <c r="AF232" s="2581"/>
    </row>
    <row r="233" spans="2:32" s="2887" customFormat="1" x14ac:dyDescent="0.2">
      <c r="B233" s="3620" t="s">
        <v>5125</v>
      </c>
      <c r="C233" s="3621"/>
      <c r="D233" s="3692">
        <v>41670</v>
      </c>
      <c r="E233" s="3692"/>
      <c r="F233" s="3692"/>
      <c r="G233" s="2580"/>
      <c r="H233" s="2580"/>
      <c r="I233" s="2580"/>
      <c r="J233" s="2580"/>
      <c r="K233" s="2580"/>
      <c r="L233" s="2580"/>
      <c r="M233" s="2580"/>
      <c r="N233" s="2580"/>
      <c r="O233" s="2580"/>
      <c r="P233" s="2580"/>
      <c r="Q233" s="2580"/>
      <c r="R233" s="2580"/>
      <c r="S233" s="2580"/>
      <c r="T233" s="2580"/>
      <c r="U233" s="2580"/>
      <c r="V233" s="2580"/>
      <c r="W233" s="2580"/>
      <c r="X233" s="2580"/>
      <c r="Y233" s="2580"/>
      <c r="Z233" s="2580"/>
      <c r="AA233" s="2580"/>
      <c r="AB233" s="2580"/>
      <c r="AC233" s="2580"/>
      <c r="AD233" s="2580"/>
      <c r="AE233" s="2580"/>
      <c r="AF233" s="2581"/>
    </row>
    <row r="234" spans="2:32" s="2887" customFormat="1" ht="13.5" thickBot="1" x14ac:dyDescent="0.25">
      <c r="B234" s="3558"/>
      <c r="C234" s="3559"/>
      <c r="D234" s="3559"/>
      <c r="E234" s="3559"/>
      <c r="F234" s="3559"/>
      <c r="G234" s="2580"/>
      <c r="H234" s="2580"/>
      <c r="I234" s="2580"/>
      <c r="J234" s="2580"/>
      <c r="K234" s="2580"/>
      <c r="L234" s="2580"/>
      <c r="M234" s="2580"/>
      <c r="N234" s="2580"/>
      <c r="O234" s="2580"/>
      <c r="P234" s="2580"/>
      <c r="Q234" s="2580"/>
      <c r="R234" s="2580"/>
      <c r="S234" s="2580"/>
      <c r="T234" s="2580"/>
      <c r="U234" s="2580"/>
      <c r="V234" s="2580"/>
      <c r="W234" s="2580"/>
      <c r="X234" s="2580"/>
      <c r="Y234" s="2580"/>
      <c r="Z234" s="2580"/>
      <c r="AA234" s="2580"/>
      <c r="AB234" s="2580"/>
      <c r="AC234" s="2580"/>
      <c r="AD234" s="2580"/>
      <c r="AE234" s="2580"/>
      <c r="AF234" s="2581"/>
    </row>
    <row r="235" spans="2:32" s="2887" customFormat="1" ht="41.25" customHeight="1" thickBot="1" x14ac:dyDescent="0.25">
      <c r="B235" s="3633" t="s">
        <v>5126</v>
      </c>
      <c r="C235" s="3677"/>
      <c r="D235" s="3623" t="s">
        <v>6744</v>
      </c>
      <c r="E235" s="3624"/>
      <c r="F235" s="3624"/>
      <c r="G235" s="3624"/>
      <c r="H235" s="3624"/>
      <c r="I235" s="3624"/>
      <c r="J235" s="3624"/>
      <c r="K235" s="3624"/>
      <c r="L235" s="3624"/>
      <c r="M235" s="3624"/>
      <c r="N235" s="3624"/>
      <c r="O235" s="3624"/>
      <c r="P235" s="3624"/>
      <c r="Q235" s="3625"/>
      <c r="R235" s="2580"/>
      <c r="S235" s="2580"/>
      <c r="T235" s="2580"/>
      <c r="U235" s="2580"/>
      <c r="V235" s="2580"/>
      <c r="W235" s="2580"/>
      <c r="X235" s="2580"/>
      <c r="Y235" s="2580"/>
      <c r="Z235" s="2580"/>
      <c r="AA235" s="2580"/>
      <c r="AB235" s="2580"/>
      <c r="AC235" s="2580"/>
      <c r="AD235" s="2580"/>
      <c r="AE235" s="2580"/>
      <c r="AF235" s="2581"/>
    </row>
    <row r="236" spans="2:32" s="2887" customFormat="1" ht="13.5" thickBot="1" x14ac:dyDescent="0.25">
      <c r="B236" s="3558"/>
      <c r="C236" s="3559"/>
      <c r="D236" s="3559"/>
      <c r="E236" s="3559"/>
      <c r="F236" s="3559"/>
      <c r="G236" s="2580"/>
      <c r="H236" s="2580"/>
      <c r="I236" s="2580"/>
      <c r="J236" s="2580"/>
      <c r="K236" s="2580"/>
      <c r="L236" s="2580"/>
      <c r="M236" s="2580"/>
      <c r="N236" s="2580"/>
      <c r="O236" s="2580"/>
      <c r="P236" s="2580"/>
      <c r="Q236" s="2580"/>
      <c r="R236" s="2646"/>
      <c r="S236" s="2580"/>
      <c r="T236" s="2580"/>
      <c r="U236" s="2580"/>
      <c r="V236" s="2580"/>
      <c r="W236" s="2580"/>
      <c r="X236" s="2580"/>
      <c r="Y236" s="2580"/>
      <c r="Z236" s="2580"/>
      <c r="AA236" s="2580"/>
      <c r="AB236" s="2580"/>
      <c r="AC236" s="2580"/>
      <c r="AD236" s="2580"/>
      <c r="AE236" s="2580"/>
      <c r="AF236" s="2581"/>
    </row>
    <row r="237" spans="2:32" s="2887" customFormat="1" ht="13.5" thickBot="1" x14ac:dyDescent="0.25">
      <c r="B237" s="3678" t="s">
        <v>5128</v>
      </c>
      <c r="C237" s="3679"/>
      <c r="D237" s="3630" t="s">
        <v>5129</v>
      </c>
      <c r="E237" s="3682" t="s">
        <v>224</v>
      </c>
      <c r="F237" s="3683"/>
      <c r="G237" s="3683"/>
      <c r="H237" s="3683"/>
      <c r="I237" s="3683"/>
      <c r="J237" s="3683"/>
      <c r="K237" s="3683"/>
      <c r="L237" s="3683"/>
      <c r="M237" s="3683"/>
      <c r="N237" s="3683"/>
      <c r="O237" s="3683"/>
      <c r="P237" s="3684"/>
      <c r="Q237" s="3685" t="s">
        <v>340</v>
      </c>
      <c r="R237" s="3686"/>
      <c r="S237" s="3687"/>
      <c r="T237" s="3687"/>
      <c r="U237" s="3687"/>
      <c r="V237" s="3687"/>
      <c r="W237" s="3687"/>
      <c r="X237" s="3687"/>
      <c r="Y237" s="3688"/>
      <c r="Z237" s="3685" t="s">
        <v>225</v>
      </c>
      <c r="AA237" s="3687"/>
      <c r="AB237" s="3688"/>
      <c r="AC237" s="3689" t="s">
        <v>5048</v>
      </c>
      <c r="AD237" s="3690"/>
      <c r="AE237" s="3691"/>
      <c r="AF237" s="2581"/>
    </row>
    <row r="238" spans="2:32" s="2887" customFormat="1" ht="13.5" thickBot="1" x14ac:dyDescent="0.25">
      <c r="B238" s="3680"/>
      <c r="C238" s="3681"/>
      <c r="D238" s="3630"/>
      <c r="E238" s="3630" t="s">
        <v>5066</v>
      </c>
      <c r="F238" s="3630" t="s">
        <v>5067</v>
      </c>
      <c r="G238" s="3631" t="s">
        <v>5069</v>
      </c>
      <c r="H238" s="3631" t="s">
        <v>5130</v>
      </c>
      <c r="I238" s="3671" t="s">
        <v>5131</v>
      </c>
      <c r="J238" s="3671" t="s">
        <v>5132</v>
      </c>
      <c r="K238" s="3671" t="s">
        <v>5072</v>
      </c>
      <c r="L238" s="3671"/>
      <c r="M238" s="3671" t="s">
        <v>5133</v>
      </c>
      <c r="N238" s="3671" t="s">
        <v>5134</v>
      </c>
      <c r="O238" s="3671" t="s">
        <v>5135</v>
      </c>
      <c r="P238" s="3671" t="s">
        <v>5136</v>
      </c>
      <c r="Q238" s="3627" t="s">
        <v>5078</v>
      </c>
      <c r="R238" s="3627" t="s">
        <v>5079</v>
      </c>
      <c r="S238" s="3627" t="s">
        <v>5080</v>
      </c>
      <c r="T238" s="3627" t="s">
        <v>5137</v>
      </c>
      <c r="U238" s="3627" t="s">
        <v>5138</v>
      </c>
      <c r="V238" s="3627" t="s">
        <v>5083</v>
      </c>
      <c r="W238" s="3627" t="s">
        <v>5085</v>
      </c>
      <c r="X238" s="3631" t="s">
        <v>5139</v>
      </c>
      <c r="Y238" s="3631" t="s">
        <v>5140</v>
      </c>
      <c r="Z238" s="3627" t="s">
        <v>5141</v>
      </c>
      <c r="AA238" s="3627" t="s">
        <v>5142</v>
      </c>
      <c r="AB238" s="3627" t="s">
        <v>5143</v>
      </c>
      <c r="AC238" s="3627" t="s">
        <v>1162</v>
      </c>
      <c r="AD238" s="3627" t="s">
        <v>5049</v>
      </c>
      <c r="AE238" s="3627" t="s">
        <v>5050</v>
      </c>
      <c r="AF238" s="2581"/>
    </row>
    <row r="239" spans="2:32" s="2887" customFormat="1" ht="13.5" thickBot="1" x14ac:dyDescent="0.25">
      <c r="B239" s="3680"/>
      <c r="C239" s="3681"/>
      <c r="D239" s="3627"/>
      <c r="E239" s="3627"/>
      <c r="F239" s="3627"/>
      <c r="G239" s="3632"/>
      <c r="H239" s="3632"/>
      <c r="I239" s="3631"/>
      <c r="J239" s="3631"/>
      <c r="K239" s="3556" t="s">
        <v>5092</v>
      </c>
      <c r="L239" s="3557" t="s">
        <v>2809</v>
      </c>
      <c r="M239" s="3631"/>
      <c r="N239" s="3631"/>
      <c r="O239" s="3631"/>
      <c r="P239" s="3631"/>
      <c r="Q239" s="3628"/>
      <c r="R239" s="3628"/>
      <c r="S239" s="3628"/>
      <c r="T239" s="3628"/>
      <c r="U239" s="3628"/>
      <c r="V239" s="3628"/>
      <c r="W239" s="3628"/>
      <c r="X239" s="3632"/>
      <c r="Y239" s="3632"/>
      <c r="Z239" s="3628"/>
      <c r="AA239" s="3628"/>
      <c r="AB239" s="3628"/>
      <c r="AC239" s="3628"/>
      <c r="AD239" s="3628"/>
      <c r="AE239" s="3628"/>
      <c r="AF239" s="2581"/>
    </row>
    <row r="240" spans="2:32" s="2887" customFormat="1" x14ac:dyDescent="0.2">
      <c r="B240" s="4565" t="s">
        <v>1129</v>
      </c>
      <c r="C240" s="4566"/>
      <c r="D240" s="3164" t="s">
        <v>1545</v>
      </c>
      <c r="E240" s="3164" t="s">
        <v>1545</v>
      </c>
      <c r="F240" s="3165" t="s">
        <v>1545</v>
      </c>
      <c r="G240" s="2660" t="s">
        <v>6271</v>
      </c>
      <c r="H240" s="2660" t="s">
        <v>1545</v>
      </c>
      <c r="I240" s="3355">
        <v>0.13440000000000002</v>
      </c>
      <c r="J240" s="3355">
        <v>0.13440000000000002</v>
      </c>
      <c r="K240" s="3165" t="s">
        <v>1545</v>
      </c>
      <c r="L240" s="2660" t="s">
        <v>1545</v>
      </c>
      <c r="M240" s="2660" t="s">
        <v>1545</v>
      </c>
      <c r="N240" s="2660" t="s">
        <v>1545</v>
      </c>
      <c r="O240" s="3355">
        <v>0.24640000000000004</v>
      </c>
      <c r="P240" s="3355">
        <v>0.16800000000000001</v>
      </c>
      <c r="Q240" s="2660" t="s">
        <v>1545</v>
      </c>
      <c r="R240" s="3165" t="s">
        <v>1545</v>
      </c>
      <c r="S240" s="3075" t="s">
        <v>1545</v>
      </c>
      <c r="T240" s="3166" t="s">
        <v>1545</v>
      </c>
      <c r="U240" s="3166">
        <v>6.720000000000001E-2</v>
      </c>
      <c r="V240" s="3165" t="s">
        <v>1545</v>
      </c>
      <c r="W240" s="3165" t="s">
        <v>1545</v>
      </c>
      <c r="X240" s="3165" t="s">
        <v>1545</v>
      </c>
      <c r="Y240" s="3166">
        <v>6.720000000000001E-2</v>
      </c>
      <c r="Z240" s="3075" t="s">
        <v>1545</v>
      </c>
      <c r="AA240" s="3166" t="s">
        <v>1545</v>
      </c>
      <c r="AB240" s="3166">
        <v>0.112</v>
      </c>
      <c r="AC240" s="2661" t="s">
        <v>1545</v>
      </c>
      <c r="AD240" s="2661" t="s">
        <v>1545</v>
      </c>
      <c r="AE240" s="3268" t="s">
        <v>1545</v>
      </c>
      <c r="AF240" s="2581"/>
    </row>
    <row r="241" spans="2:32" s="2887" customFormat="1" ht="13.5" thickBot="1" x14ac:dyDescent="0.25">
      <c r="B241" s="4557" t="s">
        <v>1131</v>
      </c>
      <c r="C241" s="4558"/>
      <c r="D241" s="3168" t="s">
        <v>1545</v>
      </c>
      <c r="E241" s="3168" t="s">
        <v>1545</v>
      </c>
      <c r="F241" s="3169" t="s">
        <v>1545</v>
      </c>
      <c r="G241" s="2653" t="s">
        <v>6132</v>
      </c>
      <c r="H241" s="2653" t="s">
        <v>1545</v>
      </c>
      <c r="I241" s="3083">
        <v>0.13440000000000002</v>
      </c>
      <c r="J241" s="3083">
        <v>0.13440000000000002</v>
      </c>
      <c r="K241" s="3169" t="s">
        <v>1545</v>
      </c>
      <c r="L241" s="2653" t="s">
        <v>1545</v>
      </c>
      <c r="M241" s="2653" t="s">
        <v>1545</v>
      </c>
      <c r="N241" s="2653" t="s">
        <v>1545</v>
      </c>
      <c r="O241" s="3083">
        <v>0.24640000000000004</v>
      </c>
      <c r="P241" s="3083">
        <v>0.16800000000000001</v>
      </c>
      <c r="Q241" s="2653" t="s">
        <v>1545</v>
      </c>
      <c r="R241" s="3169" t="s">
        <v>1545</v>
      </c>
      <c r="S241" s="3084" t="s">
        <v>1545</v>
      </c>
      <c r="T241" s="3170" t="s">
        <v>1545</v>
      </c>
      <c r="U241" s="3170">
        <v>6.720000000000001E-2</v>
      </c>
      <c r="V241" s="3169" t="s">
        <v>1545</v>
      </c>
      <c r="W241" s="3169" t="s">
        <v>1545</v>
      </c>
      <c r="X241" s="3169" t="s">
        <v>1545</v>
      </c>
      <c r="Y241" s="3170">
        <v>6.720000000000001E-2</v>
      </c>
      <c r="Z241" s="3084" t="s">
        <v>1545</v>
      </c>
      <c r="AA241" s="3170" t="s">
        <v>1545</v>
      </c>
      <c r="AB241" s="3170">
        <v>0.112</v>
      </c>
      <c r="AC241" s="2682" t="s">
        <v>1545</v>
      </c>
      <c r="AD241" s="2682" t="s">
        <v>1545</v>
      </c>
      <c r="AE241" s="2683" t="s">
        <v>1545</v>
      </c>
      <c r="AF241" s="2581"/>
    </row>
    <row r="242" spans="2:32" s="2887" customFormat="1" x14ac:dyDescent="0.2">
      <c r="B242" s="2645"/>
      <c r="C242" s="2575"/>
      <c r="D242" s="2575"/>
      <c r="E242" s="2575"/>
      <c r="F242" s="2575"/>
      <c r="G242" s="2576"/>
      <c r="H242" s="2576"/>
      <c r="I242" s="2576"/>
      <c r="J242" s="2576"/>
      <c r="K242" s="2575"/>
      <c r="L242" s="2576"/>
      <c r="M242" s="2576"/>
      <c r="N242" s="2576"/>
      <c r="O242" s="2576"/>
      <c r="P242" s="2576"/>
      <c r="Q242" s="2642"/>
      <c r="R242" s="2642"/>
      <c r="S242" s="2642"/>
      <c r="T242" s="2642"/>
      <c r="U242" s="2642"/>
      <c r="V242" s="2642"/>
      <c r="W242" s="2642"/>
      <c r="X242" s="2642"/>
      <c r="Y242" s="2642"/>
      <c r="Z242" s="2642"/>
      <c r="AA242" s="2642"/>
      <c r="AB242" s="2642"/>
      <c r="AC242" s="2642"/>
      <c r="AD242" s="2642"/>
      <c r="AE242" s="2642"/>
      <c r="AF242" s="2581"/>
    </row>
    <row r="243" spans="2:32" s="2887" customFormat="1" x14ac:dyDescent="0.2">
      <c r="B243" s="3661" t="s">
        <v>5051</v>
      </c>
      <c r="C243" s="3662"/>
      <c r="D243" s="3560" t="s">
        <v>10</v>
      </c>
      <c r="E243" s="3560"/>
      <c r="F243" s="3560"/>
      <c r="G243" s="3560"/>
      <c r="H243" s="3560"/>
      <c r="I243" s="2643"/>
      <c r="J243" s="2643"/>
      <c r="K243" s="2643"/>
      <c r="L243" s="2643"/>
      <c r="M243" s="2643"/>
      <c r="N243" s="2643"/>
      <c r="O243" s="2643"/>
      <c r="P243" s="2643"/>
      <c r="Q243" s="2642"/>
      <c r="R243" s="2642"/>
      <c r="S243" s="2642"/>
      <c r="T243" s="2642"/>
      <c r="U243" s="2642"/>
      <c r="V243" s="2642"/>
      <c r="W243" s="2642"/>
      <c r="X243" s="2642"/>
      <c r="Y243" s="2642"/>
      <c r="Z243" s="2642"/>
      <c r="AA243" s="2642"/>
      <c r="AB243" s="2642"/>
      <c r="AC243" s="2642"/>
      <c r="AD243" s="2642"/>
      <c r="AE243" s="2642"/>
      <c r="AF243" s="2581"/>
    </row>
    <row r="244" spans="2:32" s="2887" customFormat="1" ht="14.25" x14ac:dyDescent="0.2">
      <c r="B244" s="3661" t="s">
        <v>5052</v>
      </c>
      <c r="C244" s="3662"/>
      <c r="D244" s="3694" t="s">
        <v>6115</v>
      </c>
      <c r="E244" s="3694"/>
      <c r="F244" s="3694"/>
      <c r="G244" s="3694"/>
      <c r="H244" s="3694"/>
      <c r="I244" s="2643"/>
      <c r="J244" s="2643"/>
      <c r="K244" s="2643"/>
      <c r="L244" s="2643"/>
      <c r="M244" s="2643"/>
      <c r="N244" s="2643"/>
      <c r="O244" s="2643"/>
      <c r="P244" s="2643"/>
      <c r="Q244" s="2642"/>
      <c r="R244" s="2642"/>
      <c r="S244" s="2642"/>
      <c r="T244" s="2642"/>
      <c r="U244" s="2642"/>
      <c r="V244" s="2642"/>
      <c r="W244" s="2642"/>
      <c r="X244" s="2642"/>
      <c r="Y244" s="2642"/>
      <c r="Z244" s="2642"/>
      <c r="AA244" s="2642"/>
      <c r="AB244" s="2642"/>
      <c r="AC244" s="2642"/>
      <c r="AD244" s="2642"/>
      <c r="AE244" s="2642"/>
      <c r="AF244" s="2581"/>
    </row>
    <row r="245" spans="2:32" s="2887" customFormat="1" ht="15" thickBot="1" x14ac:dyDescent="0.25">
      <c r="B245" s="3563"/>
      <c r="C245" s="3564"/>
      <c r="D245" s="4567"/>
      <c r="E245" s="4567"/>
      <c r="F245" s="4567"/>
      <c r="G245" s="4567"/>
      <c r="H245" s="4567"/>
      <c r="I245" s="2646"/>
      <c r="J245" s="2646"/>
      <c r="K245" s="2646"/>
      <c r="L245" s="2646"/>
      <c r="M245" s="2646"/>
      <c r="N245" s="2646"/>
      <c r="O245" s="2646"/>
      <c r="P245" s="2646"/>
      <c r="Q245" s="2646"/>
      <c r="R245" s="2646"/>
      <c r="S245" s="2646"/>
      <c r="T245" s="2646"/>
      <c r="U245" s="2646"/>
      <c r="V245" s="2646"/>
      <c r="W245" s="2646"/>
      <c r="X245" s="2646"/>
      <c r="Y245" s="2646"/>
      <c r="Z245" s="2646"/>
      <c r="AA245" s="2646"/>
      <c r="AB245" s="2646"/>
      <c r="AC245" s="2646"/>
      <c r="AD245" s="2646"/>
      <c r="AE245" s="2646"/>
      <c r="AF245" s="2586"/>
    </row>
    <row r="246" spans="2:32" s="2887" customFormat="1" x14ac:dyDescent="0.2">
      <c r="B246" s="2786" t="str">
        <f>+B227</f>
        <v>.</v>
      </c>
    </row>
    <row r="247" spans="2:32" s="2887" customFormat="1" ht="13.5" thickBot="1" x14ac:dyDescent="0.25"/>
    <row r="248" spans="2:32" s="2887" customFormat="1" ht="20.25" x14ac:dyDescent="0.2">
      <c r="B248" s="3616" t="s">
        <v>5124</v>
      </c>
      <c r="C248" s="3617"/>
      <c r="D248" s="3617"/>
      <c r="E248" s="3617"/>
      <c r="F248" s="3617"/>
      <c r="G248" s="3617"/>
      <c r="H248" s="3617"/>
      <c r="I248" s="3617"/>
      <c r="J248" s="3617"/>
      <c r="K248" s="3617"/>
      <c r="L248" s="3617"/>
      <c r="M248" s="3617"/>
      <c r="N248" s="3617"/>
      <c r="O248" s="3617"/>
      <c r="P248" s="3617"/>
      <c r="Q248" s="3617"/>
      <c r="R248" s="3617"/>
      <c r="S248" s="3617"/>
      <c r="T248" s="3617"/>
      <c r="U248" s="3617"/>
      <c r="V248" s="3617"/>
      <c r="W248" s="3617"/>
      <c r="X248" s="3617"/>
      <c r="Y248" s="3617"/>
      <c r="Z248" s="3617"/>
      <c r="AA248" s="3617"/>
      <c r="AB248" s="3617"/>
      <c r="AC248" s="3617"/>
      <c r="AD248" s="3617"/>
      <c r="AE248" s="3617"/>
      <c r="AF248" s="3618"/>
    </row>
    <row r="249" spans="2:32" s="2887" customFormat="1" ht="12.75" customHeight="1" x14ac:dyDescent="0.2">
      <c r="B249" s="3558"/>
      <c r="C249" s="3559"/>
      <c r="D249" s="3559"/>
      <c r="E249" s="3559"/>
      <c r="F249" s="3559"/>
      <c r="G249" s="2580"/>
      <c r="H249" s="2580"/>
      <c r="I249" s="2580"/>
      <c r="J249" s="2580"/>
      <c r="K249" s="2580"/>
      <c r="L249" s="2580"/>
      <c r="M249" s="2580"/>
      <c r="N249" s="2580"/>
      <c r="O249" s="2580"/>
      <c r="P249" s="2580"/>
      <c r="Q249" s="2580"/>
      <c r="R249" s="2580"/>
      <c r="S249" s="2580"/>
      <c r="T249" s="2580"/>
      <c r="U249" s="2580"/>
      <c r="V249" s="2580"/>
      <c r="W249" s="2580"/>
      <c r="X249" s="2580"/>
      <c r="Y249" s="2580"/>
      <c r="Z249" s="2580"/>
      <c r="AA249" s="2580"/>
      <c r="AB249" s="2580"/>
      <c r="AC249" s="2580"/>
      <c r="AD249" s="2580"/>
      <c r="AE249" s="2580"/>
      <c r="AF249" s="2581"/>
    </row>
    <row r="250" spans="2:32" s="2887" customFormat="1" ht="12.75" customHeight="1" x14ac:dyDescent="0.2">
      <c r="B250" s="2644" t="s">
        <v>5144</v>
      </c>
      <c r="C250" s="3559"/>
      <c r="D250" s="3674" t="s">
        <v>6741</v>
      </c>
      <c r="E250" s="3674"/>
      <c r="F250" s="3674"/>
      <c r="G250" s="2580"/>
      <c r="H250" s="2580"/>
      <c r="I250" s="2580"/>
      <c r="J250" s="2580"/>
      <c r="K250" s="2580"/>
      <c r="L250" s="2580"/>
      <c r="M250" s="2580"/>
      <c r="N250" s="2580"/>
      <c r="O250" s="2580"/>
      <c r="P250" s="2580"/>
      <c r="Q250" s="2580"/>
      <c r="R250" s="2580"/>
      <c r="S250" s="2580"/>
      <c r="T250" s="2580"/>
      <c r="U250" s="2580"/>
      <c r="V250" s="2580"/>
      <c r="W250" s="2580"/>
      <c r="X250" s="2580"/>
      <c r="Y250" s="2580"/>
      <c r="Z250" s="2580"/>
      <c r="AA250" s="2580"/>
      <c r="AB250" s="2580"/>
      <c r="AC250" s="2580"/>
      <c r="AD250" s="2580"/>
      <c r="AE250" s="2580"/>
      <c r="AF250" s="2581"/>
    </row>
    <row r="251" spans="2:32" s="2887" customFormat="1" x14ac:dyDescent="0.2">
      <c r="B251" s="3675" t="s">
        <v>5127</v>
      </c>
      <c r="C251" s="3676"/>
      <c r="D251" s="3670">
        <v>41646</v>
      </c>
      <c r="E251" s="3670"/>
      <c r="F251" s="3670"/>
      <c r="G251" s="2580"/>
      <c r="H251" s="2580"/>
      <c r="I251" s="2580"/>
      <c r="J251" s="2580"/>
      <c r="K251" s="2580"/>
      <c r="L251" s="2580"/>
      <c r="M251" s="2580"/>
      <c r="N251" s="2580"/>
      <c r="O251" s="2580"/>
      <c r="P251" s="2580"/>
      <c r="Q251" s="2580"/>
      <c r="R251" s="2580"/>
      <c r="S251" s="2580"/>
      <c r="T251" s="2580"/>
      <c r="U251" s="2580"/>
      <c r="V251" s="2580"/>
      <c r="W251" s="2580"/>
      <c r="X251" s="2580"/>
      <c r="Y251" s="2580"/>
      <c r="Z251" s="2580"/>
      <c r="AA251" s="2580"/>
      <c r="AB251" s="2580"/>
      <c r="AC251" s="2580"/>
      <c r="AD251" s="2580"/>
      <c r="AE251" s="2580"/>
      <c r="AF251" s="2581"/>
    </row>
    <row r="252" spans="2:32" s="2887" customFormat="1" ht="13.5" customHeight="1" x14ac:dyDescent="0.2">
      <c r="B252" s="3620" t="s">
        <v>5125</v>
      </c>
      <c r="C252" s="3621"/>
      <c r="D252" s="3692">
        <v>41670</v>
      </c>
      <c r="E252" s="3692"/>
      <c r="F252" s="3692"/>
      <c r="G252" s="2580"/>
      <c r="H252" s="2580"/>
      <c r="I252" s="2580"/>
      <c r="J252" s="2580"/>
      <c r="K252" s="2580"/>
      <c r="L252" s="2580"/>
      <c r="M252" s="2580"/>
      <c r="N252" s="2580"/>
      <c r="O252" s="2580"/>
      <c r="P252" s="2580"/>
      <c r="Q252" s="2580"/>
      <c r="R252" s="2580"/>
      <c r="S252" s="2580"/>
      <c r="T252" s="2580"/>
      <c r="U252" s="2580"/>
      <c r="V252" s="2580"/>
      <c r="W252" s="2580"/>
      <c r="X252" s="2580"/>
      <c r="Y252" s="2580"/>
      <c r="Z252" s="2580"/>
      <c r="AA252" s="2580"/>
      <c r="AB252" s="2580"/>
      <c r="AC252" s="2580"/>
      <c r="AD252" s="2580"/>
      <c r="AE252" s="2580"/>
      <c r="AF252" s="2581"/>
    </row>
    <row r="253" spans="2:32" s="2887" customFormat="1" ht="13.5" thickBot="1" x14ac:dyDescent="0.25">
      <c r="B253" s="3558"/>
      <c r="C253" s="3559"/>
      <c r="D253" s="3559"/>
      <c r="E253" s="3559"/>
      <c r="F253" s="3559"/>
      <c r="G253" s="2580"/>
      <c r="H253" s="2580"/>
      <c r="I253" s="2580"/>
      <c r="J253" s="2580"/>
      <c r="K253" s="2580"/>
      <c r="L253" s="2580"/>
      <c r="M253" s="2580"/>
      <c r="N253" s="2580"/>
      <c r="O253" s="2580"/>
      <c r="P253" s="2580"/>
      <c r="Q253" s="2580"/>
      <c r="R253" s="2580"/>
      <c r="S253" s="2580"/>
      <c r="T253" s="2580"/>
      <c r="U253" s="2580"/>
      <c r="V253" s="2580"/>
      <c r="W253" s="2580"/>
      <c r="X253" s="2580"/>
      <c r="Y253" s="2580"/>
      <c r="Z253" s="2580"/>
      <c r="AA253" s="2580"/>
      <c r="AB253" s="2580"/>
      <c r="AC253" s="2580"/>
      <c r="AD253" s="2580"/>
      <c r="AE253" s="2580"/>
      <c r="AF253" s="2581"/>
    </row>
    <row r="254" spans="2:32" s="2887" customFormat="1" ht="46.5" customHeight="1" thickBot="1" x14ac:dyDescent="0.25">
      <c r="B254" s="3633" t="s">
        <v>5126</v>
      </c>
      <c r="C254" s="3677"/>
      <c r="D254" s="3623" t="s">
        <v>6742</v>
      </c>
      <c r="E254" s="3624"/>
      <c r="F254" s="3624"/>
      <c r="G254" s="3624"/>
      <c r="H254" s="3624"/>
      <c r="I254" s="3624"/>
      <c r="J254" s="3624"/>
      <c r="K254" s="3624"/>
      <c r="L254" s="3624"/>
      <c r="M254" s="3624"/>
      <c r="N254" s="3624"/>
      <c r="O254" s="3624"/>
      <c r="P254" s="3624"/>
      <c r="Q254" s="3625"/>
      <c r="R254" s="2580"/>
      <c r="S254" s="2580"/>
      <c r="T254" s="2580"/>
      <c r="U254" s="2580"/>
      <c r="V254" s="2580"/>
      <c r="W254" s="2580"/>
      <c r="X254" s="2580"/>
      <c r="Y254" s="2580"/>
      <c r="Z254" s="2580"/>
      <c r="AA254" s="2580"/>
      <c r="AB254" s="2580"/>
      <c r="AC254" s="2580"/>
      <c r="AD254" s="2580"/>
      <c r="AE254" s="2580"/>
      <c r="AF254" s="2581"/>
    </row>
    <row r="255" spans="2:32" s="2887" customFormat="1" ht="13.5" customHeight="1" thickBot="1" x14ac:dyDescent="0.25">
      <c r="B255" s="3558"/>
      <c r="C255" s="3559"/>
      <c r="D255" s="3559"/>
      <c r="E255" s="3559"/>
      <c r="F255" s="3559"/>
      <c r="G255" s="2580"/>
      <c r="H255" s="2580"/>
      <c r="I255" s="2580"/>
      <c r="J255" s="2580"/>
      <c r="K255" s="2580"/>
      <c r="L255" s="2580"/>
      <c r="M255" s="2580"/>
      <c r="N255" s="2580"/>
      <c r="O255" s="2580"/>
      <c r="P255" s="2580"/>
      <c r="Q255" s="2580"/>
      <c r="R255" s="2646"/>
      <c r="S255" s="2580"/>
      <c r="T255" s="2580"/>
      <c r="U255" s="2580"/>
      <c r="V255" s="2580"/>
      <c r="W255" s="2580"/>
      <c r="X255" s="2580"/>
      <c r="Y255" s="2580"/>
      <c r="Z255" s="2580"/>
      <c r="AA255" s="2580"/>
      <c r="AB255" s="2580"/>
      <c r="AC255" s="2580"/>
      <c r="AD255" s="2580"/>
      <c r="AE255" s="2580"/>
      <c r="AF255" s="2581"/>
    </row>
    <row r="256" spans="2:32" s="2887" customFormat="1" ht="13.5" thickBot="1" x14ac:dyDescent="0.25">
      <c r="B256" s="3678" t="s">
        <v>5128</v>
      </c>
      <c r="C256" s="3679"/>
      <c r="D256" s="3630" t="s">
        <v>5129</v>
      </c>
      <c r="E256" s="3682" t="s">
        <v>224</v>
      </c>
      <c r="F256" s="3683"/>
      <c r="G256" s="3683"/>
      <c r="H256" s="3683"/>
      <c r="I256" s="3683"/>
      <c r="J256" s="3683"/>
      <c r="K256" s="3683"/>
      <c r="L256" s="3683"/>
      <c r="M256" s="3683"/>
      <c r="N256" s="3683"/>
      <c r="O256" s="3683"/>
      <c r="P256" s="3684"/>
      <c r="Q256" s="3685" t="s">
        <v>340</v>
      </c>
      <c r="R256" s="3686"/>
      <c r="S256" s="3687"/>
      <c r="T256" s="3687"/>
      <c r="U256" s="3687"/>
      <c r="V256" s="3687"/>
      <c r="W256" s="3687"/>
      <c r="X256" s="3687"/>
      <c r="Y256" s="3688"/>
      <c r="Z256" s="3685" t="s">
        <v>225</v>
      </c>
      <c r="AA256" s="3687"/>
      <c r="AB256" s="3688"/>
      <c r="AC256" s="3689" t="s">
        <v>5048</v>
      </c>
      <c r="AD256" s="3690"/>
      <c r="AE256" s="3691"/>
      <c r="AF256" s="2581"/>
    </row>
    <row r="257" spans="2:32" s="2887" customFormat="1" ht="13.5" thickBot="1" x14ac:dyDescent="0.25">
      <c r="B257" s="3680"/>
      <c r="C257" s="3681"/>
      <c r="D257" s="3630"/>
      <c r="E257" s="3630" t="s">
        <v>5066</v>
      </c>
      <c r="F257" s="3630" t="s">
        <v>5067</v>
      </c>
      <c r="G257" s="3631" t="s">
        <v>5069</v>
      </c>
      <c r="H257" s="3631" t="s">
        <v>5130</v>
      </c>
      <c r="I257" s="3671" t="s">
        <v>5131</v>
      </c>
      <c r="J257" s="3671" t="s">
        <v>5132</v>
      </c>
      <c r="K257" s="3671" t="s">
        <v>5072</v>
      </c>
      <c r="L257" s="3671"/>
      <c r="M257" s="3671" t="s">
        <v>5133</v>
      </c>
      <c r="N257" s="3671" t="s">
        <v>5134</v>
      </c>
      <c r="O257" s="3671" t="s">
        <v>5135</v>
      </c>
      <c r="P257" s="3671" t="s">
        <v>5136</v>
      </c>
      <c r="Q257" s="3627" t="s">
        <v>5078</v>
      </c>
      <c r="R257" s="3627" t="s">
        <v>5079</v>
      </c>
      <c r="S257" s="3627" t="s">
        <v>5080</v>
      </c>
      <c r="T257" s="3627" t="s">
        <v>5137</v>
      </c>
      <c r="U257" s="3627" t="s">
        <v>5138</v>
      </c>
      <c r="V257" s="3627" t="s">
        <v>5083</v>
      </c>
      <c r="W257" s="3627" t="s">
        <v>5085</v>
      </c>
      <c r="X257" s="3631" t="s">
        <v>5139</v>
      </c>
      <c r="Y257" s="3631" t="s">
        <v>5140</v>
      </c>
      <c r="Z257" s="3627" t="s">
        <v>5141</v>
      </c>
      <c r="AA257" s="3627" t="s">
        <v>5142</v>
      </c>
      <c r="AB257" s="3627" t="s">
        <v>5143</v>
      </c>
      <c r="AC257" s="3627" t="s">
        <v>1162</v>
      </c>
      <c r="AD257" s="3627" t="s">
        <v>5049</v>
      </c>
      <c r="AE257" s="3627" t="s">
        <v>5050</v>
      </c>
      <c r="AF257" s="2581"/>
    </row>
    <row r="258" spans="2:32" s="2887" customFormat="1" ht="13.5" thickBot="1" x14ac:dyDescent="0.25">
      <c r="B258" s="3680"/>
      <c r="C258" s="3681"/>
      <c r="D258" s="3627"/>
      <c r="E258" s="3627"/>
      <c r="F258" s="3627"/>
      <c r="G258" s="3632"/>
      <c r="H258" s="3632"/>
      <c r="I258" s="3631"/>
      <c r="J258" s="3631"/>
      <c r="K258" s="3556" t="s">
        <v>5092</v>
      </c>
      <c r="L258" s="3557" t="s">
        <v>2809</v>
      </c>
      <c r="M258" s="3631"/>
      <c r="N258" s="3631"/>
      <c r="O258" s="3631"/>
      <c r="P258" s="3631"/>
      <c r="Q258" s="3628"/>
      <c r="R258" s="3628"/>
      <c r="S258" s="3628"/>
      <c r="T258" s="3628"/>
      <c r="U258" s="3628"/>
      <c r="V258" s="3628"/>
      <c r="W258" s="3628"/>
      <c r="X258" s="3632"/>
      <c r="Y258" s="3632"/>
      <c r="Z258" s="3628"/>
      <c r="AA258" s="3628"/>
      <c r="AB258" s="3628"/>
      <c r="AC258" s="3628"/>
      <c r="AD258" s="3628"/>
      <c r="AE258" s="3628"/>
      <c r="AF258" s="2581"/>
    </row>
    <row r="259" spans="2:32" s="2887" customFormat="1" x14ac:dyDescent="0.2">
      <c r="B259" s="3664" t="s">
        <v>6128</v>
      </c>
      <c r="C259" s="3665"/>
      <c r="D259" s="3164" t="s">
        <v>1545</v>
      </c>
      <c r="E259" s="3164" t="s">
        <v>1545</v>
      </c>
      <c r="F259" s="3165" t="s">
        <v>1545</v>
      </c>
      <c r="G259" s="2660" t="s">
        <v>6129</v>
      </c>
      <c r="H259" s="2660" t="s">
        <v>1545</v>
      </c>
      <c r="I259" s="3166">
        <v>0.112</v>
      </c>
      <c r="J259" s="3166">
        <v>0.112</v>
      </c>
      <c r="K259" s="3165" t="s">
        <v>1545</v>
      </c>
      <c r="L259" s="2660" t="s">
        <v>1545</v>
      </c>
      <c r="M259" s="2660" t="s">
        <v>1545</v>
      </c>
      <c r="N259" s="2660" t="s">
        <v>1545</v>
      </c>
      <c r="O259" s="3427">
        <v>0.24640000000000004</v>
      </c>
      <c r="P259" s="3427">
        <f>0.15*1.12</f>
        <v>0.16800000000000001</v>
      </c>
      <c r="Q259" s="2660" t="s">
        <v>1545</v>
      </c>
      <c r="R259" s="3165" t="s">
        <v>1545</v>
      </c>
      <c r="S259" s="3165" t="s">
        <v>1545</v>
      </c>
      <c r="T259" s="3165" t="s">
        <v>1545</v>
      </c>
      <c r="U259" s="3166">
        <v>6.720000000000001E-2</v>
      </c>
      <c r="V259" s="3165" t="s">
        <v>1545</v>
      </c>
      <c r="W259" s="3165" t="s">
        <v>1545</v>
      </c>
      <c r="X259" s="3165" t="s">
        <v>1545</v>
      </c>
      <c r="Y259" s="3166">
        <v>6.720000000000001E-2</v>
      </c>
      <c r="Z259" s="3165" t="s">
        <v>49</v>
      </c>
      <c r="AA259" s="3166">
        <v>3.6999999999999998E-2</v>
      </c>
      <c r="AB259" s="3166">
        <v>0.112</v>
      </c>
      <c r="AC259" s="2661" t="s">
        <v>1545</v>
      </c>
      <c r="AD259" s="2661" t="s">
        <v>1545</v>
      </c>
      <c r="AE259" s="3268" t="s">
        <v>1545</v>
      </c>
      <c r="AF259" s="2581"/>
    </row>
    <row r="260" spans="2:32" s="2887" customFormat="1" x14ac:dyDescent="0.2">
      <c r="B260" s="3672" t="s">
        <v>6130</v>
      </c>
      <c r="C260" s="3673"/>
      <c r="D260" s="3159" t="s">
        <v>1545</v>
      </c>
      <c r="E260" s="3159" t="s">
        <v>1545</v>
      </c>
      <c r="F260" s="3160" t="s">
        <v>1545</v>
      </c>
      <c r="G260" s="2650" t="s">
        <v>6129</v>
      </c>
      <c r="H260" s="2650" t="s">
        <v>1545</v>
      </c>
      <c r="I260" s="3068">
        <v>0.112</v>
      </c>
      <c r="J260" s="3068">
        <v>0.112</v>
      </c>
      <c r="K260" s="3160" t="s">
        <v>1545</v>
      </c>
      <c r="L260" s="2650" t="s">
        <v>1545</v>
      </c>
      <c r="M260" s="2650" t="s">
        <v>1545</v>
      </c>
      <c r="N260" s="2650" t="s">
        <v>1545</v>
      </c>
      <c r="O260" s="3428">
        <v>0.24640000000000004</v>
      </c>
      <c r="P260" s="3428">
        <v>0.16800000000000001</v>
      </c>
      <c r="Q260" s="2650" t="s">
        <v>1545</v>
      </c>
      <c r="R260" s="3160" t="s">
        <v>1545</v>
      </c>
      <c r="S260" s="3160" t="s">
        <v>1545</v>
      </c>
      <c r="T260" s="3160" t="s">
        <v>1545</v>
      </c>
      <c r="U260" s="3068">
        <v>6.720000000000001E-2</v>
      </c>
      <c r="V260" s="3160" t="s">
        <v>1545</v>
      </c>
      <c r="W260" s="3160" t="s">
        <v>1545</v>
      </c>
      <c r="X260" s="3160" t="s">
        <v>1545</v>
      </c>
      <c r="Y260" s="3068">
        <v>6.720000000000001E-2</v>
      </c>
      <c r="Z260" s="3160" t="s">
        <v>49</v>
      </c>
      <c r="AA260" s="3068">
        <v>3.6999999999999998E-2</v>
      </c>
      <c r="AB260" s="3068">
        <v>0.112</v>
      </c>
      <c r="AC260" s="2620" t="s">
        <v>1545</v>
      </c>
      <c r="AD260" s="2620" t="s">
        <v>1545</v>
      </c>
      <c r="AE260" s="3270" t="s">
        <v>1545</v>
      </c>
      <c r="AF260" s="2581"/>
    </row>
    <row r="261" spans="2:32" s="2887" customFormat="1" x14ac:dyDescent="0.2">
      <c r="B261" s="3672" t="s">
        <v>6131</v>
      </c>
      <c r="C261" s="3673"/>
      <c r="D261" s="3159" t="s">
        <v>1545</v>
      </c>
      <c r="E261" s="3159" t="s">
        <v>1545</v>
      </c>
      <c r="F261" s="3160" t="s">
        <v>1545</v>
      </c>
      <c r="G261" s="2650" t="s">
        <v>6132</v>
      </c>
      <c r="H261" s="2650" t="s">
        <v>1545</v>
      </c>
      <c r="I261" s="3068">
        <v>0.112</v>
      </c>
      <c r="J261" s="3068">
        <v>0.112</v>
      </c>
      <c r="K261" s="3160" t="s">
        <v>1545</v>
      </c>
      <c r="L261" s="2650" t="s">
        <v>1545</v>
      </c>
      <c r="M261" s="2650" t="s">
        <v>1545</v>
      </c>
      <c r="N261" s="2650" t="s">
        <v>1545</v>
      </c>
      <c r="O261" s="3428">
        <v>0.24640000000000004</v>
      </c>
      <c r="P261" s="3428">
        <v>0.16800000000000001</v>
      </c>
      <c r="Q261" s="2650" t="s">
        <v>1545</v>
      </c>
      <c r="R261" s="3160" t="s">
        <v>1545</v>
      </c>
      <c r="S261" s="3160" t="s">
        <v>1545</v>
      </c>
      <c r="T261" s="3160" t="s">
        <v>1545</v>
      </c>
      <c r="U261" s="3068">
        <v>6.720000000000001E-2</v>
      </c>
      <c r="V261" s="3160" t="s">
        <v>1545</v>
      </c>
      <c r="W261" s="3160" t="s">
        <v>1545</v>
      </c>
      <c r="X261" s="3160" t="s">
        <v>1545</v>
      </c>
      <c r="Y261" s="3068">
        <v>6.720000000000001E-2</v>
      </c>
      <c r="Z261" s="3160" t="s">
        <v>49</v>
      </c>
      <c r="AA261" s="3068">
        <v>3.6999999999999998E-2</v>
      </c>
      <c r="AB261" s="3068">
        <v>0.112</v>
      </c>
      <c r="AC261" s="2620" t="s">
        <v>1545</v>
      </c>
      <c r="AD261" s="2620" t="s">
        <v>1545</v>
      </c>
      <c r="AE261" s="3270" t="s">
        <v>1545</v>
      </c>
      <c r="AF261" s="2581"/>
    </row>
    <row r="262" spans="2:32" s="2887" customFormat="1" x14ac:dyDescent="0.2">
      <c r="B262" s="3672" t="s">
        <v>6133</v>
      </c>
      <c r="C262" s="3673"/>
      <c r="D262" s="3159" t="s">
        <v>1545</v>
      </c>
      <c r="E262" s="3159" t="s">
        <v>1545</v>
      </c>
      <c r="F262" s="3159" t="s">
        <v>1545</v>
      </c>
      <c r="G262" s="2650" t="s">
        <v>6132</v>
      </c>
      <c r="H262" s="2650" t="s">
        <v>1545</v>
      </c>
      <c r="I262" s="3068">
        <v>0.112</v>
      </c>
      <c r="J262" s="3068">
        <v>0.112</v>
      </c>
      <c r="K262" s="3160" t="s">
        <v>1545</v>
      </c>
      <c r="L262" s="2650" t="s">
        <v>1545</v>
      </c>
      <c r="M262" s="2650" t="s">
        <v>1545</v>
      </c>
      <c r="N262" s="2650" t="s">
        <v>1545</v>
      </c>
      <c r="O262" s="3428">
        <v>0.24640000000000004</v>
      </c>
      <c r="P262" s="3428">
        <v>0.16800000000000001</v>
      </c>
      <c r="Q262" s="2650" t="s">
        <v>1545</v>
      </c>
      <c r="R262" s="3160" t="s">
        <v>1545</v>
      </c>
      <c r="S262" s="3160" t="s">
        <v>1545</v>
      </c>
      <c r="T262" s="3160" t="s">
        <v>1545</v>
      </c>
      <c r="U262" s="3068">
        <v>6.720000000000001E-2</v>
      </c>
      <c r="V262" s="3160" t="s">
        <v>1545</v>
      </c>
      <c r="W262" s="3160" t="s">
        <v>1545</v>
      </c>
      <c r="X262" s="3160" t="s">
        <v>1545</v>
      </c>
      <c r="Y262" s="3068">
        <v>6.720000000000001E-2</v>
      </c>
      <c r="Z262" s="3160" t="s">
        <v>49</v>
      </c>
      <c r="AA262" s="3068">
        <v>3.6999999999999998E-2</v>
      </c>
      <c r="AB262" s="3068">
        <v>0.112</v>
      </c>
      <c r="AC262" s="2620" t="s">
        <v>1545</v>
      </c>
      <c r="AD262" s="2620" t="s">
        <v>1545</v>
      </c>
      <c r="AE262" s="3270" t="s">
        <v>1545</v>
      </c>
      <c r="AF262" s="2581"/>
    </row>
    <row r="263" spans="2:32" s="2887" customFormat="1" x14ac:dyDescent="0.2">
      <c r="B263" s="3672" t="s">
        <v>6134</v>
      </c>
      <c r="C263" s="3673"/>
      <c r="D263" s="3159" t="s">
        <v>1545</v>
      </c>
      <c r="E263" s="3159" t="s">
        <v>1545</v>
      </c>
      <c r="F263" s="3159" t="s">
        <v>1545</v>
      </c>
      <c r="G263" s="2650" t="s">
        <v>6135</v>
      </c>
      <c r="H263" s="2650" t="s">
        <v>1545</v>
      </c>
      <c r="I263" s="3068">
        <v>0.11200000000000002</v>
      </c>
      <c r="J263" s="3068">
        <v>0.11200000000000002</v>
      </c>
      <c r="K263" s="3160" t="s">
        <v>1545</v>
      </c>
      <c r="L263" s="2650" t="s">
        <v>1545</v>
      </c>
      <c r="M263" s="2650" t="s">
        <v>1545</v>
      </c>
      <c r="N263" s="2650" t="s">
        <v>1545</v>
      </c>
      <c r="O263" s="3428">
        <v>0.24640000000000004</v>
      </c>
      <c r="P263" s="3428">
        <v>0.16800000000000001</v>
      </c>
      <c r="Q263" s="2650" t="s">
        <v>1545</v>
      </c>
      <c r="R263" s="3160" t="s">
        <v>1545</v>
      </c>
      <c r="S263" s="3160" t="s">
        <v>1545</v>
      </c>
      <c r="T263" s="3160" t="s">
        <v>1545</v>
      </c>
      <c r="U263" s="3068">
        <v>6.720000000000001E-2</v>
      </c>
      <c r="V263" s="3160" t="s">
        <v>1545</v>
      </c>
      <c r="W263" s="3160" t="s">
        <v>1545</v>
      </c>
      <c r="X263" s="3160" t="s">
        <v>1545</v>
      </c>
      <c r="Y263" s="3068">
        <v>6.720000000000001E-2</v>
      </c>
      <c r="Z263" s="3160" t="s">
        <v>58</v>
      </c>
      <c r="AA263" s="3068">
        <v>2.23888E-2</v>
      </c>
      <c r="AB263" s="3068">
        <v>0.112</v>
      </c>
      <c r="AC263" s="2620" t="s">
        <v>1545</v>
      </c>
      <c r="AD263" s="2620" t="s">
        <v>1545</v>
      </c>
      <c r="AE263" s="3270" t="s">
        <v>1545</v>
      </c>
      <c r="AF263" s="2581"/>
    </row>
    <row r="264" spans="2:32" s="2887" customFormat="1" x14ac:dyDescent="0.2">
      <c r="B264" s="3672" t="s">
        <v>6136</v>
      </c>
      <c r="C264" s="3673"/>
      <c r="D264" s="3159" t="s">
        <v>1545</v>
      </c>
      <c r="E264" s="3159" t="s">
        <v>1545</v>
      </c>
      <c r="F264" s="3159" t="s">
        <v>1545</v>
      </c>
      <c r="G264" s="2650" t="s">
        <v>6135</v>
      </c>
      <c r="H264" s="2650" t="s">
        <v>1545</v>
      </c>
      <c r="I264" s="3068">
        <v>0.112</v>
      </c>
      <c r="J264" s="3068">
        <v>0.112</v>
      </c>
      <c r="K264" s="3160" t="s">
        <v>1545</v>
      </c>
      <c r="L264" s="2650" t="s">
        <v>1545</v>
      </c>
      <c r="M264" s="2650" t="s">
        <v>1545</v>
      </c>
      <c r="N264" s="2650" t="s">
        <v>1545</v>
      </c>
      <c r="O264" s="3428">
        <v>0.24640000000000004</v>
      </c>
      <c r="P264" s="3428">
        <v>0.16800000000000001</v>
      </c>
      <c r="Q264" s="2650" t="s">
        <v>1545</v>
      </c>
      <c r="R264" s="3160" t="s">
        <v>1545</v>
      </c>
      <c r="S264" s="3160" t="s">
        <v>1545</v>
      </c>
      <c r="T264" s="3160" t="s">
        <v>1545</v>
      </c>
      <c r="U264" s="3068">
        <v>6.720000000000001E-2</v>
      </c>
      <c r="V264" s="3160" t="s">
        <v>1545</v>
      </c>
      <c r="W264" s="3160" t="s">
        <v>1545</v>
      </c>
      <c r="X264" s="3160" t="s">
        <v>1545</v>
      </c>
      <c r="Y264" s="3068">
        <v>6.720000000000001E-2</v>
      </c>
      <c r="Z264" s="3160" t="s">
        <v>58</v>
      </c>
      <c r="AA264" s="3068">
        <v>2.23888E-2</v>
      </c>
      <c r="AB264" s="3068">
        <v>0.112</v>
      </c>
      <c r="AC264" s="2620" t="s">
        <v>1545</v>
      </c>
      <c r="AD264" s="2620" t="s">
        <v>1545</v>
      </c>
      <c r="AE264" s="3270" t="s">
        <v>1545</v>
      </c>
      <c r="AF264" s="2581"/>
    </row>
    <row r="265" spans="2:32" s="2887" customFormat="1" x14ac:dyDescent="0.2">
      <c r="B265" s="3672" t="s">
        <v>6137</v>
      </c>
      <c r="C265" s="3673"/>
      <c r="D265" s="3159" t="s">
        <v>1545</v>
      </c>
      <c r="E265" s="3159" t="s">
        <v>1545</v>
      </c>
      <c r="F265" s="3159" t="s">
        <v>1545</v>
      </c>
      <c r="G265" s="2650" t="s">
        <v>6138</v>
      </c>
      <c r="H265" s="2650" t="s">
        <v>1545</v>
      </c>
      <c r="I265" s="3068">
        <v>0.112</v>
      </c>
      <c r="J265" s="3068">
        <v>0.112</v>
      </c>
      <c r="K265" s="3160" t="s">
        <v>1545</v>
      </c>
      <c r="L265" s="2650" t="s">
        <v>1545</v>
      </c>
      <c r="M265" s="2650" t="s">
        <v>1545</v>
      </c>
      <c r="N265" s="2650" t="s">
        <v>1545</v>
      </c>
      <c r="O265" s="3428">
        <v>0.24640000000000004</v>
      </c>
      <c r="P265" s="3428">
        <v>0.16800000000000001</v>
      </c>
      <c r="Q265" s="2650" t="s">
        <v>1545</v>
      </c>
      <c r="R265" s="3160" t="s">
        <v>1545</v>
      </c>
      <c r="S265" s="3160" t="s">
        <v>1545</v>
      </c>
      <c r="T265" s="3160" t="s">
        <v>1545</v>
      </c>
      <c r="U265" s="3068">
        <v>6.720000000000001E-2</v>
      </c>
      <c r="V265" s="3160" t="s">
        <v>1545</v>
      </c>
      <c r="W265" s="3160" t="s">
        <v>1545</v>
      </c>
      <c r="X265" s="3160" t="s">
        <v>1545</v>
      </c>
      <c r="Y265" s="3068">
        <v>6.720000000000001E-2</v>
      </c>
      <c r="Z265" s="3160" t="s">
        <v>58</v>
      </c>
      <c r="AA265" s="3068">
        <v>2.23888E-2</v>
      </c>
      <c r="AB265" s="3068">
        <v>0.112</v>
      </c>
      <c r="AC265" s="2620" t="s">
        <v>1545</v>
      </c>
      <c r="AD265" s="2620" t="s">
        <v>1545</v>
      </c>
      <c r="AE265" s="3270" t="s">
        <v>1545</v>
      </c>
      <c r="AF265" s="2581"/>
    </row>
    <row r="266" spans="2:32" s="2887" customFormat="1" x14ac:dyDescent="0.2">
      <c r="B266" s="3672" t="s">
        <v>6139</v>
      </c>
      <c r="C266" s="3673"/>
      <c r="D266" s="3159" t="s">
        <v>1545</v>
      </c>
      <c r="E266" s="3159" t="s">
        <v>1545</v>
      </c>
      <c r="F266" s="3159" t="s">
        <v>1545</v>
      </c>
      <c r="G266" s="2650" t="s">
        <v>6138</v>
      </c>
      <c r="H266" s="2650" t="s">
        <v>1545</v>
      </c>
      <c r="I266" s="3068">
        <v>0.112</v>
      </c>
      <c r="J266" s="3068">
        <v>0.112</v>
      </c>
      <c r="K266" s="3160" t="s">
        <v>1545</v>
      </c>
      <c r="L266" s="2650" t="s">
        <v>1545</v>
      </c>
      <c r="M266" s="2650" t="s">
        <v>1545</v>
      </c>
      <c r="N266" s="2650" t="s">
        <v>1545</v>
      </c>
      <c r="O266" s="3428">
        <v>0.24640000000000004</v>
      </c>
      <c r="P266" s="3428">
        <v>0.16800000000000001</v>
      </c>
      <c r="Q266" s="2650" t="s">
        <v>1545</v>
      </c>
      <c r="R266" s="3160" t="s">
        <v>1545</v>
      </c>
      <c r="S266" s="3160" t="s">
        <v>1545</v>
      </c>
      <c r="T266" s="3160" t="s">
        <v>1545</v>
      </c>
      <c r="U266" s="3068">
        <v>6.720000000000001E-2</v>
      </c>
      <c r="V266" s="3160" t="s">
        <v>1545</v>
      </c>
      <c r="W266" s="3160" t="s">
        <v>1545</v>
      </c>
      <c r="X266" s="3160" t="s">
        <v>1545</v>
      </c>
      <c r="Y266" s="3068">
        <v>6.720000000000001E-2</v>
      </c>
      <c r="Z266" s="3160" t="s">
        <v>58</v>
      </c>
      <c r="AA266" s="3068">
        <v>2.23888E-2</v>
      </c>
      <c r="AB266" s="3068">
        <v>0.112</v>
      </c>
      <c r="AC266" s="2620" t="s">
        <v>1545</v>
      </c>
      <c r="AD266" s="2620" t="s">
        <v>1545</v>
      </c>
      <c r="AE266" s="3270" t="s">
        <v>1545</v>
      </c>
      <c r="AF266" s="2581"/>
    </row>
    <row r="267" spans="2:32" s="2887" customFormat="1" x14ac:dyDescent="0.2">
      <c r="B267" s="3672" t="s">
        <v>6140</v>
      </c>
      <c r="C267" s="3673"/>
      <c r="D267" s="3159" t="s">
        <v>1545</v>
      </c>
      <c r="E267" s="3159" t="s">
        <v>1545</v>
      </c>
      <c r="F267" s="3159" t="s">
        <v>1545</v>
      </c>
      <c r="G267" s="2650" t="s">
        <v>6141</v>
      </c>
      <c r="H267" s="2650" t="s">
        <v>1545</v>
      </c>
      <c r="I267" s="3068">
        <v>0.112</v>
      </c>
      <c r="J267" s="3068">
        <v>0.112</v>
      </c>
      <c r="K267" s="3160" t="s">
        <v>1545</v>
      </c>
      <c r="L267" s="2650" t="s">
        <v>1545</v>
      </c>
      <c r="M267" s="2650" t="s">
        <v>1545</v>
      </c>
      <c r="N267" s="2650" t="s">
        <v>1545</v>
      </c>
      <c r="O267" s="3428">
        <v>0.24640000000000004</v>
      </c>
      <c r="P267" s="3428">
        <v>0.16800000000000001</v>
      </c>
      <c r="Q267" s="2650" t="s">
        <v>1545</v>
      </c>
      <c r="R267" s="3160" t="s">
        <v>1545</v>
      </c>
      <c r="S267" s="3160" t="s">
        <v>1545</v>
      </c>
      <c r="T267" s="3160" t="s">
        <v>1545</v>
      </c>
      <c r="U267" s="3068">
        <v>6.720000000000001E-2</v>
      </c>
      <c r="V267" s="3160" t="s">
        <v>1545</v>
      </c>
      <c r="W267" s="3160" t="s">
        <v>1545</v>
      </c>
      <c r="X267" s="3160" t="s">
        <v>1545</v>
      </c>
      <c r="Y267" s="3068">
        <v>6.720000000000001E-2</v>
      </c>
      <c r="Z267" s="3160" t="s">
        <v>58</v>
      </c>
      <c r="AA267" s="3068">
        <v>2.23888E-2</v>
      </c>
      <c r="AB267" s="3068">
        <v>0.112</v>
      </c>
      <c r="AC267" s="2620" t="s">
        <v>1545</v>
      </c>
      <c r="AD267" s="2620" t="s">
        <v>1545</v>
      </c>
      <c r="AE267" s="3270" t="s">
        <v>1545</v>
      </c>
      <c r="AF267" s="2581"/>
    </row>
    <row r="268" spans="2:32" s="2887" customFormat="1" x14ac:dyDescent="0.2">
      <c r="B268" s="3672" t="s">
        <v>6142</v>
      </c>
      <c r="C268" s="3673"/>
      <c r="D268" s="3159" t="s">
        <v>1545</v>
      </c>
      <c r="E268" s="3159" t="s">
        <v>1545</v>
      </c>
      <c r="F268" s="3159" t="s">
        <v>1545</v>
      </c>
      <c r="G268" s="2650" t="s">
        <v>6141</v>
      </c>
      <c r="H268" s="2650" t="s">
        <v>1545</v>
      </c>
      <c r="I268" s="3068">
        <v>0.112</v>
      </c>
      <c r="J268" s="3068">
        <v>0.112</v>
      </c>
      <c r="K268" s="3160" t="s">
        <v>1545</v>
      </c>
      <c r="L268" s="2650" t="s">
        <v>1545</v>
      </c>
      <c r="M268" s="2650" t="s">
        <v>1545</v>
      </c>
      <c r="N268" s="2650" t="s">
        <v>1545</v>
      </c>
      <c r="O268" s="3428">
        <v>0.24640000000000004</v>
      </c>
      <c r="P268" s="3428">
        <v>0.16800000000000001</v>
      </c>
      <c r="Q268" s="2650" t="s">
        <v>1545</v>
      </c>
      <c r="R268" s="3160" t="s">
        <v>1545</v>
      </c>
      <c r="S268" s="3160" t="s">
        <v>1545</v>
      </c>
      <c r="T268" s="3160" t="s">
        <v>1545</v>
      </c>
      <c r="U268" s="3068">
        <v>6.720000000000001E-2</v>
      </c>
      <c r="V268" s="3160" t="s">
        <v>1545</v>
      </c>
      <c r="W268" s="3160" t="s">
        <v>1545</v>
      </c>
      <c r="X268" s="3160" t="s">
        <v>1545</v>
      </c>
      <c r="Y268" s="3068">
        <v>6.720000000000001E-2</v>
      </c>
      <c r="Z268" s="3160" t="s">
        <v>58</v>
      </c>
      <c r="AA268" s="3068">
        <v>2.23888E-2</v>
      </c>
      <c r="AB268" s="3068">
        <v>0.112</v>
      </c>
      <c r="AC268" s="2620" t="s">
        <v>1545</v>
      </c>
      <c r="AD268" s="2620" t="s">
        <v>1545</v>
      </c>
      <c r="AE268" s="3270" t="s">
        <v>1545</v>
      </c>
      <c r="AF268" s="2581"/>
    </row>
    <row r="269" spans="2:32" s="2887" customFormat="1" x14ac:dyDescent="0.2">
      <c r="B269" s="3672" t="s">
        <v>6143</v>
      </c>
      <c r="C269" s="3673"/>
      <c r="D269" s="3159" t="s">
        <v>1545</v>
      </c>
      <c r="E269" s="3159" t="s">
        <v>1545</v>
      </c>
      <c r="F269" s="3159" t="s">
        <v>1545</v>
      </c>
      <c r="G269" s="2650" t="s">
        <v>6144</v>
      </c>
      <c r="H269" s="2650" t="s">
        <v>1545</v>
      </c>
      <c r="I269" s="3068">
        <v>0.11</v>
      </c>
      <c r="J269" s="3068">
        <v>0.11</v>
      </c>
      <c r="K269" s="3160" t="s">
        <v>1545</v>
      </c>
      <c r="L269" s="2650" t="s">
        <v>1545</v>
      </c>
      <c r="M269" s="2650" t="s">
        <v>1545</v>
      </c>
      <c r="N269" s="2650" t="s">
        <v>1545</v>
      </c>
      <c r="O269" s="3428">
        <v>0.24640000000000004</v>
      </c>
      <c r="P269" s="3428">
        <v>0.16800000000000001</v>
      </c>
      <c r="Q269" s="2650" t="s">
        <v>1545</v>
      </c>
      <c r="R269" s="3160" t="s">
        <v>1545</v>
      </c>
      <c r="S269" s="3160" t="s">
        <v>1545</v>
      </c>
      <c r="T269" s="3160" t="s">
        <v>1545</v>
      </c>
      <c r="U269" s="3068">
        <v>6.720000000000001E-2</v>
      </c>
      <c r="V269" s="3160" t="s">
        <v>1545</v>
      </c>
      <c r="W269" s="3160" t="s">
        <v>1545</v>
      </c>
      <c r="X269" s="3160" t="s">
        <v>1545</v>
      </c>
      <c r="Y269" s="3068">
        <v>6.720000000000001E-2</v>
      </c>
      <c r="Z269" s="3160" t="s">
        <v>58</v>
      </c>
      <c r="AA269" s="3068">
        <v>2.23888E-2</v>
      </c>
      <c r="AB269" s="3068">
        <v>0.112</v>
      </c>
      <c r="AC269" s="2620" t="s">
        <v>1545</v>
      </c>
      <c r="AD269" s="2620" t="s">
        <v>1545</v>
      </c>
      <c r="AE269" s="3270" t="s">
        <v>1545</v>
      </c>
      <c r="AF269" s="2581"/>
    </row>
    <row r="270" spans="2:32" s="2887" customFormat="1" x14ac:dyDescent="0.2">
      <c r="B270" s="3672" t="s">
        <v>6145</v>
      </c>
      <c r="C270" s="3673"/>
      <c r="D270" s="3159" t="s">
        <v>1545</v>
      </c>
      <c r="E270" s="3159" t="s">
        <v>1545</v>
      </c>
      <c r="F270" s="3159" t="s">
        <v>1545</v>
      </c>
      <c r="G270" s="2650" t="s">
        <v>6144</v>
      </c>
      <c r="H270" s="2650" t="s">
        <v>1545</v>
      </c>
      <c r="I270" s="3068">
        <v>0.11</v>
      </c>
      <c r="J270" s="3068">
        <v>0.11</v>
      </c>
      <c r="K270" s="3160" t="s">
        <v>1545</v>
      </c>
      <c r="L270" s="2650" t="s">
        <v>1545</v>
      </c>
      <c r="M270" s="2650" t="s">
        <v>1545</v>
      </c>
      <c r="N270" s="2650" t="s">
        <v>1545</v>
      </c>
      <c r="O270" s="3428">
        <v>0.24640000000000004</v>
      </c>
      <c r="P270" s="3428">
        <v>0.16800000000000001</v>
      </c>
      <c r="Q270" s="2650" t="s">
        <v>1545</v>
      </c>
      <c r="R270" s="3160" t="s">
        <v>1545</v>
      </c>
      <c r="S270" s="3160" t="s">
        <v>1545</v>
      </c>
      <c r="T270" s="3160" t="s">
        <v>1545</v>
      </c>
      <c r="U270" s="3068">
        <v>6.720000000000001E-2</v>
      </c>
      <c r="V270" s="3160" t="s">
        <v>1545</v>
      </c>
      <c r="W270" s="3160" t="s">
        <v>1545</v>
      </c>
      <c r="X270" s="3160" t="s">
        <v>1545</v>
      </c>
      <c r="Y270" s="3068">
        <v>6.720000000000001E-2</v>
      </c>
      <c r="Z270" s="3160" t="s">
        <v>58</v>
      </c>
      <c r="AA270" s="3068">
        <v>2.23888E-2</v>
      </c>
      <c r="AB270" s="3068">
        <v>0.112</v>
      </c>
      <c r="AC270" s="2620" t="s">
        <v>1545</v>
      </c>
      <c r="AD270" s="2620" t="s">
        <v>1545</v>
      </c>
      <c r="AE270" s="3270" t="s">
        <v>1545</v>
      </c>
      <c r="AF270" s="2581"/>
    </row>
    <row r="271" spans="2:32" s="2887" customFormat="1" x14ac:dyDescent="0.2">
      <c r="B271" s="3672" t="s">
        <v>6146</v>
      </c>
      <c r="C271" s="3673"/>
      <c r="D271" s="3159" t="s">
        <v>1545</v>
      </c>
      <c r="E271" s="3159" t="s">
        <v>1545</v>
      </c>
      <c r="F271" s="3159" t="s">
        <v>1545</v>
      </c>
      <c r="G271" s="2650" t="s">
        <v>6147</v>
      </c>
      <c r="H271" s="2650" t="s">
        <v>1545</v>
      </c>
      <c r="I271" s="3068">
        <v>0.10976</v>
      </c>
      <c r="J271" s="3068">
        <v>0.10976</v>
      </c>
      <c r="K271" s="3160" t="s">
        <v>1545</v>
      </c>
      <c r="L271" s="2650" t="s">
        <v>1545</v>
      </c>
      <c r="M271" s="2650" t="s">
        <v>1545</v>
      </c>
      <c r="N271" s="2650" t="s">
        <v>1545</v>
      </c>
      <c r="O271" s="3428">
        <v>0.24640000000000004</v>
      </c>
      <c r="P271" s="3428">
        <v>0.16800000000000001</v>
      </c>
      <c r="Q271" s="2650" t="s">
        <v>1545</v>
      </c>
      <c r="R271" s="3160" t="s">
        <v>1545</v>
      </c>
      <c r="S271" s="3160" t="s">
        <v>1545</v>
      </c>
      <c r="T271" s="3160" t="s">
        <v>1545</v>
      </c>
      <c r="U271" s="3068">
        <v>6.720000000000001E-2</v>
      </c>
      <c r="V271" s="3160" t="s">
        <v>1545</v>
      </c>
      <c r="W271" s="3160" t="s">
        <v>1545</v>
      </c>
      <c r="X271" s="3160" t="s">
        <v>1545</v>
      </c>
      <c r="Y271" s="3068">
        <v>6.720000000000001E-2</v>
      </c>
      <c r="Z271" s="3160" t="s">
        <v>58</v>
      </c>
      <c r="AA271" s="3068">
        <v>2.23888E-2</v>
      </c>
      <c r="AB271" s="3068">
        <v>0.112</v>
      </c>
      <c r="AC271" s="2620" t="s">
        <v>1545</v>
      </c>
      <c r="AD271" s="2620" t="s">
        <v>1545</v>
      </c>
      <c r="AE271" s="3270" t="s">
        <v>1545</v>
      </c>
      <c r="AF271" s="2581"/>
    </row>
    <row r="272" spans="2:32" s="2887" customFormat="1" x14ac:dyDescent="0.2">
      <c r="B272" s="3672" t="s">
        <v>6148</v>
      </c>
      <c r="C272" s="3673"/>
      <c r="D272" s="3159" t="s">
        <v>1545</v>
      </c>
      <c r="E272" s="3159" t="s">
        <v>1545</v>
      </c>
      <c r="F272" s="3159" t="s">
        <v>1545</v>
      </c>
      <c r="G272" s="2650" t="s">
        <v>6147</v>
      </c>
      <c r="H272" s="2650" t="s">
        <v>1545</v>
      </c>
      <c r="I272" s="3068">
        <v>0.10976</v>
      </c>
      <c r="J272" s="3068">
        <v>0.10976</v>
      </c>
      <c r="K272" s="3160" t="s">
        <v>1545</v>
      </c>
      <c r="L272" s="2650" t="s">
        <v>1545</v>
      </c>
      <c r="M272" s="2650" t="s">
        <v>1545</v>
      </c>
      <c r="N272" s="2650" t="s">
        <v>1545</v>
      </c>
      <c r="O272" s="3428">
        <v>0.24640000000000004</v>
      </c>
      <c r="P272" s="3428">
        <v>0.16800000000000001</v>
      </c>
      <c r="Q272" s="2650" t="s">
        <v>1545</v>
      </c>
      <c r="R272" s="3160" t="s">
        <v>1545</v>
      </c>
      <c r="S272" s="3160" t="s">
        <v>1545</v>
      </c>
      <c r="T272" s="3160" t="s">
        <v>1545</v>
      </c>
      <c r="U272" s="3068">
        <v>6.720000000000001E-2</v>
      </c>
      <c r="V272" s="3160" t="s">
        <v>1545</v>
      </c>
      <c r="W272" s="3160" t="s">
        <v>1545</v>
      </c>
      <c r="X272" s="3160" t="s">
        <v>1545</v>
      </c>
      <c r="Y272" s="3068">
        <v>6.720000000000001E-2</v>
      </c>
      <c r="Z272" s="3160" t="s">
        <v>58</v>
      </c>
      <c r="AA272" s="3068">
        <v>2.23888E-2</v>
      </c>
      <c r="AB272" s="3068">
        <v>0.112</v>
      </c>
      <c r="AC272" s="2620" t="s">
        <v>1545</v>
      </c>
      <c r="AD272" s="2620" t="s">
        <v>1545</v>
      </c>
      <c r="AE272" s="3270" t="s">
        <v>1545</v>
      </c>
      <c r="AF272" s="2581"/>
    </row>
    <row r="273" spans="2:32" s="2887" customFormat="1" x14ac:dyDescent="0.2">
      <c r="B273" s="3672" t="s">
        <v>6149</v>
      </c>
      <c r="C273" s="3673"/>
      <c r="D273" s="3159" t="s">
        <v>1545</v>
      </c>
      <c r="E273" s="3159" t="s">
        <v>1545</v>
      </c>
      <c r="F273" s="3159" t="s">
        <v>1545</v>
      </c>
      <c r="G273" s="2650" t="s">
        <v>6150</v>
      </c>
      <c r="H273" s="2650" t="s">
        <v>1545</v>
      </c>
      <c r="I273" s="3068">
        <v>0.108</v>
      </c>
      <c r="J273" s="3068">
        <v>0.108</v>
      </c>
      <c r="K273" s="3160" t="s">
        <v>1545</v>
      </c>
      <c r="L273" s="2650" t="s">
        <v>1545</v>
      </c>
      <c r="M273" s="2650" t="s">
        <v>1545</v>
      </c>
      <c r="N273" s="2650" t="s">
        <v>1545</v>
      </c>
      <c r="O273" s="3428">
        <v>0.24640000000000004</v>
      </c>
      <c r="P273" s="3428">
        <v>0.16800000000000001</v>
      </c>
      <c r="Q273" s="2650" t="s">
        <v>1545</v>
      </c>
      <c r="R273" s="3160" t="s">
        <v>1545</v>
      </c>
      <c r="S273" s="3160" t="s">
        <v>1545</v>
      </c>
      <c r="T273" s="3160" t="s">
        <v>1545</v>
      </c>
      <c r="U273" s="3068">
        <v>6.720000000000001E-2</v>
      </c>
      <c r="V273" s="3160" t="s">
        <v>1545</v>
      </c>
      <c r="W273" s="3160" t="s">
        <v>1545</v>
      </c>
      <c r="X273" s="3160" t="s">
        <v>1545</v>
      </c>
      <c r="Y273" s="3068">
        <v>6.720000000000001E-2</v>
      </c>
      <c r="Z273" s="3160" t="s">
        <v>58</v>
      </c>
      <c r="AA273" s="3068">
        <v>2.23888E-2</v>
      </c>
      <c r="AB273" s="3068">
        <v>0.112</v>
      </c>
      <c r="AC273" s="2620" t="s">
        <v>1545</v>
      </c>
      <c r="AD273" s="2620" t="s">
        <v>1545</v>
      </c>
      <c r="AE273" s="3270" t="s">
        <v>1545</v>
      </c>
      <c r="AF273" s="2581"/>
    </row>
    <row r="274" spans="2:32" s="2887" customFormat="1" x14ac:dyDescent="0.2">
      <c r="B274" s="3672" t="s">
        <v>6151</v>
      </c>
      <c r="C274" s="3673"/>
      <c r="D274" s="3159" t="s">
        <v>1545</v>
      </c>
      <c r="E274" s="3159" t="s">
        <v>1545</v>
      </c>
      <c r="F274" s="3159" t="s">
        <v>1545</v>
      </c>
      <c r="G274" s="2650" t="s">
        <v>6150</v>
      </c>
      <c r="H274" s="2650" t="s">
        <v>1545</v>
      </c>
      <c r="I274" s="3068">
        <v>0.108</v>
      </c>
      <c r="J274" s="3068">
        <v>0.108</v>
      </c>
      <c r="K274" s="3160" t="s">
        <v>1545</v>
      </c>
      <c r="L274" s="2650" t="s">
        <v>1545</v>
      </c>
      <c r="M274" s="2650" t="s">
        <v>1545</v>
      </c>
      <c r="N274" s="2650" t="s">
        <v>1545</v>
      </c>
      <c r="O274" s="3428">
        <v>0.24640000000000004</v>
      </c>
      <c r="P274" s="3428">
        <v>0.16800000000000001</v>
      </c>
      <c r="Q274" s="2650" t="s">
        <v>1545</v>
      </c>
      <c r="R274" s="3160" t="s">
        <v>1545</v>
      </c>
      <c r="S274" s="3160" t="s">
        <v>1545</v>
      </c>
      <c r="T274" s="3160" t="s">
        <v>1545</v>
      </c>
      <c r="U274" s="3068">
        <v>6.720000000000001E-2</v>
      </c>
      <c r="V274" s="3160" t="s">
        <v>1545</v>
      </c>
      <c r="W274" s="3160" t="s">
        <v>1545</v>
      </c>
      <c r="X274" s="3160" t="s">
        <v>1545</v>
      </c>
      <c r="Y274" s="3068">
        <v>6.720000000000001E-2</v>
      </c>
      <c r="Z274" s="3160" t="s">
        <v>58</v>
      </c>
      <c r="AA274" s="3068">
        <v>2.23888E-2</v>
      </c>
      <c r="AB274" s="3068">
        <v>0.112</v>
      </c>
      <c r="AC274" s="2620" t="s">
        <v>1545</v>
      </c>
      <c r="AD274" s="2620" t="s">
        <v>1545</v>
      </c>
      <c r="AE274" s="3270" t="s">
        <v>1545</v>
      </c>
      <c r="AF274" s="2581"/>
    </row>
    <row r="275" spans="2:32" s="2887" customFormat="1" x14ac:dyDescent="0.2">
      <c r="B275" s="3672" t="s">
        <v>6152</v>
      </c>
      <c r="C275" s="3673"/>
      <c r="D275" s="3159" t="s">
        <v>1545</v>
      </c>
      <c r="E275" s="3159" t="s">
        <v>1545</v>
      </c>
      <c r="F275" s="3159" t="s">
        <v>1545</v>
      </c>
      <c r="G275" s="2650" t="s">
        <v>6153</v>
      </c>
      <c r="H275" s="2650" t="s">
        <v>1545</v>
      </c>
      <c r="I275" s="3068">
        <v>0.1008</v>
      </c>
      <c r="J275" s="3068">
        <v>0.1008</v>
      </c>
      <c r="K275" s="3160" t="s">
        <v>1545</v>
      </c>
      <c r="L275" s="2650" t="s">
        <v>1545</v>
      </c>
      <c r="M275" s="2650" t="s">
        <v>1545</v>
      </c>
      <c r="N275" s="2650" t="s">
        <v>1545</v>
      </c>
      <c r="O275" s="3428">
        <v>0.24640000000000004</v>
      </c>
      <c r="P275" s="3428">
        <v>0.16800000000000001</v>
      </c>
      <c r="Q275" s="2650" t="s">
        <v>1545</v>
      </c>
      <c r="R275" s="3160" t="s">
        <v>1545</v>
      </c>
      <c r="S275" s="3160" t="s">
        <v>1545</v>
      </c>
      <c r="T275" s="3160" t="s">
        <v>1545</v>
      </c>
      <c r="U275" s="3068">
        <v>6.720000000000001E-2</v>
      </c>
      <c r="V275" s="3160" t="s">
        <v>1545</v>
      </c>
      <c r="W275" s="3160" t="s">
        <v>1545</v>
      </c>
      <c r="X275" s="3160" t="s">
        <v>1545</v>
      </c>
      <c r="Y275" s="3068">
        <v>6.720000000000001E-2</v>
      </c>
      <c r="Z275" s="3160" t="s">
        <v>60</v>
      </c>
      <c r="AA275" s="3068">
        <v>1.6240000000000001E-2</v>
      </c>
      <c r="AB275" s="3068">
        <v>0.112</v>
      </c>
      <c r="AC275" s="2620" t="s">
        <v>1545</v>
      </c>
      <c r="AD275" s="2620" t="s">
        <v>1545</v>
      </c>
      <c r="AE275" s="3270" t="s">
        <v>1545</v>
      </c>
      <c r="AF275" s="2581"/>
    </row>
    <row r="276" spans="2:32" s="2887" customFormat="1" x14ac:dyDescent="0.2">
      <c r="B276" s="3672" t="s">
        <v>6154</v>
      </c>
      <c r="C276" s="3673"/>
      <c r="D276" s="3159" t="s">
        <v>1545</v>
      </c>
      <c r="E276" s="3159" t="s">
        <v>1545</v>
      </c>
      <c r="F276" s="3159" t="s">
        <v>1545</v>
      </c>
      <c r="G276" s="2650" t="s">
        <v>6155</v>
      </c>
      <c r="H276" s="2650" t="s">
        <v>1545</v>
      </c>
      <c r="I276" s="3068">
        <v>0.1008</v>
      </c>
      <c r="J276" s="3068">
        <v>0.1008</v>
      </c>
      <c r="K276" s="3160" t="s">
        <v>1545</v>
      </c>
      <c r="L276" s="2650" t="s">
        <v>1545</v>
      </c>
      <c r="M276" s="2650" t="s">
        <v>1545</v>
      </c>
      <c r="N276" s="2650" t="s">
        <v>1545</v>
      </c>
      <c r="O276" s="3428">
        <v>0.24640000000000004</v>
      </c>
      <c r="P276" s="3428">
        <v>0.16800000000000001</v>
      </c>
      <c r="Q276" s="2650" t="s">
        <v>1545</v>
      </c>
      <c r="R276" s="3160" t="s">
        <v>1545</v>
      </c>
      <c r="S276" s="3160" t="s">
        <v>1545</v>
      </c>
      <c r="T276" s="3160" t="s">
        <v>1545</v>
      </c>
      <c r="U276" s="3068">
        <v>6.720000000000001E-2</v>
      </c>
      <c r="V276" s="3160" t="s">
        <v>1545</v>
      </c>
      <c r="W276" s="3160" t="s">
        <v>1545</v>
      </c>
      <c r="X276" s="3160" t="s">
        <v>1545</v>
      </c>
      <c r="Y276" s="3068">
        <v>6.720000000000001E-2</v>
      </c>
      <c r="Z276" s="3160" t="s">
        <v>58</v>
      </c>
      <c r="AA276" s="3068">
        <v>2.23888E-2</v>
      </c>
      <c r="AB276" s="3068">
        <v>0.112</v>
      </c>
      <c r="AC276" s="2620" t="s">
        <v>1545</v>
      </c>
      <c r="AD276" s="2620" t="s">
        <v>1545</v>
      </c>
      <c r="AE276" s="3270" t="s">
        <v>1545</v>
      </c>
      <c r="AF276" s="2581"/>
    </row>
    <row r="277" spans="2:32" s="2887" customFormat="1" x14ac:dyDescent="0.2">
      <c r="B277" s="3672" t="s">
        <v>6156</v>
      </c>
      <c r="C277" s="3673"/>
      <c r="D277" s="3159" t="s">
        <v>1545</v>
      </c>
      <c r="E277" s="3159" t="s">
        <v>1545</v>
      </c>
      <c r="F277" s="3160" t="s">
        <v>1545</v>
      </c>
      <c r="G277" s="2650" t="s">
        <v>6155</v>
      </c>
      <c r="H277" s="2650" t="s">
        <v>1545</v>
      </c>
      <c r="I277" s="3068">
        <v>0.1008</v>
      </c>
      <c r="J277" s="3068">
        <v>0.1008</v>
      </c>
      <c r="K277" s="3160" t="s">
        <v>1545</v>
      </c>
      <c r="L277" s="3160" t="s">
        <v>1545</v>
      </c>
      <c r="M277" s="2650" t="s">
        <v>1545</v>
      </c>
      <c r="N277" s="2650" t="s">
        <v>1545</v>
      </c>
      <c r="O277" s="3428">
        <v>0.24640000000000004</v>
      </c>
      <c r="P277" s="3428">
        <v>0.16800000000000001</v>
      </c>
      <c r="Q277" s="2650" t="s">
        <v>1545</v>
      </c>
      <c r="R277" s="3160" t="s">
        <v>1545</v>
      </c>
      <c r="S277" s="3160" t="s">
        <v>1545</v>
      </c>
      <c r="T277" s="3160" t="s">
        <v>1545</v>
      </c>
      <c r="U277" s="3068">
        <v>6.720000000000001E-2</v>
      </c>
      <c r="V277" s="3160" t="s">
        <v>1545</v>
      </c>
      <c r="W277" s="3160" t="s">
        <v>1545</v>
      </c>
      <c r="X277" s="3160" t="s">
        <v>1545</v>
      </c>
      <c r="Y277" s="3068">
        <v>6.720000000000001E-2</v>
      </c>
      <c r="Z277" s="3160" t="s">
        <v>58</v>
      </c>
      <c r="AA277" s="3068">
        <v>2.23888E-2</v>
      </c>
      <c r="AB277" s="3068">
        <v>0.112</v>
      </c>
      <c r="AC277" s="2620" t="s">
        <v>1545</v>
      </c>
      <c r="AD277" s="2620" t="s">
        <v>1545</v>
      </c>
      <c r="AE277" s="3270" t="s">
        <v>1545</v>
      </c>
      <c r="AF277" s="2581"/>
    </row>
    <row r="278" spans="2:32" s="2887" customFormat="1" x14ac:dyDescent="0.2">
      <c r="B278" s="3672" t="s">
        <v>6157</v>
      </c>
      <c r="C278" s="3673"/>
      <c r="D278" s="3159" t="s">
        <v>1545</v>
      </c>
      <c r="E278" s="3159" t="s">
        <v>1545</v>
      </c>
      <c r="F278" s="3160" t="s">
        <v>1545</v>
      </c>
      <c r="G278" s="2650" t="s">
        <v>6158</v>
      </c>
      <c r="H278" s="2650" t="s">
        <v>1545</v>
      </c>
      <c r="I278" s="3068">
        <v>9.6000000000000002E-2</v>
      </c>
      <c r="J278" s="3068">
        <v>9.6000000000000002E-2</v>
      </c>
      <c r="K278" s="3160" t="s">
        <v>1545</v>
      </c>
      <c r="L278" s="3160" t="s">
        <v>1545</v>
      </c>
      <c r="M278" s="2650" t="s">
        <v>1545</v>
      </c>
      <c r="N278" s="2650" t="s">
        <v>1545</v>
      </c>
      <c r="O278" s="3428">
        <v>0.24640000000000004</v>
      </c>
      <c r="P278" s="3428">
        <v>0.16800000000000001</v>
      </c>
      <c r="Q278" s="2650" t="s">
        <v>1545</v>
      </c>
      <c r="R278" s="3160" t="s">
        <v>1545</v>
      </c>
      <c r="S278" s="3160" t="s">
        <v>1545</v>
      </c>
      <c r="T278" s="3160" t="s">
        <v>1545</v>
      </c>
      <c r="U278" s="3068">
        <v>6.720000000000001E-2</v>
      </c>
      <c r="V278" s="3160" t="s">
        <v>1545</v>
      </c>
      <c r="W278" s="3160" t="s">
        <v>1545</v>
      </c>
      <c r="X278" s="3160" t="s">
        <v>1545</v>
      </c>
      <c r="Y278" s="3068">
        <v>6.720000000000001E-2</v>
      </c>
      <c r="Z278" s="3160" t="s">
        <v>62</v>
      </c>
      <c r="AA278" s="3068">
        <v>1.456E-2</v>
      </c>
      <c r="AB278" s="3068">
        <v>0.112</v>
      </c>
      <c r="AC278" s="2620" t="s">
        <v>1545</v>
      </c>
      <c r="AD278" s="2620" t="s">
        <v>1545</v>
      </c>
      <c r="AE278" s="3270" t="s">
        <v>1545</v>
      </c>
      <c r="AF278" s="2581"/>
    </row>
    <row r="279" spans="2:32" s="2887" customFormat="1" x14ac:dyDescent="0.2">
      <c r="B279" s="3672" t="s">
        <v>6159</v>
      </c>
      <c r="C279" s="3673"/>
      <c r="D279" s="3159" t="s">
        <v>1545</v>
      </c>
      <c r="E279" s="3159" t="s">
        <v>1545</v>
      </c>
      <c r="F279" s="3160" t="s">
        <v>1545</v>
      </c>
      <c r="G279" s="2650" t="s">
        <v>6160</v>
      </c>
      <c r="H279" s="2650" t="s">
        <v>1545</v>
      </c>
      <c r="I279" s="3068">
        <v>9.6000000000000002E-2</v>
      </c>
      <c r="J279" s="3068">
        <v>9.6000000000000002E-2</v>
      </c>
      <c r="K279" s="3160" t="s">
        <v>1545</v>
      </c>
      <c r="L279" s="3160" t="s">
        <v>1545</v>
      </c>
      <c r="M279" s="2650" t="s">
        <v>1545</v>
      </c>
      <c r="N279" s="2650" t="s">
        <v>1545</v>
      </c>
      <c r="O279" s="3428">
        <v>0.24640000000000004</v>
      </c>
      <c r="P279" s="3428">
        <v>0.16800000000000001</v>
      </c>
      <c r="Q279" s="2650" t="s">
        <v>1545</v>
      </c>
      <c r="R279" s="3160" t="s">
        <v>1545</v>
      </c>
      <c r="S279" s="3160" t="s">
        <v>1545</v>
      </c>
      <c r="T279" s="3160" t="s">
        <v>1545</v>
      </c>
      <c r="U279" s="3068">
        <v>6.720000000000001E-2</v>
      </c>
      <c r="V279" s="3160" t="s">
        <v>1545</v>
      </c>
      <c r="W279" s="3160" t="s">
        <v>1545</v>
      </c>
      <c r="X279" s="3160" t="s">
        <v>1545</v>
      </c>
      <c r="Y279" s="3068">
        <v>6.720000000000001E-2</v>
      </c>
      <c r="Z279" s="3160" t="s">
        <v>58</v>
      </c>
      <c r="AA279" s="3068">
        <v>2.23888E-2</v>
      </c>
      <c r="AB279" s="3068">
        <v>0.112</v>
      </c>
      <c r="AC279" s="2620" t="s">
        <v>1545</v>
      </c>
      <c r="AD279" s="2620" t="s">
        <v>1545</v>
      </c>
      <c r="AE279" s="3270" t="s">
        <v>1545</v>
      </c>
      <c r="AF279" s="2581"/>
    </row>
    <row r="280" spans="2:32" s="2887" customFormat="1" x14ac:dyDescent="0.2">
      <c r="B280" s="3672" t="s">
        <v>6161</v>
      </c>
      <c r="C280" s="3673"/>
      <c r="D280" s="3159" t="s">
        <v>1545</v>
      </c>
      <c r="E280" s="3159" t="s">
        <v>1545</v>
      </c>
      <c r="F280" s="3160" t="s">
        <v>1545</v>
      </c>
      <c r="G280" s="2650" t="s">
        <v>6160</v>
      </c>
      <c r="H280" s="2650" t="s">
        <v>1545</v>
      </c>
      <c r="I280" s="3068">
        <v>9.6000000000000002E-2</v>
      </c>
      <c r="J280" s="3068">
        <v>9.6000000000000002E-2</v>
      </c>
      <c r="K280" s="3160" t="s">
        <v>1545</v>
      </c>
      <c r="L280" s="3160" t="s">
        <v>1545</v>
      </c>
      <c r="M280" s="2650" t="s">
        <v>1545</v>
      </c>
      <c r="N280" s="2650" t="s">
        <v>1545</v>
      </c>
      <c r="O280" s="3428">
        <v>0.24640000000000004</v>
      </c>
      <c r="P280" s="3428">
        <v>0.16800000000000001</v>
      </c>
      <c r="Q280" s="2650" t="s">
        <v>1545</v>
      </c>
      <c r="R280" s="3160" t="s">
        <v>1545</v>
      </c>
      <c r="S280" s="3160" t="s">
        <v>1545</v>
      </c>
      <c r="T280" s="3160" t="s">
        <v>1545</v>
      </c>
      <c r="U280" s="3068">
        <v>6.720000000000001E-2</v>
      </c>
      <c r="V280" s="3160" t="s">
        <v>1545</v>
      </c>
      <c r="W280" s="3160" t="s">
        <v>1545</v>
      </c>
      <c r="X280" s="3160" t="s">
        <v>1545</v>
      </c>
      <c r="Y280" s="3068">
        <v>6.720000000000001E-2</v>
      </c>
      <c r="Z280" s="3160" t="s">
        <v>58</v>
      </c>
      <c r="AA280" s="3068">
        <v>2.23888E-2</v>
      </c>
      <c r="AB280" s="3068">
        <v>0.112</v>
      </c>
      <c r="AC280" s="2620" t="s">
        <v>1545</v>
      </c>
      <c r="AD280" s="2620" t="s">
        <v>1545</v>
      </c>
      <c r="AE280" s="3270" t="s">
        <v>1545</v>
      </c>
      <c r="AF280" s="2581"/>
    </row>
    <row r="281" spans="2:32" s="2887" customFormat="1" x14ac:dyDescent="0.2">
      <c r="B281" s="3672" t="s">
        <v>6308</v>
      </c>
      <c r="C281" s="3673"/>
      <c r="D281" s="3159" t="s">
        <v>1545</v>
      </c>
      <c r="E281" s="3159" t="s">
        <v>1545</v>
      </c>
      <c r="F281" s="3160" t="s">
        <v>1545</v>
      </c>
      <c r="G281" s="2650" t="s">
        <v>6309</v>
      </c>
      <c r="H281" s="2650" t="s">
        <v>1545</v>
      </c>
      <c r="I281" s="3068">
        <v>0.13440000000000002</v>
      </c>
      <c r="J281" s="3068">
        <v>0.13440000000000002</v>
      </c>
      <c r="K281" s="3160" t="s">
        <v>1545</v>
      </c>
      <c r="L281" s="2650" t="s">
        <v>1545</v>
      </c>
      <c r="M281" s="2650" t="s">
        <v>1545</v>
      </c>
      <c r="N281" s="2650" t="s">
        <v>1545</v>
      </c>
      <c r="O281" s="3428">
        <v>0.24640000000000004</v>
      </c>
      <c r="P281" s="3428">
        <f>0.15*1.12</f>
        <v>0.16800000000000001</v>
      </c>
      <c r="Q281" s="2650" t="s">
        <v>1545</v>
      </c>
      <c r="R281" s="3160" t="s">
        <v>1545</v>
      </c>
      <c r="S281" s="3160" t="s">
        <v>1545</v>
      </c>
      <c r="T281" s="3160" t="s">
        <v>1545</v>
      </c>
      <c r="U281" s="3068">
        <v>6.720000000000001E-2</v>
      </c>
      <c r="V281" s="3160" t="s">
        <v>1545</v>
      </c>
      <c r="W281" s="3160" t="s">
        <v>1545</v>
      </c>
      <c r="X281" s="3160" t="s">
        <v>1545</v>
      </c>
      <c r="Y281" s="3068">
        <v>6.720000000000001E-2</v>
      </c>
      <c r="Z281" s="3160" t="s">
        <v>49</v>
      </c>
      <c r="AA281" s="3068">
        <v>3.6999999999999998E-2</v>
      </c>
      <c r="AB281" s="3068">
        <v>0.112</v>
      </c>
      <c r="AC281" s="2620" t="s">
        <v>1545</v>
      </c>
      <c r="AD281" s="2620" t="s">
        <v>1545</v>
      </c>
      <c r="AE281" s="3270" t="s">
        <v>1545</v>
      </c>
      <c r="AF281" s="2581"/>
    </row>
    <row r="282" spans="2:32" s="2887" customFormat="1" x14ac:dyDescent="0.2">
      <c r="B282" s="3672" t="s">
        <v>6310</v>
      </c>
      <c r="C282" s="3673"/>
      <c r="D282" s="3159" t="s">
        <v>1545</v>
      </c>
      <c r="E282" s="3159" t="s">
        <v>1545</v>
      </c>
      <c r="F282" s="3160" t="s">
        <v>1545</v>
      </c>
      <c r="G282" s="2650" t="s">
        <v>6309</v>
      </c>
      <c r="H282" s="2650" t="s">
        <v>1545</v>
      </c>
      <c r="I282" s="3068">
        <v>0.13440000000000002</v>
      </c>
      <c r="J282" s="3068">
        <v>0.13440000000000002</v>
      </c>
      <c r="K282" s="3160" t="s">
        <v>1545</v>
      </c>
      <c r="L282" s="2650" t="s">
        <v>1545</v>
      </c>
      <c r="M282" s="2650" t="s">
        <v>1545</v>
      </c>
      <c r="N282" s="2650" t="s">
        <v>1545</v>
      </c>
      <c r="O282" s="3428">
        <v>0.24640000000000004</v>
      </c>
      <c r="P282" s="3428">
        <v>0.16800000000000001</v>
      </c>
      <c r="Q282" s="2650" t="s">
        <v>1545</v>
      </c>
      <c r="R282" s="3160" t="s">
        <v>1545</v>
      </c>
      <c r="S282" s="3160" t="s">
        <v>1545</v>
      </c>
      <c r="T282" s="3160" t="s">
        <v>1545</v>
      </c>
      <c r="U282" s="3068">
        <v>6.720000000000001E-2</v>
      </c>
      <c r="V282" s="3160" t="s">
        <v>1545</v>
      </c>
      <c r="W282" s="3160" t="s">
        <v>1545</v>
      </c>
      <c r="X282" s="3160" t="s">
        <v>1545</v>
      </c>
      <c r="Y282" s="3068">
        <v>6.720000000000001E-2</v>
      </c>
      <c r="Z282" s="3160" t="s">
        <v>49</v>
      </c>
      <c r="AA282" s="3068">
        <v>3.6999999999999998E-2</v>
      </c>
      <c r="AB282" s="3068">
        <v>0.112</v>
      </c>
      <c r="AC282" s="2620" t="s">
        <v>1545</v>
      </c>
      <c r="AD282" s="2620" t="s">
        <v>1545</v>
      </c>
      <c r="AE282" s="3270" t="s">
        <v>1545</v>
      </c>
      <c r="AF282" s="2581"/>
    </row>
    <row r="283" spans="2:32" s="2887" customFormat="1" x14ac:dyDescent="0.2">
      <c r="B283" s="3672" t="s">
        <v>6311</v>
      </c>
      <c r="C283" s="3673"/>
      <c r="D283" s="3159" t="s">
        <v>1545</v>
      </c>
      <c r="E283" s="3159" t="s">
        <v>1545</v>
      </c>
      <c r="F283" s="3160" t="s">
        <v>1545</v>
      </c>
      <c r="G283" s="2650" t="s">
        <v>6162</v>
      </c>
      <c r="H283" s="2650" t="s">
        <v>1545</v>
      </c>
      <c r="I283" s="3068">
        <v>0.13440000000000002</v>
      </c>
      <c r="J283" s="3068">
        <v>0.13440000000000002</v>
      </c>
      <c r="K283" s="3160" t="s">
        <v>1545</v>
      </c>
      <c r="L283" s="2650" t="s">
        <v>1545</v>
      </c>
      <c r="M283" s="2650" t="s">
        <v>1545</v>
      </c>
      <c r="N283" s="2650" t="s">
        <v>1545</v>
      </c>
      <c r="O283" s="3428">
        <v>0.24640000000000004</v>
      </c>
      <c r="P283" s="3428">
        <v>0.16800000000000001</v>
      </c>
      <c r="Q283" s="2650" t="s">
        <v>1545</v>
      </c>
      <c r="R283" s="3160" t="s">
        <v>1545</v>
      </c>
      <c r="S283" s="3160" t="s">
        <v>1545</v>
      </c>
      <c r="T283" s="3160" t="s">
        <v>1545</v>
      </c>
      <c r="U283" s="3068">
        <v>6.720000000000001E-2</v>
      </c>
      <c r="V283" s="3160" t="s">
        <v>1545</v>
      </c>
      <c r="W283" s="3160" t="s">
        <v>1545</v>
      </c>
      <c r="X283" s="3160" t="s">
        <v>1545</v>
      </c>
      <c r="Y283" s="3068">
        <v>6.720000000000001E-2</v>
      </c>
      <c r="Z283" s="3160" t="s">
        <v>49</v>
      </c>
      <c r="AA283" s="3068">
        <v>3.6999999999999998E-2</v>
      </c>
      <c r="AB283" s="3068">
        <v>0.112</v>
      </c>
      <c r="AC283" s="2620" t="s">
        <v>1545</v>
      </c>
      <c r="AD283" s="2620" t="s">
        <v>1545</v>
      </c>
      <c r="AE283" s="3270" t="s">
        <v>1545</v>
      </c>
      <c r="AF283" s="2581"/>
    </row>
    <row r="284" spans="2:32" s="2887" customFormat="1" x14ac:dyDescent="0.2">
      <c r="B284" s="3672" t="s">
        <v>6312</v>
      </c>
      <c r="C284" s="3673"/>
      <c r="D284" s="3159" t="s">
        <v>1545</v>
      </c>
      <c r="E284" s="3159" t="s">
        <v>1545</v>
      </c>
      <c r="F284" s="3159" t="s">
        <v>1545</v>
      </c>
      <c r="G284" s="2650" t="s">
        <v>6162</v>
      </c>
      <c r="H284" s="2650" t="s">
        <v>1545</v>
      </c>
      <c r="I284" s="3068">
        <v>0.13440000000000002</v>
      </c>
      <c r="J284" s="3068">
        <v>0.13440000000000002</v>
      </c>
      <c r="K284" s="3160" t="s">
        <v>1545</v>
      </c>
      <c r="L284" s="2650" t="s">
        <v>1545</v>
      </c>
      <c r="M284" s="2650" t="s">
        <v>1545</v>
      </c>
      <c r="N284" s="2650" t="s">
        <v>1545</v>
      </c>
      <c r="O284" s="3428">
        <v>0.24640000000000004</v>
      </c>
      <c r="P284" s="3428">
        <v>0.16800000000000001</v>
      </c>
      <c r="Q284" s="2650" t="s">
        <v>1545</v>
      </c>
      <c r="R284" s="3160" t="s">
        <v>1545</v>
      </c>
      <c r="S284" s="3160" t="s">
        <v>1545</v>
      </c>
      <c r="T284" s="3160" t="s">
        <v>1545</v>
      </c>
      <c r="U284" s="3068">
        <v>6.720000000000001E-2</v>
      </c>
      <c r="V284" s="3160" t="s">
        <v>1545</v>
      </c>
      <c r="W284" s="3160" t="s">
        <v>1545</v>
      </c>
      <c r="X284" s="3160" t="s">
        <v>1545</v>
      </c>
      <c r="Y284" s="3068">
        <v>6.720000000000001E-2</v>
      </c>
      <c r="Z284" s="3160" t="s">
        <v>49</v>
      </c>
      <c r="AA284" s="3068">
        <v>3.6999999999999998E-2</v>
      </c>
      <c r="AB284" s="3068">
        <v>0.112</v>
      </c>
      <c r="AC284" s="2620" t="s">
        <v>1545</v>
      </c>
      <c r="AD284" s="2620" t="s">
        <v>1545</v>
      </c>
      <c r="AE284" s="3270" t="s">
        <v>1545</v>
      </c>
      <c r="AF284" s="2581"/>
    </row>
    <row r="285" spans="2:32" s="2887" customFormat="1" x14ac:dyDescent="0.2">
      <c r="B285" s="3672" t="s">
        <v>6275</v>
      </c>
      <c r="C285" s="3673"/>
      <c r="D285" s="3159" t="s">
        <v>1545</v>
      </c>
      <c r="E285" s="3159" t="s">
        <v>1545</v>
      </c>
      <c r="F285" s="3159" t="s">
        <v>1545</v>
      </c>
      <c r="G285" s="2650" t="s">
        <v>6135</v>
      </c>
      <c r="H285" s="2650" t="s">
        <v>1545</v>
      </c>
      <c r="I285" s="3068">
        <v>0.13440000000000002</v>
      </c>
      <c r="J285" s="3068">
        <v>0.13440000000000002</v>
      </c>
      <c r="K285" s="3160" t="s">
        <v>1545</v>
      </c>
      <c r="L285" s="2650" t="s">
        <v>1545</v>
      </c>
      <c r="M285" s="2650" t="s">
        <v>1545</v>
      </c>
      <c r="N285" s="2650" t="s">
        <v>1545</v>
      </c>
      <c r="O285" s="3428">
        <v>0.24640000000000004</v>
      </c>
      <c r="P285" s="3428">
        <v>0.16800000000000001</v>
      </c>
      <c r="Q285" s="2650" t="s">
        <v>1545</v>
      </c>
      <c r="R285" s="3160" t="s">
        <v>1545</v>
      </c>
      <c r="S285" s="3160" t="s">
        <v>1545</v>
      </c>
      <c r="T285" s="3160" t="s">
        <v>1545</v>
      </c>
      <c r="U285" s="3068">
        <v>6.720000000000001E-2</v>
      </c>
      <c r="V285" s="3160" t="s">
        <v>1545</v>
      </c>
      <c r="W285" s="3160" t="s">
        <v>1545</v>
      </c>
      <c r="X285" s="3160" t="s">
        <v>1545</v>
      </c>
      <c r="Y285" s="3068">
        <v>6.720000000000001E-2</v>
      </c>
      <c r="Z285" s="3160" t="s">
        <v>49</v>
      </c>
      <c r="AA285" s="3068">
        <v>3.6999999999999998E-2</v>
      </c>
      <c r="AB285" s="3068">
        <v>0.112</v>
      </c>
      <c r="AC285" s="2620" t="s">
        <v>1545</v>
      </c>
      <c r="AD285" s="2620" t="s">
        <v>1545</v>
      </c>
      <c r="AE285" s="3270" t="s">
        <v>1545</v>
      </c>
      <c r="AF285" s="2581"/>
    </row>
    <row r="286" spans="2:32" s="2887" customFormat="1" x14ac:dyDescent="0.2">
      <c r="B286" s="3672" t="s">
        <v>6276</v>
      </c>
      <c r="C286" s="3673"/>
      <c r="D286" s="3159" t="s">
        <v>1545</v>
      </c>
      <c r="E286" s="3159" t="s">
        <v>1545</v>
      </c>
      <c r="F286" s="3159" t="s">
        <v>1545</v>
      </c>
      <c r="G286" s="2650" t="s">
        <v>6135</v>
      </c>
      <c r="H286" s="2650" t="s">
        <v>1545</v>
      </c>
      <c r="I286" s="3068">
        <v>0.13440000000000002</v>
      </c>
      <c r="J286" s="3068">
        <v>0.13440000000000002</v>
      </c>
      <c r="K286" s="3160" t="s">
        <v>1545</v>
      </c>
      <c r="L286" s="2650" t="s">
        <v>1545</v>
      </c>
      <c r="M286" s="2650" t="s">
        <v>1545</v>
      </c>
      <c r="N286" s="2650" t="s">
        <v>1545</v>
      </c>
      <c r="O286" s="3428">
        <v>0.24640000000000004</v>
      </c>
      <c r="P286" s="3428">
        <v>0.16800000000000001</v>
      </c>
      <c r="Q286" s="2650" t="s">
        <v>1545</v>
      </c>
      <c r="R286" s="3160" t="s">
        <v>1545</v>
      </c>
      <c r="S286" s="3160" t="s">
        <v>1545</v>
      </c>
      <c r="T286" s="3160" t="s">
        <v>1545</v>
      </c>
      <c r="U286" s="3068">
        <v>6.720000000000001E-2</v>
      </c>
      <c r="V286" s="3160" t="s">
        <v>1545</v>
      </c>
      <c r="W286" s="3160" t="s">
        <v>1545</v>
      </c>
      <c r="X286" s="3160" t="s">
        <v>1545</v>
      </c>
      <c r="Y286" s="3068">
        <v>6.720000000000001E-2</v>
      </c>
      <c r="Z286" s="3160" t="s">
        <v>49</v>
      </c>
      <c r="AA286" s="3068">
        <v>3.6999999999999998E-2</v>
      </c>
      <c r="AB286" s="3068">
        <v>0.112</v>
      </c>
      <c r="AC286" s="2620" t="s">
        <v>1545</v>
      </c>
      <c r="AD286" s="2620" t="s">
        <v>1545</v>
      </c>
      <c r="AE286" s="3270" t="s">
        <v>1545</v>
      </c>
      <c r="AF286" s="2581"/>
    </row>
    <row r="287" spans="2:32" s="2887" customFormat="1" x14ac:dyDescent="0.2">
      <c r="B287" s="3672" t="s">
        <v>6313</v>
      </c>
      <c r="C287" s="3673"/>
      <c r="D287" s="3159" t="s">
        <v>1545</v>
      </c>
      <c r="E287" s="3159" t="s">
        <v>1545</v>
      </c>
      <c r="F287" s="3159" t="s">
        <v>1545</v>
      </c>
      <c r="G287" s="2650" t="s">
        <v>6162</v>
      </c>
      <c r="H287" s="2650" t="s">
        <v>1545</v>
      </c>
      <c r="I287" s="3068">
        <v>0.13440000000000002</v>
      </c>
      <c r="J287" s="3068">
        <v>0.13440000000000002</v>
      </c>
      <c r="K287" s="3160" t="s">
        <v>1545</v>
      </c>
      <c r="L287" s="2650" t="s">
        <v>1545</v>
      </c>
      <c r="M287" s="2650" t="s">
        <v>1545</v>
      </c>
      <c r="N287" s="2650" t="s">
        <v>1545</v>
      </c>
      <c r="O287" s="3428">
        <v>0.24640000000000004</v>
      </c>
      <c r="P287" s="3428">
        <v>0.16800000000000001</v>
      </c>
      <c r="Q287" s="2650" t="s">
        <v>1545</v>
      </c>
      <c r="R287" s="3160" t="s">
        <v>1545</v>
      </c>
      <c r="S287" s="3160" t="s">
        <v>1545</v>
      </c>
      <c r="T287" s="3160" t="s">
        <v>1545</v>
      </c>
      <c r="U287" s="3068">
        <v>6.720000000000001E-2</v>
      </c>
      <c r="V287" s="3160" t="s">
        <v>1545</v>
      </c>
      <c r="W287" s="3160" t="s">
        <v>1545</v>
      </c>
      <c r="X287" s="3160" t="s">
        <v>1545</v>
      </c>
      <c r="Y287" s="3068">
        <v>6.720000000000001E-2</v>
      </c>
      <c r="Z287" s="3160" t="s">
        <v>58</v>
      </c>
      <c r="AA287" s="3068">
        <v>2.23888E-2</v>
      </c>
      <c r="AB287" s="3068">
        <v>0.112</v>
      </c>
      <c r="AC287" s="2620" t="s">
        <v>1545</v>
      </c>
      <c r="AD287" s="2620" t="s">
        <v>1545</v>
      </c>
      <c r="AE287" s="3270" t="s">
        <v>1545</v>
      </c>
      <c r="AF287" s="2581"/>
    </row>
    <row r="288" spans="2:32" s="2887" customFormat="1" x14ac:dyDescent="0.2">
      <c r="B288" s="3672" t="s">
        <v>6314</v>
      </c>
      <c r="C288" s="3673"/>
      <c r="D288" s="3159" t="s">
        <v>1545</v>
      </c>
      <c r="E288" s="3159" t="s">
        <v>1545</v>
      </c>
      <c r="F288" s="3159" t="s">
        <v>1545</v>
      </c>
      <c r="G288" s="2650" t="s">
        <v>6162</v>
      </c>
      <c r="H288" s="2650" t="s">
        <v>1545</v>
      </c>
      <c r="I288" s="3068">
        <v>0.13439999999999999</v>
      </c>
      <c r="J288" s="3068">
        <v>0.13439999999999999</v>
      </c>
      <c r="K288" s="3160" t="s">
        <v>1545</v>
      </c>
      <c r="L288" s="2650" t="s">
        <v>1545</v>
      </c>
      <c r="M288" s="2650" t="s">
        <v>1545</v>
      </c>
      <c r="N288" s="2650" t="s">
        <v>1545</v>
      </c>
      <c r="O288" s="3428">
        <v>0.24640000000000004</v>
      </c>
      <c r="P288" s="3428">
        <v>0.16800000000000001</v>
      </c>
      <c r="Q288" s="2650" t="s">
        <v>1545</v>
      </c>
      <c r="R288" s="3160" t="s">
        <v>1545</v>
      </c>
      <c r="S288" s="3160" t="s">
        <v>1545</v>
      </c>
      <c r="T288" s="3160" t="s">
        <v>1545</v>
      </c>
      <c r="U288" s="3068">
        <v>6.720000000000001E-2</v>
      </c>
      <c r="V288" s="3160" t="s">
        <v>1545</v>
      </c>
      <c r="W288" s="3160" t="s">
        <v>1545</v>
      </c>
      <c r="X288" s="3160" t="s">
        <v>1545</v>
      </c>
      <c r="Y288" s="3068">
        <v>6.720000000000001E-2</v>
      </c>
      <c r="Z288" s="3160" t="s">
        <v>58</v>
      </c>
      <c r="AA288" s="3068">
        <v>2.23888E-2</v>
      </c>
      <c r="AB288" s="3068">
        <v>0.112</v>
      </c>
      <c r="AC288" s="2620" t="s">
        <v>1545</v>
      </c>
      <c r="AD288" s="2620" t="s">
        <v>1545</v>
      </c>
      <c r="AE288" s="3270" t="s">
        <v>1545</v>
      </c>
      <c r="AF288" s="2581"/>
    </row>
    <row r="289" spans="2:32" s="2887" customFormat="1" x14ac:dyDescent="0.2">
      <c r="B289" s="3599" t="s">
        <v>6315</v>
      </c>
      <c r="C289" s="3598"/>
      <c r="D289" s="3159" t="s">
        <v>1545</v>
      </c>
      <c r="E289" s="3159" t="s">
        <v>1545</v>
      </c>
      <c r="F289" s="3159" t="s">
        <v>1545</v>
      </c>
      <c r="G289" s="2650" t="s">
        <v>6316</v>
      </c>
      <c r="H289" s="2650" t="s">
        <v>1545</v>
      </c>
      <c r="I289" s="3068">
        <v>0.12320000000000002</v>
      </c>
      <c r="J289" s="3068">
        <v>0.12320000000000002</v>
      </c>
      <c r="K289" s="3160" t="s">
        <v>1545</v>
      </c>
      <c r="L289" s="2650" t="s">
        <v>1545</v>
      </c>
      <c r="M289" s="2650" t="s">
        <v>1545</v>
      </c>
      <c r="N289" s="2650" t="s">
        <v>1545</v>
      </c>
      <c r="O289" s="3428">
        <v>0.24640000000000004</v>
      </c>
      <c r="P289" s="3428">
        <v>0.16800000000000001</v>
      </c>
      <c r="Q289" s="2650" t="s">
        <v>1545</v>
      </c>
      <c r="R289" s="3160" t="s">
        <v>1545</v>
      </c>
      <c r="S289" s="3160" t="s">
        <v>1545</v>
      </c>
      <c r="T289" s="3160" t="s">
        <v>1545</v>
      </c>
      <c r="U289" s="3068">
        <v>6.720000000000001E-2</v>
      </c>
      <c r="V289" s="3160" t="s">
        <v>1545</v>
      </c>
      <c r="W289" s="3160" t="s">
        <v>1545</v>
      </c>
      <c r="X289" s="3160" t="s">
        <v>1545</v>
      </c>
      <c r="Y289" s="3068">
        <v>6.720000000000001E-2</v>
      </c>
      <c r="Z289" s="3160" t="s">
        <v>58</v>
      </c>
      <c r="AA289" s="3068">
        <v>2.23888E-2</v>
      </c>
      <c r="AB289" s="3068">
        <v>0.112</v>
      </c>
      <c r="AC289" s="2620" t="s">
        <v>1545</v>
      </c>
      <c r="AD289" s="2620" t="s">
        <v>1545</v>
      </c>
      <c r="AE289" s="3270" t="s">
        <v>1545</v>
      </c>
      <c r="AF289" s="2581"/>
    </row>
    <row r="290" spans="2:32" s="2887" customFormat="1" x14ac:dyDescent="0.2">
      <c r="B290" s="3599" t="s">
        <v>6317</v>
      </c>
      <c r="C290" s="3598"/>
      <c r="D290" s="3159" t="s">
        <v>1545</v>
      </c>
      <c r="E290" s="3159" t="s">
        <v>1545</v>
      </c>
      <c r="F290" s="3159" t="s">
        <v>1545</v>
      </c>
      <c r="G290" s="2650" t="s">
        <v>6316</v>
      </c>
      <c r="H290" s="2650" t="s">
        <v>1545</v>
      </c>
      <c r="I290" s="3068">
        <v>0.12320000000000002</v>
      </c>
      <c r="J290" s="3068">
        <v>0.12320000000000002</v>
      </c>
      <c r="K290" s="3160" t="s">
        <v>1545</v>
      </c>
      <c r="L290" s="2650" t="s">
        <v>1545</v>
      </c>
      <c r="M290" s="2650" t="s">
        <v>1545</v>
      </c>
      <c r="N290" s="2650" t="s">
        <v>1545</v>
      </c>
      <c r="O290" s="3428">
        <v>0.24640000000000004</v>
      </c>
      <c r="P290" s="3428">
        <v>0.16800000000000001</v>
      </c>
      <c r="Q290" s="2650" t="s">
        <v>1545</v>
      </c>
      <c r="R290" s="3160" t="s">
        <v>1545</v>
      </c>
      <c r="S290" s="3160" t="s">
        <v>1545</v>
      </c>
      <c r="T290" s="3160" t="s">
        <v>1545</v>
      </c>
      <c r="U290" s="3068">
        <v>6.720000000000001E-2</v>
      </c>
      <c r="V290" s="3160" t="s">
        <v>1545</v>
      </c>
      <c r="W290" s="3160" t="s">
        <v>1545</v>
      </c>
      <c r="X290" s="3160" t="s">
        <v>1545</v>
      </c>
      <c r="Y290" s="3068">
        <v>6.720000000000001E-2</v>
      </c>
      <c r="Z290" s="3160" t="s">
        <v>58</v>
      </c>
      <c r="AA290" s="3068">
        <v>2.23888E-2</v>
      </c>
      <c r="AB290" s="3068">
        <v>0.112</v>
      </c>
      <c r="AC290" s="2620" t="s">
        <v>1545</v>
      </c>
      <c r="AD290" s="2620" t="s">
        <v>1545</v>
      </c>
      <c r="AE290" s="3270" t="s">
        <v>1545</v>
      </c>
      <c r="AF290" s="2581"/>
    </row>
    <row r="291" spans="2:32" s="2887" customFormat="1" x14ac:dyDescent="0.2">
      <c r="B291" s="3599" t="s">
        <v>6318</v>
      </c>
      <c r="C291" s="3598"/>
      <c r="D291" s="3159" t="s">
        <v>1545</v>
      </c>
      <c r="E291" s="3159" t="s">
        <v>1545</v>
      </c>
      <c r="F291" s="3159" t="s">
        <v>1545</v>
      </c>
      <c r="G291" s="2650" t="s">
        <v>6319</v>
      </c>
      <c r="H291" s="2650" t="s">
        <v>1545</v>
      </c>
      <c r="I291" s="3068">
        <v>0.12320000000000002</v>
      </c>
      <c r="J291" s="3068">
        <v>0.12320000000000002</v>
      </c>
      <c r="K291" s="3160" t="s">
        <v>1545</v>
      </c>
      <c r="L291" s="2650" t="s">
        <v>1545</v>
      </c>
      <c r="M291" s="2650" t="s">
        <v>1545</v>
      </c>
      <c r="N291" s="2650" t="s">
        <v>1545</v>
      </c>
      <c r="O291" s="3428">
        <v>0.24640000000000004</v>
      </c>
      <c r="P291" s="3428">
        <v>0.16800000000000001</v>
      </c>
      <c r="Q291" s="2650" t="s">
        <v>1545</v>
      </c>
      <c r="R291" s="3160" t="s">
        <v>1545</v>
      </c>
      <c r="S291" s="3160" t="s">
        <v>1545</v>
      </c>
      <c r="T291" s="3160" t="s">
        <v>1545</v>
      </c>
      <c r="U291" s="3068">
        <v>6.720000000000001E-2</v>
      </c>
      <c r="V291" s="3160" t="s">
        <v>1545</v>
      </c>
      <c r="W291" s="3160" t="s">
        <v>1545</v>
      </c>
      <c r="X291" s="3160" t="s">
        <v>1545</v>
      </c>
      <c r="Y291" s="3068">
        <v>6.720000000000001E-2</v>
      </c>
      <c r="Z291" s="3160" t="s">
        <v>58</v>
      </c>
      <c r="AA291" s="3068">
        <v>2.23888E-2</v>
      </c>
      <c r="AB291" s="3068">
        <v>0.112</v>
      </c>
      <c r="AC291" s="2620" t="s">
        <v>1545</v>
      </c>
      <c r="AD291" s="2620" t="s">
        <v>1545</v>
      </c>
      <c r="AE291" s="3270" t="s">
        <v>1545</v>
      </c>
      <c r="AF291" s="2581"/>
    </row>
    <row r="292" spans="2:32" s="2887" customFormat="1" x14ac:dyDescent="0.2">
      <c r="B292" s="3599" t="s">
        <v>6320</v>
      </c>
      <c r="C292" s="3598"/>
      <c r="D292" s="3159" t="s">
        <v>1545</v>
      </c>
      <c r="E292" s="3159" t="s">
        <v>1545</v>
      </c>
      <c r="F292" s="3159" t="s">
        <v>1545</v>
      </c>
      <c r="G292" s="2650" t="s">
        <v>6319</v>
      </c>
      <c r="H292" s="2650" t="s">
        <v>1545</v>
      </c>
      <c r="I292" s="3068">
        <v>0.12320000000000002</v>
      </c>
      <c r="J292" s="3068">
        <v>0.12320000000000002</v>
      </c>
      <c r="K292" s="3160" t="s">
        <v>1545</v>
      </c>
      <c r="L292" s="2650" t="s">
        <v>1545</v>
      </c>
      <c r="M292" s="2650" t="s">
        <v>1545</v>
      </c>
      <c r="N292" s="2650" t="s">
        <v>1545</v>
      </c>
      <c r="O292" s="3428">
        <v>0.24640000000000004</v>
      </c>
      <c r="P292" s="3428">
        <v>0.16800000000000001</v>
      </c>
      <c r="Q292" s="2650" t="s">
        <v>1545</v>
      </c>
      <c r="R292" s="3160" t="s">
        <v>1545</v>
      </c>
      <c r="S292" s="3160" t="s">
        <v>1545</v>
      </c>
      <c r="T292" s="3160" t="s">
        <v>1545</v>
      </c>
      <c r="U292" s="3068">
        <v>6.720000000000001E-2</v>
      </c>
      <c r="V292" s="3160" t="s">
        <v>1545</v>
      </c>
      <c r="W292" s="3160" t="s">
        <v>1545</v>
      </c>
      <c r="X292" s="3160" t="s">
        <v>1545</v>
      </c>
      <c r="Y292" s="3068">
        <v>6.720000000000001E-2</v>
      </c>
      <c r="Z292" s="3160" t="s">
        <v>58</v>
      </c>
      <c r="AA292" s="3068">
        <v>2.23888E-2</v>
      </c>
      <c r="AB292" s="3068">
        <v>0.112</v>
      </c>
      <c r="AC292" s="2620" t="s">
        <v>1545</v>
      </c>
      <c r="AD292" s="2620" t="s">
        <v>1545</v>
      </c>
      <c r="AE292" s="3270" t="s">
        <v>1545</v>
      </c>
      <c r="AF292" s="2581"/>
    </row>
    <row r="293" spans="2:32" s="2887" customFormat="1" x14ac:dyDescent="0.2">
      <c r="B293" s="3599" t="s">
        <v>6321</v>
      </c>
      <c r="C293" s="3598"/>
      <c r="D293" s="3159" t="s">
        <v>1545</v>
      </c>
      <c r="E293" s="3159" t="s">
        <v>1545</v>
      </c>
      <c r="F293" s="3159" t="s">
        <v>1545</v>
      </c>
      <c r="G293" s="2650" t="s">
        <v>6322</v>
      </c>
      <c r="H293" s="2650" t="s">
        <v>1545</v>
      </c>
      <c r="I293" s="3068">
        <v>0.121</v>
      </c>
      <c r="J293" s="3068">
        <v>0.121</v>
      </c>
      <c r="K293" s="3160" t="s">
        <v>1545</v>
      </c>
      <c r="L293" s="2650" t="s">
        <v>1545</v>
      </c>
      <c r="M293" s="2650" t="s">
        <v>1545</v>
      </c>
      <c r="N293" s="2650" t="s">
        <v>1545</v>
      </c>
      <c r="O293" s="3428">
        <v>0.24640000000000004</v>
      </c>
      <c r="P293" s="3428">
        <v>0.16800000000000001</v>
      </c>
      <c r="Q293" s="2650" t="s">
        <v>1545</v>
      </c>
      <c r="R293" s="3160" t="s">
        <v>1545</v>
      </c>
      <c r="S293" s="3160" t="s">
        <v>1545</v>
      </c>
      <c r="T293" s="3160" t="s">
        <v>1545</v>
      </c>
      <c r="U293" s="3068">
        <v>6.720000000000001E-2</v>
      </c>
      <c r="V293" s="3160" t="s">
        <v>1545</v>
      </c>
      <c r="W293" s="3160" t="s">
        <v>1545</v>
      </c>
      <c r="X293" s="3160" t="s">
        <v>1545</v>
      </c>
      <c r="Y293" s="3068">
        <v>6.720000000000001E-2</v>
      </c>
      <c r="Z293" s="3160" t="s">
        <v>58</v>
      </c>
      <c r="AA293" s="3068">
        <v>2.23888E-2</v>
      </c>
      <c r="AB293" s="3068">
        <v>0.112</v>
      </c>
      <c r="AC293" s="2620" t="s">
        <v>1545</v>
      </c>
      <c r="AD293" s="2620" t="s">
        <v>1545</v>
      </c>
      <c r="AE293" s="3270" t="s">
        <v>1545</v>
      </c>
      <c r="AF293" s="2581"/>
    </row>
    <row r="294" spans="2:32" s="2887" customFormat="1" x14ac:dyDescent="0.2">
      <c r="B294" s="3599" t="s">
        <v>6323</v>
      </c>
      <c r="C294" s="3598"/>
      <c r="D294" s="3159" t="s">
        <v>1545</v>
      </c>
      <c r="E294" s="3159" t="s">
        <v>1545</v>
      </c>
      <c r="F294" s="3159" t="s">
        <v>1545</v>
      </c>
      <c r="G294" s="2650" t="s">
        <v>6322</v>
      </c>
      <c r="H294" s="2650" t="s">
        <v>1545</v>
      </c>
      <c r="I294" s="3068">
        <v>0.121</v>
      </c>
      <c r="J294" s="3068">
        <v>0.121</v>
      </c>
      <c r="K294" s="3160" t="s">
        <v>1545</v>
      </c>
      <c r="L294" s="2650" t="s">
        <v>1545</v>
      </c>
      <c r="M294" s="2650" t="s">
        <v>1545</v>
      </c>
      <c r="N294" s="2650" t="s">
        <v>1545</v>
      </c>
      <c r="O294" s="3428">
        <v>0.24640000000000004</v>
      </c>
      <c r="P294" s="3428">
        <v>0.16800000000000001</v>
      </c>
      <c r="Q294" s="2650" t="s">
        <v>1545</v>
      </c>
      <c r="R294" s="3160" t="s">
        <v>1545</v>
      </c>
      <c r="S294" s="3160" t="s">
        <v>1545</v>
      </c>
      <c r="T294" s="3160" t="s">
        <v>1545</v>
      </c>
      <c r="U294" s="3068">
        <v>6.720000000000001E-2</v>
      </c>
      <c r="V294" s="3160" t="s">
        <v>1545</v>
      </c>
      <c r="W294" s="3160" t="s">
        <v>1545</v>
      </c>
      <c r="X294" s="3160" t="s">
        <v>1545</v>
      </c>
      <c r="Y294" s="3068">
        <v>6.720000000000001E-2</v>
      </c>
      <c r="Z294" s="3160" t="s">
        <v>58</v>
      </c>
      <c r="AA294" s="3068">
        <v>2.23888E-2</v>
      </c>
      <c r="AB294" s="3068">
        <v>0.112</v>
      </c>
      <c r="AC294" s="2620" t="s">
        <v>1545</v>
      </c>
      <c r="AD294" s="2620" t="s">
        <v>1545</v>
      </c>
      <c r="AE294" s="3270" t="s">
        <v>1545</v>
      </c>
      <c r="AF294" s="2581"/>
    </row>
    <row r="295" spans="2:32" s="2887" customFormat="1" x14ac:dyDescent="0.2">
      <c r="B295" s="3599" t="s">
        <v>6324</v>
      </c>
      <c r="C295" s="3598"/>
      <c r="D295" s="3159" t="s">
        <v>1545</v>
      </c>
      <c r="E295" s="3159" t="s">
        <v>1545</v>
      </c>
      <c r="F295" s="3159" t="s">
        <v>1545</v>
      </c>
      <c r="G295" s="2650" t="s">
        <v>6147</v>
      </c>
      <c r="H295" s="2650" t="s">
        <v>1545</v>
      </c>
      <c r="I295" s="3068">
        <v>0.10976000000000001</v>
      </c>
      <c r="J295" s="3068">
        <v>0.10976000000000001</v>
      </c>
      <c r="K295" s="3160" t="s">
        <v>1545</v>
      </c>
      <c r="L295" s="2650" t="s">
        <v>1545</v>
      </c>
      <c r="M295" s="2650" t="s">
        <v>1545</v>
      </c>
      <c r="N295" s="2650" t="s">
        <v>1545</v>
      </c>
      <c r="O295" s="3428">
        <v>0.24640000000000004</v>
      </c>
      <c r="P295" s="3428">
        <v>0.16800000000000001</v>
      </c>
      <c r="Q295" s="2650" t="s">
        <v>1545</v>
      </c>
      <c r="R295" s="3160" t="s">
        <v>1545</v>
      </c>
      <c r="S295" s="3160" t="s">
        <v>1545</v>
      </c>
      <c r="T295" s="3160" t="s">
        <v>1545</v>
      </c>
      <c r="U295" s="3068">
        <v>6.720000000000001E-2</v>
      </c>
      <c r="V295" s="3160" t="s">
        <v>1545</v>
      </c>
      <c r="W295" s="3160" t="s">
        <v>1545</v>
      </c>
      <c r="X295" s="3160" t="s">
        <v>1545</v>
      </c>
      <c r="Y295" s="3068">
        <v>6.720000000000001E-2</v>
      </c>
      <c r="Z295" s="3160" t="s">
        <v>58</v>
      </c>
      <c r="AA295" s="3068">
        <v>2.23888E-2</v>
      </c>
      <c r="AB295" s="3068">
        <v>0.112</v>
      </c>
      <c r="AC295" s="2620" t="s">
        <v>1545</v>
      </c>
      <c r="AD295" s="2620" t="s">
        <v>1545</v>
      </c>
      <c r="AE295" s="3270" t="s">
        <v>1545</v>
      </c>
      <c r="AF295" s="2581"/>
    </row>
    <row r="296" spans="2:32" s="2887" customFormat="1" x14ac:dyDescent="0.2">
      <c r="B296" s="3599" t="s">
        <v>6325</v>
      </c>
      <c r="C296" s="3598"/>
      <c r="D296" s="3159" t="s">
        <v>1545</v>
      </c>
      <c r="E296" s="3159" t="s">
        <v>1545</v>
      </c>
      <c r="F296" s="3159" t="s">
        <v>1545</v>
      </c>
      <c r="G296" s="2650" t="s">
        <v>6147</v>
      </c>
      <c r="H296" s="2650" t="s">
        <v>1545</v>
      </c>
      <c r="I296" s="3068">
        <v>0.10976000000000001</v>
      </c>
      <c r="J296" s="3068">
        <v>0.10976000000000001</v>
      </c>
      <c r="K296" s="3160" t="s">
        <v>1545</v>
      </c>
      <c r="L296" s="2650" t="s">
        <v>1545</v>
      </c>
      <c r="M296" s="2650" t="s">
        <v>1545</v>
      </c>
      <c r="N296" s="2650" t="s">
        <v>1545</v>
      </c>
      <c r="O296" s="3428">
        <v>0.24640000000000004</v>
      </c>
      <c r="P296" s="3428">
        <v>0.16800000000000001</v>
      </c>
      <c r="Q296" s="2650" t="s">
        <v>1545</v>
      </c>
      <c r="R296" s="3160" t="s">
        <v>1545</v>
      </c>
      <c r="S296" s="3160" t="s">
        <v>1545</v>
      </c>
      <c r="T296" s="3160" t="s">
        <v>1545</v>
      </c>
      <c r="U296" s="3068">
        <v>6.720000000000001E-2</v>
      </c>
      <c r="V296" s="3160" t="s">
        <v>1545</v>
      </c>
      <c r="W296" s="3160" t="s">
        <v>1545</v>
      </c>
      <c r="X296" s="3160" t="s">
        <v>1545</v>
      </c>
      <c r="Y296" s="3068">
        <v>6.720000000000001E-2</v>
      </c>
      <c r="Z296" s="3160" t="s">
        <v>58</v>
      </c>
      <c r="AA296" s="3068">
        <v>2.23888E-2</v>
      </c>
      <c r="AB296" s="3068">
        <v>0.112</v>
      </c>
      <c r="AC296" s="2620" t="s">
        <v>1545</v>
      </c>
      <c r="AD296" s="2620" t="s">
        <v>1545</v>
      </c>
      <c r="AE296" s="3270" t="s">
        <v>1545</v>
      </c>
      <c r="AF296" s="2581"/>
    </row>
    <row r="297" spans="2:32" s="2887" customFormat="1" x14ac:dyDescent="0.2">
      <c r="B297" s="3599" t="s">
        <v>6326</v>
      </c>
      <c r="C297" s="3598"/>
      <c r="D297" s="3159" t="s">
        <v>1545</v>
      </c>
      <c r="E297" s="3159" t="s">
        <v>1545</v>
      </c>
      <c r="F297" s="3159" t="s">
        <v>1545</v>
      </c>
      <c r="G297" s="2650" t="s">
        <v>6150</v>
      </c>
      <c r="H297" s="2650" t="s">
        <v>1545</v>
      </c>
      <c r="I297" s="3068">
        <v>0.10752000000000002</v>
      </c>
      <c r="J297" s="3068">
        <v>0.10752000000000002</v>
      </c>
      <c r="K297" s="3160" t="s">
        <v>1545</v>
      </c>
      <c r="L297" s="2650" t="s">
        <v>1545</v>
      </c>
      <c r="M297" s="2650" t="s">
        <v>1545</v>
      </c>
      <c r="N297" s="2650" t="s">
        <v>1545</v>
      </c>
      <c r="O297" s="3428">
        <v>0.24640000000000004</v>
      </c>
      <c r="P297" s="3428">
        <v>0.16800000000000001</v>
      </c>
      <c r="Q297" s="2650" t="s">
        <v>1545</v>
      </c>
      <c r="R297" s="3160" t="s">
        <v>1545</v>
      </c>
      <c r="S297" s="3160" t="s">
        <v>1545</v>
      </c>
      <c r="T297" s="3160" t="s">
        <v>1545</v>
      </c>
      <c r="U297" s="3068">
        <v>6.720000000000001E-2</v>
      </c>
      <c r="V297" s="3160" t="s">
        <v>1545</v>
      </c>
      <c r="W297" s="3160" t="s">
        <v>1545</v>
      </c>
      <c r="X297" s="3160" t="s">
        <v>1545</v>
      </c>
      <c r="Y297" s="3068">
        <v>6.720000000000001E-2</v>
      </c>
      <c r="Z297" s="3160" t="s">
        <v>58</v>
      </c>
      <c r="AA297" s="3068">
        <v>2.23888E-2</v>
      </c>
      <c r="AB297" s="3068">
        <v>0.112</v>
      </c>
      <c r="AC297" s="2620" t="s">
        <v>1545</v>
      </c>
      <c r="AD297" s="2620" t="s">
        <v>1545</v>
      </c>
      <c r="AE297" s="3270" t="s">
        <v>1545</v>
      </c>
      <c r="AF297" s="2581"/>
    </row>
    <row r="298" spans="2:32" s="2887" customFormat="1" x14ac:dyDescent="0.2">
      <c r="B298" s="3599" t="s">
        <v>6327</v>
      </c>
      <c r="C298" s="3598"/>
      <c r="D298" s="3159" t="s">
        <v>1545</v>
      </c>
      <c r="E298" s="3159" t="s">
        <v>1545</v>
      </c>
      <c r="F298" s="3159" t="s">
        <v>1545</v>
      </c>
      <c r="G298" s="2650" t="s">
        <v>6150</v>
      </c>
      <c r="H298" s="2650" t="s">
        <v>1545</v>
      </c>
      <c r="I298" s="3068">
        <v>0.10752000000000002</v>
      </c>
      <c r="J298" s="3068">
        <v>0.10752000000000002</v>
      </c>
      <c r="K298" s="3160" t="s">
        <v>1545</v>
      </c>
      <c r="L298" s="2650" t="s">
        <v>1545</v>
      </c>
      <c r="M298" s="2650" t="s">
        <v>1545</v>
      </c>
      <c r="N298" s="2650" t="s">
        <v>1545</v>
      </c>
      <c r="O298" s="3428">
        <v>0.24640000000000004</v>
      </c>
      <c r="P298" s="3428">
        <v>0.16800000000000001</v>
      </c>
      <c r="Q298" s="2650" t="s">
        <v>1545</v>
      </c>
      <c r="R298" s="3160" t="s">
        <v>1545</v>
      </c>
      <c r="S298" s="3160" t="s">
        <v>1545</v>
      </c>
      <c r="T298" s="3160" t="s">
        <v>1545</v>
      </c>
      <c r="U298" s="3068">
        <v>6.720000000000001E-2</v>
      </c>
      <c r="V298" s="3160" t="s">
        <v>1545</v>
      </c>
      <c r="W298" s="3160" t="s">
        <v>1545</v>
      </c>
      <c r="X298" s="3160" t="s">
        <v>1545</v>
      </c>
      <c r="Y298" s="3068">
        <v>6.720000000000001E-2</v>
      </c>
      <c r="Z298" s="3160" t="s">
        <v>58</v>
      </c>
      <c r="AA298" s="3068">
        <v>2.23888E-2</v>
      </c>
      <c r="AB298" s="3068">
        <v>0.112</v>
      </c>
      <c r="AC298" s="2620" t="s">
        <v>1545</v>
      </c>
      <c r="AD298" s="2620" t="s">
        <v>1545</v>
      </c>
      <c r="AE298" s="3270" t="s">
        <v>1545</v>
      </c>
      <c r="AF298" s="2581"/>
    </row>
    <row r="299" spans="2:32" s="2887" customFormat="1" x14ac:dyDescent="0.2">
      <c r="B299" s="3599" t="s">
        <v>6328</v>
      </c>
      <c r="C299" s="3598"/>
      <c r="D299" s="3159" t="s">
        <v>1545</v>
      </c>
      <c r="E299" s="3159" t="s">
        <v>1545</v>
      </c>
      <c r="F299" s="3160" t="s">
        <v>1545</v>
      </c>
      <c r="G299" s="2650" t="s">
        <v>6153</v>
      </c>
      <c r="H299" s="2650" t="s">
        <v>1545</v>
      </c>
      <c r="I299" s="3068">
        <v>0.1008</v>
      </c>
      <c r="J299" s="3068">
        <v>0.1008</v>
      </c>
      <c r="K299" s="3160" t="s">
        <v>1545</v>
      </c>
      <c r="L299" s="3160" t="s">
        <v>1545</v>
      </c>
      <c r="M299" s="2650" t="s">
        <v>1545</v>
      </c>
      <c r="N299" s="2650" t="s">
        <v>1545</v>
      </c>
      <c r="O299" s="3428">
        <v>0.24640000000000004</v>
      </c>
      <c r="P299" s="3428">
        <v>0.16800000000000001</v>
      </c>
      <c r="Q299" s="2650" t="s">
        <v>1545</v>
      </c>
      <c r="R299" s="3160" t="s">
        <v>1545</v>
      </c>
      <c r="S299" s="3160" t="s">
        <v>1545</v>
      </c>
      <c r="T299" s="3160" t="s">
        <v>1545</v>
      </c>
      <c r="U299" s="3068">
        <v>6.720000000000001E-2</v>
      </c>
      <c r="V299" s="3160" t="s">
        <v>1545</v>
      </c>
      <c r="W299" s="3160" t="s">
        <v>1545</v>
      </c>
      <c r="X299" s="3160" t="s">
        <v>1545</v>
      </c>
      <c r="Y299" s="3068">
        <v>6.720000000000001E-2</v>
      </c>
      <c r="Z299" s="3160" t="s">
        <v>60</v>
      </c>
      <c r="AA299" s="3068">
        <v>1.6240000000000001E-2</v>
      </c>
      <c r="AB299" s="3068">
        <v>0.112</v>
      </c>
      <c r="AC299" s="2620" t="s">
        <v>1545</v>
      </c>
      <c r="AD299" s="2620" t="s">
        <v>1545</v>
      </c>
      <c r="AE299" s="3270" t="s">
        <v>1545</v>
      </c>
      <c r="AF299" s="2581"/>
    </row>
    <row r="300" spans="2:32" s="2887" customFormat="1" x14ac:dyDescent="0.2">
      <c r="B300" s="3599" t="s">
        <v>6329</v>
      </c>
      <c r="C300" s="3598"/>
      <c r="D300" s="3159" t="s">
        <v>1545</v>
      </c>
      <c r="E300" s="3159" t="s">
        <v>1545</v>
      </c>
      <c r="F300" s="3160" t="s">
        <v>1545</v>
      </c>
      <c r="G300" s="2650" t="s">
        <v>6155</v>
      </c>
      <c r="H300" s="2650" t="s">
        <v>1545</v>
      </c>
      <c r="I300" s="3068">
        <v>0.1008</v>
      </c>
      <c r="J300" s="3068">
        <v>0.1008</v>
      </c>
      <c r="K300" s="3160" t="s">
        <v>1545</v>
      </c>
      <c r="L300" s="3160" t="s">
        <v>1545</v>
      </c>
      <c r="M300" s="2650" t="s">
        <v>1545</v>
      </c>
      <c r="N300" s="2650" t="s">
        <v>1545</v>
      </c>
      <c r="O300" s="3428">
        <v>0.24640000000000004</v>
      </c>
      <c r="P300" s="3428">
        <v>0.16800000000000001</v>
      </c>
      <c r="Q300" s="2650" t="s">
        <v>1545</v>
      </c>
      <c r="R300" s="3160" t="s">
        <v>1545</v>
      </c>
      <c r="S300" s="3160" t="s">
        <v>1545</v>
      </c>
      <c r="T300" s="3160" t="s">
        <v>1545</v>
      </c>
      <c r="U300" s="3068">
        <v>6.720000000000001E-2</v>
      </c>
      <c r="V300" s="3160" t="s">
        <v>1545</v>
      </c>
      <c r="W300" s="3160" t="s">
        <v>1545</v>
      </c>
      <c r="X300" s="3160" t="s">
        <v>1545</v>
      </c>
      <c r="Y300" s="3068">
        <v>6.720000000000001E-2</v>
      </c>
      <c r="Z300" s="3160" t="s">
        <v>58</v>
      </c>
      <c r="AA300" s="3068">
        <v>2.23888E-2</v>
      </c>
      <c r="AB300" s="3068">
        <v>0.112</v>
      </c>
      <c r="AC300" s="2620" t="s">
        <v>1545</v>
      </c>
      <c r="AD300" s="2620" t="s">
        <v>1545</v>
      </c>
      <c r="AE300" s="3270" t="s">
        <v>1545</v>
      </c>
      <c r="AF300" s="2581"/>
    </row>
    <row r="301" spans="2:32" s="2887" customFormat="1" x14ac:dyDescent="0.2">
      <c r="B301" s="3599" t="s">
        <v>6330</v>
      </c>
      <c r="C301" s="3598"/>
      <c r="D301" s="3159" t="s">
        <v>1545</v>
      </c>
      <c r="E301" s="3159" t="s">
        <v>1545</v>
      </c>
      <c r="F301" s="3160" t="s">
        <v>1545</v>
      </c>
      <c r="G301" s="2650" t="s">
        <v>6155</v>
      </c>
      <c r="H301" s="2650" t="s">
        <v>1545</v>
      </c>
      <c r="I301" s="3068">
        <v>0.1008</v>
      </c>
      <c r="J301" s="3068">
        <v>0.1008</v>
      </c>
      <c r="K301" s="3160" t="s">
        <v>1545</v>
      </c>
      <c r="L301" s="3160" t="s">
        <v>1545</v>
      </c>
      <c r="M301" s="2650" t="s">
        <v>1545</v>
      </c>
      <c r="N301" s="2650" t="s">
        <v>1545</v>
      </c>
      <c r="O301" s="3428">
        <v>0.24640000000000004</v>
      </c>
      <c r="P301" s="3428">
        <v>0.16800000000000001</v>
      </c>
      <c r="Q301" s="2650" t="s">
        <v>1545</v>
      </c>
      <c r="R301" s="3160" t="s">
        <v>1545</v>
      </c>
      <c r="S301" s="3160" t="s">
        <v>1545</v>
      </c>
      <c r="T301" s="3160" t="s">
        <v>1545</v>
      </c>
      <c r="U301" s="3068">
        <v>6.720000000000001E-2</v>
      </c>
      <c r="V301" s="3160" t="s">
        <v>1545</v>
      </c>
      <c r="W301" s="3160" t="s">
        <v>1545</v>
      </c>
      <c r="X301" s="3160" t="s">
        <v>1545</v>
      </c>
      <c r="Y301" s="3068">
        <v>6.720000000000001E-2</v>
      </c>
      <c r="Z301" s="3160" t="s">
        <v>58</v>
      </c>
      <c r="AA301" s="3068">
        <v>2.23888E-2</v>
      </c>
      <c r="AB301" s="3068">
        <v>0.112</v>
      </c>
      <c r="AC301" s="2620" t="s">
        <v>1545</v>
      </c>
      <c r="AD301" s="2620" t="s">
        <v>1545</v>
      </c>
      <c r="AE301" s="3270" t="s">
        <v>1545</v>
      </c>
      <c r="AF301" s="2581"/>
    </row>
    <row r="302" spans="2:32" s="2887" customFormat="1" x14ac:dyDescent="0.2">
      <c r="B302" s="3599" t="s">
        <v>6331</v>
      </c>
      <c r="C302" s="3598"/>
      <c r="D302" s="3159" t="s">
        <v>1545</v>
      </c>
      <c r="E302" s="3159" t="s">
        <v>1545</v>
      </c>
      <c r="F302" s="3160" t="s">
        <v>1545</v>
      </c>
      <c r="G302" s="2650" t="s">
        <v>6121</v>
      </c>
      <c r="H302" s="2650" t="s">
        <v>1545</v>
      </c>
      <c r="I302" s="3068">
        <v>0.13440000000000002</v>
      </c>
      <c r="J302" s="3068">
        <v>0.13440000000000002</v>
      </c>
      <c r="K302" s="3160" t="s">
        <v>1545</v>
      </c>
      <c r="L302" s="3160" t="s">
        <v>1545</v>
      </c>
      <c r="M302" s="2650" t="s">
        <v>1545</v>
      </c>
      <c r="N302" s="2650" t="s">
        <v>1545</v>
      </c>
      <c r="O302" s="3428">
        <v>0.13440000000000002</v>
      </c>
      <c r="P302" s="3428">
        <v>0.13440000000000002</v>
      </c>
      <c r="Q302" s="2650" t="s">
        <v>1545</v>
      </c>
      <c r="R302" s="3160" t="s">
        <v>1545</v>
      </c>
      <c r="S302" s="3160" t="s">
        <v>1545</v>
      </c>
      <c r="T302" s="3160" t="s">
        <v>1545</v>
      </c>
      <c r="U302" s="3068">
        <v>6.720000000000001E-2</v>
      </c>
      <c r="V302" s="3160" t="s">
        <v>1545</v>
      </c>
      <c r="W302" s="3160" t="s">
        <v>1545</v>
      </c>
      <c r="X302" s="3160" t="s">
        <v>1545</v>
      </c>
      <c r="Y302" s="3068">
        <v>6.720000000000001E-2</v>
      </c>
      <c r="Z302" s="3160" t="s">
        <v>1182</v>
      </c>
      <c r="AA302" s="3068">
        <v>1.0976000000000001E-2</v>
      </c>
      <c r="AB302" s="3068">
        <v>0.112</v>
      </c>
      <c r="AC302" s="2620" t="s">
        <v>1545</v>
      </c>
      <c r="AD302" s="2620" t="s">
        <v>1545</v>
      </c>
      <c r="AE302" s="3270" t="s">
        <v>1545</v>
      </c>
      <c r="AF302" s="2581"/>
    </row>
    <row r="303" spans="2:32" s="2887" customFormat="1" x14ac:dyDescent="0.2">
      <c r="B303" s="3599" t="s">
        <v>6332</v>
      </c>
      <c r="C303" s="3598"/>
      <c r="D303" s="3159" t="s">
        <v>1545</v>
      </c>
      <c r="E303" s="3159" t="s">
        <v>1545</v>
      </c>
      <c r="F303" s="3160" t="s">
        <v>1545</v>
      </c>
      <c r="G303" s="2650" t="s">
        <v>6158</v>
      </c>
      <c r="H303" s="2650" t="s">
        <v>1545</v>
      </c>
      <c r="I303" s="3068">
        <v>9.6000000000000002E-2</v>
      </c>
      <c r="J303" s="3068">
        <v>9.6000000000000002E-2</v>
      </c>
      <c r="K303" s="3160" t="s">
        <v>1545</v>
      </c>
      <c r="L303" s="3160" t="s">
        <v>1545</v>
      </c>
      <c r="M303" s="2650" t="s">
        <v>1545</v>
      </c>
      <c r="N303" s="2650" t="s">
        <v>1545</v>
      </c>
      <c r="O303" s="3428">
        <v>0.24640000000000004</v>
      </c>
      <c r="P303" s="3428">
        <v>0.16800000000000001</v>
      </c>
      <c r="Q303" s="2650" t="s">
        <v>1545</v>
      </c>
      <c r="R303" s="3160" t="s">
        <v>1545</v>
      </c>
      <c r="S303" s="3160" t="s">
        <v>1545</v>
      </c>
      <c r="T303" s="3160" t="s">
        <v>1545</v>
      </c>
      <c r="U303" s="3068">
        <v>6.720000000000001E-2</v>
      </c>
      <c r="V303" s="3160" t="s">
        <v>1545</v>
      </c>
      <c r="W303" s="3160" t="s">
        <v>1545</v>
      </c>
      <c r="X303" s="3160" t="s">
        <v>1545</v>
      </c>
      <c r="Y303" s="3068">
        <v>6.720000000000001E-2</v>
      </c>
      <c r="Z303" s="3160" t="s">
        <v>62</v>
      </c>
      <c r="AA303" s="3068">
        <v>1.456E-2</v>
      </c>
      <c r="AB303" s="3068">
        <v>0.112</v>
      </c>
      <c r="AC303" s="2620" t="s">
        <v>1545</v>
      </c>
      <c r="AD303" s="2620" t="s">
        <v>1545</v>
      </c>
      <c r="AE303" s="3270" t="s">
        <v>1545</v>
      </c>
      <c r="AF303" s="2581"/>
    </row>
    <row r="304" spans="2:32" s="2887" customFormat="1" x14ac:dyDescent="0.2">
      <c r="B304" s="3599" t="s">
        <v>6333</v>
      </c>
      <c r="C304" s="3598"/>
      <c r="D304" s="3159" t="s">
        <v>1545</v>
      </c>
      <c r="E304" s="3159" t="s">
        <v>1545</v>
      </c>
      <c r="F304" s="3160" t="s">
        <v>1545</v>
      </c>
      <c r="G304" s="2650" t="s">
        <v>6160</v>
      </c>
      <c r="H304" s="2650" t="s">
        <v>1545</v>
      </c>
      <c r="I304" s="3068">
        <v>9.6000000000000002E-2</v>
      </c>
      <c r="J304" s="3068">
        <v>9.6000000000000002E-2</v>
      </c>
      <c r="K304" s="3160" t="s">
        <v>1545</v>
      </c>
      <c r="L304" s="2650" t="s">
        <v>1545</v>
      </c>
      <c r="M304" s="2650" t="s">
        <v>1545</v>
      </c>
      <c r="N304" s="2650" t="s">
        <v>1545</v>
      </c>
      <c r="O304" s="3428">
        <v>0.24640000000000004</v>
      </c>
      <c r="P304" s="3428">
        <v>0.16800000000000001</v>
      </c>
      <c r="Q304" s="2650" t="s">
        <v>1545</v>
      </c>
      <c r="R304" s="3160" t="s">
        <v>1545</v>
      </c>
      <c r="S304" s="3160" t="s">
        <v>1545</v>
      </c>
      <c r="T304" s="3160" t="s">
        <v>1545</v>
      </c>
      <c r="U304" s="3068">
        <v>6.720000000000001E-2</v>
      </c>
      <c r="V304" s="3160" t="s">
        <v>1545</v>
      </c>
      <c r="W304" s="3160" t="s">
        <v>1545</v>
      </c>
      <c r="X304" s="3160" t="s">
        <v>1545</v>
      </c>
      <c r="Y304" s="3068">
        <v>6.720000000000001E-2</v>
      </c>
      <c r="Z304" s="3160" t="s">
        <v>58</v>
      </c>
      <c r="AA304" s="3068">
        <v>2.23888E-2</v>
      </c>
      <c r="AB304" s="3068">
        <v>0.112</v>
      </c>
      <c r="AC304" s="2620" t="s">
        <v>1545</v>
      </c>
      <c r="AD304" s="2620" t="s">
        <v>1545</v>
      </c>
      <c r="AE304" s="3270" t="s">
        <v>1545</v>
      </c>
      <c r="AF304" s="2581"/>
    </row>
    <row r="305" spans="2:32" s="2887" customFormat="1" ht="13.5" thickBot="1" x14ac:dyDescent="0.25">
      <c r="B305" s="3600" t="s">
        <v>6334</v>
      </c>
      <c r="C305" s="3601"/>
      <c r="D305" s="3168" t="s">
        <v>1545</v>
      </c>
      <c r="E305" s="3168" t="s">
        <v>1545</v>
      </c>
      <c r="F305" s="3169" t="s">
        <v>1545</v>
      </c>
      <c r="G305" s="2653" t="s">
        <v>6160</v>
      </c>
      <c r="H305" s="2653" t="s">
        <v>1545</v>
      </c>
      <c r="I305" s="3170">
        <v>9.6000000000000002E-2</v>
      </c>
      <c r="J305" s="3170">
        <v>9.6000000000000002E-2</v>
      </c>
      <c r="K305" s="3169" t="s">
        <v>1545</v>
      </c>
      <c r="L305" s="2653" t="s">
        <v>1545</v>
      </c>
      <c r="M305" s="2653" t="s">
        <v>1545</v>
      </c>
      <c r="N305" s="2653" t="s">
        <v>1545</v>
      </c>
      <c r="O305" s="2955">
        <v>0.24640000000000004</v>
      </c>
      <c r="P305" s="2955">
        <v>0.16800000000000001</v>
      </c>
      <c r="Q305" s="2653" t="s">
        <v>1545</v>
      </c>
      <c r="R305" s="3169" t="s">
        <v>1545</v>
      </c>
      <c r="S305" s="3169" t="s">
        <v>1545</v>
      </c>
      <c r="T305" s="3169" t="s">
        <v>1545</v>
      </c>
      <c r="U305" s="3170">
        <v>6.720000000000001E-2</v>
      </c>
      <c r="V305" s="3169" t="s">
        <v>1545</v>
      </c>
      <c r="W305" s="3169" t="s">
        <v>1545</v>
      </c>
      <c r="X305" s="3169" t="s">
        <v>1545</v>
      </c>
      <c r="Y305" s="3170">
        <v>6.720000000000001E-2</v>
      </c>
      <c r="Z305" s="3169" t="s">
        <v>58</v>
      </c>
      <c r="AA305" s="3170">
        <v>2.23888E-2</v>
      </c>
      <c r="AB305" s="3170">
        <v>0.112</v>
      </c>
      <c r="AC305" s="2682" t="s">
        <v>1545</v>
      </c>
      <c r="AD305" s="2682" t="s">
        <v>1545</v>
      </c>
      <c r="AE305" s="2683" t="s">
        <v>1545</v>
      </c>
      <c r="AF305" s="2581"/>
    </row>
    <row r="306" spans="2:32" s="2887" customFormat="1" x14ac:dyDescent="0.2">
      <c r="B306" s="2645"/>
      <c r="C306" s="2575"/>
      <c r="D306" s="2575"/>
      <c r="E306" s="2575"/>
      <c r="F306" s="2575"/>
      <c r="G306" s="2576"/>
      <c r="H306" s="2576"/>
      <c r="I306" s="2576"/>
      <c r="J306" s="2576"/>
      <c r="K306" s="2575"/>
      <c r="L306" s="2576"/>
      <c r="M306" s="2576"/>
      <c r="N306" s="2576"/>
      <c r="O306" s="2576"/>
      <c r="P306" s="2576"/>
      <c r="Q306" s="2642"/>
      <c r="R306" s="2642"/>
      <c r="S306" s="2642"/>
      <c r="T306" s="2642"/>
      <c r="U306" s="2642"/>
      <c r="V306" s="2642"/>
      <c r="W306" s="2642"/>
      <c r="X306" s="2642"/>
      <c r="Y306" s="2642"/>
      <c r="Z306" s="2642"/>
      <c r="AA306" s="2642"/>
      <c r="AB306" s="2642"/>
      <c r="AC306" s="2642"/>
      <c r="AD306" s="2642"/>
      <c r="AE306" s="2642"/>
      <c r="AF306" s="2581"/>
    </row>
    <row r="307" spans="2:32" s="2887" customFormat="1" x14ac:dyDescent="0.2">
      <c r="B307" s="3661" t="s">
        <v>5051</v>
      </c>
      <c r="C307" s="3662"/>
      <c r="D307" s="3663" t="s">
        <v>6115</v>
      </c>
      <c r="E307" s="3663"/>
      <c r="F307" s="3663"/>
      <c r="G307" s="3663"/>
      <c r="H307" s="3663"/>
      <c r="I307" s="2643"/>
      <c r="J307" s="2643"/>
      <c r="K307" s="2643"/>
      <c r="L307" s="2643"/>
      <c r="M307" s="2643"/>
      <c r="N307" s="2643"/>
      <c r="O307" s="2643"/>
      <c r="P307" s="2643"/>
      <c r="Q307" s="2642"/>
      <c r="R307" s="2642"/>
      <c r="S307" s="2642"/>
      <c r="T307" s="2642"/>
      <c r="U307" s="2642"/>
      <c r="V307" s="2642"/>
      <c r="W307" s="2642"/>
      <c r="X307" s="2642"/>
      <c r="Y307" s="2642"/>
      <c r="Z307" s="2642"/>
      <c r="AA307" s="2642"/>
      <c r="AB307" s="2642"/>
      <c r="AC307" s="2642"/>
      <c r="AD307" s="2642"/>
      <c r="AE307" s="2642"/>
      <c r="AF307" s="2581"/>
    </row>
    <row r="308" spans="2:32" s="2887" customFormat="1" x14ac:dyDescent="0.2">
      <c r="B308" s="3661" t="s">
        <v>5052</v>
      </c>
      <c r="C308" s="3662"/>
      <c r="D308" s="3663" t="s">
        <v>6115</v>
      </c>
      <c r="E308" s="3663"/>
      <c r="F308" s="3663"/>
      <c r="G308" s="3663"/>
      <c r="H308" s="3663"/>
      <c r="I308" s="2643"/>
      <c r="J308" s="2643"/>
      <c r="K308" s="2643"/>
      <c r="L308" s="2643"/>
      <c r="M308" s="2643"/>
      <c r="N308" s="2643"/>
      <c r="O308" s="2643"/>
      <c r="P308" s="2643"/>
      <c r="Q308" s="2642"/>
      <c r="R308" s="2642"/>
      <c r="S308" s="2642"/>
      <c r="T308" s="2642"/>
      <c r="U308" s="2642"/>
      <c r="V308" s="2642"/>
      <c r="W308" s="2642"/>
      <c r="X308" s="2642"/>
      <c r="Y308" s="2642"/>
      <c r="Z308" s="2642"/>
      <c r="AA308" s="2642"/>
      <c r="AB308" s="2642"/>
      <c r="AC308" s="2642"/>
      <c r="AD308" s="2642"/>
      <c r="AE308" s="2642"/>
      <c r="AF308" s="2581"/>
    </row>
    <row r="309" spans="2:32" s="2887" customFormat="1" ht="13.5" thickBot="1" x14ac:dyDescent="0.25">
      <c r="B309" s="3563"/>
      <c r="C309" s="3564"/>
      <c r="D309" s="3564"/>
      <c r="E309" s="3564"/>
      <c r="F309" s="3564"/>
      <c r="G309" s="2646"/>
      <c r="H309" s="2646"/>
      <c r="I309" s="2646"/>
      <c r="J309" s="2646"/>
      <c r="K309" s="2646"/>
      <c r="L309" s="2646"/>
      <c r="M309" s="2646"/>
      <c r="N309" s="2646"/>
      <c r="O309" s="2646"/>
      <c r="P309" s="2646"/>
      <c r="Q309" s="2646"/>
      <c r="R309" s="2646"/>
      <c r="S309" s="2646"/>
      <c r="T309" s="2646"/>
      <c r="U309" s="2646"/>
      <c r="V309" s="2646"/>
      <c r="W309" s="2646"/>
      <c r="X309" s="2646"/>
      <c r="Y309" s="2646"/>
      <c r="Z309" s="2646"/>
      <c r="AA309" s="2646"/>
      <c r="AB309" s="2646"/>
      <c r="AC309" s="2646"/>
      <c r="AD309" s="2646"/>
      <c r="AE309" s="2646"/>
      <c r="AF309" s="2586"/>
    </row>
    <row r="310" spans="2:32" s="2887" customFormat="1" x14ac:dyDescent="0.2">
      <c r="B310" s="2786" t="str">
        <f>+B246</f>
        <v>.</v>
      </c>
    </row>
    <row r="311" spans="2:32" s="2887" customFormat="1" ht="13.5" thickBot="1" x14ac:dyDescent="0.25"/>
    <row r="312" spans="2:32" s="2887" customFormat="1" ht="20.25" x14ac:dyDescent="0.2">
      <c r="B312" s="3616" t="s">
        <v>5124</v>
      </c>
      <c r="C312" s="3617"/>
      <c r="D312" s="3617"/>
      <c r="E312" s="3617"/>
      <c r="F312" s="3617"/>
      <c r="G312" s="3617"/>
      <c r="H312" s="3617"/>
      <c r="I312" s="3617"/>
      <c r="J312" s="3617"/>
      <c r="K312" s="3617"/>
      <c r="L312" s="3617"/>
      <c r="M312" s="3617"/>
      <c r="N312" s="3617"/>
      <c r="O312" s="3617"/>
      <c r="P312" s="3617"/>
      <c r="Q312" s="3617"/>
      <c r="R312" s="3617"/>
      <c r="S312" s="3617"/>
      <c r="T312" s="3617"/>
      <c r="U312" s="3617"/>
      <c r="V312" s="3617"/>
      <c r="W312" s="3617"/>
      <c r="X312" s="3617"/>
      <c r="Y312" s="3617"/>
      <c r="Z312" s="3617"/>
      <c r="AA312" s="3617"/>
      <c r="AB312" s="3617"/>
      <c r="AC312" s="3617"/>
      <c r="AD312" s="3617"/>
      <c r="AE312" s="3617"/>
      <c r="AF312" s="3618"/>
    </row>
    <row r="313" spans="2:32" s="2887" customFormat="1" x14ac:dyDescent="0.2">
      <c r="B313" s="3558"/>
      <c r="C313" s="3559"/>
      <c r="D313" s="3559"/>
      <c r="E313" s="3559"/>
      <c r="F313" s="3559"/>
      <c r="G313" s="2580"/>
      <c r="H313" s="2580"/>
      <c r="I313" s="2580"/>
      <c r="J313" s="2580"/>
      <c r="K313" s="2580"/>
      <c r="L313" s="2580"/>
      <c r="M313" s="2580"/>
      <c r="N313" s="2580"/>
      <c r="O313" s="2580"/>
      <c r="P313" s="2580"/>
      <c r="Q313" s="2580"/>
      <c r="R313" s="2580"/>
      <c r="S313" s="2580"/>
      <c r="T313" s="2580"/>
      <c r="U313" s="2580"/>
      <c r="V313" s="2580"/>
      <c r="W313" s="2580"/>
      <c r="X313" s="2580"/>
      <c r="Y313" s="2580"/>
      <c r="Z313" s="2580"/>
      <c r="AA313" s="2580"/>
      <c r="AB313" s="2580"/>
      <c r="AC313" s="2580"/>
      <c r="AD313" s="2580"/>
      <c r="AE313" s="2580"/>
      <c r="AF313" s="2581"/>
    </row>
    <row r="314" spans="2:32" s="2887" customFormat="1" ht="20.25" customHeight="1" x14ac:dyDescent="0.2">
      <c r="B314" s="2644" t="s">
        <v>5144</v>
      </c>
      <c r="C314" s="3559"/>
      <c r="D314" s="3674" t="s">
        <v>6738</v>
      </c>
      <c r="E314" s="3674"/>
      <c r="F314" s="3674"/>
      <c r="G314" s="2580"/>
      <c r="H314" s="2580"/>
      <c r="I314" s="2580"/>
      <c r="J314" s="2580"/>
      <c r="K314" s="2580"/>
      <c r="L314" s="2580"/>
      <c r="M314" s="2580"/>
      <c r="N314" s="2580"/>
      <c r="O314" s="2580"/>
      <c r="P314" s="2580"/>
      <c r="Q314" s="2580"/>
      <c r="R314" s="2580"/>
      <c r="S314" s="2580"/>
      <c r="T314" s="2580"/>
      <c r="U314" s="2580"/>
      <c r="V314" s="2580"/>
      <c r="W314" s="2580"/>
      <c r="X314" s="2580"/>
      <c r="Y314" s="2580"/>
      <c r="Z314" s="2580"/>
      <c r="AA314" s="2580"/>
      <c r="AB314" s="2580"/>
      <c r="AC314" s="2580"/>
      <c r="AD314" s="2580"/>
      <c r="AE314" s="2580"/>
      <c r="AF314" s="2581"/>
    </row>
    <row r="315" spans="2:32" s="2887" customFormat="1" x14ac:dyDescent="0.2">
      <c r="B315" s="3675" t="s">
        <v>5127</v>
      </c>
      <c r="C315" s="3676"/>
      <c r="D315" s="4539">
        <v>41640</v>
      </c>
      <c r="E315" s="4539"/>
      <c r="F315" s="4539"/>
      <c r="G315" s="2580"/>
      <c r="H315" s="2580"/>
      <c r="I315" s="2580"/>
      <c r="J315" s="2580"/>
      <c r="K315" s="2580"/>
      <c r="L315" s="2580"/>
      <c r="M315" s="2580"/>
      <c r="N315" s="2580"/>
      <c r="O315" s="2580"/>
      <c r="P315" s="2580"/>
      <c r="Q315" s="2580"/>
      <c r="R315" s="2580"/>
      <c r="S315" s="2580"/>
      <c r="T315" s="2580"/>
      <c r="U315" s="2580"/>
      <c r="V315" s="2580"/>
      <c r="W315" s="2580"/>
      <c r="X315" s="2580"/>
      <c r="Y315" s="2580"/>
      <c r="Z315" s="2580"/>
      <c r="AA315" s="2580"/>
      <c r="AB315" s="2580"/>
      <c r="AC315" s="2580"/>
      <c r="AD315" s="2580"/>
      <c r="AE315" s="2580"/>
      <c r="AF315" s="2581"/>
    </row>
    <row r="316" spans="2:32" s="2887" customFormat="1" ht="12.75" customHeight="1" x14ac:dyDescent="0.2">
      <c r="B316" s="3620" t="s">
        <v>5125</v>
      </c>
      <c r="C316" s="3621"/>
      <c r="D316" s="4540">
        <v>41670</v>
      </c>
      <c r="E316" s="4540"/>
      <c r="F316" s="4540"/>
      <c r="G316" s="2580"/>
      <c r="H316" s="2580"/>
      <c r="I316" s="2580"/>
      <c r="J316" s="2580"/>
      <c r="K316" s="2580"/>
      <c r="L316" s="2580"/>
      <c r="M316" s="2580"/>
      <c r="N316" s="2580"/>
      <c r="O316" s="2580"/>
      <c r="P316" s="2580"/>
      <c r="Q316" s="2580"/>
      <c r="R316" s="2580"/>
      <c r="S316" s="2580"/>
      <c r="T316" s="2580"/>
      <c r="U316" s="2580"/>
      <c r="V316" s="2580"/>
      <c r="W316" s="2580"/>
      <c r="X316" s="2580"/>
      <c r="Y316" s="2580"/>
      <c r="Z316" s="2580"/>
      <c r="AA316" s="2580"/>
      <c r="AB316" s="2580"/>
      <c r="AC316" s="2580"/>
      <c r="AD316" s="2580"/>
      <c r="AE316" s="2580"/>
      <c r="AF316" s="2581"/>
    </row>
    <row r="317" spans="2:32" s="2887" customFormat="1" ht="12.75" customHeight="1" thickBot="1" x14ac:dyDescent="0.25">
      <c r="B317" s="3558"/>
      <c r="C317" s="3559"/>
      <c r="D317" s="3559"/>
      <c r="E317" s="3559"/>
      <c r="F317" s="3559"/>
      <c r="G317" s="2580"/>
      <c r="H317" s="2580"/>
      <c r="I317" s="2580"/>
      <c r="J317" s="2580"/>
      <c r="K317" s="2580"/>
      <c r="L317" s="2580"/>
      <c r="M317" s="2580"/>
      <c r="N317" s="2580"/>
      <c r="O317" s="2580"/>
      <c r="P317" s="2580"/>
      <c r="Q317" s="2580"/>
      <c r="R317" s="2580"/>
      <c r="S317" s="2580"/>
      <c r="T317" s="2580"/>
      <c r="U317" s="2580"/>
      <c r="V317" s="2580"/>
      <c r="W317" s="2580"/>
      <c r="X317" s="2580"/>
      <c r="Y317" s="2580"/>
      <c r="Z317" s="2580"/>
      <c r="AA317" s="2580"/>
      <c r="AB317" s="2580"/>
      <c r="AC317" s="2580"/>
      <c r="AD317" s="2580"/>
      <c r="AE317" s="2580"/>
      <c r="AF317" s="2581"/>
    </row>
    <row r="318" spans="2:32" s="2887" customFormat="1" ht="67.5" customHeight="1" thickBot="1" x14ac:dyDescent="0.25">
      <c r="B318" s="3633" t="s">
        <v>5126</v>
      </c>
      <c r="C318" s="3677"/>
      <c r="D318" s="3623" t="s">
        <v>6739</v>
      </c>
      <c r="E318" s="3624"/>
      <c r="F318" s="3624"/>
      <c r="G318" s="3624"/>
      <c r="H318" s="3624"/>
      <c r="I318" s="3624"/>
      <c r="J318" s="3624"/>
      <c r="K318" s="3624"/>
      <c r="L318" s="3624"/>
      <c r="M318" s="3624"/>
      <c r="N318" s="3624"/>
      <c r="O318" s="3624"/>
      <c r="P318" s="3624"/>
      <c r="Q318" s="3625"/>
      <c r="R318" s="2580"/>
      <c r="S318" s="2580"/>
      <c r="T318" s="2580"/>
      <c r="U318" s="2580"/>
      <c r="V318" s="2580"/>
      <c r="W318" s="2580"/>
      <c r="X318" s="2580"/>
      <c r="Y318" s="2580"/>
      <c r="Z318" s="2580"/>
      <c r="AA318" s="2580"/>
      <c r="AB318" s="2580"/>
      <c r="AC318" s="2580"/>
      <c r="AD318" s="2580"/>
      <c r="AE318" s="2580"/>
      <c r="AF318" s="2581"/>
    </row>
    <row r="319" spans="2:32" s="2887" customFormat="1" ht="12.75" customHeight="1" thickBot="1" x14ac:dyDescent="0.25">
      <c r="B319" s="3558"/>
      <c r="C319" s="3559"/>
      <c r="D319" s="3559"/>
      <c r="E319" s="3559"/>
      <c r="F319" s="3559"/>
      <c r="G319" s="2580"/>
      <c r="H319" s="2580"/>
      <c r="I319" s="2580"/>
      <c r="J319" s="2580"/>
      <c r="K319" s="2580"/>
      <c r="L319" s="2580"/>
      <c r="M319" s="2580"/>
      <c r="N319" s="2580"/>
      <c r="O319" s="2580"/>
      <c r="P319" s="2580"/>
      <c r="Q319" s="2580"/>
      <c r="R319" s="2646"/>
      <c r="S319" s="2580"/>
      <c r="T319" s="2580"/>
      <c r="U319" s="2580"/>
      <c r="V319" s="2580"/>
      <c r="W319" s="2580"/>
      <c r="X319" s="2580"/>
      <c r="Y319" s="2580"/>
      <c r="Z319" s="2580"/>
      <c r="AA319" s="2580"/>
      <c r="AB319" s="2580"/>
      <c r="AC319" s="2580"/>
      <c r="AD319" s="2580"/>
      <c r="AE319" s="2580"/>
      <c r="AF319" s="2581"/>
    </row>
    <row r="320" spans="2:32" s="2887" customFormat="1" ht="13.5" thickBot="1" x14ac:dyDescent="0.25">
      <c r="B320" s="3678" t="s">
        <v>5128</v>
      </c>
      <c r="C320" s="3679"/>
      <c r="D320" s="3630" t="s">
        <v>5129</v>
      </c>
      <c r="E320" s="3682" t="s">
        <v>224</v>
      </c>
      <c r="F320" s="3683"/>
      <c r="G320" s="3683"/>
      <c r="H320" s="3683"/>
      <c r="I320" s="3683"/>
      <c r="J320" s="3683"/>
      <c r="K320" s="3683"/>
      <c r="L320" s="3683"/>
      <c r="M320" s="3683"/>
      <c r="N320" s="3683"/>
      <c r="O320" s="3683"/>
      <c r="P320" s="3684"/>
      <c r="Q320" s="3685" t="s">
        <v>340</v>
      </c>
      <c r="R320" s="3686"/>
      <c r="S320" s="3687"/>
      <c r="T320" s="3687"/>
      <c r="U320" s="3687"/>
      <c r="V320" s="3687"/>
      <c r="W320" s="3687"/>
      <c r="X320" s="3687"/>
      <c r="Y320" s="3688"/>
      <c r="Z320" s="3685" t="s">
        <v>225</v>
      </c>
      <c r="AA320" s="3687"/>
      <c r="AB320" s="3688"/>
      <c r="AC320" s="3689" t="s">
        <v>5048</v>
      </c>
      <c r="AD320" s="3690"/>
      <c r="AE320" s="3691"/>
      <c r="AF320" s="2581"/>
    </row>
    <row r="321" spans="2:32" s="2887" customFormat="1" ht="13.5" customHeight="1" thickBot="1" x14ac:dyDescent="0.25">
      <c r="B321" s="3680"/>
      <c r="C321" s="3681"/>
      <c r="D321" s="3630"/>
      <c r="E321" s="3630" t="s">
        <v>5066</v>
      </c>
      <c r="F321" s="3630" t="s">
        <v>5067</v>
      </c>
      <c r="G321" s="3631" t="s">
        <v>5069</v>
      </c>
      <c r="H321" s="3631" t="s">
        <v>5130</v>
      </c>
      <c r="I321" s="3671" t="s">
        <v>5131</v>
      </c>
      <c r="J321" s="3671" t="s">
        <v>5132</v>
      </c>
      <c r="K321" s="3671" t="s">
        <v>5072</v>
      </c>
      <c r="L321" s="3671"/>
      <c r="M321" s="3671" t="s">
        <v>5133</v>
      </c>
      <c r="N321" s="3671" t="s">
        <v>5134</v>
      </c>
      <c r="O321" s="3671" t="s">
        <v>5135</v>
      </c>
      <c r="P321" s="3671" t="s">
        <v>5136</v>
      </c>
      <c r="Q321" s="3627" t="s">
        <v>5078</v>
      </c>
      <c r="R321" s="3627" t="s">
        <v>5079</v>
      </c>
      <c r="S321" s="3627" t="s">
        <v>5080</v>
      </c>
      <c r="T321" s="3627" t="s">
        <v>5137</v>
      </c>
      <c r="U321" s="3627" t="s">
        <v>5138</v>
      </c>
      <c r="V321" s="3627" t="s">
        <v>5083</v>
      </c>
      <c r="W321" s="3627" t="s">
        <v>5085</v>
      </c>
      <c r="X321" s="3631" t="s">
        <v>5139</v>
      </c>
      <c r="Y321" s="3631" t="s">
        <v>5140</v>
      </c>
      <c r="Z321" s="3627" t="s">
        <v>5141</v>
      </c>
      <c r="AA321" s="3627" t="s">
        <v>5142</v>
      </c>
      <c r="AB321" s="3627" t="s">
        <v>5143</v>
      </c>
      <c r="AC321" s="3627" t="s">
        <v>1162</v>
      </c>
      <c r="AD321" s="3627" t="s">
        <v>5049</v>
      </c>
      <c r="AE321" s="3627" t="s">
        <v>5050</v>
      </c>
      <c r="AF321" s="2581"/>
    </row>
    <row r="322" spans="2:32" s="2887" customFormat="1" ht="13.5" customHeight="1" thickBot="1" x14ac:dyDescent="0.25">
      <c r="B322" s="3680"/>
      <c r="C322" s="3681"/>
      <c r="D322" s="3627"/>
      <c r="E322" s="3627"/>
      <c r="F322" s="3627"/>
      <c r="G322" s="3632"/>
      <c r="H322" s="3632"/>
      <c r="I322" s="3631"/>
      <c r="J322" s="3631"/>
      <c r="K322" s="3556" t="s">
        <v>5092</v>
      </c>
      <c r="L322" s="3557" t="s">
        <v>2809</v>
      </c>
      <c r="M322" s="3631"/>
      <c r="N322" s="3631"/>
      <c r="O322" s="3631"/>
      <c r="P322" s="3631"/>
      <c r="Q322" s="3628"/>
      <c r="R322" s="3628"/>
      <c r="S322" s="3628"/>
      <c r="T322" s="3628"/>
      <c r="U322" s="3628"/>
      <c r="V322" s="3628"/>
      <c r="W322" s="3628"/>
      <c r="X322" s="3632"/>
      <c r="Y322" s="3632"/>
      <c r="Z322" s="3628"/>
      <c r="AA322" s="3628"/>
      <c r="AB322" s="3628"/>
      <c r="AC322" s="3628"/>
      <c r="AD322" s="3628"/>
      <c r="AE322" s="3628"/>
      <c r="AF322" s="2581"/>
    </row>
    <row r="323" spans="2:32" s="2887" customFormat="1" ht="23.25" customHeight="1" thickBot="1" x14ac:dyDescent="0.25">
      <c r="B323" s="4555" t="s">
        <v>6740</v>
      </c>
      <c r="C323" s="4556"/>
      <c r="D323" s="3172" t="s">
        <v>1545</v>
      </c>
      <c r="E323" s="3172" t="s">
        <v>1545</v>
      </c>
      <c r="F323" s="3172" t="s">
        <v>1545</v>
      </c>
      <c r="G323" s="3172" t="s">
        <v>1545</v>
      </c>
      <c r="H323" s="3172" t="s">
        <v>1545</v>
      </c>
      <c r="I323" s="3172" t="s">
        <v>1545</v>
      </c>
      <c r="J323" s="3172" t="s">
        <v>1545</v>
      </c>
      <c r="K323" s="3172" t="s">
        <v>1545</v>
      </c>
      <c r="L323" s="3172" t="s">
        <v>1545</v>
      </c>
      <c r="M323" s="3172" t="s">
        <v>1545</v>
      </c>
      <c r="N323" s="3172" t="s">
        <v>1545</v>
      </c>
      <c r="O323" s="3172" t="s">
        <v>1545</v>
      </c>
      <c r="P323" s="3172" t="s">
        <v>1545</v>
      </c>
      <c r="Q323" s="3172" t="s">
        <v>1545</v>
      </c>
      <c r="R323" s="3172" t="s">
        <v>1545</v>
      </c>
      <c r="S323" s="3172" t="s">
        <v>1545</v>
      </c>
      <c r="T323" s="3172" t="s">
        <v>1545</v>
      </c>
      <c r="U323" s="3172" t="s">
        <v>1545</v>
      </c>
      <c r="V323" s="3172" t="s">
        <v>1545</v>
      </c>
      <c r="W323" s="3172" t="s">
        <v>1545</v>
      </c>
      <c r="X323" s="3172" t="s">
        <v>1545</v>
      </c>
      <c r="Y323" s="3172" t="s">
        <v>1545</v>
      </c>
      <c r="Z323" s="3173" t="s">
        <v>5057</v>
      </c>
      <c r="AA323" s="3174" t="s">
        <v>1545</v>
      </c>
      <c r="AB323" s="3174">
        <v>0.56000000000000005</v>
      </c>
      <c r="AC323" s="3429" t="s">
        <v>1545</v>
      </c>
      <c r="AD323" s="3429" t="s">
        <v>1545</v>
      </c>
      <c r="AE323" s="3429" t="s">
        <v>1545</v>
      </c>
      <c r="AF323" s="2581"/>
    </row>
    <row r="324" spans="2:32" s="2887" customFormat="1" ht="13.5" customHeight="1" x14ac:dyDescent="0.2">
      <c r="B324" s="2645"/>
      <c r="C324" s="2575"/>
      <c r="D324" s="2575"/>
      <c r="E324" s="2575"/>
      <c r="F324" s="2575"/>
      <c r="G324" s="2576"/>
      <c r="H324" s="2576"/>
      <c r="I324" s="2576"/>
      <c r="J324" s="2576"/>
      <c r="K324" s="2575"/>
      <c r="L324" s="2576"/>
      <c r="M324" s="2576"/>
      <c r="N324" s="2576"/>
      <c r="O324" s="2576"/>
      <c r="P324" s="2576"/>
      <c r="Q324" s="2642"/>
      <c r="R324" s="2642"/>
      <c r="S324" s="2642"/>
      <c r="T324" s="2642"/>
      <c r="U324" s="2642"/>
      <c r="V324" s="2642"/>
      <c r="W324" s="2642"/>
      <c r="X324" s="2642"/>
      <c r="Y324" s="2642"/>
      <c r="Z324" s="2642"/>
      <c r="AA324" s="2642"/>
      <c r="AB324" s="2642"/>
      <c r="AC324" s="2642"/>
      <c r="AD324" s="2642"/>
      <c r="AE324" s="2642"/>
      <c r="AF324" s="2581"/>
    </row>
    <row r="325" spans="2:32" s="2887" customFormat="1" x14ac:dyDescent="0.2">
      <c r="B325" s="3661" t="s">
        <v>5051</v>
      </c>
      <c r="C325" s="3662"/>
      <c r="D325" s="4538" t="s">
        <v>1545</v>
      </c>
      <c r="E325" s="4538"/>
      <c r="F325" s="4538"/>
      <c r="G325" s="4538"/>
      <c r="H325" s="4538"/>
      <c r="I325" s="2643"/>
      <c r="J325" s="2643"/>
      <c r="K325" s="2643"/>
      <c r="L325" s="2643"/>
      <c r="M325" s="2643"/>
      <c r="N325" s="2643"/>
      <c r="O325" s="2643"/>
      <c r="P325" s="2643"/>
      <c r="Q325" s="2642"/>
      <c r="R325" s="2642"/>
      <c r="S325" s="2642"/>
      <c r="T325" s="2642"/>
      <c r="U325" s="2642"/>
      <c r="V325" s="2642"/>
      <c r="W325" s="2642"/>
      <c r="X325" s="2642"/>
      <c r="Y325" s="2642"/>
      <c r="Z325" s="2642"/>
      <c r="AA325" s="2642"/>
      <c r="AB325" s="2642"/>
      <c r="AC325" s="2642"/>
      <c r="AD325" s="2642"/>
      <c r="AE325" s="2642"/>
      <c r="AF325" s="2581"/>
    </row>
    <row r="326" spans="2:32" s="2887" customFormat="1" x14ac:dyDescent="0.2">
      <c r="B326" s="3661" t="s">
        <v>5052</v>
      </c>
      <c r="C326" s="3662"/>
      <c r="D326" s="4538" t="s">
        <v>10</v>
      </c>
      <c r="E326" s="4538"/>
      <c r="F326" s="4538"/>
      <c r="G326" s="4538"/>
      <c r="H326" s="4538"/>
      <c r="I326" s="2643"/>
      <c r="J326" s="2643"/>
      <c r="K326" s="2643"/>
      <c r="L326" s="2643"/>
      <c r="M326" s="2643"/>
      <c r="N326" s="2643"/>
      <c r="O326" s="2643"/>
      <c r="P326" s="2643"/>
      <c r="Q326" s="2642"/>
      <c r="R326" s="2642"/>
      <c r="S326" s="2642"/>
      <c r="T326" s="2642"/>
      <c r="U326" s="2642"/>
      <c r="V326" s="2642"/>
      <c r="W326" s="2642"/>
      <c r="X326" s="2642"/>
      <c r="Y326" s="2642"/>
      <c r="Z326" s="2642"/>
      <c r="AA326" s="2642"/>
      <c r="AB326" s="2642"/>
      <c r="AC326" s="2642"/>
      <c r="AD326" s="2642"/>
      <c r="AE326" s="2642"/>
      <c r="AF326" s="2581"/>
    </row>
    <row r="327" spans="2:32" s="2887" customFormat="1" ht="13.5" thickBot="1" x14ac:dyDescent="0.25">
      <c r="B327" s="3563"/>
      <c r="C327" s="3564"/>
      <c r="D327" s="3564"/>
      <c r="E327" s="3564"/>
      <c r="F327" s="3564"/>
      <c r="G327" s="2646"/>
      <c r="H327" s="2646"/>
      <c r="I327" s="2646"/>
      <c r="J327" s="2646"/>
      <c r="K327" s="2646"/>
      <c r="L327" s="2646"/>
      <c r="M327" s="2646"/>
      <c r="N327" s="2646"/>
      <c r="O327" s="2646"/>
      <c r="P327" s="2646"/>
      <c r="Q327" s="2646"/>
      <c r="R327" s="2646"/>
      <c r="S327" s="2646"/>
      <c r="T327" s="2646"/>
      <c r="U327" s="2646"/>
      <c r="V327" s="2646"/>
      <c r="W327" s="2646"/>
      <c r="X327" s="2646"/>
      <c r="Y327" s="2646"/>
      <c r="Z327" s="2646"/>
      <c r="AA327" s="2646"/>
      <c r="AB327" s="2646"/>
      <c r="AC327" s="2646"/>
      <c r="AD327" s="2646"/>
      <c r="AE327" s="2646"/>
      <c r="AF327" s="2586"/>
    </row>
    <row r="328" spans="2:32" s="2887" customFormat="1" x14ac:dyDescent="0.2">
      <c r="B328" s="2786" t="str">
        <f>+B310</f>
        <v>.</v>
      </c>
    </row>
    <row r="329" spans="2:32" s="2887" customFormat="1" ht="13.5" thickBot="1" x14ac:dyDescent="0.25"/>
    <row r="330" spans="2:32" s="2887" customFormat="1" ht="20.25" x14ac:dyDescent="0.2">
      <c r="B330" s="3616" t="s">
        <v>5124</v>
      </c>
      <c r="C330" s="3617"/>
      <c r="D330" s="3617"/>
      <c r="E330" s="3617"/>
      <c r="F330" s="3617"/>
      <c r="G330" s="3617"/>
      <c r="H330" s="3617"/>
      <c r="I330" s="3617"/>
      <c r="J330" s="3617"/>
      <c r="K330" s="3617"/>
      <c r="L330" s="3617"/>
      <c r="M330" s="3617"/>
      <c r="N330" s="3617"/>
      <c r="O330" s="3617"/>
      <c r="P330" s="3617"/>
      <c r="Q330" s="3617"/>
      <c r="R330" s="3617"/>
      <c r="S330" s="3617"/>
      <c r="T330" s="3617"/>
      <c r="U330" s="3617"/>
      <c r="V330" s="3617"/>
      <c r="W330" s="3617"/>
      <c r="X330" s="3617"/>
      <c r="Y330" s="3617"/>
      <c r="Z330" s="3617"/>
      <c r="AA330" s="3617"/>
      <c r="AB330" s="3617"/>
      <c r="AC330" s="3617"/>
      <c r="AD330" s="3617"/>
      <c r="AE330" s="3617"/>
      <c r="AF330" s="3618"/>
    </row>
    <row r="331" spans="2:32" s="2887" customFormat="1" x14ac:dyDescent="0.2">
      <c r="B331" s="3558"/>
      <c r="C331" s="3559"/>
      <c r="D331" s="3559"/>
      <c r="E331" s="3559"/>
      <c r="F331" s="3559"/>
      <c r="G331" s="2580"/>
      <c r="H331" s="2580"/>
      <c r="I331" s="2580"/>
      <c r="J331" s="2580"/>
      <c r="K331" s="2580"/>
      <c r="L331" s="2580"/>
      <c r="M331" s="2580"/>
      <c r="N331" s="2580"/>
      <c r="O331" s="2580"/>
      <c r="P331" s="2580"/>
      <c r="Q331" s="2580"/>
      <c r="R331" s="2580"/>
      <c r="S331" s="2580"/>
      <c r="T331" s="2580"/>
      <c r="U331" s="2580"/>
      <c r="V331" s="2580"/>
      <c r="W331" s="2580"/>
      <c r="X331" s="2580"/>
      <c r="Y331" s="2580"/>
      <c r="Z331" s="2580"/>
      <c r="AA331" s="2580"/>
      <c r="AB331" s="2580"/>
      <c r="AC331" s="2580"/>
      <c r="AD331" s="2580"/>
      <c r="AE331" s="2580"/>
      <c r="AF331" s="2581"/>
    </row>
    <row r="332" spans="2:32" s="2887" customFormat="1" x14ac:dyDescent="0.2">
      <c r="B332" s="2644" t="s">
        <v>5144</v>
      </c>
      <c r="C332" s="3559"/>
      <c r="D332" s="3674" t="s">
        <v>6735</v>
      </c>
      <c r="E332" s="3674"/>
      <c r="F332" s="3674"/>
      <c r="G332" s="2580"/>
      <c r="H332" s="2580"/>
      <c r="I332" s="2580"/>
      <c r="J332" s="2580"/>
      <c r="K332" s="2580"/>
      <c r="L332" s="2580"/>
      <c r="M332" s="2580"/>
      <c r="N332" s="2580"/>
      <c r="O332" s="2580"/>
      <c r="P332" s="2580"/>
      <c r="Q332" s="2580"/>
      <c r="R332" s="2580"/>
      <c r="S332" s="2580"/>
      <c r="T332" s="2580"/>
      <c r="U332" s="2580"/>
      <c r="V332" s="2580"/>
      <c r="W332" s="2580"/>
      <c r="X332" s="2580"/>
      <c r="Y332" s="2580"/>
      <c r="Z332" s="2580"/>
      <c r="AA332" s="2580"/>
      <c r="AB332" s="2580"/>
      <c r="AC332" s="2580"/>
      <c r="AD332" s="2580"/>
      <c r="AE332" s="2580"/>
      <c r="AF332" s="2581"/>
    </row>
    <row r="333" spans="2:32" s="2887" customFormat="1" x14ac:dyDescent="0.2">
      <c r="B333" s="3675" t="s">
        <v>5127</v>
      </c>
      <c r="C333" s="3676"/>
      <c r="D333" s="3670">
        <v>41646</v>
      </c>
      <c r="E333" s="3670"/>
      <c r="F333" s="3670"/>
      <c r="G333" s="2580"/>
      <c r="H333" s="2580"/>
      <c r="I333" s="2580"/>
      <c r="J333" s="2580"/>
      <c r="K333" s="2580"/>
      <c r="L333" s="2580"/>
      <c r="M333" s="2580"/>
      <c r="N333" s="2580"/>
      <c r="O333" s="2580"/>
      <c r="P333" s="2580"/>
      <c r="Q333" s="2580"/>
      <c r="R333" s="2580"/>
      <c r="S333" s="2580"/>
      <c r="T333" s="2580"/>
      <c r="U333" s="2580"/>
      <c r="V333" s="2580"/>
      <c r="W333" s="2580"/>
      <c r="X333" s="2580"/>
      <c r="Y333" s="2580"/>
      <c r="Z333" s="2580"/>
      <c r="AA333" s="2580"/>
      <c r="AB333" s="2580"/>
      <c r="AC333" s="2580"/>
      <c r="AD333" s="2580"/>
      <c r="AE333" s="2580"/>
      <c r="AF333" s="2581"/>
    </row>
    <row r="334" spans="2:32" s="2887" customFormat="1" x14ac:dyDescent="0.2">
      <c r="B334" s="3620" t="s">
        <v>5125</v>
      </c>
      <c r="C334" s="3621"/>
      <c r="D334" s="3692">
        <v>41670</v>
      </c>
      <c r="E334" s="3692"/>
      <c r="F334" s="3692"/>
      <c r="G334" s="2580"/>
      <c r="H334" s="2580"/>
      <c r="I334" s="2580"/>
      <c r="J334" s="2580"/>
      <c r="K334" s="2580"/>
      <c r="L334" s="2580"/>
      <c r="M334" s="2580"/>
      <c r="N334" s="2580"/>
      <c r="O334" s="2580"/>
      <c r="P334" s="2580"/>
      <c r="Q334" s="2580"/>
      <c r="R334" s="2580"/>
      <c r="S334" s="2580"/>
      <c r="T334" s="2580"/>
      <c r="U334" s="2580"/>
      <c r="V334" s="2580"/>
      <c r="W334" s="2580"/>
      <c r="X334" s="2580"/>
      <c r="Y334" s="2580"/>
      <c r="Z334" s="2580"/>
      <c r="AA334" s="2580"/>
      <c r="AB334" s="2580"/>
      <c r="AC334" s="2580"/>
      <c r="AD334" s="2580"/>
      <c r="AE334" s="2580"/>
      <c r="AF334" s="2581"/>
    </row>
    <row r="335" spans="2:32" s="2887" customFormat="1" ht="13.5" thickBot="1" x14ac:dyDescent="0.25">
      <c r="B335" s="3558"/>
      <c r="C335" s="3559"/>
      <c r="D335" s="3559"/>
      <c r="E335" s="3559"/>
      <c r="F335" s="3559"/>
      <c r="G335" s="2580"/>
      <c r="H335" s="2580"/>
      <c r="I335" s="2580"/>
      <c r="J335" s="2580"/>
      <c r="K335" s="2580"/>
      <c r="L335" s="2580"/>
      <c r="M335" s="2580"/>
      <c r="N335" s="2580"/>
      <c r="O335" s="2580"/>
      <c r="P335" s="2580"/>
      <c r="Q335" s="2580"/>
      <c r="R335" s="2580"/>
      <c r="S335" s="2580"/>
      <c r="T335" s="2580"/>
      <c r="U335" s="2580"/>
      <c r="V335" s="2580"/>
      <c r="W335" s="2580"/>
      <c r="X335" s="2580"/>
      <c r="Y335" s="2580"/>
      <c r="Z335" s="2580"/>
      <c r="AA335" s="2580"/>
      <c r="AB335" s="2580"/>
      <c r="AC335" s="2580"/>
      <c r="AD335" s="2580"/>
      <c r="AE335" s="2580"/>
      <c r="AF335" s="2581"/>
    </row>
    <row r="336" spans="2:32" s="2887" customFormat="1" ht="56.25" customHeight="1" thickBot="1" x14ac:dyDescent="0.25">
      <c r="B336" s="3633" t="s">
        <v>5126</v>
      </c>
      <c r="C336" s="3677"/>
      <c r="D336" s="3623" t="s">
        <v>6736</v>
      </c>
      <c r="E336" s="3624"/>
      <c r="F336" s="3624"/>
      <c r="G336" s="3624"/>
      <c r="H336" s="3624"/>
      <c r="I336" s="3624"/>
      <c r="J336" s="3624"/>
      <c r="K336" s="3624"/>
      <c r="L336" s="3624"/>
      <c r="M336" s="3624"/>
      <c r="N336" s="3624"/>
      <c r="O336" s="3624"/>
      <c r="P336" s="3624"/>
      <c r="Q336" s="3625"/>
      <c r="R336" s="2580"/>
      <c r="S336" s="2580"/>
      <c r="T336" s="2580"/>
      <c r="U336" s="2580"/>
      <c r="V336" s="2580"/>
      <c r="W336" s="2580"/>
      <c r="X336" s="2580"/>
      <c r="Y336" s="2580"/>
      <c r="Z336" s="2580"/>
      <c r="AA336" s="2580"/>
      <c r="AB336" s="2580"/>
      <c r="AC336" s="2580"/>
      <c r="AD336" s="2580"/>
      <c r="AE336" s="2580"/>
      <c r="AF336" s="2581"/>
    </row>
    <row r="337" spans="2:32" s="2887" customFormat="1" ht="13.5" thickBot="1" x14ac:dyDescent="0.25">
      <c r="B337" s="3558"/>
      <c r="C337" s="3559"/>
      <c r="D337" s="3559"/>
      <c r="E337" s="3559"/>
      <c r="F337" s="3559"/>
      <c r="G337" s="2580"/>
      <c r="H337" s="2580"/>
      <c r="I337" s="2580"/>
      <c r="J337" s="2580"/>
      <c r="K337" s="2580"/>
      <c r="L337" s="2580"/>
      <c r="M337" s="2580"/>
      <c r="N337" s="2580"/>
      <c r="O337" s="2580"/>
      <c r="P337" s="2580"/>
      <c r="Q337" s="2580"/>
      <c r="R337" s="2646"/>
      <c r="S337" s="2580"/>
      <c r="T337" s="2580"/>
      <c r="U337" s="2580"/>
      <c r="V337" s="2580"/>
      <c r="W337" s="2580"/>
      <c r="X337" s="2580"/>
      <c r="Y337" s="2580"/>
      <c r="Z337" s="2580"/>
      <c r="AA337" s="2580"/>
      <c r="AB337" s="2580"/>
      <c r="AC337" s="2580"/>
      <c r="AD337" s="2580"/>
      <c r="AE337" s="2580"/>
      <c r="AF337" s="2581"/>
    </row>
    <row r="338" spans="2:32" s="2887" customFormat="1" ht="13.5" thickBot="1" x14ac:dyDescent="0.25">
      <c r="B338" s="3678" t="s">
        <v>5128</v>
      </c>
      <c r="C338" s="3679"/>
      <c r="D338" s="3630" t="s">
        <v>5129</v>
      </c>
      <c r="E338" s="3682" t="s">
        <v>224</v>
      </c>
      <c r="F338" s="3683"/>
      <c r="G338" s="3683"/>
      <c r="H338" s="3683"/>
      <c r="I338" s="3683"/>
      <c r="J338" s="3683"/>
      <c r="K338" s="3683"/>
      <c r="L338" s="3683"/>
      <c r="M338" s="3683"/>
      <c r="N338" s="3683"/>
      <c r="O338" s="3683"/>
      <c r="P338" s="3684"/>
      <c r="Q338" s="3685" t="s">
        <v>340</v>
      </c>
      <c r="R338" s="3686"/>
      <c r="S338" s="3687"/>
      <c r="T338" s="3687"/>
      <c r="U338" s="3687"/>
      <c r="V338" s="3687"/>
      <c r="W338" s="3687"/>
      <c r="X338" s="3687"/>
      <c r="Y338" s="3688"/>
      <c r="Z338" s="3685" t="s">
        <v>225</v>
      </c>
      <c r="AA338" s="3687"/>
      <c r="AB338" s="3688"/>
      <c r="AC338" s="3689" t="s">
        <v>5048</v>
      </c>
      <c r="AD338" s="3690"/>
      <c r="AE338" s="3691"/>
      <c r="AF338" s="2581"/>
    </row>
    <row r="339" spans="2:32" s="2887" customFormat="1" ht="13.5" thickBot="1" x14ac:dyDescent="0.25">
      <c r="B339" s="3680"/>
      <c r="C339" s="3681"/>
      <c r="D339" s="3630"/>
      <c r="E339" s="3630" t="s">
        <v>5066</v>
      </c>
      <c r="F339" s="3630" t="s">
        <v>5067</v>
      </c>
      <c r="G339" s="3631" t="s">
        <v>5069</v>
      </c>
      <c r="H339" s="3631" t="s">
        <v>5130</v>
      </c>
      <c r="I339" s="3671" t="s">
        <v>5131</v>
      </c>
      <c r="J339" s="3671" t="s">
        <v>5132</v>
      </c>
      <c r="K339" s="3671" t="s">
        <v>5072</v>
      </c>
      <c r="L339" s="3671"/>
      <c r="M339" s="3671" t="s">
        <v>5133</v>
      </c>
      <c r="N339" s="3671" t="s">
        <v>5134</v>
      </c>
      <c r="O339" s="3671" t="s">
        <v>5135</v>
      </c>
      <c r="P339" s="3671" t="s">
        <v>5136</v>
      </c>
      <c r="Q339" s="3627" t="s">
        <v>5078</v>
      </c>
      <c r="R339" s="3627" t="s">
        <v>5079</v>
      </c>
      <c r="S339" s="3627" t="s">
        <v>5080</v>
      </c>
      <c r="T339" s="3627" t="s">
        <v>5137</v>
      </c>
      <c r="U339" s="3627" t="s">
        <v>5138</v>
      </c>
      <c r="V339" s="3627" t="s">
        <v>5083</v>
      </c>
      <c r="W339" s="3627" t="s">
        <v>5085</v>
      </c>
      <c r="X339" s="3631" t="s">
        <v>5139</v>
      </c>
      <c r="Y339" s="3631" t="s">
        <v>5140</v>
      </c>
      <c r="Z339" s="3627" t="s">
        <v>5141</v>
      </c>
      <c r="AA339" s="3627" t="s">
        <v>5142</v>
      </c>
      <c r="AB339" s="3627" t="s">
        <v>5143</v>
      </c>
      <c r="AC339" s="3627" t="s">
        <v>1162</v>
      </c>
      <c r="AD339" s="3627" t="s">
        <v>5049</v>
      </c>
      <c r="AE339" s="3627" t="s">
        <v>5050</v>
      </c>
      <c r="AF339" s="2581"/>
    </row>
    <row r="340" spans="2:32" s="2887" customFormat="1" ht="13.5" thickBot="1" x14ac:dyDescent="0.25">
      <c r="B340" s="3680"/>
      <c r="C340" s="3681"/>
      <c r="D340" s="3627"/>
      <c r="E340" s="3627"/>
      <c r="F340" s="3627"/>
      <c r="G340" s="3632"/>
      <c r="H340" s="3632"/>
      <c r="I340" s="3631"/>
      <c r="J340" s="3631"/>
      <c r="K340" s="3556" t="s">
        <v>5092</v>
      </c>
      <c r="L340" s="3557" t="s">
        <v>2809</v>
      </c>
      <c r="M340" s="3631"/>
      <c r="N340" s="3631"/>
      <c r="O340" s="3631"/>
      <c r="P340" s="3631"/>
      <c r="Q340" s="3628"/>
      <c r="R340" s="3628"/>
      <c r="S340" s="3628"/>
      <c r="T340" s="3628"/>
      <c r="U340" s="3628"/>
      <c r="V340" s="3628"/>
      <c r="W340" s="3628"/>
      <c r="X340" s="3632"/>
      <c r="Y340" s="3632"/>
      <c r="Z340" s="3628"/>
      <c r="AA340" s="3628"/>
      <c r="AB340" s="3628"/>
      <c r="AC340" s="3628"/>
      <c r="AD340" s="3628"/>
      <c r="AE340" s="3628"/>
      <c r="AF340" s="2581"/>
    </row>
    <row r="341" spans="2:32" s="2887" customFormat="1" x14ac:dyDescent="0.2">
      <c r="B341" s="3726" t="s">
        <v>1696</v>
      </c>
      <c r="C341" s="3727"/>
      <c r="D341" s="3164" t="s">
        <v>1545</v>
      </c>
      <c r="E341" s="3164" t="s">
        <v>1545</v>
      </c>
      <c r="F341" s="3165" t="s">
        <v>1545</v>
      </c>
      <c r="G341" s="2660" t="s">
        <v>6337</v>
      </c>
      <c r="H341" s="2660" t="s">
        <v>1545</v>
      </c>
      <c r="I341" s="3166">
        <v>0.112</v>
      </c>
      <c r="J341" s="3166">
        <v>0.112</v>
      </c>
      <c r="K341" s="3165" t="s">
        <v>1545</v>
      </c>
      <c r="L341" s="3165" t="s">
        <v>1545</v>
      </c>
      <c r="M341" s="2660" t="s">
        <v>1545</v>
      </c>
      <c r="N341" s="2660" t="s">
        <v>1545</v>
      </c>
      <c r="O341" s="3427">
        <v>0.24640000000000004</v>
      </c>
      <c r="P341" s="3427">
        <v>0.16800000000000001</v>
      </c>
      <c r="Q341" s="2660" t="s">
        <v>1545</v>
      </c>
      <c r="R341" s="3165" t="s">
        <v>1545</v>
      </c>
      <c r="S341" s="3165" t="s">
        <v>1697</v>
      </c>
      <c r="T341" s="3166">
        <f>0.00333333333333333*1.12</f>
        <v>3.7333333333333298E-3</v>
      </c>
      <c r="U341" s="3166">
        <v>6.720000000000001E-2</v>
      </c>
      <c r="V341" s="3165" t="s">
        <v>1545</v>
      </c>
      <c r="W341" s="3165" t="s">
        <v>1545</v>
      </c>
      <c r="X341" s="3165" t="s">
        <v>1545</v>
      </c>
      <c r="Y341" s="3165" t="s">
        <v>1545</v>
      </c>
      <c r="Z341" s="3165" t="s">
        <v>1545</v>
      </c>
      <c r="AA341" s="3165" t="s">
        <v>1545</v>
      </c>
      <c r="AB341" s="3165" t="s">
        <v>1545</v>
      </c>
      <c r="AC341" s="2661" t="s">
        <v>1545</v>
      </c>
      <c r="AD341" s="2661" t="s">
        <v>1545</v>
      </c>
      <c r="AE341" s="3268" t="s">
        <v>1545</v>
      </c>
      <c r="AF341" s="2581"/>
    </row>
    <row r="342" spans="2:32" s="2887" customFormat="1" ht="12.75" customHeight="1" x14ac:dyDescent="0.2">
      <c r="B342" s="4563" t="s">
        <v>6737</v>
      </c>
      <c r="C342" s="4564"/>
      <c r="D342" s="3159" t="s">
        <v>1545</v>
      </c>
      <c r="E342" s="3159" t="s">
        <v>1545</v>
      </c>
      <c r="F342" s="3160" t="s">
        <v>1545</v>
      </c>
      <c r="G342" s="2650" t="s">
        <v>6162</v>
      </c>
      <c r="H342" s="2650" t="s">
        <v>1545</v>
      </c>
      <c r="I342" s="3068">
        <v>0.13440000000000002</v>
      </c>
      <c r="J342" s="3068">
        <v>0.13440000000000002</v>
      </c>
      <c r="K342" s="3160" t="s">
        <v>1545</v>
      </c>
      <c r="L342" s="2650" t="s">
        <v>1545</v>
      </c>
      <c r="M342" s="2650" t="s">
        <v>1545</v>
      </c>
      <c r="N342" s="2650" t="s">
        <v>1545</v>
      </c>
      <c r="O342" s="3428">
        <v>0.24640000000000004</v>
      </c>
      <c r="P342" s="3428">
        <v>0.16800000000000001</v>
      </c>
      <c r="Q342" s="2650" t="s">
        <v>1545</v>
      </c>
      <c r="R342" s="3160" t="s">
        <v>1545</v>
      </c>
      <c r="S342" s="3160" t="s">
        <v>1127</v>
      </c>
      <c r="T342" s="3068">
        <v>2.8000000000000004E-2</v>
      </c>
      <c r="U342" s="3068">
        <v>7.4666666666666709E-3</v>
      </c>
      <c r="V342" s="3160" t="s">
        <v>1545</v>
      </c>
      <c r="W342" s="3160" t="s">
        <v>1545</v>
      </c>
      <c r="X342" s="3160" t="s">
        <v>1545</v>
      </c>
      <c r="Y342" s="3160" t="s">
        <v>1545</v>
      </c>
      <c r="Z342" s="3160" t="s">
        <v>1545</v>
      </c>
      <c r="AA342" s="3160" t="s">
        <v>1545</v>
      </c>
      <c r="AB342" s="3160" t="s">
        <v>1545</v>
      </c>
      <c r="AC342" s="2620" t="s">
        <v>1545</v>
      </c>
      <c r="AD342" s="2620" t="s">
        <v>1545</v>
      </c>
      <c r="AE342" s="3270" t="s">
        <v>1545</v>
      </c>
      <c r="AF342" s="2581"/>
    </row>
    <row r="343" spans="2:32" s="2887" customFormat="1" ht="12.75" customHeight="1" x14ac:dyDescent="0.2">
      <c r="B343" s="3733" t="s">
        <v>1130</v>
      </c>
      <c r="C343" s="3734"/>
      <c r="D343" s="3159" t="s">
        <v>1545</v>
      </c>
      <c r="E343" s="3159" t="s">
        <v>1545</v>
      </c>
      <c r="F343" s="3160" t="s">
        <v>1545</v>
      </c>
      <c r="G343" s="2650" t="s">
        <v>6163</v>
      </c>
      <c r="H343" s="2650" t="s">
        <v>1545</v>
      </c>
      <c r="I343" s="3068">
        <v>0.13440000000000002</v>
      </c>
      <c r="J343" s="3068">
        <v>0.13440000000000002</v>
      </c>
      <c r="K343" s="3160" t="s">
        <v>1545</v>
      </c>
      <c r="L343" s="2650" t="s">
        <v>1545</v>
      </c>
      <c r="M343" s="2650" t="s">
        <v>1545</v>
      </c>
      <c r="N343" s="2650" t="s">
        <v>1545</v>
      </c>
      <c r="O343" s="3428">
        <v>0.24640000000000004</v>
      </c>
      <c r="P343" s="3428">
        <v>0.16800000000000001</v>
      </c>
      <c r="Q343" s="2650" t="s">
        <v>1545</v>
      </c>
      <c r="R343" s="3160" t="s">
        <v>1545</v>
      </c>
      <c r="S343" s="3160" t="s">
        <v>1127</v>
      </c>
      <c r="T343" s="3068">
        <v>2.8000000000000004E-2</v>
      </c>
      <c r="U343" s="3068">
        <v>8.8106666666666663E-3</v>
      </c>
      <c r="V343" s="3160" t="s">
        <v>1545</v>
      </c>
      <c r="W343" s="3160" t="s">
        <v>1545</v>
      </c>
      <c r="X343" s="3160" t="s">
        <v>1545</v>
      </c>
      <c r="Y343" s="3160" t="s">
        <v>1545</v>
      </c>
      <c r="Z343" s="3160" t="s">
        <v>1545</v>
      </c>
      <c r="AA343" s="3160" t="s">
        <v>1545</v>
      </c>
      <c r="AB343" s="3160" t="s">
        <v>1545</v>
      </c>
      <c r="AC343" s="2620" t="s">
        <v>1545</v>
      </c>
      <c r="AD343" s="2620" t="s">
        <v>1545</v>
      </c>
      <c r="AE343" s="3270" t="s">
        <v>1545</v>
      </c>
      <c r="AF343" s="2581"/>
    </row>
    <row r="344" spans="2:32" s="2887" customFormat="1" x14ac:dyDescent="0.2">
      <c r="B344" s="3733" t="s">
        <v>1132</v>
      </c>
      <c r="C344" s="3734"/>
      <c r="D344" s="3159" t="s">
        <v>1545</v>
      </c>
      <c r="E344" s="3159" t="s">
        <v>1545</v>
      </c>
      <c r="F344" s="3160" t="s">
        <v>1545</v>
      </c>
      <c r="G344" s="2650" t="s">
        <v>6164</v>
      </c>
      <c r="H344" s="2650" t="s">
        <v>1545</v>
      </c>
      <c r="I344" s="3068">
        <v>0.13440000000000002</v>
      </c>
      <c r="J344" s="3068">
        <v>0.13440000000000002</v>
      </c>
      <c r="K344" s="3160" t="s">
        <v>1545</v>
      </c>
      <c r="L344" s="2650" t="s">
        <v>1545</v>
      </c>
      <c r="M344" s="2650" t="s">
        <v>1545</v>
      </c>
      <c r="N344" s="2650" t="s">
        <v>1545</v>
      </c>
      <c r="O344" s="3428">
        <v>0.24640000000000004</v>
      </c>
      <c r="P344" s="3428">
        <v>0.16800000000000001</v>
      </c>
      <c r="Q344" s="2650" t="s">
        <v>1545</v>
      </c>
      <c r="R344" s="3160" t="s">
        <v>1545</v>
      </c>
      <c r="S344" s="3160" t="s">
        <v>1133</v>
      </c>
      <c r="T344" s="3068">
        <v>2.8000000000000004E-2</v>
      </c>
      <c r="U344" s="3068">
        <v>8.8032000000000023E-3</v>
      </c>
      <c r="V344" s="3160" t="s">
        <v>1545</v>
      </c>
      <c r="W344" s="3160" t="s">
        <v>1545</v>
      </c>
      <c r="X344" s="3160" t="s">
        <v>1545</v>
      </c>
      <c r="Y344" s="3160" t="s">
        <v>1545</v>
      </c>
      <c r="Z344" s="3160" t="s">
        <v>1545</v>
      </c>
      <c r="AA344" s="3160" t="s">
        <v>1545</v>
      </c>
      <c r="AB344" s="3160" t="s">
        <v>1545</v>
      </c>
      <c r="AC344" s="2620" t="s">
        <v>1545</v>
      </c>
      <c r="AD344" s="2620" t="s">
        <v>1545</v>
      </c>
      <c r="AE344" s="3270" t="s">
        <v>1545</v>
      </c>
      <c r="AF344" s="2581"/>
    </row>
    <row r="345" spans="2:32" s="2887" customFormat="1" x14ac:dyDescent="0.2">
      <c r="B345" s="3733" t="s">
        <v>1134</v>
      </c>
      <c r="C345" s="3734"/>
      <c r="D345" s="3159" t="s">
        <v>1545</v>
      </c>
      <c r="E345" s="3159" t="s">
        <v>1545</v>
      </c>
      <c r="F345" s="3160" t="s">
        <v>1545</v>
      </c>
      <c r="G345" s="2650" t="s">
        <v>6165</v>
      </c>
      <c r="H345" s="2650" t="s">
        <v>1545</v>
      </c>
      <c r="I345" s="3068">
        <v>0.13440000000000002</v>
      </c>
      <c r="J345" s="3068">
        <v>0.13440000000000002</v>
      </c>
      <c r="K345" s="3160" t="s">
        <v>1545</v>
      </c>
      <c r="L345" s="3160" t="s">
        <v>1545</v>
      </c>
      <c r="M345" s="2650" t="s">
        <v>1545</v>
      </c>
      <c r="N345" s="2650" t="s">
        <v>1545</v>
      </c>
      <c r="O345" s="3428">
        <v>0.24640000000000004</v>
      </c>
      <c r="P345" s="3428">
        <v>0.16800000000000001</v>
      </c>
      <c r="Q345" s="2650" t="s">
        <v>1545</v>
      </c>
      <c r="R345" s="3160" t="s">
        <v>1545</v>
      </c>
      <c r="S345" s="3160" t="s">
        <v>1135</v>
      </c>
      <c r="T345" s="3068">
        <v>2.8000000000000004E-2</v>
      </c>
      <c r="U345" s="3068">
        <v>8.8144000000000017E-3</v>
      </c>
      <c r="V345" s="3160" t="s">
        <v>1545</v>
      </c>
      <c r="W345" s="3160" t="s">
        <v>1545</v>
      </c>
      <c r="X345" s="3160" t="s">
        <v>1545</v>
      </c>
      <c r="Y345" s="3160" t="s">
        <v>1545</v>
      </c>
      <c r="Z345" s="3160" t="s">
        <v>1545</v>
      </c>
      <c r="AA345" s="3160" t="s">
        <v>1545</v>
      </c>
      <c r="AB345" s="3160" t="s">
        <v>1545</v>
      </c>
      <c r="AC345" s="2620" t="s">
        <v>1545</v>
      </c>
      <c r="AD345" s="2620" t="s">
        <v>1545</v>
      </c>
      <c r="AE345" s="3270" t="s">
        <v>1545</v>
      </c>
      <c r="AF345" s="2581"/>
    </row>
    <row r="346" spans="2:32" s="2887" customFormat="1" x14ac:dyDescent="0.2">
      <c r="B346" s="3733" t="s">
        <v>1137</v>
      </c>
      <c r="C346" s="3734"/>
      <c r="D346" s="3159" t="s">
        <v>1545</v>
      </c>
      <c r="E346" s="3159" t="s">
        <v>1545</v>
      </c>
      <c r="F346" s="3160" t="s">
        <v>1545</v>
      </c>
      <c r="G346" s="2650" t="s">
        <v>6166</v>
      </c>
      <c r="H346" s="2650" t="s">
        <v>1545</v>
      </c>
      <c r="I346" s="3068">
        <v>0.13440000000000002</v>
      </c>
      <c r="J346" s="3068">
        <v>0.13440000000000002</v>
      </c>
      <c r="K346" s="3160" t="s">
        <v>1545</v>
      </c>
      <c r="L346" s="3160" t="s">
        <v>1545</v>
      </c>
      <c r="M346" s="2650" t="s">
        <v>1545</v>
      </c>
      <c r="N346" s="2650" t="s">
        <v>1545</v>
      </c>
      <c r="O346" s="3428">
        <v>0.24640000000000004</v>
      </c>
      <c r="P346" s="3428">
        <v>0.16800000000000001</v>
      </c>
      <c r="Q346" s="2650" t="s">
        <v>1545</v>
      </c>
      <c r="R346" s="3160" t="s">
        <v>1545</v>
      </c>
      <c r="S346" s="3160" t="s">
        <v>1138</v>
      </c>
      <c r="T346" s="3068">
        <v>2.8000000000000004E-2</v>
      </c>
      <c r="U346" s="3068">
        <v>8.810666666666668E-3</v>
      </c>
      <c r="V346" s="3160" t="s">
        <v>1545</v>
      </c>
      <c r="W346" s="3160" t="s">
        <v>1545</v>
      </c>
      <c r="X346" s="3160" t="s">
        <v>1545</v>
      </c>
      <c r="Y346" s="3160" t="s">
        <v>1545</v>
      </c>
      <c r="Z346" s="3160" t="s">
        <v>1545</v>
      </c>
      <c r="AA346" s="3160" t="s">
        <v>1545</v>
      </c>
      <c r="AB346" s="3160" t="s">
        <v>1545</v>
      </c>
      <c r="AC346" s="2620" t="s">
        <v>1545</v>
      </c>
      <c r="AD346" s="2620" t="s">
        <v>1545</v>
      </c>
      <c r="AE346" s="3270" t="s">
        <v>1545</v>
      </c>
      <c r="AF346" s="2581"/>
    </row>
    <row r="347" spans="2:32" s="2887" customFormat="1" ht="13.5" thickBot="1" x14ac:dyDescent="0.25">
      <c r="B347" s="3737" t="s">
        <v>1696</v>
      </c>
      <c r="C347" s="3738"/>
      <c r="D347" s="3168" t="s">
        <v>1545</v>
      </c>
      <c r="E347" s="3168" t="s">
        <v>1545</v>
      </c>
      <c r="F347" s="3169" t="s">
        <v>1545</v>
      </c>
      <c r="G347" s="2653" t="s">
        <v>6167</v>
      </c>
      <c r="H347" s="2653" t="s">
        <v>1545</v>
      </c>
      <c r="I347" s="3170">
        <v>0.12320000000000002</v>
      </c>
      <c r="J347" s="3170">
        <v>0.12320000000000002</v>
      </c>
      <c r="K347" s="3169" t="s">
        <v>1545</v>
      </c>
      <c r="L347" s="3169" t="s">
        <v>1545</v>
      </c>
      <c r="M347" s="2653" t="s">
        <v>1545</v>
      </c>
      <c r="N347" s="2653" t="s">
        <v>1545</v>
      </c>
      <c r="O347" s="2955">
        <v>0.24640000000000004</v>
      </c>
      <c r="P347" s="2955">
        <v>0.16800000000000001</v>
      </c>
      <c r="Q347" s="2653" t="s">
        <v>1545</v>
      </c>
      <c r="R347" s="3169" t="s">
        <v>1545</v>
      </c>
      <c r="S347" s="3169" t="s">
        <v>1697</v>
      </c>
      <c r="T347" s="3170">
        <f>0.00333333333333333*1.12</f>
        <v>3.7333333333333298E-3</v>
      </c>
      <c r="U347" s="3170">
        <v>6.720000000000001E-2</v>
      </c>
      <c r="V347" s="3169" t="s">
        <v>1545</v>
      </c>
      <c r="W347" s="3169" t="s">
        <v>1545</v>
      </c>
      <c r="X347" s="3169" t="s">
        <v>1545</v>
      </c>
      <c r="Y347" s="3169" t="s">
        <v>1545</v>
      </c>
      <c r="Z347" s="3169" t="s">
        <v>1545</v>
      </c>
      <c r="AA347" s="3169" t="s">
        <v>1545</v>
      </c>
      <c r="AB347" s="3169" t="s">
        <v>1545</v>
      </c>
      <c r="AC347" s="2682" t="s">
        <v>1545</v>
      </c>
      <c r="AD347" s="2682" t="s">
        <v>1545</v>
      </c>
      <c r="AE347" s="2683" t="s">
        <v>1545</v>
      </c>
      <c r="AF347" s="2581"/>
    </row>
    <row r="348" spans="2:32" s="2887" customFormat="1" ht="13.5" thickBot="1" x14ac:dyDescent="0.25">
      <c r="B348" s="4555"/>
      <c r="C348" s="4556"/>
      <c r="D348" s="3172"/>
      <c r="E348" s="3172"/>
      <c r="F348" s="3172"/>
      <c r="G348" s="3172"/>
      <c r="H348" s="3172"/>
      <c r="I348" s="3172"/>
      <c r="J348" s="3172"/>
      <c r="K348" s="3172"/>
      <c r="L348" s="3172"/>
      <c r="M348" s="3172"/>
      <c r="N348" s="3172"/>
      <c r="O348" s="3172"/>
      <c r="P348" s="3172"/>
      <c r="Q348" s="3172"/>
      <c r="R348" s="3172"/>
      <c r="S348" s="3172"/>
      <c r="T348" s="3172"/>
      <c r="U348" s="3172"/>
      <c r="V348" s="3172"/>
      <c r="W348" s="3172"/>
      <c r="X348" s="3172"/>
      <c r="Y348" s="3172"/>
      <c r="Z348" s="3173"/>
      <c r="AA348" s="3174"/>
      <c r="AB348" s="3174"/>
      <c r="AC348" s="3429"/>
      <c r="AD348" s="3429"/>
      <c r="AE348" s="3429"/>
      <c r="AF348" s="2581"/>
    </row>
    <row r="349" spans="2:32" s="2887" customFormat="1" x14ac:dyDescent="0.2">
      <c r="B349" s="2645"/>
      <c r="C349" s="2575"/>
      <c r="D349" s="2575"/>
      <c r="E349" s="2575"/>
      <c r="F349" s="2575"/>
      <c r="G349" s="2576"/>
      <c r="H349" s="2576"/>
      <c r="I349" s="2576"/>
      <c r="J349" s="2576"/>
      <c r="K349" s="2575"/>
      <c r="L349" s="2576"/>
      <c r="M349" s="2576"/>
      <c r="N349" s="2576"/>
      <c r="O349" s="2576"/>
      <c r="P349" s="2576"/>
      <c r="Q349" s="2642"/>
      <c r="R349" s="2642"/>
      <c r="S349" s="2642"/>
      <c r="T349" s="2642"/>
      <c r="U349" s="2642"/>
      <c r="V349" s="2642"/>
      <c r="W349" s="2642"/>
      <c r="X349" s="2642"/>
      <c r="Y349" s="2642"/>
      <c r="Z349" s="2642"/>
      <c r="AA349" s="2642"/>
      <c r="AB349" s="2642"/>
      <c r="AC349" s="2642"/>
      <c r="AD349" s="2642"/>
      <c r="AE349" s="2642"/>
      <c r="AF349" s="2581"/>
    </row>
    <row r="350" spans="2:32" s="2887" customFormat="1" x14ac:dyDescent="0.2">
      <c r="B350" s="3661" t="s">
        <v>5051</v>
      </c>
      <c r="C350" s="3662"/>
      <c r="D350" s="3663" t="s">
        <v>6115</v>
      </c>
      <c r="E350" s="3663"/>
      <c r="F350" s="3663"/>
      <c r="G350" s="3663"/>
      <c r="H350" s="3663"/>
      <c r="I350" s="2643"/>
      <c r="J350" s="2643"/>
      <c r="K350" s="2643"/>
      <c r="L350" s="2643"/>
      <c r="M350" s="2643"/>
      <c r="N350" s="2643"/>
      <c r="O350" s="2643"/>
      <c r="P350" s="2643"/>
      <c r="Q350" s="2642"/>
      <c r="R350" s="2642"/>
      <c r="S350" s="2642"/>
      <c r="T350" s="2642"/>
      <c r="U350" s="2642"/>
      <c r="V350" s="2642"/>
      <c r="W350" s="2642"/>
      <c r="X350" s="2642"/>
      <c r="Y350" s="2642"/>
      <c r="Z350" s="2642"/>
      <c r="AA350" s="2642"/>
      <c r="AB350" s="2642"/>
      <c r="AC350" s="2642"/>
      <c r="AD350" s="2642"/>
      <c r="AE350" s="2642"/>
      <c r="AF350" s="2581"/>
    </row>
    <row r="351" spans="2:32" s="2887" customFormat="1" x14ac:dyDescent="0.2">
      <c r="B351" s="3661" t="s">
        <v>5052</v>
      </c>
      <c r="C351" s="3662"/>
      <c r="D351" s="3663" t="s">
        <v>6115</v>
      </c>
      <c r="E351" s="3663"/>
      <c r="F351" s="3663"/>
      <c r="G351" s="3663"/>
      <c r="H351" s="3663"/>
      <c r="I351" s="2643"/>
      <c r="J351" s="2643"/>
      <c r="K351" s="2643"/>
      <c r="L351" s="2643"/>
      <c r="M351" s="2643"/>
      <c r="N351" s="2643"/>
      <c r="O351" s="2643"/>
      <c r="P351" s="2643"/>
      <c r="Q351" s="2642"/>
      <c r="R351" s="2642"/>
      <c r="S351" s="2642"/>
      <c r="T351" s="2642"/>
      <c r="U351" s="2642"/>
      <c r="V351" s="2642"/>
      <c r="W351" s="2642"/>
      <c r="X351" s="2642"/>
      <c r="Y351" s="2642"/>
      <c r="Z351" s="2642"/>
      <c r="AA351" s="2642"/>
      <c r="AB351" s="2642"/>
      <c r="AC351" s="2642"/>
      <c r="AD351" s="2642"/>
      <c r="AE351" s="2642"/>
      <c r="AF351" s="2581"/>
    </row>
    <row r="352" spans="2:32" s="2887" customFormat="1" ht="13.5" thickBot="1" x14ac:dyDescent="0.25">
      <c r="B352" s="3563"/>
      <c r="C352" s="3564"/>
      <c r="D352" s="3564"/>
      <c r="E352" s="3564"/>
      <c r="F352" s="3564"/>
      <c r="G352" s="2646"/>
      <c r="H352" s="2646"/>
      <c r="I352" s="2646"/>
      <c r="J352" s="2646"/>
      <c r="K352" s="2646"/>
      <c r="L352" s="2646"/>
      <c r="M352" s="2646"/>
      <c r="N352" s="2646"/>
      <c r="O352" s="2646"/>
      <c r="P352" s="2646"/>
      <c r="Q352" s="2646"/>
      <c r="R352" s="2646"/>
      <c r="S352" s="2646"/>
      <c r="T352" s="2646"/>
      <c r="U352" s="2646"/>
      <c r="V352" s="2646"/>
      <c r="W352" s="2646"/>
      <c r="X352" s="2646"/>
      <c r="Y352" s="2646"/>
      <c r="Z352" s="2646"/>
      <c r="AA352" s="2646"/>
      <c r="AB352" s="2646"/>
      <c r="AC352" s="2646"/>
      <c r="AD352" s="2646"/>
      <c r="AE352" s="2646"/>
      <c r="AF352" s="2586"/>
    </row>
    <row r="353" spans="2:32" s="2887" customFormat="1" x14ac:dyDescent="0.2">
      <c r="B353" s="2786" t="str">
        <f>+B328</f>
        <v>.</v>
      </c>
    </row>
    <row r="354" spans="2:32" s="2887" customFormat="1" ht="13.5" thickBot="1" x14ac:dyDescent="0.25"/>
    <row r="355" spans="2:32" s="2887" customFormat="1" ht="20.25" x14ac:dyDescent="0.2">
      <c r="B355" s="3616" t="s">
        <v>5124</v>
      </c>
      <c r="C355" s="3617"/>
      <c r="D355" s="3617"/>
      <c r="E355" s="3617"/>
      <c r="F355" s="3617"/>
      <c r="G355" s="3617"/>
      <c r="H355" s="3617"/>
      <c r="I355" s="3617"/>
      <c r="J355" s="3617"/>
      <c r="K355" s="3617"/>
      <c r="L355" s="3617"/>
      <c r="M355" s="3617"/>
      <c r="N355" s="3617"/>
      <c r="O355" s="3617"/>
      <c r="P355" s="3617"/>
      <c r="Q355" s="3617"/>
      <c r="R355" s="3617"/>
      <c r="S355" s="3617"/>
      <c r="T355" s="3617"/>
      <c r="U355" s="3617"/>
      <c r="V355" s="3617"/>
      <c r="W355" s="3617"/>
      <c r="X355" s="3617"/>
      <c r="Y355" s="3617"/>
      <c r="Z355" s="3617"/>
      <c r="AA355" s="3617"/>
      <c r="AB355" s="3617"/>
      <c r="AC355" s="3617"/>
      <c r="AD355" s="3617"/>
      <c r="AE355" s="3617"/>
      <c r="AF355" s="3618"/>
    </row>
    <row r="356" spans="2:32" s="2887" customFormat="1" x14ac:dyDescent="0.2">
      <c r="B356" s="3558"/>
      <c r="C356" s="3559"/>
      <c r="D356" s="3559"/>
      <c r="E356" s="3559"/>
      <c r="F356" s="3559"/>
      <c r="G356" s="2580"/>
      <c r="H356" s="2580"/>
      <c r="I356" s="2580"/>
      <c r="J356" s="2580"/>
      <c r="K356" s="2580"/>
      <c r="L356" s="2580"/>
      <c r="M356" s="2580"/>
      <c r="N356" s="2580"/>
      <c r="O356" s="2580"/>
      <c r="P356" s="2580"/>
      <c r="Q356" s="2580"/>
      <c r="R356" s="2580"/>
      <c r="S356" s="2580"/>
      <c r="T356" s="2580"/>
      <c r="U356" s="2580"/>
      <c r="V356" s="2580"/>
      <c r="W356" s="2580"/>
      <c r="X356" s="2580"/>
      <c r="Y356" s="2580"/>
      <c r="Z356" s="2580"/>
      <c r="AA356" s="2580"/>
      <c r="AB356" s="2580"/>
      <c r="AC356" s="2580"/>
      <c r="AD356" s="2580"/>
      <c r="AE356" s="2580"/>
      <c r="AF356" s="2581"/>
    </row>
    <row r="357" spans="2:32" s="2887" customFormat="1" x14ac:dyDescent="0.2">
      <c r="B357" s="2644" t="s">
        <v>5144</v>
      </c>
      <c r="C357" s="3559"/>
      <c r="D357" s="3674" t="s">
        <v>6733</v>
      </c>
      <c r="E357" s="3674"/>
      <c r="F357" s="3674"/>
      <c r="G357" s="2580"/>
      <c r="H357" s="2580"/>
      <c r="I357" s="2580"/>
      <c r="J357" s="2580"/>
      <c r="K357" s="2580"/>
      <c r="L357" s="2580"/>
      <c r="M357" s="2580"/>
      <c r="N357" s="2580"/>
      <c r="O357" s="2580"/>
      <c r="P357" s="2580"/>
      <c r="Q357" s="2580"/>
      <c r="R357" s="2580"/>
      <c r="S357" s="2580"/>
      <c r="T357" s="2580"/>
      <c r="U357" s="2580"/>
      <c r="V357" s="2580"/>
      <c r="W357" s="2580"/>
      <c r="X357" s="2580"/>
      <c r="Y357" s="2580"/>
      <c r="Z357" s="2580"/>
      <c r="AA357" s="2580"/>
      <c r="AB357" s="2580"/>
      <c r="AC357" s="2580"/>
      <c r="AD357" s="2580"/>
      <c r="AE357" s="2580"/>
      <c r="AF357" s="2581"/>
    </row>
    <row r="358" spans="2:32" s="2887" customFormat="1" x14ac:dyDescent="0.2">
      <c r="B358" s="3675" t="s">
        <v>5127</v>
      </c>
      <c r="C358" s="3676"/>
      <c r="D358" s="3670">
        <v>41646</v>
      </c>
      <c r="E358" s="3670"/>
      <c r="F358" s="3670"/>
      <c r="G358" s="2580"/>
      <c r="H358" s="2580"/>
      <c r="I358" s="2580"/>
      <c r="J358" s="2580"/>
      <c r="K358" s="2580"/>
      <c r="L358" s="2580"/>
      <c r="M358" s="2580"/>
      <c r="N358" s="2580"/>
      <c r="O358" s="2580"/>
      <c r="P358" s="2580"/>
      <c r="Q358" s="2580"/>
      <c r="R358" s="2580"/>
      <c r="S358" s="2580"/>
      <c r="T358" s="2580"/>
      <c r="U358" s="2580"/>
      <c r="V358" s="2580"/>
      <c r="W358" s="2580"/>
      <c r="X358" s="2580"/>
      <c r="Y358" s="2580"/>
      <c r="Z358" s="2580"/>
      <c r="AA358" s="2580"/>
      <c r="AB358" s="2580"/>
      <c r="AC358" s="2580"/>
      <c r="AD358" s="2580"/>
      <c r="AE358" s="2580"/>
      <c r="AF358" s="2581"/>
    </row>
    <row r="359" spans="2:32" s="2887" customFormat="1" ht="12.75" customHeight="1" x14ac:dyDescent="0.2">
      <c r="B359" s="3620" t="s">
        <v>5125</v>
      </c>
      <c r="C359" s="3621"/>
      <c r="D359" s="3692">
        <v>41670</v>
      </c>
      <c r="E359" s="3692"/>
      <c r="F359" s="3692"/>
      <c r="G359" s="2580"/>
      <c r="H359" s="2580"/>
      <c r="I359" s="2580"/>
      <c r="J359" s="2580"/>
      <c r="K359" s="2580"/>
      <c r="L359" s="2580"/>
      <c r="M359" s="2580"/>
      <c r="N359" s="2580"/>
      <c r="O359" s="2580"/>
      <c r="P359" s="2580"/>
      <c r="Q359" s="2580"/>
      <c r="R359" s="2580"/>
      <c r="S359" s="2580"/>
      <c r="T359" s="2580"/>
      <c r="U359" s="2580"/>
      <c r="V359" s="2580"/>
      <c r="W359" s="2580"/>
      <c r="X359" s="2580"/>
      <c r="Y359" s="2580"/>
      <c r="Z359" s="2580"/>
      <c r="AA359" s="2580"/>
      <c r="AB359" s="2580"/>
      <c r="AC359" s="2580"/>
      <c r="AD359" s="2580"/>
      <c r="AE359" s="2580"/>
      <c r="AF359" s="2581"/>
    </row>
    <row r="360" spans="2:32" s="2887" customFormat="1" ht="12.75" customHeight="1" thickBot="1" x14ac:dyDescent="0.25">
      <c r="B360" s="3558"/>
      <c r="C360" s="3559"/>
      <c r="D360" s="3559"/>
      <c r="E360" s="3559"/>
      <c r="F360" s="3559"/>
      <c r="G360" s="2580"/>
      <c r="H360" s="2580"/>
      <c r="I360" s="2580"/>
      <c r="J360" s="2580"/>
      <c r="K360" s="2580"/>
      <c r="L360" s="2580"/>
      <c r="M360" s="2580"/>
      <c r="N360" s="2580"/>
      <c r="O360" s="2580"/>
      <c r="P360" s="2580"/>
      <c r="Q360" s="2580"/>
      <c r="R360" s="2580"/>
      <c r="S360" s="2580"/>
      <c r="T360" s="2580"/>
      <c r="U360" s="2580"/>
      <c r="V360" s="2580"/>
      <c r="W360" s="2580"/>
      <c r="X360" s="2580"/>
      <c r="Y360" s="2580"/>
      <c r="Z360" s="2580"/>
      <c r="AA360" s="2580"/>
      <c r="AB360" s="2580"/>
      <c r="AC360" s="2580"/>
      <c r="AD360" s="2580"/>
      <c r="AE360" s="2580"/>
      <c r="AF360" s="2581"/>
    </row>
    <row r="361" spans="2:32" s="2887" customFormat="1" ht="51" customHeight="1" thickBot="1" x14ac:dyDescent="0.25">
      <c r="B361" s="3633" t="s">
        <v>5126</v>
      </c>
      <c r="C361" s="3677"/>
      <c r="D361" s="3623" t="s">
        <v>6734</v>
      </c>
      <c r="E361" s="3624"/>
      <c r="F361" s="3624"/>
      <c r="G361" s="3624"/>
      <c r="H361" s="3624"/>
      <c r="I361" s="3624"/>
      <c r="J361" s="3624"/>
      <c r="K361" s="3624"/>
      <c r="L361" s="3624"/>
      <c r="M361" s="3624"/>
      <c r="N361" s="3624"/>
      <c r="O361" s="3624"/>
      <c r="P361" s="3624"/>
      <c r="Q361" s="3625"/>
      <c r="R361" s="2580"/>
      <c r="S361" s="2580"/>
      <c r="T361" s="2580"/>
      <c r="U361" s="2580"/>
      <c r="V361" s="2580"/>
      <c r="W361" s="2580"/>
      <c r="X361" s="2580"/>
      <c r="Y361" s="2580"/>
      <c r="Z361" s="2580"/>
      <c r="AA361" s="2580"/>
      <c r="AB361" s="2580"/>
      <c r="AC361" s="2580"/>
      <c r="AD361" s="2580"/>
      <c r="AE361" s="2580"/>
      <c r="AF361" s="2581"/>
    </row>
    <row r="362" spans="2:32" s="2887" customFormat="1" ht="13.5" customHeight="1" thickBot="1" x14ac:dyDescent="0.25">
      <c r="B362" s="3558"/>
      <c r="C362" s="3559"/>
      <c r="D362" s="3559"/>
      <c r="E362" s="3559"/>
      <c r="F362" s="3559"/>
      <c r="G362" s="2580"/>
      <c r="H362" s="2580"/>
      <c r="I362" s="2580"/>
      <c r="J362" s="2580"/>
      <c r="K362" s="2580"/>
      <c r="L362" s="2580"/>
      <c r="M362" s="2580"/>
      <c r="N362" s="2580"/>
      <c r="O362" s="2580"/>
      <c r="P362" s="2580"/>
      <c r="Q362" s="2580"/>
      <c r="R362" s="2646"/>
      <c r="S362" s="2580"/>
      <c r="T362" s="2580"/>
      <c r="U362" s="2580"/>
      <c r="V362" s="2580"/>
      <c r="W362" s="2580"/>
      <c r="X362" s="2580"/>
      <c r="Y362" s="2580"/>
      <c r="Z362" s="2580"/>
      <c r="AA362" s="2580"/>
      <c r="AB362" s="2580"/>
      <c r="AC362" s="2580"/>
      <c r="AD362" s="2580"/>
      <c r="AE362" s="2580"/>
      <c r="AF362" s="2581"/>
    </row>
    <row r="363" spans="2:32" s="2887" customFormat="1" ht="13.5" thickBot="1" x14ac:dyDescent="0.25">
      <c r="B363" s="3678" t="s">
        <v>5128</v>
      </c>
      <c r="C363" s="3679"/>
      <c r="D363" s="3630" t="s">
        <v>5129</v>
      </c>
      <c r="E363" s="3682" t="s">
        <v>224</v>
      </c>
      <c r="F363" s="3683"/>
      <c r="G363" s="3683"/>
      <c r="H363" s="3683"/>
      <c r="I363" s="3683"/>
      <c r="J363" s="3683"/>
      <c r="K363" s="3683"/>
      <c r="L363" s="3683"/>
      <c r="M363" s="3683"/>
      <c r="N363" s="3683"/>
      <c r="O363" s="3683"/>
      <c r="P363" s="3684"/>
      <c r="Q363" s="3685" t="s">
        <v>340</v>
      </c>
      <c r="R363" s="3686"/>
      <c r="S363" s="3687"/>
      <c r="T363" s="3687"/>
      <c r="U363" s="3687"/>
      <c r="V363" s="3687"/>
      <c r="W363" s="3687"/>
      <c r="X363" s="3687"/>
      <c r="Y363" s="3688"/>
      <c r="Z363" s="3685" t="s">
        <v>225</v>
      </c>
      <c r="AA363" s="3687"/>
      <c r="AB363" s="3688"/>
      <c r="AC363" s="3689" t="s">
        <v>5048</v>
      </c>
      <c r="AD363" s="3690"/>
      <c r="AE363" s="3691"/>
      <c r="AF363" s="2581"/>
    </row>
    <row r="364" spans="2:32" s="2887" customFormat="1" ht="13.5" customHeight="1" thickBot="1" x14ac:dyDescent="0.25">
      <c r="B364" s="3680"/>
      <c r="C364" s="3681"/>
      <c r="D364" s="3630"/>
      <c r="E364" s="3630" t="s">
        <v>5066</v>
      </c>
      <c r="F364" s="3630" t="s">
        <v>5067</v>
      </c>
      <c r="G364" s="3631" t="s">
        <v>5069</v>
      </c>
      <c r="H364" s="3631" t="s">
        <v>5130</v>
      </c>
      <c r="I364" s="3671" t="s">
        <v>5131</v>
      </c>
      <c r="J364" s="3671" t="s">
        <v>5132</v>
      </c>
      <c r="K364" s="3671" t="s">
        <v>5072</v>
      </c>
      <c r="L364" s="3671"/>
      <c r="M364" s="3671" t="s">
        <v>5133</v>
      </c>
      <c r="N364" s="3671" t="s">
        <v>5134</v>
      </c>
      <c r="O364" s="3671" t="s">
        <v>5135</v>
      </c>
      <c r="P364" s="3671" t="s">
        <v>5136</v>
      </c>
      <c r="Q364" s="3627" t="s">
        <v>5078</v>
      </c>
      <c r="R364" s="3627" t="s">
        <v>5079</v>
      </c>
      <c r="S364" s="3627" t="s">
        <v>5080</v>
      </c>
      <c r="T364" s="3627" t="s">
        <v>5137</v>
      </c>
      <c r="U364" s="3627" t="s">
        <v>5138</v>
      </c>
      <c r="V364" s="3627" t="s">
        <v>5083</v>
      </c>
      <c r="W364" s="3627" t="s">
        <v>5085</v>
      </c>
      <c r="X364" s="3631" t="s">
        <v>5139</v>
      </c>
      <c r="Y364" s="3631" t="s">
        <v>5140</v>
      </c>
      <c r="Z364" s="3627" t="s">
        <v>5141</v>
      </c>
      <c r="AA364" s="3627" t="s">
        <v>5142</v>
      </c>
      <c r="AB364" s="3627" t="s">
        <v>5143</v>
      </c>
      <c r="AC364" s="3627" t="s">
        <v>1162</v>
      </c>
      <c r="AD364" s="3627" t="s">
        <v>5049</v>
      </c>
      <c r="AE364" s="3627" t="s">
        <v>5050</v>
      </c>
      <c r="AF364" s="2581"/>
    </row>
    <row r="365" spans="2:32" s="2887" customFormat="1" ht="13.5" customHeight="1" thickBot="1" x14ac:dyDescent="0.25">
      <c r="B365" s="3680"/>
      <c r="C365" s="3681"/>
      <c r="D365" s="3627"/>
      <c r="E365" s="3627"/>
      <c r="F365" s="3627"/>
      <c r="G365" s="3632"/>
      <c r="H365" s="3632"/>
      <c r="I365" s="3631"/>
      <c r="J365" s="3631"/>
      <c r="K365" s="3556" t="s">
        <v>5092</v>
      </c>
      <c r="L365" s="3557" t="s">
        <v>2809</v>
      </c>
      <c r="M365" s="3631"/>
      <c r="N365" s="3631"/>
      <c r="O365" s="3631"/>
      <c r="P365" s="3631"/>
      <c r="Q365" s="3628"/>
      <c r="R365" s="3628"/>
      <c r="S365" s="3628"/>
      <c r="T365" s="3628"/>
      <c r="U365" s="3628"/>
      <c r="V365" s="3628"/>
      <c r="W365" s="3628"/>
      <c r="X365" s="3632"/>
      <c r="Y365" s="3632"/>
      <c r="Z365" s="3628"/>
      <c r="AA365" s="3628"/>
      <c r="AB365" s="3628"/>
      <c r="AC365" s="3628"/>
      <c r="AD365" s="3628"/>
      <c r="AE365" s="3628"/>
      <c r="AF365" s="2581"/>
    </row>
    <row r="366" spans="2:32" s="2887" customFormat="1" ht="13.5" customHeight="1" x14ac:dyDescent="0.2">
      <c r="B366" s="3668" t="s">
        <v>1682</v>
      </c>
      <c r="C366" s="3669"/>
      <c r="D366" s="3164" t="s">
        <v>1545</v>
      </c>
      <c r="E366" s="3164" t="s">
        <v>1545</v>
      </c>
      <c r="F366" s="3165" t="s">
        <v>1545</v>
      </c>
      <c r="G366" s="2660" t="s">
        <v>6120</v>
      </c>
      <c r="H366" s="2660" t="s">
        <v>1545</v>
      </c>
      <c r="I366" s="3166">
        <v>0.112</v>
      </c>
      <c r="J366" s="3166">
        <v>0.112</v>
      </c>
      <c r="K366" s="3165" t="s">
        <v>1545</v>
      </c>
      <c r="L366" s="2660" t="s">
        <v>1545</v>
      </c>
      <c r="M366" s="2660" t="s">
        <v>1545</v>
      </c>
      <c r="N366" s="2660" t="s">
        <v>1545</v>
      </c>
      <c r="O366" s="3427">
        <v>0.24640000000000004</v>
      </c>
      <c r="P366" s="3427">
        <v>0.16800000000000001</v>
      </c>
      <c r="Q366" s="2660" t="s">
        <v>1545</v>
      </c>
      <c r="R366" s="3165" t="s">
        <v>1545</v>
      </c>
      <c r="S366" s="3165" t="s">
        <v>1545</v>
      </c>
      <c r="T366" s="3165" t="s">
        <v>1545</v>
      </c>
      <c r="U366" s="3166">
        <v>6.720000000000001E-2</v>
      </c>
      <c r="V366" s="3165" t="s">
        <v>1545</v>
      </c>
      <c r="W366" s="3165" t="s">
        <v>1545</v>
      </c>
      <c r="X366" s="3165" t="s">
        <v>1545</v>
      </c>
      <c r="Y366" s="3166">
        <v>6.720000000000001E-2</v>
      </c>
      <c r="Z366" s="3165" t="s">
        <v>1545</v>
      </c>
      <c r="AA366" s="3165" t="s">
        <v>1545</v>
      </c>
      <c r="AB366" s="3166">
        <v>0.112</v>
      </c>
      <c r="AC366" s="2661" t="s">
        <v>1545</v>
      </c>
      <c r="AD366" s="2661" t="s">
        <v>1545</v>
      </c>
      <c r="AE366" s="3268" t="s">
        <v>1545</v>
      </c>
      <c r="AF366" s="2581"/>
    </row>
    <row r="367" spans="2:32" s="2887" customFormat="1" ht="13.5" customHeight="1" x14ac:dyDescent="0.2">
      <c r="B367" s="4519" t="s">
        <v>1684</v>
      </c>
      <c r="C367" s="4520"/>
      <c r="D367" s="3159" t="s">
        <v>1545</v>
      </c>
      <c r="E367" s="3159" t="s">
        <v>1545</v>
      </c>
      <c r="F367" s="3160" t="s">
        <v>1545</v>
      </c>
      <c r="G367" s="2650" t="s">
        <v>6121</v>
      </c>
      <c r="H367" s="2650" t="s">
        <v>1545</v>
      </c>
      <c r="I367" s="3068">
        <v>0.112</v>
      </c>
      <c r="J367" s="3068">
        <v>0.112</v>
      </c>
      <c r="K367" s="3160" t="s">
        <v>1545</v>
      </c>
      <c r="L367" s="2650" t="s">
        <v>1545</v>
      </c>
      <c r="M367" s="2650" t="s">
        <v>1545</v>
      </c>
      <c r="N367" s="2650" t="s">
        <v>1545</v>
      </c>
      <c r="O367" s="3428">
        <v>0.24640000000000004</v>
      </c>
      <c r="P367" s="3428">
        <v>0.16800000000000001</v>
      </c>
      <c r="Q367" s="2650" t="s">
        <v>1545</v>
      </c>
      <c r="R367" s="3160" t="s">
        <v>1545</v>
      </c>
      <c r="S367" s="3160" t="s">
        <v>1545</v>
      </c>
      <c r="T367" s="3160" t="s">
        <v>1545</v>
      </c>
      <c r="U367" s="3068">
        <v>6.720000000000001E-2</v>
      </c>
      <c r="V367" s="3160" t="s">
        <v>1545</v>
      </c>
      <c r="W367" s="3160" t="s">
        <v>1545</v>
      </c>
      <c r="X367" s="3160" t="s">
        <v>1545</v>
      </c>
      <c r="Y367" s="3068">
        <v>6.720000000000001E-2</v>
      </c>
      <c r="Z367" s="3160" t="s">
        <v>1545</v>
      </c>
      <c r="AA367" s="3160" t="s">
        <v>1545</v>
      </c>
      <c r="AB367" s="3068">
        <v>0.112</v>
      </c>
      <c r="AC367" s="2620" t="s">
        <v>1545</v>
      </c>
      <c r="AD367" s="2620" t="s">
        <v>1545</v>
      </c>
      <c r="AE367" s="3270" t="s">
        <v>1545</v>
      </c>
      <c r="AF367" s="2581"/>
    </row>
    <row r="368" spans="2:32" s="2887" customFormat="1" ht="13.5" customHeight="1" x14ac:dyDescent="0.2">
      <c r="B368" s="4519" t="s">
        <v>1691</v>
      </c>
      <c r="C368" s="4520"/>
      <c r="D368" s="3159" t="s">
        <v>1545</v>
      </c>
      <c r="E368" s="3159" t="s">
        <v>1545</v>
      </c>
      <c r="F368" s="3160" t="s">
        <v>1545</v>
      </c>
      <c r="G368" s="2650" t="s">
        <v>6122</v>
      </c>
      <c r="H368" s="2650" t="s">
        <v>1545</v>
      </c>
      <c r="I368" s="3068">
        <v>0.112</v>
      </c>
      <c r="J368" s="3068">
        <v>0.112</v>
      </c>
      <c r="K368" s="3160" t="s">
        <v>1545</v>
      </c>
      <c r="L368" s="2650" t="s">
        <v>1545</v>
      </c>
      <c r="M368" s="2650" t="s">
        <v>1545</v>
      </c>
      <c r="N368" s="2650" t="s">
        <v>1545</v>
      </c>
      <c r="O368" s="3428">
        <v>0.24640000000000004</v>
      </c>
      <c r="P368" s="3428">
        <v>0.16800000000000001</v>
      </c>
      <c r="Q368" s="2650" t="s">
        <v>1545</v>
      </c>
      <c r="R368" s="3160" t="s">
        <v>1545</v>
      </c>
      <c r="S368" s="3160" t="s">
        <v>1545</v>
      </c>
      <c r="T368" s="3160" t="s">
        <v>1545</v>
      </c>
      <c r="U368" s="3068">
        <v>6.720000000000001E-2</v>
      </c>
      <c r="V368" s="3160" t="s">
        <v>1545</v>
      </c>
      <c r="W368" s="3160" t="s">
        <v>1545</v>
      </c>
      <c r="X368" s="3160" t="s">
        <v>1545</v>
      </c>
      <c r="Y368" s="3068">
        <v>6.720000000000001E-2</v>
      </c>
      <c r="Z368" s="3160" t="s">
        <v>1545</v>
      </c>
      <c r="AA368" s="3160" t="s">
        <v>1545</v>
      </c>
      <c r="AB368" s="3068">
        <v>0.112</v>
      </c>
      <c r="AC368" s="2620" t="s">
        <v>1545</v>
      </c>
      <c r="AD368" s="2620" t="s">
        <v>1545</v>
      </c>
      <c r="AE368" s="3270" t="s">
        <v>1545</v>
      </c>
      <c r="AF368" s="2581"/>
    </row>
    <row r="369" spans="2:32" s="2887" customFormat="1" ht="13.5" customHeight="1" x14ac:dyDescent="0.2">
      <c r="B369" s="4519" t="s">
        <v>1099</v>
      </c>
      <c r="C369" s="4520"/>
      <c r="D369" s="3159" t="s">
        <v>1545</v>
      </c>
      <c r="E369" s="3159" t="s">
        <v>1545</v>
      </c>
      <c r="F369" s="3159" t="s">
        <v>1545</v>
      </c>
      <c r="G369" s="2650" t="s">
        <v>6123</v>
      </c>
      <c r="H369" s="2650" t="s">
        <v>1545</v>
      </c>
      <c r="I369" s="3068">
        <v>0.11</v>
      </c>
      <c r="J369" s="3068">
        <v>0.11</v>
      </c>
      <c r="K369" s="3160" t="s">
        <v>1545</v>
      </c>
      <c r="L369" s="2650" t="s">
        <v>1545</v>
      </c>
      <c r="M369" s="2650" t="s">
        <v>1545</v>
      </c>
      <c r="N369" s="2650" t="s">
        <v>1545</v>
      </c>
      <c r="O369" s="3428">
        <v>0.24640000000000004</v>
      </c>
      <c r="P369" s="3428">
        <v>0.16800000000000001</v>
      </c>
      <c r="Q369" s="2650" t="s">
        <v>1545</v>
      </c>
      <c r="R369" s="3160" t="s">
        <v>1545</v>
      </c>
      <c r="S369" s="3160" t="s">
        <v>1545</v>
      </c>
      <c r="T369" s="3160" t="s">
        <v>1545</v>
      </c>
      <c r="U369" s="3068">
        <v>6.720000000000001E-2</v>
      </c>
      <c r="V369" s="3160" t="s">
        <v>1545</v>
      </c>
      <c r="W369" s="3160" t="s">
        <v>1545</v>
      </c>
      <c r="X369" s="3160" t="s">
        <v>1545</v>
      </c>
      <c r="Y369" s="3068">
        <v>6.720000000000001E-2</v>
      </c>
      <c r="Z369" s="3160" t="s">
        <v>1545</v>
      </c>
      <c r="AA369" s="3160" t="s">
        <v>1545</v>
      </c>
      <c r="AB369" s="3068">
        <v>0.112</v>
      </c>
      <c r="AC369" s="2620" t="s">
        <v>1545</v>
      </c>
      <c r="AD369" s="2620" t="s">
        <v>1545</v>
      </c>
      <c r="AE369" s="3270" t="s">
        <v>1545</v>
      </c>
      <c r="AF369" s="2581"/>
    </row>
    <row r="370" spans="2:32" s="2887" customFormat="1" ht="13.5" customHeight="1" x14ac:dyDescent="0.2">
      <c r="B370" s="4519" t="s">
        <v>1109</v>
      </c>
      <c r="C370" s="4520"/>
      <c r="D370" s="3159" t="s">
        <v>1545</v>
      </c>
      <c r="E370" s="3159" t="s">
        <v>1545</v>
      </c>
      <c r="F370" s="3159" t="s">
        <v>1545</v>
      </c>
      <c r="G370" s="2650" t="s">
        <v>6124</v>
      </c>
      <c r="H370" s="2650" t="s">
        <v>1545</v>
      </c>
      <c r="I370" s="3068">
        <v>0.108</v>
      </c>
      <c r="J370" s="3068">
        <v>0.108</v>
      </c>
      <c r="K370" s="3160" t="s">
        <v>1545</v>
      </c>
      <c r="L370" s="2650" t="s">
        <v>1545</v>
      </c>
      <c r="M370" s="2650" t="s">
        <v>1545</v>
      </c>
      <c r="N370" s="2650" t="s">
        <v>1545</v>
      </c>
      <c r="O370" s="3428">
        <v>0.24640000000000004</v>
      </c>
      <c r="P370" s="3428">
        <v>0.16800000000000001</v>
      </c>
      <c r="Q370" s="2650" t="s">
        <v>1545</v>
      </c>
      <c r="R370" s="3160" t="s">
        <v>1545</v>
      </c>
      <c r="S370" s="3160" t="s">
        <v>1545</v>
      </c>
      <c r="T370" s="3160" t="s">
        <v>1545</v>
      </c>
      <c r="U370" s="3068">
        <v>6.720000000000001E-2</v>
      </c>
      <c r="V370" s="3160" t="s">
        <v>1545</v>
      </c>
      <c r="W370" s="3160" t="s">
        <v>1545</v>
      </c>
      <c r="X370" s="3160" t="s">
        <v>1545</v>
      </c>
      <c r="Y370" s="3068">
        <v>6.720000000000001E-2</v>
      </c>
      <c r="Z370" s="3160" t="s">
        <v>1545</v>
      </c>
      <c r="AA370" s="3160" t="s">
        <v>1545</v>
      </c>
      <c r="AB370" s="3068">
        <v>0.112</v>
      </c>
      <c r="AC370" s="2620" t="s">
        <v>1545</v>
      </c>
      <c r="AD370" s="2620" t="s">
        <v>1545</v>
      </c>
      <c r="AE370" s="3270" t="s">
        <v>1545</v>
      </c>
      <c r="AF370" s="2581"/>
    </row>
    <row r="371" spans="2:32" s="2887" customFormat="1" ht="13.5" customHeight="1" x14ac:dyDescent="0.2">
      <c r="B371" s="4519" t="s">
        <v>1117</v>
      </c>
      <c r="C371" s="4520"/>
      <c r="D371" s="3159" t="s">
        <v>1545</v>
      </c>
      <c r="E371" s="3159" t="s">
        <v>1545</v>
      </c>
      <c r="F371" s="3159" t="s">
        <v>1545</v>
      </c>
      <c r="G371" s="2650" t="s">
        <v>6125</v>
      </c>
      <c r="H371" s="2650" t="s">
        <v>1545</v>
      </c>
      <c r="I371" s="3068">
        <v>9.9000000000000005E-2</v>
      </c>
      <c r="J371" s="3068">
        <v>9.9000000000000005E-2</v>
      </c>
      <c r="K371" s="3160" t="s">
        <v>1545</v>
      </c>
      <c r="L371" s="2650" t="s">
        <v>1545</v>
      </c>
      <c r="M371" s="2650" t="s">
        <v>1545</v>
      </c>
      <c r="N371" s="2650" t="s">
        <v>1545</v>
      </c>
      <c r="O371" s="3428">
        <v>0.24640000000000004</v>
      </c>
      <c r="P371" s="3428">
        <v>0.16800000000000001</v>
      </c>
      <c r="Q371" s="2650" t="s">
        <v>1545</v>
      </c>
      <c r="R371" s="3160" t="s">
        <v>1545</v>
      </c>
      <c r="S371" s="3160" t="s">
        <v>1545</v>
      </c>
      <c r="T371" s="3160" t="s">
        <v>1545</v>
      </c>
      <c r="U371" s="3068">
        <v>6.720000000000001E-2</v>
      </c>
      <c r="V371" s="3160" t="s">
        <v>1545</v>
      </c>
      <c r="W371" s="3160" t="s">
        <v>1545</v>
      </c>
      <c r="X371" s="3160" t="s">
        <v>1545</v>
      </c>
      <c r="Y371" s="3068">
        <v>6.720000000000001E-2</v>
      </c>
      <c r="Z371" s="3160" t="s">
        <v>1545</v>
      </c>
      <c r="AA371" s="3160" t="s">
        <v>1545</v>
      </c>
      <c r="AB371" s="3068">
        <v>0.112</v>
      </c>
      <c r="AC371" s="2620" t="s">
        <v>1545</v>
      </c>
      <c r="AD371" s="2620" t="s">
        <v>1545</v>
      </c>
      <c r="AE371" s="3270" t="s">
        <v>1545</v>
      </c>
      <c r="AF371" s="2581"/>
    </row>
    <row r="372" spans="2:32" s="2887" customFormat="1" ht="13.5" customHeight="1" x14ac:dyDescent="0.2">
      <c r="B372" s="4519" t="s">
        <v>1121</v>
      </c>
      <c r="C372" s="4520"/>
      <c r="D372" s="3159" t="s">
        <v>1545</v>
      </c>
      <c r="E372" s="3159" t="s">
        <v>1545</v>
      </c>
      <c r="F372" s="3159" t="s">
        <v>1545</v>
      </c>
      <c r="G372" s="2650" t="s">
        <v>6126</v>
      </c>
      <c r="H372" s="2650" t="s">
        <v>1545</v>
      </c>
      <c r="I372" s="3068">
        <v>9.6000000000000002E-2</v>
      </c>
      <c r="J372" s="3068">
        <v>9.6000000000000002E-2</v>
      </c>
      <c r="K372" s="3160" t="s">
        <v>1545</v>
      </c>
      <c r="L372" s="2650" t="s">
        <v>1545</v>
      </c>
      <c r="M372" s="2650" t="s">
        <v>1545</v>
      </c>
      <c r="N372" s="2650" t="s">
        <v>1545</v>
      </c>
      <c r="O372" s="3428">
        <v>0.24640000000000004</v>
      </c>
      <c r="P372" s="3428">
        <v>0.16800000000000001</v>
      </c>
      <c r="Q372" s="2650" t="s">
        <v>1545</v>
      </c>
      <c r="R372" s="3160" t="s">
        <v>1545</v>
      </c>
      <c r="S372" s="3160" t="s">
        <v>1545</v>
      </c>
      <c r="T372" s="3160" t="s">
        <v>1545</v>
      </c>
      <c r="U372" s="3068">
        <v>6.720000000000001E-2</v>
      </c>
      <c r="V372" s="3160" t="s">
        <v>1545</v>
      </c>
      <c r="W372" s="3160" t="s">
        <v>1545</v>
      </c>
      <c r="X372" s="3160" t="s">
        <v>1545</v>
      </c>
      <c r="Y372" s="3068">
        <v>6.720000000000001E-2</v>
      </c>
      <c r="Z372" s="3160" t="s">
        <v>1545</v>
      </c>
      <c r="AA372" s="3160" t="s">
        <v>1545</v>
      </c>
      <c r="AB372" s="3068">
        <v>0.112</v>
      </c>
      <c r="AC372" s="2620" t="s">
        <v>1545</v>
      </c>
      <c r="AD372" s="2620" t="s">
        <v>1545</v>
      </c>
      <c r="AE372" s="3270" t="s">
        <v>1545</v>
      </c>
      <c r="AF372" s="2581"/>
    </row>
    <row r="373" spans="2:32" s="2887" customFormat="1" ht="13.5" customHeight="1" x14ac:dyDescent="0.2">
      <c r="B373" s="4519" t="s">
        <v>1125</v>
      </c>
      <c r="C373" s="4520"/>
      <c r="D373" s="3159" t="s">
        <v>1545</v>
      </c>
      <c r="E373" s="3159" t="s">
        <v>1545</v>
      </c>
      <c r="F373" s="3159" t="s">
        <v>1545</v>
      </c>
      <c r="G373" s="2650" t="s">
        <v>6127</v>
      </c>
      <c r="H373" s="2650" t="s">
        <v>1545</v>
      </c>
      <c r="I373" s="3068">
        <v>9.4E-2</v>
      </c>
      <c r="J373" s="3068">
        <v>9.4E-2</v>
      </c>
      <c r="K373" s="3160" t="s">
        <v>1545</v>
      </c>
      <c r="L373" s="2650" t="s">
        <v>1545</v>
      </c>
      <c r="M373" s="2650" t="s">
        <v>1545</v>
      </c>
      <c r="N373" s="2650" t="s">
        <v>1545</v>
      </c>
      <c r="O373" s="3428">
        <v>0.24640000000000004</v>
      </c>
      <c r="P373" s="3428">
        <v>0.16800000000000001</v>
      </c>
      <c r="Q373" s="2650" t="s">
        <v>1545</v>
      </c>
      <c r="R373" s="3160" t="s">
        <v>1545</v>
      </c>
      <c r="S373" s="3160" t="s">
        <v>1545</v>
      </c>
      <c r="T373" s="3160" t="s">
        <v>1545</v>
      </c>
      <c r="U373" s="3068">
        <v>6.720000000000001E-2</v>
      </c>
      <c r="V373" s="3160" t="s">
        <v>1545</v>
      </c>
      <c r="W373" s="3160" t="s">
        <v>1545</v>
      </c>
      <c r="X373" s="3160" t="s">
        <v>1545</v>
      </c>
      <c r="Y373" s="3068">
        <v>6.720000000000001E-2</v>
      </c>
      <c r="Z373" s="3160" t="s">
        <v>1545</v>
      </c>
      <c r="AA373" s="3160" t="s">
        <v>1545</v>
      </c>
      <c r="AB373" s="3068">
        <v>0.112</v>
      </c>
      <c r="AC373" s="2620" t="s">
        <v>1545</v>
      </c>
      <c r="AD373" s="2620" t="s">
        <v>1545</v>
      </c>
      <c r="AE373" s="3270" t="s">
        <v>1545</v>
      </c>
      <c r="AF373" s="2581"/>
    </row>
    <row r="374" spans="2:32" s="2887" customFormat="1" ht="13.5" customHeight="1" x14ac:dyDescent="0.2">
      <c r="B374" s="4519" t="s">
        <v>6282</v>
      </c>
      <c r="C374" s="4520"/>
      <c r="D374" s="3159" t="s">
        <v>1545</v>
      </c>
      <c r="E374" s="3159" t="s">
        <v>1545</v>
      </c>
      <c r="F374" s="3160" t="s">
        <v>1545</v>
      </c>
      <c r="G374" s="2650" t="s">
        <v>6162</v>
      </c>
      <c r="H374" s="2650" t="s">
        <v>1545</v>
      </c>
      <c r="I374" s="3068">
        <v>0.2016</v>
      </c>
      <c r="J374" s="3068">
        <v>0.2016</v>
      </c>
      <c r="K374" s="3160" t="s">
        <v>1545</v>
      </c>
      <c r="L374" s="2650" t="s">
        <v>1545</v>
      </c>
      <c r="M374" s="2650" t="s">
        <v>1545</v>
      </c>
      <c r="N374" s="2650" t="s">
        <v>1545</v>
      </c>
      <c r="O374" s="3428">
        <v>0.2016</v>
      </c>
      <c r="P374" s="3428">
        <v>0.2016</v>
      </c>
      <c r="Q374" s="2650" t="s">
        <v>1545</v>
      </c>
      <c r="R374" s="3160" t="s">
        <v>1545</v>
      </c>
      <c r="S374" s="3160" t="s">
        <v>1545</v>
      </c>
      <c r="T374" s="3160" t="s">
        <v>1545</v>
      </c>
      <c r="U374" s="3068">
        <v>6.720000000000001E-2</v>
      </c>
      <c r="V374" s="3160" t="s">
        <v>1545</v>
      </c>
      <c r="W374" s="3160" t="s">
        <v>1545</v>
      </c>
      <c r="X374" s="3160" t="s">
        <v>1545</v>
      </c>
      <c r="Y374" s="3068">
        <v>6.720000000000001E-2</v>
      </c>
      <c r="Z374" s="3160" t="s">
        <v>1545</v>
      </c>
      <c r="AA374" s="3160" t="s">
        <v>1545</v>
      </c>
      <c r="AB374" s="3068">
        <v>0.112</v>
      </c>
      <c r="AC374" s="2620" t="s">
        <v>1545</v>
      </c>
      <c r="AD374" s="2620" t="s">
        <v>1545</v>
      </c>
      <c r="AE374" s="3270" t="s">
        <v>1545</v>
      </c>
      <c r="AF374" s="2581"/>
    </row>
    <row r="375" spans="2:32" s="2887" customFormat="1" ht="13.5" customHeight="1" x14ac:dyDescent="0.2">
      <c r="B375" s="4519" t="s">
        <v>1129</v>
      </c>
      <c r="C375" s="4520"/>
      <c r="D375" s="3159" t="s">
        <v>1545</v>
      </c>
      <c r="E375" s="3159" t="s">
        <v>1545</v>
      </c>
      <c r="F375" s="3160" t="s">
        <v>1545</v>
      </c>
      <c r="G375" s="2650" t="s">
        <v>6271</v>
      </c>
      <c r="H375" s="2650" t="s">
        <v>1545</v>
      </c>
      <c r="I375" s="3068">
        <v>0.13440000000000002</v>
      </c>
      <c r="J375" s="3068">
        <v>0.13440000000000002</v>
      </c>
      <c r="K375" s="3160" t="s">
        <v>1545</v>
      </c>
      <c r="L375" s="2650" t="s">
        <v>1545</v>
      </c>
      <c r="M375" s="2650" t="s">
        <v>1545</v>
      </c>
      <c r="N375" s="2650" t="s">
        <v>1545</v>
      </c>
      <c r="O375" s="3428">
        <v>0.24640000000000004</v>
      </c>
      <c r="P375" s="3428">
        <v>0.16800000000000001</v>
      </c>
      <c r="Q375" s="2650" t="s">
        <v>1545</v>
      </c>
      <c r="R375" s="3160" t="s">
        <v>1545</v>
      </c>
      <c r="S375" s="3160" t="s">
        <v>1545</v>
      </c>
      <c r="T375" s="3160" t="s">
        <v>1545</v>
      </c>
      <c r="U375" s="3068">
        <v>6.720000000000001E-2</v>
      </c>
      <c r="V375" s="3160" t="s">
        <v>1545</v>
      </c>
      <c r="W375" s="3160" t="s">
        <v>1545</v>
      </c>
      <c r="X375" s="3160" t="s">
        <v>1545</v>
      </c>
      <c r="Y375" s="3068">
        <v>6.720000000000001E-2</v>
      </c>
      <c r="Z375" s="3160" t="s">
        <v>1545</v>
      </c>
      <c r="AA375" s="3160" t="s">
        <v>1545</v>
      </c>
      <c r="AB375" s="3068">
        <v>0.112</v>
      </c>
      <c r="AC375" s="2620" t="s">
        <v>1545</v>
      </c>
      <c r="AD375" s="2620" t="s">
        <v>1545</v>
      </c>
      <c r="AE375" s="3270" t="s">
        <v>1545</v>
      </c>
      <c r="AF375" s="2581"/>
    </row>
    <row r="376" spans="2:32" s="2887" customFormat="1" ht="13.5" customHeight="1" x14ac:dyDescent="0.2">
      <c r="B376" s="4519" t="s">
        <v>1131</v>
      </c>
      <c r="C376" s="4520"/>
      <c r="D376" s="3159" t="s">
        <v>1545</v>
      </c>
      <c r="E376" s="3159" t="s">
        <v>1545</v>
      </c>
      <c r="F376" s="3160" t="s">
        <v>1545</v>
      </c>
      <c r="G376" s="2650" t="s">
        <v>6132</v>
      </c>
      <c r="H376" s="2650" t="s">
        <v>1545</v>
      </c>
      <c r="I376" s="3068">
        <v>0.13440000000000002</v>
      </c>
      <c r="J376" s="3068">
        <v>0.13440000000000002</v>
      </c>
      <c r="K376" s="3160" t="s">
        <v>1545</v>
      </c>
      <c r="L376" s="2650" t="s">
        <v>1545</v>
      </c>
      <c r="M376" s="2650" t="s">
        <v>1545</v>
      </c>
      <c r="N376" s="2650" t="s">
        <v>1545</v>
      </c>
      <c r="O376" s="3428">
        <v>0.24640000000000004</v>
      </c>
      <c r="P376" s="3428">
        <v>0.16800000000000001</v>
      </c>
      <c r="Q376" s="2650" t="s">
        <v>1545</v>
      </c>
      <c r="R376" s="3160" t="s">
        <v>1545</v>
      </c>
      <c r="S376" s="3160" t="s">
        <v>1545</v>
      </c>
      <c r="T376" s="3160" t="s">
        <v>1545</v>
      </c>
      <c r="U376" s="3068">
        <v>6.720000000000001E-2</v>
      </c>
      <c r="V376" s="3160" t="s">
        <v>1545</v>
      </c>
      <c r="W376" s="3160" t="s">
        <v>1545</v>
      </c>
      <c r="X376" s="3160" t="s">
        <v>1545</v>
      </c>
      <c r="Y376" s="3068">
        <v>6.720000000000001E-2</v>
      </c>
      <c r="Z376" s="3160" t="s">
        <v>1545</v>
      </c>
      <c r="AA376" s="3160" t="s">
        <v>1545</v>
      </c>
      <c r="AB376" s="3068">
        <v>0.112</v>
      </c>
      <c r="AC376" s="2620" t="s">
        <v>1545</v>
      </c>
      <c r="AD376" s="2620" t="s">
        <v>1545</v>
      </c>
      <c r="AE376" s="3270" t="s">
        <v>1545</v>
      </c>
      <c r="AF376" s="2581"/>
    </row>
    <row r="377" spans="2:32" s="2887" customFormat="1" ht="13.5" customHeight="1" x14ac:dyDescent="0.2">
      <c r="B377" s="4519" t="s">
        <v>1136</v>
      </c>
      <c r="C377" s="4520"/>
      <c r="D377" s="3159" t="s">
        <v>1545</v>
      </c>
      <c r="E377" s="3159" t="s">
        <v>1545</v>
      </c>
      <c r="F377" s="3159" t="s">
        <v>1545</v>
      </c>
      <c r="G377" s="2650" t="s">
        <v>6283</v>
      </c>
      <c r="H377" s="2650" t="s">
        <v>1545</v>
      </c>
      <c r="I377" s="3068">
        <v>0.13440000000000002</v>
      </c>
      <c r="J377" s="3068">
        <v>0.13440000000000002</v>
      </c>
      <c r="K377" s="3160" t="s">
        <v>1545</v>
      </c>
      <c r="L377" s="2650" t="s">
        <v>1545</v>
      </c>
      <c r="M377" s="2650" t="s">
        <v>1545</v>
      </c>
      <c r="N377" s="2650" t="s">
        <v>1545</v>
      </c>
      <c r="O377" s="3428">
        <v>0.24640000000000004</v>
      </c>
      <c r="P377" s="3428">
        <v>0.16800000000000001</v>
      </c>
      <c r="Q377" s="2650" t="s">
        <v>1545</v>
      </c>
      <c r="R377" s="3160" t="s">
        <v>1545</v>
      </c>
      <c r="S377" s="3160" t="s">
        <v>1545</v>
      </c>
      <c r="T377" s="3160" t="s">
        <v>1545</v>
      </c>
      <c r="U377" s="3068">
        <v>6.720000000000001E-2</v>
      </c>
      <c r="V377" s="3160" t="s">
        <v>1545</v>
      </c>
      <c r="W377" s="3160" t="s">
        <v>1545</v>
      </c>
      <c r="X377" s="3160" t="s">
        <v>1545</v>
      </c>
      <c r="Y377" s="3068">
        <v>6.720000000000001E-2</v>
      </c>
      <c r="Z377" s="3160" t="s">
        <v>1545</v>
      </c>
      <c r="AA377" s="3160" t="s">
        <v>1545</v>
      </c>
      <c r="AB377" s="3068">
        <v>0.112</v>
      </c>
      <c r="AC377" s="2620" t="s">
        <v>1545</v>
      </c>
      <c r="AD377" s="2620" t="s">
        <v>1545</v>
      </c>
      <c r="AE377" s="3270" t="s">
        <v>1545</v>
      </c>
      <c r="AF377" s="2581"/>
    </row>
    <row r="378" spans="2:32" s="2887" customFormat="1" ht="13.5" customHeight="1" x14ac:dyDescent="0.2">
      <c r="B378" s="4519" t="s">
        <v>1682</v>
      </c>
      <c r="C378" s="4520"/>
      <c r="D378" s="3159" t="s">
        <v>1545</v>
      </c>
      <c r="E378" s="3159" t="s">
        <v>1545</v>
      </c>
      <c r="F378" s="3159" t="s">
        <v>1545</v>
      </c>
      <c r="G378" s="2650" t="s">
        <v>6283</v>
      </c>
      <c r="H378" s="2650" t="s">
        <v>1545</v>
      </c>
      <c r="I378" s="3068">
        <v>0.13440000000000002</v>
      </c>
      <c r="J378" s="3068">
        <v>0.13440000000000002</v>
      </c>
      <c r="K378" s="3160" t="s">
        <v>1545</v>
      </c>
      <c r="L378" s="2650" t="s">
        <v>1545</v>
      </c>
      <c r="M378" s="2650" t="s">
        <v>1545</v>
      </c>
      <c r="N378" s="2650" t="s">
        <v>1545</v>
      </c>
      <c r="O378" s="3428">
        <v>0.24640000000000004</v>
      </c>
      <c r="P378" s="3428">
        <v>0.16800000000000001</v>
      </c>
      <c r="Q378" s="2650" t="s">
        <v>1545</v>
      </c>
      <c r="R378" s="3160" t="s">
        <v>1545</v>
      </c>
      <c r="S378" s="3160" t="s">
        <v>1545</v>
      </c>
      <c r="T378" s="3160" t="s">
        <v>1545</v>
      </c>
      <c r="U378" s="3068">
        <v>6.720000000000001E-2</v>
      </c>
      <c r="V378" s="3160" t="s">
        <v>1545</v>
      </c>
      <c r="W378" s="3160" t="s">
        <v>1545</v>
      </c>
      <c r="X378" s="3160" t="s">
        <v>1545</v>
      </c>
      <c r="Y378" s="3068">
        <v>6.720000000000001E-2</v>
      </c>
      <c r="Z378" s="3160" t="s">
        <v>1545</v>
      </c>
      <c r="AA378" s="3160" t="s">
        <v>1545</v>
      </c>
      <c r="AB378" s="3068">
        <v>0.112</v>
      </c>
      <c r="AC378" s="2620" t="s">
        <v>1545</v>
      </c>
      <c r="AD378" s="2620" t="s">
        <v>1545</v>
      </c>
      <c r="AE378" s="3270" t="s">
        <v>1545</v>
      </c>
      <c r="AF378" s="2581"/>
    </row>
    <row r="379" spans="2:32" s="2887" customFormat="1" ht="13.5" customHeight="1" x14ac:dyDescent="0.2">
      <c r="B379" s="4519" t="s">
        <v>1684</v>
      </c>
      <c r="C379" s="4520"/>
      <c r="D379" s="3159" t="s">
        <v>1545</v>
      </c>
      <c r="E379" s="3159" t="s">
        <v>1545</v>
      </c>
      <c r="F379" s="3159" t="s">
        <v>1545</v>
      </c>
      <c r="G379" s="2650" t="s">
        <v>6284</v>
      </c>
      <c r="H379" s="2650" t="s">
        <v>1545</v>
      </c>
      <c r="I379" s="3068">
        <v>0.13440000000000002</v>
      </c>
      <c r="J379" s="3068">
        <v>0.13440000000000002</v>
      </c>
      <c r="K379" s="3160" t="s">
        <v>1545</v>
      </c>
      <c r="L379" s="2650" t="s">
        <v>1545</v>
      </c>
      <c r="M379" s="2650" t="s">
        <v>1545</v>
      </c>
      <c r="N379" s="2650" t="s">
        <v>1545</v>
      </c>
      <c r="O379" s="3428">
        <v>0.24640000000000004</v>
      </c>
      <c r="P379" s="3428">
        <v>0.16800000000000001</v>
      </c>
      <c r="Q379" s="2650" t="s">
        <v>1545</v>
      </c>
      <c r="R379" s="3160" t="s">
        <v>1545</v>
      </c>
      <c r="S379" s="3160" t="s">
        <v>1545</v>
      </c>
      <c r="T379" s="3160" t="s">
        <v>1545</v>
      </c>
      <c r="U379" s="3068">
        <v>6.720000000000001E-2</v>
      </c>
      <c r="V379" s="3160" t="s">
        <v>1545</v>
      </c>
      <c r="W379" s="3160" t="s">
        <v>1545</v>
      </c>
      <c r="X379" s="3160" t="s">
        <v>1545</v>
      </c>
      <c r="Y379" s="3068">
        <v>6.720000000000001E-2</v>
      </c>
      <c r="Z379" s="3160" t="s">
        <v>1545</v>
      </c>
      <c r="AA379" s="3160" t="s">
        <v>1545</v>
      </c>
      <c r="AB379" s="3068">
        <v>0.112</v>
      </c>
      <c r="AC379" s="2620" t="s">
        <v>1545</v>
      </c>
      <c r="AD379" s="2620" t="s">
        <v>1545</v>
      </c>
      <c r="AE379" s="3270" t="s">
        <v>1545</v>
      </c>
      <c r="AF379" s="2581"/>
    </row>
    <row r="380" spans="2:32" s="2887" customFormat="1" ht="13.5" customHeight="1" x14ac:dyDescent="0.2">
      <c r="B380" s="4519" t="s">
        <v>1691</v>
      </c>
      <c r="C380" s="4520"/>
      <c r="D380" s="3159" t="s">
        <v>1545</v>
      </c>
      <c r="E380" s="3159" t="s">
        <v>1545</v>
      </c>
      <c r="F380" s="3159" t="s">
        <v>1545</v>
      </c>
      <c r="G380" s="2650" t="s">
        <v>6285</v>
      </c>
      <c r="H380" s="2650" t="s">
        <v>1545</v>
      </c>
      <c r="I380" s="3068">
        <v>0.12320000000000002</v>
      </c>
      <c r="J380" s="3068">
        <v>0.12320000000000002</v>
      </c>
      <c r="K380" s="3160" t="s">
        <v>1545</v>
      </c>
      <c r="L380" s="2650" t="s">
        <v>1545</v>
      </c>
      <c r="M380" s="2650" t="s">
        <v>1545</v>
      </c>
      <c r="N380" s="2650" t="s">
        <v>1545</v>
      </c>
      <c r="O380" s="3428">
        <v>0.24640000000000004</v>
      </c>
      <c r="P380" s="3428">
        <v>0.16800000000000001</v>
      </c>
      <c r="Q380" s="2650" t="s">
        <v>1545</v>
      </c>
      <c r="R380" s="3160" t="s">
        <v>1545</v>
      </c>
      <c r="S380" s="3160" t="s">
        <v>1545</v>
      </c>
      <c r="T380" s="3160" t="s">
        <v>1545</v>
      </c>
      <c r="U380" s="3068">
        <v>6.720000000000001E-2</v>
      </c>
      <c r="V380" s="3160" t="s">
        <v>1545</v>
      </c>
      <c r="W380" s="3160" t="s">
        <v>1545</v>
      </c>
      <c r="X380" s="3160" t="s">
        <v>1545</v>
      </c>
      <c r="Y380" s="3068">
        <v>6.720000000000001E-2</v>
      </c>
      <c r="Z380" s="3160" t="s">
        <v>1545</v>
      </c>
      <c r="AA380" s="3160" t="s">
        <v>1545</v>
      </c>
      <c r="AB380" s="3068">
        <v>0.112</v>
      </c>
      <c r="AC380" s="2620" t="s">
        <v>1545</v>
      </c>
      <c r="AD380" s="2620" t="s">
        <v>1545</v>
      </c>
      <c r="AE380" s="3270" t="s">
        <v>1545</v>
      </c>
      <c r="AF380" s="2581"/>
    </row>
    <row r="381" spans="2:32" s="2887" customFormat="1" ht="13.5" customHeight="1" x14ac:dyDescent="0.2">
      <c r="B381" s="4519" t="s">
        <v>1099</v>
      </c>
      <c r="C381" s="4520"/>
      <c r="D381" s="3159" t="s">
        <v>1545</v>
      </c>
      <c r="E381" s="3159" t="s">
        <v>1545</v>
      </c>
      <c r="F381" s="3159" t="s">
        <v>1545</v>
      </c>
      <c r="G381" s="2650" t="s">
        <v>6147</v>
      </c>
      <c r="H381" s="2650" t="s">
        <v>1545</v>
      </c>
      <c r="I381" s="3068">
        <v>0.121</v>
      </c>
      <c r="J381" s="3068">
        <v>0.121</v>
      </c>
      <c r="K381" s="3160" t="s">
        <v>1545</v>
      </c>
      <c r="L381" s="2650" t="s">
        <v>1545</v>
      </c>
      <c r="M381" s="2650" t="s">
        <v>1545</v>
      </c>
      <c r="N381" s="2650" t="s">
        <v>1545</v>
      </c>
      <c r="O381" s="3428">
        <v>0.24640000000000004</v>
      </c>
      <c r="P381" s="3428">
        <v>0.16800000000000001</v>
      </c>
      <c r="Q381" s="2650" t="s">
        <v>1545</v>
      </c>
      <c r="R381" s="3160" t="s">
        <v>1545</v>
      </c>
      <c r="S381" s="3160" t="s">
        <v>1545</v>
      </c>
      <c r="T381" s="3160" t="s">
        <v>1545</v>
      </c>
      <c r="U381" s="3068">
        <v>6.720000000000001E-2</v>
      </c>
      <c r="V381" s="3160" t="s">
        <v>1545</v>
      </c>
      <c r="W381" s="3160" t="s">
        <v>1545</v>
      </c>
      <c r="X381" s="3160" t="s">
        <v>1545</v>
      </c>
      <c r="Y381" s="3068">
        <v>6.720000000000001E-2</v>
      </c>
      <c r="Z381" s="3160" t="s">
        <v>1545</v>
      </c>
      <c r="AA381" s="3160" t="s">
        <v>1545</v>
      </c>
      <c r="AB381" s="3068">
        <v>0.112</v>
      </c>
      <c r="AC381" s="2620" t="s">
        <v>1545</v>
      </c>
      <c r="AD381" s="2620" t="s">
        <v>1545</v>
      </c>
      <c r="AE381" s="3270" t="s">
        <v>1545</v>
      </c>
      <c r="AF381" s="2581"/>
    </row>
    <row r="382" spans="2:32" s="2887" customFormat="1" ht="13.5" customHeight="1" thickBot="1" x14ac:dyDescent="0.25">
      <c r="B382" s="4561" t="s">
        <v>1140</v>
      </c>
      <c r="C382" s="4562"/>
      <c r="D382" s="3168" t="s">
        <v>1545</v>
      </c>
      <c r="E382" s="3168" t="s">
        <v>1545</v>
      </c>
      <c r="F382" s="3168" t="s">
        <v>1545</v>
      </c>
      <c r="G382" s="2653" t="s">
        <v>6124</v>
      </c>
      <c r="H382" s="2653" t="s">
        <v>1545</v>
      </c>
      <c r="I382" s="3170">
        <v>0.108</v>
      </c>
      <c r="J382" s="3170">
        <v>0.108</v>
      </c>
      <c r="K382" s="3169" t="s">
        <v>1545</v>
      </c>
      <c r="L382" s="2653" t="s">
        <v>1545</v>
      </c>
      <c r="M382" s="2653" t="s">
        <v>1545</v>
      </c>
      <c r="N382" s="2653" t="s">
        <v>1545</v>
      </c>
      <c r="O382" s="2955">
        <v>0.24640000000000004</v>
      </c>
      <c r="P382" s="2955">
        <v>0.16800000000000001</v>
      </c>
      <c r="Q382" s="2653" t="s">
        <v>1545</v>
      </c>
      <c r="R382" s="3169" t="s">
        <v>1545</v>
      </c>
      <c r="S382" s="3169" t="s">
        <v>1545</v>
      </c>
      <c r="T382" s="3169" t="s">
        <v>1545</v>
      </c>
      <c r="U382" s="3170">
        <v>6.720000000000001E-2</v>
      </c>
      <c r="V382" s="3169" t="s">
        <v>1545</v>
      </c>
      <c r="W382" s="3169" t="s">
        <v>1545</v>
      </c>
      <c r="X382" s="3169" t="s">
        <v>1545</v>
      </c>
      <c r="Y382" s="3170">
        <v>6.720000000000001E-2</v>
      </c>
      <c r="Z382" s="3169" t="s">
        <v>1545</v>
      </c>
      <c r="AA382" s="3169" t="s">
        <v>1545</v>
      </c>
      <c r="AB382" s="3170">
        <v>0.112</v>
      </c>
      <c r="AC382" s="2682" t="s">
        <v>1545</v>
      </c>
      <c r="AD382" s="2682" t="s">
        <v>1545</v>
      </c>
      <c r="AE382" s="2683" t="s">
        <v>1545</v>
      </c>
      <c r="AF382" s="2581"/>
    </row>
    <row r="383" spans="2:32" s="2887" customFormat="1" x14ac:dyDescent="0.2">
      <c r="B383" s="2645"/>
      <c r="C383" s="2575"/>
      <c r="D383" s="2575"/>
      <c r="E383" s="2575"/>
      <c r="F383" s="2575"/>
      <c r="G383" s="2576"/>
      <c r="H383" s="2576"/>
      <c r="I383" s="2576"/>
      <c r="J383" s="2576"/>
      <c r="K383" s="2575"/>
      <c r="L383" s="2576"/>
      <c r="M383" s="2576"/>
      <c r="N383" s="2576"/>
      <c r="O383" s="2576"/>
      <c r="P383" s="2576"/>
      <c r="Q383" s="2642"/>
      <c r="R383" s="2642"/>
      <c r="S383" s="2642"/>
      <c r="T383" s="2642"/>
      <c r="U383" s="2642"/>
      <c r="V383" s="2642"/>
      <c r="W383" s="2642"/>
      <c r="X383" s="2642"/>
      <c r="Y383" s="2642"/>
      <c r="Z383" s="2642"/>
      <c r="AA383" s="2642"/>
      <c r="AB383" s="2642"/>
      <c r="AC383" s="2642"/>
      <c r="AD383" s="2642"/>
      <c r="AE383" s="2642"/>
      <c r="AF383" s="2581"/>
    </row>
    <row r="384" spans="2:32" s="2887" customFormat="1" x14ac:dyDescent="0.2">
      <c r="B384" s="3661" t="s">
        <v>5051</v>
      </c>
      <c r="C384" s="3662"/>
      <c r="D384" s="3663" t="s">
        <v>6115</v>
      </c>
      <c r="E384" s="3663"/>
      <c r="F384" s="3663"/>
      <c r="G384" s="3663"/>
      <c r="H384" s="3663"/>
      <c r="I384" s="2643"/>
      <c r="J384" s="2643"/>
      <c r="K384" s="2643"/>
      <c r="L384" s="2643"/>
      <c r="M384" s="2643"/>
      <c r="N384" s="2643"/>
      <c r="O384" s="2643"/>
      <c r="P384" s="2643"/>
      <c r="Q384" s="2642"/>
      <c r="R384" s="2642"/>
      <c r="S384" s="2642"/>
      <c r="T384" s="2642"/>
      <c r="U384" s="2642"/>
      <c r="V384" s="2642"/>
      <c r="W384" s="2642"/>
      <c r="X384" s="2642"/>
      <c r="Y384" s="2642"/>
      <c r="Z384" s="2642"/>
      <c r="AA384" s="2642"/>
      <c r="AB384" s="2642"/>
      <c r="AC384" s="2642"/>
      <c r="AD384" s="2642"/>
      <c r="AE384" s="2642"/>
      <c r="AF384" s="2581"/>
    </row>
    <row r="385" spans="2:32" s="2887" customFormat="1" x14ac:dyDescent="0.2">
      <c r="B385" s="3661" t="s">
        <v>5052</v>
      </c>
      <c r="C385" s="3662"/>
      <c r="D385" s="3663" t="s">
        <v>6115</v>
      </c>
      <c r="E385" s="3663"/>
      <c r="F385" s="3663"/>
      <c r="G385" s="3663"/>
      <c r="H385" s="3663"/>
      <c r="I385" s="2643"/>
      <c r="J385" s="2643"/>
      <c r="K385" s="2643"/>
      <c r="L385" s="2643"/>
      <c r="M385" s="2643"/>
      <c r="N385" s="2643"/>
      <c r="O385" s="2643"/>
      <c r="P385" s="2643"/>
      <c r="Q385" s="2642"/>
      <c r="R385" s="2642"/>
      <c r="S385" s="2642"/>
      <c r="T385" s="2642"/>
      <c r="U385" s="2642"/>
      <c r="V385" s="2642"/>
      <c r="W385" s="2642"/>
      <c r="X385" s="2642"/>
      <c r="Y385" s="2642"/>
      <c r="Z385" s="2642"/>
      <c r="AA385" s="2642"/>
      <c r="AB385" s="2642"/>
      <c r="AC385" s="2642"/>
      <c r="AD385" s="2642"/>
      <c r="AE385" s="2642"/>
      <c r="AF385" s="2581"/>
    </row>
    <row r="386" spans="2:32" s="2887" customFormat="1" ht="13.5" thickBot="1" x14ac:dyDescent="0.25">
      <c r="B386" s="3563"/>
      <c r="C386" s="3564"/>
      <c r="D386" s="3564"/>
      <c r="E386" s="3564"/>
      <c r="F386" s="3564"/>
      <c r="G386" s="2646"/>
      <c r="H386" s="2646"/>
      <c r="I386" s="2646"/>
      <c r="J386" s="2646"/>
      <c r="K386" s="2646"/>
      <c r="L386" s="2646"/>
      <c r="M386" s="2646"/>
      <c r="N386" s="2646"/>
      <c r="O386" s="2646"/>
      <c r="P386" s="2646"/>
      <c r="Q386" s="2646"/>
      <c r="R386" s="2646"/>
      <c r="S386" s="2646"/>
      <c r="T386" s="2646"/>
      <c r="U386" s="2646"/>
      <c r="V386" s="2646"/>
      <c r="W386" s="2646"/>
      <c r="X386" s="2646"/>
      <c r="Y386" s="2646"/>
      <c r="Z386" s="2646"/>
      <c r="AA386" s="2646"/>
      <c r="AB386" s="2646"/>
      <c r="AC386" s="2646"/>
      <c r="AD386" s="2646"/>
      <c r="AE386" s="2646"/>
      <c r="AF386" s="2586"/>
    </row>
    <row r="387" spans="2:32" s="2887" customFormat="1" x14ac:dyDescent="0.2">
      <c r="B387" s="2786" t="str">
        <f>+B353</f>
        <v>.</v>
      </c>
    </row>
    <row r="388" spans="2:32" s="2887" customFormat="1" ht="13.5" thickBot="1" x14ac:dyDescent="0.25"/>
    <row r="389" spans="2:32" s="2887" customFormat="1" ht="20.25" x14ac:dyDescent="0.2">
      <c r="B389" s="3616" t="s">
        <v>5124</v>
      </c>
      <c r="C389" s="3617"/>
      <c r="D389" s="3617"/>
      <c r="E389" s="3617"/>
      <c r="F389" s="3617"/>
      <c r="G389" s="3617"/>
      <c r="H389" s="3617"/>
      <c r="I389" s="3617"/>
      <c r="J389" s="3617"/>
      <c r="K389" s="3617"/>
      <c r="L389" s="3617"/>
      <c r="M389" s="3617"/>
      <c r="N389" s="3617"/>
      <c r="O389" s="3617"/>
      <c r="P389" s="3617"/>
      <c r="Q389" s="3617"/>
      <c r="R389" s="3617"/>
      <c r="S389" s="3617"/>
      <c r="T389" s="3617"/>
      <c r="U389" s="3617"/>
      <c r="V389" s="3617"/>
      <c r="W389" s="3617"/>
      <c r="X389" s="3617"/>
      <c r="Y389" s="3617"/>
      <c r="Z389" s="3617"/>
      <c r="AA389" s="3617"/>
      <c r="AB389" s="3617"/>
      <c r="AC389" s="3617"/>
      <c r="AD389" s="3617"/>
      <c r="AE389" s="3617"/>
      <c r="AF389" s="3618"/>
    </row>
    <row r="390" spans="2:32" s="2887" customFormat="1" x14ac:dyDescent="0.2">
      <c r="B390" s="3558"/>
      <c r="C390" s="3559"/>
      <c r="D390" s="3559"/>
      <c r="E390" s="3559"/>
      <c r="F390" s="3559"/>
      <c r="G390" s="2580"/>
      <c r="H390" s="2580"/>
      <c r="I390" s="2580"/>
      <c r="J390" s="2580"/>
      <c r="K390" s="2580"/>
      <c r="L390" s="2580"/>
      <c r="M390" s="2580"/>
      <c r="N390" s="2580"/>
      <c r="O390" s="2580"/>
      <c r="P390" s="2580"/>
      <c r="Q390" s="2580"/>
      <c r="R390" s="2580"/>
      <c r="S390" s="2580"/>
      <c r="T390" s="2580"/>
      <c r="U390" s="2580"/>
      <c r="V390" s="2580"/>
      <c r="W390" s="2580"/>
      <c r="X390" s="2580"/>
      <c r="Y390" s="2580"/>
      <c r="Z390" s="2580"/>
      <c r="AA390" s="2580"/>
      <c r="AB390" s="2580"/>
      <c r="AC390" s="2580"/>
      <c r="AD390" s="2580"/>
      <c r="AE390" s="2580"/>
      <c r="AF390" s="2581"/>
    </row>
    <row r="391" spans="2:32" s="2887" customFormat="1" x14ac:dyDescent="0.2">
      <c r="B391" s="2644" t="s">
        <v>5144</v>
      </c>
      <c r="C391" s="3559"/>
      <c r="D391" s="3674" t="s">
        <v>6286</v>
      </c>
      <c r="E391" s="3674"/>
      <c r="F391" s="3674"/>
      <c r="G391" s="2580"/>
      <c r="H391" s="2580"/>
      <c r="I391" s="2580"/>
      <c r="J391" s="2580"/>
      <c r="K391" s="2580"/>
      <c r="L391" s="2580"/>
      <c r="M391" s="2580"/>
      <c r="N391" s="2580"/>
      <c r="O391" s="2580"/>
      <c r="P391" s="2580"/>
      <c r="Q391" s="2580"/>
      <c r="R391" s="2580"/>
      <c r="S391" s="2580"/>
      <c r="T391" s="2580"/>
      <c r="U391" s="2580"/>
      <c r="V391" s="2580"/>
      <c r="W391" s="2580"/>
      <c r="X391" s="2580"/>
      <c r="Y391" s="2580"/>
      <c r="Z391" s="2580"/>
      <c r="AA391" s="2580"/>
      <c r="AB391" s="2580"/>
      <c r="AC391" s="2580"/>
      <c r="AD391" s="2580"/>
      <c r="AE391" s="2580"/>
      <c r="AF391" s="2581"/>
    </row>
    <row r="392" spans="2:32" s="2887" customFormat="1" x14ac:dyDescent="0.2">
      <c r="B392" s="3675" t="s">
        <v>5127</v>
      </c>
      <c r="C392" s="3676"/>
      <c r="D392" s="3670">
        <v>41646</v>
      </c>
      <c r="E392" s="3670"/>
      <c r="F392" s="3670"/>
      <c r="G392" s="2580"/>
      <c r="H392" s="2580"/>
      <c r="I392" s="2580"/>
      <c r="J392" s="2580"/>
      <c r="K392" s="2580"/>
      <c r="L392" s="2580"/>
      <c r="M392" s="2580"/>
      <c r="N392" s="2580"/>
      <c r="O392" s="2580"/>
      <c r="P392" s="2580"/>
      <c r="Q392" s="2580"/>
      <c r="R392" s="2580"/>
      <c r="S392" s="2580"/>
      <c r="T392" s="2580"/>
      <c r="U392" s="2580"/>
      <c r="V392" s="2580"/>
      <c r="W392" s="2580"/>
      <c r="X392" s="2580"/>
      <c r="Y392" s="2580"/>
      <c r="Z392" s="2580"/>
      <c r="AA392" s="2580"/>
      <c r="AB392" s="2580"/>
      <c r="AC392" s="2580"/>
      <c r="AD392" s="2580"/>
      <c r="AE392" s="2580"/>
      <c r="AF392" s="2581"/>
    </row>
    <row r="393" spans="2:32" s="2887" customFormat="1" ht="12.75" customHeight="1" x14ac:dyDescent="0.2">
      <c r="B393" s="3620" t="s">
        <v>5125</v>
      </c>
      <c r="C393" s="3621"/>
      <c r="D393" s="3692">
        <v>41670</v>
      </c>
      <c r="E393" s="3692"/>
      <c r="F393" s="3692"/>
      <c r="G393" s="2580"/>
      <c r="H393" s="2580"/>
      <c r="I393" s="2580"/>
      <c r="J393" s="2580"/>
      <c r="K393" s="2580"/>
      <c r="L393" s="2580"/>
      <c r="M393" s="2580"/>
      <c r="N393" s="2580"/>
      <c r="O393" s="2580"/>
      <c r="P393" s="2580"/>
      <c r="Q393" s="2580"/>
      <c r="R393" s="2580"/>
      <c r="S393" s="2580"/>
      <c r="T393" s="2580"/>
      <c r="U393" s="2580"/>
      <c r="V393" s="2580"/>
      <c r="W393" s="2580"/>
      <c r="X393" s="2580"/>
      <c r="Y393" s="2580"/>
      <c r="Z393" s="2580"/>
      <c r="AA393" s="2580"/>
      <c r="AB393" s="2580"/>
      <c r="AC393" s="2580"/>
      <c r="AD393" s="2580"/>
      <c r="AE393" s="2580"/>
      <c r="AF393" s="2581"/>
    </row>
    <row r="394" spans="2:32" s="2887" customFormat="1" ht="12.75" customHeight="1" thickBot="1" x14ac:dyDescent="0.25">
      <c r="B394" s="3558"/>
      <c r="C394" s="3559"/>
      <c r="D394" s="3559"/>
      <c r="E394" s="3559"/>
      <c r="F394" s="3559"/>
      <c r="G394" s="2580"/>
      <c r="H394" s="2580"/>
      <c r="I394" s="2580"/>
      <c r="J394" s="2580"/>
      <c r="K394" s="2580"/>
      <c r="L394" s="2580"/>
      <c r="M394" s="2580"/>
      <c r="N394" s="2580"/>
      <c r="O394" s="2580"/>
      <c r="P394" s="2580"/>
      <c r="Q394" s="2580"/>
      <c r="R394" s="2580"/>
      <c r="S394" s="2580"/>
      <c r="T394" s="2580"/>
      <c r="U394" s="2580"/>
      <c r="V394" s="2580"/>
      <c r="W394" s="2580"/>
      <c r="X394" s="2580"/>
      <c r="Y394" s="2580"/>
      <c r="Z394" s="2580"/>
      <c r="AA394" s="2580"/>
      <c r="AB394" s="2580"/>
      <c r="AC394" s="2580"/>
      <c r="AD394" s="2580"/>
      <c r="AE394" s="2580"/>
      <c r="AF394" s="2581"/>
    </row>
    <row r="395" spans="2:32" s="2887" customFormat="1" ht="56.25" customHeight="1" thickBot="1" x14ac:dyDescent="0.25">
      <c r="B395" s="3633" t="s">
        <v>5126</v>
      </c>
      <c r="C395" s="3677"/>
      <c r="D395" s="3623" t="s">
        <v>6287</v>
      </c>
      <c r="E395" s="3624"/>
      <c r="F395" s="3624"/>
      <c r="G395" s="3624"/>
      <c r="H395" s="3624"/>
      <c r="I395" s="3624"/>
      <c r="J395" s="3624"/>
      <c r="K395" s="3624"/>
      <c r="L395" s="3624"/>
      <c r="M395" s="3624"/>
      <c r="N395" s="3624"/>
      <c r="O395" s="3624"/>
      <c r="P395" s="3624"/>
      <c r="Q395" s="3625"/>
      <c r="R395" s="2580"/>
      <c r="S395" s="2580"/>
      <c r="T395" s="2580"/>
      <c r="U395" s="2580"/>
      <c r="V395" s="2580"/>
      <c r="W395" s="2580"/>
      <c r="X395" s="2580"/>
      <c r="Y395" s="2580"/>
      <c r="Z395" s="2580"/>
      <c r="AA395" s="2580"/>
      <c r="AB395" s="2580"/>
      <c r="AC395" s="2580"/>
      <c r="AD395" s="2580"/>
      <c r="AE395" s="2580"/>
      <c r="AF395" s="2581"/>
    </row>
    <row r="396" spans="2:32" s="2887" customFormat="1" ht="13.5" customHeight="1" thickBot="1" x14ac:dyDescent="0.25">
      <c r="B396" s="3558"/>
      <c r="C396" s="3559"/>
      <c r="D396" s="3559"/>
      <c r="E396" s="3559"/>
      <c r="F396" s="3559"/>
      <c r="G396" s="2580"/>
      <c r="H396" s="2580"/>
      <c r="I396" s="2580"/>
      <c r="J396" s="2580"/>
      <c r="K396" s="2580"/>
      <c r="L396" s="2580"/>
      <c r="M396" s="2580"/>
      <c r="N396" s="2580"/>
      <c r="O396" s="2580"/>
      <c r="P396" s="2580"/>
      <c r="Q396" s="2580"/>
      <c r="R396" s="2646"/>
      <c r="S396" s="2580"/>
      <c r="T396" s="2580"/>
      <c r="U396" s="2580"/>
      <c r="V396" s="2580"/>
      <c r="W396" s="2580"/>
      <c r="X396" s="2580"/>
      <c r="Y396" s="2580"/>
      <c r="Z396" s="2580"/>
      <c r="AA396" s="2580"/>
      <c r="AB396" s="2580"/>
      <c r="AC396" s="2580"/>
      <c r="AD396" s="2580"/>
      <c r="AE396" s="2580"/>
      <c r="AF396" s="2581"/>
    </row>
    <row r="397" spans="2:32" s="2887" customFormat="1" ht="13.5" thickBot="1" x14ac:dyDescent="0.25">
      <c r="B397" s="3678" t="s">
        <v>5128</v>
      </c>
      <c r="C397" s="3679"/>
      <c r="D397" s="3630" t="s">
        <v>5129</v>
      </c>
      <c r="E397" s="3682" t="s">
        <v>224</v>
      </c>
      <c r="F397" s="3683"/>
      <c r="G397" s="3683"/>
      <c r="H397" s="3683"/>
      <c r="I397" s="3683"/>
      <c r="J397" s="3683"/>
      <c r="K397" s="3683"/>
      <c r="L397" s="3683"/>
      <c r="M397" s="3683"/>
      <c r="N397" s="3683"/>
      <c r="O397" s="3683"/>
      <c r="P397" s="3684"/>
      <c r="Q397" s="3685" t="s">
        <v>340</v>
      </c>
      <c r="R397" s="3686"/>
      <c r="S397" s="3687"/>
      <c r="T397" s="3687"/>
      <c r="U397" s="3687"/>
      <c r="V397" s="3687"/>
      <c r="W397" s="3687"/>
      <c r="X397" s="3687"/>
      <c r="Y397" s="3688"/>
      <c r="Z397" s="3685" t="s">
        <v>225</v>
      </c>
      <c r="AA397" s="3687"/>
      <c r="AB397" s="3688"/>
      <c r="AC397" s="3689" t="s">
        <v>5048</v>
      </c>
      <c r="AD397" s="3690"/>
      <c r="AE397" s="3691"/>
      <c r="AF397" s="2581"/>
    </row>
    <row r="398" spans="2:32" s="2887" customFormat="1" ht="13.5" customHeight="1" thickBot="1" x14ac:dyDescent="0.25">
      <c r="B398" s="3680"/>
      <c r="C398" s="3681"/>
      <c r="D398" s="3630"/>
      <c r="E398" s="3630" t="s">
        <v>5066</v>
      </c>
      <c r="F398" s="3630" t="s">
        <v>5067</v>
      </c>
      <c r="G398" s="3631" t="s">
        <v>5069</v>
      </c>
      <c r="H398" s="3631" t="s">
        <v>5130</v>
      </c>
      <c r="I398" s="3671" t="s">
        <v>5131</v>
      </c>
      <c r="J398" s="3671" t="s">
        <v>5132</v>
      </c>
      <c r="K398" s="3671" t="s">
        <v>5072</v>
      </c>
      <c r="L398" s="3671"/>
      <c r="M398" s="3671" t="s">
        <v>5133</v>
      </c>
      <c r="N398" s="3671" t="s">
        <v>5134</v>
      </c>
      <c r="O398" s="3671" t="s">
        <v>5135</v>
      </c>
      <c r="P398" s="3671" t="s">
        <v>5136</v>
      </c>
      <c r="Q398" s="3627" t="s">
        <v>5078</v>
      </c>
      <c r="R398" s="3627" t="s">
        <v>5079</v>
      </c>
      <c r="S398" s="3627" t="s">
        <v>5080</v>
      </c>
      <c r="T398" s="3627" t="s">
        <v>5137</v>
      </c>
      <c r="U398" s="3627" t="s">
        <v>5138</v>
      </c>
      <c r="V398" s="3627" t="s">
        <v>5083</v>
      </c>
      <c r="W398" s="3627" t="s">
        <v>5085</v>
      </c>
      <c r="X398" s="3631" t="s">
        <v>5139</v>
      </c>
      <c r="Y398" s="3631" t="s">
        <v>5140</v>
      </c>
      <c r="Z398" s="3627" t="s">
        <v>5141</v>
      </c>
      <c r="AA398" s="3627" t="s">
        <v>5142</v>
      </c>
      <c r="AB398" s="3627" t="s">
        <v>5143</v>
      </c>
      <c r="AC398" s="3627" t="s">
        <v>1162</v>
      </c>
      <c r="AD398" s="3627" t="s">
        <v>5049</v>
      </c>
      <c r="AE398" s="3627" t="s">
        <v>5050</v>
      </c>
      <c r="AF398" s="2581"/>
    </row>
    <row r="399" spans="2:32" s="2887" customFormat="1" ht="13.5" customHeight="1" thickBot="1" x14ac:dyDescent="0.25">
      <c r="B399" s="3680"/>
      <c r="C399" s="3681"/>
      <c r="D399" s="3627"/>
      <c r="E399" s="3627"/>
      <c r="F399" s="3627"/>
      <c r="G399" s="3632"/>
      <c r="H399" s="3632"/>
      <c r="I399" s="3631"/>
      <c r="J399" s="3631"/>
      <c r="K399" s="3556" t="s">
        <v>5092</v>
      </c>
      <c r="L399" s="3557" t="s">
        <v>2809</v>
      </c>
      <c r="M399" s="3631"/>
      <c r="N399" s="3631"/>
      <c r="O399" s="3631"/>
      <c r="P399" s="3631"/>
      <c r="Q399" s="3628"/>
      <c r="R399" s="3628"/>
      <c r="S399" s="3628"/>
      <c r="T399" s="3628"/>
      <c r="U399" s="3628"/>
      <c r="V399" s="3628"/>
      <c r="W399" s="3628"/>
      <c r="X399" s="3632"/>
      <c r="Y399" s="3632"/>
      <c r="Z399" s="3628"/>
      <c r="AA399" s="3628"/>
      <c r="AB399" s="3628"/>
      <c r="AC399" s="3628"/>
      <c r="AD399" s="3628"/>
      <c r="AE399" s="3628"/>
      <c r="AF399" s="2581"/>
    </row>
    <row r="400" spans="2:32" s="2887" customFormat="1" ht="13.5" customHeight="1" x14ac:dyDescent="0.2">
      <c r="B400" s="3668" t="s">
        <v>6288</v>
      </c>
      <c r="C400" s="3669"/>
      <c r="D400" s="3164" t="s">
        <v>1545</v>
      </c>
      <c r="E400" s="3164">
        <v>4.4800000000000006E-2</v>
      </c>
      <c r="F400" s="3165" t="s">
        <v>6289</v>
      </c>
      <c r="G400" s="2660" t="s">
        <v>6290</v>
      </c>
      <c r="H400" s="2660" t="s">
        <v>1545</v>
      </c>
      <c r="I400" s="3166">
        <v>7.8400000000000011E-2</v>
      </c>
      <c r="J400" s="3166">
        <v>7.8400000000000011E-2</v>
      </c>
      <c r="K400" s="2660" t="s">
        <v>1545</v>
      </c>
      <c r="L400" s="2660" t="s">
        <v>1545</v>
      </c>
      <c r="M400" s="2660" t="s">
        <v>1545</v>
      </c>
      <c r="N400" s="2660" t="s">
        <v>1545</v>
      </c>
      <c r="O400" s="3427">
        <v>0.24640000000000004</v>
      </c>
      <c r="P400" s="3427">
        <v>0.15254400000000001</v>
      </c>
      <c r="Q400" s="2660" t="s">
        <v>1545</v>
      </c>
      <c r="R400" s="3165" t="s">
        <v>1545</v>
      </c>
      <c r="S400" s="3165" t="s">
        <v>1545</v>
      </c>
      <c r="T400" s="3165" t="s">
        <v>1545</v>
      </c>
      <c r="U400" s="3166">
        <v>6.720000000000001E-2</v>
      </c>
      <c r="V400" s="3165" t="s">
        <v>1545</v>
      </c>
      <c r="W400" s="3165" t="s">
        <v>1545</v>
      </c>
      <c r="X400" s="3165" t="s">
        <v>1545</v>
      </c>
      <c r="Y400" s="3166">
        <v>6.720000000000001E-2</v>
      </c>
      <c r="Z400" s="3165" t="s">
        <v>1545</v>
      </c>
      <c r="AA400" s="3165" t="s">
        <v>1545</v>
      </c>
      <c r="AB400" s="3166">
        <v>0.112</v>
      </c>
      <c r="AC400" s="2661" t="s">
        <v>1545</v>
      </c>
      <c r="AD400" s="2661" t="s">
        <v>1545</v>
      </c>
      <c r="AE400" s="3268" t="s">
        <v>1545</v>
      </c>
      <c r="AF400" s="2581"/>
    </row>
    <row r="401" spans="2:32" s="2887" customFormat="1" ht="13.5" customHeight="1" x14ac:dyDescent="0.2">
      <c r="B401" s="4519" t="s">
        <v>6291</v>
      </c>
      <c r="C401" s="4520"/>
      <c r="D401" s="3159" t="s">
        <v>1545</v>
      </c>
      <c r="E401" s="3159">
        <v>4.4800000000000006E-2</v>
      </c>
      <c r="F401" s="3160" t="s">
        <v>6292</v>
      </c>
      <c r="G401" s="2650" t="s">
        <v>6293</v>
      </c>
      <c r="H401" s="2650" t="s">
        <v>1545</v>
      </c>
      <c r="I401" s="3068">
        <v>7.8400000000000011E-2</v>
      </c>
      <c r="J401" s="3068">
        <v>7.8400000000000011E-2</v>
      </c>
      <c r="K401" s="2650" t="s">
        <v>1545</v>
      </c>
      <c r="L401" s="2650" t="s">
        <v>1545</v>
      </c>
      <c r="M401" s="2650" t="s">
        <v>1545</v>
      </c>
      <c r="N401" s="2650" t="s">
        <v>1545</v>
      </c>
      <c r="O401" s="3428">
        <v>0.24640000000000004</v>
      </c>
      <c r="P401" s="3428">
        <v>0.15254400000000001</v>
      </c>
      <c r="Q401" s="2650" t="s">
        <v>1545</v>
      </c>
      <c r="R401" s="3160" t="s">
        <v>1545</v>
      </c>
      <c r="S401" s="3160" t="s">
        <v>1545</v>
      </c>
      <c r="T401" s="3160" t="s">
        <v>1545</v>
      </c>
      <c r="U401" s="3068">
        <v>6.720000000000001E-2</v>
      </c>
      <c r="V401" s="3160" t="s">
        <v>1545</v>
      </c>
      <c r="W401" s="3160" t="s">
        <v>1545</v>
      </c>
      <c r="X401" s="3160" t="s">
        <v>1545</v>
      </c>
      <c r="Y401" s="3068">
        <v>6.720000000000001E-2</v>
      </c>
      <c r="Z401" s="3160" t="s">
        <v>1545</v>
      </c>
      <c r="AA401" s="3160" t="s">
        <v>1545</v>
      </c>
      <c r="AB401" s="3068">
        <v>0.112</v>
      </c>
      <c r="AC401" s="2620" t="s">
        <v>1545</v>
      </c>
      <c r="AD401" s="2620" t="s">
        <v>1545</v>
      </c>
      <c r="AE401" s="3270" t="s">
        <v>1545</v>
      </c>
      <c r="AF401" s="2581"/>
    </row>
    <row r="402" spans="2:32" s="2887" customFormat="1" ht="13.5" customHeight="1" x14ac:dyDescent="0.2">
      <c r="B402" s="4519" t="s">
        <v>6294</v>
      </c>
      <c r="C402" s="4520"/>
      <c r="D402" s="3159" t="s">
        <v>1545</v>
      </c>
      <c r="E402" s="3159">
        <v>4.4800000000000006E-2</v>
      </c>
      <c r="F402" s="3160" t="s">
        <v>6295</v>
      </c>
      <c r="G402" s="2650" t="s">
        <v>6296</v>
      </c>
      <c r="H402" s="2650" t="s">
        <v>1545</v>
      </c>
      <c r="I402" s="3068">
        <v>7.8400000000000011E-2</v>
      </c>
      <c r="J402" s="3068">
        <v>7.8400000000000011E-2</v>
      </c>
      <c r="K402" s="2650" t="s">
        <v>1545</v>
      </c>
      <c r="L402" s="2650" t="s">
        <v>1545</v>
      </c>
      <c r="M402" s="2650" t="s">
        <v>1545</v>
      </c>
      <c r="N402" s="2650" t="s">
        <v>1545</v>
      </c>
      <c r="O402" s="3428">
        <v>0.24640000000000004</v>
      </c>
      <c r="P402" s="3428">
        <v>0.135744</v>
      </c>
      <c r="Q402" s="2650" t="s">
        <v>1545</v>
      </c>
      <c r="R402" s="3160" t="s">
        <v>1545</v>
      </c>
      <c r="S402" s="3160" t="s">
        <v>1545</v>
      </c>
      <c r="T402" s="3160" t="s">
        <v>1545</v>
      </c>
      <c r="U402" s="3068">
        <v>6.720000000000001E-2</v>
      </c>
      <c r="V402" s="3160" t="s">
        <v>1545</v>
      </c>
      <c r="W402" s="3160" t="s">
        <v>1545</v>
      </c>
      <c r="X402" s="3160" t="s">
        <v>1545</v>
      </c>
      <c r="Y402" s="3068">
        <v>6.720000000000001E-2</v>
      </c>
      <c r="Z402" s="3160" t="s">
        <v>1545</v>
      </c>
      <c r="AA402" s="3160" t="s">
        <v>1545</v>
      </c>
      <c r="AB402" s="3068">
        <v>0.112</v>
      </c>
      <c r="AC402" s="2620" t="s">
        <v>1545</v>
      </c>
      <c r="AD402" s="2620" t="s">
        <v>1545</v>
      </c>
      <c r="AE402" s="3270" t="s">
        <v>1545</v>
      </c>
      <c r="AF402" s="2581"/>
    </row>
    <row r="403" spans="2:32" s="2887" customFormat="1" ht="13.5" customHeight="1" x14ac:dyDescent="0.2">
      <c r="B403" s="4553" t="s">
        <v>6297</v>
      </c>
      <c r="C403" s="4554"/>
      <c r="D403" s="3159" t="s">
        <v>1545</v>
      </c>
      <c r="E403" s="3159">
        <v>4.4800000000000006E-2</v>
      </c>
      <c r="F403" s="3159" t="s">
        <v>6298</v>
      </c>
      <c r="G403" s="2650" t="s">
        <v>6299</v>
      </c>
      <c r="H403" s="2650" t="s">
        <v>1545</v>
      </c>
      <c r="I403" s="3068">
        <v>7.8400000000000011E-2</v>
      </c>
      <c r="J403" s="3068">
        <v>7.8400000000000011E-2</v>
      </c>
      <c r="K403" s="2650" t="s">
        <v>1545</v>
      </c>
      <c r="L403" s="2650" t="s">
        <v>1545</v>
      </c>
      <c r="M403" s="2650" t="s">
        <v>1545</v>
      </c>
      <c r="N403" s="2650" t="s">
        <v>1545</v>
      </c>
      <c r="O403" s="3428">
        <v>0.24640000000000004</v>
      </c>
      <c r="P403" s="3428">
        <v>0.135744</v>
      </c>
      <c r="Q403" s="2650" t="s">
        <v>1545</v>
      </c>
      <c r="R403" s="3160" t="s">
        <v>1545</v>
      </c>
      <c r="S403" s="3160" t="s">
        <v>1545</v>
      </c>
      <c r="T403" s="3160" t="s">
        <v>1545</v>
      </c>
      <c r="U403" s="3068">
        <v>6.720000000000001E-2</v>
      </c>
      <c r="V403" s="3160" t="s">
        <v>1545</v>
      </c>
      <c r="W403" s="3160" t="s">
        <v>1545</v>
      </c>
      <c r="X403" s="3160" t="s">
        <v>1545</v>
      </c>
      <c r="Y403" s="3068">
        <v>6.720000000000001E-2</v>
      </c>
      <c r="Z403" s="3160" t="s">
        <v>1545</v>
      </c>
      <c r="AA403" s="3160" t="s">
        <v>1545</v>
      </c>
      <c r="AB403" s="3068">
        <v>0.112</v>
      </c>
      <c r="AC403" s="2620" t="s">
        <v>1545</v>
      </c>
      <c r="AD403" s="2620" t="s">
        <v>1545</v>
      </c>
      <c r="AE403" s="3270" t="s">
        <v>1545</v>
      </c>
      <c r="AF403" s="2581"/>
    </row>
    <row r="404" spans="2:32" s="2887" customFormat="1" ht="13.5" customHeight="1" x14ac:dyDescent="0.2">
      <c r="B404" s="4553" t="s">
        <v>6300</v>
      </c>
      <c r="C404" s="4554"/>
      <c r="D404" s="3159" t="s">
        <v>1545</v>
      </c>
      <c r="E404" s="3159">
        <v>4.4800000000000006E-2</v>
      </c>
      <c r="F404" s="3159" t="s">
        <v>6289</v>
      </c>
      <c r="G404" s="2650" t="s">
        <v>6290</v>
      </c>
      <c r="H404" s="2650" t="s">
        <v>1545</v>
      </c>
      <c r="I404" s="3068">
        <v>7.8400000000000011E-2</v>
      </c>
      <c r="J404" s="3068">
        <v>7.8400000000000011E-2</v>
      </c>
      <c r="K404" s="2650" t="s">
        <v>1545</v>
      </c>
      <c r="L404" s="2650" t="s">
        <v>1545</v>
      </c>
      <c r="M404" s="2650" t="s">
        <v>1545</v>
      </c>
      <c r="N404" s="2650" t="s">
        <v>1545</v>
      </c>
      <c r="O404" s="3428">
        <v>0.24640000000000004</v>
      </c>
      <c r="P404" s="3428">
        <v>0.15254400000000001</v>
      </c>
      <c r="Q404" s="2650" t="s">
        <v>1545</v>
      </c>
      <c r="R404" s="3160" t="s">
        <v>1545</v>
      </c>
      <c r="S404" s="3160" t="s">
        <v>1545</v>
      </c>
      <c r="T404" s="3160" t="s">
        <v>1545</v>
      </c>
      <c r="U404" s="3068">
        <v>6.720000000000001E-2</v>
      </c>
      <c r="V404" s="3160" t="s">
        <v>1545</v>
      </c>
      <c r="W404" s="3160" t="s">
        <v>1545</v>
      </c>
      <c r="X404" s="3160" t="s">
        <v>1545</v>
      </c>
      <c r="Y404" s="3068">
        <v>6.720000000000001E-2</v>
      </c>
      <c r="Z404" s="3160" t="s">
        <v>1545</v>
      </c>
      <c r="AA404" s="3160" t="s">
        <v>1545</v>
      </c>
      <c r="AB404" s="3068">
        <v>0.112</v>
      </c>
      <c r="AC404" s="2620" t="s">
        <v>1545</v>
      </c>
      <c r="AD404" s="2620" t="s">
        <v>1545</v>
      </c>
      <c r="AE404" s="3270" t="s">
        <v>1545</v>
      </c>
      <c r="AF404" s="2581"/>
    </row>
    <row r="405" spans="2:32" s="2887" customFormat="1" ht="13.5" customHeight="1" x14ac:dyDescent="0.2">
      <c r="B405" s="4553" t="s">
        <v>6301</v>
      </c>
      <c r="C405" s="4554"/>
      <c r="D405" s="3159" t="s">
        <v>1545</v>
      </c>
      <c r="E405" s="3159">
        <v>4.4800000000000006E-2</v>
      </c>
      <c r="F405" s="3159" t="s">
        <v>6292</v>
      </c>
      <c r="G405" s="2650" t="s">
        <v>6293</v>
      </c>
      <c r="H405" s="2650" t="s">
        <v>1545</v>
      </c>
      <c r="I405" s="3068">
        <v>7.8400000000000011E-2</v>
      </c>
      <c r="J405" s="3068">
        <v>7.8400000000000011E-2</v>
      </c>
      <c r="K405" s="2650" t="s">
        <v>1545</v>
      </c>
      <c r="L405" s="2650" t="s">
        <v>1545</v>
      </c>
      <c r="M405" s="2650" t="s">
        <v>1545</v>
      </c>
      <c r="N405" s="2650" t="s">
        <v>1545</v>
      </c>
      <c r="O405" s="3428">
        <v>0.24640000000000004</v>
      </c>
      <c r="P405" s="3428">
        <v>0.15254400000000001</v>
      </c>
      <c r="Q405" s="2650" t="s">
        <v>1545</v>
      </c>
      <c r="R405" s="3160" t="s">
        <v>1545</v>
      </c>
      <c r="S405" s="3160" t="s">
        <v>1545</v>
      </c>
      <c r="T405" s="3160" t="s">
        <v>1545</v>
      </c>
      <c r="U405" s="3068">
        <v>6.720000000000001E-2</v>
      </c>
      <c r="V405" s="3160" t="s">
        <v>1545</v>
      </c>
      <c r="W405" s="3160" t="s">
        <v>1545</v>
      </c>
      <c r="X405" s="3160" t="s">
        <v>1545</v>
      </c>
      <c r="Y405" s="3068">
        <v>6.720000000000001E-2</v>
      </c>
      <c r="Z405" s="3160" t="s">
        <v>1545</v>
      </c>
      <c r="AA405" s="3160" t="s">
        <v>1545</v>
      </c>
      <c r="AB405" s="3068">
        <v>0.112</v>
      </c>
      <c r="AC405" s="2620" t="s">
        <v>1545</v>
      </c>
      <c r="AD405" s="2620" t="s">
        <v>1545</v>
      </c>
      <c r="AE405" s="3270" t="s">
        <v>1545</v>
      </c>
      <c r="AF405" s="2581"/>
    </row>
    <row r="406" spans="2:32" s="2887" customFormat="1" ht="13.5" customHeight="1" x14ac:dyDescent="0.2">
      <c r="B406" s="4553" t="s">
        <v>6302</v>
      </c>
      <c r="C406" s="4554"/>
      <c r="D406" s="3159" t="s">
        <v>1545</v>
      </c>
      <c r="E406" s="3159">
        <v>4.4800000000000006E-2</v>
      </c>
      <c r="F406" s="3159" t="s">
        <v>6295</v>
      </c>
      <c r="G406" s="2650" t="s">
        <v>6296</v>
      </c>
      <c r="H406" s="2650" t="s">
        <v>1545</v>
      </c>
      <c r="I406" s="3068">
        <v>7.8400000000000011E-2</v>
      </c>
      <c r="J406" s="3068">
        <v>7.8400000000000011E-2</v>
      </c>
      <c r="K406" s="2650" t="s">
        <v>1545</v>
      </c>
      <c r="L406" s="2650" t="s">
        <v>1545</v>
      </c>
      <c r="M406" s="2650" t="s">
        <v>1545</v>
      </c>
      <c r="N406" s="2650" t="s">
        <v>1545</v>
      </c>
      <c r="O406" s="3428">
        <v>0.24640000000000004</v>
      </c>
      <c r="P406" s="3428">
        <v>0.135744</v>
      </c>
      <c r="Q406" s="2650" t="s">
        <v>1545</v>
      </c>
      <c r="R406" s="3160" t="s">
        <v>1545</v>
      </c>
      <c r="S406" s="3160" t="s">
        <v>1545</v>
      </c>
      <c r="T406" s="3160" t="s">
        <v>1545</v>
      </c>
      <c r="U406" s="3068">
        <v>6.720000000000001E-2</v>
      </c>
      <c r="V406" s="3160" t="s">
        <v>1545</v>
      </c>
      <c r="W406" s="3160" t="s">
        <v>1545</v>
      </c>
      <c r="X406" s="3160" t="s">
        <v>1545</v>
      </c>
      <c r="Y406" s="3068">
        <v>6.720000000000001E-2</v>
      </c>
      <c r="Z406" s="3160" t="s">
        <v>1545</v>
      </c>
      <c r="AA406" s="3160" t="s">
        <v>1545</v>
      </c>
      <c r="AB406" s="3068">
        <v>0.112</v>
      </c>
      <c r="AC406" s="2620" t="s">
        <v>1545</v>
      </c>
      <c r="AD406" s="2620" t="s">
        <v>1545</v>
      </c>
      <c r="AE406" s="3270" t="s">
        <v>1545</v>
      </c>
      <c r="AF406" s="2581"/>
    </row>
    <row r="407" spans="2:32" s="2887" customFormat="1" ht="13.5" thickBot="1" x14ac:dyDescent="0.25">
      <c r="B407" s="4521" t="s">
        <v>6303</v>
      </c>
      <c r="C407" s="4522"/>
      <c r="D407" s="3168" t="s">
        <v>1545</v>
      </c>
      <c r="E407" s="3168">
        <v>4.4800000000000006E-2</v>
      </c>
      <c r="F407" s="3168" t="s">
        <v>6298</v>
      </c>
      <c r="G407" s="2653" t="s">
        <v>6299</v>
      </c>
      <c r="H407" s="2653" t="s">
        <v>1545</v>
      </c>
      <c r="I407" s="3170">
        <v>7.8400000000000011E-2</v>
      </c>
      <c r="J407" s="3170">
        <v>7.8400000000000011E-2</v>
      </c>
      <c r="K407" s="2653" t="s">
        <v>1545</v>
      </c>
      <c r="L407" s="2653" t="s">
        <v>1545</v>
      </c>
      <c r="M407" s="2653" t="s">
        <v>1545</v>
      </c>
      <c r="N407" s="2653" t="s">
        <v>1545</v>
      </c>
      <c r="O407" s="2955">
        <v>0.24640000000000004</v>
      </c>
      <c r="P407" s="2955">
        <v>0.135744</v>
      </c>
      <c r="Q407" s="2653" t="s">
        <v>1545</v>
      </c>
      <c r="R407" s="3169" t="s">
        <v>1545</v>
      </c>
      <c r="S407" s="3169" t="s">
        <v>1545</v>
      </c>
      <c r="T407" s="3169" t="s">
        <v>1545</v>
      </c>
      <c r="U407" s="3170">
        <v>6.720000000000001E-2</v>
      </c>
      <c r="V407" s="3169" t="s">
        <v>1545</v>
      </c>
      <c r="W407" s="3169" t="s">
        <v>1545</v>
      </c>
      <c r="X407" s="3169" t="s">
        <v>1545</v>
      </c>
      <c r="Y407" s="3170">
        <v>6.720000000000001E-2</v>
      </c>
      <c r="Z407" s="3169" t="s">
        <v>1545</v>
      </c>
      <c r="AA407" s="3169" t="s">
        <v>1545</v>
      </c>
      <c r="AB407" s="3170">
        <v>0.112</v>
      </c>
      <c r="AC407" s="2682" t="s">
        <v>1545</v>
      </c>
      <c r="AD407" s="2682" t="s">
        <v>1545</v>
      </c>
      <c r="AE407" s="2683" t="s">
        <v>1545</v>
      </c>
      <c r="AF407" s="2581"/>
    </row>
    <row r="408" spans="2:32" s="2887" customFormat="1" x14ac:dyDescent="0.2">
      <c r="B408" s="2645"/>
      <c r="C408" s="2575"/>
      <c r="D408" s="2575"/>
      <c r="E408" s="2575"/>
      <c r="F408" s="2575"/>
      <c r="G408" s="2576"/>
      <c r="H408" s="2576"/>
      <c r="I408" s="2576"/>
      <c r="J408" s="2576"/>
      <c r="K408" s="2575"/>
      <c r="L408" s="2576"/>
      <c r="M408" s="2576"/>
      <c r="N408" s="2576"/>
      <c r="O408" s="2576"/>
      <c r="P408" s="2576"/>
      <c r="Q408" s="2642"/>
      <c r="R408" s="2642"/>
      <c r="S408" s="2642"/>
      <c r="T408" s="2642"/>
      <c r="U408" s="2642"/>
      <c r="V408" s="2642"/>
      <c r="W408" s="2642"/>
      <c r="X408" s="2642"/>
      <c r="Y408" s="2642"/>
      <c r="Z408" s="2642"/>
      <c r="AA408" s="2642"/>
      <c r="AB408" s="2642"/>
      <c r="AC408" s="2642"/>
      <c r="AD408" s="2642"/>
      <c r="AE408" s="2642"/>
      <c r="AF408" s="2581"/>
    </row>
    <row r="409" spans="2:32" s="2887" customFormat="1" x14ac:dyDescent="0.2">
      <c r="B409" s="3661" t="s">
        <v>5051</v>
      </c>
      <c r="C409" s="3662"/>
      <c r="D409" s="3663" t="s">
        <v>6115</v>
      </c>
      <c r="E409" s="3663"/>
      <c r="F409" s="3663"/>
      <c r="G409" s="3663"/>
      <c r="H409" s="3663"/>
      <c r="I409" s="2643"/>
      <c r="J409" s="2643"/>
      <c r="K409" s="2643"/>
      <c r="L409" s="2643"/>
      <c r="M409" s="2643"/>
      <c r="N409" s="2643"/>
      <c r="O409" s="2643"/>
      <c r="P409" s="2643"/>
      <c r="Q409" s="2642"/>
      <c r="R409" s="2642"/>
      <c r="S409" s="2642"/>
      <c r="T409" s="2642"/>
      <c r="U409" s="2642"/>
      <c r="V409" s="2642"/>
      <c r="W409" s="2642"/>
      <c r="X409" s="2642"/>
      <c r="Y409" s="2642"/>
      <c r="Z409" s="2642"/>
      <c r="AA409" s="2642"/>
      <c r="AB409" s="2642"/>
      <c r="AC409" s="2642"/>
      <c r="AD409" s="2642"/>
      <c r="AE409" s="2642"/>
      <c r="AF409" s="2581"/>
    </row>
    <row r="410" spans="2:32" s="2887" customFormat="1" x14ac:dyDescent="0.2">
      <c r="B410" s="3661" t="s">
        <v>5052</v>
      </c>
      <c r="C410" s="3662"/>
      <c r="D410" s="3663" t="s">
        <v>6115</v>
      </c>
      <c r="E410" s="3663"/>
      <c r="F410" s="3663"/>
      <c r="G410" s="3663"/>
      <c r="H410" s="3663"/>
      <c r="I410" s="2643"/>
      <c r="J410" s="2643"/>
      <c r="K410" s="2643"/>
      <c r="L410" s="2643"/>
      <c r="M410" s="2643"/>
      <c r="N410" s="2643"/>
      <c r="O410" s="2643"/>
      <c r="P410" s="2643"/>
      <c r="Q410" s="2642"/>
      <c r="R410" s="2642"/>
      <c r="S410" s="2642"/>
      <c r="T410" s="2642"/>
      <c r="U410" s="2642"/>
      <c r="V410" s="2642"/>
      <c r="W410" s="2642"/>
      <c r="X410" s="2642"/>
      <c r="Y410" s="2642"/>
      <c r="Z410" s="2642"/>
      <c r="AA410" s="2642"/>
      <c r="AB410" s="2642"/>
      <c r="AC410" s="2642"/>
      <c r="AD410" s="2642"/>
      <c r="AE410" s="2642"/>
      <c r="AF410" s="2581"/>
    </row>
    <row r="411" spans="2:32" s="2887" customFormat="1" ht="13.5" thickBot="1" x14ac:dyDescent="0.25">
      <c r="B411" s="3563"/>
      <c r="C411" s="3564"/>
      <c r="D411" s="3564"/>
      <c r="E411" s="3564"/>
      <c r="F411" s="3564"/>
      <c r="G411" s="2646"/>
      <c r="H411" s="2646"/>
      <c r="I411" s="2646"/>
      <c r="J411" s="2646"/>
      <c r="K411" s="2646"/>
      <c r="L411" s="2646"/>
      <c r="M411" s="2646"/>
      <c r="N411" s="2646"/>
      <c r="O411" s="2646"/>
      <c r="P411" s="2646"/>
      <c r="Q411" s="2646"/>
      <c r="R411" s="2646"/>
      <c r="S411" s="2646"/>
      <c r="T411" s="2646"/>
      <c r="U411" s="2646"/>
      <c r="V411" s="2646"/>
      <c r="W411" s="2646"/>
      <c r="X411" s="2646"/>
      <c r="Y411" s="2646"/>
      <c r="Z411" s="2646"/>
      <c r="AA411" s="2646"/>
      <c r="AB411" s="2646"/>
      <c r="AC411" s="2646"/>
      <c r="AD411" s="2646"/>
      <c r="AE411" s="2646"/>
      <c r="AF411" s="2586"/>
    </row>
    <row r="412" spans="2:32" s="2887" customFormat="1" x14ac:dyDescent="0.2">
      <c r="B412" s="2786" t="str">
        <f>+B387</f>
        <v>.</v>
      </c>
    </row>
    <row r="413" spans="2:32" s="2887" customFormat="1" ht="13.5" thickBot="1" x14ac:dyDescent="0.25"/>
    <row r="414" spans="2:32" s="2887" customFormat="1" ht="20.25" x14ac:dyDescent="0.2">
      <c r="B414" s="3616" t="s">
        <v>5124</v>
      </c>
      <c r="C414" s="3617"/>
      <c r="D414" s="3617"/>
      <c r="E414" s="3617"/>
      <c r="F414" s="3617"/>
      <c r="G414" s="3617"/>
      <c r="H414" s="3617"/>
      <c r="I414" s="3617"/>
      <c r="J414" s="3617"/>
      <c r="K414" s="3617"/>
      <c r="L414" s="3617"/>
      <c r="M414" s="3617"/>
      <c r="N414" s="3617"/>
      <c r="O414" s="3617"/>
      <c r="P414" s="3617"/>
      <c r="Q414" s="3617"/>
      <c r="R414" s="3617"/>
      <c r="S414" s="3617"/>
      <c r="T414" s="3617"/>
      <c r="U414" s="3617"/>
      <c r="V414" s="3617"/>
      <c r="W414" s="3617"/>
      <c r="X414" s="3617"/>
      <c r="Y414" s="3617"/>
      <c r="Z414" s="3617"/>
      <c r="AA414" s="3617"/>
      <c r="AB414" s="3617"/>
      <c r="AC414" s="3617"/>
      <c r="AD414" s="3617"/>
      <c r="AE414" s="3617"/>
      <c r="AF414" s="3618"/>
    </row>
    <row r="415" spans="2:32" s="2887" customFormat="1" x14ac:dyDescent="0.2">
      <c r="B415" s="3558"/>
      <c r="C415" s="3559"/>
      <c r="D415" s="3559"/>
      <c r="E415" s="3559"/>
      <c r="F415" s="3559"/>
      <c r="G415" s="2580"/>
      <c r="H415" s="2580"/>
      <c r="I415" s="2580"/>
      <c r="J415" s="2580"/>
      <c r="K415" s="2580"/>
      <c r="L415" s="2580"/>
      <c r="M415" s="2580"/>
      <c r="N415" s="2580"/>
      <c r="O415" s="2580"/>
      <c r="P415" s="2580"/>
      <c r="Q415" s="2580"/>
      <c r="R415" s="2580"/>
      <c r="S415" s="2580"/>
      <c r="T415" s="2580"/>
      <c r="U415" s="2580"/>
      <c r="V415" s="2580"/>
      <c r="W415" s="2580"/>
      <c r="X415" s="2580"/>
      <c r="Y415" s="2580"/>
      <c r="Z415" s="2580"/>
      <c r="AA415" s="2580"/>
      <c r="AB415" s="2580"/>
      <c r="AC415" s="2580"/>
      <c r="AD415" s="2580"/>
      <c r="AE415" s="2580"/>
      <c r="AF415" s="2581"/>
    </row>
    <row r="416" spans="2:32" s="2887" customFormat="1" x14ac:dyDescent="0.2">
      <c r="B416" s="2644" t="s">
        <v>5144</v>
      </c>
      <c r="C416" s="3559"/>
      <c r="D416" s="3674" t="s">
        <v>6731</v>
      </c>
      <c r="E416" s="3674"/>
      <c r="F416" s="3674"/>
      <c r="G416" s="2580"/>
      <c r="H416" s="2580"/>
      <c r="I416" s="2580"/>
      <c r="J416" s="2580"/>
      <c r="K416" s="2580"/>
      <c r="L416" s="2580"/>
      <c r="M416" s="2580"/>
      <c r="N416" s="2580"/>
      <c r="O416" s="2580"/>
      <c r="P416" s="2580"/>
      <c r="Q416" s="2580"/>
      <c r="R416" s="2580"/>
      <c r="S416" s="2580"/>
      <c r="T416" s="2580"/>
      <c r="U416" s="2580"/>
      <c r="V416" s="2580"/>
      <c r="W416" s="2580"/>
      <c r="X416" s="2580"/>
      <c r="Y416" s="2580"/>
      <c r="Z416" s="2580"/>
      <c r="AA416" s="2580"/>
      <c r="AB416" s="2580"/>
      <c r="AC416" s="2580"/>
      <c r="AD416" s="2580"/>
      <c r="AE416" s="2580"/>
      <c r="AF416" s="2581"/>
    </row>
    <row r="417" spans="2:32" s="2887" customFormat="1" x14ac:dyDescent="0.2">
      <c r="B417" s="3675" t="s">
        <v>5127</v>
      </c>
      <c r="C417" s="3676"/>
      <c r="D417" s="3670">
        <v>41646</v>
      </c>
      <c r="E417" s="3670"/>
      <c r="F417" s="3670"/>
      <c r="G417" s="2580"/>
      <c r="H417" s="2580"/>
      <c r="I417" s="2580"/>
      <c r="J417" s="2580"/>
      <c r="K417" s="2580"/>
      <c r="L417" s="2580"/>
      <c r="M417" s="2580"/>
      <c r="N417" s="2580"/>
      <c r="O417" s="2580"/>
      <c r="P417" s="2580"/>
      <c r="Q417" s="2580"/>
      <c r="R417" s="2580"/>
      <c r="S417" s="2580"/>
      <c r="T417" s="2580"/>
      <c r="U417" s="2580"/>
      <c r="V417" s="2580"/>
      <c r="W417" s="2580"/>
      <c r="X417" s="2580"/>
      <c r="Y417" s="2580"/>
      <c r="Z417" s="2580"/>
      <c r="AA417" s="2580"/>
      <c r="AB417" s="2580"/>
      <c r="AC417" s="2580"/>
      <c r="AD417" s="2580"/>
      <c r="AE417" s="2580"/>
      <c r="AF417" s="2581"/>
    </row>
    <row r="418" spans="2:32" s="2887" customFormat="1" x14ac:dyDescent="0.2">
      <c r="B418" s="3620" t="s">
        <v>5125</v>
      </c>
      <c r="C418" s="3621"/>
      <c r="D418" s="3692">
        <v>41670</v>
      </c>
      <c r="E418" s="3692"/>
      <c r="F418" s="3692"/>
      <c r="G418" s="2580"/>
      <c r="H418" s="2580"/>
      <c r="I418" s="2580"/>
      <c r="J418" s="2580"/>
      <c r="K418" s="2580"/>
      <c r="L418" s="2580"/>
      <c r="M418" s="2580"/>
      <c r="N418" s="2580"/>
      <c r="O418" s="2580"/>
      <c r="P418" s="2580"/>
      <c r="Q418" s="2580"/>
      <c r="R418" s="2580"/>
      <c r="S418" s="2580"/>
      <c r="T418" s="2580"/>
      <c r="U418" s="2580"/>
      <c r="V418" s="2580"/>
      <c r="W418" s="2580"/>
      <c r="X418" s="2580"/>
      <c r="Y418" s="2580"/>
      <c r="Z418" s="2580"/>
      <c r="AA418" s="2580"/>
      <c r="AB418" s="2580"/>
      <c r="AC418" s="2580"/>
      <c r="AD418" s="2580"/>
      <c r="AE418" s="2580"/>
      <c r="AF418" s="2581"/>
    </row>
    <row r="419" spans="2:32" s="2887" customFormat="1" ht="13.5" thickBot="1" x14ac:dyDescent="0.25">
      <c r="B419" s="3558"/>
      <c r="C419" s="3559"/>
      <c r="D419" s="3559"/>
      <c r="E419" s="3559"/>
      <c r="F419" s="3559"/>
      <c r="G419" s="2580"/>
      <c r="H419" s="2580"/>
      <c r="I419" s="2580"/>
      <c r="J419" s="2580"/>
      <c r="K419" s="2580"/>
      <c r="L419" s="2580"/>
      <c r="M419" s="2580"/>
      <c r="N419" s="2580"/>
      <c r="O419" s="2580"/>
      <c r="P419" s="2580"/>
      <c r="Q419" s="2580"/>
      <c r="R419" s="2580"/>
      <c r="S419" s="2580"/>
      <c r="T419" s="2580"/>
      <c r="U419" s="2580"/>
      <c r="V419" s="2580"/>
      <c r="W419" s="2580"/>
      <c r="X419" s="2580"/>
      <c r="Y419" s="2580"/>
      <c r="Z419" s="2580"/>
      <c r="AA419" s="2580"/>
      <c r="AB419" s="2580"/>
      <c r="AC419" s="2580"/>
      <c r="AD419" s="2580"/>
      <c r="AE419" s="2580"/>
      <c r="AF419" s="2581"/>
    </row>
    <row r="420" spans="2:32" s="2887" customFormat="1" ht="54.75" customHeight="1" thickBot="1" x14ac:dyDescent="0.25">
      <c r="B420" s="3633" t="s">
        <v>5126</v>
      </c>
      <c r="C420" s="3677"/>
      <c r="D420" s="3623" t="s">
        <v>6732</v>
      </c>
      <c r="E420" s="3624"/>
      <c r="F420" s="3624"/>
      <c r="G420" s="3624"/>
      <c r="H420" s="3624"/>
      <c r="I420" s="3624"/>
      <c r="J420" s="3624"/>
      <c r="K420" s="3624"/>
      <c r="L420" s="3624"/>
      <c r="M420" s="3624"/>
      <c r="N420" s="3624"/>
      <c r="O420" s="3624"/>
      <c r="P420" s="3624"/>
      <c r="Q420" s="3625"/>
      <c r="R420" s="2580"/>
      <c r="S420" s="2580"/>
      <c r="T420" s="2580"/>
      <c r="U420" s="2580"/>
      <c r="V420" s="2580"/>
      <c r="W420" s="2580"/>
      <c r="X420" s="2580"/>
      <c r="Y420" s="2580"/>
      <c r="Z420" s="2580"/>
      <c r="AA420" s="2580"/>
      <c r="AB420" s="2580"/>
      <c r="AC420" s="2580"/>
      <c r="AD420" s="2580"/>
      <c r="AE420" s="2580"/>
      <c r="AF420" s="2581"/>
    </row>
    <row r="421" spans="2:32" s="2887" customFormat="1" ht="13.5" thickBot="1" x14ac:dyDescent="0.25">
      <c r="B421" s="3558"/>
      <c r="C421" s="3559"/>
      <c r="D421" s="3559"/>
      <c r="E421" s="3559"/>
      <c r="F421" s="3559"/>
      <c r="G421" s="2580"/>
      <c r="H421" s="2580"/>
      <c r="I421" s="2580"/>
      <c r="J421" s="2580"/>
      <c r="K421" s="2580"/>
      <c r="L421" s="2580"/>
      <c r="M421" s="2580"/>
      <c r="N421" s="2580"/>
      <c r="O421" s="2580"/>
      <c r="P421" s="2580"/>
      <c r="Q421" s="2580"/>
      <c r="R421" s="2646"/>
      <c r="S421" s="2580"/>
      <c r="T421" s="2580"/>
      <c r="U421" s="2580"/>
      <c r="V421" s="2580"/>
      <c r="W421" s="2580"/>
      <c r="X421" s="2580"/>
      <c r="Y421" s="2580"/>
      <c r="Z421" s="2580"/>
      <c r="AA421" s="2580"/>
      <c r="AB421" s="2580"/>
      <c r="AC421" s="2580"/>
      <c r="AD421" s="2580"/>
      <c r="AE421" s="2580"/>
      <c r="AF421" s="2581"/>
    </row>
    <row r="422" spans="2:32" s="2887" customFormat="1" ht="13.5" thickBot="1" x14ac:dyDescent="0.25">
      <c r="B422" s="3678" t="s">
        <v>5128</v>
      </c>
      <c r="C422" s="3679"/>
      <c r="D422" s="3630" t="s">
        <v>5129</v>
      </c>
      <c r="E422" s="3682" t="s">
        <v>224</v>
      </c>
      <c r="F422" s="3683"/>
      <c r="G422" s="3683"/>
      <c r="H422" s="3683"/>
      <c r="I422" s="3683"/>
      <c r="J422" s="3683"/>
      <c r="K422" s="3683"/>
      <c r="L422" s="3683"/>
      <c r="M422" s="3683"/>
      <c r="N422" s="3683"/>
      <c r="O422" s="3683"/>
      <c r="P422" s="3684"/>
      <c r="Q422" s="3685" t="s">
        <v>340</v>
      </c>
      <c r="R422" s="3686"/>
      <c r="S422" s="3687"/>
      <c r="T422" s="3687"/>
      <c r="U422" s="3687"/>
      <c r="V422" s="3687"/>
      <c r="W422" s="3687"/>
      <c r="X422" s="3687"/>
      <c r="Y422" s="3688"/>
      <c r="Z422" s="3685" t="s">
        <v>225</v>
      </c>
      <c r="AA422" s="3687"/>
      <c r="AB422" s="3688"/>
      <c r="AC422" s="3689" t="s">
        <v>5048</v>
      </c>
      <c r="AD422" s="3690"/>
      <c r="AE422" s="3691"/>
      <c r="AF422" s="2581"/>
    </row>
    <row r="423" spans="2:32" s="2887" customFormat="1" ht="13.5" thickBot="1" x14ac:dyDescent="0.25">
      <c r="B423" s="3680"/>
      <c r="C423" s="3681"/>
      <c r="D423" s="3630"/>
      <c r="E423" s="3630" t="s">
        <v>5066</v>
      </c>
      <c r="F423" s="3630" t="s">
        <v>5067</v>
      </c>
      <c r="G423" s="3631" t="s">
        <v>5069</v>
      </c>
      <c r="H423" s="3631" t="s">
        <v>5130</v>
      </c>
      <c r="I423" s="3671" t="s">
        <v>5131</v>
      </c>
      <c r="J423" s="3671" t="s">
        <v>5132</v>
      </c>
      <c r="K423" s="3671" t="s">
        <v>5072</v>
      </c>
      <c r="L423" s="3671"/>
      <c r="M423" s="3671" t="s">
        <v>5133</v>
      </c>
      <c r="N423" s="3671" t="s">
        <v>5134</v>
      </c>
      <c r="O423" s="3671" t="s">
        <v>5135</v>
      </c>
      <c r="P423" s="3671" t="s">
        <v>5136</v>
      </c>
      <c r="Q423" s="3627" t="s">
        <v>5078</v>
      </c>
      <c r="R423" s="3627" t="s">
        <v>5079</v>
      </c>
      <c r="S423" s="3627" t="s">
        <v>5080</v>
      </c>
      <c r="T423" s="3627" t="s">
        <v>5137</v>
      </c>
      <c r="U423" s="3627" t="s">
        <v>5138</v>
      </c>
      <c r="V423" s="3627" t="s">
        <v>5083</v>
      </c>
      <c r="W423" s="3627" t="s">
        <v>5085</v>
      </c>
      <c r="X423" s="3631" t="s">
        <v>5139</v>
      </c>
      <c r="Y423" s="3631" t="s">
        <v>5140</v>
      </c>
      <c r="Z423" s="3627" t="s">
        <v>5141</v>
      </c>
      <c r="AA423" s="3627" t="s">
        <v>5142</v>
      </c>
      <c r="AB423" s="3627" t="s">
        <v>5143</v>
      </c>
      <c r="AC423" s="3627" t="s">
        <v>1162</v>
      </c>
      <c r="AD423" s="3627" t="s">
        <v>5049</v>
      </c>
      <c r="AE423" s="3627" t="s">
        <v>5050</v>
      </c>
      <c r="AF423" s="2581"/>
    </row>
    <row r="424" spans="2:32" s="2887" customFormat="1" ht="13.5" thickBot="1" x14ac:dyDescent="0.25">
      <c r="B424" s="3680"/>
      <c r="C424" s="3681"/>
      <c r="D424" s="3627"/>
      <c r="E424" s="3627"/>
      <c r="F424" s="3627"/>
      <c r="G424" s="3632"/>
      <c r="H424" s="3632"/>
      <c r="I424" s="3631"/>
      <c r="J424" s="3631"/>
      <c r="K424" s="3556" t="s">
        <v>5092</v>
      </c>
      <c r="L424" s="3557" t="s">
        <v>2809</v>
      </c>
      <c r="M424" s="3631"/>
      <c r="N424" s="3631"/>
      <c r="O424" s="3631"/>
      <c r="P424" s="3631"/>
      <c r="Q424" s="3628"/>
      <c r="R424" s="3628"/>
      <c r="S424" s="3628"/>
      <c r="T424" s="3628"/>
      <c r="U424" s="3628"/>
      <c r="V424" s="3628"/>
      <c r="W424" s="3628"/>
      <c r="X424" s="3632"/>
      <c r="Y424" s="3632"/>
      <c r="Z424" s="3628"/>
      <c r="AA424" s="3628"/>
      <c r="AB424" s="3628"/>
      <c r="AC424" s="3628"/>
      <c r="AD424" s="3628"/>
      <c r="AE424" s="3628"/>
      <c r="AF424" s="2581"/>
    </row>
    <row r="425" spans="2:32" s="2887" customFormat="1" x14ac:dyDescent="0.2">
      <c r="B425" s="3726" t="s">
        <v>1130</v>
      </c>
      <c r="C425" s="3727"/>
      <c r="D425" s="3164" t="s">
        <v>1545</v>
      </c>
      <c r="E425" s="3164" t="s">
        <v>1545</v>
      </c>
      <c r="F425" s="3165" t="s">
        <v>1545</v>
      </c>
      <c r="G425" s="2660" t="s">
        <v>6163</v>
      </c>
      <c r="H425" s="2660" t="s">
        <v>1545</v>
      </c>
      <c r="I425" s="3166">
        <v>0.13440000000000002</v>
      </c>
      <c r="J425" s="3166">
        <v>0.13440000000000002</v>
      </c>
      <c r="K425" s="3165" t="s">
        <v>1545</v>
      </c>
      <c r="L425" s="2660" t="s">
        <v>1545</v>
      </c>
      <c r="M425" s="2660" t="s">
        <v>1545</v>
      </c>
      <c r="N425" s="2660" t="s">
        <v>1545</v>
      </c>
      <c r="O425" s="3427">
        <v>0.24640000000000004</v>
      </c>
      <c r="P425" s="3427">
        <v>0.16800000000000001</v>
      </c>
      <c r="Q425" s="2660" t="s">
        <v>1545</v>
      </c>
      <c r="R425" s="3165" t="s">
        <v>1545</v>
      </c>
      <c r="S425" s="3165" t="s">
        <v>1127</v>
      </c>
      <c r="T425" s="3166">
        <v>2.8000000000000004E-2</v>
      </c>
      <c r="U425" s="3166">
        <f>0.06*1.12</f>
        <v>6.720000000000001E-2</v>
      </c>
      <c r="V425" s="3165" t="s">
        <v>1545</v>
      </c>
      <c r="W425" s="3165" t="s">
        <v>1545</v>
      </c>
      <c r="X425" s="3165" t="s">
        <v>1545</v>
      </c>
      <c r="Y425" s="3166">
        <f>0.06*1.12</f>
        <v>6.720000000000001E-2</v>
      </c>
      <c r="Z425" s="3165" t="s">
        <v>1545</v>
      </c>
      <c r="AA425" s="3165" t="s">
        <v>1545</v>
      </c>
      <c r="AB425" s="3165" t="s">
        <v>1545</v>
      </c>
      <c r="AC425" s="2661" t="s">
        <v>1545</v>
      </c>
      <c r="AD425" s="2661" t="s">
        <v>1545</v>
      </c>
      <c r="AE425" s="3268" t="s">
        <v>1545</v>
      </c>
      <c r="AF425" s="2581"/>
    </row>
    <row r="426" spans="2:32" s="2887" customFormat="1" x14ac:dyDescent="0.2">
      <c r="B426" s="3733" t="s">
        <v>1132</v>
      </c>
      <c r="C426" s="3734"/>
      <c r="D426" s="3159" t="s">
        <v>1545</v>
      </c>
      <c r="E426" s="3159" t="s">
        <v>1545</v>
      </c>
      <c r="F426" s="3160" t="s">
        <v>1545</v>
      </c>
      <c r="G426" s="2650" t="s">
        <v>6164</v>
      </c>
      <c r="H426" s="2650" t="s">
        <v>1545</v>
      </c>
      <c r="I426" s="3068">
        <v>0.13440000000000002</v>
      </c>
      <c r="J426" s="3068">
        <v>0.13440000000000002</v>
      </c>
      <c r="K426" s="3160" t="s">
        <v>1545</v>
      </c>
      <c r="L426" s="2650" t="s">
        <v>1545</v>
      </c>
      <c r="M426" s="2650" t="s">
        <v>1545</v>
      </c>
      <c r="N426" s="2650" t="s">
        <v>1545</v>
      </c>
      <c r="O426" s="3428">
        <v>0.24640000000000004</v>
      </c>
      <c r="P426" s="3428">
        <v>0.16800000000000001</v>
      </c>
      <c r="Q426" s="2650" t="s">
        <v>1545</v>
      </c>
      <c r="R426" s="3160" t="s">
        <v>1545</v>
      </c>
      <c r="S426" s="3160" t="s">
        <v>1133</v>
      </c>
      <c r="T426" s="3068">
        <v>2.8000000000000004E-2</v>
      </c>
      <c r="U426" s="3068">
        <v>6.720000000000001E-2</v>
      </c>
      <c r="V426" s="3160" t="s">
        <v>1545</v>
      </c>
      <c r="W426" s="3160" t="s">
        <v>1545</v>
      </c>
      <c r="X426" s="3160" t="s">
        <v>1545</v>
      </c>
      <c r="Y426" s="3068">
        <v>6.720000000000001E-2</v>
      </c>
      <c r="Z426" s="3160" t="s">
        <v>1545</v>
      </c>
      <c r="AA426" s="3160" t="s">
        <v>1545</v>
      </c>
      <c r="AB426" s="3160" t="s">
        <v>1545</v>
      </c>
      <c r="AC426" s="2620" t="s">
        <v>1545</v>
      </c>
      <c r="AD426" s="2620" t="s">
        <v>1545</v>
      </c>
      <c r="AE426" s="3270" t="s">
        <v>1545</v>
      </c>
      <c r="AF426" s="2581"/>
    </row>
    <row r="427" spans="2:32" s="2887" customFormat="1" ht="13.5" thickBot="1" x14ac:dyDescent="0.25">
      <c r="B427" s="3737" t="s">
        <v>1134</v>
      </c>
      <c r="C427" s="3738"/>
      <c r="D427" s="3168" t="s">
        <v>1545</v>
      </c>
      <c r="E427" s="3168" t="s">
        <v>1545</v>
      </c>
      <c r="F427" s="3169" t="s">
        <v>1545</v>
      </c>
      <c r="G427" s="2653" t="s">
        <v>6165</v>
      </c>
      <c r="H427" s="2653" t="s">
        <v>1545</v>
      </c>
      <c r="I427" s="3170">
        <v>0.13440000000000002</v>
      </c>
      <c r="J427" s="3170">
        <v>0.13440000000000002</v>
      </c>
      <c r="K427" s="3169" t="s">
        <v>1545</v>
      </c>
      <c r="L427" s="3169" t="s">
        <v>1545</v>
      </c>
      <c r="M427" s="2653" t="s">
        <v>1545</v>
      </c>
      <c r="N427" s="2653" t="s">
        <v>1545</v>
      </c>
      <c r="O427" s="2955">
        <v>0.24640000000000004</v>
      </c>
      <c r="P427" s="2955">
        <v>0.16800000000000001</v>
      </c>
      <c r="Q427" s="2653" t="s">
        <v>1545</v>
      </c>
      <c r="R427" s="3169" t="s">
        <v>1545</v>
      </c>
      <c r="S427" s="3169" t="s">
        <v>1135</v>
      </c>
      <c r="T427" s="3170">
        <v>2.8000000000000004E-2</v>
      </c>
      <c r="U427" s="3170">
        <v>6.720000000000001E-2</v>
      </c>
      <c r="V427" s="3169" t="s">
        <v>1545</v>
      </c>
      <c r="W427" s="3169" t="s">
        <v>1545</v>
      </c>
      <c r="X427" s="3169" t="s">
        <v>1545</v>
      </c>
      <c r="Y427" s="3170">
        <v>6.720000000000001E-2</v>
      </c>
      <c r="Z427" s="3169" t="s">
        <v>1545</v>
      </c>
      <c r="AA427" s="3169" t="s">
        <v>1545</v>
      </c>
      <c r="AB427" s="3169" t="s">
        <v>1545</v>
      </c>
      <c r="AC427" s="2682" t="s">
        <v>1545</v>
      </c>
      <c r="AD427" s="2682" t="s">
        <v>1545</v>
      </c>
      <c r="AE427" s="2683" t="s">
        <v>1545</v>
      </c>
      <c r="AF427" s="2581"/>
    </row>
    <row r="428" spans="2:32" s="2887" customFormat="1" x14ac:dyDescent="0.2">
      <c r="B428" s="2645"/>
      <c r="C428" s="2575"/>
      <c r="D428" s="2575"/>
      <c r="E428" s="2575"/>
      <c r="F428" s="2575"/>
      <c r="G428" s="2576"/>
      <c r="H428" s="2576"/>
      <c r="I428" s="2576"/>
      <c r="J428" s="2576"/>
      <c r="K428" s="2575"/>
      <c r="L428" s="2576"/>
      <c r="M428" s="2576"/>
      <c r="N428" s="2576"/>
      <c r="O428" s="2576"/>
      <c r="P428" s="2576"/>
      <c r="Q428" s="2642"/>
      <c r="R428" s="2642"/>
      <c r="S428" s="2642"/>
      <c r="T428" s="2642"/>
      <c r="U428" s="2642"/>
      <c r="V428" s="2642"/>
      <c r="W428" s="2642"/>
      <c r="X428" s="2642"/>
      <c r="Y428" s="2642"/>
      <c r="Z428" s="2642"/>
      <c r="AA428" s="2642"/>
      <c r="AB428" s="2642"/>
      <c r="AC428" s="2642"/>
      <c r="AD428" s="2642"/>
      <c r="AE428" s="2642"/>
      <c r="AF428" s="2581"/>
    </row>
    <row r="429" spans="2:32" s="2887" customFormat="1" x14ac:dyDescent="0.2">
      <c r="B429" s="3661" t="s">
        <v>5051</v>
      </c>
      <c r="C429" s="3662"/>
      <c r="D429" s="3663" t="s">
        <v>10</v>
      </c>
      <c r="E429" s="3663"/>
      <c r="F429" s="3663"/>
      <c r="G429" s="3663"/>
      <c r="H429" s="3663"/>
      <c r="I429" s="2643"/>
      <c r="J429" s="2643"/>
      <c r="K429" s="2643"/>
      <c r="L429" s="2643"/>
      <c r="M429" s="2643"/>
      <c r="N429" s="2643"/>
      <c r="O429" s="2643"/>
      <c r="P429" s="2643"/>
      <c r="Q429" s="2642"/>
      <c r="R429" s="2642"/>
      <c r="S429" s="2642"/>
      <c r="T429" s="2642"/>
      <c r="U429" s="2642"/>
      <c r="V429" s="2642"/>
      <c r="W429" s="2642"/>
      <c r="X429" s="2642"/>
      <c r="Y429" s="2642"/>
      <c r="Z429" s="2642"/>
      <c r="AA429" s="2642"/>
      <c r="AB429" s="2642"/>
      <c r="AC429" s="2642"/>
      <c r="AD429" s="2642"/>
      <c r="AE429" s="2642"/>
      <c r="AF429" s="2581"/>
    </row>
    <row r="430" spans="2:32" s="2887" customFormat="1" ht="14.25" x14ac:dyDescent="0.2">
      <c r="B430" s="3661" t="s">
        <v>5052</v>
      </c>
      <c r="C430" s="3662"/>
      <c r="D430" s="3694" t="s">
        <v>6115</v>
      </c>
      <c r="E430" s="3694"/>
      <c r="F430" s="3694"/>
      <c r="G430" s="3694"/>
      <c r="H430" s="3694"/>
      <c r="I430" s="2643"/>
      <c r="J430" s="2643"/>
      <c r="K430" s="2643"/>
      <c r="L430" s="2643"/>
      <c r="M430" s="2643"/>
      <c r="N430" s="2643"/>
      <c r="O430" s="2643"/>
      <c r="P430" s="2643"/>
      <c r="Q430" s="2642"/>
      <c r="R430" s="2642"/>
      <c r="S430" s="2642"/>
      <c r="T430" s="2642"/>
      <c r="U430" s="2642"/>
      <c r="V430" s="2642"/>
      <c r="W430" s="2642"/>
      <c r="X430" s="2642"/>
      <c r="Y430" s="2642"/>
      <c r="Z430" s="2642"/>
      <c r="AA430" s="2642"/>
      <c r="AB430" s="2642"/>
      <c r="AC430" s="2642"/>
      <c r="AD430" s="2642"/>
      <c r="AE430" s="2642"/>
      <c r="AF430" s="2581"/>
    </row>
    <row r="431" spans="2:32" s="2887" customFormat="1" ht="13.5" thickBot="1" x14ac:dyDescent="0.25">
      <c r="B431" s="3563"/>
      <c r="C431" s="3564"/>
      <c r="D431" s="3564"/>
      <c r="E431" s="3564"/>
      <c r="F431" s="3564"/>
      <c r="G431" s="2646"/>
      <c r="H431" s="2646"/>
      <c r="I431" s="2646"/>
      <c r="J431" s="2646"/>
      <c r="K431" s="2646"/>
      <c r="L431" s="2646"/>
      <c r="M431" s="2646"/>
      <c r="N431" s="2646"/>
      <c r="O431" s="2646"/>
      <c r="P431" s="2646"/>
      <c r="Q431" s="2646"/>
      <c r="R431" s="2646"/>
      <c r="S431" s="2646"/>
      <c r="T431" s="2646"/>
      <c r="U431" s="2646"/>
      <c r="V431" s="2646"/>
      <c r="W431" s="2646"/>
      <c r="X431" s="2646"/>
      <c r="Y431" s="2646"/>
      <c r="Z431" s="2646"/>
      <c r="AA431" s="2646"/>
      <c r="AB431" s="2646"/>
      <c r="AC431" s="2646"/>
      <c r="AD431" s="2646"/>
      <c r="AE431" s="2646"/>
      <c r="AF431" s="2586"/>
    </row>
    <row r="432" spans="2:32" s="2887" customFormat="1" x14ac:dyDescent="0.2">
      <c r="B432" s="2786" t="str">
        <f>+B412</f>
        <v>.</v>
      </c>
    </row>
    <row r="433" spans="2:32" s="2887" customFormat="1" ht="13.5" thickBot="1" x14ac:dyDescent="0.25"/>
    <row r="434" spans="2:32" s="2887" customFormat="1" ht="12.75" customHeight="1" x14ac:dyDescent="0.2">
      <c r="B434" s="3616" t="s">
        <v>5124</v>
      </c>
      <c r="C434" s="3617"/>
      <c r="D434" s="3617"/>
      <c r="E434" s="3617"/>
      <c r="F434" s="3617"/>
      <c r="G434" s="3617"/>
      <c r="H434" s="3617"/>
      <c r="I434" s="3617"/>
      <c r="J434" s="3617"/>
      <c r="K434" s="3617"/>
      <c r="L434" s="3617"/>
      <c r="M434" s="3617"/>
      <c r="N434" s="3617"/>
      <c r="O434" s="3617"/>
      <c r="P434" s="3617"/>
      <c r="Q434" s="3617"/>
      <c r="R434" s="3617"/>
      <c r="S434" s="3617"/>
      <c r="T434" s="3617"/>
      <c r="U434" s="3617"/>
      <c r="V434" s="3617"/>
      <c r="W434" s="3617"/>
      <c r="X434" s="3617"/>
      <c r="Y434" s="3617"/>
      <c r="Z434" s="3617"/>
      <c r="AA434" s="3617"/>
      <c r="AB434" s="3617"/>
      <c r="AC434" s="3617"/>
      <c r="AD434" s="3617"/>
      <c r="AE434" s="3617"/>
      <c r="AF434" s="3618"/>
    </row>
    <row r="435" spans="2:32" s="2887" customFormat="1" ht="12.75" customHeight="1" x14ac:dyDescent="0.2">
      <c r="B435" s="3558"/>
      <c r="C435" s="3559"/>
      <c r="D435" s="3559"/>
      <c r="E435" s="3559"/>
      <c r="F435" s="3559"/>
      <c r="G435" s="2580"/>
      <c r="H435" s="2580"/>
      <c r="I435" s="2580"/>
      <c r="J435" s="2580"/>
      <c r="K435" s="2580"/>
      <c r="L435" s="2580"/>
      <c r="M435" s="2580"/>
      <c r="N435" s="2580"/>
      <c r="O435" s="2580"/>
      <c r="P435" s="2580"/>
      <c r="Q435" s="2580"/>
      <c r="R435" s="2580"/>
      <c r="S435" s="2580"/>
      <c r="T435" s="2580"/>
      <c r="U435" s="2580"/>
      <c r="V435" s="2580"/>
      <c r="W435" s="2580"/>
      <c r="X435" s="2580"/>
      <c r="Y435" s="2580"/>
      <c r="Z435" s="2580"/>
      <c r="AA435" s="2580"/>
      <c r="AB435" s="2580"/>
      <c r="AC435" s="2580"/>
      <c r="AD435" s="2580"/>
      <c r="AE435" s="2580"/>
      <c r="AF435" s="2581"/>
    </row>
    <row r="436" spans="2:32" s="2887" customFormat="1" x14ac:dyDescent="0.2">
      <c r="B436" s="2644" t="s">
        <v>5144</v>
      </c>
      <c r="C436" s="3559"/>
      <c r="D436" s="3674" t="s">
        <v>6729</v>
      </c>
      <c r="E436" s="3674"/>
      <c r="F436" s="3674"/>
      <c r="G436" s="2580"/>
      <c r="H436" s="2580"/>
      <c r="I436" s="2580"/>
      <c r="J436" s="2580"/>
      <c r="K436" s="2580"/>
      <c r="L436" s="2580"/>
      <c r="M436" s="2580"/>
      <c r="N436" s="2580"/>
      <c r="O436" s="2580"/>
      <c r="P436" s="2580"/>
      <c r="Q436" s="2580"/>
      <c r="R436" s="2580"/>
      <c r="S436" s="2580"/>
      <c r="T436" s="2580"/>
      <c r="U436" s="2580"/>
      <c r="V436" s="2580"/>
      <c r="W436" s="2580"/>
      <c r="X436" s="2580"/>
      <c r="Y436" s="2580"/>
      <c r="Z436" s="2580"/>
      <c r="AA436" s="2580"/>
      <c r="AB436" s="2580"/>
      <c r="AC436" s="2580"/>
      <c r="AD436" s="2580"/>
      <c r="AE436" s="2580"/>
      <c r="AF436" s="2581"/>
    </row>
    <row r="437" spans="2:32" s="2887" customFormat="1" ht="13.5" customHeight="1" x14ac:dyDescent="0.2">
      <c r="B437" s="3675" t="s">
        <v>5127</v>
      </c>
      <c r="C437" s="3676"/>
      <c r="D437" s="3670">
        <v>41646</v>
      </c>
      <c r="E437" s="3670"/>
      <c r="F437" s="3670"/>
      <c r="G437" s="2580"/>
      <c r="H437" s="2580"/>
      <c r="I437" s="2580"/>
      <c r="J437" s="2580"/>
      <c r="K437" s="2580"/>
      <c r="L437" s="2580"/>
      <c r="M437" s="2580"/>
      <c r="N437" s="2580"/>
      <c r="O437" s="2580"/>
      <c r="P437" s="2580"/>
      <c r="Q437" s="2580"/>
      <c r="R437" s="2580"/>
      <c r="S437" s="2580"/>
      <c r="T437" s="2580"/>
      <c r="U437" s="2580"/>
      <c r="V437" s="2580"/>
      <c r="W437" s="2580"/>
      <c r="X437" s="2580"/>
      <c r="Y437" s="2580"/>
      <c r="Z437" s="2580"/>
      <c r="AA437" s="2580"/>
      <c r="AB437" s="2580"/>
      <c r="AC437" s="2580"/>
      <c r="AD437" s="2580"/>
      <c r="AE437" s="2580"/>
      <c r="AF437" s="2581"/>
    </row>
    <row r="438" spans="2:32" s="2887" customFormat="1" x14ac:dyDescent="0.2">
      <c r="B438" s="3620" t="s">
        <v>5125</v>
      </c>
      <c r="C438" s="3621"/>
      <c r="D438" s="3692">
        <v>41670</v>
      </c>
      <c r="E438" s="3692"/>
      <c r="F438" s="3692"/>
      <c r="G438" s="2580"/>
      <c r="H438" s="2580"/>
      <c r="I438" s="2580"/>
      <c r="J438" s="2580"/>
      <c r="K438" s="2580"/>
      <c r="L438" s="2580"/>
      <c r="M438" s="2580"/>
      <c r="N438" s="2580"/>
      <c r="O438" s="2580"/>
      <c r="P438" s="2580"/>
      <c r="Q438" s="2580"/>
      <c r="R438" s="2580"/>
      <c r="S438" s="2580"/>
      <c r="T438" s="2580"/>
      <c r="U438" s="2580"/>
      <c r="V438" s="2580"/>
      <c r="W438" s="2580"/>
      <c r="X438" s="2580"/>
      <c r="Y438" s="2580"/>
      <c r="Z438" s="2580"/>
      <c r="AA438" s="2580"/>
      <c r="AB438" s="2580"/>
      <c r="AC438" s="2580"/>
      <c r="AD438" s="2580"/>
      <c r="AE438" s="2580"/>
      <c r="AF438" s="2581"/>
    </row>
    <row r="439" spans="2:32" s="2887" customFormat="1" ht="13.5" customHeight="1" thickBot="1" x14ac:dyDescent="0.25">
      <c r="B439" s="3558"/>
      <c r="C439" s="3559"/>
      <c r="D439" s="3559"/>
      <c r="E439" s="3559"/>
      <c r="F439" s="3559"/>
      <c r="G439" s="2580"/>
      <c r="H439" s="2580"/>
      <c r="I439" s="2580"/>
      <c r="J439" s="2580"/>
      <c r="K439" s="2580"/>
      <c r="L439" s="2580"/>
      <c r="M439" s="2580"/>
      <c r="N439" s="2580"/>
      <c r="O439" s="2580"/>
      <c r="P439" s="2580"/>
      <c r="Q439" s="2580"/>
      <c r="R439" s="2580"/>
      <c r="S439" s="2580"/>
      <c r="T439" s="2580"/>
      <c r="U439" s="2580"/>
      <c r="V439" s="2580"/>
      <c r="W439" s="2580"/>
      <c r="X439" s="2580"/>
      <c r="Y439" s="2580"/>
      <c r="Z439" s="2580"/>
      <c r="AA439" s="2580"/>
      <c r="AB439" s="2580"/>
      <c r="AC439" s="2580"/>
      <c r="AD439" s="2580"/>
      <c r="AE439" s="2580"/>
      <c r="AF439" s="2581"/>
    </row>
    <row r="440" spans="2:32" s="2887" customFormat="1" ht="57" customHeight="1" thickBot="1" x14ac:dyDescent="0.25">
      <c r="B440" s="3633" t="s">
        <v>5126</v>
      </c>
      <c r="C440" s="3677"/>
      <c r="D440" s="3623" t="s">
        <v>6730</v>
      </c>
      <c r="E440" s="3624"/>
      <c r="F440" s="3624"/>
      <c r="G440" s="3624"/>
      <c r="H440" s="3624"/>
      <c r="I440" s="3624"/>
      <c r="J440" s="3624"/>
      <c r="K440" s="3624"/>
      <c r="L440" s="3624"/>
      <c r="M440" s="3624"/>
      <c r="N440" s="3624"/>
      <c r="O440" s="3624"/>
      <c r="P440" s="3624"/>
      <c r="Q440" s="3625"/>
      <c r="R440" s="2580"/>
      <c r="S440" s="2580"/>
      <c r="T440" s="2580"/>
      <c r="U440" s="2580"/>
      <c r="V440" s="2580"/>
      <c r="W440" s="2580"/>
      <c r="X440" s="2580"/>
      <c r="Y440" s="2580"/>
      <c r="Z440" s="2580"/>
      <c r="AA440" s="2580"/>
      <c r="AB440" s="2580"/>
      <c r="AC440" s="2580"/>
      <c r="AD440" s="2580"/>
      <c r="AE440" s="2580"/>
      <c r="AF440" s="2581"/>
    </row>
    <row r="441" spans="2:32" s="2887" customFormat="1" ht="13.5" thickBot="1" x14ac:dyDescent="0.25">
      <c r="B441" s="3558"/>
      <c r="C441" s="3559"/>
      <c r="D441" s="3559"/>
      <c r="E441" s="3559"/>
      <c r="F441" s="3559"/>
      <c r="G441" s="2580"/>
      <c r="H441" s="2580"/>
      <c r="I441" s="2580"/>
      <c r="J441" s="2580"/>
      <c r="K441" s="2580"/>
      <c r="L441" s="2580"/>
      <c r="M441" s="2580"/>
      <c r="N441" s="2580"/>
      <c r="O441" s="2580"/>
      <c r="P441" s="2580"/>
      <c r="Q441" s="2580"/>
      <c r="R441" s="2646"/>
      <c r="S441" s="2580"/>
      <c r="T441" s="2580"/>
      <c r="U441" s="2580"/>
      <c r="V441" s="2580"/>
      <c r="W441" s="2580"/>
      <c r="X441" s="2580"/>
      <c r="Y441" s="2580"/>
      <c r="Z441" s="2580"/>
      <c r="AA441" s="2580"/>
      <c r="AB441" s="2580"/>
      <c r="AC441" s="2580"/>
      <c r="AD441" s="2580"/>
      <c r="AE441" s="2580"/>
      <c r="AF441" s="2581"/>
    </row>
    <row r="442" spans="2:32" s="2887" customFormat="1" ht="13.5" thickBot="1" x14ac:dyDescent="0.25">
      <c r="B442" s="3678" t="s">
        <v>5128</v>
      </c>
      <c r="C442" s="3679"/>
      <c r="D442" s="3630" t="s">
        <v>5129</v>
      </c>
      <c r="E442" s="3682" t="s">
        <v>224</v>
      </c>
      <c r="F442" s="3683"/>
      <c r="G442" s="3683"/>
      <c r="H442" s="3683"/>
      <c r="I442" s="3683"/>
      <c r="J442" s="3683"/>
      <c r="K442" s="3683"/>
      <c r="L442" s="3683"/>
      <c r="M442" s="3683"/>
      <c r="N442" s="3683"/>
      <c r="O442" s="3683"/>
      <c r="P442" s="3684"/>
      <c r="Q442" s="3685" t="s">
        <v>340</v>
      </c>
      <c r="R442" s="3686"/>
      <c r="S442" s="3687"/>
      <c r="T442" s="3687"/>
      <c r="U442" s="3687"/>
      <c r="V442" s="3687"/>
      <c r="W442" s="3687"/>
      <c r="X442" s="3687"/>
      <c r="Y442" s="3688"/>
      <c r="Z442" s="3685" t="s">
        <v>225</v>
      </c>
      <c r="AA442" s="3687"/>
      <c r="AB442" s="3688"/>
      <c r="AC442" s="3689" t="s">
        <v>5048</v>
      </c>
      <c r="AD442" s="3690"/>
      <c r="AE442" s="3691"/>
      <c r="AF442" s="2581"/>
    </row>
    <row r="443" spans="2:32" s="2887" customFormat="1" ht="13.5" thickBot="1" x14ac:dyDescent="0.25">
      <c r="B443" s="3680"/>
      <c r="C443" s="3681"/>
      <c r="D443" s="3630"/>
      <c r="E443" s="3630" t="s">
        <v>5066</v>
      </c>
      <c r="F443" s="3630" t="s">
        <v>5067</v>
      </c>
      <c r="G443" s="3631" t="s">
        <v>5069</v>
      </c>
      <c r="H443" s="3631" t="s">
        <v>5130</v>
      </c>
      <c r="I443" s="3671" t="s">
        <v>5131</v>
      </c>
      <c r="J443" s="3671" t="s">
        <v>5132</v>
      </c>
      <c r="K443" s="3671" t="s">
        <v>5072</v>
      </c>
      <c r="L443" s="3671"/>
      <c r="M443" s="3671" t="s">
        <v>5133</v>
      </c>
      <c r="N443" s="3671" t="s">
        <v>5134</v>
      </c>
      <c r="O443" s="3671" t="s">
        <v>5135</v>
      </c>
      <c r="P443" s="3671" t="s">
        <v>5136</v>
      </c>
      <c r="Q443" s="3627" t="s">
        <v>5078</v>
      </c>
      <c r="R443" s="3627" t="s">
        <v>5079</v>
      </c>
      <c r="S443" s="3627" t="s">
        <v>5080</v>
      </c>
      <c r="T443" s="3627" t="s">
        <v>5137</v>
      </c>
      <c r="U443" s="3627" t="s">
        <v>5138</v>
      </c>
      <c r="V443" s="3627" t="s">
        <v>5083</v>
      </c>
      <c r="W443" s="3627" t="s">
        <v>5085</v>
      </c>
      <c r="X443" s="3631" t="s">
        <v>5139</v>
      </c>
      <c r="Y443" s="3631" t="s">
        <v>5140</v>
      </c>
      <c r="Z443" s="3627" t="s">
        <v>5141</v>
      </c>
      <c r="AA443" s="3627" t="s">
        <v>5142</v>
      </c>
      <c r="AB443" s="3627" t="s">
        <v>5143</v>
      </c>
      <c r="AC443" s="3627" t="s">
        <v>1162</v>
      </c>
      <c r="AD443" s="3627" t="s">
        <v>5049</v>
      </c>
      <c r="AE443" s="3627" t="s">
        <v>5050</v>
      </c>
      <c r="AF443" s="2581"/>
    </row>
    <row r="444" spans="2:32" s="2887" customFormat="1" ht="13.5" thickBot="1" x14ac:dyDescent="0.25">
      <c r="B444" s="3680"/>
      <c r="C444" s="3681"/>
      <c r="D444" s="3627"/>
      <c r="E444" s="3627"/>
      <c r="F444" s="3627"/>
      <c r="G444" s="3632"/>
      <c r="H444" s="3632"/>
      <c r="I444" s="3631"/>
      <c r="J444" s="3631"/>
      <c r="K444" s="3556" t="s">
        <v>5092</v>
      </c>
      <c r="L444" s="3557" t="s">
        <v>2809</v>
      </c>
      <c r="M444" s="3631"/>
      <c r="N444" s="3631"/>
      <c r="O444" s="3631"/>
      <c r="P444" s="3631"/>
      <c r="Q444" s="3628"/>
      <c r="R444" s="3628"/>
      <c r="S444" s="3628"/>
      <c r="T444" s="3628"/>
      <c r="U444" s="3628"/>
      <c r="V444" s="3628"/>
      <c r="W444" s="3628"/>
      <c r="X444" s="3632"/>
      <c r="Y444" s="3632"/>
      <c r="Z444" s="3628"/>
      <c r="AA444" s="3628"/>
      <c r="AB444" s="3628"/>
      <c r="AC444" s="3628"/>
      <c r="AD444" s="3628"/>
      <c r="AE444" s="3628"/>
      <c r="AF444" s="2581"/>
    </row>
    <row r="445" spans="2:32" s="2887" customFormat="1" x14ac:dyDescent="0.2">
      <c r="B445" s="4479" t="s">
        <v>6275</v>
      </c>
      <c r="C445" s="4480"/>
      <c r="D445" s="3164" t="s">
        <v>1545</v>
      </c>
      <c r="E445" s="3164" t="s">
        <v>1545</v>
      </c>
      <c r="F445" s="3165" t="s">
        <v>1545</v>
      </c>
      <c r="G445" s="2660" t="s">
        <v>6116</v>
      </c>
      <c r="H445" s="2660" t="s">
        <v>1545</v>
      </c>
      <c r="I445" s="3355">
        <v>0.13440000000000002</v>
      </c>
      <c r="J445" s="3355">
        <v>0.13440000000000002</v>
      </c>
      <c r="K445" s="3165" t="s">
        <v>1545</v>
      </c>
      <c r="L445" s="2660" t="s">
        <v>1545</v>
      </c>
      <c r="M445" s="2660" t="s">
        <v>1545</v>
      </c>
      <c r="N445" s="2660" t="s">
        <v>1545</v>
      </c>
      <c r="O445" s="3355">
        <v>0.24640000000000004</v>
      </c>
      <c r="P445" s="3355">
        <v>0.16800000000000001</v>
      </c>
      <c r="Q445" s="2660" t="s">
        <v>1545</v>
      </c>
      <c r="R445" s="3165" t="s">
        <v>1545</v>
      </c>
      <c r="S445" s="3075" t="s">
        <v>1545</v>
      </c>
      <c r="T445" s="3166" t="s">
        <v>1545</v>
      </c>
      <c r="U445" s="3166" t="s">
        <v>1545</v>
      </c>
      <c r="V445" s="3165" t="s">
        <v>1545</v>
      </c>
      <c r="W445" s="3165" t="s">
        <v>1545</v>
      </c>
      <c r="X445" s="3165" t="s">
        <v>1545</v>
      </c>
      <c r="Y445" s="3166" t="s">
        <v>1545</v>
      </c>
      <c r="Z445" s="3075" t="s">
        <v>49</v>
      </c>
      <c r="AA445" s="3166">
        <v>3.6999999999999998E-2</v>
      </c>
      <c r="AB445" s="3166">
        <v>0.112</v>
      </c>
      <c r="AC445" s="2661" t="s">
        <v>1545</v>
      </c>
      <c r="AD445" s="2661" t="s">
        <v>1545</v>
      </c>
      <c r="AE445" s="3268" t="s">
        <v>1545</v>
      </c>
      <c r="AF445" s="2581"/>
    </row>
    <row r="446" spans="2:32" s="2887" customFormat="1" x14ac:dyDescent="0.2">
      <c r="B446" s="3695" t="s">
        <v>6276</v>
      </c>
      <c r="C446" s="3696"/>
      <c r="D446" s="3159" t="s">
        <v>1545</v>
      </c>
      <c r="E446" s="3159" t="s">
        <v>1545</v>
      </c>
      <c r="F446" s="3160" t="s">
        <v>1545</v>
      </c>
      <c r="G446" s="2650" t="s">
        <v>6116</v>
      </c>
      <c r="H446" s="2650" t="s">
        <v>1545</v>
      </c>
      <c r="I446" s="3364">
        <v>0.13440000000000002</v>
      </c>
      <c r="J446" s="3364">
        <v>0.13440000000000002</v>
      </c>
      <c r="K446" s="3160" t="s">
        <v>1545</v>
      </c>
      <c r="L446" s="2650" t="s">
        <v>1545</v>
      </c>
      <c r="M446" s="2650" t="s">
        <v>1545</v>
      </c>
      <c r="N446" s="2650" t="s">
        <v>1545</v>
      </c>
      <c r="O446" s="3364">
        <v>0.24640000000000004</v>
      </c>
      <c r="P446" s="3364">
        <v>0.16800000000000001</v>
      </c>
      <c r="Q446" s="2650" t="s">
        <v>1545</v>
      </c>
      <c r="R446" s="3160" t="s">
        <v>1545</v>
      </c>
      <c r="S446" s="3069" t="s">
        <v>1545</v>
      </c>
      <c r="T446" s="3068" t="s">
        <v>1545</v>
      </c>
      <c r="U446" s="3068" t="s">
        <v>1545</v>
      </c>
      <c r="V446" s="3160" t="s">
        <v>1545</v>
      </c>
      <c r="W446" s="3160" t="s">
        <v>1545</v>
      </c>
      <c r="X446" s="3160" t="s">
        <v>1545</v>
      </c>
      <c r="Y446" s="3068" t="s">
        <v>1545</v>
      </c>
      <c r="Z446" s="3069" t="s">
        <v>49</v>
      </c>
      <c r="AA446" s="3068">
        <v>3.6999999999999998E-2</v>
      </c>
      <c r="AB446" s="3068">
        <v>0.112</v>
      </c>
      <c r="AC446" s="2620" t="s">
        <v>1545</v>
      </c>
      <c r="AD446" s="2620" t="s">
        <v>1545</v>
      </c>
      <c r="AE446" s="3270" t="s">
        <v>1545</v>
      </c>
      <c r="AF446" s="2581"/>
    </row>
    <row r="447" spans="2:32" s="2887" customFormat="1" x14ac:dyDescent="0.2">
      <c r="B447" s="3695" t="s">
        <v>6128</v>
      </c>
      <c r="C447" s="3696"/>
      <c r="D447" s="3159" t="s">
        <v>1545</v>
      </c>
      <c r="E447" s="3159" t="s">
        <v>1545</v>
      </c>
      <c r="F447" s="3160" t="s">
        <v>1545</v>
      </c>
      <c r="G447" s="2650" t="s">
        <v>6277</v>
      </c>
      <c r="H447" s="2650" t="s">
        <v>1545</v>
      </c>
      <c r="I447" s="3364">
        <f>0.1*1.12</f>
        <v>0.11200000000000002</v>
      </c>
      <c r="J447" s="3364">
        <f>0.1*1.12</f>
        <v>0.11200000000000002</v>
      </c>
      <c r="K447" s="3160" t="s">
        <v>1545</v>
      </c>
      <c r="L447" s="2650" t="s">
        <v>1545</v>
      </c>
      <c r="M447" s="2650" t="s">
        <v>1545</v>
      </c>
      <c r="N447" s="2650" t="s">
        <v>1545</v>
      </c>
      <c r="O447" s="3364">
        <v>0.24640000000000004</v>
      </c>
      <c r="P447" s="3364">
        <v>0.16800000000000001</v>
      </c>
      <c r="Q447" s="2650" t="s">
        <v>1545</v>
      </c>
      <c r="R447" s="3160" t="s">
        <v>1545</v>
      </c>
      <c r="S447" s="3069" t="s">
        <v>1545</v>
      </c>
      <c r="T447" s="3068" t="s">
        <v>1545</v>
      </c>
      <c r="U447" s="3068" t="s">
        <v>1545</v>
      </c>
      <c r="V447" s="3160" t="s">
        <v>1545</v>
      </c>
      <c r="W447" s="3160" t="s">
        <v>1545</v>
      </c>
      <c r="X447" s="3160" t="s">
        <v>1545</v>
      </c>
      <c r="Y447" s="3068" t="s">
        <v>1545</v>
      </c>
      <c r="Z447" s="3069" t="s">
        <v>6278</v>
      </c>
      <c r="AA447" s="3068">
        <f>(9.99/450)*1.12</f>
        <v>2.4864000000000004E-2</v>
      </c>
      <c r="AB447" s="3068">
        <v>0.112</v>
      </c>
      <c r="AC447" s="2620" t="s">
        <v>1545</v>
      </c>
      <c r="AD447" s="2620" t="s">
        <v>1545</v>
      </c>
      <c r="AE447" s="3270" t="s">
        <v>1545</v>
      </c>
      <c r="AF447" s="2581"/>
    </row>
    <row r="448" spans="2:32" s="2887" customFormat="1" ht="13.5" thickBot="1" x14ac:dyDescent="0.25">
      <c r="B448" s="4477" t="s">
        <v>6130</v>
      </c>
      <c r="C448" s="4478"/>
      <c r="D448" s="3168" t="s">
        <v>1545</v>
      </c>
      <c r="E448" s="3168" t="s">
        <v>1545</v>
      </c>
      <c r="F448" s="3169" t="s">
        <v>1545</v>
      </c>
      <c r="G448" s="2653" t="s">
        <v>6277</v>
      </c>
      <c r="H448" s="2653" t="s">
        <v>1545</v>
      </c>
      <c r="I448" s="3083">
        <f>0.1*1.12</f>
        <v>0.11200000000000002</v>
      </c>
      <c r="J448" s="3083">
        <f>0.1*1.12</f>
        <v>0.11200000000000002</v>
      </c>
      <c r="K448" s="3169" t="s">
        <v>1545</v>
      </c>
      <c r="L448" s="2653" t="s">
        <v>1545</v>
      </c>
      <c r="M448" s="2653" t="s">
        <v>1545</v>
      </c>
      <c r="N448" s="2653" t="s">
        <v>1545</v>
      </c>
      <c r="O448" s="3083">
        <v>0.24640000000000004</v>
      </c>
      <c r="P448" s="3083">
        <v>0.16800000000000001</v>
      </c>
      <c r="Q448" s="2653" t="s">
        <v>1545</v>
      </c>
      <c r="R448" s="3169" t="s">
        <v>1545</v>
      </c>
      <c r="S448" s="3084" t="s">
        <v>1545</v>
      </c>
      <c r="T448" s="3170" t="s">
        <v>1545</v>
      </c>
      <c r="U448" s="3170" t="s">
        <v>1545</v>
      </c>
      <c r="V448" s="3169" t="s">
        <v>1545</v>
      </c>
      <c r="W448" s="3169" t="s">
        <v>1545</v>
      </c>
      <c r="X448" s="3169" t="s">
        <v>1545</v>
      </c>
      <c r="Y448" s="3170" t="s">
        <v>1545</v>
      </c>
      <c r="Z448" s="3084" t="s">
        <v>6278</v>
      </c>
      <c r="AA448" s="3170">
        <f>(9.99/450)*1.12</f>
        <v>2.4864000000000004E-2</v>
      </c>
      <c r="AB448" s="3170">
        <v>0.112</v>
      </c>
      <c r="AC448" s="2682" t="s">
        <v>1545</v>
      </c>
      <c r="AD448" s="2682" t="s">
        <v>1545</v>
      </c>
      <c r="AE448" s="2683" t="s">
        <v>1545</v>
      </c>
      <c r="AF448" s="2581"/>
    </row>
    <row r="449" spans="2:32" s="2887" customFormat="1" x14ac:dyDescent="0.2">
      <c r="B449" s="2645"/>
      <c r="C449" s="2575"/>
      <c r="D449" s="2575"/>
      <c r="E449" s="2575"/>
      <c r="F449" s="2575"/>
      <c r="G449" s="2576"/>
      <c r="H449" s="2576"/>
      <c r="I449" s="2576"/>
      <c r="J449" s="2576"/>
      <c r="K449" s="2575"/>
      <c r="L449" s="2576"/>
      <c r="M449" s="2576"/>
      <c r="N449" s="2576"/>
      <c r="O449" s="2576"/>
      <c r="P449" s="2576"/>
      <c r="Q449" s="2642"/>
      <c r="R449" s="2642"/>
      <c r="S449" s="2642"/>
      <c r="T449" s="2642"/>
      <c r="U449" s="2642"/>
      <c r="V449" s="2642"/>
      <c r="W449" s="2642"/>
      <c r="X449" s="2642"/>
      <c r="Y449" s="2642"/>
      <c r="Z449" s="2642"/>
      <c r="AA449" s="2642"/>
      <c r="AB449" s="2642"/>
      <c r="AC449" s="2642"/>
      <c r="AD449" s="2642"/>
      <c r="AE449" s="2642"/>
      <c r="AF449" s="2581"/>
    </row>
    <row r="450" spans="2:32" s="2887" customFormat="1" x14ac:dyDescent="0.2">
      <c r="B450" s="3661" t="s">
        <v>5051</v>
      </c>
      <c r="C450" s="3662"/>
      <c r="D450" s="3663" t="s">
        <v>10</v>
      </c>
      <c r="E450" s="3663"/>
      <c r="F450" s="3663"/>
      <c r="G450" s="3663"/>
      <c r="H450" s="3663"/>
      <c r="I450" s="2643"/>
      <c r="J450" s="2643"/>
      <c r="K450" s="2643"/>
      <c r="L450" s="2643"/>
      <c r="M450" s="2643"/>
      <c r="N450" s="2643"/>
      <c r="O450" s="2643"/>
      <c r="P450" s="2643"/>
      <c r="Q450" s="2642"/>
      <c r="R450" s="2642"/>
      <c r="S450" s="2642"/>
      <c r="T450" s="2642"/>
      <c r="U450" s="2642"/>
      <c r="V450" s="2642"/>
      <c r="W450" s="2642"/>
      <c r="X450" s="2642"/>
      <c r="Y450" s="2642"/>
      <c r="Z450" s="2642"/>
      <c r="AA450" s="2642"/>
      <c r="AB450" s="2642"/>
      <c r="AC450" s="2642"/>
      <c r="AD450" s="2642"/>
      <c r="AE450" s="2642"/>
      <c r="AF450" s="2581"/>
    </row>
    <row r="451" spans="2:32" s="2887" customFormat="1" ht="14.25" x14ac:dyDescent="0.2">
      <c r="B451" s="3661" t="s">
        <v>5052</v>
      </c>
      <c r="C451" s="3662"/>
      <c r="D451" s="3694" t="s">
        <v>6115</v>
      </c>
      <c r="E451" s="3694"/>
      <c r="F451" s="3694"/>
      <c r="G451" s="3694"/>
      <c r="H451" s="3694"/>
      <c r="I451" s="2643"/>
      <c r="J451" s="2643"/>
      <c r="K451" s="2643"/>
      <c r="L451" s="2643"/>
      <c r="M451" s="2643"/>
      <c r="N451" s="2643"/>
      <c r="O451" s="2643"/>
      <c r="P451" s="2643"/>
      <c r="Q451" s="2642"/>
      <c r="R451" s="2642"/>
      <c r="S451" s="2642"/>
      <c r="T451" s="2642"/>
      <c r="U451" s="2642"/>
      <c r="V451" s="2642"/>
      <c r="W451" s="2642"/>
      <c r="X451" s="2642"/>
      <c r="Y451" s="2642"/>
      <c r="Z451" s="2642"/>
      <c r="AA451" s="2642"/>
      <c r="AB451" s="2642"/>
      <c r="AC451" s="2642"/>
      <c r="AD451" s="2642"/>
      <c r="AE451" s="2642"/>
      <c r="AF451" s="2581"/>
    </row>
    <row r="452" spans="2:32" s="2887" customFormat="1" ht="13.5" thickBot="1" x14ac:dyDescent="0.25">
      <c r="B452" s="3563"/>
      <c r="C452" s="3564"/>
      <c r="D452" s="3564"/>
      <c r="E452" s="3564"/>
      <c r="F452" s="3564"/>
      <c r="G452" s="2646"/>
      <c r="H452" s="2646"/>
      <c r="I452" s="2646"/>
      <c r="J452" s="2646"/>
      <c r="K452" s="2646"/>
      <c r="L452" s="2646"/>
      <c r="M452" s="2646"/>
      <c r="N452" s="2646"/>
      <c r="O452" s="2646"/>
      <c r="P452" s="2646"/>
      <c r="Q452" s="2646"/>
      <c r="R452" s="2646"/>
      <c r="S452" s="2646"/>
      <c r="T452" s="2646"/>
      <c r="U452" s="2646"/>
      <c r="V452" s="2646"/>
      <c r="W452" s="2646"/>
      <c r="X452" s="2646"/>
      <c r="Y452" s="2646"/>
      <c r="Z452" s="2646"/>
      <c r="AA452" s="2646"/>
      <c r="AB452" s="2646"/>
      <c r="AC452" s="2646"/>
      <c r="AD452" s="2646"/>
      <c r="AE452" s="2646"/>
      <c r="AF452" s="2586"/>
    </row>
    <row r="453" spans="2:32" s="2887" customFormat="1" x14ac:dyDescent="0.2">
      <c r="B453" s="2786" t="str">
        <f>+B432</f>
        <v>.</v>
      </c>
    </row>
    <row r="454" spans="2:32" s="2887" customFormat="1" ht="13.5" thickBot="1" x14ac:dyDescent="0.25"/>
    <row r="455" spans="2:32" s="2887" customFormat="1" ht="20.25" x14ac:dyDescent="0.2">
      <c r="B455" s="3616" t="s">
        <v>5124</v>
      </c>
      <c r="C455" s="3617"/>
      <c r="D455" s="3617"/>
      <c r="E455" s="3617"/>
      <c r="F455" s="3617"/>
      <c r="G455" s="3617"/>
      <c r="H455" s="3617"/>
      <c r="I455" s="3617"/>
      <c r="J455" s="3617"/>
      <c r="K455" s="3617"/>
      <c r="L455" s="3617"/>
      <c r="M455" s="3617"/>
      <c r="N455" s="3617"/>
      <c r="O455" s="3617"/>
      <c r="P455" s="3617"/>
      <c r="Q455" s="3617"/>
      <c r="R455" s="3617"/>
      <c r="S455" s="3617"/>
      <c r="T455" s="3617"/>
      <c r="U455" s="3617"/>
      <c r="V455" s="3617"/>
      <c r="W455" s="3617"/>
      <c r="X455" s="3617"/>
      <c r="Y455" s="3617"/>
      <c r="Z455" s="3617"/>
      <c r="AA455" s="3617"/>
      <c r="AB455" s="3617"/>
      <c r="AC455" s="3617"/>
      <c r="AD455" s="3617"/>
      <c r="AE455" s="3617"/>
      <c r="AF455" s="3618"/>
    </row>
    <row r="456" spans="2:32" s="2887" customFormat="1" x14ac:dyDescent="0.2">
      <c r="B456" s="3492"/>
      <c r="C456" s="3493"/>
      <c r="D456" s="3493"/>
      <c r="E456" s="3493"/>
      <c r="F456" s="3493"/>
      <c r="G456" s="2580"/>
      <c r="H456" s="2580"/>
      <c r="I456" s="2580"/>
      <c r="J456" s="2580"/>
      <c r="K456" s="2580"/>
      <c r="L456" s="2580"/>
      <c r="M456" s="2580"/>
      <c r="N456" s="2580"/>
      <c r="O456" s="2580"/>
      <c r="P456" s="2580"/>
      <c r="Q456" s="2580"/>
      <c r="R456" s="2580"/>
      <c r="S456" s="2580"/>
      <c r="T456" s="2580"/>
      <c r="U456" s="2580"/>
      <c r="V456" s="2580"/>
      <c r="W456" s="2580"/>
      <c r="X456" s="2580"/>
      <c r="Y456" s="2580"/>
      <c r="Z456" s="2580"/>
      <c r="AA456" s="2580"/>
      <c r="AB456" s="2580"/>
      <c r="AC456" s="2580"/>
      <c r="AD456" s="2580"/>
      <c r="AE456" s="2580"/>
      <c r="AF456" s="2581"/>
    </row>
    <row r="457" spans="2:32" s="2887" customFormat="1" x14ac:dyDescent="0.2">
      <c r="B457" s="2644" t="s">
        <v>5144</v>
      </c>
      <c r="C457" s="3493"/>
      <c r="D457" s="3674" t="s">
        <v>6263</v>
      </c>
      <c r="E457" s="3674"/>
      <c r="F457" s="3674"/>
      <c r="G457" s="2580"/>
      <c r="H457" s="2580"/>
      <c r="I457" s="2580"/>
      <c r="J457" s="2580"/>
      <c r="K457" s="2580"/>
      <c r="L457" s="2580"/>
      <c r="M457" s="2580"/>
      <c r="N457" s="2580"/>
      <c r="O457" s="2580"/>
      <c r="P457" s="2580"/>
      <c r="Q457" s="2580"/>
      <c r="R457" s="2580"/>
      <c r="S457" s="2580"/>
      <c r="T457" s="2580"/>
      <c r="U457" s="2580"/>
      <c r="V457" s="2580"/>
      <c r="W457" s="2580"/>
      <c r="X457" s="2580"/>
      <c r="Y457" s="2580"/>
      <c r="Z457" s="2580"/>
      <c r="AA457" s="2580"/>
      <c r="AB457" s="2580"/>
      <c r="AC457" s="2580"/>
      <c r="AD457" s="2580"/>
      <c r="AE457" s="2580"/>
      <c r="AF457" s="2581"/>
    </row>
    <row r="458" spans="2:32" s="2887" customFormat="1" x14ac:dyDescent="0.2">
      <c r="B458" s="3675" t="s">
        <v>5127</v>
      </c>
      <c r="C458" s="3676"/>
      <c r="D458" s="3622">
        <v>41646</v>
      </c>
      <c r="E458" s="3622"/>
      <c r="F458" s="3622"/>
      <c r="G458" s="2580"/>
      <c r="H458" s="2580"/>
      <c r="I458" s="2580"/>
      <c r="J458" s="2580"/>
      <c r="K458" s="2580"/>
      <c r="L458" s="2580"/>
      <c r="M458" s="2580"/>
      <c r="N458" s="2580"/>
      <c r="O458" s="2580"/>
      <c r="P458" s="2580"/>
      <c r="Q458" s="2580"/>
      <c r="R458" s="2580"/>
      <c r="S458" s="2580"/>
      <c r="T458" s="2580"/>
      <c r="U458" s="2580"/>
      <c r="V458" s="2580"/>
      <c r="W458" s="2580"/>
      <c r="X458" s="2580"/>
      <c r="Y458" s="2580"/>
      <c r="Z458" s="2580"/>
      <c r="AA458" s="2580"/>
      <c r="AB458" s="2580"/>
      <c r="AC458" s="2580"/>
      <c r="AD458" s="2580"/>
      <c r="AE458" s="2580"/>
      <c r="AF458" s="2581"/>
    </row>
    <row r="459" spans="2:32" s="2887" customFormat="1" ht="12.75" customHeight="1" x14ac:dyDescent="0.2">
      <c r="B459" s="3620" t="s">
        <v>5125</v>
      </c>
      <c r="C459" s="3621"/>
      <c r="D459" s="4496">
        <v>41670</v>
      </c>
      <c r="E459" s="4496"/>
      <c r="F459" s="4496"/>
      <c r="G459" s="2580"/>
      <c r="H459" s="2580"/>
      <c r="I459" s="2580"/>
      <c r="J459" s="2580"/>
      <c r="K459" s="2580"/>
      <c r="L459" s="2580"/>
      <c r="M459" s="2580"/>
      <c r="N459" s="2580"/>
      <c r="O459" s="2580"/>
      <c r="P459" s="2580"/>
      <c r="Q459" s="2580"/>
      <c r="R459" s="2580"/>
      <c r="S459" s="2580"/>
      <c r="T459" s="2580"/>
      <c r="U459" s="2580"/>
      <c r="V459" s="2580"/>
      <c r="W459" s="2580"/>
      <c r="X459" s="2580"/>
      <c r="Y459" s="2580"/>
      <c r="Z459" s="2580"/>
      <c r="AA459" s="2580"/>
      <c r="AB459" s="2580"/>
      <c r="AC459" s="2580"/>
      <c r="AD459" s="2580"/>
      <c r="AE459" s="2580"/>
      <c r="AF459" s="2581"/>
    </row>
    <row r="460" spans="2:32" s="2887" customFormat="1" ht="12.75" customHeight="1" thickBot="1" x14ac:dyDescent="0.25">
      <c r="B460" s="3492"/>
      <c r="C460" s="3493"/>
      <c r="D460" s="3493"/>
      <c r="E460" s="3493"/>
      <c r="F460" s="3493"/>
      <c r="G460" s="2580"/>
      <c r="H460" s="2580"/>
      <c r="I460" s="2580"/>
      <c r="J460" s="2580"/>
      <c r="K460" s="2580"/>
      <c r="L460" s="2580"/>
      <c r="M460" s="2580"/>
      <c r="N460" s="2580"/>
      <c r="O460" s="2580"/>
      <c r="P460" s="2580"/>
      <c r="Q460" s="2580"/>
      <c r="R460" s="2580"/>
      <c r="S460" s="2580"/>
      <c r="T460" s="2580"/>
      <c r="U460" s="2580"/>
      <c r="V460" s="2580"/>
      <c r="W460" s="2580"/>
      <c r="X460" s="2580"/>
      <c r="Y460" s="2580"/>
      <c r="Z460" s="2580"/>
      <c r="AA460" s="2580"/>
      <c r="AB460" s="2580"/>
      <c r="AC460" s="2580"/>
      <c r="AD460" s="2580"/>
      <c r="AE460" s="2580"/>
      <c r="AF460" s="2581"/>
    </row>
    <row r="461" spans="2:32" s="2887" customFormat="1" ht="68.25" customHeight="1" thickBot="1" x14ac:dyDescent="0.25">
      <c r="B461" s="3633" t="s">
        <v>5126</v>
      </c>
      <c r="C461" s="3677"/>
      <c r="D461" s="3623" t="s">
        <v>6264</v>
      </c>
      <c r="E461" s="3624"/>
      <c r="F461" s="3624"/>
      <c r="G461" s="3624"/>
      <c r="H461" s="3624"/>
      <c r="I461" s="3624"/>
      <c r="J461" s="3624"/>
      <c r="K461" s="3624"/>
      <c r="L461" s="3624"/>
      <c r="M461" s="3624"/>
      <c r="N461" s="3624"/>
      <c r="O461" s="3624"/>
      <c r="P461" s="3624"/>
      <c r="Q461" s="3625"/>
      <c r="R461" s="2580"/>
      <c r="S461" s="2580"/>
      <c r="T461" s="2580"/>
      <c r="U461" s="2580"/>
      <c r="V461" s="2580"/>
      <c r="W461" s="2580"/>
      <c r="X461" s="2580"/>
      <c r="Y461" s="2580"/>
      <c r="Z461" s="2580"/>
      <c r="AA461" s="2580"/>
      <c r="AB461" s="2580"/>
      <c r="AC461" s="2580"/>
      <c r="AD461" s="2580"/>
      <c r="AE461" s="2580"/>
      <c r="AF461" s="2581"/>
    </row>
    <row r="462" spans="2:32" s="2887" customFormat="1" ht="13.5" customHeight="1" thickBot="1" x14ac:dyDescent="0.25">
      <c r="B462" s="3492"/>
      <c r="C462" s="3493"/>
      <c r="D462" s="3493"/>
      <c r="E462" s="3493"/>
      <c r="F462" s="3493"/>
      <c r="G462" s="2580"/>
      <c r="H462" s="2580"/>
      <c r="I462" s="2580"/>
      <c r="J462" s="2580"/>
      <c r="K462" s="2580"/>
      <c r="L462" s="2580"/>
      <c r="M462" s="2580"/>
      <c r="N462" s="2580"/>
      <c r="O462" s="2580"/>
      <c r="P462" s="2580"/>
      <c r="Q462" s="2580"/>
      <c r="R462" s="2646"/>
      <c r="S462" s="2580"/>
      <c r="T462" s="2580"/>
      <c r="U462" s="2580"/>
      <c r="V462" s="2580"/>
      <c r="W462" s="2580"/>
      <c r="X462" s="2580"/>
      <c r="Y462" s="2580"/>
      <c r="Z462" s="2580"/>
      <c r="AA462" s="2580"/>
      <c r="AB462" s="2580"/>
      <c r="AC462" s="2580"/>
      <c r="AD462" s="2580"/>
      <c r="AE462" s="2580"/>
      <c r="AF462" s="2581"/>
    </row>
    <row r="463" spans="2:32" s="2887" customFormat="1" ht="13.5" thickBot="1" x14ac:dyDescent="0.25">
      <c r="B463" s="3678" t="s">
        <v>5128</v>
      </c>
      <c r="C463" s="3679"/>
      <c r="D463" s="3630" t="s">
        <v>5129</v>
      </c>
      <c r="E463" s="3682" t="s">
        <v>224</v>
      </c>
      <c r="F463" s="3683"/>
      <c r="G463" s="3683"/>
      <c r="H463" s="3683"/>
      <c r="I463" s="3683"/>
      <c r="J463" s="3683"/>
      <c r="K463" s="3683"/>
      <c r="L463" s="3683"/>
      <c r="M463" s="3683"/>
      <c r="N463" s="3683"/>
      <c r="O463" s="3683"/>
      <c r="P463" s="3684"/>
      <c r="Q463" s="3685" t="s">
        <v>340</v>
      </c>
      <c r="R463" s="3686"/>
      <c r="S463" s="3687"/>
      <c r="T463" s="3687"/>
      <c r="U463" s="3687"/>
      <c r="V463" s="3687"/>
      <c r="W463" s="3687"/>
      <c r="X463" s="3687"/>
      <c r="Y463" s="3688"/>
      <c r="Z463" s="3685" t="s">
        <v>225</v>
      </c>
      <c r="AA463" s="3687"/>
      <c r="AB463" s="3688"/>
      <c r="AC463" s="3689" t="s">
        <v>5048</v>
      </c>
      <c r="AD463" s="3690"/>
      <c r="AE463" s="3691"/>
      <c r="AF463" s="2581"/>
    </row>
    <row r="464" spans="2:32" s="2887" customFormat="1" ht="13.5" customHeight="1" thickBot="1" x14ac:dyDescent="0.25">
      <c r="B464" s="3680"/>
      <c r="C464" s="3681"/>
      <c r="D464" s="3630"/>
      <c r="E464" s="3630" t="s">
        <v>5066</v>
      </c>
      <c r="F464" s="3630" t="s">
        <v>5067</v>
      </c>
      <c r="G464" s="3631" t="s">
        <v>5069</v>
      </c>
      <c r="H464" s="3631" t="s">
        <v>5130</v>
      </c>
      <c r="I464" s="3671" t="s">
        <v>5131</v>
      </c>
      <c r="J464" s="3671" t="s">
        <v>5132</v>
      </c>
      <c r="K464" s="3671" t="s">
        <v>5072</v>
      </c>
      <c r="L464" s="3671"/>
      <c r="M464" s="3671" t="s">
        <v>5133</v>
      </c>
      <c r="N464" s="3671" t="s">
        <v>5134</v>
      </c>
      <c r="O464" s="3671" t="s">
        <v>5135</v>
      </c>
      <c r="P464" s="3671" t="s">
        <v>5136</v>
      </c>
      <c r="Q464" s="3627" t="s">
        <v>5078</v>
      </c>
      <c r="R464" s="3627" t="s">
        <v>5079</v>
      </c>
      <c r="S464" s="3627" t="s">
        <v>5080</v>
      </c>
      <c r="T464" s="3627" t="s">
        <v>5137</v>
      </c>
      <c r="U464" s="3627" t="s">
        <v>5138</v>
      </c>
      <c r="V464" s="3627" t="s">
        <v>5083</v>
      </c>
      <c r="W464" s="3627" t="s">
        <v>5085</v>
      </c>
      <c r="X464" s="3631" t="s">
        <v>5139</v>
      </c>
      <c r="Y464" s="3631" t="s">
        <v>5140</v>
      </c>
      <c r="Z464" s="3627" t="s">
        <v>5141</v>
      </c>
      <c r="AA464" s="3627" t="s">
        <v>5142</v>
      </c>
      <c r="AB464" s="3627" t="s">
        <v>5143</v>
      </c>
      <c r="AC464" s="3627" t="s">
        <v>1162</v>
      </c>
      <c r="AD464" s="3627" t="s">
        <v>5049</v>
      </c>
      <c r="AE464" s="3627" t="s">
        <v>5050</v>
      </c>
      <c r="AF464" s="2581"/>
    </row>
    <row r="465" spans="2:32" s="2887" customFormat="1" ht="13.5" customHeight="1" thickBot="1" x14ac:dyDescent="0.25">
      <c r="B465" s="3680"/>
      <c r="C465" s="3681"/>
      <c r="D465" s="3627"/>
      <c r="E465" s="3627"/>
      <c r="F465" s="3627"/>
      <c r="G465" s="3632"/>
      <c r="H465" s="3632"/>
      <c r="I465" s="3631"/>
      <c r="J465" s="3631"/>
      <c r="K465" s="3489" t="s">
        <v>5092</v>
      </c>
      <c r="L465" s="3490" t="s">
        <v>2809</v>
      </c>
      <c r="M465" s="3631"/>
      <c r="N465" s="3631"/>
      <c r="O465" s="3631"/>
      <c r="P465" s="3631"/>
      <c r="Q465" s="3628"/>
      <c r="R465" s="3628"/>
      <c r="S465" s="3628"/>
      <c r="T465" s="3628"/>
      <c r="U465" s="3628"/>
      <c r="V465" s="3628"/>
      <c r="W465" s="3628"/>
      <c r="X465" s="3632"/>
      <c r="Y465" s="3632"/>
      <c r="Z465" s="3628"/>
      <c r="AA465" s="3628"/>
      <c r="AB465" s="3628"/>
      <c r="AC465" s="3628"/>
      <c r="AD465" s="3628"/>
      <c r="AE465" s="3628"/>
      <c r="AF465" s="2581"/>
    </row>
    <row r="466" spans="2:32" s="2887" customFormat="1" ht="44.25" customHeight="1" thickBot="1" x14ac:dyDescent="0.25">
      <c r="B466" s="4543" t="s">
        <v>6262</v>
      </c>
      <c r="C466" s="4544"/>
      <c r="D466" s="3182"/>
      <c r="E466" s="3163"/>
      <c r="F466" s="3183"/>
      <c r="G466" s="3454"/>
      <c r="H466" s="3454"/>
      <c r="I466" s="3163"/>
      <c r="J466" s="3163"/>
      <c r="K466" s="3183"/>
      <c r="L466" s="3454"/>
      <c r="M466" s="3163"/>
      <c r="N466" s="3163"/>
      <c r="O466" s="3163"/>
      <c r="P466" s="3163"/>
      <c r="Q466" s="3163"/>
      <c r="R466" s="3183"/>
      <c r="S466" s="3183"/>
      <c r="T466" s="3163"/>
      <c r="U466" s="3163"/>
      <c r="V466" s="3183"/>
      <c r="W466" s="3183"/>
      <c r="X466" s="3163"/>
      <c r="Y466" s="3163"/>
      <c r="Z466" s="3596" t="s">
        <v>6265</v>
      </c>
      <c r="AA466" s="3596" t="s">
        <v>6266</v>
      </c>
      <c r="AB466" s="3597">
        <v>0.1</v>
      </c>
      <c r="AC466" s="3456"/>
      <c r="AD466" s="3456"/>
      <c r="AE466" s="3456"/>
      <c r="AF466" s="2581"/>
    </row>
    <row r="467" spans="2:32" s="2887" customFormat="1" x14ac:dyDescent="0.2">
      <c r="B467" s="2645"/>
      <c r="C467" s="2575"/>
      <c r="D467" s="2575"/>
      <c r="E467" s="2575"/>
      <c r="F467" s="2575"/>
      <c r="G467" s="2576"/>
      <c r="H467" s="2576"/>
      <c r="I467" s="2576"/>
      <c r="J467" s="2576"/>
      <c r="K467" s="2575"/>
      <c r="L467" s="2576"/>
      <c r="M467" s="2576"/>
      <c r="N467" s="2576"/>
      <c r="O467" s="2576"/>
      <c r="P467" s="2576"/>
      <c r="Q467" s="2642"/>
      <c r="R467" s="2642"/>
      <c r="S467" s="2642"/>
      <c r="T467" s="2642"/>
      <c r="U467" s="2642"/>
      <c r="V467" s="2642"/>
      <c r="W467" s="2642"/>
      <c r="X467" s="2642"/>
      <c r="Y467" s="2642"/>
      <c r="Z467" s="2642"/>
      <c r="AA467" s="2642"/>
      <c r="AB467" s="2642"/>
      <c r="AC467" s="2642"/>
      <c r="AD467" s="2642"/>
      <c r="AE467" s="2642"/>
      <c r="AF467" s="2581"/>
    </row>
    <row r="468" spans="2:32" s="2887" customFormat="1" x14ac:dyDescent="0.2">
      <c r="B468" s="3661" t="s">
        <v>5051</v>
      </c>
      <c r="C468" s="3662"/>
      <c r="D468" s="3663" t="s">
        <v>1545</v>
      </c>
      <c r="E468" s="3663"/>
      <c r="F468" s="3663"/>
      <c r="G468" s="3663"/>
      <c r="H468" s="3663"/>
      <c r="I468" s="2643"/>
      <c r="J468" s="2643"/>
      <c r="K468" s="2643"/>
      <c r="L468" s="2643"/>
      <c r="M468" s="2643"/>
      <c r="N468" s="2643"/>
      <c r="O468" s="2643"/>
      <c r="P468" s="2643"/>
      <c r="Q468" s="2642"/>
      <c r="R468" s="2642"/>
      <c r="S468" s="2642"/>
      <c r="T468" s="2642"/>
      <c r="U468" s="2642"/>
      <c r="V468" s="2642"/>
      <c r="W468" s="2642"/>
      <c r="X468" s="2642"/>
      <c r="Y468" s="2642"/>
      <c r="Z468" s="2642"/>
      <c r="AA468" s="2642"/>
      <c r="AB468" s="2642"/>
      <c r="AC468" s="2642"/>
      <c r="AD468" s="2642"/>
      <c r="AE468" s="2642"/>
      <c r="AF468" s="2581"/>
    </row>
    <row r="469" spans="2:32" s="2887" customFormat="1" x14ac:dyDescent="0.2">
      <c r="B469" s="3661" t="s">
        <v>5052</v>
      </c>
      <c r="C469" s="3662"/>
      <c r="D469" s="3663" t="s">
        <v>1545</v>
      </c>
      <c r="E469" s="3663"/>
      <c r="F469" s="3663"/>
      <c r="G469" s="3663"/>
      <c r="H469" s="3663"/>
      <c r="I469" s="2643"/>
      <c r="J469" s="2643"/>
      <c r="K469" s="2643"/>
      <c r="L469" s="2643"/>
      <c r="M469" s="2643"/>
      <c r="N469" s="2643"/>
      <c r="O469" s="2643"/>
      <c r="P469" s="2643"/>
      <c r="Q469" s="2642"/>
      <c r="R469" s="2642"/>
      <c r="S469" s="2642"/>
      <c r="T469" s="2642"/>
      <c r="U469" s="2642"/>
      <c r="V469" s="2642"/>
      <c r="W469" s="2642"/>
      <c r="X469" s="2642"/>
      <c r="Y469" s="2642"/>
      <c r="Z469" s="2642"/>
      <c r="AA469" s="2642"/>
      <c r="AB469" s="2642"/>
      <c r="AC469" s="2642"/>
      <c r="AD469" s="2642"/>
      <c r="AE469" s="2642"/>
      <c r="AF469" s="2581"/>
    </row>
    <row r="470" spans="2:32" s="2887" customFormat="1" ht="13.5" thickBot="1" x14ac:dyDescent="0.25">
      <c r="B470" s="3495"/>
      <c r="C470" s="3494"/>
      <c r="D470" s="3494"/>
      <c r="E470" s="3494"/>
      <c r="F470" s="3494"/>
      <c r="G470" s="2646"/>
      <c r="H470" s="2646"/>
      <c r="I470" s="2646"/>
      <c r="J470" s="2646"/>
      <c r="K470" s="2646"/>
      <c r="L470" s="2646"/>
      <c r="M470" s="2646"/>
      <c r="N470" s="2646"/>
      <c r="O470" s="2646"/>
      <c r="P470" s="2646"/>
      <c r="Q470" s="2646"/>
      <c r="R470" s="2646"/>
      <c r="S470" s="2646"/>
      <c r="T470" s="2646"/>
      <c r="U470" s="2646"/>
      <c r="V470" s="2646"/>
      <c r="W470" s="2646"/>
      <c r="X470" s="2646"/>
      <c r="Y470" s="2646"/>
      <c r="Z470" s="2646"/>
      <c r="AA470" s="2646"/>
      <c r="AB470" s="2646"/>
      <c r="AC470" s="2646"/>
      <c r="AD470" s="2646"/>
      <c r="AE470" s="2646"/>
      <c r="AF470" s="2586"/>
    </row>
    <row r="471" spans="2:32" s="2887" customFormat="1" x14ac:dyDescent="0.2">
      <c r="B471" s="2786" t="str">
        <f>+B453</f>
        <v>.</v>
      </c>
    </row>
    <row r="472" spans="2:32" s="2887" customFormat="1" ht="13.5" thickBot="1" x14ac:dyDescent="0.25"/>
    <row r="473" spans="2:32" s="2887" customFormat="1" ht="20.25" x14ac:dyDescent="0.2">
      <c r="B473" s="3616" t="s">
        <v>5124</v>
      </c>
      <c r="C473" s="3617"/>
      <c r="D473" s="3617"/>
      <c r="E473" s="3617"/>
      <c r="F473" s="3617"/>
      <c r="G473" s="3617"/>
      <c r="H473" s="3617"/>
      <c r="I473" s="3617"/>
      <c r="J473" s="3617"/>
      <c r="K473" s="3617"/>
      <c r="L473" s="3617"/>
      <c r="M473" s="3617"/>
      <c r="N473" s="3617"/>
      <c r="O473" s="3617"/>
      <c r="P473" s="3617"/>
      <c r="Q473" s="3617"/>
      <c r="R473" s="3617"/>
      <c r="S473" s="3617"/>
      <c r="T473" s="3617"/>
      <c r="U473" s="3617"/>
      <c r="V473" s="3617"/>
      <c r="W473" s="3617"/>
      <c r="X473" s="3617"/>
      <c r="Y473" s="3617"/>
      <c r="Z473" s="3617"/>
      <c r="AA473" s="3617"/>
      <c r="AB473" s="3617"/>
      <c r="AC473" s="3617"/>
      <c r="AD473" s="3617"/>
      <c r="AE473" s="3617"/>
      <c r="AF473" s="3618"/>
    </row>
    <row r="474" spans="2:32" s="2887" customFormat="1" x14ac:dyDescent="0.2">
      <c r="B474" s="3492"/>
      <c r="C474" s="3493"/>
      <c r="D474" s="3493"/>
      <c r="E474" s="3493"/>
      <c r="F474" s="3493"/>
      <c r="G474" s="2580"/>
      <c r="H474" s="2580"/>
      <c r="I474" s="2580"/>
      <c r="J474" s="2580"/>
      <c r="K474" s="2580"/>
      <c r="L474" s="2580"/>
      <c r="M474" s="2580"/>
      <c r="N474" s="2580"/>
      <c r="O474" s="2580"/>
      <c r="P474" s="2580"/>
      <c r="Q474" s="2580"/>
      <c r="R474" s="2580"/>
      <c r="S474" s="2580"/>
      <c r="T474" s="2580"/>
      <c r="U474" s="2580"/>
      <c r="V474" s="2580"/>
      <c r="W474" s="2580"/>
      <c r="X474" s="2580"/>
      <c r="Y474" s="2580"/>
      <c r="Z474" s="2580"/>
      <c r="AA474" s="2580"/>
      <c r="AB474" s="2580"/>
      <c r="AC474" s="2580"/>
      <c r="AD474" s="2580"/>
      <c r="AE474" s="2580"/>
      <c r="AF474" s="2581"/>
    </row>
    <row r="475" spans="2:32" s="2887" customFormat="1" x14ac:dyDescent="0.2">
      <c r="B475" s="2644" t="s">
        <v>5144</v>
      </c>
      <c r="C475" s="3493"/>
      <c r="D475" s="3674" t="s">
        <v>6118</v>
      </c>
      <c r="E475" s="3674"/>
      <c r="F475" s="3674"/>
      <c r="G475" s="2580"/>
      <c r="H475" s="2580"/>
      <c r="I475" s="2580"/>
      <c r="J475" s="2580"/>
      <c r="K475" s="2580"/>
      <c r="L475" s="2580"/>
      <c r="M475" s="2580"/>
      <c r="N475" s="2580"/>
      <c r="O475" s="2580"/>
      <c r="P475" s="2580"/>
      <c r="Q475" s="2580"/>
      <c r="R475" s="2580"/>
      <c r="S475" s="2580"/>
      <c r="T475" s="2580"/>
      <c r="U475" s="2580"/>
      <c r="V475" s="2580"/>
      <c r="W475" s="2580"/>
      <c r="X475" s="2580"/>
      <c r="Y475" s="2580"/>
      <c r="Z475" s="2580"/>
      <c r="AA475" s="2580"/>
      <c r="AB475" s="2580"/>
      <c r="AC475" s="2580"/>
      <c r="AD475" s="2580"/>
      <c r="AE475" s="2580"/>
      <c r="AF475" s="2581"/>
    </row>
    <row r="476" spans="2:32" s="2887" customFormat="1" x14ac:dyDescent="0.2">
      <c r="B476" s="3675" t="s">
        <v>5127</v>
      </c>
      <c r="C476" s="3676"/>
      <c r="D476" s="3622">
        <v>41646</v>
      </c>
      <c r="E476" s="3622"/>
      <c r="F476" s="3622"/>
      <c r="G476" s="2580"/>
      <c r="H476" s="2580"/>
      <c r="I476" s="2580"/>
      <c r="J476" s="2580"/>
      <c r="K476" s="2580"/>
      <c r="L476" s="2580"/>
      <c r="M476" s="2580"/>
      <c r="N476" s="2580"/>
      <c r="O476" s="2580"/>
      <c r="P476" s="2580"/>
      <c r="Q476" s="2580"/>
      <c r="R476" s="2580"/>
      <c r="S476" s="2580"/>
      <c r="T476" s="2580"/>
      <c r="U476" s="2580"/>
      <c r="V476" s="2580"/>
      <c r="W476" s="2580"/>
      <c r="X476" s="2580"/>
      <c r="Y476" s="2580"/>
      <c r="Z476" s="2580"/>
      <c r="AA476" s="2580"/>
      <c r="AB476" s="2580"/>
      <c r="AC476" s="2580"/>
      <c r="AD476" s="2580"/>
      <c r="AE476" s="2580"/>
      <c r="AF476" s="2581"/>
    </row>
    <row r="477" spans="2:32" s="2887" customFormat="1" x14ac:dyDescent="0.2">
      <c r="B477" s="3620" t="s">
        <v>5125</v>
      </c>
      <c r="C477" s="3621"/>
      <c r="D477" s="4496">
        <v>41670</v>
      </c>
      <c r="E477" s="4496"/>
      <c r="F477" s="4496"/>
      <c r="G477" s="2580"/>
      <c r="H477" s="2580"/>
      <c r="I477" s="2580"/>
      <c r="J477" s="2580"/>
      <c r="K477" s="2580"/>
      <c r="L477" s="2580"/>
      <c r="M477" s="2580"/>
      <c r="N477" s="2580"/>
      <c r="O477" s="2580"/>
      <c r="P477" s="2580"/>
      <c r="Q477" s="2580"/>
      <c r="R477" s="2580"/>
      <c r="S477" s="2580"/>
      <c r="T477" s="2580"/>
      <c r="U477" s="2580"/>
      <c r="V477" s="2580"/>
      <c r="W477" s="2580"/>
      <c r="X477" s="2580"/>
      <c r="Y477" s="2580"/>
      <c r="Z477" s="2580"/>
      <c r="AA477" s="2580"/>
      <c r="AB477" s="2580"/>
      <c r="AC477" s="2580"/>
      <c r="AD477" s="2580"/>
      <c r="AE477" s="2580"/>
      <c r="AF477" s="2581"/>
    </row>
    <row r="478" spans="2:32" s="2887" customFormat="1" ht="13.5" thickBot="1" x14ac:dyDescent="0.25">
      <c r="B478" s="3492"/>
      <c r="C478" s="3493"/>
      <c r="D478" s="3493"/>
      <c r="E478" s="3493"/>
      <c r="F478" s="3493"/>
      <c r="G478" s="2580"/>
      <c r="H478" s="2580"/>
      <c r="I478" s="2580"/>
      <c r="J478" s="2580"/>
      <c r="K478" s="2580"/>
      <c r="L478" s="2580"/>
      <c r="M478" s="2580"/>
      <c r="N478" s="2580"/>
      <c r="O478" s="2580"/>
      <c r="P478" s="2580"/>
      <c r="Q478" s="2580"/>
      <c r="R478" s="2580"/>
      <c r="S478" s="2580"/>
      <c r="T478" s="2580"/>
      <c r="U478" s="2580"/>
      <c r="V478" s="2580"/>
      <c r="W478" s="2580"/>
      <c r="X478" s="2580"/>
      <c r="Y478" s="2580"/>
      <c r="Z478" s="2580"/>
      <c r="AA478" s="2580"/>
      <c r="AB478" s="2580"/>
      <c r="AC478" s="2580"/>
      <c r="AD478" s="2580"/>
      <c r="AE478" s="2580"/>
      <c r="AF478" s="2581"/>
    </row>
    <row r="479" spans="2:32" s="2887" customFormat="1" ht="82.5" customHeight="1" thickBot="1" x14ac:dyDescent="0.25">
      <c r="B479" s="3633" t="s">
        <v>5126</v>
      </c>
      <c r="C479" s="3677"/>
      <c r="D479" s="3623" t="s">
        <v>6117</v>
      </c>
      <c r="E479" s="3624"/>
      <c r="F479" s="3624"/>
      <c r="G479" s="3624"/>
      <c r="H479" s="3624"/>
      <c r="I479" s="3624"/>
      <c r="J479" s="3624"/>
      <c r="K479" s="3624"/>
      <c r="L479" s="3624"/>
      <c r="M479" s="3624"/>
      <c r="N479" s="3624"/>
      <c r="O479" s="3624"/>
      <c r="P479" s="3624"/>
      <c r="Q479" s="3625"/>
      <c r="R479" s="2580"/>
      <c r="S479" s="2580"/>
      <c r="T479" s="2580"/>
      <c r="U479" s="2580"/>
      <c r="V479" s="2580"/>
      <c r="W479" s="2580"/>
      <c r="X479" s="2580"/>
      <c r="Y479" s="2580"/>
      <c r="Z479" s="2580"/>
      <c r="AA479" s="2580"/>
      <c r="AB479" s="2580"/>
      <c r="AC479" s="2580"/>
      <c r="AD479" s="2580"/>
      <c r="AE479" s="2580"/>
      <c r="AF479" s="2581"/>
    </row>
    <row r="480" spans="2:32" s="2887" customFormat="1" ht="13.5" thickBot="1" x14ac:dyDescent="0.25">
      <c r="B480" s="3492"/>
      <c r="C480" s="3493"/>
      <c r="D480" s="3493"/>
      <c r="E480" s="3493"/>
      <c r="F480" s="3493"/>
      <c r="G480" s="2580"/>
      <c r="H480" s="2580"/>
      <c r="I480" s="2580"/>
      <c r="J480" s="2580"/>
      <c r="K480" s="2580"/>
      <c r="L480" s="2580"/>
      <c r="M480" s="2580"/>
      <c r="N480" s="2580"/>
      <c r="O480" s="2580"/>
      <c r="P480" s="2580"/>
      <c r="Q480" s="2580"/>
      <c r="R480" s="2646"/>
      <c r="S480" s="2580"/>
      <c r="T480" s="2580"/>
      <c r="U480" s="2580"/>
      <c r="V480" s="2580"/>
      <c r="W480" s="2580"/>
      <c r="X480" s="2580"/>
      <c r="Y480" s="2580"/>
      <c r="Z480" s="2580"/>
      <c r="AA480" s="2580"/>
      <c r="AB480" s="2580"/>
      <c r="AC480" s="2580"/>
      <c r="AD480" s="2580"/>
      <c r="AE480" s="2580"/>
      <c r="AF480" s="2581"/>
    </row>
    <row r="481" spans="2:32" s="2887" customFormat="1" ht="13.5" thickBot="1" x14ac:dyDescent="0.25">
      <c r="B481" s="3678" t="s">
        <v>5128</v>
      </c>
      <c r="C481" s="3679"/>
      <c r="D481" s="3630" t="s">
        <v>5129</v>
      </c>
      <c r="E481" s="3682" t="s">
        <v>224</v>
      </c>
      <c r="F481" s="3683"/>
      <c r="G481" s="3683"/>
      <c r="H481" s="3683"/>
      <c r="I481" s="3683"/>
      <c r="J481" s="3683"/>
      <c r="K481" s="3683"/>
      <c r="L481" s="3683"/>
      <c r="M481" s="3683"/>
      <c r="N481" s="3683"/>
      <c r="O481" s="3683"/>
      <c r="P481" s="3684"/>
      <c r="Q481" s="3685" t="s">
        <v>340</v>
      </c>
      <c r="R481" s="3686"/>
      <c r="S481" s="3687"/>
      <c r="T481" s="3687"/>
      <c r="U481" s="3687"/>
      <c r="V481" s="3687"/>
      <c r="W481" s="3687"/>
      <c r="X481" s="3687"/>
      <c r="Y481" s="3688"/>
      <c r="Z481" s="3685" t="s">
        <v>225</v>
      </c>
      <c r="AA481" s="3687"/>
      <c r="AB481" s="3688"/>
      <c r="AC481" s="3689" t="s">
        <v>5048</v>
      </c>
      <c r="AD481" s="3690"/>
      <c r="AE481" s="3691"/>
      <c r="AF481" s="2581"/>
    </row>
    <row r="482" spans="2:32" s="2887" customFormat="1" ht="13.5" thickBot="1" x14ac:dyDescent="0.25">
      <c r="B482" s="3680"/>
      <c r="C482" s="3681"/>
      <c r="D482" s="3630"/>
      <c r="E482" s="3630" t="s">
        <v>5066</v>
      </c>
      <c r="F482" s="3630" t="s">
        <v>5067</v>
      </c>
      <c r="G482" s="3631" t="s">
        <v>5069</v>
      </c>
      <c r="H482" s="3631" t="s">
        <v>5130</v>
      </c>
      <c r="I482" s="3671" t="s">
        <v>5131</v>
      </c>
      <c r="J482" s="3671" t="s">
        <v>5132</v>
      </c>
      <c r="K482" s="3671" t="s">
        <v>5072</v>
      </c>
      <c r="L482" s="3671"/>
      <c r="M482" s="3671" t="s">
        <v>5133</v>
      </c>
      <c r="N482" s="3671" t="s">
        <v>5134</v>
      </c>
      <c r="O482" s="3671" t="s">
        <v>5135</v>
      </c>
      <c r="P482" s="3671" t="s">
        <v>5136</v>
      </c>
      <c r="Q482" s="3627" t="s">
        <v>5078</v>
      </c>
      <c r="R482" s="3627" t="s">
        <v>5079</v>
      </c>
      <c r="S482" s="3627" t="s">
        <v>5080</v>
      </c>
      <c r="T482" s="3627" t="s">
        <v>5137</v>
      </c>
      <c r="U482" s="3627" t="s">
        <v>5138</v>
      </c>
      <c r="V482" s="3627" t="s">
        <v>5083</v>
      </c>
      <c r="W482" s="3627" t="s">
        <v>5085</v>
      </c>
      <c r="X482" s="3631" t="s">
        <v>5139</v>
      </c>
      <c r="Y482" s="3631" t="s">
        <v>5140</v>
      </c>
      <c r="Z482" s="3627" t="s">
        <v>5141</v>
      </c>
      <c r="AA482" s="3627" t="s">
        <v>5142</v>
      </c>
      <c r="AB482" s="3627" t="s">
        <v>5143</v>
      </c>
      <c r="AC482" s="3627" t="s">
        <v>1162</v>
      </c>
      <c r="AD482" s="3627" t="s">
        <v>5049</v>
      </c>
      <c r="AE482" s="3627" t="s">
        <v>5050</v>
      </c>
      <c r="AF482" s="2581"/>
    </row>
    <row r="483" spans="2:32" s="2887" customFormat="1" ht="13.5" thickBot="1" x14ac:dyDescent="0.25">
      <c r="B483" s="4439"/>
      <c r="C483" s="4440"/>
      <c r="D483" s="3630"/>
      <c r="E483" s="3627"/>
      <c r="F483" s="3627"/>
      <c r="G483" s="3632"/>
      <c r="H483" s="3632"/>
      <c r="I483" s="3631"/>
      <c r="J483" s="3631"/>
      <c r="K483" s="3489" t="s">
        <v>5092</v>
      </c>
      <c r="L483" s="3490" t="s">
        <v>2809</v>
      </c>
      <c r="M483" s="3631"/>
      <c r="N483" s="3631"/>
      <c r="O483" s="3631"/>
      <c r="P483" s="3631"/>
      <c r="Q483" s="3628"/>
      <c r="R483" s="3628"/>
      <c r="S483" s="3628"/>
      <c r="T483" s="3628"/>
      <c r="U483" s="3628"/>
      <c r="V483" s="3628"/>
      <c r="W483" s="3628"/>
      <c r="X483" s="3632"/>
      <c r="Y483" s="3632"/>
      <c r="Z483" s="3628"/>
      <c r="AA483" s="3628"/>
      <c r="AB483" s="3628"/>
      <c r="AC483" s="3628"/>
      <c r="AD483" s="3628"/>
      <c r="AE483" s="3628"/>
      <c r="AF483" s="2581"/>
    </row>
    <row r="484" spans="2:32" s="2887" customFormat="1" ht="32.25" customHeight="1" thickBot="1" x14ac:dyDescent="0.25">
      <c r="B484" s="4543" t="s">
        <v>6110</v>
      </c>
      <c r="C484" s="4544"/>
      <c r="D484" s="3182"/>
      <c r="E484" s="3163"/>
      <c r="F484" s="3183"/>
      <c r="G484" s="3454"/>
      <c r="H484" s="3454"/>
      <c r="I484" s="3163"/>
      <c r="J484" s="3163"/>
      <c r="K484" s="3183"/>
      <c r="L484" s="3454"/>
      <c r="M484" s="3163"/>
      <c r="N484" s="3163"/>
      <c r="O484" s="3163"/>
      <c r="P484" s="3163"/>
      <c r="Q484" s="3163"/>
      <c r="R484" s="3183"/>
      <c r="S484" s="3183"/>
      <c r="T484" s="3163"/>
      <c r="U484" s="3163"/>
      <c r="V484" s="3183"/>
      <c r="W484" s="3183"/>
      <c r="X484" s="3163"/>
      <c r="Y484" s="3163"/>
      <c r="Z484" s="3596" t="s">
        <v>6111</v>
      </c>
      <c r="AA484" s="3596" t="s">
        <v>6112</v>
      </c>
      <c r="AB484" s="3597">
        <v>0.1</v>
      </c>
      <c r="AC484" s="3456"/>
      <c r="AD484" s="3456"/>
      <c r="AE484" s="3456"/>
      <c r="AF484" s="2581"/>
    </row>
    <row r="485" spans="2:32" s="2887" customFormat="1" x14ac:dyDescent="0.2">
      <c r="B485" s="2645"/>
      <c r="C485" s="2575"/>
      <c r="D485" s="2575"/>
      <c r="E485" s="2575"/>
      <c r="F485" s="2575"/>
      <c r="G485" s="2576"/>
      <c r="H485" s="2576"/>
      <c r="I485" s="2576"/>
      <c r="J485" s="2576"/>
      <c r="K485" s="2575"/>
      <c r="L485" s="2576"/>
      <c r="M485" s="2576"/>
      <c r="N485" s="2576"/>
      <c r="O485" s="2576"/>
      <c r="P485" s="2576"/>
      <c r="Q485" s="2642"/>
      <c r="R485" s="2642"/>
      <c r="S485" s="2642"/>
      <c r="T485" s="2642"/>
      <c r="U485" s="2642"/>
      <c r="V485" s="2642"/>
      <c r="W485" s="2642"/>
      <c r="X485" s="2642"/>
      <c r="Y485" s="2642"/>
      <c r="Z485" s="2642"/>
      <c r="AA485" s="2642"/>
      <c r="AB485" s="2642"/>
      <c r="AC485" s="2642"/>
      <c r="AD485" s="2642"/>
      <c r="AE485" s="2642"/>
      <c r="AF485" s="2581"/>
    </row>
    <row r="486" spans="2:32" s="2887" customFormat="1" x14ac:dyDescent="0.2">
      <c r="B486" s="3661" t="s">
        <v>5051</v>
      </c>
      <c r="C486" s="3662"/>
      <c r="D486" s="3663" t="s">
        <v>1545</v>
      </c>
      <c r="E486" s="3663"/>
      <c r="F486" s="3663"/>
      <c r="G486" s="3663"/>
      <c r="H486" s="3663"/>
      <c r="I486" s="2643"/>
      <c r="J486" s="2643"/>
      <c r="K486" s="2643"/>
      <c r="L486" s="2643"/>
      <c r="M486" s="2643"/>
      <c r="N486" s="2643"/>
      <c r="O486" s="2643"/>
      <c r="P486" s="2643"/>
      <c r="Q486" s="2642"/>
      <c r="R486" s="2642"/>
      <c r="S486" s="2642"/>
      <c r="T486" s="2642"/>
      <c r="U486" s="2642"/>
      <c r="V486" s="2642"/>
      <c r="W486" s="2642"/>
      <c r="X486" s="2642"/>
      <c r="Y486" s="2642"/>
      <c r="Z486" s="2642"/>
      <c r="AA486" s="2642"/>
      <c r="AB486" s="2642"/>
      <c r="AC486" s="2642"/>
      <c r="AD486" s="2642"/>
      <c r="AE486" s="2642"/>
      <c r="AF486" s="2581"/>
    </row>
    <row r="487" spans="2:32" s="2887" customFormat="1" x14ac:dyDescent="0.2">
      <c r="B487" s="3661" t="s">
        <v>5052</v>
      </c>
      <c r="C487" s="3662"/>
      <c r="D487" s="3663" t="s">
        <v>1545</v>
      </c>
      <c r="E487" s="3663"/>
      <c r="F487" s="3663"/>
      <c r="G487" s="3663"/>
      <c r="H487" s="3663"/>
      <c r="I487" s="2643"/>
      <c r="J487" s="2643"/>
      <c r="K487" s="2643"/>
      <c r="L487" s="2643"/>
      <c r="M487" s="2643"/>
      <c r="N487" s="2643"/>
      <c r="O487" s="2643"/>
      <c r="P487" s="2643"/>
      <c r="Q487" s="2642"/>
      <c r="R487" s="2642"/>
      <c r="S487" s="2642"/>
      <c r="T487" s="2642"/>
      <c r="U487" s="2642"/>
      <c r="V487" s="2642"/>
      <c r="W487" s="2642"/>
      <c r="X487" s="2642"/>
      <c r="Y487" s="2642"/>
      <c r="Z487" s="2642"/>
      <c r="AA487" s="2642"/>
      <c r="AB487" s="2642"/>
      <c r="AC487" s="2642"/>
      <c r="AD487" s="2642"/>
      <c r="AE487" s="2642"/>
      <c r="AF487" s="2581"/>
    </row>
    <row r="488" spans="2:32" s="2887" customFormat="1" ht="13.5" thickBot="1" x14ac:dyDescent="0.25">
      <c r="B488" s="3495"/>
      <c r="C488" s="3494"/>
      <c r="D488" s="3494"/>
      <c r="E488" s="3494"/>
      <c r="F488" s="3494"/>
      <c r="G488" s="2646"/>
      <c r="H488" s="2646"/>
      <c r="I488" s="2646"/>
      <c r="J488" s="2646"/>
      <c r="K488" s="2646"/>
      <c r="L488" s="2646"/>
      <c r="M488" s="2646"/>
      <c r="N488" s="2646"/>
      <c r="O488" s="2646"/>
      <c r="P488" s="2646"/>
      <c r="Q488" s="2646"/>
      <c r="R488" s="2646"/>
      <c r="S488" s="2646"/>
      <c r="T488" s="2646"/>
      <c r="U488" s="2646"/>
      <c r="V488" s="2646"/>
      <c r="W488" s="2646"/>
      <c r="X488" s="2646"/>
      <c r="Y488" s="2646"/>
      <c r="Z488" s="2646"/>
      <c r="AA488" s="2646"/>
      <c r="AB488" s="2646"/>
      <c r="AC488" s="2646"/>
      <c r="AD488" s="2646"/>
      <c r="AE488" s="2646"/>
      <c r="AF488" s="2586"/>
    </row>
    <row r="489" spans="2:32" s="2887" customFormat="1" x14ac:dyDescent="0.2">
      <c r="B489" s="3493" t="str">
        <f>+B471</f>
        <v>.</v>
      </c>
      <c r="C489" s="3493"/>
      <c r="D489" s="3493"/>
      <c r="E489" s="3493"/>
      <c r="F489" s="3493"/>
      <c r="G489" s="2580"/>
      <c r="H489" s="2580"/>
      <c r="I489" s="2580"/>
      <c r="J489" s="2580"/>
      <c r="K489" s="2580"/>
      <c r="L489" s="2580"/>
      <c r="M489" s="2580"/>
      <c r="N489" s="2580"/>
      <c r="O489" s="2580"/>
      <c r="P489" s="2580"/>
      <c r="Q489" s="2580"/>
      <c r="R489" s="2580"/>
      <c r="S489" s="2580"/>
      <c r="T489" s="2580"/>
      <c r="U489" s="2580"/>
      <c r="V489" s="2580"/>
      <c r="W489" s="2580"/>
      <c r="X489" s="2580"/>
      <c r="Y489" s="2580"/>
      <c r="Z489" s="2580"/>
      <c r="AA489" s="2580"/>
      <c r="AB489" s="2580"/>
      <c r="AC489" s="2580"/>
      <c r="AD489" s="2580"/>
      <c r="AE489" s="2580"/>
      <c r="AF489" s="2580"/>
    </row>
    <row r="490" spans="2:32" s="2887" customFormat="1" ht="13.5" thickBot="1" x14ac:dyDescent="0.25"/>
    <row r="491" spans="2:32" s="2887" customFormat="1" ht="20.25" x14ac:dyDescent="0.2">
      <c r="B491" s="3616" t="s">
        <v>5124</v>
      </c>
      <c r="C491" s="3617"/>
      <c r="D491" s="3617"/>
      <c r="E491" s="3617"/>
      <c r="F491" s="3617"/>
      <c r="G491" s="3617"/>
      <c r="H491" s="3617"/>
      <c r="I491" s="3617"/>
      <c r="J491" s="3617"/>
      <c r="K491" s="3617"/>
      <c r="L491" s="3617"/>
      <c r="M491" s="3617"/>
      <c r="N491" s="3617"/>
      <c r="O491" s="3617"/>
      <c r="P491" s="3617"/>
      <c r="Q491" s="3617"/>
      <c r="R491" s="3617"/>
      <c r="S491" s="3617"/>
      <c r="T491" s="3617"/>
      <c r="U491" s="3617"/>
      <c r="V491" s="3617"/>
      <c r="W491" s="3617"/>
      <c r="X491" s="3617"/>
      <c r="Y491" s="3617"/>
      <c r="Z491" s="3617"/>
      <c r="AA491" s="3617"/>
      <c r="AB491" s="3617"/>
      <c r="AC491" s="3617"/>
      <c r="AD491" s="3617"/>
      <c r="AE491" s="3617"/>
      <c r="AF491" s="3618"/>
    </row>
    <row r="492" spans="2:32" s="2887" customFormat="1" x14ac:dyDescent="0.2">
      <c r="B492" s="3492"/>
      <c r="C492" s="3493"/>
      <c r="D492" s="3493"/>
      <c r="E492" s="3493"/>
      <c r="F492" s="3493"/>
      <c r="G492" s="2580"/>
      <c r="H492" s="2580"/>
      <c r="I492" s="2580"/>
      <c r="J492" s="2580"/>
      <c r="K492" s="2580"/>
      <c r="L492" s="2580"/>
      <c r="M492" s="2580"/>
      <c r="N492" s="2580"/>
      <c r="O492" s="2580"/>
      <c r="P492" s="2580"/>
      <c r="Q492" s="2580"/>
      <c r="R492" s="2580"/>
      <c r="S492" s="2580"/>
      <c r="T492" s="2580"/>
      <c r="U492" s="2580"/>
      <c r="V492" s="2580"/>
      <c r="W492" s="2580"/>
      <c r="X492" s="2580"/>
      <c r="Y492" s="2580"/>
      <c r="Z492" s="2580"/>
      <c r="AA492" s="2580"/>
      <c r="AB492" s="2580"/>
      <c r="AC492" s="2580"/>
      <c r="AD492" s="2580"/>
      <c r="AE492" s="2580"/>
      <c r="AF492" s="2581"/>
    </row>
    <row r="493" spans="2:32" s="2887" customFormat="1" x14ac:dyDescent="0.2">
      <c r="B493" s="2644" t="s">
        <v>5144</v>
      </c>
      <c r="C493" s="3493"/>
      <c r="D493" s="3674" t="s">
        <v>6119</v>
      </c>
      <c r="E493" s="3674"/>
      <c r="F493" s="3674"/>
      <c r="G493" s="2580"/>
      <c r="H493" s="2580"/>
      <c r="I493" s="2580"/>
      <c r="J493" s="2580"/>
      <c r="K493" s="2580"/>
      <c r="L493" s="2580"/>
      <c r="M493" s="2580"/>
      <c r="N493" s="2580"/>
      <c r="O493" s="2580"/>
      <c r="P493" s="2580"/>
      <c r="Q493" s="2580"/>
      <c r="R493" s="2580"/>
      <c r="S493" s="2580"/>
      <c r="T493" s="2580"/>
      <c r="U493" s="2580"/>
      <c r="V493" s="2580"/>
      <c r="W493" s="2580"/>
      <c r="X493" s="2580"/>
      <c r="Y493" s="2580"/>
      <c r="Z493" s="2580"/>
      <c r="AA493" s="2580"/>
      <c r="AB493" s="2580"/>
      <c r="AC493" s="2580"/>
      <c r="AD493" s="2580"/>
      <c r="AE493" s="2580"/>
      <c r="AF493" s="2581"/>
    </row>
    <row r="494" spans="2:32" s="2887" customFormat="1" x14ac:dyDescent="0.2">
      <c r="B494" s="3675" t="s">
        <v>5127</v>
      </c>
      <c r="C494" s="3676"/>
      <c r="D494" s="3622">
        <v>41646</v>
      </c>
      <c r="E494" s="3622"/>
      <c r="F494" s="3622"/>
      <c r="G494" s="2580"/>
      <c r="H494" s="2580"/>
      <c r="I494" s="2580"/>
      <c r="J494" s="2580"/>
      <c r="K494" s="2580"/>
      <c r="L494" s="2580"/>
      <c r="M494" s="2580"/>
      <c r="N494" s="2580"/>
      <c r="O494" s="2580"/>
      <c r="P494" s="2580"/>
      <c r="Q494" s="2580"/>
      <c r="R494" s="2580"/>
      <c r="S494" s="2580"/>
      <c r="T494" s="2580"/>
      <c r="U494" s="2580"/>
      <c r="V494" s="2580"/>
      <c r="W494" s="2580"/>
      <c r="X494" s="2580"/>
      <c r="Y494" s="2580"/>
      <c r="Z494" s="2580"/>
      <c r="AA494" s="2580"/>
      <c r="AB494" s="2580"/>
      <c r="AC494" s="2580"/>
      <c r="AD494" s="2580"/>
      <c r="AE494" s="2580"/>
      <c r="AF494" s="2581"/>
    </row>
    <row r="495" spans="2:32" s="2887" customFormat="1" x14ac:dyDescent="0.2">
      <c r="B495" s="3620" t="s">
        <v>5125</v>
      </c>
      <c r="C495" s="3621"/>
      <c r="D495" s="4496">
        <v>41670</v>
      </c>
      <c r="E495" s="4496"/>
      <c r="F495" s="4496"/>
      <c r="G495" s="2580"/>
      <c r="H495" s="2580"/>
      <c r="I495" s="2580"/>
      <c r="J495" s="2580"/>
      <c r="K495" s="2580"/>
      <c r="L495" s="2580"/>
      <c r="M495" s="2580"/>
      <c r="N495" s="2580"/>
      <c r="O495" s="2580"/>
      <c r="P495" s="2580"/>
      <c r="Q495" s="2580"/>
      <c r="R495" s="2580"/>
      <c r="S495" s="2580"/>
      <c r="T495" s="2580"/>
      <c r="U495" s="2580"/>
      <c r="V495" s="2580"/>
      <c r="W495" s="2580"/>
      <c r="X495" s="2580"/>
      <c r="Y495" s="2580"/>
      <c r="Z495" s="2580"/>
      <c r="AA495" s="2580"/>
      <c r="AB495" s="2580"/>
      <c r="AC495" s="2580"/>
      <c r="AD495" s="2580"/>
      <c r="AE495" s="2580"/>
      <c r="AF495" s="2581"/>
    </row>
    <row r="496" spans="2:32" s="2887" customFormat="1" ht="13.5" thickBot="1" x14ac:dyDescent="0.25">
      <c r="B496" s="3492"/>
      <c r="C496" s="3493"/>
      <c r="D496" s="3493"/>
      <c r="E496" s="3493"/>
      <c r="F496" s="3493"/>
      <c r="G496" s="2580"/>
      <c r="H496" s="2580"/>
      <c r="I496" s="2580"/>
      <c r="J496" s="2580"/>
      <c r="K496" s="2580"/>
      <c r="L496" s="2580"/>
      <c r="M496" s="2580"/>
      <c r="N496" s="2580"/>
      <c r="O496" s="2580"/>
      <c r="P496" s="2580"/>
      <c r="Q496" s="2580"/>
      <c r="R496" s="2580"/>
      <c r="S496" s="2580"/>
      <c r="T496" s="2580"/>
      <c r="U496" s="2580"/>
      <c r="V496" s="2580"/>
      <c r="W496" s="2580"/>
      <c r="X496" s="2580"/>
      <c r="Y496" s="2580"/>
      <c r="Z496" s="2580"/>
      <c r="AA496" s="2580"/>
      <c r="AB496" s="2580"/>
      <c r="AC496" s="2580"/>
      <c r="AD496" s="2580"/>
      <c r="AE496" s="2580"/>
      <c r="AF496" s="2581"/>
    </row>
    <row r="497" spans="2:32" s="2887" customFormat="1" ht="60.75" customHeight="1" thickBot="1" x14ac:dyDescent="0.25">
      <c r="B497" s="3633" t="s">
        <v>5126</v>
      </c>
      <c r="C497" s="3677"/>
      <c r="D497" s="3623" t="s">
        <v>6114</v>
      </c>
      <c r="E497" s="3624"/>
      <c r="F497" s="3624"/>
      <c r="G497" s="3624"/>
      <c r="H497" s="3624"/>
      <c r="I497" s="3624"/>
      <c r="J497" s="3624"/>
      <c r="K497" s="3624"/>
      <c r="L497" s="3624"/>
      <c r="M497" s="3624"/>
      <c r="N497" s="3624"/>
      <c r="O497" s="3624"/>
      <c r="P497" s="3624"/>
      <c r="Q497" s="3625"/>
      <c r="R497" s="2580"/>
      <c r="S497" s="2580"/>
      <c r="T497" s="2580"/>
      <c r="U497" s="2580"/>
      <c r="V497" s="2580"/>
      <c r="W497" s="2580"/>
      <c r="X497" s="2580"/>
      <c r="Y497" s="2580"/>
      <c r="Z497" s="2580"/>
      <c r="AA497" s="2580"/>
      <c r="AB497" s="2580"/>
      <c r="AC497" s="2580"/>
      <c r="AD497" s="2580"/>
      <c r="AE497" s="2580"/>
      <c r="AF497" s="2581"/>
    </row>
    <row r="498" spans="2:32" s="2887" customFormat="1" ht="13.5" thickBot="1" x14ac:dyDescent="0.25">
      <c r="B498" s="3492"/>
      <c r="C498" s="3493"/>
      <c r="D498" s="3493"/>
      <c r="E498" s="3493"/>
      <c r="F498" s="3493"/>
      <c r="G498" s="2580"/>
      <c r="H498" s="2580"/>
      <c r="I498" s="2580"/>
      <c r="J498" s="2580"/>
      <c r="K498" s="2580"/>
      <c r="L498" s="2580"/>
      <c r="M498" s="2580"/>
      <c r="N498" s="2580"/>
      <c r="O498" s="2580"/>
      <c r="P498" s="2580"/>
      <c r="Q498" s="2580"/>
      <c r="R498" s="2646"/>
      <c r="S498" s="2580"/>
      <c r="T498" s="2580"/>
      <c r="U498" s="2580"/>
      <c r="V498" s="2580"/>
      <c r="W498" s="2580"/>
      <c r="X498" s="2580"/>
      <c r="Y498" s="2580"/>
      <c r="Z498" s="2580"/>
      <c r="AA498" s="2580"/>
      <c r="AB498" s="2580"/>
      <c r="AC498" s="2580"/>
      <c r="AD498" s="2580"/>
      <c r="AE498" s="2580"/>
      <c r="AF498" s="2581"/>
    </row>
    <row r="499" spans="2:32" s="2887" customFormat="1" ht="13.5" thickBot="1" x14ac:dyDescent="0.25">
      <c r="B499" s="3678" t="s">
        <v>5128</v>
      </c>
      <c r="C499" s="3679"/>
      <c r="D499" s="3630" t="s">
        <v>5129</v>
      </c>
      <c r="E499" s="3682" t="s">
        <v>224</v>
      </c>
      <c r="F499" s="3683"/>
      <c r="G499" s="3683"/>
      <c r="H499" s="3683"/>
      <c r="I499" s="3683"/>
      <c r="J499" s="3683"/>
      <c r="K499" s="3683"/>
      <c r="L499" s="3683"/>
      <c r="M499" s="3683"/>
      <c r="N499" s="3683"/>
      <c r="O499" s="3683"/>
      <c r="P499" s="3684"/>
      <c r="Q499" s="3685" t="s">
        <v>340</v>
      </c>
      <c r="R499" s="3686"/>
      <c r="S499" s="3687"/>
      <c r="T499" s="3687"/>
      <c r="U499" s="3687"/>
      <c r="V499" s="3687"/>
      <c r="W499" s="3687"/>
      <c r="X499" s="3687"/>
      <c r="Y499" s="3688"/>
      <c r="Z499" s="3685" t="s">
        <v>225</v>
      </c>
      <c r="AA499" s="3687"/>
      <c r="AB499" s="3688"/>
      <c r="AC499" s="3689" t="s">
        <v>5048</v>
      </c>
      <c r="AD499" s="3690"/>
      <c r="AE499" s="3691"/>
      <c r="AF499" s="2581"/>
    </row>
    <row r="500" spans="2:32" s="2887" customFormat="1" ht="24" customHeight="1" thickBot="1" x14ac:dyDescent="0.25">
      <c r="B500" s="3680"/>
      <c r="C500" s="3681"/>
      <c r="D500" s="3630"/>
      <c r="E500" s="3630" t="s">
        <v>5066</v>
      </c>
      <c r="F500" s="3630" t="s">
        <v>5067</v>
      </c>
      <c r="G500" s="3631" t="s">
        <v>5069</v>
      </c>
      <c r="H500" s="3631" t="s">
        <v>5130</v>
      </c>
      <c r="I500" s="3671" t="s">
        <v>5131</v>
      </c>
      <c r="J500" s="3671" t="s">
        <v>5132</v>
      </c>
      <c r="K500" s="3671" t="s">
        <v>5072</v>
      </c>
      <c r="L500" s="3671"/>
      <c r="M500" s="3671" t="s">
        <v>5133</v>
      </c>
      <c r="N500" s="3671" t="s">
        <v>5134</v>
      </c>
      <c r="O500" s="3671" t="s">
        <v>5135</v>
      </c>
      <c r="P500" s="3671" t="s">
        <v>5136</v>
      </c>
      <c r="Q500" s="3627" t="s">
        <v>5078</v>
      </c>
      <c r="R500" s="3627" t="s">
        <v>5079</v>
      </c>
      <c r="S500" s="3627" t="s">
        <v>5080</v>
      </c>
      <c r="T500" s="3627" t="s">
        <v>5137</v>
      </c>
      <c r="U500" s="3627" t="s">
        <v>5138</v>
      </c>
      <c r="V500" s="3627" t="s">
        <v>5083</v>
      </c>
      <c r="W500" s="3627" t="s">
        <v>5085</v>
      </c>
      <c r="X500" s="3631" t="s">
        <v>5139</v>
      </c>
      <c r="Y500" s="3631" t="s">
        <v>5140</v>
      </c>
      <c r="Z500" s="3627" t="s">
        <v>5141</v>
      </c>
      <c r="AA500" s="3627" t="s">
        <v>5142</v>
      </c>
      <c r="AB500" s="3627" t="s">
        <v>5143</v>
      </c>
      <c r="AC500" s="3627" t="s">
        <v>1162</v>
      </c>
      <c r="AD500" s="3627" t="s">
        <v>5049</v>
      </c>
      <c r="AE500" s="3627" t="s">
        <v>5050</v>
      </c>
      <c r="AF500" s="2581"/>
    </row>
    <row r="501" spans="2:32" s="2887" customFormat="1" ht="24" customHeight="1" thickBot="1" x14ac:dyDescent="0.25">
      <c r="B501" s="3680"/>
      <c r="C501" s="3681"/>
      <c r="D501" s="3627"/>
      <c r="E501" s="3627"/>
      <c r="F501" s="3627"/>
      <c r="G501" s="3632"/>
      <c r="H501" s="3632"/>
      <c r="I501" s="3631"/>
      <c r="J501" s="3631"/>
      <c r="K501" s="3489" t="s">
        <v>5092</v>
      </c>
      <c r="L501" s="3490" t="s">
        <v>2809</v>
      </c>
      <c r="M501" s="3631"/>
      <c r="N501" s="3631"/>
      <c r="O501" s="3631"/>
      <c r="P501" s="3631"/>
      <c r="Q501" s="3628"/>
      <c r="R501" s="3628"/>
      <c r="S501" s="3628"/>
      <c r="T501" s="3628"/>
      <c r="U501" s="3628"/>
      <c r="V501" s="3628"/>
      <c r="W501" s="3628"/>
      <c r="X501" s="3632"/>
      <c r="Y501" s="3632"/>
      <c r="Z501" s="3628"/>
      <c r="AA501" s="3628"/>
      <c r="AB501" s="3628"/>
      <c r="AC501" s="3628"/>
      <c r="AD501" s="3628"/>
      <c r="AE501" s="3628"/>
      <c r="AF501" s="2581"/>
    </row>
    <row r="502" spans="2:32" s="2887" customFormat="1" ht="60.75" thickBot="1" x14ac:dyDescent="0.25">
      <c r="B502" s="4543" t="s">
        <v>6113</v>
      </c>
      <c r="C502" s="4544"/>
      <c r="D502" s="3182"/>
      <c r="E502" s="3163"/>
      <c r="F502" s="3183"/>
      <c r="G502" s="3454"/>
      <c r="H502" s="3454"/>
      <c r="I502" s="3163"/>
      <c r="J502" s="3163"/>
      <c r="K502" s="3183"/>
      <c r="L502" s="3454"/>
      <c r="M502" s="3163"/>
      <c r="N502" s="3163"/>
      <c r="O502" s="3163"/>
      <c r="P502" s="3163"/>
      <c r="Q502" s="3163"/>
      <c r="R502" s="3183"/>
      <c r="S502" s="3183"/>
      <c r="T502" s="3163"/>
      <c r="U502" s="3163"/>
      <c r="V502" s="3183"/>
      <c r="W502" s="3183"/>
      <c r="X502" s="3163"/>
      <c r="Y502" s="3163"/>
      <c r="Z502" s="3596" t="s">
        <v>5869</v>
      </c>
      <c r="AA502" s="3596" t="s">
        <v>5870</v>
      </c>
      <c r="AB502" s="3597">
        <v>0.1</v>
      </c>
      <c r="AC502" s="3456"/>
      <c r="AD502" s="3456"/>
      <c r="AE502" s="3456"/>
      <c r="AF502" s="2581"/>
    </row>
    <row r="503" spans="2:32" s="2887" customFormat="1" x14ac:dyDescent="0.2">
      <c r="B503" s="2645"/>
      <c r="C503" s="2575"/>
      <c r="D503" s="2575"/>
      <c r="E503" s="2575"/>
      <c r="F503" s="2575"/>
      <c r="G503" s="2576"/>
      <c r="H503" s="2576"/>
      <c r="I503" s="2576"/>
      <c r="J503" s="2576"/>
      <c r="K503" s="2575"/>
      <c r="L503" s="2576"/>
      <c r="M503" s="2576"/>
      <c r="N503" s="2576"/>
      <c r="O503" s="2576"/>
      <c r="P503" s="2576"/>
      <c r="Q503" s="2642"/>
      <c r="R503" s="2642"/>
      <c r="S503" s="2642"/>
      <c r="T503" s="2642"/>
      <c r="U503" s="2642"/>
      <c r="V503" s="2642"/>
      <c r="W503" s="2642"/>
      <c r="X503" s="2642"/>
      <c r="Y503" s="2642"/>
      <c r="Z503" s="2642"/>
      <c r="AA503" s="2642"/>
      <c r="AB503" s="2642"/>
      <c r="AC503" s="2642"/>
      <c r="AD503" s="2642"/>
      <c r="AE503" s="2642"/>
      <c r="AF503" s="2581"/>
    </row>
    <row r="504" spans="2:32" s="2887" customFormat="1" x14ac:dyDescent="0.2">
      <c r="B504" s="3661" t="s">
        <v>5051</v>
      </c>
      <c r="C504" s="3662"/>
      <c r="D504" s="3663" t="s">
        <v>1545</v>
      </c>
      <c r="E504" s="3663"/>
      <c r="F504" s="3663"/>
      <c r="G504" s="3663"/>
      <c r="H504" s="3663"/>
      <c r="I504" s="2643"/>
      <c r="J504" s="2643"/>
      <c r="K504" s="2643"/>
      <c r="L504" s="2643"/>
      <c r="M504" s="2643"/>
      <c r="N504" s="2643"/>
      <c r="O504" s="2643"/>
      <c r="P504" s="2643"/>
      <c r="Q504" s="2642"/>
      <c r="R504" s="2642"/>
      <c r="S504" s="2642"/>
      <c r="T504" s="2642"/>
      <c r="U504" s="2642"/>
      <c r="V504" s="2642"/>
      <c r="W504" s="2642"/>
      <c r="X504" s="2642"/>
      <c r="Y504" s="2642"/>
      <c r="Z504" s="2642"/>
      <c r="AA504" s="2642"/>
      <c r="AB504" s="2642"/>
      <c r="AC504" s="2642"/>
      <c r="AD504" s="2642"/>
      <c r="AE504" s="2642"/>
      <c r="AF504" s="2581"/>
    </row>
    <row r="505" spans="2:32" s="2887" customFormat="1" x14ac:dyDescent="0.2">
      <c r="B505" s="3661" t="s">
        <v>5052</v>
      </c>
      <c r="C505" s="3662"/>
      <c r="D505" s="3663" t="s">
        <v>1545</v>
      </c>
      <c r="E505" s="3663"/>
      <c r="F505" s="3663"/>
      <c r="G505" s="3663"/>
      <c r="H505" s="3663"/>
      <c r="I505" s="2643"/>
      <c r="J505" s="2643"/>
      <c r="K505" s="2643"/>
      <c r="L505" s="2643"/>
      <c r="M505" s="2643"/>
      <c r="N505" s="2643"/>
      <c r="O505" s="2643"/>
      <c r="P505" s="2643"/>
      <c r="Q505" s="2642"/>
      <c r="R505" s="2642"/>
      <c r="S505" s="2642"/>
      <c r="T505" s="2642"/>
      <c r="U505" s="2642"/>
      <c r="V505" s="2642"/>
      <c r="W505" s="2642"/>
      <c r="X505" s="2642"/>
      <c r="Y505" s="2642"/>
      <c r="Z505" s="2642"/>
      <c r="AA505" s="2642"/>
      <c r="AB505" s="2642"/>
      <c r="AC505" s="2642"/>
      <c r="AD505" s="2642"/>
      <c r="AE505" s="2642"/>
      <c r="AF505" s="2581"/>
    </row>
    <row r="506" spans="2:32" s="2887" customFormat="1" ht="13.5" thickBot="1" x14ac:dyDescent="0.25">
      <c r="B506" s="3495"/>
      <c r="C506" s="3494"/>
      <c r="D506" s="3494"/>
      <c r="E506" s="3494"/>
      <c r="F506" s="3494"/>
      <c r="G506" s="2646"/>
      <c r="H506" s="2646"/>
      <c r="I506" s="2646"/>
      <c r="J506" s="2646"/>
      <c r="K506" s="2646"/>
      <c r="L506" s="2646"/>
      <c r="M506" s="2646"/>
      <c r="N506" s="2646"/>
      <c r="O506" s="2646"/>
      <c r="P506" s="2646"/>
      <c r="Q506" s="2646"/>
      <c r="R506" s="2646"/>
      <c r="S506" s="2646"/>
      <c r="T506" s="2646"/>
      <c r="U506" s="2646"/>
      <c r="V506" s="2646"/>
      <c r="W506" s="2646"/>
      <c r="X506" s="2646"/>
      <c r="Y506" s="2646"/>
      <c r="Z506" s="2646"/>
      <c r="AA506" s="2646"/>
      <c r="AB506" s="2646"/>
      <c r="AC506" s="2646"/>
      <c r="AD506" s="2646"/>
      <c r="AE506" s="2646"/>
      <c r="AF506" s="2586"/>
    </row>
    <row r="507" spans="2:32" s="2887" customFormat="1" x14ac:dyDescent="0.2">
      <c r="B507" s="2786" t="str">
        <f>+B489</f>
        <v>.</v>
      </c>
    </row>
    <row r="508" spans="2:32" s="2887" customFormat="1" ht="13.5" thickBot="1" x14ac:dyDescent="0.25"/>
    <row r="509" spans="2:32" s="2887" customFormat="1" ht="20.25" x14ac:dyDescent="0.2">
      <c r="B509" s="3616" t="s">
        <v>5124</v>
      </c>
      <c r="C509" s="3617"/>
      <c r="D509" s="3617"/>
      <c r="E509" s="3617"/>
      <c r="F509" s="3617"/>
      <c r="G509" s="3617"/>
      <c r="H509" s="3617"/>
      <c r="I509" s="3617"/>
      <c r="J509" s="3617"/>
      <c r="K509" s="3617"/>
      <c r="L509" s="3617"/>
      <c r="M509" s="3617"/>
      <c r="N509" s="3617"/>
      <c r="O509" s="3617"/>
      <c r="P509" s="3617"/>
      <c r="Q509" s="3617"/>
      <c r="R509" s="3617"/>
      <c r="S509" s="3617"/>
      <c r="T509" s="3617"/>
      <c r="U509" s="3617"/>
      <c r="V509" s="3617"/>
      <c r="W509" s="3617"/>
      <c r="X509" s="3617"/>
      <c r="Y509" s="3617"/>
      <c r="Z509" s="3617"/>
      <c r="AA509" s="3617"/>
      <c r="AB509" s="3617"/>
      <c r="AC509" s="3617"/>
      <c r="AD509" s="3617"/>
      <c r="AE509" s="3617"/>
      <c r="AF509" s="3618"/>
    </row>
    <row r="510" spans="2:32" s="2887" customFormat="1" x14ac:dyDescent="0.2">
      <c r="B510" s="3492"/>
      <c r="C510" s="3493"/>
      <c r="D510" s="3493"/>
      <c r="E510" s="3493"/>
      <c r="F510" s="3493"/>
      <c r="G510" s="2580"/>
      <c r="H510" s="2580"/>
      <c r="I510" s="2580"/>
      <c r="J510" s="2580"/>
      <c r="K510" s="2580"/>
      <c r="L510" s="2580"/>
      <c r="M510" s="2580"/>
      <c r="N510" s="2580"/>
      <c r="O510" s="2580"/>
      <c r="P510" s="2580"/>
      <c r="Q510" s="2580"/>
      <c r="R510" s="2580"/>
      <c r="S510" s="2580"/>
      <c r="T510" s="2580"/>
      <c r="U510" s="2580"/>
      <c r="V510" s="2580"/>
      <c r="W510" s="2580"/>
      <c r="X510" s="2580"/>
      <c r="Y510" s="2580"/>
      <c r="Z510" s="2580"/>
      <c r="AA510" s="2580"/>
      <c r="AB510" s="2580"/>
      <c r="AC510" s="2580"/>
      <c r="AD510" s="2580"/>
      <c r="AE510" s="2580"/>
      <c r="AF510" s="2581"/>
    </row>
    <row r="511" spans="2:32" s="2887" customFormat="1" x14ac:dyDescent="0.2">
      <c r="B511" s="2644" t="s">
        <v>5144</v>
      </c>
      <c r="C511" s="3493"/>
      <c r="D511" s="3674" t="s">
        <v>6168</v>
      </c>
      <c r="E511" s="3674"/>
      <c r="F511" s="3674"/>
      <c r="G511" s="2580"/>
      <c r="H511" s="2580"/>
      <c r="I511" s="2580"/>
      <c r="J511" s="2580"/>
      <c r="K511" s="2580"/>
      <c r="L511" s="2580"/>
      <c r="M511" s="2580"/>
      <c r="N511" s="2580"/>
      <c r="O511" s="2580"/>
      <c r="P511" s="2580"/>
      <c r="Q511" s="2580"/>
      <c r="R511" s="2580"/>
      <c r="S511" s="2580"/>
      <c r="T511" s="2580"/>
      <c r="U511" s="2580"/>
      <c r="V511" s="2580"/>
      <c r="W511" s="2580"/>
      <c r="X511" s="2580"/>
      <c r="Y511" s="2580"/>
      <c r="Z511" s="2580"/>
      <c r="AA511" s="2580"/>
      <c r="AB511" s="2580"/>
      <c r="AC511" s="2580"/>
      <c r="AD511" s="2580"/>
      <c r="AE511" s="2580"/>
      <c r="AF511" s="2581"/>
    </row>
    <row r="512" spans="2:32" s="2887" customFormat="1" x14ac:dyDescent="0.2">
      <c r="B512" s="3675" t="s">
        <v>5127</v>
      </c>
      <c r="C512" s="3676"/>
      <c r="D512" s="3670">
        <v>41646</v>
      </c>
      <c r="E512" s="3670"/>
      <c r="F512" s="3670"/>
      <c r="G512" s="2580"/>
      <c r="H512" s="2580"/>
      <c r="I512" s="2580"/>
      <c r="J512" s="2580"/>
      <c r="K512" s="2580"/>
      <c r="L512" s="2580"/>
      <c r="M512" s="2580"/>
      <c r="N512" s="2580"/>
      <c r="O512" s="2580"/>
      <c r="P512" s="2580"/>
      <c r="Q512" s="2580"/>
      <c r="R512" s="2580"/>
      <c r="S512" s="2580"/>
      <c r="T512" s="2580"/>
      <c r="U512" s="2580"/>
      <c r="V512" s="2580"/>
      <c r="W512" s="2580"/>
      <c r="X512" s="2580"/>
      <c r="Y512" s="2580"/>
      <c r="Z512" s="2580"/>
      <c r="AA512" s="2580"/>
      <c r="AB512" s="2580"/>
      <c r="AC512" s="2580"/>
      <c r="AD512" s="2580"/>
      <c r="AE512" s="2580"/>
      <c r="AF512" s="2581"/>
    </row>
    <row r="513" spans="2:32" s="2887" customFormat="1" ht="12.75" customHeight="1" x14ac:dyDescent="0.2">
      <c r="B513" s="3620" t="s">
        <v>5125</v>
      </c>
      <c r="C513" s="3621"/>
      <c r="D513" s="3692">
        <v>41670</v>
      </c>
      <c r="E513" s="3692"/>
      <c r="F513" s="3692"/>
      <c r="G513" s="2580"/>
      <c r="H513" s="2580"/>
      <c r="I513" s="2580"/>
      <c r="J513" s="2580"/>
      <c r="K513" s="2580"/>
      <c r="L513" s="2580"/>
      <c r="M513" s="2580"/>
      <c r="N513" s="2580"/>
      <c r="O513" s="2580"/>
      <c r="P513" s="2580"/>
      <c r="Q513" s="2580"/>
      <c r="R513" s="2580"/>
      <c r="S513" s="2580"/>
      <c r="T513" s="2580"/>
      <c r="U513" s="2580"/>
      <c r="V513" s="2580"/>
      <c r="W513" s="2580"/>
      <c r="X513" s="2580"/>
      <c r="Y513" s="2580"/>
      <c r="Z513" s="2580"/>
      <c r="AA513" s="2580"/>
      <c r="AB513" s="2580"/>
      <c r="AC513" s="2580"/>
      <c r="AD513" s="2580"/>
      <c r="AE513" s="2580"/>
      <c r="AF513" s="2581"/>
    </row>
    <row r="514" spans="2:32" s="2887" customFormat="1" ht="12.75" customHeight="1" thickBot="1" x14ac:dyDescent="0.25">
      <c r="B514" s="3492"/>
      <c r="C514" s="3493"/>
      <c r="D514" s="3493"/>
      <c r="E514" s="3493"/>
      <c r="F514" s="3493"/>
      <c r="G514" s="2580"/>
      <c r="H514" s="2580"/>
      <c r="I514" s="2580"/>
      <c r="J514" s="2580"/>
      <c r="K514" s="2580"/>
      <c r="L514" s="2580"/>
      <c r="M514" s="2580"/>
      <c r="N514" s="2580"/>
      <c r="O514" s="2580"/>
      <c r="P514" s="2580"/>
      <c r="Q514" s="2580"/>
      <c r="R514" s="2580"/>
      <c r="S514" s="2580"/>
      <c r="T514" s="2580"/>
      <c r="U514" s="2580"/>
      <c r="V514" s="2580"/>
      <c r="W514" s="2580"/>
      <c r="X514" s="2580"/>
      <c r="Y514" s="2580"/>
      <c r="Z514" s="2580"/>
      <c r="AA514" s="2580"/>
      <c r="AB514" s="2580"/>
      <c r="AC514" s="2580"/>
      <c r="AD514" s="2580"/>
      <c r="AE514" s="2580"/>
      <c r="AF514" s="2581"/>
    </row>
    <row r="515" spans="2:32" s="2887" customFormat="1" ht="45.75" customHeight="1" thickBot="1" x14ac:dyDescent="0.25">
      <c r="B515" s="3633" t="s">
        <v>5126</v>
      </c>
      <c r="C515" s="3677"/>
      <c r="D515" s="3623" t="s">
        <v>6728</v>
      </c>
      <c r="E515" s="3624"/>
      <c r="F515" s="3624"/>
      <c r="G515" s="3624"/>
      <c r="H515" s="3624"/>
      <c r="I515" s="3624"/>
      <c r="J515" s="3624"/>
      <c r="K515" s="3624"/>
      <c r="L515" s="3624"/>
      <c r="M515" s="3624"/>
      <c r="N515" s="3624"/>
      <c r="O515" s="3624"/>
      <c r="P515" s="3624"/>
      <c r="Q515" s="3625"/>
      <c r="R515" s="2580"/>
      <c r="S515" s="2580"/>
      <c r="T515" s="2580"/>
      <c r="U515" s="2580"/>
      <c r="V515" s="2580"/>
      <c r="W515" s="2580"/>
      <c r="X515" s="2580"/>
      <c r="Y515" s="2580"/>
      <c r="Z515" s="2580"/>
      <c r="AA515" s="2580"/>
      <c r="AB515" s="2580"/>
      <c r="AC515" s="2580"/>
      <c r="AD515" s="2580"/>
      <c r="AE515" s="2580"/>
      <c r="AF515" s="2581"/>
    </row>
    <row r="516" spans="2:32" s="2887" customFormat="1" ht="13.5" customHeight="1" thickBot="1" x14ac:dyDescent="0.25">
      <c r="B516" s="3492"/>
      <c r="C516" s="3493"/>
      <c r="D516" s="3493"/>
      <c r="E516" s="3493"/>
      <c r="F516" s="3493"/>
      <c r="G516" s="2580"/>
      <c r="H516" s="2580"/>
      <c r="I516" s="2580"/>
      <c r="J516" s="2580"/>
      <c r="K516" s="2580"/>
      <c r="L516" s="2580"/>
      <c r="M516" s="2580"/>
      <c r="N516" s="2580"/>
      <c r="O516" s="2580"/>
      <c r="P516" s="2580"/>
      <c r="Q516" s="2580"/>
      <c r="R516" s="2646"/>
      <c r="S516" s="2580"/>
      <c r="T516" s="2580"/>
      <c r="U516" s="2580"/>
      <c r="V516" s="2580"/>
      <c r="W516" s="2580"/>
      <c r="X516" s="2580"/>
      <c r="Y516" s="2580"/>
      <c r="Z516" s="2580"/>
      <c r="AA516" s="2580"/>
      <c r="AB516" s="2580"/>
      <c r="AC516" s="2580"/>
      <c r="AD516" s="2580"/>
      <c r="AE516" s="2580"/>
      <c r="AF516" s="2581"/>
    </row>
    <row r="517" spans="2:32" s="2887" customFormat="1" ht="13.5" thickBot="1" x14ac:dyDescent="0.25">
      <c r="B517" s="3678" t="s">
        <v>5128</v>
      </c>
      <c r="C517" s="3679"/>
      <c r="D517" s="3630" t="s">
        <v>5129</v>
      </c>
      <c r="E517" s="3682" t="s">
        <v>224</v>
      </c>
      <c r="F517" s="3683"/>
      <c r="G517" s="3683"/>
      <c r="H517" s="3683"/>
      <c r="I517" s="3683"/>
      <c r="J517" s="3683"/>
      <c r="K517" s="3683"/>
      <c r="L517" s="3683"/>
      <c r="M517" s="3683"/>
      <c r="N517" s="3683"/>
      <c r="O517" s="3683"/>
      <c r="P517" s="3684"/>
      <c r="Q517" s="3685" t="s">
        <v>340</v>
      </c>
      <c r="R517" s="3686"/>
      <c r="S517" s="3687"/>
      <c r="T517" s="3687"/>
      <c r="U517" s="3687"/>
      <c r="V517" s="3687"/>
      <c r="W517" s="3687"/>
      <c r="X517" s="3687"/>
      <c r="Y517" s="3688"/>
      <c r="Z517" s="3685" t="s">
        <v>225</v>
      </c>
      <c r="AA517" s="3687"/>
      <c r="AB517" s="3688"/>
      <c r="AC517" s="3689" t="s">
        <v>5048</v>
      </c>
      <c r="AD517" s="3690"/>
      <c r="AE517" s="3691"/>
      <c r="AF517" s="2581"/>
    </row>
    <row r="518" spans="2:32" s="2887" customFormat="1" ht="13.5" customHeight="1" thickBot="1" x14ac:dyDescent="0.25">
      <c r="B518" s="3680"/>
      <c r="C518" s="3681"/>
      <c r="D518" s="3630"/>
      <c r="E518" s="3630" t="s">
        <v>5066</v>
      </c>
      <c r="F518" s="3630" t="s">
        <v>5067</v>
      </c>
      <c r="G518" s="3631" t="s">
        <v>5069</v>
      </c>
      <c r="H518" s="3631" t="s">
        <v>5130</v>
      </c>
      <c r="I518" s="3671" t="s">
        <v>5131</v>
      </c>
      <c r="J518" s="3671" t="s">
        <v>5132</v>
      </c>
      <c r="K518" s="3671" t="s">
        <v>5072</v>
      </c>
      <c r="L518" s="3671"/>
      <c r="M518" s="3671" t="s">
        <v>5133</v>
      </c>
      <c r="N518" s="3671" t="s">
        <v>5134</v>
      </c>
      <c r="O518" s="3671" t="s">
        <v>5135</v>
      </c>
      <c r="P518" s="3671" t="s">
        <v>5136</v>
      </c>
      <c r="Q518" s="3627" t="s">
        <v>5078</v>
      </c>
      <c r="R518" s="3627" t="s">
        <v>5079</v>
      </c>
      <c r="S518" s="3627" t="s">
        <v>5080</v>
      </c>
      <c r="T518" s="3627" t="s">
        <v>5137</v>
      </c>
      <c r="U518" s="3627" t="s">
        <v>5138</v>
      </c>
      <c r="V518" s="3627" t="s">
        <v>5083</v>
      </c>
      <c r="W518" s="3627" t="s">
        <v>5085</v>
      </c>
      <c r="X518" s="3631" t="s">
        <v>5139</v>
      </c>
      <c r="Y518" s="3631" t="s">
        <v>5140</v>
      </c>
      <c r="Z518" s="3627" t="s">
        <v>5141</v>
      </c>
      <c r="AA518" s="3627" t="s">
        <v>5142</v>
      </c>
      <c r="AB518" s="3627" t="s">
        <v>5143</v>
      </c>
      <c r="AC518" s="3627" t="s">
        <v>1162</v>
      </c>
      <c r="AD518" s="3627" t="s">
        <v>5049</v>
      </c>
      <c r="AE518" s="3627" t="s">
        <v>5050</v>
      </c>
      <c r="AF518" s="2581"/>
    </row>
    <row r="519" spans="2:32" s="2887" customFormat="1" ht="13.5" customHeight="1" thickBot="1" x14ac:dyDescent="0.25">
      <c r="B519" s="3680"/>
      <c r="C519" s="3681"/>
      <c r="D519" s="3627"/>
      <c r="E519" s="3627"/>
      <c r="F519" s="3627"/>
      <c r="G519" s="3632"/>
      <c r="H519" s="3632"/>
      <c r="I519" s="3631"/>
      <c r="J519" s="3631"/>
      <c r="K519" s="3489" t="s">
        <v>5092</v>
      </c>
      <c r="L519" s="3490" t="s">
        <v>2809</v>
      </c>
      <c r="M519" s="3631"/>
      <c r="N519" s="3631"/>
      <c r="O519" s="3631"/>
      <c r="P519" s="3631"/>
      <c r="Q519" s="3628"/>
      <c r="R519" s="3628"/>
      <c r="S519" s="3628"/>
      <c r="T519" s="3628"/>
      <c r="U519" s="3628"/>
      <c r="V519" s="3628"/>
      <c r="W519" s="3628"/>
      <c r="X519" s="3632"/>
      <c r="Y519" s="3632"/>
      <c r="Z519" s="3628"/>
      <c r="AA519" s="3628"/>
      <c r="AB519" s="3628"/>
      <c r="AC519" s="3628"/>
      <c r="AD519" s="3628"/>
      <c r="AE519" s="3628"/>
      <c r="AF519" s="2581"/>
    </row>
    <row r="520" spans="2:32" s="2887" customFormat="1" ht="13.5" thickBot="1" x14ac:dyDescent="0.25">
      <c r="B520" s="3697" t="s">
        <v>6169</v>
      </c>
      <c r="C520" s="4497"/>
      <c r="D520" s="3163" t="s">
        <v>1545</v>
      </c>
      <c r="E520" s="3163" t="s">
        <v>1545</v>
      </c>
      <c r="F520" s="3163" t="s">
        <v>1545</v>
      </c>
      <c r="G520" s="3163" t="s">
        <v>1545</v>
      </c>
      <c r="H520" s="3163" t="s">
        <v>1545</v>
      </c>
      <c r="I520" s="3163">
        <v>0.01</v>
      </c>
      <c r="J520" s="3163">
        <v>0.04</v>
      </c>
      <c r="K520" s="3163" t="s">
        <v>1545</v>
      </c>
      <c r="L520" s="3163" t="s">
        <v>1545</v>
      </c>
      <c r="M520" s="3163" t="s">
        <v>1545</v>
      </c>
      <c r="N520" s="3163" t="s">
        <v>1545</v>
      </c>
      <c r="O520" s="3163" t="s">
        <v>1545</v>
      </c>
      <c r="P520" s="3163" t="s">
        <v>1545</v>
      </c>
      <c r="Q520" s="3163" t="s">
        <v>1545</v>
      </c>
      <c r="R520" s="3163" t="s">
        <v>1545</v>
      </c>
      <c r="S520" s="3163" t="s">
        <v>1545</v>
      </c>
      <c r="T520" s="3163" t="s">
        <v>1545</v>
      </c>
      <c r="U520" s="3163" t="s">
        <v>1545</v>
      </c>
      <c r="V520" s="3163" t="s">
        <v>1545</v>
      </c>
      <c r="W520" s="3163" t="s">
        <v>1545</v>
      </c>
      <c r="X520" s="3163" t="s">
        <v>1545</v>
      </c>
      <c r="Y520" s="3163" t="s">
        <v>1545</v>
      </c>
      <c r="Z520" s="3163" t="s">
        <v>1545</v>
      </c>
      <c r="AA520" s="3163" t="s">
        <v>1545</v>
      </c>
      <c r="AB520" s="3163" t="s">
        <v>1545</v>
      </c>
      <c r="AC520" s="3163" t="s">
        <v>1545</v>
      </c>
      <c r="AD520" s="3163" t="s">
        <v>1545</v>
      </c>
      <c r="AE520" s="3163" t="s">
        <v>1545</v>
      </c>
      <c r="AF520" s="2581"/>
    </row>
    <row r="521" spans="2:32" s="2887" customFormat="1" x14ac:dyDescent="0.2">
      <c r="B521" s="2645"/>
      <c r="C521" s="2575"/>
      <c r="D521" s="2575"/>
      <c r="E521" s="2575"/>
      <c r="F521" s="2575"/>
      <c r="G521" s="2576"/>
      <c r="H521" s="2576"/>
      <c r="I521" s="2576"/>
      <c r="J521" s="2576"/>
      <c r="K521" s="2575"/>
      <c r="L521" s="2576"/>
      <c r="M521" s="2576"/>
      <c r="N521" s="2576"/>
      <c r="O521" s="2576"/>
      <c r="P521" s="2576"/>
      <c r="Q521" s="2642"/>
      <c r="R521" s="2642"/>
      <c r="S521" s="2642"/>
      <c r="T521" s="2642"/>
      <c r="U521" s="2642"/>
      <c r="V521" s="2642"/>
      <c r="W521" s="2642"/>
      <c r="X521" s="2642"/>
      <c r="Y521" s="2642"/>
      <c r="Z521" s="2642"/>
      <c r="AA521" s="2642"/>
      <c r="AB521" s="2642"/>
      <c r="AC521" s="2642"/>
      <c r="AD521" s="2642"/>
      <c r="AE521" s="2642"/>
      <c r="AF521" s="2581"/>
    </row>
    <row r="522" spans="2:32" s="2887" customFormat="1" x14ac:dyDescent="0.2">
      <c r="B522" s="3661" t="s">
        <v>5051</v>
      </c>
      <c r="C522" s="3662"/>
      <c r="D522" s="3663" t="s">
        <v>1545</v>
      </c>
      <c r="E522" s="3663"/>
      <c r="F522" s="3663"/>
      <c r="G522" s="3663"/>
      <c r="H522" s="3663"/>
      <c r="I522" s="2643"/>
      <c r="J522" s="2643"/>
      <c r="K522" s="2643"/>
      <c r="L522" s="2643"/>
      <c r="M522" s="2643"/>
      <c r="N522" s="2643"/>
      <c r="O522" s="2643"/>
      <c r="P522" s="2643"/>
      <c r="Q522" s="2642"/>
      <c r="R522" s="2642"/>
      <c r="S522" s="2642"/>
      <c r="T522" s="2642"/>
      <c r="U522" s="2642"/>
      <c r="V522" s="2642"/>
      <c r="W522" s="2642"/>
      <c r="X522" s="2642"/>
      <c r="Y522" s="2642"/>
      <c r="Z522" s="2642"/>
      <c r="AA522" s="2642"/>
      <c r="AB522" s="2642"/>
      <c r="AC522" s="2642"/>
      <c r="AD522" s="2642"/>
      <c r="AE522" s="2642"/>
      <c r="AF522" s="2581"/>
    </row>
    <row r="523" spans="2:32" s="2887" customFormat="1" x14ac:dyDescent="0.2">
      <c r="B523" s="3661" t="s">
        <v>5052</v>
      </c>
      <c r="C523" s="3662"/>
      <c r="D523" s="3663" t="s">
        <v>5148</v>
      </c>
      <c r="E523" s="3663"/>
      <c r="F523" s="3663"/>
      <c r="G523" s="3663"/>
      <c r="H523" s="3663"/>
      <c r="I523" s="2643"/>
      <c r="J523" s="2643"/>
      <c r="K523" s="2643"/>
      <c r="L523" s="2643"/>
      <c r="M523" s="2643"/>
      <c r="N523" s="2643"/>
      <c r="O523" s="2643"/>
      <c r="P523" s="2643"/>
      <c r="Q523" s="2642"/>
      <c r="R523" s="2642"/>
      <c r="S523" s="2642"/>
      <c r="T523" s="2642"/>
      <c r="U523" s="2642"/>
      <c r="V523" s="2642"/>
      <c r="W523" s="2642"/>
      <c r="X523" s="2642"/>
      <c r="Y523" s="2642"/>
      <c r="Z523" s="2642"/>
      <c r="AA523" s="2642"/>
      <c r="AB523" s="2642"/>
      <c r="AC523" s="2642"/>
      <c r="AD523" s="2642"/>
      <c r="AE523" s="2642"/>
      <c r="AF523" s="2581"/>
    </row>
    <row r="524" spans="2:32" s="2887" customFormat="1" ht="13.5" thickBot="1" x14ac:dyDescent="0.25">
      <c r="B524" s="3495"/>
      <c r="C524" s="3494"/>
      <c r="D524" s="3494"/>
      <c r="E524" s="3494"/>
      <c r="F524" s="3494"/>
      <c r="G524" s="2646"/>
      <c r="H524" s="2646"/>
      <c r="I524" s="2646"/>
      <c r="J524" s="2646"/>
      <c r="K524" s="2646"/>
      <c r="L524" s="2646"/>
      <c r="M524" s="2646"/>
      <c r="N524" s="2646"/>
      <c r="O524" s="2646"/>
      <c r="P524" s="2646"/>
      <c r="Q524" s="2646"/>
      <c r="R524" s="2646"/>
      <c r="S524" s="2646"/>
      <c r="T524" s="2646"/>
      <c r="U524" s="2646"/>
      <c r="V524" s="2646"/>
      <c r="W524" s="2646"/>
      <c r="X524" s="2646"/>
      <c r="Y524" s="2646"/>
      <c r="Z524" s="2646"/>
      <c r="AA524" s="2646"/>
      <c r="AB524" s="2646"/>
      <c r="AC524" s="2646"/>
      <c r="AD524" s="2646"/>
      <c r="AE524" s="2646"/>
      <c r="AF524" s="2586"/>
    </row>
    <row r="525" spans="2:32" s="2887" customFormat="1" x14ac:dyDescent="0.2">
      <c r="B525" s="2786" t="str">
        <f>+B507</f>
        <v>.</v>
      </c>
    </row>
    <row r="526" spans="2:32" s="2887" customFormat="1" ht="13.5" thickBot="1" x14ac:dyDescent="0.25"/>
    <row r="527" spans="2:32" s="2887" customFormat="1" ht="20.25" x14ac:dyDescent="0.2">
      <c r="B527" s="3616" t="s">
        <v>5124</v>
      </c>
      <c r="C527" s="3617"/>
      <c r="D527" s="3617"/>
      <c r="E527" s="3617"/>
      <c r="F527" s="3617"/>
      <c r="G527" s="3617"/>
      <c r="H527" s="3617"/>
      <c r="I527" s="3617"/>
      <c r="J527" s="3617"/>
      <c r="K527" s="3617"/>
      <c r="L527" s="3617"/>
      <c r="M527" s="3617"/>
      <c r="N527" s="3617"/>
      <c r="O527" s="3617"/>
      <c r="P527" s="3617"/>
      <c r="Q527" s="3617"/>
      <c r="R527" s="3617"/>
      <c r="S527" s="3617"/>
      <c r="T527" s="3617"/>
      <c r="U527" s="3617"/>
      <c r="V527" s="3617"/>
      <c r="W527" s="3617"/>
      <c r="X527" s="3617"/>
      <c r="Y527" s="3617"/>
      <c r="Z527" s="3617"/>
      <c r="AA527" s="3617"/>
      <c r="AB527" s="3617"/>
      <c r="AC527" s="3617"/>
      <c r="AD527" s="3617"/>
      <c r="AE527" s="3617"/>
      <c r="AF527" s="3618"/>
    </row>
    <row r="528" spans="2:32" s="2887" customFormat="1" x14ac:dyDescent="0.2">
      <c r="B528" s="3492"/>
      <c r="C528" s="3493"/>
      <c r="D528" s="3493"/>
      <c r="E528" s="3493"/>
      <c r="F528" s="3493"/>
      <c r="G528" s="2580"/>
      <c r="H528" s="2580"/>
      <c r="I528" s="2580"/>
      <c r="J528" s="2580"/>
      <c r="K528" s="2580"/>
      <c r="L528" s="2580"/>
      <c r="M528" s="2580"/>
      <c r="N528" s="2580"/>
      <c r="O528" s="2580"/>
      <c r="P528" s="2580"/>
      <c r="Q528" s="2580"/>
      <c r="R528" s="2580"/>
      <c r="S528" s="2580"/>
      <c r="T528" s="2580"/>
      <c r="U528" s="2580"/>
      <c r="V528" s="2580"/>
      <c r="W528" s="2580"/>
      <c r="X528" s="2580"/>
      <c r="Y528" s="2580"/>
      <c r="Z528" s="2580"/>
      <c r="AA528" s="2580"/>
      <c r="AB528" s="2580"/>
      <c r="AC528" s="2580"/>
      <c r="AD528" s="2580"/>
      <c r="AE528" s="2580"/>
      <c r="AF528" s="2581"/>
    </row>
    <row r="529" spans="2:32" s="2887" customFormat="1" x14ac:dyDescent="0.2">
      <c r="B529" s="2644" t="s">
        <v>5144</v>
      </c>
      <c r="C529" s="3493"/>
      <c r="D529" s="3674" t="s">
        <v>6724</v>
      </c>
      <c r="E529" s="3674"/>
      <c r="F529" s="3674"/>
      <c r="G529" s="2580"/>
      <c r="H529" s="2580"/>
      <c r="I529" s="2580"/>
      <c r="J529" s="2580"/>
      <c r="K529" s="2580"/>
      <c r="L529" s="2580"/>
      <c r="M529" s="2580"/>
      <c r="N529" s="2580"/>
      <c r="O529" s="2580"/>
      <c r="P529" s="2580"/>
      <c r="Q529" s="2580"/>
      <c r="R529" s="2580"/>
      <c r="S529" s="2580"/>
      <c r="T529" s="2580"/>
      <c r="U529" s="2580"/>
      <c r="V529" s="2580"/>
      <c r="W529" s="2580"/>
      <c r="X529" s="2580"/>
      <c r="Y529" s="2580"/>
      <c r="Z529" s="2580"/>
      <c r="AA529" s="2580"/>
      <c r="AB529" s="2580"/>
      <c r="AC529" s="2580"/>
      <c r="AD529" s="2580"/>
      <c r="AE529" s="2580"/>
      <c r="AF529" s="2581"/>
    </row>
    <row r="530" spans="2:32" s="2887" customFormat="1" x14ac:dyDescent="0.2">
      <c r="B530" s="3675" t="s">
        <v>5127</v>
      </c>
      <c r="C530" s="3676"/>
      <c r="D530" s="3670">
        <v>41640</v>
      </c>
      <c r="E530" s="3670"/>
      <c r="F530" s="3670"/>
      <c r="G530" s="2580"/>
      <c r="H530" s="2580"/>
      <c r="I530" s="2580"/>
      <c r="J530" s="2580"/>
      <c r="K530" s="2580"/>
      <c r="L530" s="2580"/>
      <c r="M530" s="2580"/>
      <c r="N530" s="2580"/>
      <c r="O530" s="2580"/>
      <c r="P530" s="2580"/>
      <c r="Q530" s="2580"/>
      <c r="R530" s="2580"/>
      <c r="S530" s="2580"/>
      <c r="T530" s="2580"/>
      <c r="U530" s="2580"/>
      <c r="V530" s="2580"/>
      <c r="W530" s="2580"/>
      <c r="X530" s="2580"/>
      <c r="Y530" s="2580"/>
      <c r="Z530" s="2580"/>
      <c r="AA530" s="2580"/>
      <c r="AB530" s="2580"/>
      <c r="AC530" s="2580"/>
      <c r="AD530" s="2580"/>
      <c r="AE530" s="2580"/>
      <c r="AF530" s="2581"/>
    </row>
    <row r="531" spans="2:32" s="2887" customFormat="1" x14ac:dyDescent="0.2">
      <c r="B531" s="3620" t="s">
        <v>5125</v>
      </c>
      <c r="C531" s="3621"/>
      <c r="D531" s="3692">
        <v>41670</v>
      </c>
      <c r="E531" s="3692"/>
      <c r="F531" s="3692"/>
      <c r="G531" s="2580"/>
      <c r="H531" s="2580"/>
      <c r="I531" s="2580"/>
      <c r="J531" s="2580"/>
      <c r="K531" s="2580"/>
      <c r="L531" s="2580"/>
      <c r="M531" s="2580"/>
      <c r="N531" s="2580"/>
      <c r="O531" s="2580"/>
      <c r="P531" s="2580"/>
      <c r="Q531" s="2580"/>
      <c r="R531" s="2580"/>
      <c r="S531" s="2580"/>
      <c r="T531" s="2580"/>
      <c r="U531" s="2580"/>
      <c r="V531" s="2580"/>
      <c r="W531" s="2580"/>
      <c r="X531" s="2580"/>
      <c r="Y531" s="2580"/>
      <c r="Z531" s="2580"/>
      <c r="AA531" s="2580"/>
      <c r="AB531" s="2580"/>
      <c r="AC531" s="2580"/>
      <c r="AD531" s="2580"/>
      <c r="AE531" s="2580"/>
      <c r="AF531" s="2581"/>
    </row>
    <row r="532" spans="2:32" s="2887" customFormat="1" ht="13.5" thickBot="1" x14ac:dyDescent="0.25">
      <c r="B532" s="3492"/>
      <c r="C532" s="3493"/>
      <c r="D532" s="3493"/>
      <c r="E532" s="3493"/>
      <c r="F532" s="3493"/>
      <c r="G532" s="2580"/>
      <c r="H532" s="2580"/>
      <c r="I532" s="2580"/>
      <c r="J532" s="2580"/>
      <c r="K532" s="2580"/>
      <c r="L532" s="2580"/>
      <c r="M532" s="2580"/>
      <c r="N532" s="2580"/>
      <c r="O532" s="2580"/>
      <c r="P532" s="2580"/>
      <c r="Q532" s="2580"/>
      <c r="R532" s="2580"/>
      <c r="S532" s="2580"/>
      <c r="T532" s="2580"/>
      <c r="U532" s="2580"/>
      <c r="V532" s="2580"/>
      <c r="W532" s="2580"/>
      <c r="X532" s="2580"/>
      <c r="Y532" s="2580"/>
      <c r="Z532" s="2580"/>
      <c r="AA532" s="2580"/>
      <c r="AB532" s="2580"/>
      <c r="AC532" s="2580"/>
      <c r="AD532" s="2580"/>
      <c r="AE532" s="2580"/>
      <c r="AF532" s="2581"/>
    </row>
    <row r="533" spans="2:32" s="2887" customFormat="1" ht="36.75" customHeight="1" thickBot="1" x14ac:dyDescent="0.25">
      <c r="B533" s="3633" t="s">
        <v>5126</v>
      </c>
      <c r="C533" s="3677"/>
      <c r="D533" s="3623" t="s">
        <v>6725</v>
      </c>
      <c r="E533" s="3624"/>
      <c r="F533" s="3624"/>
      <c r="G533" s="3624"/>
      <c r="H533" s="3624"/>
      <c r="I533" s="3624"/>
      <c r="J533" s="3624"/>
      <c r="K533" s="3624"/>
      <c r="L533" s="3624"/>
      <c r="M533" s="3624"/>
      <c r="N533" s="3624"/>
      <c r="O533" s="3624"/>
      <c r="P533" s="3624"/>
      <c r="Q533" s="3625"/>
      <c r="R533" s="2580"/>
      <c r="S533" s="2580"/>
      <c r="T533" s="2580"/>
      <c r="U533" s="2580"/>
      <c r="V533" s="2580"/>
      <c r="W533" s="2580"/>
      <c r="X533" s="2580"/>
      <c r="Y533" s="2580"/>
      <c r="Z533" s="2580"/>
      <c r="AA533" s="2580"/>
      <c r="AB533" s="2580"/>
      <c r="AC533" s="2580"/>
      <c r="AD533" s="2580"/>
      <c r="AE533" s="2580"/>
      <c r="AF533" s="2581"/>
    </row>
    <row r="534" spans="2:32" s="2887" customFormat="1" ht="13.5" thickBot="1" x14ac:dyDescent="0.25">
      <c r="B534" s="3492"/>
      <c r="C534" s="3493"/>
      <c r="D534" s="3493"/>
      <c r="E534" s="3493"/>
      <c r="F534" s="3493"/>
      <c r="G534" s="2580"/>
      <c r="H534" s="2580"/>
      <c r="I534" s="2580"/>
      <c r="J534" s="2580"/>
      <c r="K534" s="2580"/>
      <c r="L534" s="2580"/>
      <c r="M534" s="2580"/>
      <c r="N534" s="2580"/>
      <c r="O534" s="2580"/>
      <c r="P534" s="2580"/>
      <c r="Q534" s="2580"/>
      <c r="R534" s="2646"/>
      <c r="S534" s="2580"/>
      <c r="T534" s="2580"/>
      <c r="U534" s="2580"/>
      <c r="V534" s="2580"/>
      <c r="W534" s="2580"/>
      <c r="X534" s="2580"/>
      <c r="Y534" s="2580"/>
      <c r="Z534" s="2580"/>
      <c r="AA534" s="2580"/>
      <c r="AB534" s="2580"/>
      <c r="AC534" s="2580"/>
      <c r="AD534" s="2580"/>
      <c r="AE534" s="2580"/>
      <c r="AF534" s="2581"/>
    </row>
    <row r="535" spans="2:32" s="2887" customFormat="1" ht="13.5" thickBot="1" x14ac:dyDescent="0.25">
      <c r="B535" s="3678" t="s">
        <v>5128</v>
      </c>
      <c r="C535" s="3679"/>
      <c r="D535" s="3630" t="s">
        <v>5129</v>
      </c>
      <c r="E535" s="3682" t="s">
        <v>224</v>
      </c>
      <c r="F535" s="3683"/>
      <c r="G535" s="3683"/>
      <c r="H535" s="3683"/>
      <c r="I535" s="3683"/>
      <c r="J535" s="3683"/>
      <c r="K535" s="3683"/>
      <c r="L535" s="3683"/>
      <c r="M535" s="3683"/>
      <c r="N535" s="3683"/>
      <c r="O535" s="3683"/>
      <c r="P535" s="3684"/>
      <c r="Q535" s="3685" t="s">
        <v>340</v>
      </c>
      <c r="R535" s="3686"/>
      <c r="S535" s="3687"/>
      <c r="T535" s="3687"/>
      <c r="U535" s="3687"/>
      <c r="V535" s="3687"/>
      <c r="W535" s="3687"/>
      <c r="X535" s="3687"/>
      <c r="Y535" s="3688"/>
      <c r="Z535" s="3685" t="s">
        <v>225</v>
      </c>
      <c r="AA535" s="3687"/>
      <c r="AB535" s="3688"/>
      <c r="AC535" s="3689" t="s">
        <v>5048</v>
      </c>
      <c r="AD535" s="3690"/>
      <c r="AE535" s="3691"/>
      <c r="AF535" s="2581"/>
    </row>
    <row r="536" spans="2:32" s="2887" customFormat="1" ht="13.5" thickBot="1" x14ac:dyDescent="0.25">
      <c r="B536" s="3680"/>
      <c r="C536" s="3681"/>
      <c r="D536" s="3630"/>
      <c r="E536" s="3630" t="s">
        <v>5066</v>
      </c>
      <c r="F536" s="3630" t="s">
        <v>5067</v>
      </c>
      <c r="G536" s="3631" t="s">
        <v>5069</v>
      </c>
      <c r="H536" s="3631" t="s">
        <v>5130</v>
      </c>
      <c r="I536" s="3671" t="s">
        <v>5131</v>
      </c>
      <c r="J536" s="3671" t="s">
        <v>5132</v>
      </c>
      <c r="K536" s="3671" t="s">
        <v>5072</v>
      </c>
      <c r="L536" s="3671"/>
      <c r="M536" s="3671" t="s">
        <v>5133</v>
      </c>
      <c r="N536" s="3671" t="s">
        <v>5134</v>
      </c>
      <c r="O536" s="3671" t="s">
        <v>5135</v>
      </c>
      <c r="P536" s="3671" t="s">
        <v>5136</v>
      </c>
      <c r="Q536" s="3627" t="s">
        <v>5078</v>
      </c>
      <c r="R536" s="3627" t="s">
        <v>5079</v>
      </c>
      <c r="S536" s="3627" t="s">
        <v>5080</v>
      </c>
      <c r="T536" s="3627" t="s">
        <v>5137</v>
      </c>
      <c r="U536" s="3627" t="s">
        <v>5138</v>
      </c>
      <c r="V536" s="3627" t="s">
        <v>5083</v>
      </c>
      <c r="W536" s="3627" t="s">
        <v>5085</v>
      </c>
      <c r="X536" s="3631" t="s">
        <v>5139</v>
      </c>
      <c r="Y536" s="3631" t="s">
        <v>5140</v>
      </c>
      <c r="Z536" s="3627" t="s">
        <v>5141</v>
      </c>
      <c r="AA536" s="3627" t="s">
        <v>5142</v>
      </c>
      <c r="AB536" s="3627" t="s">
        <v>5143</v>
      </c>
      <c r="AC536" s="3627" t="s">
        <v>1162</v>
      </c>
      <c r="AD536" s="3627" t="s">
        <v>5049</v>
      </c>
      <c r="AE536" s="3627" t="s">
        <v>5050</v>
      </c>
      <c r="AF536" s="2581"/>
    </row>
    <row r="537" spans="2:32" s="2887" customFormat="1" ht="13.5" thickBot="1" x14ac:dyDescent="0.25">
      <c r="B537" s="3680"/>
      <c r="C537" s="3681"/>
      <c r="D537" s="3627"/>
      <c r="E537" s="3627"/>
      <c r="F537" s="3627"/>
      <c r="G537" s="3632"/>
      <c r="H537" s="3632"/>
      <c r="I537" s="3631"/>
      <c r="J537" s="3631"/>
      <c r="K537" s="3489" t="s">
        <v>5092</v>
      </c>
      <c r="L537" s="3490" t="s">
        <v>2809</v>
      </c>
      <c r="M537" s="3631"/>
      <c r="N537" s="3631"/>
      <c r="O537" s="3631"/>
      <c r="P537" s="3631"/>
      <c r="Q537" s="3628"/>
      <c r="R537" s="3628"/>
      <c r="S537" s="3628"/>
      <c r="T537" s="3628"/>
      <c r="U537" s="3628"/>
      <c r="V537" s="3628"/>
      <c r="W537" s="3628"/>
      <c r="X537" s="3632"/>
      <c r="Y537" s="3632"/>
      <c r="Z537" s="3628"/>
      <c r="AA537" s="3628"/>
      <c r="AB537" s="3628"/>
      <c r="AC537" s="3628"/>
      <c r="AD537" s="3628"/>
      <c r="AE537" s="3628"/>
      <c r="AF537" s="2581"/>
    </row>
    <row r="538" spans="2:32" s="2887" customFormat="1" x14ac:dyDescent="0.2">
      <c r="B538" s="4533" t="s">
        <v>6726</v>
      </c>
      <c r="C538" s="4534"/>
      <c r="D538" s="3164" t="s">
        <v>1545</v>
      </c>
      <c r="E538" s="3164" t="s">
        <v>1545</v>
      </c>
      <c r="F538" s="3164" t="s">
        <v>1545</v>
      </c>
      <c r="G538" s="3164" t="s">
        <v>1545</v>
      </c>
      <c r="H538" s="3164" t="s">
        <v>1545</v>
      </c>
      <c r="I538" s="3166">
        <v>0.01</v>
      </c>
      <c r="J538" s="3166">
        <v>0.1</v>
      </c>
      <c r="K538" s="3164" t="s">
        <v>1545</v>
      </c>
      <c r="L538" s="3164" t="s">
        <v>1545</v>
      </c>
      <c r="M538" s="3164" t="s">
        <v>1545</v>
      </c>
      <c r="N538" s="3164" t="s">
        <v>1545</v>
      </c>
      <c r="O538" s="3164" t="s">
        <v>1545</v>
      </c>
      <c r="P538" s="3164" t="s">
        <v>1545</v>
      </c>
      <c r="Q538" s="3164" t="s">
        <v>1545</v>
      </c>
      <c r="R538" s="3164" t="s">
        <v>1545</v>
      </c>
      <c r="S538" s="3164" t="s">
        <v>1545</v>
      </c>
      <c r="T538" s="3164" t="s">
        <v>1545</v>
      </c>
      <c r="U538" s="3164" t="s">
        <v>1545</v>
      </c>
      <c r="V538" s="3164" t="s">
        <v>1545</v>
      </c>
      <c r="W538" s="3164" t="s">
        <v>1545</v>
      </c>
      <c r="X538" s="3164" t="s">
        <v>1545</v>
      </c>
      <c r="Y538" s="3164" t="s">
        <v>1545</v>
      </c>
      <c r="Z538" s="3164" t="s">
        <v>1545</v>
      </c>
      <c r="AA538" s="3164" t="s">
        <v>1545</v>
      </c>
      <c r="AB538" s="3164" t="s">
        <v>1545</v>
      </c>
      <c r="AC538" s="3164" t="s">
        <v>1545</v>
      </c>
      <c r="AD538" s="3164" t="s">
        <v>1545</v>
      </c>
      <c r="AE538" s="3167" t="s">
        <v>1545</v>
      </c>
      <c r="AF538" s="2581"/>
    </row>
    <row r="539" spans="2:32" s="2887" customFormat="1" ht="13.5" thickBot="1" x14ac:dyDescent="0.25">
      <c r="B539" s="4512" t="s">
        <v>6727</v>
      </c>
      <c r="C539" s="4513"/>
      <c r="D539" s="3168" t="s">
        <v>1545</v>
      </c>
      <c r="E539" s="3168" t="s">
        <v>1545</v>
      </c>
      <c r="F539" s="3168" t="s">
        <v>1545</v>
      </c>
      <c r="G539" s="3168" t="s">
        <v>1545</v>
      </c>
      <c r="H539" s="3168" t="s">
        <v>1545</v>
      </c>
      <c r="I539" s="3170">
        <v>0.01</v>
      </c>
      <c r="J539" s="3170">
        <v>0.1</v>
      </c>
      <c r="K539" s="3168" t="s">
        <v>1545</v>
      </c>
      <c r="L539" s="3168" t="s">
        <v>1545</v>
      </c>
      <c r="M539" s="3168" t="s">
        <v>1545</v>
      </c>
      <c r="N539" s="3168" t="s">
        <v>1545</v>
      </c>
      <c r="O539" s="3168" t="s">
        <v>1545</v>
      </c>
      <c r="P539" s="3168" t="s">
        <v>1545</v>
      </c>
      <c r="Q539" s="3168" t="s">
        <v>1545</v>
      </c>
      <c r="R539" s="3168" t="s">
        <v>1545</v>
      </c>
      <c r="S539" s="3168" t="s">
        <v>1545</v>
      </c>
      <c r="T539" s="3168" t="s">
        <v>1545</v>
      </c>
      <c r="U539" s="3168" t="s">
        <v>1545</v>
      </c>
      <c r="V539" s="3168" t="s">
        <v>1545</v>
      </c>
      <c r="W539" s="3168" t="s">
        <v>1545</v>
      </c>
      <c r="X539" s="3168" t="s">
        <v>1545</v>
      </c>
      <c r="Y539" s="3168" t="s">
        <v>1545</v>
      </c>
      <c r="Z539" s="3168" t="s">
        <v>1545</v>
      </c>
      <c r="AA539" s="3168" t="s">
        <v>1545</v>
      </c>
      <c r="AB539" s="3168" t="s">
        <v>1545</v>
      </c>
      <c r="AC539" s="3168" t="s">
        <v>1545</v>
      </c>
      <c r="AD539" s="3168" t="s">
        <v>1545</v>
      </c>
      <c r="AE539" s="3171" t="s">
        <v>1545</v>
      </c>
      <c r="AF539" s="2581"/>
    </row>
    <row r="540" spans="2:32" s="2887" customFormat="1" x14ac:dyDescent="0.2">
      <c r="B540" s="2645"/>
      <c r="C540" s="2575"/>
      <c r="D540" s="2575"/>
      <c r="E540" s="2575"/>
      <c r="F540" s="2575"/>
      <c r="G540" s="2576"/>
      <c r="H540" s="2576"/>
      <c r="I540" s="2576"/>
      <c r="J540" s="2576"/>
      <c r="K540" s="2575"/>
      <c r="L540" s="2576"/>
      <c r="M540" s="2576"/>
      <c r="N540" s="2576"/>
      <c r="O540" s="2576"/>
      <c r="P540" s="2576"/>
      <c r="Q540" s="2642"/>
      <c r="R540" s="2642"/>
      <c r="S540" s="2642"/>
      <c r="T540" s="2642"/>
      <c r="U540" s="2642"/>
      <c r="V540" s="2642"/>
      <c r="W540" s="2642"/>
      <c r="X540" s="2642"/>
      <c r="Y540" s="2642"/>
      <c r="Z540" s="2642"/>
      <c r="AA540" s="2642"/>
      <c r="AB540" s="2642"/>
      <c r="AC540" s="2642"/>
      <c r="AD540" s="2642"/>
      <c r="AE540" s="2642"/>
      <c r="AF540" s="2581"/>
    </row>
    <row r="541" spans="2:32" s="2887" customFormat="1" x14ac:dyDescent="0.2">
      <c r="B541" s="3661" t="s">
        <v>5051</v>
      </c>
      <c r="C541" s="3662"/>
      <c r="D541" s="3663" t="s">
        <v>5145</v>
      </c>
      <c r="E541" s="3663"/>
      <c r="F541" s="3663"/>
      <c r="G541" s="3663"/>
      <c r="H541" s="3663"/>
      <c r="I541" s="2643"/>
      <c r="J541" s="2643"/>
      <c r="K541" s="2643"/>
      <c r="L541" s="2643"/>
      <c r="M541" s="2643"/>
      <c r="N541" s="2643"/>
      <c r="O541" s="2643"/>
      <c r="P541" s="2643"/>
      <c r="Q541" s="2642"/>
      <c r="R541" s="2642"/>
      <c r="S541" s="2642"/>
      <c r="T541" s="2642"/>
      <c r="U541" s="2642"/>
      <c r="V541" s="2642"/>
      <c r="W541" s="2642"/>
      <c r="X541" s="2642"/>
      <c r="Y541" s="2642"/>
      <c r="Z541" s="2642"/>
      <c r="AA541" s="2642"/>
      <c r="AB541" s="2642"/>
      <c r="AC541" s="2642"/>
      <c r="AD541" s="2642"/>
      <c r="AE541" s="2642"/>
      <c r="AF541" s="2581"/>
    </row>
    <row r="542" spans="2:32" s="2887" customFormat="1" x14ac:dyDescent="0.2">
      <c r="B542" s="3661" t="s">
        <v>5052</v>
      </c>
      <c r="C542" s="3662"/>
      <c r="D542" s="3663" t="s">
        <v>1528</v>
      </c>
      <c r="E542" s="3663"/>
      <c r="F542" s="3663"/>
      <c r="G542" s="3663"/>
      <c r="H542" s="3663"/>
      <c r="I542" s="2643"/>
      <c r="J542" s="2643"/>
      <c r="K542" s="2643"/>
      <c r="L542" s="2643"/>
      <c r="M542" s="2643"/>
      <c r="N542" s="2643"/>
      <c r="O542" s="2643"/>
      <c r="P542" s="2643"/>
      <c r="Q542" s="2642"/>
      <c r="R542" s="2642"/>
      <c r="S542" s="2642"/>
      <c r="T542" s="2642"/>
      <c r="U542" s="2642"/>
      <c r="V542" s="2642"/>
      <c r="W542" s="2642"/>
      <c r="X542" s="2642"/>
      <c r="Y542" s="2642"/>
      <c r="Z542" s="2642"/>
      <c r="AA542" s="2642"/>
      <c r="AB542" s="2642"/>
      <c r="AC542" s="2642"/>
      <c r="AD542" s="2642"/>
      <c r="AE542" s="2642"/>
      <c r="AF542" s="2581"/>
    </row>
    <row r="543" spans="2:32" s="2887" customFormat="1" ht="13.5" thickBot="1" x14ac:dyDescent="0.25">
      <c r="B543" s="3495"/>
      <c r="C543" s="3494"/>
      <c r="D543" s="3494"/>
      <c r="E543" s="3494"/>
      <c r="F543" s="3494"/>
      <c r="G543" s="2646"/>
      <c r="H543" s="2646"/>
      <c r="I543" s="2646"/>
      <c r="J543" s="2646"/>
      <c r="K543" s="2646"/>
      <c r="L543" s="2646"/>
      <c r="M543" s="2646"/>
      <c r="N543" s="2646"/>
      <c r="O543" s="2646"/>
      <c r="P543" s="2646"/>
      <c r="Q543" s="2646"/>
      <c r="R543" s="2646"/>
      <c r="S543" s="2646"/>
      <c r="T543" s="2646"/>
      <c r="U543" s="2646"/>
      <c r="V543" s="2646"/>
      <c r="W543" s="2646"/>
      <c r="X543" s="2646"/>
      <c r="Y543" s="2646"/>
      <c r="Z543" s="2646"/>
      <c r="AA543" s="2646"/>
      <c r="AB543" s="2646"/>
      <c r="AC543" s="2646"/>
      <c r="AD543" s="2646"/>
      <c r="AE543" s="2646"/>
      <c r="AF543" s="2586"/>
    </row>
    <row r="544" spans="2:32" s="2887" customFormat="1" x14ac:dyDescent="0.2">
      <c r="B544" s="2786" t="str">
        <f>+B525</f>
        <v>.</v>
      </c>
    </row>
    <row r="545" spans="2:32" s="2887" customFormat="1" ht="13.5" thickBot="1" x14ac:dyDescent="0.25"/>
    <row r="546" spans="2:32" s="2887" customFormat="1" ht="20.25" x14ac:dyDescent="0.2">
      <c r="B546" s="3616" t="s">
        <v>5124</v>
      </c>
      <c r="C546" s="3617"/>
      <c r="D546" s="3617"/>
      <c r="E546" s="3617"/>
      <c r="F546" s="3617"/>
      <c r="G546" s="3617"/>
      <c r="H546" s="3617"/>
      <c r="I546" s="3617"/>
      <c r="J546" s="3617"/>
      <c r="K546" s="3617"/>
      <c r="L546" s="3617"/>
      <c r="M546" s="3617"/>
      <c r="N546" s="3617"/>
      <c r="O546" s="3617"/>
      <c r="P546" s="3617"/>
      <c r="Q546" s="3617"/>
      <c r="R546" s="3617"/>
      <c r="S546" s="3617"/>
      <c r="T546" s="3617"/>
      <c r="U546" s="3617"/>
      <c r="V546" s="3617"/>
      <c r="W546" s="3617"/>
      <c r="X546" s="3617"/>
      <c r="Y546" s="3617"/>
      <c r="Z546" s="3617"/>
      <c r="AA546" s="3617"/>
      <c r="AB546" s="3617"/>
      <c r="AC546" s="3617"/>
      <c r="AD546" s="3617"/>
      <c r="AE546" s="3617"/>
      <c r="AF546" s="3618"/>
    </row>
    <row r="547" spans="2:32" s="2887" customFormat="1" x14ac:dyDescent="0.2">
      <c r="B547" s="3492"/>
      <c r="C547" s="3493"/>
      <c r="D547" s="3493"/>
      <c r="E547" s="3493"/>
      <c r="F547" s="3493"/>
      <c r="G547" s="2580"/>
      <c r="H547" s="2580"/>
      <c r="I547" s="2580"/>
      <c r="J547" s="2580"/>
      <c r="K547" s="2580"/>
      <c r="L547" s="2580"/>
      <c r="M547" s="2580"/>
      <c r="N547" s="2580"/>
      <c r="O547" s="2580"/>
      <c r="P547" s="2580"/>
      <c r="Q547" s="2580"/>
      <c r="R547" s="2580"/>
      <c r="S547" s="2580"/>
      <c r="T547" s="2580"/>
      <c r="U547" s="2580"/>
      <c r="V547" s="2580"/>
      <c r="W547" s="2580"/>
      <c r="X547" s="2580"/>
      <c r="Y547" s="2580"/>
      <c r="Z547" s="2580"/>
      <c r="AA547" s="2580"/>
      <c r="AB547" s="2580"/>
      <c r="AC547" s="2580"/>
      <c r="AD547" s="2580"/>
      <c r="AE547" s="2580"/>
      <c r="AF547" s="2581"/>
    </row>
    <row r="548" spans="2:32" s="2887" customFormat="1" ht="12.75" customHeight="1" x14ac:dyDescent="0.2">
      <c r="B548" s="2644" t="s">
        <v>5144</v>
      </c>
      <c r="C548" s="3493"/>
      <c r="D548" s="3674" t="s">
        <v>6720</v>
      </c>
      <c r="E548" s="3674"/>
      <c r="F548" s="3674"/>
      <c r="G548" s="2580"/>
      <c r="H548" s="2580"/>
      <c r="I548" s="2580"/>
      <c r="J548" s="2580"/>
      <c r="K548" s="2580"/>
      <c r="L548" s="2580"/>
      <c r="M548" s="2580"/>
      <c r="N548" s="2580"/>
      <c r="O548" s="2580"/>
      <c r="P548" s="2580"/>
      <c r="Q548" s="2580"/>
      <c r="R548" s="2580"/>
      <c r="S548" s="2580"/>
      <c r="T548" s="2580"/>
      <c r="U548" s="2580"/>
      <c r="V548" s="2580"/>
      <c r="W548" s="2580"/>
      <c r="X548" s="2580"/>
      <c r="Y548" s="2580"/>
      <c r="Z548" s="2580"/>
      <c r="AA548" s="2580"/>
      <c r="AB548" s="2580"/>
      <c r="AC548" s="2580"/>
      <c r="AD548" s="2580"/>
      <c r="AE548" s="2580"/>
      <c r="AF548" s="2581"/>
    </row>
    <row r="549" spans="2:32" s="2887" customFormat="1" ht="12.75" customHeight="1" x14ac:dyDescent="0.2">
      <c r="B549" s="3675" t="s">
        <v>5127</v>
      </c>
      <c r="C549" s="3676"/>
      <c r="D549" s="3670">
        <v>41645</v>
      </c>
      <c r="E549" s="3670"/>
      <c r="F549" s="3670"/>
      <c r="G549" s="2580"/>
      <c r="H549" s="2580"/>
      <c r="I549" s="2580"/>
      <c r="J549" s="2580"/>
      <c r="K549" s="2580"/>
      <c r="L549" s="2580"/>
      <c r="M549" s="2580"/>
      <c r="N549" s="2580"/>
      <c r="O549" s="2580"/>
      <c r="P549" s="2580"/>
      <c r="Q549" s="2580"/>
      <c r="R549" s="2580"/>
      <c r="S549" s="2580"/>
      <c r="T549" s="2580"/>
      <c r="U549" s="2580"/>
      <c r="V549" s="2580"/>
      <c r="W549" s="2580"/>
      <c r="X549" s="2580"/>
      <c r="Y549" s="2580"/>
      <c r="Z549" s="2580"/>
      <c r="AA549" s="2580"/>
      <c r="AB549" s="2580"/>
      <c r="AC549" s="2580"/>
      <c r="AD549" s="2580"/>
      <c r="AE549" s="2580"/>
      <c r="AF549" s="2581"/>
    </row>
    <row r="550" spans="2:32" s="2887" customFormat="1" x14ac:dyDescent="0.2">
      <c r="B550" s="3620" t="s">
        <v>5125</v>
      </c>
      <c r="C550" s="3621"/>
      <c r="D550" s="3692">
        <v>42002</v>
      </c>
      <c r="E550" s="3692"/>
      <c r="F550" s="3692"/>
      <c r="G550" s="2580"/>
      <c r="H550" s="2580"/>
      <c r="I550" s="2580"/>
      <c r="J550" s="2580"/>
      <c r="K550" s="2580"/>
      <c r="L550" s="2580"/>
      <c r="M550" s="2580"/>
      <c r="N550" s="2580"/>
      <c r="O550" s="2580"/>
      <c r="P550" s="2580"/>
      <c r="Q550" s="2580"/>
      <c r="R550" s="2580"/>
      <c r="S550" s="2580"/>
      <c r="T550" s="2580"/>
      <c r="U550" s="2580"/>
      <c r="V550" s="2580"/>
      <c r="W550" s="2580"/>
      <c r="X550" s="2580"/>
      <c r="Y550" s="2580"/>
      <c r="Z550" s="2580"/>
      <c r="AA550" s="2580"/>
      <c r="AB550" s="2580"/>
      <c r="AC550" s="2580"/>
      <c r="AD550" s="2580"/>
      <c r="AE550" s="2580"/>
      <c r="AF550" s="2581"/>
    </row>
    <row r="551" spans="2:32" s="2887" customFormat="1" ht="13.5" customHeight="1" thickBot="1" x14ac:dyDescent="0.25">
      <c r="B551" s="3492"/>
      <c r="C551" s="3493"/>
      <c r="D551" s="3493"/>
      <c r="E551" s="3493"/>
      <c r="F551" s="3493"/>
      <c r="G551" s="2580"/>
      <c r="H551" s="2580"/>
      <c r="I551" s="2580"/>
      <c r="J551" s="2580"/>
      <c r="K551" s="2580"/>
      <c r="L551" s="2580"/>
      <c r="M551" s="2580"/>
      <c r="N551" s="2580"/>
      <c r="O551" s="2580"/>
      <c r="P551" s="2580"/>
      <c r="Q551" s="2580"/>
      <c r="R551" s="2580"/>
      <c r="S551" s="2580"/>
      <c r="T551" s="2580"/>
      <c r="U551" s="2580"/>
      <c r="V551" s="2580"/>
      <c r="W551" s="2580"/>
      <c r="X551" s="2580"/>
      <c r="Y551" s="2580"/>
      <c r="Z551" s="2580"/>
      <c r="AA551" s="2580"/>
      <c r="AB551" s="2580"/>
      <c r="AC551" s="2580"/>
      <c r="AD551" s="2580"/>
      <c r="AE551" s="2580"/>
      <c r="AF551" s="2581"/>
    </row>
    <row r="552" spans="2:32" s="2887" customFormat="1" ht="78.75" customHeight="1" thickBot="1" x14ac:dyDescent="0.25">
      <c r="B552" s="3633" t="s">
        <v>5126</v>
      </c>
      <c r="C552" s="3677"/>
      <c r="D552" s="3623" t="s">
        <v>6721</v>
      </c>
      <c r="E552" s="3624"/>
      <c r="F552" s="3624"/>
      <c r="G552" s="3624"/>
      <c r="H552" s="3624"/>
      <c r="I552" s="3624"/>
      <c r="J552" s="3624"/>
      <c r="K552" s="3624"/>
      <c r="L552" s="3624"/>
      <c r="M552" s="3624"/>
      <c r="N552" s="3624"/>
      <c r="O552" s="3624"/>
      <c r="P552" s="3624"/>
      <c r="Q552" s="3625"/>
      <c r="R552" s="2580"/>
      <c r="S552" s="2580"/>
      <c r="T552" s="2580"/>
      <c r="U552" s="2580"/>
      <c r="V552" s="2580"/>
      <c r="W552" s="2580"/>
      <c r="X552" s="2580"/>
      <c r="Y552" s="2580"/>
      <c r="Z552" s="2580"/>
      <c r="AA552" s="2580"/>
      <c r="AB552" s="2580"/>
      <c r="AC552" s="2580"/>
      <c r="AD552" s="2580"/>
      <c r="AE552" s="2580"/>
      <c r="AF552" s="2581"/>
    </row>
    <row r="553" spans="2:32" s="2887" customFormat="1" ht="12.75" customHeight="1" thickBot="1" x14ac:dyDescent="0.25">
      <c r="B553" s="3492"/>
      <c r="C553" s="3493"/>
      <c r="D553" s="3493"/>
      <c r="E553" s="3493"/>
      <c r="F553" s="3493"/>
      <c r="G553" s="2580"/>
      <c r="H553" s="2580"/>
      <c r="I553" s="2580"/>
      <c r="J553" s="2580"/>
      <c r="K553" s="2580"/>
      <c r="L553" s="2580"/>
      <c r="M553" s="2580"/>
      <c r="N553" s="2580"/>
      <c r="O553" s="2580"/>
      <c r="P553" s="2580"/>
      <c r="Q553" s="2580"/>
      <c r="R553" s="2646"/>
      <c r="S553" s="2580"/>
      <c r="T553" s="2580"/>
      <c r="U553" s="2580"/>
      <c r="V553" s="2580"/>
      <c r="W553" s="2580"/>
      <c r="X553" s="2580"/>
      <c r="Y553" s="2580"/>
      <c r="Z553" s="2580"/>
      <c r="AA553" s="2580"/>
      <c r="AB553" s="2580"/>
      <c r="AC553" s="2580"/>
      <c r="AD553" s="2580"/>
      <c r="AE553" s="2580"/>
      <c r="AF553" s="2581"/>
    </row>
    <row r="554" spans="2:32" s="2887" customFormat="1" ht="13.5" customHeight="1" thickBot="1" x14ac:dyDescent="0.25">
      <c r="B554" s="3678" t="s">
        <v>5128</v>
      </c>
      <c r="C554" s="3679"/>
      <c r="D554" s="3630" t="s">
        <v>5129</v>
      </c>
      <c r="E554" s="3682" t="s">
        <v>224</v>
      </c>
      <c r="F554" s="3683"/>
      <c r="G554" s="3683"/>
      <c r="H554" s="3683"/>
      <c r="I554" s="3683"/>
      <c r="J554" s="3683"/>
      <c r="K554" s="3683"/>
      <c r="L554" s="3683"/>
      <c r="M554" s="3683"/>
      <c r="N554" s="3683"/>
      <c r="O554" s="3683"/>
      <c r="P554" s="3684"/>
      <c r="Q554" s="3685" t="s">
        <v>340</v>
      </c>
      <c r="R554" s="3686"/>
      <c r="S554" s="3687"/>
      <c r="T554" s="3687"/>
      <c r="U554" s="3687"/>
      <c r="V554" s="3687"/>
      <c r="W554" s="3687"/>
      <c r="X554" s="3687"/>
      <c r="Y554" s="3688"/>
      <c r="Z554" s="3685" t="s">
        <v>225</v>
      </c>
      <c r="AA554" s="3687"/>
      <c r="AB554" s="3688"/>
      <c r="AC554" s="3689" t="s">
        <v>5048</v>
      </c>
      <c r="AD554" s="3690"/>
      <c r="AE554" s="3691"/>
      <c r="AF554" s="2581"/>
    </row>
    <row r="555" spans="2:32" s="2887" customFormat="1" ht="13.5" customHeight="1" thickBot="1" x14ac:dyDescent="0.25">
      <c r="B555" s="3680"/>
      <c r="C555" s="3681"/>
      <c r="D555" s="3630"/>
      <c r="E555" s="3630" t="s">
        <v>5066</v>
      </c>
      <c r="F555" s="3630" t="s">
        <v>5067</v>
      </c>
      <c r="G555" s="3631" t="s">
        <v>5069</v>
      </c>
      <c r="H555" s="3631" t="s">
        <v>5130</v>
      </c>
      <c r="I555" s="3671" t="s">
        <v>5131</v>
      </c>
      <c r="J555" s="3671" t="s">
        <v>5132</v>
      </c>
      <c r="K555" s="3671" t="s">
        <v>5072</v>
      </c>
      <c r="L555" s="3671"/>
      <c r="M555" s="3671" t="s">
        <v>5133</v>
      </c>
      <c r="N555" s="3671" t="s">
        <v>5134</v>
      </c>
      <c r="O555" s="3671" t="s">
        <v>5135</v>
      </c>
      <c r="P555" s="3671" t="s">
        <v>5136</v>
      </c>
      <c r="Q555" s="3627" t="s">
        <v>5078</v>
      </c>
      <c r="R555" s="3627" t="s">
        <v>5079</v>
      </c>
      <c r="S555" s="3627" t="s">
        <v>5080</v>
      </c>
      <c r="T555" s="3627" t="s">
        <v>5137</v>
      </c>
      <c r="U555" s="3627" t="s">
        <v>5138</v>
      </c>
      <c r="V555" s="3627" t="s">
        <v>5083</v>
      </c>
      <c r="W555" s="3627" t="s">
        <v>5085</v>
      </c>
      <c r="X555" s="3631" t="s">
        <v>5139</v>
      </c>
      <c r="Y555" s="3631" t="s">
        <v>5140</v>
      </c>
      <c r="Z555" s="3627" t="s">
        <v>5141</v>
      </c>
      <c r="AA555" s="3627" t="s">
        <v>5142</v>
      </c>
      <c r="AB555" s="3627" t="s">
        <v>5143</v>
      </c>
      <c r="AC555" s="3627" t="s">
        <v>1162</v>
      </c>
      <c r="AD555" s="3627" t="s">
        <v>5049</v>
      </c>
      <c r="AE555" s="3627" t="s">
        <v>5050</v>
      </c>
      <c r="AF555" s="2581"/>
    </row>
    <row r="556" spans="2:32" s="2887" customFormat="1" ht="13.5" thickBot="1" x14ac:dyDescent="0.25">
      <c r="B556" s="3680"/>
      <c r="C556" s="3681"/>
      <c r="D556" s="3627"/>
      <c r="E556" s="3627"/>
      <c r="F556" s="3627"/>
      <c r="G556" s="3632"/>
      <c r="H556" s="3632"/>
      <c r="I556" s="3631"/>
      <c r="J556" s="3631"/>
      <c r="K556" s="3489" t="s">
        <v>5092</v>
      </c>
      <c r="L556" s="3490" t="s">
        <v>2809</v>
      </c>
      <c r="M556" s="3631"/>
      <c r="N556" s="3631"/>
      <c r="O556" s="3631"/>
      <c r="P556" s="3631"/>
      <c r="Q556" s="3628"/>
      <c r="R556" s="3628"/>
      <c r="S556" s="3628"/>
      <c r="T556" s="3628"/>
      <c r="U556" s="3628"/>
      <c r="V556" s="3628"/>
      <c r="W556" s="3628"/>
      <c r="X556" s="3632"/>
      <c r="Y556" s="3632"/>
      <c r="Z556" s="3628"/>
      <c r="AA556" s="3628"/>
      <c r="AB556" s="3628"/>
      <c r="AC556" s="3628"/>
      <c r="AD556" s="3628"/>
      <c r="AE556" s="3628"/>
      <c r="AF556" s="2581"/>
    </row>
    <row r="557" spans="2:32" s="2887" customFormat="1" x14ac:dyDescent="0.2">
      <c r="B557" s="4533" t="s">
        <v>6722</v>
      </c>
      <c r="C557" s="4534"/>
      <c r="D557" s="3164" t="s">
        <v>1545</v>
      </c>
      <c r="E557" s="3164" t="s">
        <v>1545</v>
      </c>
      <c r="F557" s="3164" t="s">
        <v>1545</v>
      </c>
      <c r="G557" s="3165">
        <v>8</v>
      </c>
      <c r="H557" s="3164" t="s">
        <v>1545</v>
      </c>
      <c r="I557" s="3166">
        <v>0.18</v>
      </c>
      <c r="J557" s="3164" t="s">
        <v>1545</v>
      </c>
      <c r="K557" s="3164" t="s">
        <v>1545</v>
      </c>
      <c r="L557" s="3164" t="s">
        <v>1545</v>
      </c>
      <c r="M557" s="3164" t="s">
        <v>1545</v>
      </c>
      <c r="N557" s="3164" t="s">
        <v>1545</v>
      </c>
      <c r="O557" s="3164" t="s">
        <v>1545</v>
      </c>
      <c r="P557" s="3164" t="s">
        <v>1545</v>
      </c>
      <c r="Q557" s="3164" t="s">
        <v>1545</v>
      </c>
      <c r="R557" s="3164" t="s">
        <v>1545</v>
      </c>
      <c r="S557" s="3164" t="s">
        <v>1545</v>
      </c>
      <c r="T557" s="3164" t="s">
        <v>1545</v>
      </c>
      <c r="U557" s="3164" t="s">
        <v>1545</v>
      </c>
      <c r="V557" s="3164" t="s">
        <v>1545</v>
      </c>
      <c r="W557" s="3164" t="s">
        <v>1545</v>
      </c>
      <c r="X557" s="3164" t="s">
        <v>1545</v>
      </c>
      <c r="Y557" s="3164" t="s">
        <v>1545</v>
      </c>
      <c r="Z557" s="3164" t="s">
        <v>1545</v>
      </c>
      <c r="AA557" s="3164" t="s">
        <v>1545</v>
      </c>
      <c r="AB557" s="3164" t="s">
        <v>1545</v>
      </c>
      <c r="AC557" s="3164" t="s">
        <v>1545</v>
      </c>
      <c r="AD557" s="3164" t="s">
        <v>1545</v>
      </c>
      <c r="AE557" s="3167" t="s">
        <v>1545</v>
      </c>
      <c r="AF557" s="2581"/>
    </row>
    <row r="558" spans="2:32" s="2887" customFormat="1" ht="13.5" customHeight="1" thickBot="1" x14ac:dyDescent="0.25">
      <c r="B558" s="4512" t="s">
        <v>6723</v>
      </c>
      <c r="C558" s="4513"/>
      <c r="D558" s="3168" t="s">
        <v>1545</v>
      </c>
      <c r="E558" s="3168" t="s">
        <v>1545</v>
      </c>
      <c r="F558" s="3168" t="s">
        <v>1545</v>
      </c>
      <c r="G558" s="3169">
        <v>9</v>
      </c>
      <c r="H558" s="3168" t="s">
        <v>1545</v>
      </c>
      <c r="I558" s="3170">
        <v>0.16</v>
      </c>
      <c r="J558" s="3168" t="s">
        <v>1545</v>
      </c>
      <c r="K558" s="3168" t="s">
        <v>1545</v>
      </c>
      <c r="L558" s="3168" t="s">
        <v>1545</v>
      </c>
      <c r="M558" s="3168" t="s">
        <v>1545</v>
      </c>
      <c r="N558" s="3168" t="s">
        <v>1545</v>
      </c>
      <c r="O558" s="3168" t="s">
        <v>1545</v>
      </c>
      <c r="P558" s="3168" t="s">
        <v>1545</v>
      </c>
      <c r="Q558" s="3168" t="s">
        <v>1545</v>
      </c>
      <c r="R558" s="3168" t="s">
        <v>1545</v>
      </c>
      <c r="S558" s="3168" t="s">
        <v>1545</v>
      </c>
      <c r="T558" s="3168" t="s">
        <v>1545</v>
      </c>
      <c r="U558" s="3168" t="s">
        <v>1545</v>
      </c>
      <c r="V558" s="3168" t="s">
        <v>1545</v>
      </c>
      <c r="W558" s="3168" t="s">
        <v>1545</v>
      </c>
      <c r="X558" s="3168" t="s">
        <v>1545</v>
      </c>
      <c r="Y558" s="3168" t="s">
        <v>1545</v>
      </c>
      <c r="Z558" s="3168" t="s">
        <v>1545</v>
      </c>
      <c r="AA558" s="3168" t="s">
        <v>1545</v>
      </c>
      <c r="AB558" s="3168" t="s">
        <v>1545</v>
      </c>
      <c r="AC558" s="3168" t="s">
        <v>1545</v>
      </c>
      <c r="AD558" s="3168" t="s">
        <v>1545</v>
      </c>
      <c r="AE558" s="3171" t="s">
        <v>1545</v>
      </c>
      <c r="AF558" s="2581"/>
    </row>
    <row r="559" spans="2:32" s="2887" customFormat="1" ht="13.5" customHeight="1" x14ac:dyDescent="0.2">
      <c r="B559" s="2645"/>
      <c r="C559" s="2575"/>
      <c r="D559" s="2575"/>
      <c r="E559" s="2575"/>
      <c r="F559" s="2575"/>
      <c r="G559" s="2576"/>
      <c r="H559" s="2576"/>
      <c r="I559" s="2576"/>
      <c r="J559" s="2576"/>
      <c r="K559" s="2575"/>
      <c r="L559" s="2576"/>
      <c r="M559" s="2576"/>
      <c r="N559" s="2576"/>
      <c r="O559" s="2576"/>
      <c r="P559" s="2576"/>
      <c r="Q559" s="2642"/>
      <c r="R559" s="2642"/>
      <c r="S559" s="2642"/>
      <c r="T559" s="2642"/>
      <c r="U559" s="2642"/>
      <c r="V559" s="2642"/>
      <c r="W559" s="2642"/>
      <c r="X559" s="2642"/>
      <c r="Y559" s="2642"/>
      <c r="Z559" s="2642"/>
      <c r="AA559" s="2642"/>
      <c r="AB559" s="2642"/>
      <c r="AC559" s="2642"/>
      <c r="AD559" s="2642"/>
      <c r="AE559" s="2642"/>
      <c r="AF559" s="2581"/>
    </row>
    <row r="560" spans="2:32" s="2887" customFormat="1" x14ac:dyDescent="0.2">
      <c r="B560" s="3661" t="s">
        <v>5051</v>
      </c>
      <c r="C560" s="3662"/>
      <c r="D560" s="3663" t="s">
        <v>5145</v>
      </c>
      <c r="E560" s="3663"/>
      <c r="F560" s="3663"/>
      <c r="G560" s="3663"/>
      <c r="H560" s="3663"/>
      <c r="I560" s="2643"/>
      <c r="J560" s="2643"/>
      <c r="K560" s="2643"/>
      <c r="L560" s="2643"/>
      <c r="M560" s="2643"/>
      <c r="N560" s="2643"/>
      <c r="O560" s="2643"/>
      <c r="P560" s="2643"/>
      <c r="Q560" s="2642"/>
      <c r="R560" s="2642"/>
      <c r="S560" s="2642"/>
      <c r="T560" s="2642"/>
      <c r="U560" s="2642"/>
      <c r="V560" s="2642"/>
      <c r="W560" s="2642"/>
      <c r="X560" s="2642"/>
      <c r="Y560" s="2642"/>
      <c r="Z560" s="2642"/>
      <c r="AA560" s="2642"/>
      <c r="AB560" s="2642"/>
      <c r="AC560" s="2642"/>
      <c r="AD560" s="2642"/>
      <c r="AE560" s="2642"/>
      <c r="AF560" s="2581"/>
    </row>
    <row r="561" spans="2:32" s="2887" customFormat="1" x14ac:dyDescent="0.2">
      <c r="B561" s="3661" t="s">
        <v>5052</v>
      </c>
      <c r="C561" s="3662"/>
      <c r="D561" s="3663" t="s">
        <v>1528</v>
      </c>
      <c r="E561" s="3663"/>
      <c r="F561" s="3663"/>
      <c r="G561" s="3663"/>
      <c r="H561" s="3663"/>
      <c r="I561" s="2643"/>
      <c r="J561" s="2643"/>
      <c r="K561" s="2643"/>
      <c r="L561" s="2643"/>
      <c r="M561" s="2643"/>
      <c r="N561" s="2643"/>
      <c r="O561" s="2643"/>
      <c r="P561" s="2643"/>
      <c r="Q561" s="2642"/>
      <c r="R561" s="2642"/>
      <c r="S561" s="2642"/>
      <c r="T561" s="2642"/>
      <c r="U561" s="2642"/>
      <c r="V561" s="2642"/>
      <c r="W561" s="2642"/>
      <c r="X561" s="2642"/>
      <c r="Y561" s="2642"/>
      <c r="Z561" s="2642"/>
      <c r="AA561" s="2642"/>
      <c r="AB561" s="2642"/>
      <c r="AC561" s="2642"/>
      <c r="AD561" s="2642"/>
      <c r="AE561" s="2642"/>
      <c r="AF561" s="2581"/>
    </row>
    <row r="562" spans="2:32" s="2887" customFormat="1" ht="13.5" thickBot="1" x14ac:dyDescent="0.25">
      <c r="B562" s="3495"/>
      <c r="C562" s="3494"/>
      <c r="D562" s="3494"/>
      <c r="E562" s="3494"/>
      <c r="F562" s="3494"/>
      <c r="G562" s="2646"/>
      <c r="H562" s="2646"/>
      <c r="I562" s="2646"/>
      <c r="J562" s="2646"/>
      <c r="K562" s="2646"/>
      <c r="L562" s="2646"/>
      <c r="M562" s="2646"/>
      <c r="N562" s="2646"/>
      <c r="O562" s="2646"/>
      <c r="P562" s="2646"/>
      <c r="Q562" s="2646"/>
      <c r="R562" s="2646"/>
      <c r="S562" s="2646"/>
      <c r="T562" s="2646"/>
      <c r="U562" s="2646"/>
      <c r="V562" s="2646"/>
      <c r="W562" s="2646"/>
      <c r="X562" s="2646"/>
      <c r="Y562" s="2646"/>
      <c r="Z562" s="2646"/>
      <c r="AA562" s="2646"/>
      <c r="AB562" s="2646"/>
      <c r="AC562" s="2646"/>
      <c r="AD562" s="2646"/>
      <c r="AE562" s="2646"/>
      <c r="AF562" s="2586"/>
    </row>
    <row r="563" spans="2:32" s="2887" customFormat="1" x14ac:dyDescent="0.2">
      <c r="B563" s="2786" t="str">
        <f>+B544</f>
        <v>.</v>
      </c>
    </row>
    <row r="564" spans="2:32" s="2887" customFormat="1" ht="13.5" thickBot="1" x14ac:dyDescent="0.25">
      <c r="B564" s="2786"/>
    </row>
    <row r="565" spans="2:32" s="2887" customFormat="1" ht="20.25" x14ac:dyDescent="0.2">
      <c r="B565" s="3616" t="s">
        <v>5124</v>
      </c>
      <c r="C565" s="3617"/>
      <c r="D565" s="3617"/>
      <c r="E565" s="3617"/>
      <c r="F565" s="3617"/>
      <c r="G565" s="3617"/>
      <c r="H565" s="3617"/>
      <c r="I565" s="3617"/>
      <c r="J565" s="3617"/>
      <c r="K565" s="3617"/>
      <c r="L565" s="3617"/>
      <c r="M565" s="3617"/>
      <c r="N565" s="3617"/>
      <c r="O565" s="3617"/>
      <c r="P565" s="3617"/>
      <c r="Q565" s="3617"/>
      <c r="R565" s="3617"/>
      <c r="S565" s="3617"/>
      <c r="T565" s="3617"/>
      <c r="U565" s="3617"/>
      <c r="V565" s="3617"/>
      <c r="W565" s="3617"/>
      <c r="X565" s="3617"/>
      <c r="Y565" s="3617"/>
      <c r="Z565" s="3617"/>
      <c r="AA565" s="3617"/>
      <c r="AB565" s="3617"/>
      <c r="AC565" s="3617"/>
      <c r="AD565" s="3617"/>
      <c r="AE565" s="3617"/>
      <c r="AF565" s="3618"/>
    </row>
    <row r="566" spans="2:32" s="2887" customFormat="1" x14ac:dyDescent="0.2">
      <c r="B566" s="3492"/>
      <c r="C566" s="3493"/>
      <c r="D566" s="3493"/>
      <c r="E566" s="3493"/>
      <c r="F566" s="3493"/>
      <c r="G566" s="2580"/>
      <c r="H566" s="2580"/>
      <c r="I566" s="2580"/>
      <c r="J566" s="2580"/>
      <c r="K566" s="2580"/>
      <c r="L566" s="2580"/>
      <c r="M566" s="2580"/>
      <c r="N566" s="2580"/>
      <c r="O566" s="2580"/>
      <c r="P566" s="2580"/>
      <c r="Q566" s="2580"/>
      <c r="R566" s="2580"/>
      <c r="S566" s="2580"/>
      <c r="T566" s="2580"/>
      <c r="U566" s="2580"/>
      <c r="V566" s="2580"/>
      <c r="W566" s="2580"/>
      <c r="X566" s="2580"/>
      <c r="Y566" s="2580"/>
      <c r="Z566" s="2580"/>
      <c r="AA566" s="2580"/>
      <c r="AB566" s="2580"/>
      <c r="AC566" s="2580"/>
      <c r="AD566" s="2580"/>
      <c r="AE566" s="2580"/>
      <c r="AF566" s="2581"/>
    </row>
    <row r="567" spans="2:32" s="2887" customFormat="1" x14ac:dyDescent="0.2">
      <c r="B567" s="2644" t="s">
        <v>5144</v>
      </c>
      <c r="C567" s="3493"/>
      <c r="D567" s="3674" t="s">
        <v>6718</v>
      </c>
      <c r="E567" s="3674"/>
      <c r="F567" s="3674"/>
      <c r="G567" s="2580"/>
      <c r="H567" s="2580"/>
      <c r="I567" s="2580"/>
      <c r="J567" s="2580"/>
      <c r="K567" s="2580"/>
      <c r="L567" s="2580"/>
      <c r="M567" s="2580"/>
      <c r="N567" s="2580"/>
      <c r="O567" s="2580"/>
      <c r="P567" s="2580"/>
      <c r="Q567" s="2580"/>
      <c r="R567" s="2580"/>
      <c r="S567" s="2580"/>
      <c r="T567" s="2580"/>
      <c r="U567" s="2580"/>
      <c r="V567" s="2580"/>
      <c r="W567" s="2580"/>
      <c r="X567" s="2580"/>
      <c r="Y567" s="2580"/>
      <c r="Z567" s="2580"/>
      <c r="AA567" s="2580"/>
      <c r="AB567" s="2580"/>
      <c r="AC567" s="2580"/>
      <c r="AD567" s="2580"/>
      <c r="AE567" s="2580"/>
      <c r="AF567" s="2581"/>
    </row>
    <row r="568" spans="2:32" s="2887" customFormat="1" x14ac:dyDescent="0.2">
      <c r="B568" s="3675" t="s">
        <v>5127</v>
      </c>
      <c r="C568" s="3676"/>
      <c r="D568" s="3670">
        <v>41642</v>
      </c>
      <c r="E568" s="3670"/>
      <c r="F568" s="3670"/>
      <c r="G568" s="2580"/>
      <c r="H568" s="2580"/>
      <c r="I568" s="2580"/>
      <c r="J568" s="2580"/>
      <c r="K568" s="2580"/>
      <c r="L568" s="2580"/>
      <c r="M568" s="2580"/>
      <c r="N568" s="2580"/>
      <c r="O568" s="2580"/>
      <c r="P568" s="2580"/>
      <c r="Q568" s="2580"/>
      <c r="R568" s="2580"/>
      <c r="S568" s="2580"/>
      <c r="T568" s="2580"/>
      <c r="U568" s="2580"/>
      <c r="V568" s="2580"/>
      <c r="W568" s="2580"/>
      <c r="X568" s="2580"/>
      <c r="Y568" s="2580"/>
      <c r="Z568" s="2580"/>
      <c r="AA568" s="2580"/>
      <c r="AB568" s="2580"/>
      <c r="AC568" s="2580"/>
      <c r="AD568" s="2580"/>
      <c r="AE568" s="2580"/>
      <c r="AF568" s="2581"/>
    </row>
    <row r="569" spans="2:32" s="2887" customFormat="1" x14ac:dyDescent="0.2">
      <c r="B569" s="3620" t="s">
        <v>5125</v>
      </c>
      <c r="C569" s="3621"/>
      <c r="D569" s="3692">
        <v>41642</v>
      </c>
      <c r="E569" s="3692"/>
      <c r="F569" s="3692"/>
      <c r="G569" s="2580"/>
      <c r="H569" s="2580"/>
      <c r="I569" s="2580"/>
      <c r="J569" s="2580"/>
      <c r="K569" s="2580"/>
      <c r="L569" s="2580"/>
      <c r="M569" s="2580"/>
      <c r="N569" s="2580"/>
      <c r="O569" s="2580"/>
      <c r="P569" s="2580"/>
      <c r="Q569" s="2580"/>
      <c r="R569" s="2580"/>
      <c r="S569" s="2580"/>
      <c r="T569" s="2580"/>
      <c r="U569" s="2580"/>
      <c r="V569" s="2580"/>
      <c r="W569" s="2580"/>
      <c r="X569" s="2580"/>
      <c r="Y569" s="2580"/>
      <c r="Z569" s="2580"/>
      <c r="AA569" s="2580"/>
      <c r="AB569" s="2580"/>
      <c r="AC569" s="2580"/>
      <c r="AD569" s="2580"/>
      <c r="AE569" s="2580"/>
      <c r="AF569" s="2581"/>
    </row>
    <row r="570" spans="2:32" s="2887" customFormat="1" ht="13.5" thickBot="1" x14ac:dyDescent="0.25">
      <c r="B570" s="3492"/>
      <c r="C570" s="3493"/>
      <c r="D570" s="3493"/>
      <c r="E570" s="3493"/>
      <c r="F570" s="3493"/>
      <c r="G570" s="2580"/>
      <c r="H570" s="2580"/>
      <c r="I570" s="2580"/>
      <c r="J570" s="2580"/>
      <c r="K570" s="2580"/>
      <c r="L570" s="2580"/>
      <c r="M570" s="2580"/>
      <c r="N570" s="2580"/>
      <c r="O570" s="2580"/>
      <c r="P570" s="2580"/>
      <c r="Q570" s="2580"/>
      <c r="R570" s="2580"/>
      <c r="S570" s="2580"/>
      <c r="T570" s="2580"/>
      <c r="U570" s="2580"/>
      <c r="V570" s="2580"/>
      <c r="W570" s="2580"/>
      <c r="X570" s="2580"/>
      <c r="Y570" s="2580"/>
      <c r="Z570" s="2580"/>
      <c r="AA570" s="2580"/>
      <c r="AB570" s="2580"/>
      <c r="AC570" s="2580"/>
      <c r="AD570" s="2580"/>
      <c r="AE570" s="2580"/>
      <c r="AF570" s="2581"/>
    </row>
    <row r="571" spans="2:32" s="2887" customFormat="1" ht="75.75" customHeight="1" thickBot="1" x14ac:dyDescent="0.25">
      <c r="B571" s="3633" t="s">
        <v>5126</v>
      </c>
      <c r="C571" s="3677"/>
      <c r="D571" s="3623" t="s">
        <v>6719</v>
      </c>
      <c r="E571" s="3624"/>
      <c r="F571" s="3624"/>
      <c r="G571" s="3624"/>
      <c r="H571" s="3624"/>
      <c r="I571" s="3624"/>
      <c r="J571" s="3624"/>
      <c r="K571" s="3624"/>
      <c r="L571" s="3624"/>
      <c r="M571" s="3624"/>
      <c r="N571" s="3624"/>
      <c r="O571" s="3624"/>
      <c r="P571" s="3624"/>
      <c r="Q571" s="3625"/>
      <c r="R571" s="2580"/>
      <c r="S571" s="2580"/>
      <c r="T571" s="2580"/>
      <c r="U571" s="2580"/>
      <c r="V571" s="2580"/>
      <c r="W571" s="2580"/>
      <c r="X571" s="2580"/>
      <c r="Y571" s="2580"/>
      <c r="Z571" s="2580"/>
      <c r="AA571" s="2580"/>
      <c r="AB571" s="2580"/>
      <c r="AC571" s="2580"/>
      <c r="AD571" s="2580"/>
      <c r="AE571" s="2580"/>
      <c r="AF571" s="2581"/>
    </row>
    <row r="572" spans="2:32" s="2887" customFormat="1" ht="13.5" thickBot="1" x14ac:dyDescent="0.25">
      <c r="B572" s="3492"/>
      <c r="C572" s="3493"/>
      <c r="D572" s="3493"/>
      <c r="E572" s="3493"/>
      <c r="F572" s="3493"/>
      <c r="G572" s="2580"/>
      <c r="H572" s="2580"/>
      <c r="I572" s="2580"/>
      <c r="J572" s="2580"/>
      <c r="K572" s="2580"/>
      <c r="L572" s="2580"/>
      <c r="M572" s="2580"/>
      <c r="N572" s="2580"/>
      <c r="O572" s="2580"/>
      <c r="P572" s="2580"/>
      <c r="Q572" s="2580"/>
      <c r="R572" s="2646"/>
      <c r="S572" s="2580"/>
      <c r="T572" s="2580"/>
      <c r="U572" s="2580"/>
      <c r="V572" s="2580"/>
      <c r="W572" s="2580"/>
      <c r="X572" s="2580"/>
      <c r="Y572" s="2580"/>
      <c r="Z572" s="2580"/>
      <c r="AA572" s="2580"/>
      <c r="AB572" s="2580"/>
      <c r="AC572" s="2580"/>
      <c r="AD572" s="2580"/>
      <c r="AE572" s="2580"/>
      <c r="AF572" s="2581"/>
    </row>
    <row r="573" spans="2:32" s="2887" customFormat="1" ht="13.5" thickBot="1" x14ac:dyDescent="0.25">
      <c r="B573" s="3678" t="s">
        <v>5128</v>
      </c>
      <c r="C573" s="3679"/>
      <c r="D573" s="3630" t="s">
        <v>5129</v>
      </c>
      <c r="E573" s="3682" t="s">
        <v>224</v>
      </c>
      <c r="F573" s="3683"/>
      <c r="G573" s="3683"/>
      <c r="H573" s="3683"/>
      <c r="I573" s="3683"/>
      <c r="J573" s="3683"/>
      <c r="K573" s="3683"/>
      <c r="L573" s="3683"/>
      <c r="M573" s="3683"/>
      <c r="N573" s="3683"/>
      <c r="O573" s="3683"/>
      <c r="P573" s="3684"/>
      <c r="Q573" s="3685" t="s">
        <v>340</v>
      </c>
      <c r="R573" s="3686"/>
      <c r="S573" s="3687"/>
      <c r="T573" s="3687"/>
      <c r="U573" s="3687"/>
      <c r="V573" s="3687"/>
      <c r="W573" s="3687"/>
      <c r="X573" s="3687"/>
      <c r="Y573" s="3688"/>
      <c r="Z573" s="3685" t="s">
        <v>225</v>
      </c>
      <c r="AA573" s="3687"/>
      <c r="AB573" s="3688"/>
      <c r="AC573" s="3689" t="s">
        <v>5048</v>
      </c>
      <c r="AD573" s="3690"/>
      <c r="AE573" s="3691"/>
      <c r="AF573" s="2581"/>
    </row>
    <row r="574" spans="2:32" s="2887" customFormat="1" ht="13.5" thickBot="1" x14ac:dyDescent="0.25">
      <c r="B574" s="3680"/>
      <c r="C574" s="3681"/>
      <c r="D574" s="3630"/>
      <c r="E574" s="3630" t="s">
        <v>5066</v>
      </c>
      <c r="F574" s="3630" t="s">
        <v>5067</v>
      </c>
      <c r="G574" s="3631" t="s">
        <v>5069</v>
      </c>
      <c r="H574" s="3631" t="s">
        <v>5130</v>
      </c>
      <c r="I574" s="3671" t="s">
        <v>5131</v>
      </c>
      <c r="J574" s="3671" t="s">
        <v>5132</v>
      </c>
      <c r="K574" s="3671" t="s">
        <v>5072</v>
      </c>
      <c r="L574" s="3671"/>
      <c r="M574" s="3671" t="s">
        <v>5133</v>
      </c>
      <c r="N574" s="3671" t="s">
        <v>5134</v>
      </c>
      <c r="O574" s="3671" t="s">
        <v>5135</v>
      </c>
      <c r="P574" s="3671" t="s">
        <v>5136</v>
      </c>
      <c r="Q574" s="3627" t="s">
        <v>5078</v>
      </c>
      <c r="R574" s="3627" t="s">
        <v>5079</v>
      </c>
      <c r="S574" s="3627" t="s">
        <v>5080</v>
      </c>
      <c r="T574" s="3627" t="s">
        <v>5137</v>
      </c>
      <c r="U574" s="3627" t="s">
        <v>5138</v>
      </c>
      <c r="V574" s="3627" t="s">
        <v>5083</v>
      </c>
      <c r="W574" s="3627" t="s">
        <v>5085</v>
      </c>
      <c r="X574" s="3631" t="s">
        <v>5139</v>
      </c>
      <c r="Y574" s="3631" t="s">
        <v>5140</v>
      </c>
      <c r="Z574" s="3627" t="s">
        <v>5141</v>
      </c>
      <c r="AA574" s="3627" t="s">
        <v>5142</v>
      </c>
      <c r="AB574" s="3627" t="s">
        <v>5143</v>
      </c>
      <c r="AC574" s="3627" t="s">
        <v>1162</v>
      </c>
      <c r="AD574" s="3627" t="s">
        <v>5049</v>
      </c>
      <c r="AE574" s="3627" t="s">
        <v>5050</v>
      </c>
      <c r="AF574" s="2581"/>
    </row>
    <row r="575" spans="2:32" s="2887" customFormat="1" ht="13.5" thickBot="1" x14ac:dyDescent="0.25">
      <c r="B575" s="3680"/>
      <c r="C575" s="3681"/>
      <c r="D575" s="3627"/>
      <c r="E575" s="3627"/>
      <c r="F575" s="3627"/>
      <c r="G575" s="3632"/>
      <c r="H575" s="3632"/>
      <c r="I575" s="3631"/>
      <c r="J575" s="3631"/>
      <c r="K575" s="3489" t="s">
        <v>5092</v>
      </c>
      <c r="L575" s="3490" t="s">
        <v>2809</v>
      </c>
      <c r="M575" s="3631"/>
      <c r="N575" s="3631"/>
      <c r="O575" s="3631"/>
      <c r="P575" s="3631"/>
      <c r="Q575" s="3628"/>
      <c r="R575" s="3628"/>
      <c r="S575" s="3628"/>
      <c r="T575" s="3628"/>
      <c r="U575" s="3628"/>
      <c r="V575" s="3628"/>
      <c r="W575" s="3628"/>
      <c r="X575" s="3632"/>
      <c r="Y575" s="3632"/>
      <c r="Z575" s="3628"/>
      <c r="AA575" s="3628"/>
      <c r="AB575" s="3628"/>
      <c r="AC575" s="3628"/>
      <c r="AD575" s="3628"/>
      <c r="AE575" s="3628"/>
      <c r="AF575" s="2581"/>
    </row>
    <row r="576" spans="2:32" s="2887" customFormat="1" x14ac:dyDescent="0.2">
      <c r="B576" s="4533" t="s">
        <v>6683</v>
      </c>
      <c r="C576" s="4534"/>
      <c r="D576" s="3164" t="s">
        <v>1545</v>
      </c>
      <c r="E576" s="3164" t="s">
        <v>1545</v>
      </c>
      <c r="F576" s="3164" t="s">
        <v>1545</v>
      </c>
      <c r="G576" s="3164">
        <v>17</v>
      </c>
      <c r="H576" s="3164" t="s">
        <v>1545</v>
      </c>
      <c r="I576" s="3166">
        <v>0.18</v>
      </c>
      <c r="J576" s="3164" t="s">
        <v>1545</v>
      </c>
      <c r="K576" s="3164" t="s">
        <v>1545</v>
      </c>
      <c r="L576" s="3164" t="s">
        <v>1545</v>
      </c>
      <c r="M576" s="3164" t="s">
        <v>1545</v>
      </c>
      <c r="N576" s="3164" t="s">
        <v>1545</v>
      </c>
      <c r="O576" s="3164" t="s">
        <v>1545</v>
      </c>
      <c r="P576" s="3164" t="s">
        <v>1545</v>
      </c>
      <c r="Q576" s="3164" t="s">
        <v>1545</v>
      </c>
      <c r="R576" s="3164" t="s">
        <v>1545</v>
      </c>
      <c r="S576" s="3164" t="s">
        <v>1545</v>
      </c>
      <c r="T576" s="3164" t="s">
        <v>1545</v>
      </c>
      <c r="U576" s="3164" t="s">
        <v>1545</v>
      </c>
      <c r="V576" s="3164" t="s">
        <v>1545</v>
      </c>
      <c r="W576" s="3164" t="s">
        <v>1545</v>
      </c>
      <c r="X576" s="3164" t="s">
        <v>1545</v>
      </c>
      <c r="Y576" s="3164" t="s">
        <v>1545</v>
      </c>
      <c r="Z576" s="3164" t="s">
        <v>1545</v>
      </c>
      <c r="AA576" s="3164" t="s">
        <v>1545</v>
      </c>
      <c r="AB576" s="3164" t="s">
        <v>1545</v>
      </c>
      <c r="AC576" s="3164" t="s">
        <v>1545</v>
      </c>
      <c r="AD576" s="3164" t="s">
        <v>1545</v>
      </c>
      <c r="AE576" s="3167" t="s">
        <v>1545</v>
      </c>
      <c r="AF576" s="2581"/>
    </row>
    <row r="577" spans="2:32" s="2887" customFormat="1" ht="13.5" thickBot="1" x14ac:dyDescent="0.25">
      <c r="B577" s="4512" t="s">
        <v>6684</v>
      </c>
      <c r="C577" s="4513"/>
      <c r="D577" s="3168" t="s">
        <v>1545</v>
      </c>
      <c r="E577" s="3168" t="s">
        <v>1545</v>
      </c>
      <c r="F577" s="3168" t="s">
        <v>1545</v>
      </c>
      <c r="G577" s="3168">
        <v>19</v>
      </c>
      <c r="H577" s="3168" t="s">
        <v>1545</v>
      </c>
      <c r="I577" s="3170">
        <v>0.16</v>
      </c>
      <c r="J577" s="3168" t="s">
        <v>1545</v>
      </c>
      <c r="K577" s="3168" t="s">
        <v>1545</v>
      </c>
      <c r="L577" s="3168" t="s">
        <v>1545</v>
      </c>
      <c r="M577" s="3168" t="s">
        <v>1545</v>
      </c>
      <c r="N577" s="3168" t="s">
        <v>1545</v>
      </c>
      <c r="O577" s="3168" t="s">
        <v>1545</v>
      </c>
      <c r="P577" s="3168" t="s">
        <v>1545</v>
      </c>
      <c r="Q577" s="3168" t="s">
        <v>1545</v>
      </c>
      <c r="R577" s="3168" t="s">
        <v>1545</v>
      </c>
      <c r="S577" s="3168" t="s">
        <v>1545</v>
      </c>
      <c r="T577" s="3168" t="s">
        <v>1545</v>
      </c>
      <c r="U577" s="3168" t="s">
        <v>1545</v>
      </c>
      <c r="V577" s="3168" t="s">
        <v>1545</v>
      </c>
      <c r="W577" s="3168" t="s">
        <v>1545</v>
      </c>
      <c r="X577" s="3168" t="s">
        <v>1545</v>
      </c>
      <c r="Y577" s="3168" t="s">
        <v>1545</v>
      </c>
      <c r="Z577" s="3168" t="s">
        <v>1545</v>
      </c>
      <c r="AA577" s="3168" t="s">
        <v>1545</v>
      </c>
      <c r="AB577" s="3168" t="s">
        <v>1545</v>
      </c>
      <c r="AC577" s="3168" t="s">
        <v>1545</v>
      </c>
      <c r="AD577" s="3168" t="s">
        <v>1545</v>
      </c>
      <c r="AE577" s="3171" t="s">
        <v>1545</v>
      </c>
      <c r="AF577" s="2581"/>
    </row>
    <row r="578" spans="2:32" s="2887" customFormat="1" x14ac:dyDescent="0.2">
      <c r="B578" s="2645"/>
      <c r="C578" s="2575"/>
      <c r="D578" s="2575"/>
      <c r="E578" s="2575"/>
      <c r="F578" s="2575"/>
      <c r="G578" s="2576"/>
      <c r="H578" s="2576"/>
      <c r="I578" s="2576"/>
      <c r="J578" s="2576"/>
      <c r="K578" s="2575"/>
      <c r="L578" s="2576"/>
      <c r="M578" s="2576"/>
      <c r="N578" s="2576"/>
      <c r="O578" s="2576"/>
      <c r="P578" s="2576"/>
      <c r="Q578" s="2642"/>
      <c r="R578" s="2642"/>
      <c r="S578" s="2642"/>
      <c r="T578" s="2642"/>
      <c r="U578" s="2642"/>
      <c r="V578" s="2642"/>
      <c r="W578" s="2642"/>
      <c r="X578" s="2642"/>
      <c r="Y578" s="2642"/>
      <c r="Z578" s="2642"/>
      <c r="AA578" s="2642"/>
      <c r="AB578" s="2642"/>
      <c r="AC578" s="2642"/>
      <c r="AD578" s="2642"/>
      <c r="AE578" s="2642"/>
      <c r="AF578" s="2581"/>
    </row>
    <row r="579" spans="2:32" s="2887" customFormat="1" x14ac:dyDescent="0.2">
      <c r="B579" s="3661" t="s">
        <v>5051</v>
      </c>
      <c r="C579" s="3662"/>
      <c r="D579" s="3663" t="s">
        <v>5145</v>
      </c>
      <c r="E579" s="3663"/>
      <c r="F579" s="3663"/>
      <c r="G579" s="3663"/>
      <c r="H579" s="3663"/>
      <c r="I579" s="2643"/>
      <c r="J579" s="2643"/>
      <c r="K579" s="2643"/>
      <c r="L579" s="2643"/>
      <c r="M579" s="2643"/>
      <c r="N579" s="2643"/>
      <c r="O579" s="2643"/>
      <c r="P579" s="2643"/>
      <c r="Q579" s="2642"/>
      <c r="R579" s="2642"/>
      <c r="S579" s="2642"/>
      <c r="T579" s="2642"/>
      <c r="U579" s="2642"/>
      <c r="V579" s="2642"/>
      <c r="W579" s="2642"/>
      <c r="X579" s="2642"/>
      <c r="Y579" s="2642"/>
      <c r="Z579" s="2642"/>
      <c r="AA579" s="2642"/>
      <c r="AB579" s="2642"/>
      <c r="AC579" s="2642"/>
      <c r="AD579" s="2642"/>
      <c r="AE579" s="2642"/>
      <c r="AF579" s="2581"/>
    </row>
    <row r="580" spans="2:32" s="2887" customFormat="1" x14ac:dyDescent="0.2">
      <c r="B580" s="3661" t="s">
        <v>5052</v>
      </c>
      <c r="C580" s="3662"/>
      <c r="D580" s="3663" t="s">
        <v>1528</v>
      </c>
      <c r="E580" s="3663"/>
      <c r="F580" s="3663"/>
      <c r="G580" s="3663"/>
      <c r="H580" s="3663"/>
      <c r="I580" s="2643"/>
      <c r="J580" s="2643"/>
      <c r="K580" s="2643"/>
      <c r="L580" s="2643"/>
      <c r="M580" s="2643"/>
      <c r="N580" s="2643"/>
      <c r="O580" s="2643"/>
      <c r="P580" s="2643"/>
      <c r="Q580" s="2642"/>
      <c r="R580" s="2642"/>
      <c r="S580" s="2642"/>
      <c r="T580" s="2642"/>
      <c r="U580" s="2642"/>
      <c r="V580" s="2642"/>
      <c r="W580" s="2642"/>
      <c r="X580" s="2642"/>
      <c r="Y580" s="2642"/>
      <c r="Z580" s="2642"/>
      <c r="AA580" s="2642"/>
      <c r="AB580" s="2642"/>
      <c r="AC580" s="2642"/>
      <c r="AD580" s="2642"/>
      <c r="AE580" s="2642"/>
      <c r="AF580" s="2581"/>
    </row>
    <row r="581" spans="2:32" s="2887" customFormat="1" ht="13.5" thickBot="1" x14ac:dyDescent="0.25">
      <c r="B581" s="3495"/>
      <c r="C581" s="3494"/>
      <c r="D581" s="3494"/>
      <c r="E581" s="3494"/>
      <c r="F581" s="3494"/>
      <c r="G581" s="2646"/>
      <c r="H581" s="2646"/>
      <c r="I581" s="2646"/>
      <c r="J581" s="2646"/>
      <c r="K581" s="2646"/>
      <c r="L581" s="2646"/>
      <c r="M581" s="2646"/>
      <c r="N581" s="2646"/>
      <c r="O581" s="2646"/>
      <c r="P581" s="2646"/>
      <c r="Q581" s="2646"/>
      <c r="R581" s="2646"/>
      <c r="S581" s="2646"/>
      <c r="T581" s="2646"/>
      <c r="U581" s="2646"/>
      <c r="V581" s="2646"/>
      <c r="W581" s="2646"/>
      <c r="X581" s="2646"/>
      <c r="Y581" s="2646"/>
      <c r="Z581" s="2646"/>
      <c r="AA581" s="2646"/>
      <c r="AB581" s="2646"/>
      <c r="AC581" s="2646"/>
      <c r="AD581" s="2646"/>
      <c r="AE581" s="2646"/>
      <c r="AF581" s="2586"/>
    </row>
    <row r="582" spans="2:32" s="2887" customFormat="1" x14ac:dyDescent="0.2">
      <c r="B582" s="2786" t="str">
        <f>+B563</f>
        <v>.</v>
      </c>
    </row>
    <row r="583" spans="2:32" s="2887" customFormat="1" ht="13.5" thickBot="1" x14ac:dyDescent="0.25"/>
    <row r="584" spans="2:32" s="2887" customFormat="1" ht="20.25" x14ac:dyDescent="0.2">
      <c r="B584" s="3616" t="s">
        <v>5124</v>
      </c>
      <c r="C584" s="3617"/>
      <c r="D584" s="3617"/>
      <c r="E584" s="3617"/>
      <c r="F584" s="3617"/>
      <c r="G584" s="3617"/>
      <c r="H584" s="3617"/>
      <c r="I584" s="3617"/>
      <c r="J584" s="3617"/>
      <c r="K584" s="3617"/>
      <c r="L584" s="3617"/>
      <c r="M584" s="3617"/>
      <c r="N584" s="3617"/>
      <c r="O584" s="3617"/>
      <c r="P584" s="3617"/>
      <c r="Q584" s="3617"/>
      <c r="R584" s="3617"/>
      <c r="S584" s="3617"/>
      <c r="T584" s="3617"/>
      <c r="U584" s="3617"/>
      <c r="V584" s="3617"/>
      <c r="W584" s="3617"/>
      <c r="X584" s="3617"/>
      <c r="Y584" s="3617"/>
      <c r="Z584" s="3617"/>
      <c r="AA584" s="3617"/>
      <c r="AB584" s="3617"/>
      <c r="AC584" s="3617"/>
      <c r="AD584" s="3617"/>
      <c r="AE584" s="3617"/>
      <c r="AF584" s="3618"/>
    </row>
    <row r="585" spans="2:32" s="2887" customFormat="1" x14ac:dyDescent="0.2">
      <c r="B585" s="3492"/>
      <c r="C585" s="3493"/>
      <c r="D585" s="3493"/>
      <c r="E585" s="3493"/>
      <c r="F585" s="3493"/>
      <c r="G585" s="2580"/>
      <c r="H585" s="2580"/>
      <c r="I585" s="2580"/>
      <c r="J585" s="2580"/>
      <c r="K585" s="2580"/>
      <c r="L585" s="2580"/>
      <c r="M585" s="2580"/>
      <c r="N585" s="2580"/>
      <c r="O585" s="2580"/>
      <c r="P585" s="2580"/>
      <c r="Q585" s="2580"/>
      <c r="R585" s="2580"/>
      <c r="S585" s="2580"/>
      <c r="T585" s="2580"/>
      <c r="U585" s="2580"/>
      <c r="V585" s="2580"/>
      <c r="W585" s="2580"/>
      <c r="X585" s="2580"/>
      <c r="Y585" s="2580"/>
      <c r="Z585" s="2580"/>
      <c r="AA585" s="2580"/>
      <c r="AB585" s="2580"/>
      <c r="AC585" s="2580"/>
      <c r="AD585" s="2580"/>
      <c r="AE585" s="2580"/>
      <c r="AF585" s="2581"/>
    </row>
    <row r="586" spans="2:32" s="2887" customFormat="1" x14ac:dyDescent="0.2">
      <c r="B586" s="2644" t="s">
        <v>5144</v>
      </c>
      <c r="C586" s="3493"/>
      <c r="D586" s="3674" t="s">
        <v>6714</v>
      </c>
      <c r="E586" s="3674"/>
      <c r="F586" s="3674"/>
      <c r="G586" s="2580"/>
      <c r="H586" s="2580"/>
      <c r="I586" s="2580"/>
      <c r="J586" s="2580"/>
      <c r="K586" s="2580"/>
      <c r="L586" s="2580"/>
      <c r="M586" s="2580"/>
      <c r="N586" s="2580"/>
      <c r="O586" s="2580"/>
      <c r="P586" s="2580"/>
      <c r="Q586" s="2580"/>
      <c r="R586" s="2580"/>
      <c r="S586" s="2580"/>
      <c r="T586" s="2580"/>
      <c r="U586" s="2580"/>
      <c r="V586" s="2580"/>
      <c r="W586" s="2580"/>
      <c r="X586" s="2580"/>
      <c r="Y586" s="2580"/>
      <c r="Z586" s="2580"/>
      <c r="AA586" s="2580"/>
      <c r="AB586" s="2580"/>
      <c r="AC586" s="2580"/>
      <c r="AD586" s="2580"/>
      <c r="AE586" s="2580"/>
      <c r="AF586" s="2581"/>
    </row>
    <row r="587" spans="2:32" s="2887" customFormat="1" x14ac:dyDescent="0.2">
      <c r="B587" s="3675" t="s">
        <v>5127</v>
      </c>
      <c r="C587" s="3676"/>
      <c r="D587" s="3670">
        <v>41640</v>
      </c>
      <c r="E587" s="3670"/>
      <c r="F587" s="3670"/>
      <c r="G587" s="2580"/>
      <c r="H587" s="2580"/>
      <c r="I587" s="2580"/>
      <c r="J587" s="2580"/>
      <c r="K587" s="2580"/>
      <c r="L587" s="2580"/>
      <c r="M587" s="2580"/>
      <c r="N587" s="2580"/>
      <c r="O587" s="2580"/>
      <c r="P587" s="2580"/>
      <c r="Q587" s="2580"/>
      <c r="R587" s="2580"/>
      <c r="S587" s="2580"/>
      <c r="T587" s="2580"/>
      <c r="U587" s="2580"/>
      <c r="V587" s="2580"/>
      <c r="W587" s="2580"/>
      <c r="X587" s="2580"/>
      <c r="Y587" s="2580"/>
      <c r="Z587" s="2580"/>
      <c r="AA587" s="2580"/>
      <c r="AB587" s="2580"/>
      <c r="AC587" s="2580"/>
      <c r="AD587" s="2580"/>
      <c r="AE587" s="2580"/>
      <c r="AF587" s="2581"/>
    </row>
    <row r="588" spans="2:32" s="2887" customFormat="1" x14ac:dyDescent="0.2">
      <c r="B588" s="3620" t="s">
        <v>5125</v>
      </c>
      <c r="C588" s="3621"/>
      <c r="D588" s="3692">
        <v>41670</v>
      </c>
      <c r="E588" s="3692"/>
      <c r="F588" s="3692"/>
      <c r="G588" s="2580"/>
      <c r="H588" s="2580"/>
      <c r="I588" s="2580"/>
      <c r="J588" s="2580"/>
      <c r="K588" s="2580"/>
      <c r="L588" s="2580"/>
      <c r="M588" s="2580"/>
      <c r="N588" s="2580"/>
      <c r="O588" s="2580"/>
      <c r="P588" s="2580"/>
      <c r="Q588" s="2580"/>
      <c r="R588" s="2580"/>
      <c r="S588" s="2580"/>
      <c r="T588" s="2580"/>
      <c r="U588" s="2580"/>
      <c r="V588" s="2580"/>
      <c r="W588" s="2580"/>
      <c r="X588" s="2580"/>
      <c r="Y588" s="2580"/>
      <c r="Z588" s="2580"/>
      <c r="AA588" s="2580"/>
      <c r="AB588" s="2580"/>
      <c r="AC588" s="2580"/>
      <c r="AD588" s="2580"/>
      <c r="AE588" s="2580"/>
      <c r="AF588" s="2581"/>
    </row>
    <row r="589" spans="2:32" s="2887" customFormat="1" ht="13.5" thickBot="1" x14ac:dyDescent="0.25">
      <c r="B589" s="3492"/>
      <c r="C589" s="3493"/>
      <c r="D589" s="3493"/>
      <c r="E589" s="3493"/>
      <c r="F589" s="3493"/>
      <c r="G589" s="2580"/>
      <c r="H589" s="2580"/>
      <c r="I589" s="2580"/>
      <c r="J589" s="2580"/>
      <c r="K589" s="2580"/>
      <c r="L589" s="2580"/>
      <c r="M589" s="2580"/>
      <c r="N589" s="2580"/>
      <c r="O589" s="2580"/>
      <c r="P589" s="2580"/>
      <c r="Q589" s="2580"/>
      <c r="R589" s="2580"/>
      <c r="S589" s="2580"/>
      <c r="T589" s="2580"/>
      <c r="U589" s="2580"/>
      <c r="V589" s="2580"/>
      <c r="W589" s="2580"/>
      <c r="X589" s="2580"/>
      <c r="Y589" s="2580"/>
      <c r="Z589" s="2580"/>
      <c r="AA589" s="2580"/>
      <c r="AB589" s="2580"/>
      <c r="AC589" s="2580"/>
      <c r="AD589" s="2580"/>
      <c r="AE589" s="2580"/>
      <c r="AF589" s="2581"/>
    </row>
    <row r="590" spans="2:32" s="2887" customFormat="1" ht="107.25" customHeight="1" thickBot="1" x14ac:dyDescent="0.25">
      <c r="B590" s="3633" t="s">
        <v>5126</v>
      </c>
      <c r="C590" s="3677"/>
      <c r="D590" s="3623" t="s">
        <v>6715</v>
      </c>
      <c r="E590" s="3624"/>
      <c r="F590" s="3624"/>
      <c r="G590" s="3624"/>
      <c r="H590" s="3624"/>
      <c r="I590" s="3624"/>
      <c r="J590" s="3624"/>
      <c r="K590" s="3624"/>
      <c r="L590" s="3624"/>
      <c r="M590" s="3624"/>
      <c r="N590" s="3624"/>
      <c r="O590" s="3624"/>
      <c r="P590" s="3624"/>
      <c r="Q590" s="3625"/>
      <c r="R590" s="2580"/>
      <c r="S590" s="2580"/>
      <c r="T590" s="2580"/>
      <c r="U590" s="2580"/>
      <c r="V590" s="2580"/>
      <c r="W590" s="2580"/>
      <c r="X590" s="2580"/>
      <c r="Y590" s="2580"/>
      <c r="Z590" s="2580"/>
      <c r="AA590" s="2580"/>
      <c r="AB590" s="2580"/>
      <c r="AC590" s="2580"/>
      <c r="AD590" s="2580"/>
      <c r="AE590" s="2580"/>
      <c r="AF590" s="2581"/>
    </row>
    <row r="591" spans="2:32" s="2887" customFormat="1" ht="13.5" thickBot="1" x14ac:dyDescent="0.25">
      <c r="B591" s="3492"/>
      <c r="C591" s="3493"/>
      <c r="D591" s="3493"/>
      <c r="E591" s="3493"/>
      <c r="F591" s="3493"/>
      <c r="G591" s="2580"/>
      <c r="H591" s="2580"/>
      <c r="I591" s="2580"/>
      <c r="J591" s="2580"/>
      <c r="K591" s="2580"/>
      <c r="L591" s="2580"/>
      <c r="M591" s="2580"/>
      <c r="N591" s="2580"/>
      <c r="O591" s="2580"/>
      <c r="P591" s="2580"/>
      <c r="Q591" s="2580"/>
      <c r="R591" s="2646"/>
      <c r="S591" s="2580"/>
      <c r="T591" s="2580"/>
      <c r="U591" s="2580"/>
      <c r="V591" s="2580"/>
      <c r="W591" s="2580"/>
      <c r="X591" s="2580"/>
      <c r="Y591" s="2580"/>
      <c r="Z591" s="2580"/>
      <c r="AA591" s="2580"/>
      <c r="AB591" s="2580"/>
      <c r="AC591" s="2580"/>
      <c r="AD591" s="2580"/>
      <c r="AE591" s="2580"/>
      <c r="AF591" s="2581"/>
    </row>
    <row r="592" spans="2:32" s="2887" customFormat="1" ht="13.5" thickBot="1" x14ac:dyDescent="0.25">
      <c r="B592" s="3678" t="s">
        <v>5128</v>
      </c>
      <c r="C592" s="3679"/>
      <c r="D592" s="3630" t="s">
        <v>5129</v>
      </c>
      <c r="E592" s="3682" t="s">
        <v>224</v>
      </c>
      <c r="F592" s="3683"/>
      <c r="G592" s="3683"/>
      <c r="H592" s="3683"/>
      <c r="I592" s="3683"/>
      <c r="J592" s="3683"/>
      <c r="K592" s="3683"/>
      <c r="L592" s="3683"/>
      <c r="M592" s="3683"/>
      <c r="N592" s="3683"/>
      <c r="O592" s="3683"/>
      <c r="P592" s="3684"/>
      <c r="Q592" s="3685" t="s">
        <v>340</v>
      </c>
      <c r="R592" s="3686"/>
      <c r="S592" s="3687"/>
      <c r="T592" s="3687"/>
      <c r="U592" s="3687"/>
      <c r="V592" s="3687"/>
      <c r="W592" s="3687"/>
      <c r="X592" s="3687"/>
      <c r="Y592" s="3688"/>
      <c r="Z592" s="3685" t="s">
        <v>225</v>
      </c>
      <c r="AA592" s="3687"/>
      <c r="AB592" s="3688"/>
      <c r="AC592" s="3689" t="s">
        <v>5048</v>
      </c>
      <c r="AD592" s="3690"/>
      <c r="AE592" s="3691"/>
      <c r="AF592" s="2581"/>
    </row>
    <row r="593" spans="2:32" s="2887" customFormat="1" ht="13.5" thickBot="1" x14ac:dyDescent="0.25">
      <c r="B593" s="3680"/>
      <c r="C593" s="3681"/>
      <c r="D593" s="3630"/>
      <c r="E593" s="3630" t="s">
        <v>5066</v>
      </c>
      <c r="F593" s="3630" t="s">
        <v>5067</v>
      </c>
      <c r="G593" s="3631" t="s">
        <v>5069</v>
      </c>
      <c r="H593" s="3631" t="s">
        <v>5130</v>
      </c>
      <c r="I593" s="3671" t="s">
        <v>5131</v>
      </c>
      <c r="J593" s="3671" t="s">
        <v>5132</v>
      </c>
      <c r="K593" s="3671" t="s">
        <v>5072</v>
      </c>
      <c r="L593" s="3671"/>
      <c r="M593" s="3671" t="s">
        <v>5133</v>
      </c>
      <c r="N593" s="3671" t="s">
        <v>5134</v>
      </c>
      <c r="O593" s="3671" t="s">
        <v>5135</v>
      </c>
      <c r="P593" s="3671" t="s">
        <v>5136</v>
      </c>
      <c r="Q593" s="3627" t="s">
        <v>5078</v>
      </c>
      <c r="R593" s="3627" t="s">
        <v>5079</v>
      </c>
      <c r="S593" s="3627" t="s">
        <v>5080</v>
      </c>
      <c r="T593" s="3627" t="s">
        <v>5137</v>
      </c>
      <c r="U593" s="3627" t="s">
        <v>5138</v>
      </c>
      <c r="V593" s="3627" t="s">
        <v>5083</v>
      </c>
      <c r="W593" s="3627" t="s">
        <v>5085</v>
      </c>
      <c r="X593" s="3631" t="s">
        <v>5139</v>
      </c>
      <c r="Y593" s="3631" t="s">
        <v>5140</v>
      </c>
      <c r="Z593" s="3627" t="s">
        <v>5141</v>
      </c>
      <c r="AA593" s="3627" t="s">
        <v>5142</v>
      </c>
      <c r="AB593" s="3627" t="s">
        <v>5143</v>
      </c>
      <c r="AC593" s="3627" t="s">
        <v>1162</v>
      </c>
      <c r="AD593" s="3627" t="s">
        <v>5049</v>
      </c>
      <c r="AE593" s="3627" t="s">
        <v>5050</v>
      </c>
      <c r="AF593" s="2581"/>
    </row>
    <row r="594" spans="2:32" s="2887" customFormat="1" ht="13.5" thickBot="1" x14ac:dyDescent="0.25">
      <c r="B594" s="3680"/>
      <c r="C594" s="3681"/>
      <c r="D594" s="3627"/>
      <c r="E594" s="3627"/>
      <c r="F594" s="3627"/>
      <c r="G594" s="3632"/>
      <c r="H594" s="3632"/>
      <c r="I594" s="3631"/>
      <c r="J594" s="3631"/>
      <c r="K594" s="3489" t="s">
        <v>5092</v>
      </c>
      <c r="L594" s="3490" t="s">
        <v>2809</v>
      </c>
      <c r="M594" s="3631"/>
      <c r="N594" s="3631"/>
      <c r="O594" s="3631"/>
      <c r="P594" s="3631"/>
      <c r="Q594" s="3628"/>
      <c r="R594" s="3628"/>
      <c r="S594" s="3628"/>
      <c r="T594" s="3628"/>
      <c r="U594" s="3628"/>
      <c r="V594" s="3628"/>
      <c r="W594" s="3628"/>
      <c r="X594" s="3632"/>
      <c r="Y594" s="3632"/>
      <c r="Z594" s="3628"/>
      <c r="AA594" s="3628"/>
      <c r="AB594" s="3628"/>
      <c r="AC594" s="3628"/>
      <c r="AD594" s="3628"/>
      <c r="AE594" s="3628"/>
      <c r="AF594" s="2581"/>
    </row>
    <row r="595" spans="2:32" s="2887" customFormat="1" x14ac:dyDescent="0.2">
      <c r="B595" s="4533" t="s">
        <v>6683</v>
      </c>
      <c r="C595" s="4534"/>
      <c r="D595" s="3164" t="s">
        <v>1545</v>
      </c>
      <c r="E595" s="3164" t="s">
        <v>1545</v>
      </c>
      <c r="F595" s="3164" t="s">
        <v>1545</v>
      </c>
      <c r="G595" s="3165">
        <f>6/0.18</f>
        <v>33.333333333333336</v>
      </c>
      <c r="H595" s="3164" t="s">
        <v>1545</v>
      </c>
      <c r="I595" s="3166">
        <v>0.18</v>
      </c>
      <c r="J595" s="3164" t="s">
        <v>1545</v>
      </c>
      <c r="K595" s="3164" t="s">
        <v>1545</v>
      </c>
      <c r="L595" s="3164" t="s">
        <v>1545</v>
      </c>
      <c r="M595" s="3164" t="s">
        <v>1545</v>
      </c>
      <c r="N595" s="3164" t="s">
        <v>1545</v>
      </c>
      <c r="O595" s="3164" t="s">
        <v>1545</v>
      </c>
      <c r="P595" s="3164" t="s">
        <v>1545</v>
      </c>
      <c r="Q595" s="3164" t="s">
        <v>1545</v>
      </c>
      <c r="R595" s="3164" t="s">
        <v>1545</v>
      </c>
      <c r="S595" s="3164" t="s">
        <v>1545</v>
      </c>
      <c r="T595" s="3164" t="s">
        <v>1545</v>
      </c>
      <c r="U595" s="3164" t="s">
        <v>1545</v>
      </c>
      <c r="V595" s="3164" t="s">
        <v>1545</v>
      </c>
      <c r="W595" s="3164" t="s">
        <v>1545</v>
      </c>
      <c r="X595" s="3164" t="s">
        <v>1545</v>
      </c>
      <c r="Y595" s="3164" t="s">
        <v>1545</v>
      </c>
      <c r="Z595" s="3164" t="s">
        <v>1545</v>
      </c>
      <c r="AA595" s="3164" t="s">
        <v>1545</v>
      </c>
      <c r="AB595" s="3164" t="s">
        <v>1545</v>
      </c>
      <c r="AC595" s="3164" t="s">
        <v>1545</v>
      </c>
      <c r="AD595" s="3164" t="s">
        <v>1545</v>
      </c>
      <c r="AE595" s="3167" t="s">
        <v>1545</v>
      </c>
      <c r="AF595" s="2581"/>
    </row>
    <row r="596" spans="2:32" s="2887" customFormat="1" ht="17.25" customHeight="1" thickBot="1" x14ac:dyDescent="0.25">
      <c r="B596" s="4512" t="s">
        <v>6716</v>
      </c>
      <c r="C596" s="4513"/>
      <c r="D596" s="3168" t="s">
        <v>1545</v>
      </c>
      <c r="E596" s="3168" t="s">
        <v>1545</v>
      </c>
      <c r="F596" s="3168" t="s">
        <v>1545</v>
      </c>
      <c r="G596" s="3169" t="s">
        <v>1545</v>
      </c>
      <c r="H596" s="3168" t="s">
        <v>1545</v>
      </c>
      <c r="I596" s="3168" t="s">
        <v>1545</v>
      </c>
      <c r="J596" s="3168" t="s">
        <v>1545</v>
      </c>
      <c r="K596" s="3168" t="s">
        <v>1545</v>
      </c>
      <c r="L596" s="3168" t="s">
        <v>1545</v>
      </c>
      <c r="M596" s="3168" t="s">
        <v>1545</v>
      </c>
      <c r="N596" s="3168" t="s">
        <v>1545</v>
      </c>
      <c r="O596" s="3168" t="s">
        <v>1545</v>
      </c>
      <c r="P596" s="3168" t="s">
        <v>1545</v>
      </c>
      <c r="Q596" s="3168" t="s">
        <v>1545</v>
      </c>
      <c r="R596" s="3168" t="s">
        <v>1545</v>
      </c>
      <c r="S596" s="3168" t="s">
        <v>1545</v>
      </c>
      <c r="T596" s="3168" t="s">
        <v>1545</v>
      </c>
      <c r="U596" s="3168" t="s">
        <v>1545</v>
      </c>
      <c r="V596" s="3168" t="s">
        <v>1545</v>
      </c>
      <c r="W596" s="3168" t="s">
        <v>1545</v>
      </c>
      <c r="X596" s="3168" t="s">
        <v>1545</v>
      </c>
      <c r="Y596" s="3168" t="s">
        <v>1545</v>
      </c>
      <c r="Z596" s="3168" t="s">
        <v>6717</v>
      </c>
      <c r="AA596" s="3594">
        <v>0</v>
      </c>
      <c r="AB596" s="3595">
        <v>0.5</v>
      </c>
      <c r="AC596" s="3168" t="s">
        <v>1545</v>
      </c>
      <c r="AD596" s="3168" t="s">
        <v>1545</v>
      </c>
      <c r="AE596" s="3171" t="s">
        <v>1545</v>
      </c>
      <c r="AF596" s="2581"/>
    </row>
    <row r="597" spans="2:32" s="2887" customFormat="1" x14ac:dyDescent="0.2">
      <c r="B597" s="2645"/>
      <c r="C597" s="2575"/>
      <c r="D597" s="2575"/>
      <c r="E597" s="2575"/>
      <c r="F597" s="2575"/>
      <c r="G597" s="2576"/>
      <c r="H597" s="2576"/>
      <c r="I597" s="2576"/>
      <c r="J597" s="2576"/>
      <c r="K597" s="2575"/>
      <c r="L597" s="2576"/>
      <c r="M597" s="2576"/>
      <c r="N597" s="2576"/>
      <c r="O597" s="2576"/>
      <c r="P597" s="2576"/>
      <c r="Q597" s="2642"/>
      <c r="R597" s="2642"/>
      <c r="S597" s="2642"/>
      <c r="T597" s="2642"/>
      <c r="U597" s="2642"/>
      <c r="V597" s="2642"/>
      <c r="W597" s="2642"/>
      <c r="X597" s="2642"/>
      <c r="Y597" s="2642"/>
      <c r="Z597" s="2642"/>
      <c r="AA597" s="2642"/>
      <c r="AB597" s="2642"/>
      <c r="AC597" s="2642"/>
      <c r="AD597" s="2642"/>
      <c r="AE597" s="2642"/>
      <c r="AF597" s="2581"/>
    </row>
    <row r="598" spans="2:32" s="2887" customFormat="1" x14ac:dyDescent="0.2">
      <c r="B598" s="3661" t="s">
        <v>5051</v>
      </c>
      <c r="C598" s="3662"/>
      <c r="D598" s="3663" t="s">
        <v>5145</v>
      </c>
      <c r="E598" s="3663"/>
      <c r="F598" s="3663"/>
      <c r="G598" s="3663"/>
      <c r="H598" s="3663"/>
      <c r="I598" s="2643"/>
      <c r="J598" s="2643"/>
      <c r="K598" s="2643"/>
      <c r="L598" s="2643"/>
      <c r="M598" s="2643"/>
      <c r="N598" s="2643"/>
      <c r="O598" s="2643"/>
      <c r="P598" s="2643"/>
      <c r="Q598" s="2642"/>
      <c r="R598" s="2642"/>
      <c r="S598" s="2642"/>
      <c r="T598" s="2642"/>
      <c r="U598" s="2642"/>
      <c r="V598" s="2642"/>
      <c r="W598" s="2642"/>
      <c r="X598" s="2642"/>
      <c r="Y598" s="2642"/>
      <c r="Z598" s="2642"/>
      <c r="AA598" s="2642"/>
      <c r="AB598" s="2642"/>
      <c r="AC598" s="2642"/>
      <c r="AD598" s="2642"/>
      <c r="AE598" s="2642"/>
      <c r="AF598" s="2581"/>
    </row>
    <row r="599" spans="2:32" s="2887" customFormat="1" x14ac:dyDescent="0.2">
      <c r="B599" s="3661" t="s">
        <v>5052</v>
      </c>
      <c r="C599" s="3662"/>
      <c r="D599" s="3663" t="s">
        <v>1528</v>
      </c>
      <c r="E599" s="3663"/>
      <c r="F599" s="3663"/>
      <c r="G599" s="3663"/>
      <c r="H599" s="3663"/>
      <c r="I599" s="2643"/>
      <c r="J599" s="2643"/>
      <c r="K599" s="2643"/>
      <c r="L599" s="2643"/>
      <c r="M599" s="2643"/>
      <c r="N599" s="2643"/>
      <c r="O599" s="2643"/>
      <c r="P599" s="2643"/>
      <c r="Q599" s="2642"/>
      <c r="R599" s="2642"/>
      <c r="S599" s="2642"/>
      <c r="T599" s="2642"/>
      <c r="U599" s="2642"/>
      <c r="V599" s="2642"/>
      <c r="W599" s="2642"/>
      <c r="X599" s="2642"/>
      <c r="Y599" s="2642"/>
      <c r="Z599" s="2642"/>
      <c r="AA599" s="2642"/>
      <c r="AB599" s="2642"/>
      <c r="AC599" s="2642"/>
      <c r="AD599" s="2642"/>
      <c r="AE599" s="2642"/>
      <c r="AF599" s="2581"/>
    </row>
    <row r="600" spans="2:32" s="2887" customFormat="1" ht="13.5" thickBot="1" x14ac:dyDescent="0.25">
      <c r="B600" s="3495"/>
      <c r="C600" s="3494"/>
      <c r="D600" s="3494"/>
      <c r="E600" s="3494"/>
      <c r="F600" s="3494"/>
      <c r="G600" s="2646"/>
      <c r="H600" s="2646"/>
      <c r="I600" s="2646"/>
      <c r="J600" s="2646"/>
      <c r="K600" s="2646"/>
      <c r="L600" s="2646"/>
      <c r="M600" s="2646"/>
      <c r="N600" s="2646"/>
      <c r="O600" s="2646"/>
      <c r="P600" s="2646"/>
      <c r="Q600" s="2646"/>
      <c r="R600" s="2646"/>
      <c r="S600" s="2646"/>
      <c r="T600" s="2646"/>
      <c r="U600" s="2646"/>
      <c r="V600" s="2646"/>
      <c r="W600" s="2646"/>
      <c r="X600" s="2646"/>
      <c r="Y600" s="2646"/>
      <c r="Z600" s="2646"/>
      <c r="AA600" s="2646"/>
      <c r="AB600" s="2646"/>
      <c r="AC600" s="2646"/>
      <c r="AD600" s="2646"/>
      <c r="AE600" s="2646"/>
      <c r="AF600" s="2586"/>
    </row>
    <row r="601" spans="2:32" s="2887" customFormat="1" x14ac:dyDescent="0.2">
      <c r="B601" s="2786" t="str">
        <f>+B582</f>
        <v>.</v>
      </c>
    </row>
    <row r="602" spans="2:32" s="2887" customFormat="1" ht="13.5" thickBot="1" x14ac:dyDescent="0.25"/>
    <row r="603" spans="2:32" s="2887" customFormat="1" ht="20.25" x14ac:dyDescent="0.2">
      <c r="B603" s="3616" t="s">
        <v>5124</v>
      </c>
      <c r="C603" s="3617"/>
      <c r="D603" s="3617"/>
      <c r="E603" s="3617"/>
      <c r="F603" s="3617"/>
      <c r="G603" s="3617"/>
      <c r="H603" s="3617"/>
      <c r="I603" s="3617"/>
      <c r="J603" s="3617"/>
      <c r="K603" s="3617"/>
      <c r="L603" s="3617"/>
      <c r="M603" s="3617"/>
      <c r="N603" s="3617"/>
      <c r="O603" s="3617"/>
      <c r="P603" s="3617"/>
      <c r="Q603" s="3617"/>
      <c r="R603" s="3617"/>
      <c r="S603" s="3617"/>
      <c r="T603" s="3617"/>
      <c r="U603" s="3617"/>
      <c r="V603" s="3617"/>
      <c r="W603" s="3617"/>
      <c r="X603" s="3617"/>
      <c r="Y603" s="3617"/>
      <c r="Z603" s="3617"/>
      <c r="AA603" s="3617"/>
      <c r="AB603" s="3617"/>
      <c r="AC603" s="3617"/>
      <c r="AD603" s="3617"/>
      <c r="AE603" s="3617"/>
      <c r="AF603" s="3618"/>
    </row>
    <row r="604" spans="2:32" s="2887" customFormat="1" x14ac:dyDescent="0.2">
      <c r="B604" s="3492"/>
      <c r="C604" s="3493"/>
      <c r="D604" s="3493"/>
      <c r="E604" s="3493"/>
      <c r="F604" s="3493"/>
      <c r="G604" s="2580"/>
      <c r="H604" s="2580"/>
      <c r="I604" s="2580"/>
      <c r="J604" s="2580"/>
      <c r="K604" s="2580"/>
      <c r="L604" s="2580"/>
      <c r="M604" s="2580"/>
      <c r="N604" s="2580"/>
      <c r="O604" s="2580"/>
      <c r="P604" s="2580"/>
      <c r="Q604" s="2580"/>
      <c r="R604" s="2580"/>
      <c r="S604" s="2580"/>
      <c r="T604" s="2580"/>
      <c r="U604" s="2580"/>
      <c r="V604" s="2580"/>
      <c r="W604" s="2580"/>
      <c r="X604" s="2580"/>
      <c r="Y604" s="2580"/>
      <c r="Z604" s="2580"/>
      <c r="AA604" s="2580"/>
      <c r="AB604" s="2580"/>
      <c r="AC604" s="2580"/>
      <c r="AD604" s="2580"/>
      <c r="AE604" s="2580"/>
      <c r="AF604" s="2581"/>
    </row>
    <row r="605" spans="2:32" s="2887" customFormat="1" x14ac:dyDescent="0.2">
      <c r="B605" s="2644" t="s">
        <v>5144</v>
      </c>
      <c r="C605" s="3493"/>
      <c r="D605" s="3674" t="s">
        <v>6108</v>
      </c>
      <c r="E605" s="3674"/>
      <c r="F605" s="3674"/>
      <c r="G605" s="2580"/>
      <c r="H605" s="2580"/>
      <c r="I605" s="2580"/>
      <c r="J605" s="2580"/>
      <c r="K605" s="2580"/>
      <c r="L605" s="2580"/>
      <c r="M605" s="2580"/>
      <c r="N605" s="2580"/>
      <c r="O605" s="2580"/>
      <c r="P605" s="2580"/>
      <c r="Q605" s="2580"/>
      <c r="R605" s="2580"/>
      <c r="S605" s="2580"/>
      <c r="T605" s="2580"/>
      <c r="U605" s="2580"/>
      <c r="V605" s="2580"/>
      <c r="W605" s="2580"/>
      <c r="X605" s="2580"/>
      <c r="Y605" s="2580"/>
      <c r="Z605" s="2580"/>
      <c r="AA605" s="2580"/>
      <c r="AB605" s="2580"/>
      <c r="AC605" s="2580"/>
      <c r="AD605" s="2580"/>
      <c r="AE605" s="2580"/>
      <c r="AF605" s="2581"/>
    </row>
    <row r="606" spans="2:32" s="2887" customFormat="1" x14ac:dyDescent="0.2">
      <c r="B606" s="3675" t="s">
        <v>5127</v>
      </c>
      <c r="C606" s="3676"/>
      <c r="D606" s="3670">
        <v>41640</v>
      </c>
      <c r="E606" s="3670"/>
      <c r="F606" s="3670"/>
      <c r="G606" s="2580"/>
      <c r="H606" s="2580"/>
      <c r="I606" s="2580"/>
      <c r="J606" s="2580"/>
      <c r="K606" s="2580"/>
      <c r="L606" s="2580"/>
      <c r="M606" s="2580"/>
      <c r="N606" s="2580"/>
      <c r="O606" s="2580"/>
      <c r="P606" s="2580"/>
      <c r="Q606" s="2580"/>
      <c r="R606" s="2580"/>
      <c r="S606" s="2580"/>
      <c r="T606" s="2580"/>
      <c r="U606" s="2580"/>
      <c r="V606" s="2580"/>
      <c r="W606" s="2580"/>
      <c r="X606" s="2580"/>
      <c r="Y606" s="2580"/>
      <c r="Z606" s="2580"/>
      <c r="AA606" s="2580"/>
      <c r="AB606" s="2580"/>
      <c r="AC606" s="2580"/>
      <c r="AD606" s="2580"/>
      <c r="AE606" s="2580"/>
      <c r="AF606" s="2581"/>
    </row>
    <row r="607" spans="2:32" s="2887" customFormat="1" x14ac:dyDescent="0.2">
      <c r="B607" s="3620" t="s">
        <v>5125</v>
      </c>
      <c r="C607" s="3621"/>
      <c r="D607" s="3692">
        <v>41670</v>
      </c>
      <c r="E607" s="3692"/>
      <c r="F607" s="3692"/>
      <c r="G607" s="2580"/>
      <c r="H607" s="2580"/>
      <c r="I607" s="2580"/>
      <c r="J607" s="2580"/>
      <c r="K607" s="2580"/>
      <c r="L607" s="2580"/>
      <c r="M607" s="2580"/>
      <c r="N607" s="2580"/>
      <c r="O607" s="2580"/>
      <c r="P607" s="2580"/>
      <c r="Q607" s="2580"/>
      <c r="R607" s="2580"/>
      <c r="S607" s="2580"/>
      <c r="T607" s="2580"/>
      <c r="U607" s="2580"/>
      <c r="V607" s="2580"/>
      <c r="W607" s="2580"/>
      <c r="X607" s="2580"/>
      <c r="Y607" s="2580"/>
      <c r="Z607" s="2580"/>
      <c r="AA607" s="2580"/>
      <c r="AB607" s="2580"/>
      <c r="AC607" s="2580"/>
      <c r="AD607" s="2580"/>
      <c r="AE607" s="2580"/>
      <c r="AF607" s="2581"/>
    </row>
    <row r="608" spans="2:32" s="2887" customFormat="1" ht="13.5" thickBot="1" x14ac:dyDescent="0.25">
      <c r="B608" s="3492"/>
      <c r="C608" s="3493"/>
      <c r="D608" s="3493"/>
      <c r="E608" s="3493"/>
      <c r="F608" s="3493"/>
      <c r="G608" s="2580"/>
      <c r="H608" s="2580"/>
      <c r="I608" s="2580"/>
      <c r="J608" s="2580"/>
      <c r="K608" s="2580"/>
      <c r="L608" s="2580"/>
      <c r="M608" s="2580"/>
      <c r="N608" s="2580"/>
      <c r="O608" s="2580"/>
      <c r="P608" s="2580"/>
      <c r="Q608" s="2580"/>
      <c r="R608" s="2580"/>
      <c r="S608" s="2580"/>
      <c r="T608" s="2580"/>
      <c r="U608" s="2580"/>
      <c r="V608" s="2580"/>
      <c r="W608" s="2580"/>
      <c r="X608" s="2580"/>
      <c r="Y608" s="2580"/>
      <c r="Z608" s="2580"/>
      <c r="AA608" s="2580"/>
      <c r="AB608" s="2580"/>
      <c r="AC608" s="2580"/>
      <c r="AD608" s="2580"/>
      <c r="AE608" s="2580"/>
      <c r="AF608" s="2581"/>
    </row>
    <row r="609" spans="2:32" s="2887" customFormat="1" ht="42.75" customHeight="1" thickBot="1" x14ac:dyDescent="0.25">
      <c r="B609" s="3633" t="s">
        <v>5126</v>
      </c>
      <c r="C609" s="3677"/>
      <c r="D609" s="3623" t="s">
        <v>6711</v>
      </c>
      <c r="E609" s="3624"/>
      <c r="F609" s="3624"/>
      <c r="G609" s="3624"/>
      <c r="H609" s="3624"/>
      <c r="I609" s="3624"/>
      <c r="J609" s="3624"/>
      <c r="K609" s="3624"/>
      <c r="L609" s="3624"/>
      <c r="M609" s="3624"/>
      <c r="N609" s="3624"/>
      <c r="O609" s="3624"/>
      <c r="P609" s="3624"/>
      <c r="Q609" s="3625"/>
      <c r="R609" s="2580"/>
      <c r="S609" s="2580"/>
      <c r="T609" s="2580"/>
      <c r="U609" s="2580"/>
      <c r="V609" s="2580"/>
      <c r="W609" s="2580"/>
      <c r="X609" s="2580"/>
      <c r="Y609" s="2580"/>
      <c r="Z609" s="2580"/>
      <c r="AA609" s="2580"/>
      <c r="AB609" s="2580"/>
      <c r="AC609" s="2580"/>
      <c r="AD609" s="2580"/>
      <c r="AE609" s="2580"/>
      <c r="AF609" s="2581"/>
    </row>
    <row r="610" spans="2:32" s="2887" customFormat="1" ht="13.5" thickBot="1" x14ac:dyDescent="0.25">
      <c r="B610" s="3492"/>
      <c r="C610" s="3493"/>
      <c r="D610" s="3493"/>
      <c r="E610" s="3493"/>
      <c r="F610" s="3493"/>
      <c r="G610" s="2580"/>
      <c r="H610" s="2580"/>
      <c r="I610" s="2580"/>
      <c r="J610" s="2580"/>
      <c r="K610" s="2580"/>
      <c r="L610" s="2580"/>
      <c r="M610" s="2580"/>
      <c r="N610" s="2580"/>
      <c r="O610" s="2580"/>
      <c r="P610" s="2580"/>
      <c r="Q610" s="2580"/>
      <c r="R610" s="2646"/>
      <c r="S610" s="2580"/>
      <c r="T610" s="2580"/>
      <c r="U610" s="2580"/>
      <c r="V610" s="2580"/>
      <c r="W610" s="2580"/>
      <c r="X610" s="2580"/>
      <c r="Y610" s="2580"/>
      <c r="Z610" s="2580"/>
      <c r="AA610" s="2580"/>
      <c r="AB610" s="2580"/>
      <c r="AC610" s="2580"/>
      <c r="AD610" s="2580"/>
      <c r="AE610" s="2580"/>
      <c r="AF610" s="2581"/>
    </row>
    <row r="611" spans="2:32" s="2887" customFormat="1" ht="13.5" thickBot="1" x14ac:dyDescent="0.25">
      <c r="B611" s="3678" t="s">
        <v>5128</v>
      </c>
      <c r="C611" s="3679"/>
      <c r="D611" s="3630" t="s">
        <v>5129</v>
      </c>
      <c r="E611" s="3682" t="s">
        <v>224</v>
      </c>
      <c r="F611" s="3683"/>
      <c r="G611" s="3683"/>
      <c r="H611" s="3683"/>
      <c r="I611" s="3683"/>
      <c r="J611" s="3683"/>
      <c r="K611" s="3683"/>
      <c r="L611" s="3683"/>
      <c r="M611" s="3683"/>
      <c r="N611" s="3683"/>
      <c r="O611" s="3683"/>
      <c r="P611" s="3684"/>
      <c r="Q611" s="3685" t="s">
        <v>340</v>
      </c>
      <c r="R611" s="3686"/>
      <c r="S611" s="3687"/>
      <c r="T611" s="3687"/>
      <c r="U611" s="3687"/>
      <c r="V611" s="3687"/>
      <c r="W611" s="3687"/>
      <c r="X611" s="3687"/>
      <c r="Y611" s="3688"/>
      <c r="Z611" s="3685" t="s">
        <v>225</v>
      </c>
      <c r="AA611" s="3687"/>
      <c r="AB611" s="3688"/>
      <c r="AC611" s="3689" t="s">
        <v>5048</v>
      </c>
      <c r="AD611" s="3690"/>
      <c r="AE611" s="3691"/>
      <c r="AF611" s="2581"/>
    </row>
    <row r="612" spans="2:32" s="2887" customFormat="1" ht="13.5" thickBot="1" x14ac:dyDescent="0.25">
      <c r="B612" s="3680"/>
      <c r="C612" s="3681"/>
      <c r="D612" s="3630"/>
      <c r="E612" s="3630" t="s">
        <v>5066</v>
      </c>
      <c r="F612" s="3630" t="s">
        <v>5067</v>
      </c>
      <c r="G612" s="3631" t="s">
        <v>5069</v>
      </c>
      <c r="H612" s="3631" t="s">
        <v>5130</v>
      </c>
      <c r="I612" s="3671" t="s">
        <v>5131</v>
      </c>
      <c r="J612" s="3671" t="s">
        <v>5132</v>
      </c>
      <c r="K612" s="3671" t="s">
        <v>5072</v>
      </c>
      <c r="L612" s="3671"/>
      <c r="M612" s="3671" t="s">
        <v>5133</v>
      </c>
      <c r="N612" s="3671" t="s">
        <v>5134</v>
      </c>
      <c r="O612" s="3671" t="s">
        <v>5135</v>
      </c>
      <c r="P612" s="3671" t="s">
        <v>5136</v>
      </c>
      <c r="Q612" s="3627" t="s">
        <v>5078</v>
      </c>
      <c r="R612" s="3627" t="s">
        <v>5079</v>
      </c>
      <c r="S612" s="3627" t="s">
        <v>5080</v>
      </c>
      <c r="T612" s="3627" t="s">
        <v>5137</v>
      </c>
      <c r="U612" s="3627" t="s">
        <v>5138</v>
      </c>
      <c r="V612" s="3627" t="s">
        <v>5083</v>
      </c>
      <c r="W612" s="3627" t="s">
        <v>5085</v>
      </c>
      <c r="X612" s="3631" t="s">
        <v>5139</v>
      </c>
      <c r="Y612" s="3631" t="s">
        <v>5140</v>
      </c>
      <c r="Z612" s="3627" t="s">
        <v>5141</v>
      </c>
      <c r="AA612" s="3627" t="s">
        <v>5142</v>
      </c>
      <c r="AB612" s="3627" t="s">
        <v>5143</v>
      </c>
      <c r="AC612" s="3627" t="s">
        <v>1162</v>
      </c>
      <c r="AD612" s="3627" t="s">
        <v>5049</v>
      </c>
      <c r="AE612" s="3627" t="s">
        <v>5050</v>
      </c>
      <c r="AF612" s="2581"/>
    </row>
    <row r="613" spans="2:32" s="2887" customFormat="1" ht="13.5" thickBot="1" x14ac:dyDescent="0.25">
      <c r="B613" s="3680"/>
      <c r="C613" s="3681"/>
      <c r="D613" s="3627"/>
      <c r="E613" s="3627"/>
      <c r="F613" s="3627"/>
      <c r="G613" s="3632"/>
      <c r="H613" s="3632"/>
      <c r="I613" s="3631"/>
      <c r="J613" s="3631"/>
      <c r="K613" s="3489" t="s">
        <v>5092</v>
      </c>
      <c r="L613" s="3490" t="s">
        <v>2809</v>
      </c>
      <c r="M613" s="3631"/>
      <c r="N613" s="3631"/>
      <c r="O613" s="3631"/>
      <c r="P613" s="3631"/>
      <c r="Q613" s="3628"/>
      <c r="R613" s="3628"/>
      <c r="S613" s="3628"/>
      <c r="T613" s="3628"/>
      <c r="U613" s="3628"/>
      <c r="V613" s="3628"/>
      <c r="W613" s="3628"/>
      <c r="X613" s="3632"/>
      <c r="Y613" s="3632"/>
      <c r="Z613" s="3628"/>
      <c r="AA613" s="3628"/>
      <c r="AB613" s="3628"/>
      <c r="AC613" s="3628"/>
      <c r="AD613" s="3628"/>
      <c r="AE613" s="3628"/>
      <c r="AF613" s="2581"/>
    </row>
    <row r="614" spans="2:32" s="2887" customFormat="1" ht="13.5" thickBot="1" x14ac:dyDescent="0.25">
      <c r="B614" s="3697" t="s">
        <v>6712</v>
      </c>
      <c r="C614" s="4497"/>
      <c r="D614" s="3163" t="s">
        <v>1545</v>
      </c>
      <c r="E614" s="3163" t="s">
        <v>1545</v>
      </c>
      <c r="F614" s="3163" t="s">
        <v>1545</v>
      </c>
      <c r="G614" s="3163" t="s">
        <v>1545</v>
      </c>
      <c r="H614" s="3163" t="s">
        <v>1545</v>
      </c>
      <c r="I614" s="3163">
        <v>0.05</v>
      </c>
      <c r="J614" s="3163">
        <v>0.16</v>
      </c>
      <c r="K614" s="3163" t="s">
        <v>1545</v>
      </c>
      <c r="L614" s="3163" t="s">
        <v>1545</v>
      </c>
      <c r="M614" s="3163" t="s">
        <v>1545</v>
      </c>
      <c r="N614" s="3163" t="s">
        <v>1545</v>
      </c>
      <c r="O614" s="3163" t="s">
        <v>1545</v>
      </c>
      <c r="P614" s="3163" t="s">
        <v>1545</v>
      </c>
      <c r="Q614" s="3163" t="s">
        <v>1545</v>
      </c>
      <c r="R614" s="3163" t="s">
        <v>1545</v>
      </c>
      <c r="S614" s="3163" t="s">
        <v>1545</v>
      </c>
      <c r="T614" s="3163" t="s">
        <v>1545</v>
      </c>
      <c r="U614" s="3163" t="s">
        <v>1545</v>
      </c>
      <c r="V614" s="3163" t="s">
        <v>1545</v>
      </c>
      <c r="W614" s="3163" t="s">
        <v>1545</v>
      </c>
      <c r="X614" s="3163" t="s">
        <v>1545</v>
      </c>
      <c r="Y614" s="3163" t="s">
        <v>1545</v>
      </c>
      <c r="Z614" s="3163" t="s">
        <v>1545</v>
      </c>
      <c r="AA614" s="3163" t="s">
        <v>1545</v>
      </c>
      <c r="AB614" s="3163" t="s">
        <v>1545</v>
      </c>
      <c r="AC614" s="3163" t="s">
        <v>1545</v>
      </c>
      <c r="AD614" s="3163" t="s">
        <v>1545</v>
      </c>
      <c r="AE614" s="3163" t="s">
        <v>1545</v>
      </c>
      <c r="AF614" s="2581"/>
    </row>
    <row r="615" spans="2:32" s="2887" customFormat="1" x14ac:dyDescent="0.2">
      <c r="B615" s="2645"/>
      <c r="C615" s="2575"/>
      <c r="D615" s="2575"/>
      <c r="E615" s="2575"/>
      <c r="F615" s="2575"/>
      <c r="G615" s="2576"/>
      <c r="H615" s="2576"/>
      <c r="I615" s="2576"/>
      <c r="J615" s="2576"/>
      <c r="K615" s="2575"/>
      <c r="L615" s="2576"/>
      <c r="M615" s="2576"/>
      <c r="N615" s="2576"/>
      <c r="O615" s="2576"/>
      <c r="P615" s="2576"/>
      <c r="Q615" s="2642"/>
      <c r="R615" s="2642"/>
      <c r="S615" s="2642"/>
      <c r="T615" s="2642"/>
      <c r="U615" s="2642"/>
      <c r="V615" s="2642"/>
      <c r="W615" s="2642"/>
      <c r="X615" s="2642"/>
      <c r="Y615" s="2642"/>
      <c r="Z615" s="2642"/>
      <c r="AA615" s="2642"/>
      <c r="AB615" s="2642"/>
      <c r="AC615" s="2642"/>
      <c r="AD615" s="2642"/>
      <c r="AE615" s="2642"/>
      <c r="AF615" s="2581"/>
    </row>
    <row r="616" spans="2:32" s="2887" customFormat="1" x14ac:dyDescent="0.2">
      <c r="B616" s="3661" t="s">
        <v>5051</v>
      </c>
      <c r="C616" s="3662"/>
      <c r="D616" s="3663" t="s">
        <v>1545</v>
      </c>
      <c r="E616" s="3663"/>
      <c r="F616" s="3663"/>
      <c r="G616" s="3663"/>
      <c r="H616" s="3663"/>
      <c r="I616" s="2643"/>
      <c r="J616" s="2643"/>
      <c r="K616" s="2643"/>
      <c r="L616" s="2643"/>
      <c r="M616" s="2643"/>
      <c r="N616" s="2643"/>
      <c r="O616" s="2643"/>
      <c r="P616" s="2643"/>
      <c r="Q616" s="2642"/>
      <c r="R616" s="2642"/>
      <c r="S616" s="2642"/>
      <c r="T616" s="2642"/>
      <c r="U616" s="2642"/>
      <c r="V616" s="2642"/>
      <c r="W616" s="2642"/>
      <c r="X616" s="2642"/>
      <c r="Y616" s="2642"/>
      <c r="Z616" s="2642"/>
      <c r="AA616" s="2642"/>
      <c r="AB616" s="2642"/>
      <c r="AC616" s="2642"/>
      <c r="AD616" s="2642"/>
      <c r="AE616" s="2642"/>
      <c r="AF616" s="2581"/>
    </row>
    <row r="617" spans="2:32" s="2887" customFormat="1" x14ac:dyDescent="0.2">
      <c r="B617" s="3661" t="s">
        <v>5052</v>
      </c>
      <c r="C617" s="3662"/>
      <c r="D617" s="3663" t="s">
        <v>6713</v>
      </c>
      <c r="E617" s="3663"/>
      <c r="F617" s="3663"/>
      <c r="G617" s="3663"/>
      <c r="H617" s="3663"/>
      <c r="I617" s="2643"/>
      <c r="J617" s="2643"/>
      <c r="K617" s="2643"/>
      <c r="L617" s="2643"/>
      <c r="M617" s="2643"/>
      <c r="N617" s="2643"/>
      <c r="O617" s="2643"/>
      <c r="P617" s="2643"/>
      <c r="Q617" s="2642"/>
      <c r="R617" s="2642"/>
      <c r="S617" s="2642"/>
      <c r="T617" s="2642"/>
      <c r="U617" s="2642"/>
      <c r="V617" s="2642"/>
      <c r="W617" s="2642"/>
      <c r="X617" s="2642"/>
      <c r="Y617" s="2642"/>
      <c r="Z617" s="2642"/>
      <c r="AA617" s="2642"/>
      <c r="AB617" s="2642"/>
      <c r="AC617" s="2642"/>
      <c r="AD617" s="2642"/>
      <c r="AE617" s="2642"/>
      <c r="AF617" s="2581"/>
    </row>
    <row r="618" spans="2:32" s="2887" customFormat="1" ht="13.5" thickBot="1" x14ac:dyDescent="0.25">
      <c r="B618" s="3495"/>
      <c r="C618" s="3494"/>
      <c r="D618" s="3494"/>
      <c r="E618" s="3494"/>
      <c r="F618" s="3494"/>
      <c r="G618" s="2646"/>
      <c r="H618" s="2646"/>
      <c r="I618" s="2646"/>
      <c r="J618" s="2646"/>
      <c r="K618" s="2646"/>
      <c r="L618" s="2646"/>
      <c r="M618" s="2646"/>
      <c r="N618" s="2646"/>
      <c r="O618" s="2646"/>
      <c r="P618" s="2646"/>
      <c r="Q618" s="2646"/>
      <c r="R618" s="2646"/>
      <c r="S618" s="2646"/>
      <c r="T618" s="2646"/>
      <c r="U618" s="2646"/>
      <c r="V618" s="2646"/>
      <c r="W618" s="2646"/>
      <c r="X618" s="2646"/>
      <c r="Y618" s="2646"/>
      <c r="Z618" s="2646"/>
      <c r="AA618" s="2646"/>
      <c r="AB618" s="2646"/>
      <c r="AC618" s="2646"/>
      <c r="AD618" s="2646"/>
      <c r="AE618" s="2646"/>
      <c r="AF618" s="2586"/>
    </row>
    <row r="619" spans="2:32" s="2887" customFormat="1" x14ac:dyDescent="0.2">
      <c r="B619" s="2786" t="str">
        <f>+B601</f>
        <v>.</v>
      </c>
    </row>
    <row r="620" spans="2:32" s="2887" customFormat="1" ht="13.5" thickBot="1" x14ac:dyDescent="0.25"/>
    <row r="621" spans="2:32" s="2887" customFormat="1" ht="20.25" x14ac:dyDescent="0.2">
      <c r="B621" s="3616" t="s">
        <v>5124</v>
      </c>
      <c r="C621" s="3617"/>
      <c r="D621" s="3617"/>
      <c r="E621" s="3617"/>
      <c r="F621" s="3617"/>
      <c r="G621" s="3617"/>
      <c r="H621" s="3617"/>
      <c r="I621" s="3617"/>
      <c r="J621" s="3617"/>
      <c r="K621" s="3617"/>
      <c r="L621" s="3617"/>
      <c r="M621" s="3617"/>
      <c r="N621" s="3617"/>
      <c r="O621" s="3617"/>
      <c r="P621" s="3617"/>
      <c r="Q621" s="3617"/>
      <c r="R621" s="3617"/>
      <c r="S621" s="3617"/>
      <c r="T621" s="3617"/>
      <c r="U621" s="3617"/>
      <c r="V621" s="3617"/>
      <c r="W621" s="3617"/>
      <c r="X621" s="3617"/>
      <c r="Y621" s="3617"/>
      <c r="Z621" s="3617"/>
      <c r="AA621" s="3617"/>
      <c r="AB621" s="3617"/>
      <c r="AC621" s="3617"/>
      <c r="AD621" s="3617"/>
      <c r="AE621" s="3617"/>
      <c r="AF621" s="3618"/>
    </row>
    <row r="622" spans="2:32" s="2887" customFormat="1" x14ac:dyDescent="0.2">
      <c r="B622" s="3492"/>
      <c r="C622" s="3493"/>
      <c r="D622" s="3493"/>
      <c r="E622" s="3493"/>
      <c r="F622" s="3493"/>
      <c r="G622" s="2580"/>
      <c r="H622" s="2580"/>
      <c r="I622" s="2580"/>
      <c r="J622" s="2580"/>
      <c r="K622" s="2580"/>
      <c r="L622" s="2580"/>
      <c r="M622" s="2580"/>
      <c r="N622" s="2580"/>
      <c r="O622" s="2580"/>
      <c r="P622" s="2580"/>
      <c r="Q622" s="2580"/>
      <c r="R622" s="2580"/>
      <c r="S622" s="2580"/>
      <c r="T622" s="2580"/>
      <c r="U622" s="2580"/>
      <c r="V622" s="2580"/>
      <c r="W622" s="2580"/>
      <c r="X622" s="2580"/>
      <c r="Y622" s="2580"/>
      <c r="Z622" s="2580"/>
      <c r="AA622" s="2580"/>
      <c r="AB622" s="2580"/>
      <c r="AC622" s="2580"/>
      <c r="AD622" s="2580"/>
      <c r="AE622" s="2580"/>
      <c r="AF622" s="2581"/>
    </row>
    <row r="623" spans="2:32" s="2887" customFormat="1" x14ac:dyDescent="0.2">
      <c r="B623" s="2644" t="s">
        <v>5144</v>
      </c>
      <c r="C623" s="3493"/>
      <c r="D623" s="3674" t="s">
        <v>6108</v>
      </c>
      <c r="E623" s="3674"/>
      <c r="F623" s="3674"/>
      <c r="G623" s="2580"/>
      <c r="H623" s="2580"/>
      <c r="I623" s="2580"/>
      <c r="J623" s="2580"/>
      <c r="K623" s="2580"/>
      <c r="L623" s="2580"/>
      <c r="M623" s="2580"/>
      <c r="N623" s="2580"/>
      <c r="O623" s="2580"/>
      <c r="P623" s="2580"/>
      <c r="Q623" s="2580"/>
      <c r="R623" s="2580"/>
      <c r="S623" s="2580"/>
      <c r="T623" s="2580"/>
      <c r="U623" s="2580"/>
      <c r="V623" s="2580"/>
      <c r="W623" s="2580"/>
      <c r="X623" s="2580"/>
      <c r="Y623" s="2580"/>
      <c r="Z623" s="2580"/>
      <c r="AA623" s="2580"/>
      <c r="AB623" s="2580"/>
      <c r="AC623" s="2580"/>
      <c r="AD623" s="2580"/>
      <c r="AE623" s="2580"/>
      <c r="AF623" s="2581"/>
    </row>
    <row r="624" spans="2:32" s="2887" customFormat="1" x14ac:dyDescent="0.2">
      <c r="B624" s="3675" t="s">
        <v>5127</v>
      </c>
      <c r="C624" s="3676"/>
      <c r="D624" s="3670">
        <v>41646</v>
      </c>
      <c r="E624" s="3670"/>
      <c r="F624" s="3670"/>
      <c r="G624" s="2580"/>
      <c r="H624" s="2580"/>
      <c r="I624" s="2580"/>
      <c r="J624" s="2580"/>
      <c r="K624" s="2580"/>
      <c r="L624" s="2580"/>
      <c r="M624" s="2580"/>
      <c r="N624" s="2580"/>
      <c r="O624" s="2580"/>
      <c r="P624" s="2580"/>
      <c r="Q624" s="2580"/>
      <c r="R624" s="2580"/>
      <c r="S624" s="2580"/>
      <c r="T624" s="2580"/>
      <c r="U624" s="2580"/>
      <c r="V624" s="2580"/>
      <c r="W624" s="2580"/>
      <c r="X624" s="2580"/>
      <c r="Y624" s="2580"/>
      <c r="Z624" s="2580"/>
      <c r="AA624" s="2580"/>
      <c r="AB624" s="2580"/>
      <c r="AC624" s="2580"/>
      <c r="AD624" s="2580"/>
      <c r="AE624" s="2580"/>
      <c r="AF624" s="2581"/>
    </row>
    <row r="625" spans="2:32" s="2887" customFormat="1" x14ac:dyDescent="0.2">
      <c r="B625" s="3620" t="s">
        <v>5125</v>
      </c>
      <c r="C625" s="3621"/>
      <c r="D625" s="3692">
        <v>41670</v>
      </c>
      <c r="E625" s="3692"/>
      <c r="F625" s="3692"/>
      <c r="G625" s="2580"/>
      <c r="H625" s="2580"/>
      <c r="I625" s="2580"/>
      <c r="J625" s="2580"/>
      <c r="K625" s="2580"/>
      <c r="L625" s="2580"/>
      <c r="M625" s="2580"/>
      <c r="N625" s="2580"/>
      <c r="O625" s="2580"/>
      <c r="P625" s="2580"/>
      <c r="Q625" s="2580"/>
      <c r="R625" s="2580"/>
      <c r="S625" s="2580"/>
      <c r="T625" s="2580"/>
      <c r="U625" s="2580"/>
      <c r="V625" s="2580"/>
      <c r="W625" s="2580"/>
      <c r="X625" s="2580"/>
      <c r="Y625" s="2580"/>
      <c r="Z625" s="2580"/>
      <c r="AA625" s="2580"/>
      <c r="AB625" s="2580"/>
      <c r="AC625" s="2580"/>
      <c r="AD625" s="2580"/>
      <c r="AE625" s="2580"/>
      <c r="AF625" s="2581"/>
    </row>
    <row r="626" spans="2:32" s="2887" customFormat="1" ht="13.5" thickBot="1" x14ac:dyDescent="0.25">
      <c r="B626" s="3492"/>
      <c r="C626" s="3493"/>
      <c r="D626" s="3493"/>
      <c r="E626" s="3493"/>
      <c r="F626" s="3493"/>
      <c r="G626" s="2580"/>
      <c r="H626" s="2580"/>
      <c r="I626" s="2580"/>
      <c r="J626" s="2580"/>
      <c r="K626" s="2580"/>
      <c r="L626" s="2580"/>
      <c r="M626" s="2580"/>
      <c r="N626" s="2580"/>
      <c r="O626" s="2580"/>
      <c r="P626" s="2580"/>
      <c r="Q626" s="2580"/>
      <c r="R626" s="2580"/>
      <c r="S626" s="2580"/>
      <c r="T626" s="2580"/>
      <c r="U626" s="2580"/>
      <c r="V626" s="2580"/>
      <c r="W626" s="2580"/>
      <c r="X626" s="2580"/>
      <c r="Y626" s="2580"/>
      <c r="Z626" s="2580"/>
      <c r="AA626" s="2580"/>
      <c r="AB626" s="2580"/>
      <c r="AC626" s="2580"/>
      <c r="AD626" s="2580"/>
      <c r="AE626" s="2580"/>
      <c r="AF626" s="2581"/>
    </row>
    <row r="627" spans="2:32" s="2887" customFormat="1" ht="45" customHeight="1" thickBot="1" x14ac:dyDescent="0.25">
      <c r="B627" s="3633" t="s">
        <v>5126</v>
      </c>
      <c r="C627" s="3677"/>
      <c r="D627" s="3623" t="s">
        <v>6710</v>
      </c>
      <c r="E627" s="3624"/>
      <c r="F627" s="3624"/>
      <c r="G627" s="3624"/>
      <c r="H627" s="3624"/>
      <c r="I627" s="3624"/>
      <c r="J627" s="3624"/>
      <c r="K627" s="3624"/>
      <c r="L627" s="3624"/>
      <c r="M627" s="3624"/>
      <c r="N627" s="3624"/>
      <c r="O627" s="3624"/>
      <c r="P627" s="3624"/>
      <c r="Q627" s="3625"/>
      <c r="R627" s="2580"/>
      <c r="S627" s="2580"/>
      <c r="T627" s="2580"/>
      <c r="U627" s="2580"/>
      <c r="V627" s="2580"/>
      <c r="W627" s="2580"/>
      <c r="X627" s="2580"/>
      <c r="Y627" s="2580"/>
      <c r="Z627" s="2580"/>
      <c r="AA627" s="2580"/>
      <c r="AB627" s="2580"/>
      <c r="AC627" s="2580"/>
      <c r="AD627" s="2580"/>
      <c r="AE627" s="2580"/>
      <c r="AF627" s="2581"/>
    </row>
    <row r="628" spans="2:32" s="2887" customFormat="1" ht="13.5" thickBot="1" x14ac:dyDescent="0.25">
      <c r="B628" s="3492"/>
      <c r="C628" s="3493"/>
      <c r="D628" s="3493"/>
      <c r="E628" s="3493"/>
      <c r="F628" s="3493"/>
      <c r="G628" s="2580"/>
      <c r="H628" s="2580"/>
      <c r="I628" s="2580"/>
      <c r="J628" s="2580"/>
      <c r="K628" s="2580"/>
      <c r="L628" s="2580"/>
      <c r="M628" s="2580"/>
      <c r="N628" s="2580"/>
      <c r="O628" s="2580"/>
      <c r="P628" s="2580"/>
      <c r="Q628" s="2580"/>
      <c r="R628" s="2646"/>
      <c r="S628" s="2580"/>
      <c r="T628" s="2580"/>
      <c r="U628" s="2580"/>
      <c r="V628" s="2580"/>
      <c r="W628" s="2580"/>
      <c r="X628" s="2580"/>
      <c r="Y628" s="2580"/>
      <c r="Z628" s="2580"/>
      <c r="AA628" s="2580"/>
      <c r="AB628" s="2580"/>
      <c r="AC628" s="2580"/>
      <c r="AD628" s="2580"/>
      <c r="AE628" s="2580"/>
      <c r="AF628" s="2581"/>
    </row>
    <row r="629" spans="2:32" s="2887" customFormat="1" ht="13.5" thickBot="1" x14ac:dyDescent="0.25">
      <c r="B629" s="3678" t="s">
        <v>5128</v>
      </c>
      <c r="C629" s="3679"/>
      <c r="D629" s="3630" t="s">
        <v>5129</v>
      </c>
      <c r="E629" s="3682" t="s">
        <v>224</v>
      </c>
      <c r="F629" s="3683"/>
      <c r="G629" s="3683"/>
      <c r="H629" s="3683"/>
      <c r="I629" s="3683"/>
      <c r="J629" s="3683"/>
      <c r="K629" s="3683"/>
      <c r="L629" s="3683"/>
      <c r="M629" s="3683"/>
      <c r="N629" s="3683"/>
      <c r="O629" s="3683"/>
      <c r="P629" s="3684"/>
      <c r="Q629" s="3685" t="s">
        <v>340</v>
      </c>
      <c r="R629" s="3686"/>
      <c r="S629" s="3687"/>
      <c r="T629" s="3687"/>
      <c r="U629" s="3687"/>
      <c r="V629" s="3687"/>
      <c r="W629" s="3687"/>
      <c r="X629" s="3687"/>
      <c r="Y629" s="3688"/>
      <c r="Z629" s="3685" t="s">
        <v>225</v>
      </c>
      <c r="AA629" s="3687"/>
      <c r="AB629" s="3688"/>
      <c r="AC629" s="3689" t="s">
        <v>5048</v>
      </c>
      <c r="AD629" s="3690"/>
      <c r="AE629" s="3691"/>
      <c r="AF629" s="2581"/>
    </row>
    <row r="630" spans="2:32" s="2887" customFormat="1" ht="13.5" thickBot="1" x14ac:dyDescent="0.25">
      <c r="B630" s="3680"/>
      <c r="C630" s="3681"/>
      <c r="D630" s="3630"/>
      <c r="E630" s="3630" t="s">
        <v>5066</v>
      </c>
      <c r="F630" s="3630" t="s">
        <v>5067</v>
      </c>
      <c r="G630" s="3631" t="s">
        <v>5069</v>
      </c>
      <c r="H630" s="3631" t="s">
        <v>5130</v>
      </c>
      <c r="I630" s="3671" t="s">
        <v>5131</v>
      </c>
      <c r="J630" s="3671" t="s">
        <v>5132</v>
      </c>
      <c r="K630" s="3671" t="s">
        <v>5072</v>
      </c>
      <c r="L630" s="3671"/>
      <c r="M630" s="3671" t="s">
        <v>5133</v>
      </c>
      <c r="N630" s="3671" t="s">
        <v>5134</v>
      </c>
      <c r="O630" s="3671" t="s">
        <v>5135</v>
      </c>
      <c r="P630" s="3671" t="s">
        <v>5136</v>
      </c>
      <c r="Q630" s="3627" t="s">
        <v>5078</v>
      </c>
      <c r="R630" s="3627" t="s">
        <v>5079</v>
      </c>
      <c r="S630" s="3627" t="s">
        <v>5080</v>
      </c>
      <c r="T630" s="3627" t="s">
        <v>5137</v>
      </c>
      <c r="U630" s="3627" t="s">
        <v>5138</v>
      </c>
      <c r="V630" s="3627" t="s">
        <v>5083</v>
      </c>
      <c r="W630" s="3627" t="s">
        <v>5085</v>
      </c>
      <c r="X630" s="3631" t="s">
        <v>5139</v>
      </c>
      <c r="Y630" s="3631" t="s">
        <v>5140</v>
      </c>
      <c r="Z630" s="3627" t="s">
        <v>5141</v>
      </c>
      <c r="AA630" s="3627" t="s">
        <v>5142</v>
      </c>
      <c r="AB630" s="3627" t="s">
        <v>5143</v>
      </c>
      <c r="AC630" s="3627" t="s">
        <v>1162</v>
      </c>
      <c r="AD630" s="3627" t="s">
        <v>5049</v>
      </c>
      <c r="AE630" s="3627" t="s">
        <v>5050</v>
      </c>
      <c r="AF630" s="2581"/>
    </row>
    <row r="631" spans="2:32" s="2887" customFormat="1" ht="13.5" thickBot="1" x14ac:dyDescent="0.25">
      <c r="B631" s="3680"/>
      <c r="C631" s="3681"/>
      <c r="D631" s="3627"/>
      <c r="E631" s="3627"/>
      <c r="F631" s="3627"/>
      <c r="G631" s="3632"/>
      <c r="H631" s="3632"/>
      <c r="I631" s="3631"/>
      <c r="J631" s="3631"/>
      <c r="K631" s="3489" t="s">
        <v>5092</v>
      </c>
      <c r="L631" s="3490" t="s">
        <v>2809</v>
      </c>
      <c r="M631" s="3631"/>
      <c r="N631" s="3631"/>
      <c r="O631" s="3631"/>
      <c r="P631" s="3631"/>
      <c r="Q631" s="3628"/>
      <c r="R631" s="3628"/>
      <c r="S631" s="3628"/>
      <c r="T631" s="3628"/>
      <c r="U631" s="3628"/>
      <c r="V631" s="3628"/>
      <c r="W631" s="3628"/>
      <c r="X631" s="3632"/>
      <c r="Y631" s="3632"/>
      <c r="Z631" s="3628"/>
      <c r="AA631" s="3628"/>
      <c r="AB631" s="3628"/>
      <c r="AC631" s="3628"/>
      <c r="AD631" s="3628"/>
      <c r="AE631" s="3628"/>
      <c r="AF631" s="2581"/>
    </row>
    <row r="632" spans="2:32" s="2887" customFormat="1" ht="24" customHeight="1" thickBot="1" x14ac:dyDescent="0.25">
      <c r="B632" s="3697" t="s">
        <v>6109</v>
      </c>
      <c r="C632" s="4497"/>
      <c r="D632" s="3163" t="s">
        <v>1545</v>
      </c>
      <c r="E632" s="3163" t="s">
        <v>1545</v>
      </c>
      <c r="F632" s="3163" t="s">
        <v>1545</v>
      </c>
      <c r="G632" s="3163" t="s">
        <v>1545</v>
      </c>
      <c r="H632" s="3163" t="s">
        <v>1545</v>
      </c>
      <c r="I632" s="3163">
        <v>0.04</v>
      </c>
      <c r="J632" s="3163">
        <v>0.12</v>
      </c>
      <c r="K632" s="3163" t="s">
        <v>1545</v>
      </c>
      <c r="L632" s="3163" t="s">
        <v>1545</v>
      </c>
      <c r="M632" s="3163" t="s">
        <v>1545</v>
      </c>
      <c r="N632" s="3163" t="s">
        <v>1545</v>
      </c>
      <c r="O632" s="3163" t="s">
        <v>1545</v>
      </c>
      <c r="P632" s="3163" t="s">
        <v>1545</v>
      </c>
      <c r="Q632" s="3163" t="s">
        <v>1545</v>
      </c>
      <c r="R632" s="3163" t="s">
        <v>1545</v>
      </c>
      <c r="S632" s="3163" t="s">
        <v>1545</v>
      </c>
      <c r="T632" s="3163" t="s">
        <v>1545</v>
      </c>
      <c r="U632" s="3163" t="s">
        <v>1545</v>
      </c>
      <c r="V632" s="3163" t="s">
        <v>1545</v>
      </c>
      <c r="W632" s="3163" t="s">
        <v>1545</v>
      </c>
      <c r="X632" s="3163" t="s">
        <v>1545</v>
      </c>
      <c r="Y632" s="3163" t="s">
        <v>1545</v>
      </c>
      <c r="Z632" s="3163" t="s">
        <v>1545</v>
      </c>
      <c r="AA632" s="3163" t="s">
        <v>1545</v>
      </c>
      <c r="AB632" s="3163" t="s">
        <v>1545</v>
      </c>
      <c r="AC632" s="3163" t="s">
        <v>1545</v>
      </c>
      <c r="AD632" s="3163" t="s">
        <v>1545</v>
      </c>
      <c r="AE632" s="3163" t="s">
        <v>1545</v>
      </c>
      <c r="AF632" s="2581"/>
    </row>
    <row r="633" spans="2:32" s="2887" customFormat="1" x14ac:dyDescent="0.2">
      <c r="B633" s="2645"/>
      <c r="C633" s="2575"/>
      <c r="D633" s="2575"/>
      <c r="E633" s="2575"/>
      <c r="F633" s="2575"/>
      <c r="G633" s="2576"/>
      <c r="H633" s="2576"/>
      <c r="I633" s="2576"/>
      <c r="J633" s="2576"/>
      <c r="K633" s="2575"/>
      <c r="L633" s="2576"/>
      <c r="M633" s="2576"/>
      <c r="N633" s="2576"/>
      <c r="O633" s="2576"/>
      <c r="P633" s="2576"/>
      <c r="Q633" s="2642"/>
      <c r="R633" s="2642"/>
      <c r="S633" s="2642"/>
      <c r="T633" s="2642"/>
      <c r="U633" s="2642"/>
      <c r="V633" s="2642"/>
      <c r="W633" s="2642"/>
      <c r="X633" s="2642"/>
      <c r="Y633" s="2642"/>
      <c r="Z633" s="2642"/>
      <c r="AA633" s="2642"/>
      <c r="AB633" s="2642"/>
      <c r="AC633" s="2642"/>
      <c r="AD633" s="2642"/>
      <c r="AE633" s="2642"/>
      <c r="AF633" s="2581"/>
    </row>
    <row r="634" spans="2:32" s="2887" customFormat="1" x14ac:dyDescent="0.2">
      <c r="B634" s="3661" t="s">
        <v>5051</v>
      </c>
      <c r="C634" s="3662"/>
      <c r="D634" s="3663" t="s">
        <v>1545</v>
      </c>
      <c r="E634" s="3663"/>
      <c r="F634" s="3663"/>
      <c r="G634" s="3663"/>
      <c r="H634" s="3663"/>
      <c r="I634" s="2643"/>
      <c r="J634" s="2643"/>
      <c r="K634" s="2643"/>
      <c r="L634" s="2643"/>
      <c r="M634" s="2643"/>
      <c r="N634" s="2643"/>
      <c r="O634" s="2643"/>
      <c r="P634" s="2643"/>
      <c r="Q634" s="2642"/>
      <c r="R634" s="2642"/>
      <c r="S634" s="2642"/>
      <c r="T634" s="2642"/>
      <c r="U634" s="2642"/>
      <c r="V634" s="2642"/>
      <c r="W634" s="2642"/>
      <c r="X634" s="2642"/>
      <c r="Y634" s="2642"/>
      <c r="Z634" s="2642"/>
      <c r="AA634" s="2642"/>
      <c r="AB634" s="2642"/>
      <c r="AC634" s="2642"/>
      <c r="AD634" s="2642"/>
      <c r="AE634" s="2642"/>
      <c r="AF634" s="2581"/>
    </row>
    <row r="635" spans="2:32" s="2887" customFormat="1" x14ac:dyDescent="0.2">
      <c r="B635" s="3661" t="s">
        <v>5052</v>
      </c>
      <c r="C635" s="3662"/>
      <c r="D635" s="3663" t="s">
        <v>5148</v>
      </c>
      <c r="E635" s="3663"/>
      <c r="F635" s="3663"/>
      <c r="G635" s="3663"/>
      <c r="H635" s="3663"/>
      <c r="I635" s="2643"/>
      <c r="J635" s="2643"/>
      <c r="K635" s="2643"/>
      <c r="L635" s="2643"/>
      <c r="M635" s="2643"/>
      <c r="N635" s="2643"/>
      <c r="O635" s="2643"/>
      <c r="P635" s="2643"/>
      <c r="Q635" s="2642"/>
      <c r="R635" s="2642"/>
      <c r="S635" s="2642"/>
      <c r="T635" s="2642"/>
      <c r="U635" s="2642"/>
      <c r="V635" s="2642"/>
      <c r="W635" s="2642"/>
      <c r="X635" s="2642"/>
      <c r="Y635" s="2642"/>
      <c r="Z635" s="2642"/>
      <c r="AA635" s="2642"/>
      <c r="AB635" s="2642"/>
      <c r="AC635" s="2642"/>
      <c r="AD635" s="2642"/>
      <c r="AE635" s="2642"/>
      <c r="AF635" s="2581"/>
    </row>
    <row r="636" spans="2:32" s="2887" customFormat="1" ht="13.5" thickBot="1" x14ac:dyDescent="0.25">
      <c r="B636" s="3495"/>
      <c r="C636" s="3494"/>
      <c r="D636" s="3494"/>
      <c r="E636" s="3494"/>
      <c r="F636" s="3494"/>
      <c r="G636" s="2646"/>
      <c r="H636" s="2646"/>
      <c r="I636" s="2646"/>
      <c r="J636" s="2646"/>
      <c r="K636" s="2646"/>
      <c r="L636" s="2646"/>
      <c r="M636" s="2646"/>
      <c r="N636" s="2646"/>
      <c r="O636" s="2646"/>
      <c r="P636" s="2646"/>
      <c r="Q636" s="2646"/>
      <c r="R636" s="2646"/>
      <c r="S636" s="2646"/>
      <c r="T636" s="2646"/>
      <c r="U636" s="2646"/>
      <c r="V636" s="2646"/>
      <c r="W636" s="2646"/>
      <c r="X636" s="2646"/>
      <c r="Y636" s="2646"/>
      <c r="Z636" s="2646"/>
      <c r="AA636" s="2646"/>
      <c r="AB636" s="2646"/>
      <c r="AC636" s="2646"/>
      <c r="AD636" s="2646"/>
      <c r="AE636" s="2646"/>
      <c r="AF636" s="2586"/>
    </row>
    <row r="637" spans="2:32" s="2887" customFormat="1" x14ac:dyDescent="0.2">
      <c r="B637" s="2786" t="str">
        <f>+B619</f>
        <v>.</v>
      </c>
    </row>
    <row r="638" spans="2:32" s="2887" customFormat="1" ht="13.5" thickBot="1" x14ac:dyDescent="0.25"/>
    <row r="639" spans="2:32" s="2887" customFormat="1" ht="20.25" x14ac:dyDescent="0.2">
      <c r="B639" s="3616" t="s">
        <v>5124</v>
      </c>
      <c r="C639" s="3617"/>
      <c r="D639" s="3617"/>
      <c r="E639" s="3617"/>
      <c r="F639" s="3617"/>
      <c r="G639" s="3617"/>
      <c r="H639" s="3617"/>
      <c r="I639" s="3617"/>
      <c r="J639" s="3617"/>
      <c r="K639" s="3617"/>
      <c r="L639" s="3617"/>
      <c r="M639" s="3617"/>
      <c r="N639" s="3617"/>
      <c r="O639" s="3617"/>
      <c r="P639" s="3617"/>
      <c r="Q639" s="3617"/>
      <c r="R639" s="3617"/>
      <c r="S639" s="3617"/>
      <c r="T639" s="3617"/>
      <c r="U639" s="3617"/>
      <c r="V639" s="3617"/>
      <c r="W639" s="3617"/>
      <c r="X639" s="3617"/>
      <c r="Y639" s="3617"/>
      <c r="Z639" s="3617"/>
      <c r="AA639" s="3617"/>
      <c r="AB639" s="3617"/>
      <c r="AC639" s="3617"/>
      <c r="AD639" s="3617"/>
      <c r="AE639" s="3617"/>
      <c r="AF639" s="3618"/>
    </row>
    <row r="640" spans="2:32" s="2887" customFormat="1" x14ac:dyDescent="0.2">
      <c r="B640" s="3492"/>
      <c r="C640" s="3493"/>
      <c r="D640" s="3493"/>
      <c r="E640" s="3493"/>
      <c r="F640" s="3493"/>
      <c r="G640" s="2580"/>
      <c r="H640" s="2580"/>
      <c r="I640" s="2580"/>
      <c r="J640" s="2580"/>
      <c r="K640" s="2580"/>
      <c r="L640" s="2580"/>
      <c r="M640" s="2580"/>
      <c r="N640" s="2580"/>
      <c r="O640" s="2580"/>
      <c r="P640" s="2580"/>
      <c r="Q640" s="2580"/>
      <c r="R640" s="2580"/>
      <c r="S640" s="2580"/>
      <c r="T640" s="2580"/>
      <c r="U640" s="2580"/>
      <c r="V640" s="2580"/>
      <c r="W640" s="2580"/>
      <c r="X640" s="2580"/>
      <c r="Y640" s="2580"/>
      <c r="Z640" s="2580"/>
      <c r="AA640" s="2580"/>
      <c r="AB640" s="2580"/>
      <c r="AC640" s="2580"/>
      <c r="AD640" s="2580"/>
      <c r="AE640" s="2580"/>
      <c r="AF640" s="2581"/>
    </row>
    <row r="641" spans="2:32" s="2887" customFormat="1" x14ac:dyDescent="0.2">
      <c r="B641" s="2644" t="s">
        <v>5144</v>
      </c>
      <c r="C641" s="3493"/>
      <c r="D641" s="3674" t="s">
        <v>6706</v>
      </c>
      <c r="E641" s="3674"/>
      <c r="F641" s="3674"/>
      <c r="G641" s="2580"/>
      <c r="H641" s="2580"/>
      <c r="I641" s="2580"/>
      <c r="J641" s="2580"/>
      <c r="K641" s="2580"/>
      <c r="L641" s="2580"/>
      <c r="M641" s="2580"/>
      <c r="N641" s="2580"/>
      <c r="O641" s="2580"/>
      <c r="P641" s="2580"/>
      <c r="Q641" s="2580"/>
      <c r="R641" s="2580"/>
      <c r="S641" s="2580"/>
      <c r="T641" s="2580"/>
      <c r="U641" s="2580"/>
      <c r="V641" s="2580"/>
      <c r="W641" s="2580"/>
      <c r="X641" s="2580"/>
      <c r="Y641" s="2580"/>
      <c r="Z641" s="2580"/>
      <c r="AA641" s="2580"/>
      <c r="AB641" s="2580"/>
      <c r="AC641" s="2580"/>
      <c r="AD641" s="2580"/>
      <c r="AE641" s="2580"/>
      <c r="AF641" s="2581"/>
    </row>
    <row r="642" spans="2:32" s="2887" customFormat="1" x14ac:dyDescent="0.2">
      <c r="B642" s="3675" t="s">
        <v>5127</v>
      </c>
      <c r="C642" s="3676"/>
      <c r="D642" s="3670">
        <v>41640</v>
      </c>
      <c r="E642" s="3670"/>
      <c r="F642" s="3670"/>
      <c r="G642" s="2580"/>
      <c r="H642" s="2580"/>
      <c r="I642" s="2580"/>
      <c r="J642" s="2580"/>
      <c r="K642" s="2580"/>
      <c r="L642" s="2580"/>
      <c r="M642" s="2580"/>
      <c r="N642" s="2580"/>
      <c r="O642" s="2580"/>
      <c r="P642" s="2580"/>
      <c r="Q642" s="2580"/>
      <c r="R642" s="2580"/>
      <c r="S642" s="2580"/>
      <c r="T642" s="2580"/>
      <c r="U642" s="2580"/>
      <c r="V642" s="2580"/>
      <c r="W642" s="2580"/>
      <c r="X642" s="2580"/>
      <c r="Y642" s="2580"/>
      <c r="Z642" s="2580"/>
      <c r="AA642" s="2580"/>
      <c r="AB642" s="2580"/>
      <c r="AC642" s="2580"/>
      <c r="AD642" s="2580"/>
      <c r="AE642" s="2580"/>
      <c r="AF642" s="2581"/>
    </row>
    <row r="643" spans="2:32" s="2887" customFormat="1" x14ac:dyDescent="0.2">
      <c r="B643" s="3620" t="s">
        <v>5125</v>
      </c>
      <c r="C643" s="3621"/>
      <c r="D643" s="3692">
        <v>41670</v>
      </c>
      <c r="E643" s="3692"/>
      <c r="F643" s="3692"/>
      <c r="G643" s="2580"/>
      <c r="H643" s="2580"/>
      <c r="I643" s="2580"/>
      <c r="J643" s="2580"/>
      <c r="K643" s="2580"/>
      <c r="L643" s="2580"/>
      <c r="M643" s="2580"/>
      <c r="N643" s="2580"/>
      <c r="O643" s="2580"/>
      <c r="P643" s="2580"/>
      <c r="Q643" s="2580"/>
      <c r="R643" s="2580"/>
      <c r="S643" s="2580"/>
      <c r="T643" s="2580"/>
      <c r="U643" s="2580"/>
      <c r="V643" s="2580"/>
      <c r="W643" s="2580"/>
      <c r="X643" s="2580"/>
      <c r="Y643" s="2580"/>
      <c r="Z643" s="2580"/>
      <c r="AA643" s="2580"/>
      <c r="AB643" s="2580"/>
      <c r="AC643" s="2580"/>
      <c r="AD643" s="2580"/>
      <c r="AE643" s="2580"/>
      <c r="AF643" s="2581"/>
    </row>
    <row r="644" spans="2:32" s="2887" customFormat="1" ht="13.5" thickBot="1" x14ac:dyDescent="0.25">
      <c r="B644" s="3492"/>
      <c r="C644" s="3493"/>
      <c r="D644" s="3493"/>
      <c r="E644" s="3493"/>
      <c r="F644" s="3493"/>
      <c r="G644" s="2580"/>
      <c r="H644" s="2580"/>
      <c r="I644" s="2580"/>
      <c r="J644" s="2580"/>
      <c r="K644" s="2580"/>
      <c r="L644" s="2580"/>
      <c r="M644" s="2580"/>
      <c r="N644" s="2580"/>
      <c r="O644" s="2580"/>
      <c r="P644" s="2580"/>
      <c r="Q644" s="2580"/>
      <c r="R644" s="2580"/>
      <c r="S644" s="2580"/>
      <c r="T644" s="2580"/>
      <c r="U644" s="2580"/>
      <c r="V644" s="2580"/>
      <c r="W644" s="2580"/>
      <c r="X644" s="2580"/>
      <c r="Y644" s="2580"/>
      <c r="Z644" s="2580"/>
      <c r="AA644" s="2580"/>
      <c r="AB644" s="2580"/>
      <c r="AC644" s="2580"/>
      <c r="AD644" s="2580"/>
      <c r="AE644" s="2580"/>
      <c r="AF644" s="2581"/>
    </row>
    <row r="645" spans="2:32" s="2887" customFormat="1" ht="46.5" customHeight="1" thickBot="1" x14ac:dyDescent="0.25">
      <c r="B645" s="3633" t="s">
        <v>5126</v>
      </c>
      <c r="C645" s="3677"/>
      <c r="D645" s="3623" t="s">
        <v>6707</v>
      </c>
      <c r="E645" s="3624"/>
      <c r="F645" s="3624"/>
      <c r="G645" s="3624"/>
      <c r="H645" s="3624"/>
      <c r="I645" s="3624"/>
      <c r="J645" s="3624"/>
      <c r="K645" s="3624"/>
      <c r="L645" s="3624"/>
      <c r="M645" s="3624"/>
      <c r="N645" s="3624"/>
      <c r="O645" s="3624"/>
      <c r="P645" s="3624"/>
      <c r="Q645" s="3625"/>
      <c r="R645" s="2580"/>
      <c r="S645" s="2580"/>
      <c r="T645" s="2580"/>
      <c r="U645" s="2580"/>
      <c r="V645" s="2580"/>
      <c r="W645" s="2580"/>
      <c r="X645" s="2580"/>
      <c r="Y645" s="2580"/>
      <c r="Z645" s="2580"/>
      <c r="AA645" s="2580"/>
      <c r="AB645" s="2580"/>
      <c r="AC645" s="2580"/>
      <c r="AD645" s="2580"/>
      <c r="AE645" s="2580"/>
      <c r="AF645" s="2581"/>
    </row>
    <row r="646" spans="2:32" s="2887" customFormat="1" ht="13.5" thickBot="1" x14ac:dyDescent="0.25">
      <c r="B646" s="3492"/>
      <c r="C646" s="3493"/>
      <c r="D646" s="3493"/>
      <c r="E646" s="3493"/>
      <c r="F646" s="3493"/>
      <c r="G646" s="2580"/>
      <c r="H646" s="2580"/>
      <c r="I646" s="2580"/>
      <c r="J646" s="2580"/>
      <c r="K646" s="2580"/>
      <c r="L646" s="2580"/>
      <c r="M646" s="2580"/>
      <c r="N646" s="2580"/>
      <c r="O646" s="2580"/>
      <c r="P646" s="2580"/>
      <c r="Q646" s="2580"/>
      <c r="R646" s="2646"/>
      <c r="S646" s="2580"/>
      <c r="T646" s="2580"/>
      <c r="U646" s="2580"/>
      <c r="V646" s="2580"/>
      <c r="W646" s="2580"/>
      <c r="X646" s="2580"/>
      <c r="Y646" s="2580"/>
      <c r="Z646" s="2580"/>
      <c r="AA646" s="2580"/>
      <c r="AB646" s="2580"/>
      <c r="AC646" s="2580"/>
      <c r="AD646" s="2580"/>
      <c r="AE646" s="2580"/>
      <c r="AF646" s="2581"/>
    </row>
    <row r="647" spans="2:32" s="2887" customFormat="1" ht="13.5" thickBot="1" x14ac:dyDescent="0.25">
      <c r="B647" s="3678" t="s">
        <v>5128</v>
      </c>
      <c r="C647" s="3679"/>
      <c r="D647" s="3630" t="s">
        <v>5129</v>
      </c>
      <c r="E647" s="3682" t="s">
        <v>224</v>
      </c>
      <c r="F647" s="3683"/>
      <c r="G647" s="3683"/>
      <c r="H647" s="3683"/>
      <c r="I647" s="3683"/>
      <c r="J647" s="3683"/>
      <c r="K647" s="3683"/>
      <c r="L647" s="3683"/>
      <c r="M647" s="3683"/>
      <c r="N647" s="3683"/>
      <c r="O647" s="3683"/>
      <c r="P647" s="3684"/>
      <c r="Q647" s="3685" t="s">
        <v>340</v>
      </c>
      <c r="R647" s="3686"/>
      <c r="S647" s="3687"/>
      <c r="T647" s="3687"/>
      <c r="U647" s="3687"/>
      <c r="V647" s="3687"/>
      <c r="W647" s="3687"/>
      <c r="X647" s="3687"/>
      <c r="Y647" s="3688"/>
      <c r="Z647" s="3685" t="s">
        <v>225</v>
      </c>
      <c r="AA647" s="3687"/>
      <c r="AB647" s="3688"/>
      <c r="AC647" s="3689" t="s">
        <v>5048</v>
      </c>
      <c r="AD647" s="3690"/>
      <c r="AE647" s="3691"/>
      <c r="AF647" s="2581"/>
    </row>
    <row r="648" spans="2:32" s="2887" customFormat="1" ht="18.75" customHeight="1" thickBot="1" x14ac:dyDescent="0.25">
      <c r="B648" s="3680"/>
      <c r="C648" s="3681"/>
      <c r="D648" s="3630"/>
      <c r="E648" s="3630" t="s">
        <v>5066</v>
      </c>
      <c r="F648" s="3630" t="s">
        <v>5067</v>
      </c>
      <c r="G648" s="3631" t="s">
        <v>5069</v>
      </c>
      <c r="H648" s="3631" t="s">
        <v>5130</v>
      </c>
      <c r="I648" s="3671" t="s">
        <v>5131</v>
      </c>
      <c r="J648" s="3671" t="s">
        <v>5132</v>
      </c>
      <c r="K648" s="3671" t="s">
        <v>5072</v>
      </c>
      <c r="L648" s="3671"/>
      <c r="M648" s="3671" t="s">
        <v>5133</v>
      </c>
      <c r="N648" s="3671" t="s">
        <v>5134</v>
      </c>
      <c r="O648" s="3671" t="s">
        <v>5135</v>
      </c>
      <c r="P648" s="3671" t="s">
        <v>5136</v>
      </c>
      <c r="Q648" s="3627" t="s">
        <v>5078</v>
      </c>
      <c r="R648" s="3627" t="s">
        <v>5079</v>
      </c>
      <c r="S648" s="3627" t="s">
        <v>5080</v>
      </c>
      <c r="T648" s="3627" t="s">
        <v>5137</v>
      </c>
      <c r="U648" s="3627" t="s">
        <v>5138</v>
      </c>
      <c r="V648" s="3627" t="s">
        <v>5083</v>
      </c>
      <c r="W648" s="3627" t="s">
        <v>5085</v>
      </c>
      <c r="X648" s="3631" t="s">
        <v>5139</v>
      </c>
      <c r="Y648" s="3631" t="s">
        <v>5140</v>
      </c>
      <c r="Z648" s="3627" t="s">
        <v>5141</v>
      </c>
      <c r="AA648" s="3627" t="s">
        <v>5142</v>
      </c>
      <c r="AB648" s="3627" t="s">
        <v>5143</v>
      </c>
      <c r="AC648" s="3627" t="s">
        <v>1162</v>
      </c>
      <c r="AD648" s="3627" t="s">
        <v>5049</v>
      </c>
      <c r="AE648" s="3627" t="s">
        <v>5050</v>
      </c>
      <c r="AF648" s="2581"/>
    </row>
    <row r="649" spans="2:32" s="2887" customFormat="1" ht="19.5" customHeight="1" thickBot="1" x14ac:dyDescent="0.25">
      <c r="B649" s="3680"/>
      <c r="C649" s="3681"/>
      <c r="D649" s="3627"/>
      <c r="E649" s="3627"/>
      <c r="F649" s="3627"/>
      <c r="G649" s="3632"/>
      <c r="H649" s="3632"/>
      <c r="I649" s="3631"/>
      <c r="J649" s="3631"/>
      <c r="K649" s="3489" t="s">
        <v>5092</v>
      </c>
      <c r="L649" s="3490" t="s">
        <v>2809</v>
      </c>
      <c r="M649" s="3631"/>
      <c r="N649" s="3631"/>
      <c r="O649" s="3631"/>
      <c r="P649" s="3631"/>
      <c r="Q649" s="3628"/>
      <c r="R649" s="3628"/>
      <c r="S649" s="3628"/>
      <c r="T649" s="3628"/>
      <c r="U649" s="3628"/>
      <c r="V649" s="3628"/>
      <c r="W649" s="3628"/>
      <c r="X649" s="3632"/>
      <c r="Y649" s="3632"/>
      <c r="Z649" s="3628"/>
      <c r="AA649" s="3628"/>
      <c r="AB649" s="3628"/>
      <c r="AC649" s="3628"/>
      <c r="AD649" s="3628"/>
      <c r="AE649" s="3628"/>
      <c r="AF649" s="2581"/>
    </row>
    <row r="650" spans="2:32" s="2887" customFormat="1" ht="19.5" customHeight="1" thickBot="1" x14ac:dyDescent="0.25">
      <c r="B650" s="3697" t="s">
        <v>6708</v>
      </c>
      <c r="C650" s="3698"/>
      <c r="D650" s="3037" t="s">
        <v>1545</v>
      </c>
      <c r="E650" s="3037" t="s">
        <v>1545</v>
      </c>
      <c r="F650" s="3037" t="s">
        <v>1545</v>
      </c>
      <c r="G650" s="3037" t="s">
        <v>1545</v>
      </c>
      <c r="H650" s="3037" t="s">
        <v>1545</v>
      </c>
      <c r="I650" s="3037">
        <v>0.1</v>
      </c>
      <c r="J650" s="3037" t="s">
        <v>1545</v>
      </c>
      <c r="K650" s="3037" t="s">
        <v>1545</v>
      </c>
      <c r="L650" s="3037" t="s">
        <v>1545</v>
      </c>
      <c r="M650" s="3037">
        <v>0.1</v>
      </c>
      <c r="N650" s="3037">
        <v>0.1</v>
      </c>
      <c r="O650" s="3037" t="s">
        <v>1545</v>
      </c>
      <c r="P650" s="3037" t="s">
        <v>1545</v>
      </c>
      <c r="Q650" s="3037" t="s">
        <v>1545</v>
      </c>
      <c r="R650" s="3037" t="s">
        <v>1545</v>
      </c>
      <c r="S650" s="3037" t="s">
        <v>1545</v>
      </c>
      <c r="T650" s="3037" t="s">
        <v>1545</v>
      </c>
      <c r="U650" s="3037" t="s">
        <v>1545</v>
      </c>
      <c r="V650" s="3037" t="s">
        <v>1545</v>
      </c>
      <c r="W650" s="3037" t="s">
        <v>1545</v>
      </c>
      <c r="X650" s="3037" t="s">
        <v>1545</v>
      </c>
      <c r="Y650" s="3037" t="s">
        <v>1545</v>
      </c>
      <c r="Z650" s="3037" t="s">
        <v>1545</v>
      </c>
      <c r="AA650" s="3037" t="s">
        <v>1545</v>
      </c>
      <c r="AB650" s="3037" t="s">
        <v>1545</v>
      </c>
      <c r="AC650" s="3037" t="s">
        <v>1545</v>
      </c>
      <c r="AD650" s="3037" t="s">
        <v>1545</v>
      </c>
      <c r="AE650" s="3036" t="s">
        <v>1545</v>
      </c>
      <c r="AF650" s="2581"/>
    </row>
    <row r="651" spans="2:32" s="2887" customFormat="1" x14ac:dyDescent="0.2">
      <c r="B651" s="2645"/>
      <c r="C651" s="2575"/>
      <c r="D651" s="2575"/>
      <c r="E651" s="2575"/>
      <c r="F651" s="2575"/>
      <c r="G651" s="2576"/>
      <c r="H651" s="2576"/>
      <c r="I651" s="2576"/>
      <c r="J651" s="2576"/>
      <c r="K651" s="2575"/>
      <c r="L651" s="2576"/>
      <c r="M651" s="2576"/>
      <c r="N651" s="2576"/>
      <c r="O651" s="2576"/>
      <c r="P651" s="2576"/>
      <c r="Q651" s="2642"/>
      <c r="R651" s="2642"/>
      <c r="S651" s="2642"/>
      <c r="T651" s="2642"/>
      <c r="U651" s="2642"/>
      <c r="V651" s="2642"/>
      <c r="W651" s="2642"/>
      <c r="X651" s="2642"/>
      <c r="Y651" s="2642"/>
      <c r="Z651" s="2642"/>
      <c r="AA651" s="2642"/>
      <c r="AB651" s="2642"/>
      <c r="AC651" s="2642"/>
      <c r="AD651" s="2642"/>
      <c r="AE651" s="2642"/>
      <c r="AF651" s="2581"/>
    </row>
    <row r="652" spans="2:32" s="2887" customFormat="1" x14ac:dyDescent="0.2">
      <c r="B652" s="3661" t="s">
        <v>5051</v>
      </c>
      <c r="C652" s="3662"/>
      <c r="D652" s="3663" t="s">
        <v>6709</v>
      </c>
      <c r="E652" s="3663"/>
      <c r="F652" s="3663"/>
      <c r="G652" s="3663"/>
      <c r="H652" s="3663"/>
      <c r="I652" s="2643"/>
      <c r="J652" s="2643"/>
      <c r="K652" s="2643"/>
      <c r="L652" s="2643"/>
      <c r="M652" s="2643"/>
      <c r="N652" s="2643"/>
      <c r="O652" s="2643"/>
      <c r="P652" s="2643"/>
      <c r="Q652" s="2642"/>
      <c r="R652" s="2642"/>
      <c r="S652" s="2642"/>
      <c r="T652" s="2642"/>
      <c r="U652" s="2642"/>
      <c r="V652" s="2642"/>
      <c r="W652" s="2642"/>
      <c r="X652" s="2642"/>
      <c r="Y652" s="2642"/>
      <c r="Z652" s="2642"/>
      <c r="AA652" s="2642"/>
      <c r="AB652" s="2642"/>
      <c r="AC652" s="2642"/>
      <c r="AD652" s="2642"/>
      <c r="AE652" s="2642"/>
      <c r="AF652" s="2581"/>
    </row>
    <row r="653" spans="2:32" s="2887" customFormat="1" x14ac:dyDescent="0.2">
      <c r="B653" s="3661" t="s">
        <v>5052</v>
      </c>
      <c r="C653" s="3662"/>
      <c r="D653" s="3663" t="s">
        <v>5148</v>
      </c>
      <c r="E653" s="3663"/>
      <c r="F653" s="3663"/>
      <c r="G653" s="3663"/>
      <c r="H653" s="3663"/>
      <c r="I653" s="2643"/>
      <c r="J653" s="2643"/>
      <c r="K653" s="2643"/>
      <c r="L653" s="2643"/>
      <c r="M653" s="2643"/>
      <c r="N653" s="2643"/>
      <c r="O653" s="2643"/>
      <c r="P653" s="2643"/>
      <c r="Q653" s="2642"/>
      <c r="R653" s="2642"/>
      <c r="S653" s="2642"/>
      <c r="T653" s="2642"/>
      <c r="U653" s="2642"/>
      <c r="V653" s="2642"/>
      <c r="W653" s="2642"/>
      <c r="X653" s="2642"/>
      <c r="Y653" s="2642"/>
      <c r="Z653" s="2642"/>
      <c r="AA653" s="2642"/>
      <c r="AB653" s="2642"/>
      <c r="AC653" s="2642"/>
      <c r="AD653" s="2642"/>
      <c r="AE653" s="2642"/>
      <c r="AF653" s="2581"/>
    </row>
    <row r="654" spans="2:32" s="2887" customFormat="1" ht="13.5" thickBot="1" x14ac:dyDescent="0.25">
      <c r="B654" s="3495"/>
      <c r="C654" s="3494"/>
      <c r="D654" s="3494"/>
      <c r="E654" s="3494"/>
      <c r="F654" s="3494"/>
      <c r="G654" s="2646"/>
      <c r="H654" s="2646"/>
      <c r="I654" s="2646"/>
      <c r="J654" s="2646"/>
      <c r="K654" s="2646"/>
      <c r="L654" s="2646"/>
      <c r="M654" s="2646"/>
      <c r="N654" s="2646"/>
      <c r="O654" s="2646"/>
      <c r="P654" s="2646"/>
      <c r="Q654" s="2646"/>
      <c r="R654" s="2646"/>
      <c r="S654" s="2646"/>
      <c r="T654" s="2646"/>
      <c r="U654" s="2646"/>
      <c r="V654" s="2646"/>
      <c r="W654" s="2646"/>
      <c r="X654" s="2646"/>
      <c r="Y654" s="2646"/>
      <c r="Z654" s="2646"/>
      <c r="AA654" s="2646"/>
      <c r="AB654" s="2646"/>
      <c r="AC654" s="2646"/>
      <c r="AD654" s="2646"/>
      <c r="AE654" s="2646"/>
      <c r="AF654" s="2586"/>
    </row>
    <row r="655" spans="2:32" s="2887" customFormat="1" x14ac:dyDescent="0.2">
      <c r="B655" s="2786" t="str">
        <f>+B637</f>
        <v>.</v>
      </c>
    </row>
    <row r="656" spans="2:32" s="2887" customFormat="1" ht="13.5" thickBot="1" x14ac:dyDescent="0.25"/>
    <row r="657" spans="2:32" s="2887" customFormat="1" ht="20.25" x14ac:dyDescent="0.2">
      <c r="B657" s="3616" t="s">
        <v>5124</v>
      </c>
      <c r="C657" s="3617"/>
      <c r="D657" s="3617"/>
      <c r="E657" s="3617"/>
      <c r="F657" s="3617"/>
      <c r="G657" s="3617"/>
      <c r="H657" s="3617"/>
      <c r="I657" s="3617"/>
      <c r="J657" s="3617"/>
      <c r="K657" s="3617"/>
      <c r="L657" s="3617"/>
      <c r="M657" s="3617"/>
      <c r="N657" s="3617"/>
      <c r="O657" s="3617"/>
      <c r="P657" s="3617"/>
      <c r="Q657" s="3617"/>
      <c r="R657" s="3617"/>
      <c r="S657" s="3617"/>
      <c r="T657" s="3617"/>
      <c r="U657" s="3617"/>
      <c r="V657" s="3617"/>
      <c r="W657" s="3617"/>
      <c r="X657" s="3617"/>
      <c r="Y657" s="3617"/>
      <c r="Z657" s="3617"/>
      <c r="AA657" s="3617"/>
      <c r="AB657" s="3617"/>
      <c r="AC657" s="3617"/>
      <c r="AD657" s="3617"/>
      <c r="AE657" s="3617"/>
      <c r="AF657" s="3618"/>
    </row>
    <row r="658" spans="2:32" s="2887" customFormat="1" x14ac:dyDescent="0.2">
      <c r="B658" s="3492"/>
      <c r="C658" s="3493"/>
      <c r="D658" s="3493"/>
      <c r="E658" s="3493"/>
      <c r="F658" s="3493"/>
      <c r="G658" s="2580"/>
      <c r="H658" s="2580"/>
      <c r="I658" s="2580"/>
      <c r="J658" s="2580"/>
      <c r="K658" s="2580"/>
      <c r="L658" s="2580"/>
      <c r="M658" s="2580"/>
      <c r="N658" s="2580"/>
      <c r="O658" s="2580"/>
      <c r="P658" s="2580"/>
      <c r="Q658" s="2580"/>
      <c r="R658" s="2580"/>
      <c r="S658" s="2580"/>
      <c r="T658" s="2580"/>
      <c r="U658" s="2580"/>
      <c r="V658" s="2580"/>
      <c r="W658" s="2580"/>
      <c r="X658" s="2580"/>
      <c r="Y658" s="2580"/>
      <c r="Z658" s="2580"/>
      <c r="AA658" s="2580"/>
      <c r="AB658" s="2580"/>
      <c r="AC658" s="2580"/>
      <c r="AD658" s="2580"/>
      <c r="AE658" s="2580"/>
      <c r="AF658" s="2581"/>
    </row>
    <row r="659" spans="2:32" s="2887" customFormat="1" x14ac:dyDescent="0.2">
      <c r="B659" s="2644" t="s">
        <v>5144</v>
      </c>
      <c r="C659" s="3493"/>
      <c r="D659" s="3674" t="s">
        <v>6704</v>
      </c>
      <c r="E659" s="3674"/>
      <c r="F659" s="3674"/>
      <c r="G659" s="2580"/>
      <c r="H659" s="2580"/>
      <c r="I659" s="2580"/>
      <c r="J659" s="2580"/>
      <c r="K659" s="2580"/>
      <c r="L659" s="2580"/>
      <c r="M659" s="2580"/>
      <c r="N659" s="2580"/>
      <c r="O659" s="2580"/>
      <c r="P659" s="2580"/>
      <c r="Q659" s="2580"/>
      <c r="R659" s="2580"/>
      <c r="S659" s="2580"/>
      <c r="T659" s="2580"/>
      <c r="U659" s="2580"/>
      <c r="V659" s="2580"/>
      <c r="W659" s="2580"/>
      <c r="X659" s="2580"/>
      <c r="Y659" s="2580"/>
      <c r="Z659" s="2580"/>
      <c r="AA659" s="2580"/>
      <c r="AB659" s="2580"/>
      <c r="AC659" s="2580"/>
      <c r="AD659" s="2580"/>
      <c r="AE659" s="2580"/>
      <c r="AF659" s="2581"/>
    </row>
    <row r="660" spans="2:32" s="2887" customFormat="1" x14ac:dyDescent="0.2">
      <c r="B660" s="3675" t="s">
        <v>5127</v>
      </c>
      <c r="C660" s="3676"/>
      <c r="D660" s="3670">
        <v>41646</v>
      </c>
      <c r="E660" s="3670"/>
      <c r="F660" s="3670"/>
      <c r="G660" s="2580"/>
      <c r="H660" s="2580"/>
      <c r="I660" s="2580"/>
      <c r="J660" s="2580"/>
      <c r="K660" s="2580"/>
      <c r="L660" s="2580"/>
      <c r="M660" s="2580"/>
      <c r="N660" s="2580"/>
      <c r="O660" s="2580"/>
      <c r="P660" s="2580"/>
      <c r="Q660" s="2580"/>
      <c r="R660" s="2580"/>
      <c r="S660" s="2580"/>
      <c r="T660" s="2580"/>
      <c r="U660" s="2580"/>
      <c r="V660" s="2580"/>
      <c r="W660" s="2580"/>
      <c r="X660" s="2580"/>
      <c r="Y660" s="2580"/>
      <c r="Z660" s="2580"/>
      <c r="AA660" s="2580"/>
      <c r="AB660" s="2580"/>
      <c r="AC660" s="2580"/>
      <c r="AD660" s="2580"/>
      <c r="AE660" s="2580"/>
      <c r="AF660" s="2581"/>
    </row>
    <row r="661" spans="2:32" s="2887" customFormat="1" x14ac:dyDescent="0.2">
      <c r="B661" s="3620" t="s">
        <v>5125</v>
      </c>
      <c r="C661" s="3621"/>
      <c r="D661" s="3692">
        <v>41670</v>
      </c>
      <c r="E661" s="3692"/>
      <c r="F661" s="3692"/>
      <c r="G661" s="2580"/>
      <c r="H661" s="2580"/>
      <c r="I661" s="2580"/>
      <c r="J661" s="2580"/>
      <c r="K661" s="2580"/>
      <c r="L661" s="2580"/>
      <c r="M661" s="2580"/>
      <c r="N661" s="2580"/>
      <c r="O661" s="2580"/>
      <c r="P661" s="2580"/>
      <c r="Q661" s="2580"/>
      <c r="R661" s="2580"/>
      <c r="S661" s="2580"/>
      <c r="T661" s="2580"/>
      <c r="U661" s="2580"/>
      <c r="V661" s="2580"/>
      <c r="W661" s="2580"/>
      <c r="X661" s="2580"/>
      <c r="Y661" s="2580"/>
      <c r="Z661" s="2580"/>
      <c r="AA661" s="2580"/>
      <c r="AB661" s="2580"/>
      <c r="AC661" s="2580"/>
      <c r="AD661" s="2580"/>
      <c r="AE661" s="2580"/>
      <c r="AF661" s="2581"/>
    </row>
    <row r="662" spans="2:32" s="2887" customFormat="1" ht="13.5" thickBot="1" x14ac:dyDescent="0.25">
      <c r="B662" s="3492"/>
      <c r="C662" s="3493"/>
      <c r="D662" s="3493"/>
      <c r="E662" s="3493"/>
      <c r="F662" s="3493"/>
      <c r="G662" s="2580"/>
      <c r="H662" s="2580"/>
      <c r="I662" s="2580"/>
      <c r="J662" s="2580"/>
      <c r="K662" s="2580"/>
      <c r="L662" s="2580"/>
      <c r="M662" s="2580"/>
      <c r="N662" s="2580"/>
      <c r="O662" s="2580"/>
      <c r="P662" s="2580"/>
      <c r="Q662" s="2580"/>
      <c r="R662" s="2580"/>
      <c r="S662" s="2580"/>
      <c r="T662" s="2580"/>
      <c r="U662" s="2580"/>
      <c r="V662" s="2580"/>
      <c r="W662" s="2580"/>
      <c r="X662" s="2580"/>
      <c r="Y662" s="2580"/>
      <c r="Z662" s="2580"/>
      <c r="AA662" s="2580"/>
      <c r="AB662" s="2580"/>
      <c r="AC662" s="2580"/>
      <c r="AD662" s="2580"/>
      <c r="AE662" s="2580"/>
      <c r="AF662" s="2581"/>
    </row>
    <row r="663" spans="2:32" s="2887" customFormat="1" ht="94.5" customHeight="1" thickBot="1" x14ac:dyDescent="0.25">
      <c r="B663" s="3633" t="s">
        <v>5126</v>
      </c>
      <c r="C663" s="3677"/>
      <c r="D663" s="3623" t="s">
        <v>6705</v>
      </c>
      <c r="E663" s="3624"/>
      <c r="F663" s="3624"/>
      <c r="G663" s="3624"/>
      <c r="H663" s="3624"/>
      <c r="I663" s="3624"/>
      <c r="J663" s="3624"/>
      <c r="K663" s="3624"/>
      <c r="L663" s="3624"/>
      <c r="M663" s="3624"/>
      <c r="N663" s="3624"/>
      <c r="O663" s="3624"/>
      <c r="P663" s="3624"/>
      <c r="Q663" s="3625"/>
      <c r="R663" s="2580"/>
      <c r="S663" s="2580"/>
      <c r="T663" s="2580"/>
      <c r="U663" s="2580"/>
      <c r="V663" s="2580"/>
      <c r="W663" s="2580"/>
      <c r="X663" s="2580"/>
      <c r="Y663" s="2580"/>
      <c r="Z663" s="2580"/>
      <c r="AA663" s="2580"/>
      <c r="AB663" s="2580"/>
      <c r="AC663" s="2580"/>
      <c r="AD663" s="2580"/>
      <c r="AE663" s="2580"/>
      <c r="AF663" s="2581"/>
    </row>
    <row r="664" spans="2:32" s="2887" customFormat="1" ht="13.5" thickBot="1" x14ac:dyDescent="0.25">
      <c r="B664" s="3492"/>
      <c r="C664" s="3493"/>
      <c r="D664" s="3493"/>
      <c r="E664" s="3493"/>
      <c r="F664" s="3493"/>
      <c r="G664" s="2580"/>
      <c r="H664" s="2580"/>
      <c r="I664" s="2580"/>
      <c r="J664" s="2580"/>
      <c r="K664" s="2580"/>
      <c r="L664" s="2580"/>
      <c r="M664" s="2580"/>
      <c r="N664" s="2580"/>
      <c r="O664" s="2580"/>
      <c r="P664" s="2580"/>
      <c r="Q664" s="2580"/>
      <c r="R664" s="2646"/>
      <c r="S664" s="2580"/>
      <c r="T664" s="2580"/>
      <c r="U664" s="2580"/>
      <c r="V664" s="2580"/>
      <c r="W664" s="2580"/>
      <c r="X664" s="2580"/>
      <c r="Y664" s="2580"/>
      <c r="Z664" s="2580"/>
      <c r="AA664" s="2580"/>
      <c r="AB664" s="2580"/>
      <c r="AC664" s="2580"/>
      <c r="AD664" s="2580"/>
      <c r="AE664" s="2580"/>
      <c r="AF664" s="2581"/>
    </row>
    <row r="665" spans="2:32" s="2887" customFormat="1" ht="13.5" thickBot="1" x14ac:dyDescent="0.25">
      <c r="B665" s="3678" t="s">
        <v>5128</v>
      </c>
      <c r="C665" s="3679"/>
      <c r="D665" s="3630" t="s">
        <v>5129</v>
      </c>
      <c r="E665" s="3682" t="s">
        <v>224</v>
      </c>
      <c r="F665" s="3683"/>
      <c r="G665" s="3683"/>
      <c r="H665" s="3683"/>
      <c r="I665" s="3683"/>
      <c r="J665" s="3683"/>
      <c r="K665" s="3683"/>
      <c r="L665" s="3683"/>
      <c r="M665" s="3683"/>
      <c r="N665" s="3683"/>
      <c r="O665" s="3683"/>
      <c r="P665" s="3684"/>
      <c r="Q665" s="3685" t="s">
        <v>340</v>
      </c>
      <c r="R665" s="3686"/>
      <c r="S665" s="3687"/>
      <c r="T665" s="3687"/>
      <c r="U665" s="3687"/>
      <c r="V665" s="3687"/>
      <c r="W665" s="3687"/>
      <c r="X665" s="3687"/>
      <c r="Y665" s="3688"/>
      <c r="Z665" s="3685" t="s">
        <v>225</v>
      </c>
      <c r="AA665" s="3687"/>
      <c r="AB665" s="3688"/>
      <c r="AC665" s="3689" t="s">
        <v>5048</v>
      </c>
      <c r="AD665" s="3690"/>
      <c r="AE665" s="3691"/>
      <c r="AF665" s="2581"/>
    </row>
    <row r="666" spans="2:32" s="2887" customFormat="1" ht="13.5" thickBot="1" x14ac:dyDescent="0.25">
      <c r="B666" s="3680"/>
      <c r="C666" s="3681"/>
      <c r="D666" s="3630"/>
      <c r="E666" s="3630" t="s">
        <v>5066</v>
      </c>
      <c r="F666" s="3630" t="s">
        <v>5067</v>
      </c>
      <c r="G666" s="3631" t="s">
        <v>5069</v>
      </c>
      <c r="H666" s="3631" t="s">
        <v>5130</v>
      </c>
      <c r="I666" s="3671" t="s">
        <v>5131</v>
      </c>
      <c r="J666" s="3671" t="s">
        <v>5132</v>
      </c>
      <c r="K666" s="3671" t="s">
        <v>5072</v>
      </c>
      <c r="L666" s="3671"/>
      <c r="M666" s="3671" t="s">
        <v>5133</v>
      </c>
      <c r="N666" s="3671" t="s">
        <v>5134</v>
      </c>
      <c r="O666" s="3671" t="s">
        <v>5135</v>
      </c>
      <c r="P666" s="3671" t="s">
        <v>5136</v>
      </c>
      <c r="Q666" s="3627" t="s">
        <v>5078</v>
      </c>
      <c r="R666" s="3627" t="s">
        <v>5079</v>
      </c>
      <c r="S666" s="3627" t="s">
        <v>5080</v>
      </c>
      <c r="T666" s="3627" t="s">
        <v>5137</v>
      </c>
      <c r="U666" s="3627" t="s">
        <v>5138</v>
      </c>
      <c r="V666" s="3627" t="s">
        <v>5083</v>
      </c>
      <c r="W666" s="3627" t="s">
        <v>5085</v>
      </c>
      <c r="X666" s="3631" t="s">
        <v>5139</v>
      </c>
      <c r="Y666" s="3631" t="s">
        <v>5140</v>
      </c>
      <c r="Z666" s="3627" t="s">
        <v>5141</v>
      </c>
      <c r="AA666" s="3627" t="s">
        <v>5142</v>
      </c>
      <c r="AB666" s="3627" t="s">
        <v>5143</v>
      </c>
      <c r="AC666" s="3627" t="s">
        <v>1162</v>
      </c>
      <c r="AD666" s="3627" t="s">
        <v>5049</v>
      </c>
      <c r="AE666" s="3627" t="s">
        <v>5050</v>
      </c>
      <c r="AF666" s="2581"/>
    </row>
    <row r="667" spans="2:32" s="2887" customFormat="1" ht="13.5" thickBot="1" x14ac:dyDescent="0.25">
      <c r="B667" s="3680"/>
      <c r="C667" s="3681"/>
      <c r="D667" s="3627"/>
      <c r="E667" s="3627"/>
      <c r="F667" s="3627"/>
      <c r="G667" s="3632"/>
      <c r="H667" s="3632"/>
      <c r="I667" s="3631"/>
      <c r="J667" s="3631"/>
      <c r="K667" s="3489" t="s">
        <v>5092</v>
      </c>
      <c r="L667" s="3490" t="s">
        <v>2809</v>
      </c>
      <c r="M667" s="3631"/>
      <c r="N667" s="3631"/>
      <c r="O667" s="3631"/>
      <c r="P667" s="3631"/>
      <c r="Q667" s="3628"/>
      <c r="R667" s="3628"/>
      <c r="S667" s="3628"/>
      <c r="T667" s="3628"/>
      <c r="U667" s="3628"/>
      <c r="V667" s="3628"/>
      <c r="W667" s="3628"/>
      <c r="X667" s="3632"/>
      <c r="Y667" s="3632"/>
      <c r="Z667" s="3628"/>
      <c r="AA667" s="3628"/>
      <c r="AB667" s="3628"/>
      <c r="AC667" s="3628"/>
      <c r="AD667" s="3628"/>
      <c r="AE667" s="3628"/>
      <c r="AF667" s="2581"/>
    </row>
    <row r="668" spans="2:32" s="2887" customFormat="1" x14ac:dyDescent="0.2">
      <c r="B668" s="4533" t="s">
        <v>6683</v>
      </c>
      <c r="C668" s="4534"/>
      <c r="D668" s="3164" t="s">
        <v>1545</v>
      </c>
      <c r="E668" s="3166" t="s">
        <v>1545</v>
      </c>
      <c r="F668" s="3165" t="s">
        <v>1545</v>
      </c>
      <c r="G668" s="2660">
        <f>6/0.18</f>
        <v>33.333333333333336</v>
      </c>
      <c r="H668" s="2660" t="s">
        <v>1545</v>
      </c>
      <c r="I668" s="3180">
        <v>0.18</v>
      </c>
      <c r="J668" s="3166" t="s">
        <v>1545</v>
      </c>
      <c r="K668" s="3165" t="s">
        <v>1545</v>
      </c>
      <c r="L668" s="2660" t="s">
        <v>1545</v>
      </c>
      <c r="M668" s="3166" t="s">
        <v>1545</v>
      </c>
      <c r="N668" s="3166" t="s">
        <v>1545</v>
      </c>
      <c r="O668" s="3166" t="s">
        <v>1545</v>
      </c>
      <c r="P668" s="3166" t="s">
        <v>1545</v>
      </c>
      <c r="Q668" s="3166" t="s">
        <v>1545</v>
      </c>
      <c r="R668" s="3165" t="s">
        <v>1545</v>
      </c>
      <c r="S668" s="3165" t="s">
        <v>1545</v>
      </c>
      <c r="T668" s="3166" t="s">
        <v>1545</v>
      </c>
      <c r="U668" s="3166" t="s">
        <v>1545</v>
      </c>
      <c r="V668" s="3166" t="s">
        <v>1545</v>
      </c>
      <c r="W668" s="3165">
        <v>30</v>
      </c>
      <c r="X668" s="3166">
        <v>0.06</v>
      </c>
      <c r="Y668" s="3166" t="s">
        <v>1545</v>
      </c>
      <c r="Z668" s="3165">
        <v>30</v>
      </c>
      <c r="AA668" s="2661" t="s">
        <v>1545</v>
      </c>
      <c r="AB668" s="3166">
        <v>0.5</v>
      </c>
      <c r="AC668" s="2661" t="s">
        <v>1545</v>
      </c>
      <c r="AD668" s="2661" t="s">
        <v>1545</v>
      </c>
      <c r="AE668" s="3268" t="s">
        <v>1545</v>
      </c>
      <c r="AF668" s="2581"/>
    </row>
    <row r="669" spans="2:32" s="2887" customFormat="1" ht="19.5" customHeight="1" thickBot="1" x14ac:dyDescent="0.25">
      <c r="B669" s="4512" t="s">
        <v>6684</v>
      </c>
      <c r="C669" s="4513"/>
      <c r="D669" s="3168" t="s">
        <v>1545</v>
      </c>
      <c r="E669" s="3170" t="s">
        <v>1545</v>
      </c>
      <c r="F669" s="3169" t="s">
        <v>1545</v>
      </c>
      <c r="G669" s="2653">
        <f>6/0.16</f>
        <v>37.5</v>
      </c>
      <c r="H669" s="2653" t="s">
        <v>1545</v>
      </c>
      <c r="I669" s="3181">
        <v>0.16</v>
      </c>
      <c r="J669" s="3170" t="s">
        <v>1545</v>
      </c>
      <c r="K669" s="3169" t="s">
        <v>1545</v>
      </c>
      <c r="L669" s="2653" t="s">
        <v>1545</v>
      </c>
      <c r="M669" s="3170" t="s">
        <v>1545</v>
      </c>
      <c r="N669" s="3170" t="s">
        <v>1545</v>
      </c>
      <c r="O669" s="3170" t="s">
        <v>1545</v>
      </c>
      <c r="P669" s="3170" t="s">
        <v>1545</v>
      </c>
      <c r="Q669" s="3170" t="s">
        <v>1545</v>
      </c>
      <c r="R669" s="3169" t="s">
        <v>1545</v>
      </c>
      <c r="S669" s="3169" t="s">
        <v>1545</v>
      </c>
      <c r="T669" s="3170" t="s">
        <v>1545</v>
      </c>
      <c r="U669" s="3170" t="s">
        <v>1545</v>
      </c>
      <c r="V669" s="3170" t="s">
        <v>1545</v>
      </c>
      <c r="W669" s="3169">
        <v>30</v>
      </c>
      <c r="X669" s="3170">
        <v>0.06</v>
      </c>
      <c r="Y669" s="3170" t="s">
        <v>1545</v>
      </c>
      <c r="Z669" s="3169">
        <v>30</v>
      </c>
      <c r="AA669" s="2682" t="s">
        <v>1545</v>
      </c>
      <c r="AB669" s="3170">
        <v>0.5</v>
      </c>
      <c r="AC669" s="2682" t="s">
        <v>1545</v>
      </c>
      <c r="AD669" s="2682" t="s">
        <v>1545</v>
      </c>
      <c r="AE669" s="2683" t="s">
        <v>1545</v>
      </c>
      <c r="AF669" s="2581"/>
    </row>
    <row r="670" spans="2:32" s="2887" customFormat="1" x14ac:dyDescent="0.2">
      <c r="B670" s="2645"/>
      <c r="C670" s="2575"/>
      <c r="D670" s="2575"/>
      <c r="E670" s="2575"/>
      <c r="F670" s="2575"/>
      <c r="G670" s="2576"/>
      <c r="H670" s="2576"/>
      <c r="I670" s="2576"/>
      <c r="J670" s="2576"/>
      <c r="K670" s="2575"/>
      <c r="L670" s="2576"/>
      <c r="M670" s="2576"/>
      <c r="N670" s="2576"/>
      <c r="O670" s="2576"/>
      <c r="P670" s="2576"/>
      <c r="Q670" s="2642"/>
      <c r="R670" s="2642"/>
      <c r="S670" s="2642"/>
      <c r="T670" s="2642"/>
      <c r="U670" s="2642"/>
      <c r="V670" s="2642"/>
      <c r="W670" s="2642"/>
      <c r="X670" s="2642"/>
      <c r="Y670" s="2642"/>
      <c r="Z670" s="2642"/>
      <c r="AA670" s="2642"/>
      <c r="AB670" s="2642"/>
      <c r="AC670" s="2642"/>
      <c r="AD670" s="2642"/>
      <c r="AE670" s="2642"/>
      <c r="AF670" s="2581"/>
    </row>
    <row r="671" spans="2:32" s="2887" customFormat="1" x14ac:dyDescent="0.2">
      <c r="B671" s="3661" t="s">
        <v>5051</v>
      </c>
      <c r="C671" s="3662"/>
      <c r="D671" s="3663" t="s">
        <v>5145</v>
      </c>
      <c r="E671" s="3663"/>
      <c r="F671" s="3663"/>
      <c r="G671" s="3663"/>
      <c r="H671" s="3663"/>
      <c r="I671" s="2643"/>
      <c r="J671" s="2643"/>
      <c r="K671" s="2643"/>
      <c r="L671" s="2643"/>
      <c r="M671" s="2643"/>
      <c r="N671" s="2643"/>
      <c r="O671" s="2643"/>
      <c r="P671" s="2643"/>
      <c r="Q671" s="2642"/>
      <c r="R671" s="2642"/>
      <c r="S671" s="2642"/>
      <c r="T671" s="2642"/>
      <c r="U671" s="2642"/>
      <c r="V671" s="2642"/>
      <c r="W671" s="2642"/>
      <c r="X671" s="2642"/>
      <c r="Y671" s="2642"/>
      <c r="Z671" s="2642"/>
      <c r="AA671" s="2642"/>
      <c r="AB671" s="2642"/>
      <c r="AC671" s="2642"/>
      <c r="AD671" s="2642"/>
      <c r="AE671" s="2642"/>
      <c r="AF671" s="2581"/>
    </row>
    <row r="672" spans="2:32" s="2887" customFormat="1" x14ac:dyDescent="0.2">
      <c r="B672" s="3661" t="s">
        <v>5052</v>
      </c>
      <c r="C672" s="3662"/>
      <c r="D672" s="3663" t="s">
        <v>1528</v>
      </c>
      <c r="E672" s="3663"/>
      <c r="F672" s="3663"/>
      <c r="G672" s="3663"/>
      <c r="H672" s="3663"/>
      <c r="I672" s="2643"/>
      <c r="J672" s="2643"/>
      <c r="K672" s="2643"/>
      <c r="L672" s="2643"/>
      <c r="M672" s="2643"/>
      <c r="N672" s="2643"/>
      <c r="O672" s="2643"/>
      <c r="P672" s="2643"/>
      <c r="Q672" s="2642"/>
      <c r="R672" s="2642"/>
      <c r="S672" s="2642"/>
      <c r="T672" s="2642"/>
      <c r="U672" s="2642"/>
      <c r="V672" s="2642"/>
      <c r="W672" s="2642"/>
      <c r="X672" s="2642"/>
      <c r="Y672" s="2642"/>
      <c r="Z672" s="2642"/>
      <c r="AA672" s="2642"/>
      <c r="AB672" s="2642"/>
      <c r="AC672" s="2642"/>
      <c r="AD672" s="2642"/>
      <c r="AE672" s="2642"/>
      <c r="AF672" s="2581"/>
    </row>
    <row r="673" spans="2:32" s="2887" customFormat="1" ht="13.5" thickBot="1" x14ac:dyDescent="0.25">
      <c r="B673" s="3495"/>
      <c r="C673" s="3494"/>
      <c r="D673" s="3494"/>
      <c r="E673" s="3494"/>
      <c r="F673" s="3494"/>
      <c r="G673" s="2646"/>
      <c r="H673" s="2646"/>
      <c r="I673" s="2646"/>
      <c r="J673" s="2646"/>
      <c r="K673" s="2646"/>
      <c r="L673" s="2646"/>
      <c r="M673" s="2646"/>
      <c r="N673" s="2646"/>
      <c r="O673" s="2646"/>
      <c r="P673" s="2646"/>
      <c r="Q673" s="2646"/>
      <c r="R673" s="2646"/>
      <c r="S673" s="2646"/>
      <c r="T673" s="2646"/>
      <c r="U673" s="2646"/>
      <c r="V673" s="2646"/>
      <c r="W673" s="2646"/>
      <c r="X673" s="2646"/>
      <c r="Y673" s="2646"/>
      <c r="Z673" s="2646"/>
      <c r="AA673" s="2646"/>
      <c r="AB673" s="2646"/>
      <c r="AC673" s="2646"/>
      <c r="AD673" s="2646"/>
      <c r="AE673" s="2646"/>
      <c r="AF673" s="2586"/>
    </row>
    <row r="674" spans="2:32" s="2887" customFormat="1" x14ac:dyDescent="0.2">
      <c r="B674" s="2786" t="str">
        <f>+B655</f>
        <v>.</v>
      </c>
    </row>
    <row r="675" spans="2:32" s="2887" customFormat="1" ht="13.5" thickBot="1" x14ac:dyDescent="0.25"/>
    <row r="676" spans="2:32" s="2887" customFormat="1" ht="20.25" x14ac:dyDescent="0.2">
      <c r="B676" s="3616" t="s">
        <v>5124</v>
      </c>
      <c r="C676" s="3617"/>
      <c r="D676" s="3617"/>
      <c r="E676" s="3617"/>
      <c r="F676" s="3617"/>
      <c r="G676" s="3617"/>
      <c r="H676" s="3617"/>
      <c r="I676" s="3617"/>
      <c r="J676" s="3617"/>
      <c r="K676" s="3617"/>
      <c r="L676" s="3617"/>
      <c r="M676" s="3617"/>
      <c r="N676" s="3617"/>
      <c r="O676" s="3617"/>
      <c r="P676" s="3617"/>
      <c r="Q676" s="3617"/>
      <c r="R676" s="3617"/>
      <c r="S676" s="3617"/>
      <c r="T676" s="3617"/>
      <c r="U676" s="3617"/>
      <c r="V676" s="3617"/>
      <c r="W676" s="3617"/>
      <c r="X676" s="3617"/>
      <c r="Y676" s="3617"/>
      <c r="Z676" s="3617"/>
      <c r="AA676" s="3617"/>
      <c r="AB676" s="3617"/>
      <c r="AC676" s="3617"/>
      <c r="AD676" s="3617"/>
      <c r="AE676" s="3617"/>
      <c r="AF676" s="3618"/>
    </row>
    <row r="677" spans="2:32" s="2887" customFormat="1" x14ac:dyDescent="0.2">
      <c r="B677" s="3492"/>
      <c r="C677" s="3493"/>
      <c r="D677" s="3493"/>
      <c r="E677" s="3493"/>
      <c r="F677" s="3493"/>
      <c r="G677" s="2580"/>
      <c r="H677" s="2580"/>
      <c r="I677" s="2580"/>
      <c r="J677" s="2580"/>
      <c r="K677" s="2580"/>
      <c r="L677" s="2580"/>
      <c r="M677" s="2580"/>
      <c r="N677" s="2580"/>
      <c r="O677" s="2580"/>
      <c r="P677" s="2580"/>
      <c r="Q677" s="2580"/>
      <c r="R677" s="2580"/>
      <c r="S677" s="2580"/>
      <c r="T677" s="2580"/>
      <c r="U677" s="2580"/>
      <c r="V677" s="2580"/>
      <c r="W677" s="2580"/>
      <c r="X677" s="2580"/>
      <c r="Y677" s="2580"/>
      <c r="Z677" s="2580"/>
      <c r="AA677" s="2580"/>
      <c r="AB677" s="2580"/>
      <c r="AC677" s="2580"/>
      <c r="AD677" s="2580"/>
      <c r="AE677" s="2580"/>
      <c r="AF677" s="2581"/>
    </row>
    <row r="678" spans="2:32" s="2887" customFormat="1" x14ac:dyDescent="0.2">
      <c r="B678" s="2644" t="s">
        <v>5144</v>
      </c>
      <c r="C678" s="3493"/>
      <c r="D678" s="3674" t="s">
        <v>6702</v>
      </c>
      <c r="E678" s="3674"/>
      <c r="F678" s="3674"/>
      <c r="G678" s="2580"/>
      <c r="H678" s="2580"/>
      <c r="I678" s="2580"/>
      <c r="J678" s="2580"/>
      <c r="K678" s="2580"/>
      <c r="L678" s="2580"/>
      <c r="M678" s="2580"/>
      <c r="N678" s="2580"/>
      <c r="O678" s="2580"/>
      <c r="P678" s="2580"/>
      <c r="Q678" s="2580"/>
      <c r="R678" s="2580"/>
      <c r="S678" s="2580"/>
      <c r="T678" s="2580"/>
      <c r="U678" s="2580"/>
      <c r="V678" s="2580"/>
      <c r="W678" s="2580"/>
      <c r="X678" s="2580"/>
      <c r="Y678" s="2580"/>
      <c r="Z678" s="2580"/>
      <c r="AA678" s="2580"/>
      <c r="AB678" s="2580"/>
      <c r="AC678" s="2580"/>
      <c r="AD678" s="2580"/>
      <c r="AE678" s="2580"/>
      <c r="AF678" s="2581"/>
    </row>
    <row r="679" spans="2:32" s="2887" customFormat="1" x14ac:dyDescent="0.2">
      <c r="B679" s="3675" t="s">
        <v>5127</v>
      </c>
      <c r="C679" s="3676"/>
      <c r="D679" s="3670">
        <v>41657</v>
      </c>
      <c r="E679" s="3670"/>
      <c r="F679" s="3670"/>
      <c r="G679" s="2580"/>
      <c r="H679" s="2580"/>
      <c r="I679" s="2580"/>
      <c r="J679" s="2580"/>
      <c r="K679" s="2580"/>
      <c r="L679" s="2580"/>
      <c r="M679" s="2580"/>
      <c r="N679" s="2580"/>
      <c r="O679" s="2580"/>
      <c r="P679" s="2580"/>
      <c r="Q679" s="2580"/>
      <c r="R679" s="2580"/>
      <c r="S679" s="2580"/>
      <c r="T679" s="2580"/>
      <c r="U679" s="2580"/>
      <c r="V679" s="2580"/>
      <c r="W679" s="2580"/>
      <c r="X679" s="2580"/>
      <c r="Y679" s="2580"/>
      <c r="Z679" s="2580"/>
      <c r="AA679" s="2580"/>
      <c r="AB679" s="2580"/>
      <c r="AC679" s="2580"/>
      <c r="AD679" s="2580"/>
      <c r="AE679" s="2580"/>
      <c r="AF679" s="2581"/>
    </row>
    <row r="680" spans="2:32" s="2887" customFormat="1" x14ac:dyDescent="0.2">
      <c r="B680" s="3620" t="s">
        <v>5125</v>
      </c>
      <c r="C680" s="3621"/>
      <c r="D680" s="3692">
        <v>41820</v>
      </c>
      <c r="E680" s="3692"/>
      <c r="F680" s="3692"/>
      <c r="G680" s="2580"/>
      <c r="H680" s="2580"/>
      <c r="I680" s="2580"/>
      <c r="J680" s="2580"/>
      <c r="K680" s="2580"/>
      <c r="L680" s="2580"/>
      <c r="M680" s="2580"/>
      <c r="N680" s="2580"/>
      <c r="O680" s="2580"/>
      <c r="P680" s="2580"/>
      <c r="Q680" s="2580"/>
      <c r="R680" s="2580"/>
      <c r="S680" s="2580"/>
      <c r="T680" s="2580"/>
      <c r="U680" s="2580"/>
      <c r="V680" s="2580"/>
      <c r="W680" s="2580"/>
      <c r="X680" s="2580"/>
      <c r="Y680" s="2580"/>
      <c r="Z680" s="2580"/>
      <c r="AA680" s="2580"/>
      <c r="AB680" s="2580"/>
      <c r="AC680" s="2580"/>
      <c r="AD680" s="2580"/>
      <c r="AE680" s="2580"/>
      <c r="AF680" s="2581"/>
    </row>
    <row r="681" spans="2:32" s="2887" customFormat="1" ht="13.5" thickBot="1" x14ac:dyDescent="0.25">
      <c r="B681" s="3492"/>
      <c r="C681" s="3493"/>
      <c r="D681" s="3493"/>
      <c r="E681" s="3493"/>
      <c r="F681" s="3493"/>
      <c r="G681" s="2580"/>
      <c r="H681" s="2580"/>
      <c r="I681" s="2580"/>
      <c r="J681" s="2580"/>
      <c r="K681" s="2580"/>
      <c r="L681" s="2580"/>
      <c r="M681" s="2580"/>
      <c r="N681" s="2580"/>
      <c r="O681" s="2580"/>
      <c r="P681" s="2580"/>
      <c r="Q681" s="2580"/>
      <c r="R681" s="2580"/>
      <c r="S681" s="2580"/>
      <c r="T681" s="2580"/>
      <c r="U681" s="2580"/>
      <c r="V681" s="2580"/>
      <c r="W681" s="2580"/>
      <c r="X681" s="2580"/>
      <c r="Y681" s="2580"/>
      <c r="Z681" s="2580"/>
      <c r="AA681" s="2580"/>
      <c r="AB681" s="2580"/>
      <c r="AC681" s="2580"/>
      <c r="AD681" s="2580"/>
      <c r="AE681" s="2580"/>
      <c r="AF681" s="2581"/>
    </row>
    <row r="682" spans="2:32" s="2887" customFormat="1" ht="132" customHeight="1" thickBot="1" x14ac:dyDescent="0.25">
      <c r="B682" s="3633" t="s">
        <v>5126</v>
      </c>
      <c r="C682" s="3677"/>
      <c r="D682" s="3623" t="s">
        <v>6703</v>
      </c>
      <c r="E682" s="3624"/>
      <c r="F682" s="3624"/>
      <c r="G682" s="3624"/>
      <c r="H682" s="3624"/>
      <c r="I682" s="3624"/>
      <c r="J682" s="3624"/>
      <c r="K682" s="3624"/>
      <c r="L682" s="3624"/>
      <c r="M682" s="3624"/>
      <c r="N682" s="3624"/>
      <c r="O682" s="3624"/>
      <c r="P682" s="3624"/>
      <c r="Q682" s="3625"/>
      <c r="R682" s="2580"/>
      <c r="S682" s="2580"/>
      <c r="T682" s="2580"/>
      <c r="U682" s="2580"/>
      <c r="V682" s="2580"/>
      <c r="W682" s="2580"/>
      <c r="X682" s="2580"/>
      <c r="Y682" s="2580"/>
      <c r="Z682" s="2580"/>
      <c r="AA682" s="2580"/>
      <c r="AB682" s="2580"/>
      <c r="AC682" s="2580"/>
      <c r="AD682" s="2580"/>
      <c r="AE682" s="2580"/>
      <c r="AF682" s="2581"/>
    </row>
    <row r="683" spans="2:32" s="2887" customFormat="1" ht="13.5" thickBot="1" x14ac:dyDescent="0.25">
      <c r="B683" s="3492"/>
      <c r="C683" s="3493"/>
      <c r="D683" s="3493"/>
      <c r="E683" s="3493"/>
      <c r="F683" s="3493"/>
      <c r="G683" s="2580"/>
      <c r="H683" s="2580"/>
      <c r="I683" s="2580"/>
      <c r="J683" s="2580"/>
      <c r="K683" s="2580"/>
      <c r="L683" s="2580"/>
      <c r="M683" s="2580"/>
      <c r="N683" s="2580"/>
      <c r="O683" s="2580"/>
      <c r="P683" s="2580"/>
      <c r="Q683" s="2580"/>
      <c r="R683" s="2646"/>
      <c r="S683" s="2580"/>
      <c r="T683" s="2580"/>
      <c r="U683" s="2580"/>
      <c r="V683" s="2580"/>
      <c r="W683" s="2580"/>
      <c r="X683" s="2580"/>
      <c r="Y683" s="2580"/>
      <c r="Z683" s="2580"/>
      <c r="AA683" s="2580"/>
      <c r="AB683" s="2580"/>
      <c r="AC683" s="2580"/>
      <c r="AD683" s="2580"/>
      <c r="AE683" s="2580"/>
      <c r="AF683" s="2581"/>
    </row>
    <row r="684" spans="2:32" s="2887" customFormat="1" ht="13.5" thickBot="1" x14ac:dyDescent="0.25">
      <c r="B684" s="3678" t="s">
        <v>5128</v>
      </c>
      <c r="C684" s="3679"/>
      <c r="D684" s="3630" t="s">
        <v>5129</v>
      </c>
      <c r="E684" s="3682" t="s">
        <v>224</v>
      </c>
      <c r="F684" s="3683"/>
      <c r="G684" s="3683"/>
      <c r="H684" s="3683"/>
      <c r="I684" s="3683"/>
      <c r="J684" s="3683"/>
      <c r="K684" s="3683"/>
      <c r="L684" s="3683"/>
      <c r="M684" s="3683"/>
      <c r="N684" s="3683"/>
      <c r="O684" s="3683"/>
      <c r="P684" s="3684"/>
      <c r="Q684" s="3685" t="s">
        <v>340</v>
      </c>
      <c r="R684" s="3686"/>
      <c r="S684" s="3687"/>
      <c r="T684" s="3687"/>
      <c r="U684" s="3687"/>
      <c r="V684" s="3687"/>
      <c r="W684" s="3687"/>
      <c r="X684" s="3687"/>
      <c r="Y684" s="3688"/>
      <c r="Z684" s="3685" t="s">
        <v>225</v>
      </c>
      <c r="AA684" s="3687"/>
      <c r="AB684" s="3688"/>
      <c r="AC684" s="3689" t="s">
        <v>5048</v>
      </c>
      <c r="AD684" s="3690"/>
      <c r="AE684" s="3691"/>
      <c r="AF684" s="2581"/>
    </row>
    <row r="685" spans="2:32" s="2887" customFormat="1" ht="13.5" thickBot="1" x14ac:dyDescent="0.25">
      <c r="B685" s="3680"/>
      <c r="C685" s="3681"/>
      <c r="D685" s="3630"/>
      <c r="E685" s="3630" t="s">
        <v>5066</v>
      </c>
      <c r="F685" s="3630" t="s">
        <v>5067</v>
      </c>
      <c r="G685" s="3631" t="s">
        <v>5069</v>
      </c>
      <c r="H685" s="3631" t="s">
        <v>5130</v>
      </c>
      <c r="I685" s="3671" t="s">
        <v>5131</v>
      </c>
      <c r="J685" s="3671" t="s">
        <v>5132</v>
      </c>
      <c r="K685" s="3671" t="s">
        <v>5072</v>
      </c>
      <c r="L685" s="3671"/>
      <c r="M685" s="3671" t="s">
        <v>5133</v>
      </c>
      <c r="N685" s="3671" t="s">
        <v>5134</v>
      </c>
      <c r="O685" s="3671" t="s">
        <v>5135</v>
      </c>
      <c r="P685" s="3671" t="s">
        <v>5136</v>
      </c>
      <c r="Q685" s="3627" t="s">
        <v>5078</v>
      </c>
      <c r="R685" s="3627" t="s">
        <v>5079</v>
      </c>
      <c r="S685" s="3627" t="s">
        <v>5080</v>
      </c>
      <c r="T685" s="3627" t="s">
        <v>5137</v>
      </c>
      <c r="U685" s="3627" t="s">
        <v>5138</v>
      </c>
      <c r="V685" s="3627" t="s">
        <v>5083</v>
      </c>
      <c r="W685" s="3627" t="s">
        <v>5085</v>
      </c>
      <c r="X685" s="3631" t="s">
        <v>5139</v>
      </c>
      <c r="Y685" s="3631" t="s">
        <v>5140</v>
      </c>
      <c r="Z685" s="3627" t="s">
        <v>5141</v>
      </c>
      <c r="AA685" s="3627" t="s">
        <v>5142</v>
      </c>
      <c r="AB685" s="3627" t="s">
        <v>5143</v>
      </c>
      <c r="AC685" s="3627" t="s">
        <v>1162</v>
      </c>
      <c r="AD685" s="3627" t="s">
        <v>5049</v>
      </c>
      <c r="AE685" s="3627" t="s">
        <v>5050</v>
      </c>
      <c r="AF685" s="2581"/>
    </row>
    <row r="686" spans="2:32" s="2887" customFormat="1" ht="13.5" thickBot="1" x14ac:dyDescent="0.25">
      <c r="B686" s="3680"/>
      <c r="C686" s="3681"/>
      <c r="D686" s="3627"/>
      <c r="E686" s="3627"/>
      <c r="F686" s="3627"/>
      <c r="G686" s="3632"/>
      <c r="H686" s="3632"/>
      <c r="I686" s="3631"/>
      <c r="J686" s="3631"/>
      <c r="K686" s="3489" t="s">
        <v>5092</v>
      </c>
      <c r="L686" s="3490" t="s">
        <v>2809</v>
      </c>
      <c r="M686" s="3631"/>
      <c r="N686" s="3631"/>
      <c r="O686" s="3631"/>
      <c r="P686" s="3631"/>
      <c r="Q686" s="3628"/>
      <c r="R686" s="3628"/>
      <c r="S686" s="3628"/>
      <c r="T686" s="3628"/>
      <c r="U686" s="3628"/>
      <c r="V686" s="3628"/>
      <c r="W686" s="3628"/>
      <c r="X686" s="3632"/>
      <c r="Y686" s="3632"/>
      <c r="Z686" s="3628"/>
      <c r="AA686" s="3628"/>
      <c r="AB686" s="3628"/>
      <c r="AC686" s="3628"/>
      <c r="AD686" s="3628"/>
      <c r="AE686" s="3628"/>
      <c r="AF686" s="2581"/>
    </row>
    <row r="687" spans="2:32" s="2887" customFormat="1" ht="24" customHeight="1" thickBot="1" x14ac:dyDescent="0.25">
      <c r="B687" s="3697" t="s">
        <v>6683</v>
      </c>
      <c r="C687" s="4497"/>
      <c r="D687" s="3182" t="s">
        <v>1545</v>
      </c>
      <c r="E687" s="3182" t="s">
        <v>1545</v>
      </c>
      <c r="F687" s="3182" t="s">
        <v>1545</v>
      </c>
      <c r="G687" s="3183">
        <v>16.670000000000002</v>
      </c>
      <c r="H687" s="3182" t="s">
        <v>1545</v>
      </c>
      <c r="I687" s="3163">
        <v>0.18</v>
      </c>
      <c r="J687" s="3182" t="s">
        <v>1545</v>
      </c>
      <c r="K687" s="3182" t="s">
        <v>1545</v>
      </c>
      <c r="L687" s="3182" t="s">
        <v>1545</v>
      </c>
      <c r="M687" s="3182" t="s">
        <v>1545</v>
      </c>
      <c r="N687" s="3182" t="s">
        <v>1545</v>
      </c>
      <c r="O687" s="3182" t="s">
        <v>1545</v>
      </c>
      <c r="P687" s="3182" t="s">
        <v>1545</v>
      </c>
      <c r="Q687" s="3182" t="s">
        <v>1545</v>
      </c>
      <c r="R687" s="3182" t="s">
        <v>1545</v>
      </c>
      <c r="S687" s="3182" t="s">
        <v>1545</v>
      </c>
      <c r="T687" s="3182" t="s">
        <v>1545</v>
      </c>
      <c r="U687" s="3182" t="s">
        <v>1545</v>
      </c>
      <c r="V687" s="3182" t="s">
        <v>1545</v>
      </c>
      <c r="W687" s="3182" t="s">
        <v>1545</v>
      </c>
      <c r="X687" s="3182" t="s">
        <v>1545</v>
      </c>
      <c r="Y687" s="3182" t="s">
        <v>1545</v>
      </c>
      <c r="Z687" s="3182" t="s">
        <v>1545</v>
      </c>
      <c r="AA687" s="3182" t="s">
        <v>1545</v>
      </c>
      <c r="AB687" s="3182" t="s">
        <v>1545</v>
      </c>
      <c r="AC687" s="3182" t="s">
        <v>1545</v>
      </c>
      <c r="AD687" s="3182" t="s">
        <v>1545</v>
      </c>
      <c r="AE687" s="3182" t="s">
        <v>1545</v>
      </c>
      <c r="AF687" s="2581"/>
    </row>
    <row r="688" spans="2:32" s="2887" customFormat="1" x14ac:dyDescent="0.2">
      <c r="B688" s="2645"/>
      <c r="C688" s="2575"/>
      <c r="D688" s="2575"/>
      <c r="E688" s="2575"/>
      <c r="F688" s="2575"/>
      <c r="G688" s="2576"/>
      <c r="H688" s="2576"/>
      <c r="I688" s="2576"/>
      <c r="J688" s="2576"/>
      <c r="K688" s="2575"/>
      <c r="L688" s="2576"/>
      <c r="M688" s="2576"/>
      <c r="N688" s="2576"/>
      <c r="O688" s="2576"/>
      <c r="P688" s="2576"/>
      <c r="Q688" s="2642"/>
      <c r="R688" s="2642"/>
      <c r="S688" s="2642"/>
      <c r="T688" s="2642"/>
      <c r="U688" s="2642"/>
      <c r="V688" s="2642"/>
      <c r="W688" s="2642"/>
      <c r="X688" s="2642"/>
      <c r="Y688" s="2642"/>
      <c r="Z688" s="2642"/>
      <c r="AA688" s="2642"/>
      <c r="AB688" s="2642"/>
      <c r="AC688" s="2642"/>
      <c r="AD688" s="2642"/>
      <c r="AE688" s="2642"/>
      <c r="AF688" s="2581"/>
    </row>
    <row r="689" spans="2:32" s="2887" customFormat="1" x14ac:dyDescent="0.2">
      <c r="B689" s="3661" t="s">
        <v>5051</v>
      </c>
      <c r="C689" s="3662"/>
      <c r="D689" s="3663" t="s">
        <v>5145</v>
      </c>
      <c r="E689" s="3663"/>
      <c r="F689" s="3663"/>
      <c r="G689" s="3663"/>
      <c r="H689" s="3663"/>
      <c r="I689" s="2643"/>
      <c r="J689" s="2643"/>
      <c r="K689" s="2643"/>
      <c r="L689" s="2643"/>
      <c r="M689" s="2643"/>
      <c r="N689" s="2643"/>
      <c r="O689" s="2643"/>
      <c r="P689" s="2643"/>
      <c r="Q689" s="2642"/>
      <c r="R689" s="2642"/>
      <c r="S689" s="2642"/>
      <c r="T689" s="2642"/>
      <c r="U689" s="2642"/>
      <c r="V689" s="2642"/>
      <c r="W689" s="2642"/>
      <c r="X689" s="2642"/>
      <c r="Y689" s="2642"/>
      <c r="Z689" s="2642"/>
      <c r="AA689" s="2642"/>
      <c r="AB689" s="2642"/>
      <c r="AC689" s="2642"/>
      <c r="AD689" s="2642"/>
      <c r="AE689" s="2642"/>
      <c r="AF689" s="2581"/>
    </row>
    <row r="690" spans="2:32" s="2887" customFormat="1" x14ac:dyDescent="0.2">
      <c r="B690" s="3661" t="s">
        <v>5052</v>
      </c>
      <c r="C690" s="3662"/>
      <c r="D690" s="3663" t="s">
        <v>1528</v>
      </c>
      <c r="E690" s="3663"/>
      <c r="F690" s="3663"/>
      <c r="G690" s="3663"/>
      <c r="H690" s="3663"/>
      <c r="I690" s="2643"/>
      <c r="J690" s="2643"/>
      <c r="K690" s="2643"/>
      <c r="L690" s="2643"/>
      <c r="M690" s="2643"/>
      <c r="N690" s="2643"/>
      <c r="O690" s="2643"/>
      <c r="P690" s="2643"/>
      <c r="Q690" s="2642"/>
      <c r="R690" s="2642"/>
      <c r="S690" s="2642"/>
      <c r="T690" s="2642"/>
      <c r="U690" s="2642"/>
      <c r="V690" s="2642"/>
      <c r="W690" s="2642"/>
      <c r="X690" s="2642"/>
      <c r="Y690" s="2642"/>
      <c r="Z690" s="2642"/>
      <c r="AA690" s="2642"/>
      <c r="AB690" s="2642"/>
      <c r="AC690" s="2642"/>
      <c r="AD690" s="2642"/>
      <c r="AE690" s="2642"/>
      <c r="AF690" s="2581"/>
    </row>
    <row r="691" spans="2:32" s="2887" customFormat="1" ht="13.5" thickBot="1" x14ac:dyDescent="0.25">
      <c r="B691" s="3495"/>
      <c r="C691" s="3494"/>
      <c r="D691" s="3494"/>
      <c r="E691" s="3494"/>
      <c r="F691" s="3494"/>
      <c r="G691" s="2646"/>
      <c r="H691" s="2646"/>
      <c r="I691" s="2646"/>
      <c r="J691" s="2646"/>
      <c r="K691" s="2646"/>
      <c r="L691" s="2646"/>
      <c r="M691" s="2646"/>
      <c r="N691" s="2646"/>
      <c r="O691" s="2646"/>
      <c r="P691" s="2646"/>
      <c r="Q691" s="2646"/>
      <c r="R691" s="2646"/>
      <c r="S691" s="2646"/>
      <c r="T691" s="2646"/>
      <c r="U691" s="2646"/>
      <c r="V691" s="2646"/>
      <c r="W691" s="2646"/>
      <c r="X691" s="2646"/>
      <c r="Y691" s="2646"/>
      <c r="Z691" s="2646"/>
      <c r="AA691" s="2646"/>
      <c r="AB691" s="2646"/>
      <c r="AC691" s="2646"/>
      <c r="AD691" s="2646"/>
      <c r="AE691" s="2646"/>
      <c r="AF691" s="2586"/>
    </row>
    <row r="692" spans="2:32" s="2887" customFormat="1" x14ac:dyDescent="0.2">
      <c r="B692" s="2786" t="str">
        <f>+B674</f>
        <v>.</v>
      </c>
    </row>
    <row r="693" spans="2:32" s="2887" customFormat="1" ht="13.5" thickBot="1" x14ac:dyDescent="0.25"/>
    <row r="694" spans="2:32" s="2887" customFormat="1" ht="20.25" x14ac:dyDescent="0.2">
      <c r="B694" s="3616" t="s">
        <v>5124</v>
      </c>
      <c r="C694" s="3617"/>
      <c r="D694" s="3617"/>
      <c r="E694" s="3617"/>
      <c r="F694" s="3617"/>
      <c r="G694" s="3617"/>
      <c r="H694" s="3617"/>
      <c r="I694" s="3617"/>
      <c r="J694" s="3617"/>
      <c r="K694" s="3617"/>
      <c r="L694" s="3617"/>
      <c r="M694" s="3617"/>
      <c r="N694" s="3617"/>
      <c r="O694" s="3617"/>
      <c r="P694" s="3617"/>
      <c r="Q694" s="3617"/>
      <c r="R694" s="3617"/>
      <c r="S694" s="3617"/>
      <c r="T694" s="3617"/>
      <c r="U694" s="3617"/>
      <c r="V694" s="3617"/>
      <c r="W694" s="3617"/>
      <c r="X694" s="3617"/>
      <c r="Y694" s="3617"/>
      <c r="Z694" s="3617"/>
      <c r="AA694" s="3617"/>
      <c r="AB694" s="3617"/>
      <c r="AC694" s="3617"/>
      <c r="AD694" s="3617"/>
      <c r="AE694" s="3617"/>
      <c r="AF694" s="3618"/>
    </row>
    <row r="695" spans="2:32" s="2887" customFormat="1" x14ac:dyDescent="0.2">
      <c r="B695" s="3492"/>
      <c r="C695" s="3493"/>
      <c r="D695" s="3493"/>
      <c r="E695" s="3493"/>
      <c r="F695" s="3493"/>
      <c r="G695" s="2580"/>
      <c r="H695" s="2580"/>
      <c r="I695" s="2580"/>
      <c r="J695" s="2580"/>
      <c r="K695" s="2580"/>
      <c r="L695" s="2580"/>
      <c r="M695" s="2580"/>
      <c r="N695" s="2580"/>
      <c r="O695" s="2580"/>
      <c r="P695" s="2580"/>
      <c r="Q695" s="2580"/>
      <c r="R695" s="2580"/>
      <c r="S695" s="2580"/>
      <c r="T695" s="2580"/>
      <c r="U695" s="2580"/>
      <c r="V695" s="2580"/>
      <c r="W695" s="2580"/>
      <c r="X695" s="2580"/>
      <c r="Y695" s="2580"/>
      <c r="Z695" s="2580"/>
      <c r="AA695" s="2580"/>
      <c r="AB695" s="2580"/>
      <c r="AC695" s="2580"/>
      <c r="AD695" s="2580"/>
      <c r="AE695" s="2580"/>
      <c r="AF695" s="2581"/>
    </row>
    <row r="696" spans="2:32" s="2887" customFormat="1" ht="21.75" customHeight="1" x14ac:dyDescent="0.2">
      <c r="B696" s="2644" t="s">
        <v>5144</v>
      </c>
      <c r="C696" s="3493"/>
      <c r="D696" s="3674" t="s">
        <v>6699</v>
      </c>
      <c r="E696" s="3674"/>
      <c r="F696" s="3674"/>
      <c r="G696" s="2580"/>
      <c r="H696" s="2580"/>
      <c r="I696" s="2580"/>
      <c r="J696" s="2580"/>
      <c r="K696" s="2580"/>
      <c r="L696" s="2580"/>
      <c r="M696" s="2580"/>
      <c r="N696" s="2580"/>
      <c r="O696" s="2580"/>
      <c r="P696" s="2580"/>
      <c r="Q696" s="2580"/>
      <c r="R696" s="2580"/>
      <c r="S696" s="2580"/>
      <c r="T696" s="2580"/>
      <c r="U696" s="2580"/>
      <c r="V696" s="2580"/>
      <c r="W696" s="2580"/>
      <c r="X696" s="2580"/>
      <c r="Y696" s="2580"/>
      <c r="Z696" s="2580"/>
      <c r="AA696" s="2580"/>
      <c r="AB696" s="2580"/>
      <c r="AC696" s="2580"/>
      <c r="AD696" s="2580"/>
      <c r="AE696" s="2580"/>
      <c r="AF696" s="2581"/>
    </row>
    <row r="697" spans="2:32" s="2887" customFormat="1" x14ac:dyDescent="0.2">
      <c r="B697" s="3675" t="s">
        <v>5127</v>
      </c>
      <c r="C697" s="3676"/>
      <c r="D697" s="4539">
        <v>41640</v>
      </c>
      <c r="E697" s="4539"/>
      <c r="F697" s="4539"/>
      <c r="G697" s="2580"/>
      <c r="H697" s="2580"/>
      <c r="I697" s="2580"/>
      <c r="J697" s="2580"/>
      <c r="K697" s="2580"/>
      <c r="L697" s="2580"/>
      <c r="M697" s="2580"/>
      <c r="N697" s="2580"/>
      <c r="O697" s="2580"/>
      <c r="P697" s="2580"/>
      <c r="Q697" s="2580"/>
      <c r="R697" s="2580"/>
      <c r="S697" s="2580"/>
      <c r="T697" s="2580"/>
      <c r="U697" s="2580"/>
      <c r="V697" s="2580"/>
      <c r="W697" s="2580"/>
      <c r="X697" s="2580"/>
      <c r="Y697" s="2580"/>
      <c r="Z697" s="2580"/>
      <c r="AA697" s="2580"/>
      <c r="AB697" s="2580"/>
      <c r="AC697" s="2580"/>
      <c r="AD697" s="2580"/>
      <c r="AE697" s="2580"/>
      <c r="AF697" s="2581"/>
    </row>
    <row r="698" spans="2:32" s="2887" customFormat="1" x14ac:dyDescent="0.2">
      <c r="B698" s="3620" t="s">
        <v>5125</v>
      </c>
      <c r="C698" s="3621"/>
      <c r="D698" s="4540">
        <v>41670</v>
      </c>
      <c r="E698" s="4540"/>
      <c r="F698" s="4540"/>
      <c r="G698" s="2580"/>
      <c r="H698" s="2580"/>
      <c r="I698" s="2580"/>
      <c r="J698" s="2580"/>
      <c r="K698" s="2580"/>
      <c r="L698" s="2580"/>
      <c r="M698" s="2580"/>
      <c r="N698" s="2580"/>
      <c r="O698" s="2580"/>
      <c r="P698" s="2580"/>
      <c r="Q698" s="2580"/>
      <c r="R698" s="2580"/>
      <c r="S698" s="2580"/>
      <c r="T698" s="2580"/>
      <c r="U698" s="2580"/>
      <c r="V698" s="2580"/>
      <c r="W698" s="2580"/>
      <c r="X698" s="2580"/>
      <c r="Y698" s="2580"/>
      <c r="Z698" s="2580"/>
      <c r="AA698" s="2580"/>
      <c r="AB698" s="2580"/>
      <c r="AC698" s="2580"/>
      <c r="AD698" s="2580"/>
      <c r="AE698" s="2580"/>
      <c r="AF698" s="2581"/>
    </row>
    <row r="699" spans="2:32" s="2887" customFormat="1" ht="13.5" thickBot="1" x14ac:dyDescent="0.25">
      <c r="B699" s="3492"/>
      <c r="C699" s="3493"/>
      <c r="D699" s="3493"/>
      <c r="E699" s="3493"/>
      <c r="F699" s="3493"/>
      <c r="G699" s="2580"/>
      <c r="H699" s="2580"/>
      <c r="I699" s="2580"/>
      <c r="J699" s="2580"/>
      <c r="K699" s="2580"/>
      <c r="L699" s="2580"/>
      <c r="M699" s="2580"/>
      <c r="N699" s="2580"/>
      <c r="O699" s="2580"/>
      <c r="P699" s="2580"/>
      <c r="Q699" s="2580"/>
      <c r="R699" s="2580"/>
      <c r="S699" s="2580"/>
      <c r="T699" s="2580"/>
      <c r="U699" s="2580"/>
      <c r="V699" s="2580"/>
      <c r="W699" s="2580"/>
      <c r="X699" s="2580"/>
      <c r="Y699" s="2580"/>
      <c r="Z699" s="2580"/>
      <c r="AA699" s="2580"/>
      <c r="AB699" s="2580"/>
      <c r="AC699" s="2580"/>
      <c r="AD699" s="2580"/>
      <c r="AE699" s="2580"/>
      <c r="AF699" s="2581"/>
    </row>
    <row r="700" spans="2:32" s="2887" customFormat="1" ht="143.25" customHeight="1" thickBot="1" x14ac:dyDescent="0.25">
      <c r="B700" s="3633" t="s">
        <v>5126</v>
      </c>
      <c r="C700" s="3677"/>
      <c r="D700" s="3623" t="s">
        <v>6700</v>
      </c>
      <c r="E700" s="3624"/>
      <c r="F700" s="3624"/>
      <c r="G700" s="3624"/>
      <c r="H700" s="3624"/>
      <c r="I700" s="3624"/>
      <c r="J700" s="3624"/>
      <c r="K700" s="3624"/>
      <c r="L700" s="3624"/>
      <c r="M700" s="3624"/>
      <c r="N700" s="3624"/>
      <c r="O700" s="3624"/>
      <c r="P700" s="3624"/>
      <c r="Q700" s="3625"/>
      <c r="R700" s="2580"/>
      <c r="S700" s="2580"/>
      <c r="T700" s="2580"/>
      <c r="U700" s="2580"/>
      <c r="V700" s="2580"/>
      <c r="W700" s="2580"/>
      <c r="X700" s="2580"/>
      <c r="Y700" s="2580"/>
      <c r="Z700" s="2580"/>
      <c r="AA700" s="2580"/>
      <c r="AB700" s="2580"/>
      <c r="AC700" s="2580"/>
      <c r="AD700" s="2580"/>
      <c r="AE700" s="2580"/>
      <c r="AF700" s="2581"/>
    </row>
    <row r="701" spans="2:32" s="2887" customFormat="1" ht="12.75" customHeight="1" thickBot="1" x14ac:dyDescent="0.25">
      <c r="B701" s="3492"/>
      <c r="C701" s="3493"/>
      <c r="D701" s="3493"/>
      <c r="E701" s="3493"/>
      <c r="F701" s="3493"/>
      <c r="G701" s="2580"/>
      <c r="H701" s="2580"/>
      <c r="I701" s="2580"/>
      <c r="J701" s="2580"/>
      <c r="K701" s="2580"/>
      <c r="L701" s="2580"/>
      <c r="M701" s="2580"/>
      <c r="N701" s="2580"/>
      <c r="O701" s="2580"/>
      <c r="P701" s="2580"/>
      <c r="Q701" s="2580"/>
      <c r="R701" s="2646"/>
      <c r="S701" s="2580"/>
      <c r="T701" s="2580"/>
      <c r="U701" s="2580"/>
      <c r="V701" s="2580"/>
      <c r="W701" s="2580"/>
      <c r="X701" s="2580"/>
      <c r="Y701" s="2580"/>
      <c r="Z701" s="2580"/>
      <c r="AA701" s="2580"/>
      <c r="AB701" s="2580"/>
      <c r="AC701" s="2580"/>
      <c r="AD701" s="2580"/>
      <c r="AE701" s="2580"/>
      <c r="AF701" s="2581"/>
    </row>
    <row r="702" spans="2:32" s="2887" customFormat="1" ht="13.5" thickBot="1" x14ac:dyDescent="0.25">
      <c r="B702" s="3678" t="s">
        <v>5128</v>
      </c>
      <c r="C702" s="3679"/>
      <c r="D702" s="3630" t="s">
        <v>5129</v>
      </c>
      <c r="E702" s="3682" t="s">
        <v>224</v>
      </c>
      <c r="F702" s="3683"/>
      <c r="G702" s="3683"/>
      <c r="H702" s="3683"/>
      <c r="I702" s="3683"/>
      <c r="J702" s="3683"/>
      <c r="K702" s="3683"/>
      <c r="L702" s="3683"/>
      <c r="M702" s="3683"/>
      <c r="N702" s="3683"/>
      <c r="O702" s="3683"/>
      <c r="P702" s="3684"/>
      <c r="Q702" s="3685" t="s">
        <v>340</v>
      </c>
      <c r="R702" s="3686"/>
      <c r="S702" s="3687"/>
      <c r="T702" s="3687"/>
      <c r="U702" s="3687"/>
      <c r="V702" s="3687"/>
      <c r="W702" s="3687"/>
      <c r="X702" s="3687"/>
      <c r="Y702" s="3688"/>
      <c r="Z702" s="3685" t="s">
        <v>225</v>
      </c>
      <c r="AA702" s="3687"/>
      <c r="AB702" s="3688"/>
      <c r="AC702" s="3689" t="s">
        <v>5048</v>
      </c>
      <c r="AD702" s="3690"/>
      <c r="AE702" s="3691"/>
      <c r="AF702" s="2581"/>
    </row>
    <row r="703" spans="2:32" s="2887" customFormat="1" ht="13.5" customHeight="1" thickBot="1" x14ac:dyDescent="0.25">
      <c r="B703" s="3680"/>
      <c r="C703" s="3681"/>
      <c r="D703" s="3630"/>
      <c r="E703" s="3630" t="s">
        <v>5066</v>
      </c>
      <c r="F703" s="3630" t="s">
        <v>5067</v>
      </c>
      <c r="G703" s="3631" t="s">
        <v>5069</v>
      </c>
      <c r="H703" s="3631" t="s">
        <v>5130</v>
      </c>
      <c r="I703" s="3671" t="s">
        <v>5131</v>
      </c>
      <c r="J703" s="3671" t="s">
        <v>5132</v>
      </c>
      <c r="K703" s="3671" t="s">
        <v>5072</v>
      </c>
      <c r="L703" s="3671"/>
      <c r="M703" s="3671" t="s">
        <v>5133</v>
      </c>
      <c r="N703" s="3671" t="s">
        <v>5134</v>
      </c>
      <c r="O703" s="3671" t="s">
        <v>5135</v>
      </c>
      <c r="P703" s="3671" t="s">
        <v>5136</v>
      </c>
      <c r="Q703" s="3627" t="s">
        <v>5078</v>
      </c>
      <c r="R703" s="3627" t="s">
        <v>5079</v>
      </c>
      <c r="S703" s="3627" t="s">
        <v>5080</v>
      </c>
      <c r="T703" s="3627" t="s">
        <v>5137</v>
      </c>
      <c r="U703" s="3627" t="s">
        <v>5138</v>
      </c>
      <c r="V703" s="3627" t="s">
        <v>5083</v>
      </c>
      <c r="W703" s="3627" t="s">
        <v>5085</v>
      </c>
      <c r="X703" s="3631" t="s">
        <v>5139</v>
      </c>
      <c r="Y703" s="3631" t="s">
        <v>5140</v>
      </c>
      <c r="Z703" s="3627" t="s">
        <v>5141</v>
      </c>
      <c r="AA703" s="3627" t="s">
        <v>5142</v>
      </c>
      <c r="AB703" s="3627" t="s">
        <v>5143</v>
      </c>
      <c r="AC703" s="3627" t="s">
        <v>1162</v>
      </c>
      <c r="AD703" s="3627" t="s">
        <v>5049</v>
      </c>
      <c r="AE703" s="3627" t="s">
        <v>5050</v>
      </c>
      <c r="AF703" s="2581"/>
    </row>
    <row r="704" spans="2:32" s="2887" customFormat="1" ht="17.25" customHeight="1" thickBot="1" x14ac:dyDescent="0.25">
      <c r="B704" s="3680"/>
      <c r="C704" s="3681"/>
      <c r="D704" s="3627"/>
      <c r="E704" s="3627"/>
      <c r="F704" s="3627"/>
      <c r="G704" s="3632"/>
      <c r="H704" s="3632"/>
      <c r="I704" s="3631"/>
      <c r="J704" s="3631"/>
      <c r="K704" s="3489" t="s">
        <v>5092</v>
      </c>
      <c r="L704" s="3490" t="s">
        <v>2809</v>
      </c>
      <c r="M704" s="3631"/>
      <c r="N704" s="3631"/>
      <c r="O704" s="3631"/>
      <c r="P704" s="3631"/>
      <c r="Q704" s="3628"/>
      <c r="R704" s="3628"/>
      <c r="S704" s="3628"/>
      <c r="T704" s="3628"/>
      <c r="U704" s="3628"/>
      <c r="V704" s="3628"/>
      <c r="W704" s="3628"/>
      <c r="X704" s="3632"/>
      <c r="Y704" s="3632"/>
      <c r="Z704" s="3628"/>
      <c r="AA704" s="3628"/>
      <c r="AB704" s="3628"/>
      <c r="AC704" s="3628"/>
      <c r="AD704" s="3628"/>
      <c r="AE704" s="3628"/>
      <c r="AF704" s="2581"/>
    </row>
    <row r="705" spans="2:32" s="2887" customFormat="1" ht="13.5" customHeight="1" x14ac:dyDescent="0.2">
      <c r="B705" s="4541" t="s">
        <v>6701</v>
      </c>
      <c r="C705" s="4542"/>
      <c r="D705" s="3423" t="s">
        <v>1545</v>
      </c>
      <c r="E705" s="3423" t="s">
        <v>1545</v>
      </c>
      <c r="F705" s="3423" t="s">
        <v>1545</v>
      </c>
      <c r="G705" s="3423" t="s">
        <v>1545</v>
      </c>
      <c r="H705" s="3423" t="s">
        <v>1545</v>
      </c>
      <c r="I705" s="3423" t="s">
        <v>1545</v>
      </c>
      <c r="J705" s="3423" t="s">
        <v>1545</v>
      </c>
      <c r="K705" s="3423" t="s">
        <v>1545</v>
      </c>
      <c r="L705" s="3423" t="s">
        <v>1545</v>
      </c>
      <c r="M705" s="3423" t="s">
        <v>1545</v>
      </c>
      <c r="N705" s="3423" t="s">
        <v>1545</v>
      </c>
      <c r="O705" s="3423" t="s">
        <v>1545</v>
      </c>
      <c r="P705" s="3423" t="s">
        <v>1545</v>
      </c>
      <c r="Q705" s="3423" t="s">
        <v>1545</v>
      </c>
      <c r="R705" s="3423" t="s">
        <v>1545</v>
      </c>
      <c r="S705" s="3423" t="s">
        <v>1545</v>
      </c>
      <c r="T705" s="3423" t="s">
        <v>1545</v>
      </c>
      <c r="U705" s="3423" t="s">
        <v>1545</v>
      </c>
      <c r="V705" s="3423" t="s">
        <v>1545</v>
      </c>
      <c r="W705" s="3423" t="s">
        <v>1545</v>
      </c>
      <c r="X705" s="3423" t="s">
        <v>1545</v>
      </c>
      <c r="Y705" s="3423" t="s">
        <v>1545</v>
      </c>
      <c r="Z705" s="3424" t="s">
        <v>3014</v>
      </c>
      <c r="AA705" s="3425">
        <f>1/20</f>
        <v>0.05</v>
      </c>
      <c r="AB705" s="3425">
        <v>0.112</v>
      </c>
      <c r="AC705" s="3426" t="s">
        <v>1545</v>
      </c>
      <c r="AD705" s="3426" t="s">
        <v>1545</v>
      </c>
      <c r="AE705" s="3426" t="s">
        <v>1545</v>
      </c>
      <c r="AF705" s="2581"/>
    </row>
    <row r="706" spans="2:32" s="2887" customFormat="1" ht="13.5" customHeight="1" x14ac:dyDescent="0.2">
      <c r="B706" s="2645"/>
      <c r="C706" s="2575"/>
      <c r="D706" s="2575"/>
      <c r="E706" s="2575"/>
      <c r="F706" s="2575"/>
      <c r="G706" s="2576"/>
      <c r="H706" s="2576"/>
      <c r="I706" s="2576"/>
      <c r="J706" s="2576"/>
      <c r="K706" s="2575"/>
      <c r="L706" s="2576"/>
      <c r="M706" s="2576"/>
      <c r="N706" s="2576"/>
      <c r="O706" s="2576"/>
      <c r="P706" s="2576"/>
      <c r="Q706" s="2642"/>
      <c r="R706" s="2642"/>
      <c r="S706" s="2642"/>
      <c r="T706" s="2642"/>
      <c r="U706" s="2642"/>
      <c r="V706" s="2642"/>
      <c r="W706" s="2642"/>
      <c r="X706" s="2642"/>
      <c r="Y706" s="2642"/>
      <c r="Z706" s="2642"/>
      <c r="AA706" s="2642"/>
      <c r="AB706" s="2642"/>
      <c r="AC706" s="2642"/>
      <c r="AD706" s="2642"/>
      <c r="AE706" s="2642"/>
      <c r="AF706" s="2581"/>
    </row>
    <row r="707" spans="2:32" s="2887" customFormat="1" x14ac:dyDescent="0.2">
      <c r="B707" s="3661" t="s">
        <v>5051</v>
      </c>
      <c r="C707" s="3662"/>
      <c r="D707" s="4538" t="s">
        <v>1545</v>
      </c>
      <c r="E707" s="4538"/>
      <c r="F707" s="4538"/>
      <c r="G707" s="4538"/>
      <c r="H707" s="4538"/>
      <c r="I707" s="2643"/>
      <c r="J707" s="2643"/>
      <c r="K707" s="2643"/>
      <c r="L707" s="2643"/>
      <c r="M707" s="2643"/>
      <c r="N707" s="2643"/>
      <c r="O707" s="2643"/>
      <c r="P707" s="2643"/>
      <c r="Q707" s="2642"/>
      <c r="R707" s="2642"/>
      <c r="S707" s="2642"/>
      <c r="T707" s="2642"/>
      <c r="U707" s="2642"/>
      <c r="V707" s="2642"/>
      <c r="W707" s="2642"/>
      <c r="X707" s="2642"/>
      <c r="Y707" s="2642"/>
      <c r="Z707" s="2642"/>
      <c r="AA707" s="2642"/>
      <c r="AB707" s="2642"/>
      <c r="AC707" s="2642"/>
      <c r="AD707" s="2642"/>
      <c r="AE707" s="2642"/>
      <c r="AF707" s="2581"/>
    </row>
    <row r="708" spans="2:32" s="2887" customFormat="1" x14ac:dyDescent="0.2">
      <c r="B708" s="3661" t="s">
        <v>5052</v>
      </c>
      <c r="C708" s="3662"/>
      <c r="D708" s="4538" t="s">
        <v>10</v>
      </c>
      <c r="E708" s="4538"/>
      <c r="F708" s="4538"/>
      <c r="G708" s="4538"/>
      <c r="H708" s="4538"/>
      <c r="I708" s="2643"/>
      <c r="J708" s="2643"/>
      <c r="K708" s="2643"/>
      <c r="L708" s="2643"/>
      <c r="M708" s="2643"/>
      <c r="N708" s="2643"/>
      <c r="O708" s="2643"/>
      <c r="P708" s="2643"/>
      <c r="Q708" s="2642"/>
      <c r="R708" s="2642"/>
      <c r="S708" s="2642"/>
      <c r="T708" s="2642"/>
      <c r="U708" s="2642"/>
      <c r="V708" s="2642"/>
      <c r="W708" s="2642"/>
      <c r="X708" s="2642"/>
      <c r="Y708" s="2642"/>
      <c r="Z708" s="2642"/>
      <c r="AA708" s="2642"/>
      <c r="AB708" s="2642"/>
      <c r="AC708" s="2642"/>
      <c r="AD708" s="2642"/>
      <c r="AE708" s="2642"/>
      <c r="AF708" s="2581"/>
    </row>
    <row r="709" spans="2:32" s="2887" customFormat="1" ht="13.5" thickBot="1" x14ac:dyDescent="0.25">
      <c r="B709" s="3495"/>
      <c r="C709" s="3494"/>
      <c r="D709" s="3494"/>
      <c r="E709" s="3494"/>
      <c r="F709" s="3494"/>
      <c r="G709" s="2646"/>
      <c r="H709" s="2646"/>
      <c r="I709" s="2646"/>
      <c r="J709" s="2646"/>
      <c r="K709" s="2646"/>
      <c r="L709" s="2646"/>
      <c r="M709" s="2646"/>
      <c r="N709" s="2646"/>
      <c r="O709" s="2646"/>
      <c r="P709" s="2646"/>
      <c r="Q709" s="2646"/>
      <c r="R709" s="2646"/>
      <c r="S709" s="2646"/>
      <c r="T709" s="2646"/>
      <c r="U709" s="2646"/>
      <c r="V709" s="2646"/>
      <c r="W709" s="2646"/>
      <c r="X709" s="2646"/>
      <c r="Y709" s="2646"/>
      <c r="Z709" s="2646"/>
      <c r="AA709" s="2646"/>
      <c r="AB709" s="2646"/>
      <c r="AC709" s="2646"/>
      <c r="AD709" s="2646"/>
      <c r="AE709" s="2646"/>
      <c r="AF709" s="2586"/>
    </row>
    <row r="710" spans="2:32" s="2887" customFormat="1" x14ac:dyDescent="0.2">
      <c r="B710" s="2786" t="str">
        <f>+B692</f>
        <v>.</v>
      </c>
    </row>
    <row r="711" spans="2:32" s="2887" customFormat="1" ht="13.5" thickBot="1" x14ac:dyDescent="0.25"/>
    <row r="712" spans="2:32" s="2887" customFormat="1" ht="20.25" x14ac:dyDescent="0.2">
      <c r="B712" s="3616" t="s">
        <v>5124</v>
      </c>
      <c r="C712" s="3617"/>
      <c r="D712" s="3617"/>
      <c r="E712" s="3617"/>
      <c r="F712" s="3617"/>
      <c r="G712" s="3617"/>
      <c r="H712" s="3617"/>
      <c r="I712" s="3617"/>
      <c r="J712" s="3617"/>
      <c r="K712" s="3617"/>
      <c r="L712" s="3617"/>
      <c r="M712" s="3617"/>
      <c r="N712" s="3617"/>
      <c r="O712" s="3617"/>
      <c r="P712" s="3617"/>
      <c r="Q712" s="3617"/>
      <c r="R712" s="3617"/>
      <c r="S712" s="3617"/>
      <c r="T712" s="3617"/>
      <c r="U712" s="3617"/>
      <c r="V712" s="3617"/>
      <c r="W712" s="3617"/>
      <c r="X712" s="3617"/>
      <c r="Y712" s="3617"/>
      <c r="Z712" s="3617"/>
      <c r="AA712" s="3617"/>
      <c r="AB712" s="3617"/>
      <c r="AC712" s="3617"/>
      <c r="AD712" s="3617"/>
      <c r="AE712" s="3617"/>
      <c r="AF712" s="3618"/>
    </row>
    <row r="713" spans="2:32" s="2887" customFormat="1" x14ac:dyDescent="0.2">
      <c r="B713" s="3492"/>
      <c r="C713" s="3493"/>
      <c r="D713" s="3493"/>
      <c r="E713" s="3493"/>
      <c r="F713" s="3493"/>
      <c r="G713" s="2580"/>
      <c r="H713" s="2580"/>
      <c r="I713" s="2580"/>
      <c r="J713" s="2580"/>
      <c r="K713" s="2580"/>
      <c r="L713" s="2580"/>
      <c r="M713" s="2580"/>
      <c r="N713" s="2580"/>
      <c r="O713" s="2580"/>
      <c r="P713" s="2580"/>
      <c r="Q713" s="2580"/>
      <c r="R713" s="2580"/>
      <c r="S713" s="2580"/>
      <c r="T713" s="2580"/>
      <c r="U713" s="2580"/>
      <c r="V713" s="2580"/>
      <c r="W713" s="2580"/>
      <c r="X713" s="2580"/>
      <c r="Y713" s="2580"/>
      <c r="Z713" s="2580"/>
      <c r="AA713" s="2580"/>
      <c r="AB713" s="2580"/>
      <c r="AC713" s="2580"/>
      <c r="AD713" s="2580"/>
      <c r="AE713" s="2580"/>
      <c r="AF713" s="2581"/>
    </row>
    <row r="714" spans="2:32" s="2887" customFormat="1" x14ac:dyDescent="0.2">
      <c r="B714" s="2644" t="s">
        <v>5144</v>
      </c>
      <c r="C714" s="3493"/>
      <c r="D714" s="3674" t="s">
        <v>6696</v>
      </c>
      <c r="E714" s="3674"/>
      <c r="F714" s="3674"/>
      <c r="G714" s="2580"/>
      <c r="H714" s="2580"/>
      <c r="I714" s="2580"/>
      <c r="J714" s="2580"/>
      <c r="K714" s="2580"/>
      <c r="L714" s="2580"/>
      <c r="M714" s="2580"/>
      <c r="N714" s="2580"/>
      <c r="O714" s="2580"/>
      <c r="P714" s="2580"/>
      <c r="Q714" s="2580"/>
      <c r="R714" s="2580"/>
      <c r="S714" s="2580"/>
      <c r="T714" s="2580"/>
      <c r="U714" s="2580"/>
      <c r="V714" s="2580"/>
      <c r="W714" s="2580"/>
      <c r="X714" s="2580"/>
      <c r="Y714" s="2580"/>
      <c r="Z714" s="2580"/>
      <c r="AA714" s="2580"/>
      <c r="AB714" s="2580"/>
      <c r="AC714" s="2580"/>
      <c r="AD714" s="2580"/>
      <c r="AE714" s="2580"/>
      <c r="AF714" s="2581"/>
    </row>
    <row r="715" spans="2:32" s="2887" customFormat="1" x14ac:dyDescent="0.2">
      <c r="B715" s="3675" t="s">
        <v>5127</v>
      </c>
      <c r="C715" s="3676"/>
      <c r="D715" s="4539">
        <v>41640</v>
      </c>
      <c r="E715" s="4539"/>
      <c r="F715" s="4539"/>
      <c r="G715" s="2580"/>
      <c r="H715" s="2580"/>
      <c r="I715" s="2580"/>
      <c r="J715" s="2580"/>
      <c r="K715" s="2580"/>
      <c r="L715" s="2580"/>
      <c r="M715" s="2580"/>
      <c r="N715" s="2580"/>
      <c r="O715" s="2580"/>
      <c r="P715" s="2580"/>
      <c r="Q715" s="2580"/>
      <c r="R715" s="2580"/>
      <c r="S715" s="2580"/>
      <c r="T715" s="2580"/>
      <c r="U715" s="2580"/>
      <c r="V715" s="2580"/>
      <c r="W715" s="2580"/>
      <c r="X715" s="2580"/>
      <c r="Y715" s="2580"/>
      <c r="Z715" s="2580"/>
      <c r="AA715" s="2580"/>
      <c r="AB715" s="2580"/>
      <c r="AC715" s="2580"/>
      <c r="AD715" s="2580"/>
      <c r="AE715" s="2580"/>
      <c r="AF715" s="2581"/>
    </row>
    <row r="716" spans="2:32" s="2887" customFormat="1" x14ac:dyDescent="0.2">
      <c r="B716" s="3620" t="s">
        <v>5125</v>
      </c>
      <c r="C716" s="3621"/>
      <c r="D716" s="4540">
        <v>41670</v>
      </c>
      <c r="E716" s="4540"/>
      <c r="F716" s="4540"/>
      <c r="G716" s="2580"/>
      <c r="H716" s="2580"/>
      <c r="I716" s="2580"/>
      <c r="J716" s="2580"/>
      <c r="K716" s="2580"/>
      <c r="L716" s="2580"/>
      <c r="M716" s="2580"/>
      <c r="N716" s="2580"/>
      <c r="O716" s="2580"/>
      <c r="P716" s="2580"/>
      <c r="Q716" s="2580"/>
      <c r="R716" s="2580"/>
      <c r="S716" s="2580"/>
      <c r="T716" s="2580"/>
      <c r="U716" s="2580"/>
      <c r="V716" s="2580"/>
      <c r="W716" s="2580"/>
      <c r="X716" s="2580"/>
      <c r="Y716" s="2580"/>
      <c r="Z716" s="2580"/>
      <c r="AA716" s="2580"/>
      <c r="AB716" s="2580"/>
      <c r="AC716" s="2580"/>
      <c r="AD716" s="2580"/>
      <c r="AE716" s="2580"/>
      <c r="AF716" s="2581"/>
    </row>
    <row r="717" spans="2:32" s="2887" customFormat="1" ht="13.5" thickBot="1" x14ac:dyDescent="0.25">
      <c r="B717" s="3492"/>
      <c r="C717" s="3493"/>
      <c r="D717" s="3493"/>
      <c r="E717" s="3493"/>
      <c r="F717" s="3493"/>
      <c r="G717" s="2580"/>
      <c r="H717" s="2580"/>
      <c r="I717" s="2580"/>
      <c r="J717" s="2580"/>
      <c r="K717" s="2580"/>
      <c r="L717" s="2580"/>
      <c r="M717" s="2580"/>
      <c r="N717" s="2580"/>
      <c r="O717" s="2580"/>
      <c r="P717" s="2580"/>
      <c r="Q717" s="2580"/>
      <c r="R717" s="2580"/>
      <c r="S717" s="2580"/>
      <c r="T717" s="2580"/>
      <c r="U717" s="2580"/>
      <c r="V717" s="2580"/>
      <c r="W717" s="2580"/>
      <c r="X717" s="2580"/>
      <c r="Y717" s="2580"/>
      <c r="Z717" s="2580"/>
      <c r="AA717" s="2580"/>
      <c r="AB717" s="2580"/>
      <c r="AC717" s="2580"/>
      <c r="AD717" s="2580"/>
      <c r="AE717" s="2580"/>
      <c r="AF717" s="2581"/>
    </row>
    <row r="718" spans="2:32" s="2887" customFormat="1" ht="136.5" customHeight="1" thickBot="1" x14ac:dyDescent="0.25">
      <c r="B718" s="3633" t="s">
        <v>5126</v>
      </c>
      <c r="C718" s="3677"/>
      <c r="D718" s="3623" t="s">
        <v>6697</v>
      </c>
      <c r="E718" s="3624"/>
      <c r="F718" s="3624"/>
      <c r="G718" s="3624"/>
      <c r="H718" s="3624"/>
      <c r="I718" s="3624"/>
      <c r="J718" s="3624"/>
      <c r="K718" s="3624"/>
      <c r="L718" s="3624"/>
      <c r="M718" s="3624"/>
      <c r="N718" s="3624"/>
      <c r="O718" s="3624"/>
      <c r="P718" s="3624"/>
      <c r="Q718" s="3625"/>
      <c r="R718" s="2580"/>
      <c r="S718" s="2580"/>
      <c r="T718" s="2580"/>
      <c r="U718" s="2580"/>
      <c r="V718" s="2580"/>
      <c r="W718" s="2580"/>
      <c r="X718" s="2580"/>
      <c r="Y718" s="2580"/>
      <c r="Z718" s="2580"/>
      <c r="AA718" s="2580"/>
      <c r="AB718" s="2580"/>
      <c r="AC718" s="2580"/>
      <c r="AD718" s="2580"/>
      <c r="AE718" s="2580"/>
      <c r="AF718" s="2581"/>
    </row>
    <row r="719" spans="2:32" s="2887" customFormat="1" ht="13.5" thickBot="1" x14ac:dyDescent="0.25">
      <c r="B719" s="3492"/>
      <c r="C719" s="3493"/>
      <c r="D719" s="3493"/>
      <c r="E719" s="3493"/>
      <c r="F719" s="3493"/>
      <c r="G719" s="2580"/>
      <c r="H719" s="2580"/>
      <c r="I719" s="2580"/>
      <c r="J719" s="2580"/>
      <c r="K719" s="2580"/>
      <c r="L719" s="2580"/>
      <c r="M719" s="2580"/>
      <c r="N719" s="2580"/>
      <c r="O719" s="2580"/>
      <c r="P719" s="2580"/>
      <c r="Q719" s="2580"/>
      <c r="R719" s="2646"/>
      <c r="S719" s="2580"/>
      <c r="T719" s="2580"/>
      <c r="U719" s="2580"/>
      <c r="V719" s="2580"/>
      <c r="W719" s="2580"/>
      <c r="X719" s="2580"/>
      <c r="Y719" s="2580"/>
      <c r="Z719" s="2580"/>
      <c r="AA719" s="2580"/>
      <c r="AB719" s="2580"/>
      <c r="AC719" s="2580"/>
      <c r="AD719" s="2580"/>
      <c r="AE719" s="2580"/>
      <c r="AF719" s="2581"/>
    </row>
    <row r="720" spans="2:32" s="2887" customFormat="1" ht="13.5" thickBot="1" x14ac:dyDescent="0.25">
      <c r="B720" s="3678" t="s">
        <v>5128</v>
      </c>
      <c r="C720" s="3679"/>
      <c r="D720" s="3630" t="s">
        <v>5129</v>
      </c>
      <c r="E720" s="3682" t="s">
        <v>224</v>
      </c>
      <c r="F720" s="3683"/>
      <c r="G720" s="3683"/>
      <c r="H720" s="3683"/>
      <c r="I720" s="3683"/>
      <c r="J720" s="3683"/>
      <c r="K720" s="3683"/>
      <c r="L720" s="3683"/>
      <c r="M720" s="3683"/>
      <c r="N720" s="3683"/>
      <c r="O720" s="3683"/>
      <c r="P720" s="3684"/>
      <c r="Q720" s="3685" t="s">
        <v>340</v>
      </c>
      <c r="R720" s="3686"/>
      <c r="S720" s="3687"/>
      <c r="T720" s="3687"/>
      <c r="U720" s="3687"/>
      <c r="V720" s="3687"/>
      <c r="W720" s="3687"/>
      <c r="X720" s="3687"/>
      <c r="Y720" s="3688"/>
      <c r="Z720" s="3685" t="s">
        <v>225</v>
      </c>
      <c r="AA720" s="3687"/>
      <c r="AB720" s="3688"/>
      <c r="AC720" s="3689" t="s">
        <v>5048</v>
      </c>
      <c r="AD720" s="3690"/>
      <c r="AE720" s="3691"/>
      <c r="AF720" s="2581"/>
    </row>
    <row r="721" spans="2:32" s="2887" customFormat="1" ht="13.5" thickBot="1" x14ac:dyDescent="0.25">
      <c r="B721" s="3680"/>
      <c r="C721" s="3681"/>
      <c r="D721" s="3630"/>
      <c r="E721" s="3630" t="s">
        <v>5066</v>
      </c>
      <c r="F721" s="3630" t="s">
        <v>5067</v>
      </c>
      <c r="G721" s="3631" t="s">
        <v>5069</v>
      </c>
      <c r="H721" s="3631" t="s">
        <v>5130</v>
      </c>
      <c r="I721" s="3671" t="s">
        <v>5131</v>
      </c>
      <c r="J721" s="3671" t="s">
        <v>5132</v>
      </c>
      <c r="K721" s="3671" t="s">
        <v>5072</v>
      </c>
      <c r="L721" s="3671"/>
      <c r="M721" s="3671" t="s">
        <v>5133</v>
      </c>
      <c r="N721" s="3671" t="s">
        <v>5134</v>
      </c>
      <c r="O721" s="3671" t="s">
        <v>5135</v>
      </c>
      <c r="P721" s="3671" t="s">
        <v>5136</v>
      </c>
      <c r="Q721" s="3627" t="s">
        <v>5078</v>
      </c>
      <c r="R721" s="3627" t="s">
        <v>5079</v>
      </c>
      <c r="S721" s="3627" t="s">
        <v>5080</v>
      </c>
      <c r="T721" s="3627" t="s">
        <v>5137</v>
      </c>
      <c r="U721" s="3627" t="s">
        <v>5138</v>
      </c>
      <c r="V721" s="3627" t="s">
        <v>5083</v>
      </c>
      <c r="W721" s="3627" t="s">
        <v>5085</v>
      </c>
      <c r="X721" s="3631" t="s">
        <v>5139</v>
      </c>
      <c r="Y721" s="3631" t="s">
        <v>5140</v>
      </c>
      <c r="Z721" s="3627" t="s">
        <v>5141</v>
      </c>
      <c r="AA721" s="3627" t="s">
        <v>5142</v>
      </c>
      <c r="AB721" s="3627" t="s">
        <v>5143</v>
      </c>
      <c r="AC721" s="3627" t="s">
        <v>1162</v>
      </c>
      <c r="AD721" s="3627" t="s">
        <v>5049</v>
      </c>
      <c r="AE721" s="3627" t="s">
        <v>5050</v>
      </c>
      <c r="AF721" s="2581"/>
    </row>
    <row r="722" spans="2:32" s="2887" customFormat="1" ht="13.5" thickBot="1" x14ac:dyDescent="0.25">
      <c r="B722" s="3680"/>
      <c r="C722" s="3681"/>
      <c r="D722" s="3627"/>
      <c r="E722" s="3627"/>
      <c r="F722" s="3627"/>
      <c r="G722" s="3632"/>
      <c r="H722" s="3632"/>
      <c r="I722" s="3631"/>
      <c r="J722" s="3631"/>
      <c r="K722" s="3489" t="s">
        <v>5092</v>
      </c>
      <c r="L722" s="3490" t="s">
        <v>2809</v>
      </c>
      <c r="M722" s="3631"/>
      <c r="N722" s="3631"/>
      <c r="O722" s="3631"/>
      <c r="P722" s="3631"/>
      <c r="Q722" s="3628"/>
      <c r="R722" s="3628"/>
      <c r="S722" s="3628"/>
      <c r="T722" s="3628"/>
      <c r="U722" s="3628"/>
      <c r="V722" s="3628"/>
      <c r="W722" s="3628"/>
      <c r="X722" s="3632"/>
      <c r="Y722" s="3632"/>
      <c r="Z722" s="3628"/>
      <c r="AA722" s="3628"/>
      <c r="AB722" s="3628"/>
      <c r="AC722" s="3628"/>
      <c r="AD722" s="3628"/>
      <c r="AE722" s="3628"/>
      <c r="AF722" s="2581"/>
    </row>
    <row r="723" spans="2:32" s="2887" customFormat="1" ht="13.5" thickBot="1" x14ac:dyDescent="0.25">
      <c r="B723" s="4536" t="s">
        <v>6698</v>
      </c>
      <c r="C723" s="4537"/>
      <c r="D723" s="3589" t="s">
        <v>1545</v>
      </c>
      <c r="E723" s="3589" t="s">
        <v>1545</v>
      </c>
      <c r="F723" s="3589" t="s">
        <v>1545</v>
      </c>
      <c r="G723" s="3589" t="s">
        <v>1545</v>
      </c>
      <c r="H723" s="3589" t="s">
        <v>1545</v>
      </c>
      <c r="I723" s="3589" t="s">
        <v>1545</v>
      </c>
      <c r="J723" s="3589" t="s">
        <v>1545</v>
      </c>
      <c r="K723" s="3589" t="s">
        <v>1545</v>
      </c>
      <c r="L723" s="3589" t="s">
        <v>1545</v>
      </c>
      <c r="M723" s="3589" t="s">
        <v>1545</v>
      </c>
      <c r="N723" s="3589" t="s">
        <v>1545</v>
      </c>
      <c r="O723" s="3589" t="s">
        <v>1545</v>
      </c>
      <c r="P723" s="3589" t="s">
        <v>1545</v>
      </c>
      <c r="Q723" s="3589" t="s">
        <v>1545</v>
      </c>
      <c r="R723" s="3589" t="s">
        <v>1545</v>
      </c>
      <c r="S723" s="3589" t="s">
        <v>1545</v>
      </c>
      <c r="T723" s="3589" t="s">
        <v>1545</v>
      </c>
      <c r="U723" s="3589" t="s">
        <v>1545</v>
      </c>
      <c r="V723" s="3589" t="s">
        <v>1545</v>
      </c>
      <c r="W723" s="3589" t="s">
        <v>1545</v>
      </c>
      <c r="X723" s="3589" t="s">
        <v>1545</v>
      </c>
      <c r="Y723" s="3589" t="s">
        <v>1545</v>
      </c>
      <c r="Z723" s="3590" t="s">
        <v>765</v>
      </c>
      <c r="AA723" s="3591">
        <f>1/15</f>
        <v>6.6666666666666666E-2</v>
      </c>
      <c r="AB723" s="3591">
        <v>0.56000000000000005</v>
      </c>
      <c r="AC723" s="3592" t="s">
        <v>1545</v>
      </c>
      <c r="AD723" s="3592" t="s">
        <v>1545</v>
      </c>
      <c r="AE723" s="3593" t="s">
        <v>1545</v>
      </c>
      <c r="AF723" s="2581"/>
    </row>
    <row r="724" spans="2:32" s="2887" customFormat="1" x14ac:dyDescent="0.2">
      <c r="B724" s="2645"/>
      <c r="C724" s="2575"/>
      <c r="D724" s="2575"/>
      <c r="E724" s="2575"/>
      <c r="F724" s="2575"/>
      <c r="G724" s="2576"/>
      <c r="H724" s="2576"/>
      <c r="I724" s="2576"/>
      <c r="J724" s="2576"/>
      <c r="K724" s="2575"/>
      <c r="L724" s="2576"/>
      <c r="M724" s="2576"/>
      <c r="N724" s="2576"/>
      <c r="O724" s="2576"/>
      <c r="P724" s="2576"/>
      <c r="Q724" s="2642"/>
      <c r="R724" s="2642"/>
      <c r="S724" s="2642"/>
      <c r="T724" s="2642"/>
      <c r="U724" s="2642"/>
      <c r="V724" s="2642"/>
      <c r="W724" s="2642"/>
      <c r="X724" s="2642"/>
      <c r="Y724" s="2642"/>
      <c r="Z724" s="2642"/>
      <c r="AA724" s="2642"/>
      <c r="AB724" s="2642"/>
      <c r="AC724" s="2642"/>
      <c r="AD724" s="2642"/>
      <c r="AE724" s="2642"/>
      <c r="AF724" s="2581"/>
    </row>
    <row r="725" spans="2:32" s="2887" customFormat="1" x14ac:dyDescent="0.2">
      <c r="B725" s="3661" t="s">
        <v>5051</v>
      </c>
      <c r="C725" s="3662"/>
      <c r="D725" s="4538" t="s">
        <v>1545</v>
      </c>
      <c r="E725" s="4538"/>
      <c r="F725" s="4538"/>
      <c r="G725" s="4538"/>
      <c r="H725" s="4538"/>
      <c r="I725" s="2643"/>
      <c r="J725" s="2643"/>
      <c r="K725" s="2643"/>
      <c r="L725" s="2643"/>
      <c r="M725" s="2643"/>
      <c r="N725" s="2643"/>
      <c r="O725" s="2643"/>
      <c r="P725" s="2643"/>
      <c r="Q725" s="2642"/>
      <c r="R725" s="2642"/>
      <c r="S725" s="2642"/>
      <c r="T725" s="2642"/>
      <c r="U725" s="2642"/>
      <c r="V725" s="2642"/>
      <c r="W725" s="2642"/>
      <c r="X725" s="2642"/>
      <c r="Y725" s="2642"/>
      <c r="Z725" s="2642"/>
      <c r="AA725" s="2642"/>
      <c r="AB725" s="2642"/>
      <c r="AC725" s="2642"/>
      <c r="AD725" s="2642"/>
      <c r="AE725" s="2642"/>
      <c r="AF725" s="2581"/>
    </row>
    <row r="726" spans="2:32" s="2887" customFormat="1" x14ac:dyDescent="0.2">
      <c r="B726" s="3661" t="s">
        <v>5052</v>
      </c>
      <c r="C726" s="3662"/>
      <c r="D726" s="4538" t="s">
        <v>10</v>
      </c>
      <c r="E726" s="4538"/>
      <c r="F726" s="4538"/>
      <c r="G726" s="4538"/>
      <c r="H726" s="4538"/>
      <c r="I726" s="2643"/>
      <c r="J726" s="2643"/>
      <c r="K726" s="2643"/>
      <c r="L726" s="2643"/>
      <c r="M726" s="2643"/>
      <c r="N726" s="2643"/>
      <c r="O726" s="2643"/>
      <c r="P726" s="2643"/>
      <c r="Q726" s="2642"/>
      <c r="R726" s="2642"/>
      <c r="S726" s="2642"/>
      <c r="T726" s="2642"/>
      <c r="U726" s="2642"/>
      <c r="V726" s="2642"/>
      <c r="W726" s="2642"/>
      <c r="X726" s="2642"/>
      <c r="Y726" s="2642"/>
      <c r="Z726" s="2642"/>
      <c r="AA726" s="2642"/>
      <c r="AB726" s="2642"/>
      <c r="AC726" s="2642"/>
      <c r="AD726" s="2642"/>
      <c r="AE726" s="2642"/>
      <c r="AF726" s="2581"/>
    </row>
    <row r="727" spans="2:32" s="2887" customFormat="1" ht="13.5" thickBot="1" x14ac:dyDescent="0.25">
      <c r="B727" s="3495"/>
      <c r="C727" s="3494"/>
      <c r="D727" s="3494"/>
      <c r="E727" s="3494"/>
      <c r="F727" s="3494"/>
      <c r="G727" s="2646"/>
      <c r="H727" s="2646"/>
      <c r="I727" s="2646"/>
      <c r="J727" s="2646"/>
      <c r="K727" s="2646"/>
      <c r="L727" s="2646"/>
      <c r="M727" s="2646"/>
      <c r="N727" s="2646"/>
      <c r="O727" s="2646"/>
      <c r="P727" s="2646"/>
      <c r="Q727" s="2646"/>
      <c r="R727" s="2646"/>
      <c r="S727" s="2646"/>
      <c r="T727" s="2646"/>
      <c r="U727" s="2646"/>
      <c r="V727" s="2646"/>
      <c r="W727" s="2646"/>
      <c r="X727" s="2646"/>
      <c r="Y727" s="2646"/>
      <c r="Z727" s="2646"/>
      <c r="AA727" s="2646"/>
      <c r="AB727" s="2646"/>
      <c r="AC727" s="2646"/>
      <c r="AD727" s="2646"/>
      <c r="AE727" s="2646"/>
      <c r="AF727" s="2586"/>
    </row>
    <row r="728" spans="2:32" s="2887" customFormat="1" x14ac:dyDescent="0.2">
      <c r="B728" s="2786" t="str">
        <f>+B710</f>
        <v>.</v>
      </c>
    </row>
    <row r="729" spans="2:32" s="2887" customFormat="1" ht="13.5" thickBot="1" x14ac:dyDescent="0.25"/>
    <row r="730" spans="2:32" s="2887" customFormat="1" ht="20.25" x14ac:dyDescent="0.2">
      <c r="B730" s="3616" t="s">
        <v>5124</v>
      </c>
      <c r="C730" s="3617"/>
      <c r="D730" s="3617"/>
      <c r="E730" s="3617"/>
      <c r="F730" s="3617"/>
      <c r="G730" s="3617"/>
      <c r="H730" s="3617"/>
      <c r="I730" s="3617"/>
      <c r="J730" s="3617"/>
      <c r="K730" s="3617"/>
      <c r="L730" s="3617"/>
      <c r="M730" s="3617"/>
      <c r="N730" s="3617"/>
      <c r="O730" s="3617"/>
      <c r="P730" s="3617"/>
      <c r="Q730" s="3617"/>
      <c r="R730" s="3617"/>
      <c r="S730" s="3617"/>
      <c r="T730" s="3617"/>
      <c r="U730" s="3617"/>
      <c r="V730" s="3617"/>
      <c r="W730" s="3617"/>
      <c r="X730" s="3617"/>
      <c r="Y730" s="3617"/>
      <c r="Z730" s="3617"/>
      <c r="AA730" s="3617"/>
      <c r="AB730" s="3617"/>
      <c r="AC730" s="3617"/>
      <c r="AD730" s="3617"/>
      <c r="AE730" s="3617"/>
      <c r="AF730" s="3618"/>
    </row>
    <row r="731" spans="2:32" s="2887" customFormat="1" x14ac:dyDescent="0.2">
      <c r="B731" s="3416"/>
      <c r="C731" s="3417"/>
      <c r="D731" s="3417"/>
      <c r="E731" s="3417"/>
      <c r="F731" s="3417"/>
      <c r="G731" s="2580"/>
      <c r="H731" s="2580"/>
      <c r="I731" s="2580"/>
      <c r="J731" s="2580"/>
      <c r="K731" s="2580"/>
      <c r="L731" s="2580"/>
      <c r="M731" s="2580"/>
      <c r="N731" s="2580"/>
      <c r="O731" s="2580"/>
      <c r="P731" s="2580"/>
      <c r="Q731" s="2580"/>
      <c r="R731" s="2580"/>
      <c r="S731" s="2580"/>
      <c r="T731" s="2580"/>
      <c r="U731" s="2580"/>
      <c r="V731" s="2580"/>
      <c r="W731" s="2580"/>
      <c r="X731" s="2580"/>
      <c r="Y731" s="2580"/>
      <c r="Z731" s="2580"/>
      <c r="AA731" s="2580"/>
      <c r="AB731" s="2580"/>
      <c r="AC731" s="2580"/>
      <c r="AD731" s="2580"/>
      <c r="AE731" s="2580"/>
      <c r="AF731" s="2581"/>
    </row>
    <row r="732" spans="2:32" s="2887" customFormat="1" x14ac:dyDescent="0.2">
      <c r="B732" s="2644" t="s">
        <v>5144</v>
      </c>
      <c r="C732" s="3417"/>
      <c r="D732" s="3674" t="s">
        <v>6688</v>
      </c>
      <c r="E732" s="3674"/>
      <c r="F732" s="3674"/>
      <c r="G732" s="2580"/>
      <c r="H732" s="2580"/>
      <c r="I732" s="2580"/>
      <c r="J732" s="2580"/>
      <c r="K732" s="2580"/>
      <c r="L732" s="2580"/>
      <c r="M732" s="2580"/>
      <c r="N732" s="2580"/>
      <c r="O732" s="2580"/>
      <c r="P732" s="2580"/>
      <c r="Q732" s="2580"/>
      <c r="R732" s="2580"/>
      <c r="S732" s="2580"/>
      <c r="T732" s="2580"/>
      <c r="U732" s="2580"/>
      <c r="V732" s="2580"/>
      <c r="W732" s="2580"/>
      <c r="X732" s="2580"/>
      <c r="Y732" s="2580"/>
      <c r="Z732" s="2580"/>
      <c r="AA732" s="2580"/>
      <c r="AB732" s="2580"/>
      <c r="AC732" s="2580"/>
      <c r="AD732" s="2580"/>
      <c r="AE732" s="2580"/>
      <c r="AF732" s="2581"/>
    </row>
    <row r="733" spans="2:32" s="2887" customFormat="1" x14ac:dyDescent="0.2">
      <c r="B733" s="3675" t="s">
        <v>5127</v>
      </c>
      <c r="C733" s="3676"/>
      <c r="D733" s="3670">
        <v>41663</v>
      </c>
      <c r="E733" s="3670"/>
      <c r="F733" s="3670"/>
      <c r="G733" s="2580"/>
      <c r="H733" s="2580"/>
      <c r="I733" s="2580"/>
      <c r="J733" s="2580"/>
      <c r="K733" s="2580"/>
      <c r="L733" s="2580"/>
      <c r="M733" s="2580"/>
      <c r="N733" s="2580"/>
      <c r="O733" s="2580"/>
      <c r="P733" s="2580"/>
      <c r="Q733" s="2580"/>
      <c r="R733" s="2580"/>
      <c r="S733" s="2580"/>
      <c r="T733" s="2580"/>
      <c r="U733" s="2580"/>
      <c r="V733" s="2580"/>
      <c r="W733" s="2580"/>
      <c r="X733" s="2580"/>
      <c r="Y733" s="2580"/>
      <c r="Z733" s="2580"/>
      <c r="AA733" s="2580"/>
      <c r="AB733" s="2580"/>
      <c r="AC733" s="2580"/>
      <c r="AD733" s="2580"/>
      <c r="AE733" s="2580"/>
      <c r="AF733" s="2581"/>
    </row>
    <row r="734" spans="2:32" s="2887" customFormat="1" ht="12.75" customHeight="1" x14ac:dyDescent="0.2">
      <c r="B734" s="3620" t="s">
        <v>5125</v>
      </c>
      <c r="C734" s="3621"/>
      <c r="D734" s="3670">
        <v>41663</v>
      </c>
      <c r="E734" s="3670"/>
      <c r="F734" s="3670"/>
      <c r="G734" s="2580"/>
      <c r="H734" s="2580"/>
      <c r="I734" s="2580"/>
      <c r="J734" s="2580"/>
      <c r="K734" s="2580"/>
      <c r="L734" s="2580"/>
      <c r="M734" s="2580"/>
      <c r="N734" s="2580"/>
      <c r="O734" s="2580"/>
      <c r="P734" s="2580"/>
      <c r="Q734" s="2580"/>
      <c r="R734" s="2580"/>
      <c r="S734" s="2580"/>
      <c r="T734" s="2580"/>
      <c r="U734" s="2580"/>
      <c r="V734" s="2580"/>
      <c r="W734" s="2580"/>
      <c r="X734" s="2580"/>
      <c r="Y734" s="2580"/>
      <c r="Z734" s="2580"/>
      <c r="AA734" s="2580"/>
      <c r="AB734" s="2580"/>
      <c r="AC734" s="2580"/>
      <c r="AD734" s="2580"/>
      <c r="AE734" s="2580"/>
      <c r="AF734" s="2581"/>
    </row>
    <row r="735" spans="2:32" s="2887" customFormat="1" ht="12.75" customHeight="1" thickBot="1" x14ac:dyDescent="0.25">
      <c r="B735" s="3416"/>
      <c r="C735" s="3417"/>
      <c r="D735" s="3417"/>
      <c r="E735" s="3417"/>
      <c r="F735" s="3417"/>
      <c r="G735" s="2580"/>
      <c r="H735" s="2580"/>
      <c r="I735" s="2580"/>
      <c r="J735" s="2580"/>
      <c r="K735" s="2580"/>
      <c r="L735" s="2580"/>
      <c r="M735" s="2580"/>
      <c r="N735" s="2580"/>
      <c r="O735" s="2580"/>
      <c r="P735" s="2580"/>
      <c r="Q735" s="2580"/>
      <c r="R735" s="2580"/>
      <c r="S735" s="2580"/>
      <c r="T735" s="2580"/>
      <c r="U735" s="2580"/>
      <c r="V735" s="2580"/>
      <c r="W735" s="2580"/>
      <c r="X735" s="2580"/>
      <c r="Y735" s="2580"/>
      <c r="Z735" s="2580"/>
      <c r="AA735" s="2580"/>
      <c r="AB735" s="2580"/>
      <c r="AC735" s="2580"/>
      <c r="AD735" s="2580"/>
      <c r="AE735" s="2580"/>
      <c r="AF735" s="2581"/>
    </row>
    <row r="736" spans="2:32" s="2887" customFormat="1" ht="107.25" customHeight="1" thickBot="1" x14ac:dyDescent="0.25">
      <c r="B736" s="3633" t="s">
        <v>5126</v>
      </c>
      <c r="C736" s="3677"/>
      <c r="D736" s="3623" t="s">
        <v>6695</v>
      </c>
      <c r="E736" s="3624"/>
      <c r="F736" s="3624"/>
      <c r="G736" s="3624"/>
      <c r="H736" s="3624"/>
      <c r="I736" s="3624"/>
      <c r="J736" s="3624"/>
      <c r="K736" s="3624"/>
      <c r="L736" s="3624"/>
      <c r="M736" s="3624"/>
      <c r="N736" s="3624"/>
      <c r="O736" s="3624"/>
      <c r="P736" s="3624"/>
      <c r="Q736" s="3625"/>
      <c r="R736" s="2580"/>
      <c r="S736" s="2580"/>
      <c r="T736" s="2580"/>
      <c r="U736" s="2580"/>
      <c r="V736" s="2580"/>
      <c r="W736" s="2580"/>
      <c r="X736" s="2580"/>
      <c r="Y736" s="2580"/>
      <c r="Z736" s="2580"/>
      <c r="AA736" s="2580"/>
      <c r="AB736" s="2580"/>
      <c r="AC736" s="2580"/>
      <c r="AD736" s="2580"/>
      <c r="AE736" s="2580"/>
      <c r="AF736" s="2581"/>
    </row>
    <row r="737" spans="2:32" s="2887" customFormat="1" ht="13.5" customHeight="1" thickBot="1" x14ac:dyDescent="0.25">
      <c r="B737" s="3416"/>
      <c r="C737" s="3417"/>
      <c r="D737" s="3417"/>
      <c r="E737" s="3417"/>
      <c r="F737" s="3417"/>
      <c r="G737" s="2580"/>
      <c r="H737" s="2580"/>
      <c r="I737" s="2580"/>
      <c r="J737" s="2580"/>
      <c r="K737" s="2580"/>
      <c r="L737" s="2580"/>
      <c r="M737" s="2580"/>
      <c r="N737" s="2580"/>
      <c r="O737" s="2580"/>
      <c r="P737" s="2580"/>
      <c r="Q737" s="2580"/>
      <c r="R737" s="2646"/>
      <c r="S737" s="2580"/>
      <c r="T737" s="2580"/>
      <c r="U737" s="2580"/>
      <c r="V737" s="2580"/>
      <c r="W737" s="2580"/>
      <c r="X737" s="2580"/>
      <c r="Y737" s="2580"/>
      <c r="Z737" s="2580"/>
      <c r="AA737" s="2580"/>
      <c r="AB737" s="2580"/>
      <c r="AC737" s="2580"/>
      <c r="AD737" s="2580"/>
      <c r="AE737" s="2580"/>
      <c r="AF737" s="2581"/>
    </row>
    <row r="738" spans="2:32" s="2887" customFormat="1" ht="13.5" thickBot="1" x14ac:dyDescent="0.25">
      <c r="B738" s="3678" t="s">
        <v>5128</v>
      </c>
      <c r="C738" s="3679"/>
      <c r="D738" s="3630" t="s">
        <v>5129</v>
      </c>
      <c r="E738" s="3682" t="s">
        <v>224</v>
      </c>
      <c r="F738" s="3683"/>
      <c r="G738" s="3683"/>
      <c r="H738" s="3683"/>
      <c r="I738" s="3683"/>
      <c r="J738" s="3683"/>
      <c r="K738" s="3683"/>
      <c r="L738" s="3683"/>
      <c r="M738" s="3683"/>
      <c r="N738" s="3683"/>
      <c r="O738" s="3683"/>
      <c r="P738" s="3684"/>
      <c r="Q738" s="3685" t="s">
        <v>340</v>
      </c>
      <c r="R738" s="3686"/>
      <c r="S738" s="3687"/>
      <c r="T738" s="3687"/>
      <c r="U738" s="3687"/>
      <c r="V738" s="3687"/>
      <c r="W738" s="3687"/>
      <c r="X738" s="3687"/>
      <c r="Y738" s="3688"/>
      <c r="Z738" s="3685" t="s">
        <v>225</v>
      </c>
      <c r="AA738" s="3687"/>
      <c r="AB738" s="3688"/>
      <c r="AC738" s="3689" t="s">
        <v>5048</v>
      </c>
      <c r="AD738" s="3690"/>
      <c r="AE738" s="3691"/>
      <c r="AF738" s="2581"/>
    </row>
    <row r="739" spans="2:32" s="2887" customFormat="1" ht="13.5" customHeight="1" thickBot="1" x14ac:dyDescent="0.25">
      <c r="B739" s="3680"/>
      <c r="C739" s="3681"/>
      <c r="D739" s="3630"/>
      <c r="E739" s="3630" t="s">
        <v>5066</v>
      </c>
      <c r="F739" s="3630" t="s">
        <v>5067</v>
      </c>
      <c r="G739" s="3631" t="s">
        <v>5069</v>
      </c>
      <c r="H739" s="3631" t="s">
        <v>5130</v>
      </c>
      <c r="I739" s="3671" t="s">
        <v>5131</v>
      </c>
      <c r="J739" s="3671" t="s">
        <v>5132</v>
      </c>
      <c r="K739" s="3671" t="s">
        <v>5072</v>
      </c>
      <c r="L739" s="3671"/>
      <c r="M739" s="3671" t="s">
        <v>5133</v>
      </c>
      <c r="N739" s="3671" t="s">
        <v>5134</v>
      </c>
      <c r="O739" s="3671" t="s">
        <v>5135</v>
      </c>
      <c r="P739" s="3671" t="s">
        <v>5136</v>
      </c>
      <c r="Q739" s="3627" t="s">
        <v>5078</v>
      </c>
      <c r="R739" s="3627" t="s">
        <v>5079</v>
      </c>
      <c r="S739" s="3627" t="s">
        <v>5080</v>
      </c>
      <c r="T739" s="3627" t="s">
        <v>5137</v>
      </c>
      <c r="U739" s="3627" t="s">
        <v>5138</v>
      </c>
      <c r="V739" s="3627" t="s">
        <v>5083</v>
      </c>
      <c r="W739" s="3627" t="s">
        <v>5085</v>
      </c>
      <c r="X739" s="3631" t="s">
        <v>5139</v>
      </c>
      <c r="Y739" s="3631" t="s">
        <v>5140</v>
      </c>
      <c r="Z739" s="3627" t="s">
        <v>5141</v>
      </c>
      <c r="AA739" s="3627" t="s">
        <v>5142</v>
      </c>
      <c r="AB739" s="3627" t="s">
        <v>5143</v>
      </c>
      <c r="AC739" s="3627" t="s">
        <v>1162</v>
      </c>
      <c r="AD739" s="3627" t="s">
        <v>5049</v>
      </c>
      <c r="AE739" s="3627" t="s">
        <v>5050</v>
      </c>
      <c r="AF739" s="2581"/>
    </row>
    <row r="740" spans="2:32" s="2887" customFormat="1" ht="13.5" customHeight="1" thickBot="1" x14ac:dyDescent="0.25">
      <c r="B740" s="3680"/>
      <c r="C740" s="3681"/>
      <c r="D740" s="3627"/>
      <c r="E740" s="3627"/>
      <c r="F740" s="3627"/>
      <c r="G740" s="3632"/>
      <c r="H740" s="3632"/>
      <c r="I740" s="3631"/>
      <c r="J740" s="3631"/>
      <c r="K740" s="3418" t="s">
        <v>5092</v>
      </c>
      <c r="L740" s="3419" t="s">
        <v>2809</v>
      </c>
      <c r="M740" s="3631"/>
      <c r="N740" s="3631"/>
      <c r="O740" s="3631"/>
      <c r="P740" s="3631"/>
      <c r="Q740" s="3628"/>
      <c r="R740" s="3628"/>
      <c r="S740" s="3628"/>
      <c r="T740" s="3628"/>
      <c r="U740" s="3628"/>
      <c r="V740" s="3628"/>
      <c r="W740" s="3628"/>
      <c r="X740" s="3632"/>
      <c r="Y740" s="3632"/>
      <c r="Z740" s="3628"/>
      <c r="AA740" s="3628"/>
      <c r="AB740" s="3628"/>
      <c r="AC740" s="3628"/>
      <c r="AD740" s="3628"/>
      <c r="AE740" s="3628"/>
      <c r="AF740" s="2581"/>
    </row>
    <row r="741" spans="2:32" s="2887" customFormat="1" ht="17.25" customHeight="1" x14ac:dyDescent="0.2">
      <c r="B741" s="4533" t="s">
        <v>6683</v>
      </c>
      <c r="C741" s="4534"/>
      <c r="D741" s="3164" t="s">
        <v>1545</v>
      </c>
      <c r="E741" s="3164" t="s">
        <v>1545</v>
      </c>
      <c r="F741" s="3164" t="s">
        <v>1545</v>
      </c>
      <c r="G741" s="3165">
        <f>3/0.18</f>
        <v>16.666666666666668</v>
      </c>
      <c r="H741" s="3164" t="s">
        <v>1545</v>
      </c>
      <c r="I741" s="3166">
        <v>0.18</v>
      </c>
      <c r="J741" s="3164" t="s">
        <v>1545</v>
      </c>
      <c r="K741" s="3164" t="s">
        <v>1545</v>
      </c>
      <c r="L741" s="3164" t="s">
        <v>1545</v>
      </c>
      <c r="M741" s="3164" t="s">
        <v>1545</v>
      </c>
      <c r="N741" s="3164" t="s">
        <v>1545</v>
      </c>
      <c r="O741" s="3164" t="s">
        <v>1545</v>
      </c>
      <c r="P741" s="3164" t="s">
        <v>1545</v>
      </c>
      <c r="Q741" s="3164" t="s">
        <v>1545</v>
      </c>
      <c r="R741" s="3164" t="s">
        <v>1545</v>
      </c>
      <c r="S741" s="3164" t="s">
        <v>1545</v>
      </c>
      <c r="T741" s="3164" t="s">
        <v>1545</v>
      </c>
      <c r="U741" s="3164" t="s">
        <v>1545</v>
      </c>
      <c r="V741" s="3164" t="s">
        <v>1545</v>
      </c>
      <c r="W741" s="3164" t="s">
        <v>1545</v>
      </c>
      <c r="X741" s="3164" t="s">
        <v>1545</v>
      </c>
      <c r="Y741" s="3164" t="s">
        <v>1545</v>
      </c>
      <c r="Z741" s="3164" t="s">
        <v>1545</v>
      </c>
      <c r="AA741" s="3164" t="s">
        <v>1545</v>
      </c>
      <c r="AB741" s="3164" t="s">
        <v>1545</v>
      </c>
      <c r="AC741" s="3164" t="s">
        <v>1545</v>
      </c>
      <c r="AD741" s="3164" t="s">
        <v>1545</v>
      </c>
      <c r="AE741" s="3167" t="s">
        <v>1545</v>
      </c>
      <c r="AF741" s="2581"/>
    </row>
    <row r="742" spans="2:32" s="2887" customFormat="1" ht="16.5" customHeight="1" thickBot="1" x14ac:dyDescent="0.25">
      <c r="B742" s="4512" t="s">
        <v>6684</v>
      </c>
      <c r="C742" s="4513"/>
      <c r="D742" s="3168" t="s">
        <v>1545</v>
      </c>
      <c r="E742" s="3168" t="s">
        <v>1545</v>
      </c>
      <c r="F742" s="3168" t="s">
        <v>1545</v>
      </c>
      <c r="G742" s="3169">
        <f>3/0.16</f>
        <v>18.75</v>
      </c>
      <c r="H742" s="3168" t="s">
        <v>1545</v>
      </c>
      <c r="I742" s="3170">
        <v>0.16</v>
      </c>
      <c r="J742" s="3168" t="s">
        <v>1545</v>
      </c>
      <c r="K742" s="3168" t="s">
        <v>1545</v>
      </c>
      <c r="L742" s="3168" t="s">
        <v>1545</v>
      </c>
      <c r="M742" s="3168" t="s">
        <v>1545</v>
      </c>
      <c r="N742" s="3168" t="s">
        <v>1545</v>
      </c>
      <c r="O742" s="3168" t="s">
        <v>1545</v>
      </c>
      <c r="P742" s="3168" t="s">
        <v>1545</v>
      </c>
      <c r="Q742" s="3168" t="s">
        <v>1545</v>
      </c>
      <c r="R742" s="3168" t="s">
        <v>1545</v>
      </c>
      <c r="S742" s="3168" t="s">
        <v>1545</v>
      </c>
      <c r="T742" s="3168" t="s">
        <v>1545</v>
      </c>
      <c r="U742" s="3168" t="s">
        <v>1545</v>
      </c>
      <c r="V742" s="3168" t="s">
        <v>1545</v>
      </c>
      <c r="W742" s="3168" t="s">
        <v>1545</v>
      </c>
      <c r="X742" s="3168" t="s">
        <v>1545</v>
      </c>
      <c r="Y742" s="3168" t="s">
        <v>1545</v>
      </c>
      <c r="Z742" s="3168" t="s">
        <v>1545</v>
      </c>
      <c r="AA742" s="3168" t="s">
        <v>1545</v>
      </c>
      <c r="AB742" s="3168" t="s">
        <v>1545</v>
      </c>
      <c r="AC742" s="3168" t="s">
        <v>1545</v>
      </c>
      <c r="AD742" s="3168" t="s">
        <v>1545</v>
      </c>
      <c r="AE742" s="3171" t="s">
        <v>1545</v>
      </c>
      <c r="AF742" s="2581"/>
    </row>
    <row r="743" spans="2:32" s="2887" customFormat="1" x14ac:dyDescent="0.2">
      <c r="B743" s="2645"/>
      <c r="C743" s="2575"/>
      <c r="D743" s="2575"/>
      <c r="E743" s="2575"/>
      <c r="F743" s="2575"/>
      <c r="G743" s="2576"/>
      <c r="H743" s="2576"/>
      <c r="I743" s="2576"/>
      <c r="J743" s="2576"/>
      <c r="K743" s="2575"/>
      <c r="L743" s="2576"/>
      <c r="M743" s="2576"/>
      <c r="N743" s="2576"/>
      <c r="O743" s="2576"/>
      <c r="P743" s="2576"/>
      <c r="Q743" s="2642"/>
      <c r="R743" s="2642"/>
      <c r="S743" s="2642"/>
      <c r="T743" s="2642"/>
      <c r="U743" s="2642"/>
      <c r="V743" s="2642"/>
      <c r="W743" s="2642"/>
      <c r="X743" s="2642"/>
      <c r="Y743" s="2642"/>
      <c r="Z743" s="2642"/>
      <c r="AA743" s="2642"/>
      <c r="AB743" s="2642"/>
      <c r="AC743" s="2642"/>
      <c r="AD743" s="2642"/>
      <c r="AE743" s="2642"/>
      <c r="AF743" s="2581"/>
    </row>
    <row r="744" spans="2:32" s="2887" customFormat="1" x14ac:dyDescent="0.2">
      <c r="B744" s="3661" t="s">
        <v>5051</v>
      </c>
      <c r="C744" s="3662"/>
      <c r="D744" s="3663" t="s">
        <v>5145</v>
      </c>
      <c r="E744" s="3663"/>
      <c r="F744" s="3663"/>
      <c r="G744" s="3663"/>
      <c r="H744" s="3663"/>
      <c r="I744" s="2643"/>
      <c r="J744" s="2643"/>
      <c r="K744" s="2643"/>
      <c r="L744" s="2643"/>
      <c r="M744" s="2643"/>
      <c r="N744" s="2643"/>
      <c r="O744" s="2643"/>
      <c r="P744" s="2643"/>
      <c r="Q744" s="2642"/>
      <c r="R744" s="2642"/>
      <c r="S744" s="2642"/>
      <c r="T744" s="2642"/>
      <c r="U744" s="2642"/>
      <c r="V744" s="2642"/>
      <c r="W744" s="2642"/>
      <c r="X744" s="2642"/>
      <c r="Y744" s="2642"/>
      <c r="Z744" s="2642"/>
      <c r="AA744" s="2642"/>
      <c r="AB744" s="2642"/>
      <c r="AC744" s="2642"/>
      <c r="AD744" s="2642"/>
      <c r="AE744" s="2642"/>
      <c r="AF744" s="2581"/>
    </row>
    <row r="745" spans="2:32" s="2887" customFormat="1" x14ac:dyDescent="0.2">
      <c r="B745" s="3661" t="s">
        <v>5052</v>
      </c>
      <c r="C745" s="3662"/>
      <c r="D745" s="3663" t="s">
        <v>1528</v>
      </c>
      <c r="E745" s="3663"/>
      <c r="F745" s="3663"/>
      <c r="G745" s="3663"/>
      <c r="H745" s="3663"/>
      <c r="I745" s="2643"/>
      <c r="J745" s="2643"/>
      <c r="K745" s="2643"/>
      <c r="L745" s="2643"/>
      <c r="M745" s="2643"/>
      <c r="N745" s="2643"/>
      <c r="O745" s="2643"/>
      <c r="P745" s="2643"/>
      <c r="Q745" s="2642"/>
      <c r="R745" s="2642"/>
      <c r="S745" s="2642"/>
      <c r="T745" s="2642"/>
      <c r="U745" s="2642"/>
      <c r="V745" s="2642"/>
      <c r="W745" s="2642"/>
      <c r="X745" s="2642"/>
      <c r="Y745" s="2642"/>
      <c r="Z745" s="2642"/>
      <c r="AA745" s="2642"/>
      <c r="AB745" s="2642"/>
      <c r="AC745" s="2642"/>
      <c r="AD745" s="2642"/>
      <c r="AE745" s="2642"/>
      <c r="AF745" s="2581"/>
    </row>
    <row r="746" spans="2:32" s="2887" customFormat="1" ht="13.5" thickBot="1" x14ac:dyDescent="0.25">
      <c r="B746" s="3420"/>
      <c r="C746" s="3421"/>
      <c r="D746" s="3421"/>
      <c r="E746" s="3421"/>
      <c r="F746" s="3421"/>
      <c r="G746" s="2646"/>
      <c r="H746" s="2646"/>
      <c r="I746" s="2646"/>
      <c r="J746" s="2646"/>
      <c r="K746" s="2646"/>
      <c r="L746" s="2646"/>
      <c r="M746" s="2646"/>
      <c r="N746" s="2646"/>
      <c r="O746" s="2646"/>
      <c r="P746" s="2646"/>
      <c r="Q746" s="2646"/>
      <c r="R746" s="2646"/>
      <c r="S746" s="2646"/>
      <c r="T746" s="2646"/>
      <c r="U746" s="2646"/>
      <c r="V746" s="2646"/>
      <c r="W746" s="2646"/>
      <c r="X746" s="2646"/>
      <c r="Y746" s="2646"/>
      <c r="Z746" s="2646"/>
      <c r="AA746" s="2646"/>
      <c r="AB746" s="2646"/>
      <c r="AC746" s="2646"/>
      <c r="AD746" s="2646"/>
      <c r="AE746" s="2646"/>
      <c r="AF746" s="2586"/>
    </row>
    <row r="747" spans="2:32" s="2887" customFormat="1" x14ac:dyDescent="0.2">
      <c r="B747" s="2786" t="str">
        <f>+B728</f>
        <v>.</v>
      </c>
    </row>
    <row r="748" spans="2:32" s="2887" customFormat="1" ht="13.5" thickBot="1" x14ac:dyDescent="0.25"/>
    <row r="749" spans="2:32" s="2887" customFormat="1" ht="20.25" x14ac:dyDescent="0.2">
      <c r="B749" s="3616" t="s">
        <v>5124</v>
      </c>
      <c r="C749" s="3617"/>
      <c r="D749" s="3617"/>
      <c r="E749" s="3617"/>
      <c r="F749" s="3617"/>
      <c r="G749" s="3617"/>
      <c r="H749" s="3617"/>
      <c r="I749" s="3617"/>
      <c r="J749" s="3617"/>
      <c r="K749" s="3617"/>
      <c r="L749" s="3617"/>
      <c r="M749" s="3617"/>
      <c r="N749" s="3617"/>
      <c r="O749" s="3617"/>
      <c r="P749" s="3617"/>
      <c r="Q749" s="3617"/>
      <c r="R749" s="3617"/>
      <c r="S749" s="3617"/>
      <c r="T749" s="3617"/>
      <c r="U749" s="3617"/>
      <c r="V749" s="3617"/>
      <c r="W749" s="3617"/>
      <c r="X749" s="3617"/>
      <c r="Y749" s="3617"/>
      <c r="Z749" s="3617"/>
      <c r="AA749" s="3617"/>
      <c r="AB749" s="3617"/>
      <c r="AC749" s="3617"/>
      <c r="AD749" s="3617"/>
      <c r="AE749" s="3617"/>
      <c r="AF749" s="3618"/>
    </row>
    <row r="750" spans="2:32" s="2887" customFormat="1" x14ac:dyDescent="0.2">
      <c r="B750" s="3416"/>
      <c r="C750" s="3417"/>
      <c r="D750" s="3417"/>
      <c r="E750" s="3417"/>
      <c r="F750" s="3417"/>
      <c r="G750" s="2580"/>
      <c r="H750" s="2580"/>
      <c r="I750" s="2580"/>
      <c r="J750" s="2580"/>
      <c r="K750" s="2580"/>
      <c r="L750" s="2580"/>
      <c r="M750" s="2580"/>
      <c r="N750" s="2580"/>
      <c r="O750" s="2580"/>
      <c r="P750" s="2580"/>
      <c r="Q750" s="2580"/>
      <c r="R750" s="2580"/>
      <c r="S750" s="2580"/>
      <c r="T750" s="2580"/>
      <c r="U750" s="2580"/>
      <c r="V750" s="2580"/>
      <c r="W750" s="2580"/>
      <c r="X750" s="2580"/>
      <c r="Y750" s="2580"/>
      <c r="Z750" s="2580"/>
      <c r="AA750" s="2580"/>
      <c r="AB750" s="2580"/>
      <c r="AC750" s="2580"/>
      <c r="AD750" s="2580"/>
      <c r="AE750" s="2580"/>
      <c r="AF750" s="2581"/>
    </row>
    <row r="751" spans="2:32" s="2887" customFormat="1" x14ac:dyDescent="0.2">
      <c r="B751" s="2644" t="s">
        <v>5144</v>
      </c>
      <c r="C751" s="3417"/>
      <c r="D751" s="3674" t="s">
        <v>6681</v>
      </c>
      <c r="E751" s="3674"/>
      <c r="F751" s="3674"/>
      <c r="G751" s="2580"/>
      <c r="H751" s="2580"/>
      <c r="I751" s="2580"/>
      <c r="J751" s="2580"/>
      <c r="K751" s="2580"/>
      <c r="L751" s="2580"/>
      <c r="M751" s="2580"/>
      <c r="N751" s="2580"/>
      <c r="O751" s="2580"/>
      <c r="P751" s="2580"/>
      <c r="Q751" s="2580"/>
      <c r="R751" s="2580"/>
      <c r="S751" s="2580"/>
      <c r="T751" s="2580"/>
      <c r="U751" s="2580"/>
      <c r="V751" s="2580"/>
      <c r="W751" s="2580"/>
      <c r="X751" s="2580"/>
      <c r="Y751" s="2580"/>
      <c r="Z751" s="2580"/>
      <c r="AA751" s="2580"/>
      <c r="AB751" s="2580"/>
      <c r="AC751" s="2580"/>
      <c r="AD751" s="2580"/>
      <c r="AE751" s="2580"/>
      <c r="AF751" s="2581"/>
    </row>
    <row r="752" spans="2:32" s="2887" customFormat="1" x14ac:dyDescent="0.2">
      <c r="B752" s="3675" t="s">
        <v>5127</v>
      </c>
      <c r="C752" s="3676"/>
      <c r="D752" s="3670">
        <v>41669</v>
      </c>
      <c r="E752" s="3670"/>
      <c r="F752" s="3670"/>
      <c r="G752" s="2580"/>
      <c r="H752" s="2580"/>
      <c r="I752" s="2580"/>
      <c r="J752" s="2580"/>
      <c r="K752" s="2580"/>
      <c r="L752" s="2580"/>
      <c r="M752" s="2580"/>
      <c r="N752" s="2580"/>
      <c r="O752" s="2580"/>
      <c r="P752" s="2580"/>
      <c r="Q752" s="2580"/>
      <c r="R752" s="2580"/>
      <c r="S752" s="2580"/>
      <c r="T752" s="2580"/>
      <c r="U752" s="2580"/>
      <c r="V752" s="2580"/>
      <c r="W752" s="2580"/>
      <c r="X752" s="2580"/>
      <c r="Y752" s="2580"/>
      <c r="Z752" s="2580"/>
      <c r="AA752" s="2580"/>
      <c r="AB752" s="2580"/>
      <c r="AC752" s="2580"/>
      <c r="AD752" s="2580"/>
      <c r="AE752" s="2580"/>
      <c r="AF752" s="2581"/>
    </row>
    <row r="753" spans="2:32" s="2887" customFormat="1" ht="12.75" customHeight="1" x14ac:dyDescent="0.2">
      <c r="B753" s="3620" t="s">
        <v>5125</v>
      </c>
      <c r="C753" s="3621"/>
      <c r="D753" s="3692">
        <v>41670</v>
      </c>
      <c r="E753" s="3692"/>
      <c r="F753" s="3692"/>
      <c r="G753" s="2580"/>
      <c r="H753" s="2580"/>
      <c r="I753" s="2580"/>
      <c r="J753" s="2580"/>
      <c r="K753" s="2580"/>
      <c r="L753" s="2580"/>
      <c r="M753" s="2580"/>
      <c r="N753" s="2580"/>
      <c r="O753" s="2580"/>
      <c r="P753" s="2580"/>
      <c r="Q753" s="2580"/>
      <c r="R753" s="2580"/>
      <c r="S753" s="2580"/>
      <c r="T753" s="2580"/>
      <c r="U753" s="2580"/>
      <c r="V753" s="2580"/>
      <c r="W753" s="2580"/>
      <c r="X753" s="2580"/>
      <c r="Y753" s="2580"/>
      <c r="Z753" s="2580"/>
      <c r="AA753" s="2580"/>
      <c r="AB753" s="2580"/>
      <c r="AC753" s="2580"/>
      <c r="AD753" s="2580"/>
      <c r="AE753" s="2580"/>
      <c r="AF753" s="2581"/>
    </row>
    <row r="754" spans="2:32" s="2887" customFormat="1" ht="12.75" customHeight="1" thickBot="1" x14ac:dyDescent="0.25">
      <c r="B754" s="3416"/>
      <c r="C754" s="3417"/>
      <c r="D754" s="3417"/>
      <c r="E754" s="3417"/>
      <c r="F754" s="3417"/>
      <c r="G754" s="2580"/>
      <c r="H754" s="2580"/>
      <c r="I754" s="2580"/>
      <c r="J754" s="2580"/>
      <c r="K754" s="2580"/>
      <c r="L754" s="2580"/>
      <c r="M754" s="2580"/>
      <c r="N754" s="2580"/>
      <c r="O754" s="2580"/>
      <c r="P754" s="2580"/>
      <c r="Q754" s="2580"/>
      <c r="R754" s="2580"/>
      <c r="S754" s="2580"/>
      <c r="T754" s="2580"/>
      <c r="U754" s="2580"/>
      <c r="V754" s="2580"/>
      <c r="W754" s="2580"/>
      <c r="X754" s="2580"/>
      <c r="Y754" s="2580"/>
      <c r="Z754" s="2580"/>
      <c r="AA754" s="2580"/>
      <c r="AB754" s="2580"/>
      <c r="AC754" s="2580"/>
      <c r="AD754" s="2580"/>
      <c r="AE754" s="2580"/>
      <c r="AF754" s="2581"/>
    </row>
    <row r="755" spans="2:32" s="2887" customFormat="1" ht="82.5" customHeight="1" thickBot="1" x14ac:dyDescent="0.25">
      <c r="B755" s="3633" t="s">
        <v>5126</v>
      </c>
      <c r="C755" s="3677"/>
      <c r="D755" s="3623" t="s">
        <v>6694</v>
      </c>
      <c r="E755" s="3624"/>
      <c r="F755" s="3624"/>
      <c r="G755" s="3624"/>
      <c r="H755" s="3624"/>
      <c r="I755" s="3624"/>
      <c r="J755" s="3624"/>
      <c r="K755" s="3624"/>
      <c r="L755" s="3624"/>
      <c r="M755" s="3624"/>
      <c r="N755" s="3624"/>
      <c r="O755" s="3624"/>
      <c r="P755" s="3624"/>
      <c r="Q755" s="3625"/>
      <c r="R755" s="2580"/>
      <c r="S755" s="2580"/>
      <c r="T755" s="2580"/>
      <c r="U755" s="2580"/>
      <c r="V755" s="2580"/>
      <c r="W755" s="2580"/>
      <c r="X755" s="2580"/>
      <c r="Y755" s="2580"/>
      <c r="Z755" s="2580"/>
      <c r="AA755" s="2580"/>
      <c r="AB755" s="2580"/>
      <c r="AC755" s="2580"/>
      <c r="AD755" s="2580"/>
      <c r="AE755" s="2580"/>
      <c r="AF755" s="2581"/>
    </row>
    <row r="756" spans="2:32" s="2887" customFormat="1" ht="13.5" customHeight="1" thickBot="1" x14ac:dyDescent="0.25">
      <c r="B756" s="3416"/>
      <c r="C756" s="3417"/>
      <c r="D756" s="3417"/>
      <c r="E756" s="3417"/>
      <c r="F756" s="3417"/>
      <c r="G756" s="2580"/>
      <c r="H756" s="2580"/>
      <c r="I756" s="2580"/>
      <c r="J756" s="2580"/>
      <c r="K756" s="2580"/>
      <c r="L756" s="2580"/>
      <c r="M756" s="2580"/>
      <c r="N756" s="2580"/>
      <c r="O756" s="2580"/>
      <c r="P756" s="2580"/>
      <c r="Q756" s="2580"/>
      <c r="R756" s="2646"/>
      <c r="S756" s="2580"/>
      <c r="T756" s="2580"/>
      <c r="U756" s="2580"/>
      <c r="V756" s="2580"/>
      <c r="W756" s="2580"/>
      <c r="X756" s="2580"/>
      <c r="Y756" s="2580"/>
      <c r="Z756" s="2580"/>
      <c r="AA756" s="2580"/>
      <c r="AB756" s="2580"/>
      <c r="AC756" s="2580"/>
      <c r="AD756" s="2580"/>
      <c r="AE756" s="2580"/>
      <c r="AF756" s="2581"/>
    </row>
    <row r="757" spans="2:32" s="2887" customFormat="1" ht="13.5" thickBot="1" x14ac:dyDescent="0.25">
      <c r="B757" s="3678" t="s">
        <v>5128</v>
      </c>
      <c r="C757" s="3679"/>
      <c r="D757" s="3630" t="s">
        <v>5129</v>
      </c>
      <c r="E757" s="3682" t="s">
        <v>224</v>
      </c>
      <c r="F757" s="3683"/>
      <c r="G757" s="3683"/>
      <c r="H757" s="3683"/>
      <c r="I757" s="3683"/>
      <c r="J757" s="3683"/>
      <c r="K757" s="3683"/>
      <c r="L757" s="3683"/>
      <c r="M757" s="3683"/>
      <c r="N757" s="3683"/>
      <c r="O757" s="3683"/>
      <c r="P757" s="3684"/>
      <c r="Q757" s="3685" t="s">
        <v>340</v>
      </c>
      <c r="R757" s="3686"/>
      <c r="S757" s="3687"/>
      <c r="T757" s="3687"/>
      <c r="U757" s="3687"/>
      <c r="V757" s="3687"/>
      <c r="W757" s="3687"/>
      <c r="X757" s="3687"/>
      <c r="Y757" s="3688"/>
      <c r="Z757" s="3685" t="s">
        <v>225</v>
      </c>
      <c r="AA757" s="3687"/>
      <c r="AB757" s="3688"/>
      <c r="AC757" s="3689" t="s">
        <v>5048</v>
      </c>
      <c r="AD757" s="3690"/>
      <c r="AE757" s="3691"/>
      <c r="AF757" s="2581"/>
    </row>
    <row r="758" spans="2:32" s="2887" customFormat="1" ht="13.5" customHeight="1" thickBot="1" x14ac:dyDescent="0.25">
      <c r="B758" s="3680"/>
      <c r="C758" s="3681"/>
      <c r="D758" s="3630"/>
      <c r="E758" s="3630" t="s">
        <v>5066</v>
      </c>
      <c r="F758" s="3630" t="s">
        <v>5067</v>
      </c>
      <c r="G758" s="3631" t="s">
        <v>5069</v>
      </c>
      <c r="H758" s="3631" t="s">
        <v>5130</v>
      </c>
      <c r="I758" s="3671" t="s">
        <v>5131</v>
      </c>
      <c r="J758" s="3671" t="s">
        <v>5132</v>
      </c>
      <c r="K758" s="3671" t="s">
        <v>5072</v>
      </c>
      <c r="L758" s="3671"/>
      <c r="M758" s="3671" t="s">
        <v>5133</v>
      </c>
      <c r="N758" s="3671" t="s">
        <v>5134</v>
      </c>
      <c r="O758" s="3671" t="s">
        <v>5135</v>
      </c>
      <c r="P758" s="3671" t="s">
        <v>5136</v>
      </c>
      <c r="Q758" s="3627" t="s">
        <v>5078</v>
      </c>
      <c r="R758" s="3627" t="s">
        <v>5079</v>
      </c>
      <c r="S758" s="3627" t="s">
        <v>5080</v>
      </c>
      <c r="T758" s="3627" t="s">
        <v>5137</v>
      </c>
      <c r="U758" s="3627" t="s">
        <v>5138</v>
      </c>
      <c r="V758" s="3627" t="s">
        <v>5083</v>
      </c>
      <c r="W758" s="3627" t="s">
        <v>5085</v>
      </c>
      <c r="X758" s="3631" t="s">
        <v>5139</v>
      </c>
      <c r="Y758" s="3631" t="s">
        <v>5140</v>
      </c>
      <c r="Z758" s="3627" t="s">
        <v>5141</v>
      </c>
      <c r="AA758" s="3627" t="s">
        <v>5142</v>
      </c>
      <c r="AB758" s="3627" t="s">
        <v>5143</v>
      </c>
      <c r="AC758" s="3627" t="s">
        <v>1162</v>
      </c>
      <c r="AD758" s="3627" t="s">
        <v>5049</v>
      </c>
      <c r="AE758" s="3627" t="s">
        <v>5050</v>
      </c>
      <c r="AF758" s="2581"/>
    </row>
    <row r="759" spans="2:32" s="2887" customFormat="1" ht="13.5" customHeight="1" thickBot="1" x14ac:dyDescent="0.25">
      <c r="B759" s="3680"/>
      <c r="C759" s="3681"/>
      <c r="D759" s="3627"/>
      <c r="E759" s="3627"/>
      <c r="F759" s="3627"/>
      <c r="G759" s="3632"/>
      <c r="H759" s="3632"/>
      <c r="I759" s="3631"/>
      <c r="J759" s="3631"/>
      <c r="K759" s="3418" t="s">
        <v>5092</v>
      </c>
      <c r="L759" s="3419" t="s">
        <v>2809</v>
      </c>
      <c r="M759" s="3631"/>
      <c r="N759" s="3631"/>
      <c r="O759" s="3631"/>
      <c r="P759" s="3631"/>
      <c r="Q759" s="3628"/>
      <c r="R759" s="3628"/>
      <c r="S759" s="3628"/>
      <c r="T759" s="3628"/>
      <c r="U759" s="3628"/>
      <c r="V759" s="3628"/>
      <c r="W759" s="3628"/>
      <c r="X759" s="3632"/>
      <c r="Y759" s="3632"/>
      <c r="Z759" s="3628"/>
      <c r="AA759" s="3628"/>
      <c r="AB759" s="3628"/>
      <c r="AC759" s="3628"/>
      <c r="AD759" s="3628"/>
      <c r="AE759" s="3628"/>
      <c r="AF759" s="2581"/>
    </row>
    <row r="760" spans="2:32" s="2887" customFormat="1" ht="13.5" customHeight="1" x14ac:dyDescent="0.2">
      <c r="B760" s="4533" t="s">
        <v>6683</v>
      </c>
      <c r="C760" s="4534"/>
      <c r="D760" s="3164" t="s">
        <v>1545</v>
      </c>
      <c r="E760" s="3164" t="s">
        <v>1545</v>
      </c>
      <c r="F760" s="3164" t="s">
        <v>1545</v>
      </c>
      <c r="G760" s="3165">
        <f>3/0.18</f>
        <v>16.666666666666668</v>
      </c>
      <c r="H760" s="3164" t="s">
        <v>1545</v>
      </c>
      <c r="I760" s="3166">
        <v>0.18</v>
      </c>
      <c r="J760" s="3164" t="s">
        <v>1545</v>
      </c>
      <c r="K760" s="3164" t="s">
        <v>1545</v>
      </c>
      <c r="L760" s="3164" t="s">
        <v>1545</v>
      </c>
      <c r="M760" s="3164" t="s">
        <v>1545</v>
      </c>
      <c r="N760" s="3164" t="s">
        <v>1545</v>
      </c>
      <c r="O760" s="3164" t="s">
        <v>1545</v>
      </c>
      <c r="P760" s="3164" t="s">
        <v>1545</v>
      </c>
      <c r="Q760" s="3164" t="s">
        <v>1545</v>
      </c>
      <c r="R760" s="3164" t="s">
        <v>1545</v>
      </c>
      <c r="S760" s="3164" t="s">
        <v>1545</v>
      </c>
      <c r="T760" s="3164" t="s">
        <v>1545</v>
      </c>
      <c r="U760" s="3164" t="s">
        <v>1545</v>
      </c>
      <c r="V760" s="3164" t="s">
        <v>1545</v>
      </c>
      <c r="W760" s="3164" t="s">
        <v>1545</v>
      </c>
      <c r="X760" s="3164" t="s">
        <v>1545</v>
      </c>
      <c r="Y760" s="3164" t="s">
        <v>1545</v>
      </c>
      <c r="Z760" s="3164" t="s">
        <v>1545</v>
      </c>
      <c r="AA760" s="3164" t="s">
        <v>1545</v>
      </c>
      <c r="AB760" s="3164" t="s">
        <v>1545</v>
      </c>
      <c r="AC760" s="3164" t="s">
        <v>1545</v>
      </c>
      <c r="AD760" s="3164" t="s">
        <v>1545</v>
      </c>
      <c r="AE760" s="3167" t="s">
        <v>1545</v>
      </c>
      <c r="AF760" s="2581"/>
    </row>
    <row r="761" spans="2:32" s="2887" customFormat="1" ht="17.25" customHeight="1" thickBot="1" x14ac:dyDescent="0.25">
      <c r="B761" s="4512" t="s">
        <v>6684</v>
      </c>
      <c r="C761" s="4513"/>
      <c r="D761" s="3168" t="s">
        <v>1545</v>
      </c>
      <c r="E761" s="3168" t="s">
        <v>1545</v>
      </c>
      <c r="F761" s="3168" t="s">
        <v>1545</v>
      </c>
      <c r="G761" s="3169">
        <f>3/0.16</f>
        <v>18.75</v>
      </c>
      <c r="H761" s="3168" t="s">
        <v>1545</v>
      </c>
      <c r="I761" s="3170">
        <v>0.16</v>
      </c>
      <c r="J761" s="3168" t="s">
        <v>1545</v>
      </c>
      <c r="K761" s="3168" t="s">
        <v>1545</v>
      </c>
      <c r="L761" s="3168" t="s">
        <v>1545</v>
      </c>
      <c r="M761" s="3168" t="s">
        <v>1545</v>
      </c>
      <c r="N761" s="3168" t="s">
        <v>1545</v>
      </c>
      <c r="O761" s="3168" t="s">
        <v>1545</v>
      </c>
      <c r="P761" s="3168" t="s">
        <v>1545</v>
      </c>
      <c r="Q761" s="3168" t="s">
        <v>1545</v>
      </c>
      <c r="R761" s="3168" t="s">
        <v>1545</v>
      </c>
      <c r="S761" s="3168" t="s">
        <v>1545</v>
      </c>
      <c r="T761" s="3168" t="s">
        <v>1545</v>
      </c>
      <c r="U761" s="3168" t="s">
        <v>1545</v>
      </c>
      <c r="V761" s="3168" t="s">
        <v>1545</v>
      </c>
      <c r="W761" s="3168" t="s">
        <v>1545</v>
      </c>
      <c r="X761" s="3168" t="s">
        <v>1545</v>
      </c>
      <c r="Y761" s="3168" t="s">
        <v>1545</v>
      </c>
      <c r="Z761" s="3168" t="s">
        <v>1545</v>
      </c>
      <c r="AA761" s="3168" t="s">
        <v>1545</v>
      </c>
      <c r="AB761" s="3168" t="s">
        <v>1545</v>
      </c>
      <c r="AC761" s="3168" t="s">
        <v>1545</v>
      </c>
      <c r="AD761" s="3168" t="s">
        <v>1545</v>
      </c>
      <c r="AE761" s="3171" t="s">
        <v>1545</v>
      </c>
      <c r="AF761" s="2581"/>
    </row>
    <row r="762" spans="2:32" s="2887" customFormat="1" x14ac:dyDescent="0.2">
      <c r="B762" s="2645"/>
      <c r="C762" s="2575"/>
      <c r="D762" s="2575"/>
      <c r="E762" s="2575"/>
      <c r="F762" s="2575"/>
      <c r="G762" s="2576"/>
      <c r="H762" s="2576"/>
      <c r="I762" s="2576"/>
      <c r="J762" s="2576"/>
      <c r="K762" s="2575"/>
      <c r="L762" s="2576"/>
      <c r="M762" s="2576"/>
      <c r="N762" s="2576"/>
      <c r="O762" s="2576"/>
      <c r="P762" s="2576"/>
      <c r="Q762" s="2642"/>
      <c r="R762" s="2642"/>
      <c r="S762" s="2642"/>
      <c r="T762" s="2642"/>
      <c r="U762" s="2642"/>
      <c r="V762" s="2642"/>
      <c r="W762" s="2642"/>
      <c r="X762" s="2642"/>
      <c r="Y762" s="2642"/>
      <c r="Z762" s="2642"/>
      <c r="AA762" s="2642"/>
      <c r="AB762" s="2642"/>
      <c r="AC762" s="2642"/>
      <c r="AD762" s="2642"/>
      <c r="AE762" s="2642"/>
      <c r="AF762" s="2581"/>
    </row>
    <row r="763" spans="2:32" s="2887" customFormat="1" x14ac:dyDescent="0.2">
      <c r="B763" s="3661" t="s">
        <v>5051</v>
      </c>
      <c r="C763" s="3662"/>
      <c r="D763" s="3663" t="s">
        <v>5145</v>
      </c>
      <c r="E763" s="3663"/>
      <c r="F763" s="3663"/>
      <c r="G763" s="3663"/>
      <c r="H763" s="3663"/>
      <c r="I763" s="2643"/>
      <c r="J763" s="2643"/>
      <c r="K763" s="2643"/>
      <c r="L763" s="2643"/>
      <c r="M763" s="2643"/>
      <c r="N763" s="2643"/>
      <c r="O763" s="2643"/>
      <c r="P763" s="2643"/>
      <c r="Q763" s="2642"/>
      <c r="R763" s="2642"/>
      <c r="S763" s="2642"/>
      <c r="T763" s="2642"/>
      <c r="U763" s="2642"/>
      <c r="V763" s="2642"/>
      <c r="W763" s="2642"/>
      <c r="X763" s="2642"/>
      <c r="Y763" s="2642"/>
      <c r="Z763" s="2642"/>
      <c r="AA763" s="2642"/>
      <c r="AB763" s="2642"/>
      <c r="AC763" s="2642"/>
      <c r="AD763" s="2642"/>
      <c r="AE763" s="2642"/>
      <c r="AF763" s="2581"/>
    </row>
    <row r="764" spans="2:32" s="2887" customFormat="1" x14ac:dyDescent="0.2">
      <c r="B764" s="3661" t="s">
        <v>5052</v>
      </c>
      <c r="C764" s="3662"/>
      <c r="D764" s="3663" t="s">
        <v>1528</v>
      </c>
      <c r="E764" s="3663"/>
      <c r="F764" s="3663"/>
      <c r="G764" s="3663"/>
      <c r="H764" s="3663"/>
      <c r="I764" s="2643"/>
      <c r="J764" s="2643"/>
      <c r="K764" s="2643"/>
      <c r="L764" s="2643"/>
      <c r="M764" s="2643"/>
      <c r="N764" s="2643"/>
      <c r="O764" s="2643"/>
      <c r="P764" s="2643"/>
      <c r="Q764" s="2642"/>
      <c r="R764" s="2642"/>
      <c r="S764" s="2642"/>
      <c r="T764" s="2642"/>
      <c r="U764" s="2642"/>
      <c r="V764" s="2642"/>
      <c r="W764" s="2642"/>
      <c r="X764" s="2642"/>
      <c r="Y764" s="2642"/>
      <c r="Z764" s="2642"/>
      <c r="AA764" s="2642"/>
      <c r="AB764" s="2642"/>
      <c r="AC764" s="2642"/>
      <c r="AD764" s="2642"/>
      <c r="AE764" s="2642"/>
      <c r="AF764" s="2581"/>
    </row>
    <row r="765" spans="2:32" s="2887" customFormat="1" ht="13.5" thickBot="1" x14ac:dyDescent="0.25">
      <c r="B765" s="3420"/>
      <c r="C765" s="3421"/>
      <c r="D765" s="3421"/>
      <c r="E765" s="3421"/>
      <c r="F765" s="3421"/>
      <c r="G765" s="2646"/>
      <c r="H765" s="2646"/>
      <c r="I765" s="2646"/>
      <c r="J765" s="2646"/>
      <c r="K765" s="2646"/>
      <c r="L765" s="2646"/>
      <c r="M765" s="2646"/>
      <c r="N765" s="2646"/>
      <c r="O765" s="2646"/>
      <c r="P765" s="2646"/>
      <c r="Q765" s="2646"/>
      <c r="R765" s="2646"/>
      <c r="S765" s="2646"/>
      <c r="T765" s="2646"/>
      <c r="U765" s="2646"/>
      <c r="V765" s="2646"/>
      <c r="W765" s="2646"/>
      <c r="X765" s="2646"/>
      <c r="Y765" s="2646"/>
      <c r="Z765" s="2646"/>
      <c r="AA765" s="2646"/>
      <c r="AB765" s="2646"/>
      <c r="AC765" s="2646"/>
      <c r="AD765" s="2646"/>
      <c r="AE765" s="2646"/>
      <c r="AF765" s="2586"/>
    </row>
    <row r="766" spans="2:32" s="2887" customFormat="1" x14ac:dyDescent="0.2">
      <c r="B766" s="2786" t="str">
        <f>+B747</f>
        <v>.</v>
      </c>
    </row>
    <row r="767" spans="2:32" s="2887" customFormat="1" ht="13.5" thickBot="1" x14ac:dyDescent="0.25"/>
    <row r="768" spans="2:32" s="2887" customFormat="1" ht="20.25" x14ac:dyDescent="0.2">
      <c r="B768" s="3616" t="s">
        <v>5124</v>
      </c>
      <c r="C768" s="3617"/>
      <c r="D768" s="3617"/>
      <c r="E768" s="3617"/>
      <c r="F768" s="3617"/>
      <c r="G768" s="3617"/>
      <c r="H768" s="3617"/>
      <c r="I768" s="3617"/>
      <c r="J768" s="3617"/>
      <c r="K768" s="3617"/>
      <c r="L768" s="3617"/>
      <c r="M768" s="3617"/>
      <c r="N768" s="3617"/>
      <c r="O768" s="3617"/>
      <c r="P768" s="3617"/>
      <c r="Q768" s="3617"/>
      <c r="R768" s="3617"/>
      <c r="S768" s="3617"/>
      <c r="T768" s="3617"/>
      <c r="U768" s="3617"/>
      <c r="V768" s="3617"/>
      <c r="W768" s="3617"/>
      <c r="X768" s="3617"/>
      <c r="Y768" s="3617"/>
      <c r="Z768" s="3617"/>
      <c r="AA768" s="3617"/>
      <c r="AB768" s="3617"/>
      <c r="AC768" s="3617"/>
      <c r="AD768" s="3617"/>
      <c r="AE768" s="3617"/>
      <c r="AF768" s="3618"/>
    </row>
    <row r="769" spans="2:32" s="2887" customFormat="1" x14ac:dyDescent="0.2">
      <c r="B769" s="3416"/>
      <c r="C769" s="3417"/>
      <c r="D769" s="3417"/>
      <c r="E769" s="3417"/>
      <c r="F769" s="3417"/>
      <c r="G769" s="2580"/>
      <c r="H769" s="2580"/>
      <c r="I769" s="2580"/>
      <c r="J769" s="2580"/>
      <c r="K769" s="2580"/>
      <c r="L769" s="2580"/>
      <c r="M769" s="2580"/>
      <c r="N769" s="2580"/>
      <c r="O769" s="2580"/>
      <c r="P769" s="2580"/>
      <c r="Q769" s="2580"/>
      <c r="R769" s="2580"/>
      <c r="S769" s="2580"/>
      <c r="T769" s="2580"/>
      <c r="U769" s="2580"/>
      <c r="V769" s="2580"/>
      <c r="W769" s="2580"/>
      <c r="X769" s="2580"/>
      <c r="Y769" s="2580"/>
      <c r="Z769" s="2580"/>
      <c r="AA769" s="2580"/>
      <c r="AB769" s="2580"/>
      <c r="AC769" s="2580"/>
      <c r="AD769" s="2580"/>
      <c r="AE769" s="2580"/>
      <c r="AF769" s="2581"/>
    </row>
    <row r="770" spans="2:32" s="2887" customFormat="1" x14ac:dyDescent="0.2">
      <c r="B770" s="2644" t="s">
        <v>5144</v>
      </c>
      <c r="C770" s="3417"/>
      <c r="D770" s="3674" t="s">
        <v>6688</v>
      </c>
      <c r="E770" s="3674"/>
      <c r="F770" s="3674"/>
      <c r="G770" s="2580"/>
      <c r="H770" s="2580"/>
      <c r="I770" s="2580"/>
      <c r="J770" s="2580"/>
      <c r="K770" s="2580"/>
      <c r="L770" s="2580"/>
      <c r="M770" s="2580"/>
      <c r="N770" s="2580"/>
      <c r="O770" s="2580"/>
      <c r="P770" s="2580"/>
      <c r="Q770" s="2580"/>
      <c r="R770" s="2580"/>
      <c r="S770" s="2580"/>
      <c r="T770" s="2580"/>
      <c r="U770" s="2580"/>
      <c r="V770" s="2580"/>
      <c r="W770" s="2580"/>
      <c r="X770" s="2580"/>
      <c r="Y770" s="2580"/>
      <c r="Z770" s="2580"/>
      <c r="AA770" s="2580"/>
      <c r="AB770" s="2580"/>
      <c r="AC770" s="2580"/>
      <c r="AD770" s="2580"/>
      <c r="AE770" s="2580"/>
      <c r="AF770" s="2581"/>
    </row>
    <row r="771" spans="2:32" s="2887" customFormat="1" x14ac:dyDescent="0.2">
      <c r="B771" s="3675" t="s">
        <v>5127</v>
      </c>
      <c r="C771" s="3676"/>
      <c r="D771" s="3670">
        <v>41670</v>
      </c>
      <c r="E771" s="3670"/>
      <c r="F771" s="3670"/>
      <c r="G771" s="2580"/>
      <c r="H771" s="2580"/>
      <c r="I771" s="2580"/>
      <c r="J771" s="2580"/>
      <c r="K771" s="2580"/>
      <c r="L771" s="2580"/>
      <c r="M771" s="2580"/>
      <c r="N771" s="2580"/>
      <c r="O771" s="2580"/>
      <c r="P771" s="2580"/>
      <c r="Q771" s="2580"/>
      <c r="R771" s="2580"/>
      <c r="S771" s="2580"/>
      <c r="T771" s="2580"/>
      <c r="U771" s="2580"/>
      <c r="V771" s="2580"/>
      <c r="W771" s="2580"/>
      <c r="X771" s="2580"/>
      <c r="Y771" s="2580"/>
      <c r="Z771" s="2580"/>
      <c r="AA771" s="2580"/>
      <c r="AB771" s="2580"/>
      <c r="AC771" s="2580"/>
      <c r="AD771" s="2580"/>
      <c r="AE771" s="2580"/>
      <c r="AF771" s="2581"/>
    </row>
    <row r="772" spans="2:32" s="2887" customFormat="1" x14ac:dyDescent="0.2">
      <c r="B772" s="3620" t="s">
        <v>5125</v>
      </c>
      <c r="C772" s="3621"/>
      <c r="D772" s="3670">
        <v>41670</v>
      </c>
      <c r="E772" s="3670"/>
      <c r="F772" s="3670"/>
      <c r="G772" s="2580"/>
      <c r="H772" s="2580"/>
      <c r="I772" s="2580"/>
      <c r="J772" s="2580"/>
      <c r="K772" s="2580"/>
      <c r="L772" s="2580"/>
      <c r="M772" s="2580"/>
      <c r="N772" s="2580"/>
      <c r="O772" s="2580"/>
      <c r="P772" s="2580"/>
      <c r="Q772" s="2580"/>
      <c r="R772" s="2580"/>
      <c r="S772" s="2580"/>
      <c r="T772" s="2580"/>
      <c r="U772" s="2580"/>
      <c r="V772" s="2580"/>
      <c r="W772" s="2580"/>
      <c r="X772" s="2580"/>
      <c r="Y772" s="2580"/>
      <c r="Z772" s="2580"/>
      <c r="AA772" s="2580"/>
      <c r="AB772" s="2580"/>
      <c r="AC772" s="2580"/>
      <c r="AD772" s="2580"/>
      <c r="AE772" s="2580"/>
      <c r="AF772" s="2581"/>
    </row>
    <row r="773" spans="2:32" s="2887" customFormat="1" ht="13.5" thickBot="1" x14ac:dyDescent="0.25">
      <c r="B773" s="3416"/>
      <c r="C773" s="3417"/>
      <c r="D773" s="3417"/>
      <c r="E773" s="3417"/>
      <c r="F773" s="3417"/>
      <c r="G773" s="2580"/>
      <c r="H773" s="2580"/>
      <c r="I773" s="2580"/>
      <c r="J773" s="2580"/>
      <c r="K773" s="2580"/>
      <c r="L773" s="2580"/>
      <c r="M773" s="2580"/>
      <c r="N773" s="2580"/>
      <c r="O773" s="2580"/>
      <c r="P773" s="2580"/>
      <c r="Q773" s="2580"/>
      <c r="R773" s="2580"/>
      <c r="S773" s="2580"/>
      <c r="T773" s="2580"/>
      <c r="U773" s="2580"/>
      <c r="V773" s="2580"/>
      <c r="W773" s="2580"/>
      <c r="X773" s="2580"/>
      <c r="Y773" s="2580"/>
      <c r="Z773" s="2580"/>
      <c r="AA773" s="2580"/>
      <c r="AB773" s="2580"/>
      <c r="AC773" s="2580"/>
      <c r="AD773" s="2580"/>
      <c r="AE773" s="2580"/>
      <c r="AF773" s="2581"/>
    </row>
    <row r="774" spans="2:32" s="2887" customFormat="1" ht="98.25" customHeight="1" thickBot="1" x14ac:dyDescent="0.25">
      <c r="B774" s="3633" t="s">
        <v>5126</v>
      </c>
      <c r="C774" s="3677"/>
      <c r="D774" s="3623" t="s">
        <v>6693</v>
      </c>
      <c r="E774" s="3624"/>
      <c r="F774" s="3624"/>
      <c r="G774" s="3624"/>
      <c r="H774" s="3624"/>
      <c r="I774" s="3624"/>
      <c r="J774" s="3624"/>
      <c r="K774" s="3624"/>
      <c r="L774" s="3624"/>
      <c r="M774" s="3624"/>
      <c r="N774" s="3624"/>
      <c r="O774" s="3624"/>
      <c r="P774" s="3624"/>
      <c r="Q774" s="3625"/>
      <c r="R774" s="2580"/>
      <c r="S774" s="2580"/>
      <c r="T774" s="2580"/>
      <c r="U774" s="2580"/>
      <c r="V774" s="2580"/>
      <c r="W774" s="2580"/>
      <c r="X774" s="2580"/>
      <c r="Y774" s="2580"/>
      <c r="Z774" s="2580"/>
      <c r="AA774" s="2580"/>
      <c r="AB774" s="2580"/>
      <c r="AC774" s="2580"/>
      <c r="AD774" s="2580"/>
      <c r="AE774" s="2580"/>
      <c r="AF774" s="2581"/>
    </row>
    <row r="775" spans="2:32" s="2887" customFormat="1" ht="13.5" thickBot="1" x14ac:dyDescent="0.25">
      <c r="B775" s="3416"/>
      <c r="C775" s="3417"/>
      <c r="D775" s="3417"/>
      <c r="E775" s="3417"/>
      <c r="F775" s="3417"/>
      <c r="G775" s="2580"/>
      <c r="H775" s="2580"/>
      <c r="I775" s="2580"/>
      <c r="J775" s="2580"/>
      <c r="K775" s="2580"/>
      <c r="L775" s="2580"/>
      <c r="M775" s="2580"/>
      <c r="N775" s="2580"/>
      <c r="O775" s="2580"/>
      <c r="P775" s="2580"/>
      <c r="Q775" s="2580"/>
      <c r="R775" s="2646"/>
      <c r="S775" s="2580"/>
      <c r="T775" s="2580"/>
      <c r="U775" s="2580"/>
      <c r="V775" s="2580"/>
      <c r="W775" s="2580"/>
      <c r="X775" s="2580"/>
      <c r="Y775" s="2580"/>
      <c r="Z775" s="2580"/>
      <c r="AA775" s="2580"/>
      <c r="AB775" s="2580"/>
      <c r="AC775" s="2580"/>
      <c r="AD775" s="2580"/>
      <c r="AE775" s="2580"/>
      <c r="AF775" s="2581"/>
    </row>
    <row r="776" spans="2:32" s="2887" customFormat="1" ht="13.5" thickBot="1" x14ac:dyDescent="0.25">
      <c r="B776" s="3678" t="s">
        <v>5128</v>
      </c>
      <c r="C776" s="3679"/>
      <c r="D776" s="3630" t="s">
        <v>5129</v>
      </c>
      <c r="E776" s="3682" t="s">
        <v>224</v>
      </c>
      <c r="F776" s="3683"/>
      <c r="G776" s="3683"/>
      <c r="H776" s="3683"/>
      <c r="I776" s="3683"/>
      <c r="J776" s="3683"/>
      <c r="K776" s="3683"/>
      <c r="L776" s="3683"/>
      <c r="M776" s="3683"/>
      <c r="N776" s="3683"/>
      <c r="O776" s="3683"/>
      <c r="P776" s="3684"/>
      <c r="Q776" s="3685" t="s">
        <v>340</v>
      </c>
      <c r="R776" s="3686"/>
      <c r="S776" s="3687"/>
      <c r="T776" s="3687"/>
      <c r="U776" s="3687"/>
      <c r="V776" s="3687"/>
      <c r="W776" s="3687"/>
      <c r="X776" s="3687"/>
      <c r="Y776" s="3688"/>
      <c r="Z776" s="3685" t="s">
        <v>225</v>
      </c>
      <c r="AA776" s="3687"/>
      <c r="AB776" s="3688"/>
      <c r="AC776" s="3689" t="s">
        <v>5048</v>
      </c>
      <c r="AD776" s="3690"/>
      <c r="AE776" s="3691"/>
      <c r="AF776" s="2581"/>
    </row>
    <row r="777" spans="2:32" s="2887" customFormat="1" ht="13.5" thickBot="1" x14ac:dyDescent="0.25">
      <c r="B777" s="3680"/>
      <c r="C777" s="3681"/>
      <c r="D777" s="3630"/>
      <c r="E777" s="3630" t="s">
        <v>5066</v>
      </c>
      <c r="F777" s="3630" t="s">
        <v>5067</v>
      </c>
      <c r="G777" s="3631" t="s">
        <v>5069</v>
      </c>
      <c r="H777" s="3631" t="s">
        <v>5130</v>
      </c>
      <c r="I777" s="3671" t="s">
        <v>5131</v>
      </c>
      <c r="J777" s="3671" t="s">
        <v>5132</v>
      </c>
      <c r="K777" s="3671" t="s">
        <v>5072</v>
      </c>
      <c r="L777" s="3671"/>
      <c r="M777" s="3671" t="s">
        <v>5133</v>
      </c>
      <c r="N777" s="3671" t="s">
        <v>5134</v>
      </c>
      <c r="O777" s="3671" t="s">
        <v>5135</v>
      </c>
      <c r="P777" s="3671" t="s">
        <v>5136</v>
      </c>
      <c r="Q777" s="3627" t="s">
        <v>5078</v>
      </c>
      <c r="R777" s="3627" t="s">
        <v>5079</v>
      </c>
      <c r="S777" s="3627" t="s">
        <v>5080</v>
      </c>
      <c r="T777" s="3627" t="s">
        <v>5137</v>
      </c>
      <c r="U777" s="3627" t="s">
        <v>5138</v>
      </c>
      <c r="V777" s="3627" t="s">
        <v>5083</v>
      </c>
      <c r="W777" s="3627" t="s">
        <v>5085</v>
      </c>
      <c r="X777" s="3631" t="s">
        <v>5139</v>
      </c>
      <c r="Y777" s="3631" t="s">
        <v>5140</v>
      </c>
      <c r="Z777" s="3627" t="s">
        <v>5141</v>
      </c>
      <c r="AA777" s="3627" t="s">
        <v>5142</v>
      </c>
      <c r="AB777" s="3627" t="s">
        <v>5143</v>
      </c>
      <c r="AC777" s="3627" t="s">
        <v>1162</v>
      </c>
      <c r="AD777" s="3627" t="s">
        <v>5049</v>
      </c>
      <c r="AE777" s="3627" t="s">
        <v>5050</v>
      </c>
      <c r="AF777" s="2581"/>
    </row>
    <row r="778" spans="2:32" s="2887" customFormat="1" ht="13.5" thickBot="1" x14ac:dyDescent="0.25">
      <c r="B778" s="3680"/>
      <c r="C778" s="3681"/>
      <c r="D778" s="3627"/>
      <c r="E778" s="3627"/>
      <c r="F778" s="3627"/>
      <c r="G778" s="3632"/>
      <c r="H778" s="3632"/>
      <c r="I778" s="3631"/>
      <c r="J778" s="3631"/>
      <c r="K778" s="3418" t="s">
        <v>5092</v>
      </c>
      <c r="L778" s="3419" t="s">
        <v>2809</v>
      </c>
      <c r="M778" s="3631"/>
      <c r="N778" s="3631"/>
      <c r="O778" s="3631"/>
      <c r="P778" s="3631"/>
      <c r="Q778" s="3628"/>
      <c r="R778" s="3628"/>
      <c r="S778" s="3628"/>
      <c r="T778" s="3628"/>
      <c r="U778" s="3628"/>
      <c r="V778" s="3628"/>
      <c r="W778" s="3628"/>
      <c r="X778" s="3632"/>
      <c r="Y778" s="3632"/>
      <c r="Z778" s="3628"/>
      <c r="AA778" s="3628"/>
      <c r="AB778" s="3628"/>
      <c r="AC778" s="3628"/>
      <c r="AD778" s="3628"/>
      <c r="AE778" s="3628"/>
      <c r="AF778" s="2581"/>
    </row>
    <row r="779" spans="2:32" s="2887" customFormat="1" x14ac:dyDescent="0.2">
      <c r="B779" s="4533" t="s">
        <v>6683</v>
      </c>
      <c r="C779" s="4534"/>
      <c r="D779" s="3164" t="s">
        <v>1545</v>
      </c>
      <c r="E779" s="3164" t="s">
        <v>1545</v>
      </c>
      <c r="F779" s="3164" t="s">
        <v>1545</v>
      </c>
      <c r="G779" s="3165">
        <f>3/0.18</f>
        <v>16.666666666666668</v>
      </c>
      <c r="H779" s="3164" t="s">
        <v>1545</v>
      </c>
      <c r="I779" s="3166">
        <v>0.18</v>
      </c>
      <c r="J779" s="3164" t="s">
        <v>1545</v>
      </c>
      <c r="K779" s="3164" t="s">
        <v>1545</v>
      </c>
      <c r="L779" s="3164" t="s">
        <v>1545</v>
      </c>
      <c r="M779" s="3164" t="s">
        <v>1545</v>
      </c>
      <c r="N779" s="3164" t="s">
        <v>1545</v>
      </c>
      <c r="O779" s="3164" t="s">
        <v>1545</v>
      </c>
      <c r="P779" s="3164" t="s">
        <v>1545</v>
      </c>
      <c r="Q779" s="3164" t="s">
        <v>1545</v>
      </c>
      <c r="R779" s="3164" t="s">
        <v>1545</v>
      </c>
      <c r="S779" s="3164" t="s">
        <v>1545</v>
      </c>
      <c r="T779" s="3164" t="s">
        <v>1545</v>
      </c>
      <c r="U779" s="3164" t="s">
        <v>1545</v>
      </c>
      <c r="V779" s="3164" t="s">
        <v>1545</v>
      </c>
      <c r="W779" s="3164" t="s">
        <v>1545</v>
      </c>
      <c r="X779" s="3164" t="s">
        <v>1545</v>
      </c>
      <c r="Y779" s="3164" t="s">
        <v>1545</v>
      </c>
      <c r="Z779" s="3164" t="s">
        <v>1545</v>
      </c>
      <c r="AA779" s="3164" t="s">
        <v>1545</v>
      </c>
      <c r="AB779" s="3164" t="s">
        <v>1545</v>
      </c>
      <c r="AC779" s="3164" t="s">
        <v>1545</v>
      </c>
      <c r="AD779" s="3164" t="s">
        <v>1545</v>
      </c>
      <c r="AE779" s="3167" t="s">
        <v>1545</v>
      </c>
      <c r="AF779" s="2581"/>
    </row>
    <row r="780" spans="2:32" s="2887" customFormat="1" ht="18.75" customHeight="1" thickBot="1" x14ac:dyDescent="0.25">
      <c r="B780" s="4512" t="s">
        <v>6684</v>
      </c>
      <c r="C780" s="4513"/>
      <c r="D780" s="3168" t="s">
        <v>1545</v>
      </c>
      <c r="E780" s="3168" t="s">
        <v>1545</v>
      </c>
      <c r="F780" s="3168" t="s">
        <v>1545</v>
      </c>
      <c r="G780" s="3169">
        <f>3/0.16</f>
        <v>18.75</v>
      </c>
      <c r="H780" s="3168" t="s">
        <v>1545</v>
      </c>
      <c r="I780" s="3170">
        <v>0.16</v>
      </c>
      <c r="J780" s="3168" t="s">
        <v>1545</v>
      </c>
      <c r="K780" s="3168" t="s">
        <v>1545</v>
      </c>
      <c r="L780" s="3168" t="s">
        <v>1545</v>
      </c>
      <c r="M780" s="3168" t="s">
        <v>1545</v>
      </c>
      <c r="N780" s="3168" t="s">
        <v>1545</v>
      </c>
      <c r="O780" s="3168" t="s">
        <v>1545</v>
      </c>
      <c r="P780" s="3168" t="s">
        <v>1545</v>
      </c>
      <c r="Q780" s="3168" t="s">
        <v>1545</v>
      </c>
      <c r="R780" s="3168" t="s">
        <v>1545</v>
      </c>
      <c r="S780" s="3168" t="s">
        <v>1545</v>
      </c>
      <c r="T780" s="3168" t="s">
        <v>1545</v>
      </c>
      <c r="U780" s="3168" t="s">
        <v>1545</v>
      </c>
      <c r="V780" s="3168" t="s">
        <v>1545</v>
      </c>
      <c r="W780" s="3168" t="s">
        <v>1545</v>
      </c>
      <c r="X780" s="3168" t="s">
        <v>1545</v>
      </c>
      <c r="Y780" s="3168" t="s">
        <v>1545</v>
      </c>
      <c r="Z780" s="3168" t="s">
        <v>1545</v>
      </c>
      <c r="AA780" s="3168" t="s">
        <v>1545</v>
      </c>
      <c r="AB780" s="3168" t="s">
        <v>1545</v>
      </c>
      <c r="AC780" s="3168" t="s">
        <v>1545</v>
      </c>
      <c r="AD780" s="3168" t="s">
        <v>1545</v>
      </c>
      <c r="AE780" s="3171" t="s">
        <v>1545</v>
      </c>
      <c r="AF780" s="2581"/>
    </row>
    <row r="781" spans="2:32" s="2887" customFormat="1" x14ac:dyDescent="0.2">
      <c r="B781" s="2645"/>
      <c r="C781" s="2575"/>
      <c r="D781" s="2575"/>
      <c r="E781" s="2575"/>
      <c r="F781" s="2575"/>
      <c r="G781" s="2576"/>
      <c r="H781" s="2576"/>
      <c r="I781" s="2576"/>
      <c r="J781" s="2576"/>
      <c r="K781" s="2575"/>
      <c r="L781" s="2576"/>
      <c r="M781" s="2576"/>
      <c r="N781" s="2576"/>
      <c r="O781" s="2576"/>
      <c r="P781" s="2576"/>
      <c r="Q781" s="2642"/>
      <c r="R781" s="2642"/>
      <c r="S781" s="2642"/>
      <c r="T781" s="2642"/>
      <c r="U781" s="2642"/>
      <c r="V781" s="2642"/>
      <c r="W781" s="2642"/>
      <c r="X781" s="2642"/>
      <c r="Y781" s="2642"/>
      <c r="Z781" s="2642"/>
      <c r="AA781" s="2642"/>
      <c r="AB781" s="2642"/>
      <c r="AC781" s="2642"/>
      <c r="AD781" s="2642"/>
      <c r="AE781" s="2642"/>
      <c r="AF781" s="2581"/>
    </row>
    <row r="782" spans="2:32" s="2887" customFormat="1" x14ac:dyDescent="0.2">
      <c r="B782" s="3661" t="s">
        <v>5051</v>
      </c>
      <c r="C782" s="3662"/>
      <c r="D782" s="3663" t="s">
        <v>5145</v>
      </c>
      <c r="E782" s="3663"/>
      <c r="F782" s="3663"/>
      <c r="G782" s="3663"/>
      <c r="H782" s="3663"/>
      <c r="I782" s="2643"/>
      <c r="J782" s="2643"/>
      <c r="K782" s="2643"/>
      <c r="L782" s="2643"/>
      <c r="M782" s="2643"/>
      <c r="N782" s="2643"/>
      <c r="O782" s="2643"/>
      <c r="P782" s="2643"/>
      <c r="Q782" s="2642"/>
      <c r="R782" s="2642"/>
      <c r="S782" s="2642"/>
      <c r="T782" s="2642"/>
      <c r="U782" s="2642"/>
      <c r="V782" s="2642"/>
      <c r="W782" s="2642"/>
      <c r="X782" s="2642"/>
      <c r="Y782" s="2642"/>
      <c r="Z782" s="2642"/>
      <c r="AA782" s="2642"/>
      <c r="AB782" s="2642"/>
      <c r="AC782" s="2642"/>
      <c r="AD782" s="2642"/>
      <c r="AE782" s="2642"/>
      <c r="AF782" s="2581"/>
    </row>
    <row r="783" spans="2:32" s="2887" customFormat="1" x14ac:dyDescent="0.2">
      <c r="B783" s="3661" t="s">
        <v>5052</v>
      </c>
      <c r="C783" s="3662"/>
      <c r="D783" s="3663" t="s">
        <v>1528</v>
      </c>
      <c r="E783" s="3663"/>
      <c r="F783" s="3663"/>
      <c r="G783" s="3663"/>
      <c r="H783" s="3663"/>
      <c r="I783" s="2643"/>
      <c r="J783" s="2643"/>
      <c r="K783" s="2643"/>
      <c r="L783" s="2643"/>
      <c r="M783" s="2643"/>
      <c r="N783" s="2643"/>
      <c r="O783" s="2643"/>
      <c r="P783" s="2643"/>
      <c r="Q783" s="2642"/>
      <c r="R783" s="2642"/>
      <c r="S783" s="2642"/>
      <c r="T783" s="2642"/>
      <c r="U783" s="2642"/>
      <c r="V783" s="2642"/>
      <c r="W783" s="2642"/>
      <c r="X783" s="2642"/>
      <c r="Y783" s="2642"/>
      <c r="Z783" s="2642"/>
      <c r="AA783" s="2642"/>
      <c r="AB783" s="2642"/>
      <c r="AC783" s="2642"/>
      <c r="AD783" s="2642"/>
      <c r="AE783" s="2642"/>
      <c r="AF783" s="2581"/>
    </row>
    <row r="784" spans="2:32" s="2887" customFormat="1" ht="13.5" thickBot="1" x14ac:dyDescent="0.25">
      <c r="B784" s="3420"/>
      <c r="C784" s="3421"/>
      <c r="D784" s="3421"/>
      <c r="E784" s="3421"/>
      <c r="F784" s="3421"/>
      <c r="G784" s="2646"/>
      <c r="H784" s="2646"/>
      <c r="I784" s="2646"/>
      <c r="J784" s="2646"/>
      <c r="K784" s="2646"/>
      <c r="L784" s="2646"/>
      <c r="M784" s="2646"/>
      <c r="N784" s="2646"/>
      <c r="O784" s="2646"/>
      <c r="P784" s="2646"/>
      <c r="Q784" s="2646"/>
      <c r="R784" s="2646"/>
      <c r="S784" s="2646"/>
      <c r="T784" s="2646"/>
      <c r="U784" s="2646"/>
      <c r="V784" s="2646"/>
      <c r="W784" s="2646"/>
      <c r="X784" s="2646"/>
      <c r="Y784" s="2646"/>
      <c r="Z784" s="2646"/>
      <c r="AA784" s="2646"/>
      <c r="AB784" s="2646"/>
      <c r="AC784" s="2646"/>
      <c r="AD784" s="2646"/>
      <c r="AE784" s="2646"/>
      <c r="AF784" s="2586"/>
    </row>
    <row r="785" spans="2:32" s="2887" customFormat="1" x14ac:dyDescent="0.2">
      <c r="B785" s="2786" t="str">
        <f>+B766</f>
        <v>.</v>
      </c>
    </row>
    <row r="786" spans="2:32" s="2887" customFormat="1" ht="13.5" thickBot="1" x14ac:dyDescent="0.25"/>
    <row r="787" spans="2:32" s="2887" customFormat="1" ht="20.25" x14ac:dyDescent="0.2">
      <c r="B787" s="3616" t="s">
        <v>5124</v>
      </c>
      <c r="C787" s="3617"/>
      <c r="D787" s="3617"/>
      <c r="E787" s="3617"/>
      <c r="F787" s="3617"/>
      <c r="G787" s="3617"/>
      <c r="H787" s="3617"/>
      <c r="I787" s="3617"/>
      <c r="J787" s="3617"/>
      <c r="K787" s="3617"/>
      <c r="L787" s="3617"/>
      <c r="M787" s="3617"/>
      <c r="N787" s="3617"/>
      <c r="O787" s="3617"/>
      <c r="P787" s="3617"/>
      <c r="Q787" s="3617"/>
      <c r="R787" s="3617"/>
      <c r="S787" s="3617"/>
      <c r="T787" s="3617"/>
      <c r="U787" s="3617"/>
      <c r="V787" s="3617"/>
      <c r="W787" s="3617"/>
      <c r="X787" s="3617"/>
      <c r="Y787" s="3617"/>
      <c r="Z787" s="3617"/>
      <c r="AA787" s="3617"/>
      <c r="AB787" s="3617"/>
      <c r="AC787" s="3617"/>
      <c r="AD787" s="3617"/>
      <c r="AE787" s="3617"/>
      <c r="AF787" s="3618"/>
    </row>
    <row r="788" spans="2:32" s="2887" customFormat="1" x14ac:dyDescent="0.2">
      <c r="B788" s="3416"/>
      <c r="C788" s="3417"/>
      <c r="D788" s="3417"/>
      <c r="E788" s="3417"/>
      <c r="F788" s="3417"/>
      <c r="G788" s="2580"/>
      <c r="H788" s="2580"/>
      <c r="I788" s="2580"/>
      <c r="J788" s="2580"/>
      <c r="K788" s="2580"/>
      <c r="L788" s="2580"/>
      <c r="M788" s="2580"/>
      <c r="N788" s="2580"/>
      <c r="O788" s="2580"/>
      <c r="P788" s="2580"/>
      <c r="Q788" s="2580"/>
      <c r="R788" s="2580"/>
      <c r="S788" s="2580"/>
      <c r="T788" s="2580"/>
      <c r="U788" s="2580"/>
      <c r="V788" s="2580"/>
      <c r="W788" s="2580"/>
      <c r="X788" s="2580"/>
      <c r="Y788" s="2580"/>
      <c r="Z788" s="2580"/>
      <c r="AA788" s="2580"/>
      <c r="AB788" s="2580"/>
      <c r="AC788" s="2580"/>
      <c r="AD788" s="2580"/>
      <c r="AE788" s="2580"/>
      <c r="AF788" s="2581"/>
    </row>
    <row r="789" spans="2:32" s="2887" customFormat="1" x14ac:dyDescent="0.2">
      <c r="B789" s="2644" t="s">
        <v>5144</v>
      </c>
      <c r="C789" s="3417"/>
      <c r="D789" s="3674" t="s">
        <v>6690</v>
      </c>
      <c r="E789" s="3674"/>
      <c r="F789" s="3674"/>
      <c r="G789" s="2580"/>
      <c r="H789" s="2580"/>
      <c r="I789" s="2580"/>
      <c r="J789" s="2580"/>
      <c r="K789" s="2580"/>
      <c r="L789" s="2580"/>
      <c r="M789" s="2580"/>
      <c r="N789" s="2580"/>
      <c r="O789" s="2580"/>
      <c r="P789" s="2580"/>
      <c r="Q789" s="2580"/>
      <c r="R789" s="2580"/>
      <c r="S789" s="2580"/>
      <c r="T789" s="2580"/>
      <c r="U789" s="2580"/>
      <c r="V789" s="2580"/>
      <c r="W789" s="2580"/>
      <c r="X789" s="2580"/>
      <c r="Y789" s="2580"/>
      <c r="Z789" s="2580"/>
      <c r="AA789" s="2580"/>
      <c r="AB789" s="2580"/>
      <c r="AC789" s="2580"/>
      <c r="AD789" s="2580"/>
      <c r="AE789" s="2580"/>
      <c r="AF789" s="2581"/>
    </row>
    <row r="790" spans="2:32" s="2887" customFormat="1" x14ac:dyDescent="0.2">
      <c r="B790" s="3675" t="s">
        <v>5127</v>
      </c>
      <c r="C790" s="3676"/>
      <c r="D790" s="3670">
        <v>41659</v>
      </c>
      <c r="E790" s="3670"/>
      <c r="F790" s="3670"/>
      <c r="G790" s="2580"/>
      <c r="H790" s="2580"/>
      <c r="I790" s="2580"/>
      <c r="J790" s="2580"/>
      <c r="K790" s="2580"/>
      <c r="L790" s="2580"/>
      <c r="M790" s="2580"/>
      <c r="N790" s="2580"/>
      <c r="O790" s="2580"/>
      <c r="P790" s="2580"/>
      <c r="Q790" s="2580"/>
      <c r="R790" s="2580"/>
      <c r="S790" s="2580"/>
      <c r="T790" s="2580"/>
      <c r="U790" s="2580"/>
      <c r="V790" s="2580"/>
      <c r="W790" s="2580"/>
      <c r="X790" s="2580"/>
      <c r="Y790" s="2580"/>
      <c r="Z790" s="2580"/>
      <c r="AA790" s="2580"/>
      <c r="AB790" s="2580"/>
      <c r="AC790" s="2580"/>
      <c r="AD790" s="2580"/>
      <c r="AE790" s="2580"/>
      <c r="AF790" s="2581"/>
    </row>
    <row r="791" spans="2:32" s="2887" customFormat="1" x14ac:dyDescent="0.2">
      <c r="B791" s="3620" t="s">
        <v>5125</v>
      </c>
      <c r="C791" s="3621"/>
      <c r="D791" s="3692">
        <v>41660</v>
      </c>
      <c r="E791" s="3692"/>
      <c r="F791" s="3692"/>
      <c r="G791" s="2580"/>
      <c r="H791" s="2580"/>
      <c r="I791" s="2580"/>
      <c r="J791" s="2580"/>
      <c r="K791" s="2580"/>
      <c r="L791" s="2580"/>
      <c r="M791" s="2580"/>
      <c r="N791" s="2580"/>
      <c r="O791" s="2580"/>
      <c r="P791" s="2580"/>
      <c r="Q791" s="2580"/>
      <c r="R791" s="2580"/>
      <c r="S791" s="2580"/>
      <c r="T791" s="2580"/>
      <c r="U791" s="2580"/>
      <c r="V791" s="2580"/>
      <c r="W791" s="2580"/>
      <c r="X791" s="2580"/>
      <c r="Y791" s="2580"/>
      <c r="Z791" s="2580"/>
      <c r="AA791" s="2580"/>
      <c r="AB791" s="2580"/>
      <c r="AC791" s="2580"/>
      <c r="AD791" s="2580"/>
      <c r="AE791" s="2580"/>
      <c r="AF791" s="2581"/>
    </row>
    <row r="792" spans="2:32" s="2887" customFormat="1" ht="13.5" thickBot="1" x14ac:dyDescent="0.25">
      <c r="B792" s="3416"/>
      <c r="C792" s="3417"/>
      <c r="D792" s="3417"/>
      <c r="E792" s="3417"/>
      <c r="F792" s="3417"/>
      <c r="G792" s="2580"/>
      <c r="H792" s="2580"/>
      <c r="I792" s="2580"/>
      <c r="J792" s="2580"/>
      <c r="K792" s="2580"/>
      <c r="L792" s="2580"/>
      <c r="M792" s="2580"/>
      <c r="N792" s="2580"/>
      <c r="O792" s="2580"/>
      <c r="P792" s="2580"/>
      <c r="Q792" s="2580"/>
      <c r="R792" s="2580"/>
      <c r="S792" s="2580"/>
      <c r="T792" s="2580"/>
      <c r="U792" s="2580"/>
      <c r="V792" s="2580"/>
      <c r="W792" s="2580"/>
      <c r="X792" s="2580"/>
      <c r="Y792" s="2580"/>
      <c r="Z792" s="2580"/>
      <c r="AA792" s="2580"/>
      <c r="AB792" s="2580"/>
      <c r="AC792" s="2580"/>
      <c r="AD792" s="2580"/>
      <c r="AE792" s="2580"/>
      <c r="AF792" s="2581"/>
    </row>
    <row r="793" spans="2:32" s="2887" customFormat="1" ht="84" customHeight="1" thickBot="1" x14ac:dyDescent="0.25">
      <c r="B793" s="3633" t="s">
        <v>5126</v>
      </c>
      <c r="C793" s="3677"/>
      <c r="D793" s="3623" t="s">
        <v>6692</v>
      </c>
      <c r="E793" s="3624"/>
      <c r="F793" s="3624"/>
      <c r="G793" s="3624"/>
      <c r="H793" s="3624"/>
      <c r="I793" s="3624"/>
      <c r="J793" s="3624"/>
      <c r="K793" s="3624"/>
      <c r="L793" s="3624"/>
      <c r="M793" s="3624"/>
      <c r="N793" s="3624"/>
      <c r="O793" s="3624"/>
      <c r="P793" s="3624"/>
      <c r="Q793" s="3625"/>
      <c r="R793" s="2580"/>
      <c r="S793" s="2580"/>
      <c r="T793" s="2580"/>
      <c r="U793" s="2580"/>
      <c r="V793" s="2580"/>
      <c r="W793" s="2580"/>
      <c r="X793" s="2580"/>
      <c r="Y793" s="2580"/>
      <c r="Z793" s="2580"/>
      <c r="AA793" s="2580"/>
      <c r="AB793" s="2580"/>
      <c r="AC793" s="2580"/>
      <c r="AD793" s="2580"/>
      <c r="AE793" s="2580"/>
      <c r="AF793" s="2581"/>
    </row>
    <row r="794" spans="2:32" s="2887" customFormat="1" ht="13.5" thickBot="1" x14ac:dyDescent="0.25">
      <c r="B794" s="3416"/>
      <c r="C794" s="3417"/>
      <c r="D794" s="3417"/>
      <c r="E794" s="3417"/>
      <c r="F794" s="3417"/>
      <c r="G794" s="2580"/>
      <c r="H794" s="2580"/>
      <c r="I794" s="2580"/>
      <c r="J794" s="2580"/>
      <c r="K794" s="2580"/>
      <c r="L794" s="2580"/>
      <c r="M794" s="2580"/>
      <c r="N794" s="2580"/>
      <c r="O794" s="2580"/>
      <c r="P794" s="2580"/>
      <c r="Q794" s="2580"/>
      <c r="R794" s="2646"/>
      <c r="S794" s="2580"/>
      <c r="T794" s="2580"/>
      <c r="U794" s="2580"/>
      <c r="V794" s="2580"/>
      <c r="W794" s="2580"/>
      <c r="X794" s="2580"/>
      <c r="Y794" s="2580"/>
      <c r="Z794" s="2580"/>
      <c r="AA794" s="2580"/>
      <c r="AB794" s="2580"/>
      <c r="AC794" s="2580"/>
      <c r="AD794" s="2580"/>
      <c r="AE794" s="2580"/>
      <c r="AF794" s="2581"/>
    </row>
    <row r="795" spans="2:32" s="2887" customFormat="1" ht="13.5" thickBot="1" x14ac:dyDescent="0.25">
      <c r="B795" s="3678" t="s">
        <v>5128</v>
      </c>
      <c r="C795" s="3679"/>
      <c r="D795" s="3630" t="s">
        <v>5129</v>
      </c>
      <c r="E795" s="3682" t="s">
        <v>224</v>
      </c>
      <c r="F795" s="3683"/>
      <c r="G795" s="3683"/>
      <c r="H795" s="3683"/>
      <c r="I795" s="3683"/>
      <c r="J795" s="3683"/>
      <c r="K795" s="3683"/>
      <c r="L795" s="3683"/>
      <c r="M795" s="3683"/>
      <c r="N795" s="3683"/>
      <c r="O795" s="3683"/>
      <c r="P795" s="3684"/>
      <c r="Q795" s="3685" t="s">
        <v>340</v>
      </c>
      <c r="R795" s="3686"/>
      <c r="S795" s="3687"/>
      <c r="T795" s="3687"/>
      <c r="U795" s="3687"/>
      <c r="V795" s="3687"/>
      <c r="W795" s="3687"/>
      <c r="X795" s="3687"/>
      <c r="Y795" s="3688"/>
      <c r="Z795" s="3685" t="s">
        <v>225</v>
      </c>
      <c r="AA795" s="3687"/>
      <c r="AB795" s="3688"/>
      <c r="AC795" s="3689" t="s">
        <v>5048</v>
      </c>
      <c r="AD795" s="3690"/>
      <c r="AE795" s="3691"/>
      <c r="AF795" s="2581"/>
    </row>
    <row r="796" spans="2:32" s="2887" customFormat="1" ht="13.5" thickBot="1" x14ac:dyDescent="0.25">
      <c r="B796" s="3680"/>
      <c r="C796" s="3681"/>
      <c r="D796" s="3630"/>
      <c r="E796" s="3630" t="s">
        <v>5066</v>
      </c>
      <c r="F796" s="3630" t="s">
        <v>5067</v>
      </c>
      <c r="G796" s="3631" t="s">
        <v>5069</v>
      </c>
      <c r="H796" s="3631" t="s">
        <v>5130</v>
      </c>
      <c r="I796" s="3671" t="s">
        <v>5131</v>
      </c>
      <c r="J796" s="3671" t="s">
        <v>5132</v>
      </c>
      <c r="K796" s="3671" t="s">
        <v>5072</v>
      </c>
      <c r="L796" s="3671"/>
      <c r="M796" s="3671" t="s">
        <v>5133</v>
      </c>
      <c r="N796" s="3671" t="s">
        <v>5134</v>
      </c>
      <c r="O796" s="3671" t="s">
        <v>5135</v>
      </c>
      <c r="P796" s="3671" t="s">
        <v>5136</v>
      </c>
      <c r="Q796" s="3627" t="s">
        <v>5078</v>
      </c>
      <c r="R796" s="3627" t="s">
        <v>5079</v>
      </c>
      <c r="S796" s="3627" t="s">
        <v>5080</v>
      </c>
      <c r="T796" s="3627" t="s">
        <v>5137</v>
      </c>
      <c r="U796" s="3627" t="s">
        <v>5138</v>
      </c>
      <c r="V796" s="3627" t="s">
        <v>5083</v>
      </c>
      <c r="W796" s="3627" t="s">
        <v>5085</v>
      </c>
      <c r="X796" s="3631" t="s">
        <v>5139</v>
      </c>
      <c r="Y796" s="3631" t="s">
        <v>5140</v>
      </c>
      <c r="Z796" s="3627" t="s">
        <v>5141</v>
      </c>
      <c r="AA796" s="3627" t="s">
        <v>5142</v>
      </c>
      <c r="AB796" s="3627" t="s">
        <v>5143</v>
      </c>
      <c r="AC796" s="3627" t="s">
        <v>1162</v>
      </c>
      <c r="AD796" s="3627" t="s">
        <v>5049</v>
      </c>
      <c r="AE796" s="3627" t="s">
        <v>5050</v>
      </c>
      <c r="AF796" s="2581"/>
    </row>
    <row r="797" spans="2:32" s="2887" customFormat="1" ht="13.5" thickBot="1" x14ac:dyDescent="0.25">
      <c r="B797" s="3680"/>
      <c r="C797" s="3681"/>
      <c r="D797" s="3627"/>
      <c r="E797" s="3627"/>
      <c r="F797" s="3627"/>
      <c r="G797" s="3632"/>
      <c r="H797" s="3632"/>
      <c r="I797" s="3631"/>
      <c r="J797" s="3631"/>
      <c r="K797" s="3418" t="s">
        <v>5092</v>
      </c>
      <c r="L797" s="3419" t="s">
        <v>2809</v>
      </c>
      <c r="M797" s="3631"/>
      <c r="N797" s="3631"/>
      <c r="O797" s="3631"/>
      <c r="P797" s="3631"/>
      <c r="Q797" s="3628"/>
      <c r="R797" s="3628"/>
      <c r="S797" s="3628"/>
      <c r="T797" s="3628"/>
      <c r="U797" s="3628"/>
      <c r="V797" s="3628"/>
      <c r="W797" s="3628"/>
      <c r="X797" s="3632"/>
      <c r="Y797" s="3632"/>
      <c r="Z797" s="3628"/>
      <c r="AA797" s="3628"/>
      <c r="AB797" s="3628"/>
      <c r="AC797" s="3628"/>
      <c r="AD797" s="3628"/>
      <c r="AE797" s="3628"/>
      <c r="AF797" s="2581"/>
    </row>
    <row r="798" spans="2:32" s="2887" customFormat="1" x14ac:dyDescent="0.2">
      <c r="B798" s="4533" t="s">
        <v>6683</v>
      </c>
      <c r="C798" s="4534"/>
      <c r="D798" s="3164" t="s">
        <v>1545</v>
      </c>
      <c r="E798" s="3164" t="s">
        <v>1545</v>
      </c>
      <c r="F798" s="3164" t="s">
        <v>1545</v>
      </c>
      <c r="G798" s="3165">
        <f>3/0.18</f>
        <v>16.666666666666668</v>
      </c>
      <c r="H798" s="3164" t="s">
        <v>1545</v>
      </c>
      <c r="I798" s="3166">
        <v>0.18</v>
      </c>
      <c r="J798" s="3164" t="s">
        <v>1545</v>
      </c>
      <c r="K798" s="3164" t="s">
        <v>1545</v>
      </c>
      <c r="L798" s="3164" t="s">
        <v>1545</v>
      </c>
      <c r="M798" s="3164" t="s">
        <v>1545</v>
      </c>
      <c r="N798" s="3164" t="s">
        <v>1545</v>
      </c>
      <c r="O798" s="3164" t="s">
        <v>1545</v>
      </c>
      <c r="P798" s="3164" t="s">
        <v>1545</v>
      </c>
      <c r="Q798" s="3164" t="s">
        <v>1545</v>
      </c>
      <c r="R798" s="3164" t="s">
        <v>1545</v>
      </c>
      <c r="S798" s="3164" t="s">
        <v>1545</v>
      </c>
      <c r="T798" s="3164" t="s">
        <v>1545</v>
      </c>
      <c r="U798" s="3164" t="s">
        <v>1545</v>
      </c>
      <c r="V798" s="3164" t="s">
        <v>1545</v>
      </c>
      <c r="W798" s="3164" t="s">
        <v>1545</v>
      </c>
      <c r="X798" s="3164" t="s">
        <v>1545</v>
      </c>
      <c r="Y798" s="3164" t="s">
        <v>1545</v>
      </c>
      <c r="Z798" s="3164" t="s">
        <v>1545</v>
      </c>
      <c r="AA798" s="3164" t="s">
        <v>1545</v>
      </c>
      <c r="AB798" s="3164" t="s">
        <v>1545</v>
      </c>
      <c r="AC798" s="3164" t="s">
        <v>1545</v>
      </c>
      <c r="AD798" s="3164" t="s">
        <v>1545</v>
      </c>
      <c r="AE798" s="3167" t="s">
        <v>1545</v>
      </c>
      <c r="AF798" s="2581"/>
    </row>
    <row r="799" spans="2:32" s="2887" customFormat="1" ht="13.5" thickBot="1" x14ac:dyDescent="0.25">
      <c r="B799" s="4512" t="s">
        <v>6684</v>
      </c>
      <c r="C799" s="4513"/>
      <c r="D799" s="3168" t="s">
        <v>1545</v>
      </c>
      <c r="E799" s="3168" t="s">
        <v>1545</v>
      </c>
      <c r="F799" s="3168" t="s">
        <v>1545</v>
      </c>
      <c r="G799" s="3169">
        <f>3/0.16</f>
        <v>18.75</v>
      </c>
      <c r="H799" s="3168" t="s">
        <v>1545</v>
      </c>
      <c r="I799" s="3170">
        <v>0.16</v>
      </c>
      <c r="J799" s="3168" t="s">
        <v>1545</v>
      </c>
      <c r="K799" s="3168" t="s">
        <v>1545</v>
      </c>
      <c r="L799" s="3168" t="s">
        <v>1545</v>
      </c>
      <c r="M799" s="3168" t="s">
        <v>1545</v>
      </c>
      <c r="N799" s="3168" t="s">
        <v>1545</v>
      </c>
      <c r="O799" s="3168" t="s">
        <v>1545</v>
      </c>
      <c r="P799" s="3168" t="s">
        <v>1545</v>
      </c>
      <c r="Q799" s="3168" t="s">
        <v>1545</v>
      </c>
      <c r="R799" s="3168" t="s">
        <v>1545</v>
      </c>
      <c r="S799" s="3168" t="s">
        <v>1545</v>
      </c>
      <c r="T799" s="3168" t="s">
        <v>1545</v>
      </c>
      <c r="U799" s="3168" t="s">
        <v>1545</v>
      </c>
      <c r="V799" s="3168" t="s">
        <v>1545</v>
      </c>
      <c r="W799" s="3168" t="s">
        <v>1545</v>
      </c>
      <c r="X799" s="3168" t="s">
        <v>1545</v>
      </c>
      <c r="Y799" s="3168" t="s">
        <v>1545</v>
      </c>
      <c r="Z799" s="3168" t="s">
        <v>1545</v>
      </c>
      <c r="AA799" s="3168" t="s">
        <v>1545</v>
      </c>
      <c r="AB799" s="3168" t="s">
        <v>1545</v>
      </c>
      <c r="AC799" s="3168" t="s">
        <v>1545</v>
      </c>
      <c r="AD799" s="3168" t="s">
        <v>1545</v>
      </c>
      <c r="AE799" s="3171" t="s">
        <v>1545</v>
      </c>
      <c r="AF799" s="2581"/>
    </row>
    <row r="800" spans="2:32" s="2887" customFormat="1" x14ac:dyDescent="0.2">
      <c r="B800" s="2645"/>
      <c r="C800" s="2575"/>
      <c r="D800" s="2575"/>
      <c r="E800" s="2575"/>
      <c r="F800" s="2575"/>
      <c r="G800" s="2576"/>
      <c r="H800" s="2576"/>
      <c r="I800" s="2576"/>
      <c r="J800" s="2576"/>
      <c r="K800" s="2575"/>
      <c r="L800" s="2576"/>
      <c r="M800" s="2576"/>
      <c r="N800" s="2576"/>
      <c r="O800" s="2576"/>
      <c r="P800" s="2576"/>
      <c r="Q800" s="2642"/>
      <c r="R800" s="2642"/>
      <c r="S800" s="2642"/>
      <c r="T800" s="2642"/>
      <c r="U800" s="2642"/>
      <c r="V800" s="2642"/>
      <c r="W800" s="2642"/>
      <c r="X800" s="2642"/>
      <c r="Y800" s="2642"/>
      <c r="Z800" s="2642"/>
      <c r="AA800" s="2642"/>
      <c r="AB800" s="2642"/>
      <c r="AC800" s="2642"/>
      <c r="AD800" s="2642"/>
      <c r="AE800" s="2642"/>
      <c r="AF800" s="2581"/>
    </row>
    <row r="801" spans="2:32" s="2887" customFormat="1" x14ac:dyDescent="0.2">
      <c r="B801" s="3661" t="s">
        <v>5051</v>
      </c>
      <c r="C801" s="3662"/>
      <c r="D801" s="3663" t="s">
        <v>5145</v>
      </c>
      <c r="E801" s="3663"/>
      <c r="F801" s="3663"/>
      <c r="G801" s="3663"/>
      <c r="H801" s="3663"/>
      <c r="I801" s="2643"/>
      <c r="J801" s="2643"/>
      <c r="K801" s="2643"/>
      <c r="L801" s="2643"/>
      <c r="M801" s="2643"/>
      <c r="N801" s="2643"/>
      <c r="O801" s="2643"/>
      <c r="P801" s="2643"/>
      <c r="Q801" s="2642"/>
      <c r="R801" s="2642"/>
      <c r="S801" s="2642"/>
      <c r="T801" s="2642"/>
      <c r="U801" s="2642"/>
      <c r="V801" s="2642"/>
      <c r="W801" s="2642"/>
      <c r="X801" s="2642"/>
      <c r="Y801" s="2642"/>
      <c r="Z801" s="2642"/>
      <c r="AA801" s="2642"/>
      <c r="AB801" s="2642"/>
      <c r="AC801" s="2642"/>
      <c r="AD801" s="2642"/>
      <c r="AE801" s="2642"/>
      <c r="AF801" s="2581"/>
    </row>
    <row r="802" spans="2:32" s="2887" customFormat="1" x14ac:dyDescent="0.2">
      <c r="B802" s="3661" t="s">
        <v>5052</v>
      </c>
      <c r="C802" s="3662"/>
      <c r="D802" s="3663" t="s">
        <v>1528</v>
      </c>
      <c r="E802" s="3663"/>
      <c r="F802" s="3663"/>
      <c r="G802" s="3663"/>
      <c r="H802" s="3663"/>
      <c r="I802" s="2643"/>
      <c r="J802" s="2643"/>
      <c r="K802" s="2643"/>
      <c r="L802" s="2643"/>
      <c r="M802" s="2643"/>
      <c r="N802" s="2643"/>
      <c r="O802" s="2643"/>
      <c r="P802" s="2643"/>
      <c r="Q802" s="2642"/>
      <c r="R802" s="2642"/>
      <c r="S802" s="2642"/>
      <c r="T802" s="2642"/>
      <c r="U802" s="2642"/>
      <c r="V802" s="2642"/>
      <c r="W802" s="2642"/>
      <c r="X802" s="2642"/>
      <c r="Y802" s="2642"/>
      <c r="Z802" s="2642"/>
      <c r="AA802" s="2642"/>
      <c r="AB802" s="2642"/>
      <c r="AC802" s="2642"/>
      <c r="AD802" s="2642"/>
      <c r="AE802" s="2642"/>
      <c r="AF802" s="2581"/>
    </row>
    <row r="803" spans="2:32" s="2887" customFormat="1" ht="13.5" thickBot="1" x14ac:dyDescent="0.25">
      <c r="B803" s="3420"/>
      <c r="C803" s="3421"/>
      <c r="D803" s="3421"/>
      <c r="E803" s="3421"/>
      <c r="F803" s="3421"/>
      <c r="G803" s="2646"/>
      <c r="H803" s="2646"/>
      <c r="I803" s="2646"/>
      <c r="J803" s="2646"/>
      <c r="K803" s="2646"/>
      <c r="L803" s="2646"/>
      <c r="M803" s="2646"/>
      <c r="N803" s="2646"/>
      <c r="O803" s="2646"/>
      <c r="P803" s="2646"/>
      <c r="Q803" s="2646"/>
      <c r="R803" s="2646"/>
      <c r="S803" s="2646"/>
      <c r="T803" s="2646"/>
      <c r="U803" s="2646"/>
      <c r="V803" s="2646"/>
      <c r="W803" s="2646"/>
      <c r="X803" s="2646"/>
      <c r="Y803" s="2646"/>
      <c r="Z803" s="2646"/>
      <c r="AA803" s="2646"/>
      <c r="AB803" s="2646"/>
      <c r="AC803" s="2646"/>
      <c r="AD803" s="2646"/>
      <c r="AE803" s="2646"/>
      <c r="AF803" s="2586"/>
    </row>
    <row r="804" spans="2:32" s="2887" customFormat="1" x14ac:dyDescent="0.2">
      <c r="B804" s="2786" t="str">
        <f>+B785</f>
        <v>.</v>
      </c>
    </row>
    <row r="805" spans="2:32" s="2887" customFormat="1" ht="13.5" thickBot="1" x14ac:dyDescent="0.25"/>
    <row r="806" spans="2:32" s="2887" customFormat="1" ht="20.25" x14ac:dyDescent="0.2">
      <c r="B806" s="3616" t="s">
        <v>5124</v>
      </c>
      <c r="C806" s="3617"/>
      <c r="D806" s="3617"/>
      <c r="E806" s="3617"/>
      <c r="F806" s="3617"/>
      <c r="G806" s="3617"/>
      <c r="H806" s="3617"/>
      <c r="I806" s="3617"/>
      <c r="J806" s="3617"/>
      <c r="K806" s="3617"/>
      <c r="L806" s="3617"/>
      <c r="M806" s="3617"/>
      <c r="N806" s="3617"/>
      <c r="O806" s="3617"/>
      <c r="P806" s="3617"/>
      <c r="Q806" s="3617"/>
      <c r="R806" s="3617"/>
      <c r="S806" s="3617"/>
      <c r="T806" s="3617"/>
      <c r="U806" s="3617"/>
      <c r="V806" s="3617"/>
      <c r="W806" s="3617"/>
      <c r="X806" s="3617"/>
      <c r="Y806" s="3617"/>
      <c r="Z806" s="3617"/>
      <c r="AA806" s="3617"/>
      <c r="AB806" s="3617"/>
      <c r="AC806" s="3617"/>
      <c r="AD806" s="3617"/>
      <c r="AE806" s="3617"/>
      <c r="AF806" s="3618"/>
    </row>
    <row r="807" spans="2:32" s="2887" customFormat="1" x14ac:dyDescent="0.2">
      <c r="B807" s="3416"/>
      <c r="C807" s="3417"/>
      <c r="D807" s="3417"/>
      <c r="E807" s="3417"/>
      <c r="F807" s="3417"/>
      <c r="G807" s="2580"/>
      <c r="H807" s="2580"/>
      <c r="I807" s="2580"/>
      <c r="J807" s="2580"/>
      <c r="K807" s="2580"/>
      <c r="L807" s="2580"/>
      <c r="M807" s="2580"/>
      <c r="N807" s="2580"/>
      <c r="O807" s="2580"/>
      <c r="P807" s="2580"/>
      <c r="Q807" s="2580"/>
      <c r="R807" s="2580"/>
      <c r="S807" s="2580"/>
      <c r="T807" s="2580"/>
      <c r="U807" s="2580"/>
      <c r="V807" s="2580"/>
      <c r="W807" s="2580"/>
      <c r="X807" s="2580"/>
      <c r="Y807" s="2580"/>
      <c r="Z807" s="2580"/>
      <c r="AA807" s="2580"/>
      <c r="AB807" s="2580"/>
      <c r="AC807" s="2580"/>
      <c r="AD807" s="2580"/>
      <c r="AE807" s="2580"/>
      <c r="AF807" s="2581"/>
    </row>
    <row r="808" spans="2:32" s="2887" customFormat="1" x14ac:dyDescent="0.2">
      <c r="B808" s="2644" t="s">
        <v>5144</v>
      </c>
      <c r="C808" s="3417"/>
      <c r="D808" s="3674" t="s">
        <v>6690</v>
      </c>
      <c r="E808" s="3674"/>
      <c r="F808" s="3674"/>
      <c r="G808" s="2580"/>
      <c r="H808" s="2580"/>
      <c r="I808" s="2580"/>
      <c r="J808" s="2580"/>
      <c r="K808" s="2580"/>
      <c r="L808" s="2580"/>
      <c r="M808" s="2580"/>
      <c r="N808" s="2580"/>
      <c r="O808" s="2580"/>
      <c r="P808" s="2580"/>
      <c r="Q808" s="2580"/>
      <c r="R808" s="2580"/>
      <c r="S808" s="2580"/>
      <c r="T808" s="2580"/>
      <c r="U808" s="2580"/>
      <c r="V808" s="2580"/>
      <c r="W808" s="2580"/>
      <c r="X808" s="2580"/>
      <c r="Y808" s="2580"/>
      <c r="Z808" s="2580"/>
      <c r="AA808" s="2580"/>
      <c r="AB808" s="2580"/>
      <c r="AC808" s="2580"/>
      <c r="AD808" s="2580"/>
      <c r="AE808" s="2580"/>
      <c r="AF808" s="2581"/>
    </row>
    <row r="809" spans="2:32" s="2887" customFormat="1" x14ac:dyDescent="0.2">
      <c r="B809" s="3675" t="s">
        <v>5127</v>
      </c>
      <c r="C809" s="3676"/>
      <c r="D809" s="3670">
        <v>41666</v>
      </c>
      <c r="E809" s="3670"/>
      <c r="F809" s="3670"/>
      <c r="G809" s="2580"/>
      <c r="H809" s="2580"/>
      <c r="I809" s="2580"/>
      <c r="J809" s="2580"/>
      <c r="K809" s="2580"/>
      <c r="L809" s="2580"/>
      <c r="M809" s="2580"/>
      <c r="N809" s="2580"/>
      <c r="O809" s="2580"/>
      <c r="P809" s="2580"/>
      <c r="Q809" s="2580"/>
      <c r="R809" s="2580"/>
      <c r="S809" s="2580"/>
      <c r="T809" s="2580"/>
      <c r="U809" s="2580"/>
      <c r="V809" s="2580"/>
      <c r="W809" s="2580"/>
      <c r="X809" s="2580"/>
      <c r="Y809" s="2580"/>
      <c r="Z809" s="2580"/>
      <c r="AA809" s="2580"/>
      <c r="AB809" s="2580"/>
      <c r="AC809" s="2580"/>
      <c r="AD809" s="2580"/>
      <c r="AE809" s="2580"/>
      <c r="AF809" s="2581"/>
    </row>
    <row r="810" spans="2:32" s="2887" customFormat="1" x14ac:dyDescent="0.2">
      <c r="B810" s="3620" t="s">
        <v>5125</v>
      </c>
      <c r="C810" s="3621"/>
      <c r="D810" s="3692">
        <v>41667</v>
      </c>
      <c r="E810" s="3692"/>
      <c r="F810" s="3692"/>
      <c r="G810" s="2580"/>
      <c r="H810" s="2580"/>
      <c r="I810" s="2580"/>
      <c r="J810" s="2580"/>
      <c r="K810" s="2580"/>
      <c r="L810" s="2580"/>
      <c r="M810" s="2580"/>
      <c r="N810" s="2580"/>
      <c r="O810" s="2580"/>
      <c r="P810" s="2580"/>
      <c r="Q810" s="2580"/>
      <c r="R810" s="2580"/>
      <c r="S810" s="2580"/>
      <c r="T810" s="2580"/>
      <c r="U810" s="2580"/>
      <c r="V810" s="2580"/>
      <c r="W810" s="2580"/>
      <c r="X810" s="2580"/>
      <c r="Y810" s="2580"/>
      <c r="Z810" s="2580"/>
      <c r="AA810" s="2580"/>
      <c r="AB810" s="2580"/>
      <c r="AC810" s="2580"/>
      <c r="AD810" s="2580"/>
      <c r="AE810" s="2580"/>
      <c r="AF810" s="2581"/>
    </row>
    <row r="811" spans="2:32" s="2887" customFormat="1" ht="13.5" thickBot="1" x14ac:dyDescent="0.25">
      <c r="B811" s="3416"/>
      <c r="C811" s="3417"/>
      <c r="D811" s="3417"/>
      <c r="E811" s="3417"/>
      <c r="F811" s="3417"/>
      <c r="G811" s="2580"/>
      <c r="H811" s="2580"/>
      <c r="I811" s="2580"/>
      <c r="J811" s="2580"/>
      <c r="K811" s="2580"/>
      <c r="L811" s="2580"/>
      <c r="M811" s="2580"/>
      <c r="N811" s="2580"/>
      <c r="O811" s="2580"/>
      <c r="P811" s="2580"/>
      <c r="Q811" s="2580"/>
      <c r="R811" s="2580"/>
      <c r="S811" s="2580"/>
      <c r="T811" s="2580"/>
      <c r="U811" s="2580"/>
      <c r="V811" s="2580"/>
      <c r="W811" s="2580"/>
      <c r="X811" s="2580"/>
      <c r="Y811" s="2580"/>
      <c r="Z811" s="2580"/>
      <c r="AA811" s="2580"/>
      <c r="AB811" s="2580"/>
      <c r="AC811" s="2580"/>
      <c r="AD811" s="2580"/>
      <c r="AE811" s="2580"/>
      <c r="AF811" s="2581"/>
    </row>
    <row r="812" spans="2:32" s="2887" customFormat="1" ht="75.75" customHeight="1" thickBot="1" x14ac:dyDescent="0.25">
      <c r="B812" s="3633" t="s">
        <v>5126</v>
      </c>
      <c r="C812" s="3677"/>
      <c r="D812" s="3623" t="s">
        <v>6691</v>
      </c>
      <c r="E812" s="3624"/>
      <c r="F812" s="3624"/>
      <c r="G812" s="3624"/>
      <c r="H812" s="3624"/>
      <c r="I812" s="3624"/>
      <c r="J812" s="3624"/>
      <c r="K812" s="3624"/>
      <c r="L812" s="3624"/>
      <c r="M812" s="3624"/>
      <c r="N812" s="3624"/>
      <c r="O812" s="3624"/>
      <c r="P812" s="3624"/>
      <c r="Q812" s="3625"/>
      <c r="R812" s="2580"/>
      <c r="S812" s="2580"/>
      <c r="T812" s="2580"/>
      <c r="U812" s="2580"/>
      <c r="V812" s="2580"/>
      <c r="W812" s="2580"/>
      <c r="X812" s="2580"/>
      <c r="Y812" s="2580"/>
      <c r="Z812" s="2580"/>
      <c r="AA812" s="2580"/>
      <c r="AB812" s="2580"/>
      <c r="AC812" s="2580"/>
      <c r="AD812" s="2580"/>
      <c r="AE812" s="2580"/>
      <c r="AF812" s="2581"/>
    </row>
    <row r="813" spans="2:32" s="2887" customFormat="1" ht="13.5" thickBot="1" x14ac:dyDescent="0.25">
      <c r="B813" s="3416"/>
      <c r="C813" s="3417"/>
      <c r="D813" s="3417"/>
      <c r="E813" s="3417"/>
      <c r="F813" s="3417"/>
      <c r="G813" s="2580"/>
      <c r="H813" s="2580"/>
      <c r="I813" s="2580"/>
      <c r="J813" s="2580"/>
      <c r="K813" s="2580"/>
      <c r="L813" s="2580"/>
      <c r="M813" s="2580"/>
      <c r="N813" s="2580"/>
      <c r="O813" s="2580"/>
      <c r="P813" s="2580"/>
      <c r="Q813" s="2580"/>
      <c r="R813" s="2646"/>
      <c r="S813" s="2580"/>
      <c r="T813" s="2580"/>
      <c r="U813" s="2580"/>
      <c r="V813" s="2580"/>
      <c r="W813" s="2580"/>
      <c r="X813" s="2580"/>
      <c r="Y813" s="2580"/>
      <c r="Z813" s="2580"/>
      <c r="AA813" s="2580"/>
      <c r="AB813" s="2580"/>
      <c r="AC813" s="2580"/>
      <c r="AD813" s="2580"/>
      <c r="AE813" s="2580"/>
      <c r="AF813" s="2581"/>
    </row>
    <row r="814" spans="2:32" s="2887" customFormat="1" ht="13.5" thickBot="1" x14ac:dyDescent="0.25">
      <c r="B814" s="3678" t="s">
        <v>5128</v>
      </c>
      <c r="C814" s="3679"/>
      <c r="D814" s="3630" t="s">
        <v>5129</v>
      </c>
      <c r="E814" s="3682" t="s">
        <v>224</v>
      </c>
      <c r="F814" s="3683"/>
      <c r="G814" s="3683"/>
      <c r="H814" s="3683"/>
      <c r="I814" s="3683"/>
      <c r="J814" s="3683"/>
      <c r="K814" s="3683"/>
      <c r="L814" s="3683"/>
      <c r="M814" s="3683"/>
      <c r="N814" s="3683"/>
      <c r="O814" s="3683"/>
      <c r="P814" s="3684"/>
      <c r="Q814" s="3685" t="s">
        <v>340</v>
      </c>
      <c r="R814" s="3686"/>
      <c r="S814" s="3687"/>
      <c r="T814" s="3687"/>
      <c r="U814" s="3687"/>
      <c r="V814" s="3687"/>
      <c r="W814" s="3687"/>
      <c r="X814" s="3687"/>
      <c r="Y814" s="3688"/>
      <c r="Z814" s="3685" t="s">
        <v>225</v>
      </c>
      <c r="AA814" s="3687"/>
      <c r="AB814" s="3688"/>
      <c r="AC814" s="3689" t="s">
        <v>5048</v>
      </c>
      <c r="AD814" s="3690"/>
      <c r="AE814" s="3691"/>
      <c r="AF814" s="2581"/>
    </row>
    <row r="815" spans="2:32" s="2887" customFormat="1" ht="13.5" thickBot="1" x14ac:dyDescent="0.25">
      <c r="B815" s="3680"/>
      <c r="C815" s="3681"/>
      <c r="D815" s="3630"/>
      <c r="E815" s="3630" t="s">
        <v>5066</v>
      </c>
      <c r="F815" s="3630" t="s">
        <v>5067</v>
      </c>
      <c r="G815" s="3631" t="s">
        <v>5069</v>
      </c>
      <c r="H815" s="3631" t="s">
        <v>5130</v>
      </c>
      <c r="I815" s="3671" t="s">
        <v>5131</v>
      </c>
      <c r="J815" s="3671" t="s">
        <v>5132</v>
      </c>
      <c r="K815" s="3671" t="s">
        <v>5072</v>
      </c>
      <c r="L815" s="3671"/>
      <c r="M815" s="3671" t="s">
        <v>5133</v>
      </c>
      <c r="N815" s="3671" t="s">
        <v>5134</v>
      </c>
      <c r="O815" s="3671" t="s">
        <v>5135</v>
      </c>
      <c r="P815" s="3671" t="s">
        <v>5136</v>
      </c>
      <c r="Q815" s="3627" t="s">
        <v>5078</v>
      </c>
      <c r="R815" s="3627" t="s">
        <v>5079</v>
      </c>
      <c r="S815" s="3627" t="s">
        <v>5080</v>
      </c>
      <c r="T815" s="3627" t="s">
        <v>5137</v>
      </c>
      <c r="U815" s="3627" t="s">
        <v>5138</v>
      </c>
      <c r="V815" s="3627" t="s">
        <v>5083</v>
      </c>
      <c r="W815" s="3627" t="s">
        <v>5085</v>
      </c>
      <c r="X815" s="3631" t="s">
        <v>5139</v>
      </c>
      <c r="Y815" s="3631" t="s">
        <v>5140</v>
      </c>
      <c r="Z815" s="3627" t="s">
        <v>5141</v>
      </c>
      <c r="AA815" s="3627" t="s">
        <v>5142</v>
      </c>
      <c r="AB815" s="3627" t="s">
        <v>5143</v>
      </c>
      <c r="AC815" s="3627" t="s">
        <v>1162</v>
      </c>
      <c r="AD815" s="3627" t="s">
        <v>5049</v>
      </c>
      <c r="AE815" s="3627" t="s">
        <v>5050</v>
      </c>
      <c r="AF815" s="2581"/>
    </row>
    <row r="816" spans="2:32" s="2887" customFormat="1" ht="13.5" thickBot="1" x14ac:dyDescent="0.25">
      <c r="B816" s="3680"/>
      <c r="C816" s="3681"/>
      <c r="D816" s="3627"/>
      <c r="E816" s="3627"/>
      <c r="F816" s="3627"/>
      <c r="G816" s="3632"/>
      <c r="H816" s="3632"/>
      <c r="I816" s="3631"/>
      <c r="J816" s="3631"/>
      <c r="K816" s="3418" t="s">
        <v>5092</v>
      </c>
      <c r="L816" s="3419" t="s">
        <v>2809</v>
      </c>
      <c r="M816" s="3631"/>
      <c r="N816" s="3631"/>
      <c r="O816" s="3631"/>
      <c r="P816" s="3631"/>
      <c r="Q816" s="3628"/>
      <c r="R816" s="3628"/>
      <c r="S816" s="3628"/>
      <c r="T816" s="3628"/>
      <c r="U816" s="3628"/>
      <c r="V816" s="3628"/>
      <c r="W816" s="3628"/>
      <c r="X816" s="3632"/>
      <c r="Y816" s="3632"/>
      <c r="Z816" s="3628"/>
      <c r="AA816" s="3628"/>
      <c r="AB816" s="3628"/>
      <c r="AC816" s="3628"/>
      <c r="AD816" s="3628"/>
      <c r="AE816" s="3628"/>
      <c r="AF816" s="2581"/>
    </row>
    <row r="817" spans="2:32" s="2887" customFormat="1" x14ac:dyDescent="0.2">
      <c r="B817" s="4533" t="s">
        <v>6683</v>
      </c>
      <c r="C817" s="4534"/>
      <c r="D817" s="3164" t="s">
        <v>1545</v>
      </c>
      <c r="E817" s="3164" t="s">
        <v>1545</v>
      </c>
      <c r="F817" s="3164" t="s">
        <v>1545</v>
      </c>
      <c r="G817" s="3165">
        <f>3/0.18</f>
        <v>16.666666666666668</v>
      </c>
      <c r="H817" s="3164" t="s">
        <v>1545</v>
      </c>
      <c r="I817" s="3166">
        <v>0.18</v>
      </c>
      <c r="J817" s="3164" t="s">
        <v>1545</v>
      </c>
      <c r="K817" s="3164" t="s">
        <v>1545</v>
      </c>
      <c r="L817" s="3164" t="s">
        <v>1545</v>
      </c>
      <c r="M817" s="3164" t="s">
        <v>1545</v>
      </c>
      <c r="N817" s="3164" t="s">
        <v>1545</v>
      </c>
      <c r="O817" s="3164" t="s">
        <v>1545</v>
      </c>
      <c r="P817" s="3164" t="s">
        <v>1545</v>
      </c>
      <c r="Q817" s="3164" t="s">
        <v>1545</v>
      </c>
      <c r="R817" s="3164" t="s">
        <v>1545</v>
      </c>
      <c r="S817" s="3164" t="s">
        <v>1545</v>
      </c>
      <c r="T817" s="3164" t="s">
        <v>1545</v>
      </c>
      <c r="U817" s="3164" t="s">
        <v>1545</v>
      </c>
      <c r="V817" s="3164" t="s">
        <v>1545</v>
      </c>
      <c r="W817" s="3164" t="s">
        <v>1545</v>
      </c>
      <c r="X817" s="3164" t="s">
        <v>1545</v>
      </c>
      <c r="Y817" s="3164" t="s">
        <v>1545</v>
      </c>
      <c r="Z817" s="3164" t="s">
        <v>1545</v>
      </c>
      <c r="AA817" s="3164" t="s">
        <v>1545</v>
      </c>
      <c r="AB817" s="3164" t="s">
        <v>1545</v>
      </c>
      <c r="AC817" s="3164" t="s">
        <v>1545</v>
      </c>
      <c r="AD817" s="3164" t="s">
        <v>1545</v>
      </c>
      <c r="AE817" s="3167" t="s">
        <v>1545</v>
      </c>
      <c r="AF817" s="2581"/>
    </row>
    <row r="818" spans="2:32" s="2887" customFormat="1" ht="13.5" thickBot="1" x14ac:dyDescent="0.25">
      <c r="B818" s="4512" t="s">
        <v>6684</v>
      </c>
      <c r="C818" s="4513"/>
      <c r="D818" s="3168" t="s">
        <v>1545</v>
      </c>
      <c r="E818" s="3168" t="s">
        <v>1545</v>
      </c>
      <c r="F818" s="3168" t="s">
        <v>1545</v>
      </c>
      <c r="G818" s="3169">
        <f>3/0.16</f>
        <v>18.75</v>
      </c>
      <c r="H818" s="3168" t="s">
        <v>1545</v>
      </c>
      <c r="I818" s="3170">
        <v>0.16</v>
      </c>
      <c r="J818" s="3168" t="s">
        <v>1545</v>
      </c>
      <c r="K818" s="3168" t="s">
        <v>1545</v>
      </c>
      <c r="L818" s="3168" t="s">
        <v>1545</v>
      </c>
      <c r="M818" s="3168" t="s">
        <v>1545</v>
      </c>
      <c r="N818" s="3168" t="s">
        <v>1545</v>
      </c>
      <c r="O818" s="3168" t="s">
        <v>1545</v>
      </c>
      <c r="P818" s="3168" t="s">
        <v>1545</v>
      </c>
      <c r="Q818" s="3168" t="s">
        <v>1545</v>
      </c>
      <c r="R818" s="3168" t="s">
        <v>1545</v>
      </c>
      <c r="S818" s="3168" t="s">
        <v>1545</v>
      </c>
      <c r="T818" s="3168" t="s">
        <v>1545</v>
      </c>
      <c r="U818" s="3168" t="s">
        <v>1545</v>
      </c>
      <c r="V818" s="3168" t="s">
        <v>1545</v>
      </c>
      <c r="W818" s="3168" t="s">
        <v>1545</v>
      </c>
      <c r="X818" s="3168" t="s">
        <v>1545</v>
      </c>
      <c r="Y818" s="3168" t="s">
        <v>1545</v>
      </c>
      <c r="Z818" s="3168" t="s">
        <v>1545</v>
      </c>
      <c r="AA818" s="3168" t="s">
        <v>1545</v>
      </c>
      <c r="AB818" s="3168" t="s">
        <v>1545</v>
      </c>
      <c r="AC818" s="3168" t="s">
        <v>1545</v>
      </c>
      <c r="AD818" s="3168" t="s">
        <v>1545</v>
      </c>
      <c r="AE818" s="3171" t="s">
        <v>1545</v>
      </c>
      <c r="AF818" s="2581"/>
    </row>
    <row r="819" spans="2:32" s="2887" customFormat="1" x14ac:dyDescent="0.2">
      <c r="B819" s="2645"/>
      <c r="C819" s="2575"/>
      <c r="D819" s="2575"/>
      <c r="E819" s="2575"/>
      <c r="F819" s="2575"/>
      <c r="G819" s="2576"/>
      <c r="H819" s="2576"/>
      <c r="I819" s="2576"/>
      <c r="J819" s="2576"/>
      <c r="K819" s="2575"/>
      <c r="L819" s="2576"/>
      <c r="M819" s="2576"/>
      <c r="N819" s="2576"/>
      <c r="O819" s="2576"/>
      <c r="P819" s="2576"/>
      <c r="Q819" s="2642"/>
      <c r="R819" s="2642"/>
      <c r="S819" s="2642"/>
      <c r="T819" s="2642"/>
      <c r="U819" s="2642"/>
      <c r="V819" s="2642"/>
      <c r="W819" s="2642"/>
      <c r="X819" s="2642"/>
      <c r="Y819" s="2642"/>
      <c r="Z819" s="2642"/>
      <c r="AA819" s="2642"/>
      <c r="AB819" s="2642"/>
      <c r="AC819" s="2642"/>
      <c r="AD819" s="2642"/>
      <c r="AE819" s="2642"/>
      <c r="AF819" s="2581"/>
    </row>
    <row r="820" spans="2:32" s="2887" customFormat="1" x14ac:dyDescent="0.2">
      <c r="B820" s="3661" t="s">
        <v>5051</v>
      </c>
      <c r="C820" s="3662"/>
      <c r="D820" s="3663" t="s">
        <v>5145</v>
      </c>
      <c r="E820" s="3663"/>
      <c r="F820" s="3663"/>
      <c r="G820" s="3663"/>
      <c r="H820" s="3663"/>
      <c r="I820" s="2643"/>
      <c r="J820" s="2643"/>
      <c r="K820" s="2643"/>
      <c r="L820" s="2643"/>
      <c r="M820" s="2643"/>
      <c r="N820" s="2643"/>
      <c r="O820" s="2643"/>
      <c r="P820" s="2643"/>
      <c r="Q820" s="2642"/>
      <c r="R820" s="2642"/>
      <c r="S820" s="2642"/>
      <c r="T820" s="2642"/>
      <c r="U820" s="2642"/>
      <c r="V820" s="2642"/>
      <c r="W820" s="2642"/>
      <c r="X820" s="2642"/>
      <c r="Y820" s="2642"/>
      <c r="Z820" s="2642"/>
      <c r="AA820" s="2642"/>
      <c r="AB820" s="2642"/>
      <c r="AC820" s="2642"/>
      <c r="AD820" s="2642"/>
      <c r="AE820" s="2642"/>
      <c r="AF820" s="2581"/>
    </row>
    <row r="821" spans="2:32" s="2887" customFormat="1" x14ac:dyDescent="0.2">
      <c r="B821" s="3661" t="s">
        <v>5052</v>
      </c>
      <c r="C821" s="3662"/>
      <c r="D821" s="3663" t="s">
        <v>1528</v>
      </c>
      <c r="E821" s="3663"/>
      <c r="F821" s="3663"/>
      <c r="G821" s="3663"/>
      <c r="H821" s="3663"/>
      <c r="I821" s="2643"/>
      <c r="J821" s="2643"/>
      <c r="K821" s="2643"/>
      <c r="L821" s="2643"/>
      <c r="M821" s="2643"/>
      <c r="N821" s="2643"/>
      <c r="O821" s="2643"/>
      <c r="P821" s="2643"/>
      <c r="Q821" s="2642"/>
      <c r="R821" s="2642"/>
      <c r="S821" s="2642"/>
      <c r="T821" s="2642"/>
      <c r="U821" s="2642"/>
      <c r="V821" s="2642"/>
      <c r="W821" s="2642"/>
      <c r="X821" s="2642"/>
      <c r="Y821" s="2642"/>
      <c r="Z821" s="2642"/>
      <c r="AA821" s="2642"/>
      <c r="AB821" s="2642"/>
      <c r="AC821" s="2642"/>
      <c r="AD821" s="2642"/>
      <c r="AE821" s="2642"/>
      <c r="AF821" s="2581"/>
    </row>
    <row r="822" spans="2:32" s="2887" customFormat="1" ht="13.5" thickBot="1" x14ac:dyDescent="0.25">
      <c r="B822" s="3420"/>
      <c r="C822" s="3421"/>
      <c r="D822" s="3421"/>
      <c r="E822" s="3421"/>
      <c r="F822" s="3421"/>
      <c r="G822" s="2646"/>
      <c r="H822" s="2646"/>
      <c r="I822" s="2646"/>
      <c r="J822" s="2646"/>
      <c r="K822" s="2646"/>
      <c r="L822" s="2646"/>
      <c r="M822" s="2646"/>
      <c r="N822" s="2646"/>
      <c r="O822" s="2646"/>
      <c r="P822" s="2646"/>
      <c r="Q822" s="2646"/>
      <c r="R822" s="2646"/>
      <c r="S822" s="2646"/>
      <c r="T822" s="2646"/>
      <c r="U822" s="2646"/>
      <c r="V822" s="2646"/>
      <c r="W822" s="2646"/>
      <c r="X822" s="2646"/>
      <c r="Y822" s="2646"/>
      <c r="Z822" s="2646"/>
      <c r="AA822" s="2646"/>
      <c r="AB822" s="2646"/>
      <c r="AC822" s="2646"/>
      <c r="AD822" s="2646"/>
      <c r="AE822" s="2646"/>
      <c r="AF822" s="2586"/>
    </row>
    <row r="823" spans="2:32" s="2887" customFormat="1" x14ac:dyDescent="0.2">
      <c r="B823" s="2786" t="str">
        <f>+B804</f>
        <v>.</v>
      </c>
    </row>
    <row r="824" spans="2:32" s="2887" customFormat="1" ht="13.5" thickBot="1" x14ac:dyDescent="0.25"/>
    <row r="825" spans="2:32" s="2887" customFormat="1" ht="20.25" x14ac:dyDescent="0.2">
      <c r="B825" s="3616" t="s">
        <v>5124</v>
      </c>
      <c r="C825" s="3617"/>
      <c r="D825" s="3617"/>
      <c r="E825" s="3617"/>
      <c r="F825" s="3617"/>
      <c r="G825" s="3617"/>
      <c r="H825" s="3617"/>
      <c r="I825" s="3617"/>
      <c r="J825" s="3617"/>
      <c r="K825" s="3617"/>
      <c r="L825" s="3617"/>
      <c r="M825" s="3617"/>
      <c r="N825" s="3617"/>
      <c r="O825" s="3617"/>
      <c r="P825" s="3617"/>
      <c r="Q825" s="3617"/>
      <c r="R825" s="3617"/>
      <c r="S825" s="3617"/>
      <c r="T825" s="3617"/>
      <c r="U825" s="3617"/>
      <c r="V825" s="3617"/>
      <c r="W825" s="3617"/>
      <c r="X825" s="3617"/>
      <c r="Y825" s="3617"/>
      <c r="Z825" s="3617"/>
      <c r="AA825" s="3617"/>
      <c r="AB825" s="3617"/>
      <c r="AC825" s="3617"/>
      <c r="AD825" s="3617"/>
      <c r="AE825" s="3617"/>
      <c r="AF825" s="3618"/>
    </row>
    <row r="826" spans="2:32" s="2887" customFormat="1" x14ac:dyDescent="0.2">
      <c r="B826" s="3416"/>
      <c r="C826" s="3417"/>
      <c r="D826" s="3417"/>
      <c r="E826" s="3417"/>
      <c r="F826" s="3417"/>
      <c r="G826" s="2580"/>
      <c r="H826" s="2580"/>
      <c r="I826" s="2580"/>
      <c r="J826" s="2580"/>
      <c r="K826" s="2580"/>
      <c r="L826" s="2580"/>
      <c r="M826" s="2580"/>
      <c r="N826" s="2580"/>
      <c r="O826" s="2580"/>
      <c r="P826" s="2580"/>
      <c r="Q826" s="2580"/>
      <c r="R826" s="2580"/>
      <c r="S826" s="2580"/>
      <c r="T826" s="2580"/>
      <c r="U826" s="2580"/>
      <c r="V826" s="2580"/>
      <c r="W826" s="2580"/>
      <c r="X826" s="2580"/>
      <c r="Y826" s="2580"/>
      <c r="Z826" s="2580"/>
      <c r="AA826" s="2580"/>
      <c r="AB826" s="2580"/>
      <c r="AC826" s="2580"/>
      <c r="AD826" s="2580"/>
      <c r="AE826" s="2580"/>
      <c r="AF826" s="2581"/>
    </row>
    <row r="827" spans="2:32" s="2887" customFormat="1" x14ac:dyDescent="0.2">
      <c r="B827" s="2644" t="s">
        <v>5144</v>
      </c>
      <c r="C827" s="3417"/>
      <c r="D827" s="3674" t="s">
        <v>6688</v>
      </c>
      <c r="E827" s="3674"/>
      <c r="F827" s="3674"/>
      <c r="G827" s="2580"/>
      <c r="H827" s="2580"/>
      <c r="I827" s="2580"/>
      <c r="J827" s="2580"/>
      <c r="K827" s="2580"/>
      <c r="L827" s="2580"/>
      <c r="M827" s="2580"/>
      <c r="N827" s="2580"/>
      <c r="O827" s="2580"/>
      <c r="P827" s="2580"/>
      <c r="Q827" s="2580"/>
      <c r="R827" s="2580"/>
      <c r="S827" s="2580"/>
      <c r="T827" s="2580"/>
      <c r="U827" s="2580"/>
      <c r="V827" s="2580"/>
      <c r="W827" s="2580"/>
      <c r="X827" s="2580"/>
      <c r="Y827" s="2580"/>
      <c r="Z827" s="2580"/>
      <c r="AA827" s="2580"/>
      <c r="AB827" s="2580"/>
      <c r="AC827" s="2580"/>
      <c r="AD827" s="2580"/>
      <c r="AE827" s="2580"/>
      <c r="AF827" s="2581"/>
    </row>
    <row r="828" spans="2:32" s="2887" customFormat="1" x14ac:dyDescent="0.2">
      <c r="B828" s="3675" t="s">
        <v>5127</v>
      </c>
      <c r="C828" s="3676"/>
      <c r="D828" s="3670">
        <v>41649</v>
      </c>
      <c r="E828" s="3670"/>
      <c r="F828" s="3670"/>
      <c r="G828" s="2580"/>
      <c r="H828" s="2580"/>
      <c r="I828" s="2580"/>
      <c r="J828" s="2580"/>
      <c r="K828" s="2580"/>
      <c r="L828" s="2580"/>
      <c r="M828" s="2580"/>
      <c r="N828" s="2580"/>
      <c r="O828" s="2580"/>
      <c r="P828" s="2580"/>
      <c r="Q828" s="2580"/>
      <c r="R828" s="2580"/>
      <c r="S828" s="2580"/>
      <c r="T828" s="2580"/>
      <c r="U828" s="2580"/>
      <c r="V828" s="2580"/>
      <c r="W828" s="2580"/>
      <c r="X828" s="2580"/>
      <c r="Y828" s="2580"/>
      <c r="Z828" s="2580"/>
      <c r="AA828" s="2580"/>
      <c r="AB828" s="2580"/>
      <c r="AC828" s="2580"/>
      <c r="AD828" s="2580"/>
      <c r="AE828" s="2580"/>
      <c r="AF828" s="2581"/>
    </row>
    <row r="829" spans="2:32" s="2887" customFormat="1" x14ac:dyDescent="0.2">
      <c r="B829" s="3620" t="s">
        <v>5125</v>
      </c>
      <c r="C829" s="3621"/>
      <c r="D829" s="3670">
        <v>41649</v>
      </c>
      <c r="E829" s="3670"/>
      <c r="F829" s="3670"/>
      <c r="G829" s="2580"/>
      <c r="H829" s="2580"/>
      <c r="I829" s="2580"/>
      <c r="J829" s="2580"/>
      <c r="K829" s="2580"/>
      <c r="L829" s="2580"/>
      <c r="M829" s="2580"/>
      <c r="N829" s="2580"/>
      <c r="O829" s="2580"/>
      <c r="P829" s="2580"/>
      <c r="Q829" s="2580"/>
      <c r="R829" s="2580"/>
      <c r="S829" s="2580"/>
      <c r="T829" s="2580"/>
      <c r="U829" s="2580"/>
      <c r="V829" s="2580"/>
      <c r="W829" s="2580"/>
      <c r="X829" s="2580"/>
      <c r="Y829" s="2580"/>
      <c r="Z829" s="2580"/>
      <c r="AA829" s="2580"/>
      <c r="AB829" s="2580"/>
      <c r="AC829" s="2580"/>
      <c r="AD829" s="2580"/>
      <c r="AE829" s="2580"/>
      <c r="AF829" s="2581"/>
    </row>
    <row r="830" spans="2:32" s="2887" customFormat="1" ht="13.5" thickBot="1" x14ac:dyDescent="0.25">
      <c r="B830" s="3416"/>
      <c r="C830" s="3417"/>
      <c r="D830" s="3417"/>
      <c r="E830" s="3417"/>
      <c r="F830" s="3417"/>
      <c r="G830" s="2580"/>
      <c r="H830" s="2580"/>
      <c r="I830" s="2580"/>
      <c r="J830" s="2580"/>
      <c r="K830" s="2580"/>
      <c r="L830" s="2580"/>
      <c r="M830" s="2580"/>
      <c r="N830" s="2580"/>
      <c r="O830" s="2580"/>
      <c r="P830" s="2580"/>
      <c r="Q830" s="2580"/>
      <c r="R830" s="2580"/>
      <c r="S830" s="2580"/>
      <c r="T830" s="2580"/>
      <c r="U830" s="2580"/>
      <c r="V830" s="2580"/>
      <c r="W830" s="2580"/>
      <c r="X830" s="2580"/>
      <c r="Y830" s="2580"/>
      <c r="Z830" s="2580"/>
      <c r="AA830" s="2580"/>
      <c r="AB830" s="2580"/>
      <c r="AC830" s="2580"/>
      <c r="AD830" s="2580"/>
      <c r="AE830" s="2580"/>
      <c r="AF830" s="2581"/>
    </row>
    <row r="831" spans="2:32" s="2887" customFormat="1" ht="106.5" customHeight="1" thickBot="1" x14ac:dyDescent="0.25">
      <c r="B831" s="3633" t="s">
        <v>5126</v>
      </c>
      <c r="C831" s="3677"/>
      <c r="D831" s="3623" t="s">
        <v>6689</v>
      </c>
      <c r="E831" s="3624"/>
      <c r="F831" s="3624"/>
      <c r="G831" s="3624"/>
      <c r="H831" s="3624"/>
      <c r="I831" s="3624"/>
      <c r="J831" s="3624"/>
      <c r="K831" s="3624"/>
      <c r="L831" s="3624"/>
      <c r="M831" s="3624"/>
      <c r="N831" s="3624"/>
      <c r="O831" s="3624"/>
      <c r="P831" s="3624"/>
      <c r="Q831" s="3625"/>
      <c r="R831" s="2580"/>
      <c r="S831" s="2580"/>
      <c r="T831" s="2580"/>
      <c r="U831" s="2580"/>
      <c r="V831" s="2580"/>
      <c r="W831" s="2580"/>
      <c r="X831" s="2580"/>
      <c r="Y831" s="2580"/>
      <c r="Z831" s="2580"/>
      <c r="AA831" s="2580"/>
      <c r="AB831" s="2580"/>
      <c r="AC831" s="2580"/>
      <c r="AD831" s="2580"/>
      <c r="AE831" s="2580"/>
      <c r="AF831" s="2581"/>
    </row>
    <row r="832" spans="2:32" s="2887" customFormat="1" ht="13.5" thickBot="1" x14ac:dyDescent="0.25">
      <c r="B832" s="3416"/>
      <c r="C832" s="3417"/>
      <c r="D832" s="3417"/>
      <c r="E832" s="3417"/>
      <c r="F832" s="3417"/>
      <c r="G832" s="2580"/>
      <c r="H832" s="2580"/>
      <c r="I832" s="2580"/>
      <c r="J832" s="2580"/>
      <c r="K832" s="2580"/>
      <c r="L832" s="2580"/>
      <c r="M832" s="2580"/>
      <c r="N832" s="2580"/>
      <c r="O832" s="2580"/>
      <c r="P832" s="2580"/>
      <c r="Q832" s="2580"/>
      <c r="R832" s="2646"/>
      <c r="S832" s="2580"/>
      <c r="T832" s="2580"/>
      <c r="U832" s="2580"/>
      <c r="V832" s="2580"/>
      <c r="W832" s="2580"/>
      <c r="X832" s="2580"/>
      <c r="Y832" s="2580"/>
      <c r="Z832" s="2580"/>
      <c r="AA832" s="2580"/>
      <c r="AB832" s="2580"/>
      <c r="AC832" s="2580"/>
      <c r="AD832" s="2580"/>
      <c r="AE832" s="2580"/>
      <c r="AF832" s="2581"/>
    </row>
    <row r="833" spans="2:32" s="2887" customFormat="1" ht="13.5" thickBot="1" x14ac:dyDescent="0.25">
      <c r="B833" s="3678" t="s">
        <v>5128</v>
      </c>
      <c r="C833" s="3679"/>
      <c r="D833" s="3630" t="s">
        <v>5129</v>
      </c>
      <c r="E833" s="3682" t="s">
        <v>224</v>
      </c>
      <c r="F833" s="3683"/>
      <c r="G833" s="3683"/>
      <c r="H833" s="3683"/>
      <c r="I833" s="3683"/>
      <c r="J833" s="3683"/>
      <c r="K833" s="3683"/>
      <c r="L833" s="3683"/>
      <c r="M833" s="3683"/>
      <c r="N833" s="3683"/>
      <c r="O833" s="3683"/>
      <c r="P833" s="3684"/>
      <c r="Q833" s="3685" t="s">
        <v>340</v>
      </c>
      <c r="R833" s="3686"/>
      <c r="S833" s="3687"/>
      <c r="T833" s="3687"/>
      <c r="U833" s="3687"/>
      <c r="V833" s="3687"/>
      <c r="W833" s="3687"/>
      <c r="X833" s="3687"/>
      <c r="Y833" s="3688"/>
      <c r="Z833" s="3685" t="s">
        <v>225</v>
      </c>
      <c r="AA833" s="3687"/>
      <c r="AB833" s="3688"/>
      <c r="AC833" s="3689" t="s">
        <v>5048</v>
      </c>
      <c r="AD833" s="3690"/>
      <c r="AE833" s="3691"/>
      <c r="AF833" s="2581"/>
    </row>
    <row r="834" spans="2:32" s="2887" customFormat="1" ht="13.5" thickBot="1" x14ac:dyDescent="0.25">
      <c r="B834" s="3680"/>
      <c r="C834" s="3681"/>
      <c r="D834" s="3630"/>
      <c r="E834" s="3630" t="s">
        <v>5066</v>
      </c>
      <c r="F834" s="3630" t="s">
        <v>5067</v>
      </c>
      <c r="G834" s="3631" t="s">
        <v>5069</v>
      </c>
      <c r="H834" s="3631" t="s">
        <v>5130</v>
      </c>
      <c r="I834" s="3671" t="s">
        <v>5131</v>
      </c>
      <c r="J834" s="3671" t="s">
        <v>5132</v>
      </c>
      <c r="K834" s="3671" t="s">
        <v>5072</v>
      </c>
      <c r="L834" s="3671"/>
      <c r="M834" s="3671" t="s">
        <v>5133</v>
      </c>
      <c r="N834" s="3671" t="s">
        <v>5134</v>
      </c>
      <c r="O834" s="3671" t="s">
        <v>5135</v>
      </c>
      <c r="P834" s="3671" t="s">
        <v>5136</v>
      </c>
      <c r="Q834" s="3627" t="s">
        <v>5078</v>
      </c>
      <c r="R834" s="3627" t="s">
        <v>5079</v>
      </c>
      <c r="S834" s="3627" t="s">
        <v>5080</v>
      </c>
      <c r="T834" s="3627" t="s">
        <v>5137</v>
      </c>
      <c r="U834" s="3627" t="s">
        <v>5138</v>
      </c>
      <c r="V834" s="3627" t="s">
        <v>5083</v>
      </c>
      <c r="W834" s="3627" t="s">
        <v>5085</v>
      </c>
      <c r="X834" s="3631" t="s">
        <v>5139</v>
      </c>
      <c r="Y834" s="3631" t="s">
        <v>5140</v>
      </c>
      <c r="Z834" s="3627" t="s">
        <v>5141</v>
      </c>
      <c r="AA834" s="3627" t="s">
        <v>5142</v>
      </c>
      <c r="AB834" s="3627" t="s">
        <v>5143</v>
      </c>
      <c r="AC834" s="3627" t="s">
        <v>1162</v>
      </c>
      <c r="AD834" s="3627" t="s">
        <v>5049</v>
      </c>
      <c r="AE834" s="3627" t="s">
        <v>5050</v>
      </c>
      <c r="AF834" s="2581"/>
    </row>
    <row r="835" spans="2:32" s="2887" customFormat="1" ht="13.5" thickBot="1" x14ac:dyDescent="0.25">
      <c r="B835" s="3680"/>
      <c r="C835" s="3681"/>
      <c r="D835" s="3627"/>
      <c r="E835" s="3627"/>
      <c r="F835" s="3627"/>
      <c r="G835" s="3632"/>
      <c r="H835" s="3632"/>
      <c r="I835" s="3631"/>
      <c r="J835" s="3631"/>
      <c r="K835" s="3418" t="s">
        <v>5092</v>
      </c>
      <c r="L835" s="3419" t="s">
        <v>2809</v>
      </c>
      <c r="M835" s="3631"/>
      <c r="N835" s="3631"/>
      <c r="O835" s="3631"/>
      <c r="P835" s="3631"/>
      <c r="Q835" s="3628"/>
      <c r="R835" s="3628"/>
      <c r="S835" s="3628"/>
      <c r="T835" s="3628"/>
      <c r="U835" s="3628"/>
      <c r="V835" s="3628"/>
      <c r="W835" s="3628"/>
      <c r="X835" s="3632"/>
      <c r="Y835" s="3632"/>
      <c r="Z835" s="3628"/>
      <c r="AA835" s="3628"/>
      <c r="AB835" s="3628"/>
      <c r="AC835" s="3628"/>
      <c r="AD835" s="3628"/>
      <c r="AE835" s="3628"/>
      <c r="AF835" s="2581"/>
    </row>
    <row r="836" spans="2:32" s="2887" customFormat="1" x14ac:dyDescent="0.2">
      <c r="B836" s="4533" t="s">
        <v>6683</v>
      </c>
      <c r="C836" s="4534"/>
      <c r="D836" s="3164" t="s">
        <v>1545</v>
      </c>
      <c r="E836" s="3164" t="s">
        <v>1545</v>
      </c>
      <c r="F836" s="3164" t="s">
        <v>1545</v>
      </c>
      <c r="G836" s="3165">
        <f>3/0.18</f>
        <v>16.666666666666668</v>
      </c>
      <c r="H836" s="3164" t="s">
        <v>1545</v>
      </c>
      <c r="I836" s="3166">
        <v>0.18</v>
      </c>
      <c r="J836" s="3164" t="s">
        <v>1545</v>
      </c>
      <c r="K836" s="3164" t="s">
        <v>1545</v>
      </c>
      <c r="L836" s="3164" t="s">
        <v>1545</v>
      </c>
      <c r="M836" s="3164" t="s">
        <v>1545</v>
      </c>
      <c r="N836" s="3164" t="s">
        <v>1545</v>
      </c>
      <c r="O836" s="3164" t="s">
        <v>1545</v>
      </c>
      <c r="P836" s="3164" t="s">
        <v>1545</v>
      </c>
      <c r="Q836" s="3164" t="s">
        <v>1545</v>
      </c>
      <c r="R836" s="3164" t="s">
        <v>1545</v>
      </c>
      <c r="S836" s="3164" t="s">
        <v>1545</v>
      </c>
      <c r="T836" s="3164" t="s">
        <v>1545</v>
      </c>
      <c r="U836" s="3164" t="s">
        <v>1545</v>
      </c>
      <c r="V836" s="3164" t="s">
        <v>1545</v>
      </c>
      <c r="W836" s="3164" t="s">
        <v>1545</v>
      </c>
      <c r="X836" s="3164" t="s">
        <v>1545</v>
      </c>
      <c r="Y836" s="3164" t="s">
        <v>1545</v>
      </c>
      <c r="Z836" s="3164" t="s">
        <v>1545</v>
      </c>
      <c r="AA836" s="3164" t="s">
        <v>1545</v>
      </c>
      <c r="AB836" s="3164" t="s">
        <v>1545</v>
      </c>
      <c r="AC836" s="3164" t="s">
        <v>1545</v>
      </c>
      <c r="AD836" s="3164" t="s">
        <v>1545</v>
      </c>
      <c r="AE836" s="3167" t="s">
        <v>1545</v>
      </c>
      <c r="AF836" s="2581"/>
    </row>
    <row r="837" spans="2:32" s="2887" customFormat="1" ht="17.25" customHeight="1" thickBot="1" x14ac:dyDescent="0.25">
      <c r="B837" s="4512" t="s">
        <v>6684</v>
      </c>
      <c r="C837" s="4513"/>
      <c r="D837" s="3168" t="s">
        <v>1545</v>
      </c>
      <c r="E837" s="3168" t="s">
        <v>1545</v>
      </c>
      <c r="F837" s="3168" t="s">
        <v>1545</v>
      </c>
      <c r="G837" s="3169">
        <f>3/0.16</f>
        <v>18.75</v>
      </c>
      <c r="H837" s="3168" t="s">
        <v>1545</v>
      </c>
      <c r="I837" s="3170">
        <v>0.16</v>
      </c>
      <c r="J837" s="3168" t="s">
        <v>1545</v>
      </c>
      <c r="K837" s="3168" t="s">
        <v>1545</v>
      </c>
      <c r="L837" s="3168" t="s">
        <v>1545</v>
      </c>
      <c r="M837" s="3168" t="s">
        <v>1545</v>
      </c>
      <c r="N837" s="3168" t="s">
        <v>1545</v>
      </c>
      <c r="O837" s="3168" t="s">
        <v>1545</v>
      </c>
      <c r="P837" s="3168" t="s">
        <v>1545</v>
      </c>
      <c r="Q837" s="3168" t="s">
        <v>1545</v>
      </c>
      <c r="R837" s="3168" t="s">
        <v>1545</v>
      </c>
      <c r="S837" s="3168" t="s">
        <v>1545</v>
      </c>
      <c r="T837" s="3168" t="s">
        <v>1545</v>
      </c>
      <c r="U837" s="3168" t="s">
        <v>1545</v>
      </c>
      <c r="V837" s="3168" t="s">
        <v>1545</v>
      </c>
      <c r="W837" s="3168" t="s">
        <v>1545</v>
      </c>
      <c r="X837" s="3168" t="s">
        <v>1545</v>
      </c>
      <c r="Y837" s="3168" t="s">
        <v>1545</v>
      </c>
      <c r="Z837" s="3168" t="s">
        <v>1545</v>
      </c>
      <c r="AA837" s="3168" t="s">
        <v>1545</v>
      </c>
      <c r="AB837" s="3168" t="s">
        <v>1545</v>
      </c>
      <c r="AC837" s="3168" t="s">
        <v>1545</v>
      </c>
      <c r="AD837" s="3168" t="s">
        <v>1545</v>
      </c>
      <c r="AE837" s="3171" t="s">
        <v>1545</v>
      </c>
      <c r="AF837" s="2581"/>
    </row>
    <row r="838" spans="2:32" s="2887" customFormat="1" x14ac:dyDescent="0.2">
      <c r="B838" s="2645"/>
      <c r="C838" s="2575"/>
      <c r="D838" s="2575"/>
      <c r="E838" s="2575"/>
      <c r="F838" s="2575"/>
      <c r="G838" s="2576"/>
      <c r="H838" s="2576"/>
      <c r="I838" s="2576"/>
      <c r="J838" s="2576"/>
      <c r="K838" s="2575"/>
      <c r="L838" s="2576"/>
      <c r="M838" s="2576"/>
      <c r="N838" s="2576"/>
      <c r="O838" s="2576"/>
      <c r="P838" s="2576"/>
      <c r="Q838" s="2642"/>
      <c r="R838" s="2642"/>
      <c r="S838" s="2642"/>
      <c r="T838" s="2642"/>
      <c r="U838" s="2642"/>
      <c r="V838" s="2642"/>
      <c r="W838" s="2642"/>
      <c r="X838" s="2642"/>
      <c r="Y838" s="2642"/>
      <c r="Z838" s="2642"/>
      <c r="AA838" s="2642"/>
      <c r="AB838" s="2642"/>
      <c r="AC838" s="2642"/>
      <c r="AD838" s="2642"/>
      <c r="AE838" s="2642"/>
      <c r="AF838" s="2581"/>
    </row>
    <row r="839" spans="2:32" s="2887" customFormat="1" x14ac:dyDescent="0.2">
      <c r="B839" s="3661" t="s">
        <v>5051</v>
      </c>
      <c r="C839" s="3662"/>
      <c r="D839" s="3663" t="s">
        <v>5145</v>
      </c>
      <c r="E839" s="3663"/>
      <c r="F839" s="3663"/>
      <c r="G839" s="3663"/>
      <c r="H839" s="3663"/>
      <c r="I839" s="2643"/>
      <c r="J839" s="2643"/>
      <c r="K839" s="2643"/>
      <c r="L839" s="2643"/>
      <c r="M839" s="2643"/>
      <c r="N839" s="2643"/>
      <c r="O839" s="2643"/>
      <c r="P839" s="2643"/>
      <c r="Q839" s="2642"/>
      <c r="R839" s="2642"/>
      <c r="S839" s="2642"/>
      <c r="T839" s="2642"/>
      <c r="U839" s="2642"/>
      <c r="V839" s="2642"/>
      <c r="W839" s="2642"/>
      <c r="X839" s="2642"/>
      <c r="Y839" s="2642"/>
      <c r="Z839" s="2642"/>
      <c r="AA839" s="2642"/>
      <c r="AB839" s="2642"/>
      <c r="AC839" s="2642"/>
      <c r="AD839" s="2642"/>
      <c r="AE839" s="2642"/>
      <c r="AF839" s="2581"/>
    </row>
    <row r="840" spans="2:32" s="2887" customFormat="1" x14ac:dyDescent="0.2">
      <c r="B840" s="3661" t="s">
        <v>5052</v>
      </c>
      <c r="C840" s="3662"/>
      <c r="D840" s="3663" t="s">
        <v>1528</v>
      </c>
      <c r="E840" s="3663"/>
      <c r="F840" s="3663"/>
      <c r="G840" s="3663"/>
      <c r="H840" s="3663"/>
      <c r="I840" s="2643"/>
      <c r="J840" s="2643"/>
      <c r="K840" s="2643"/>
      <c r="L840" s="2643"/>
      <c r="M840" s="2643"/>
      <c r="N840" s="2643"/>
      <c r="O840" s="2643"/>
      <c r="P840" s="2643"/>
      <c r="Q840" s="2642"/>
      <c r="R840" s="2642"/>
      <c r="S840" s="2642"/>
      <c r="T840" s="2642"/>
      <c r="U840" s="2642"/>
      <c r="V840" s="2642"/>
      <c r="W840" s="2642"/>
      <c r="X840" s="2642"/>
      <c r="Y840" s="2642"/>
      <c r="Z840" s="2642"/>
      <c r="AA840" s="2642"/>
      <c r="AB840" s="2642"/>
      <c r="AC840" s="2642"/>
      <c r="AD840" s="2642"/>
      <c r="AE840" s="2642"/>
      <c r="AF840" s="2581"/>
    </row>
    <row r="841" spans="2:32" s="2887" customFormat="1" ht="13.5" thickBot="1" x14ac:dyDescent="0.25">
      <c r="B841" s="3420"/>
      <c r="C841" s="3421"/>
      <c r="D841" s="3421"/>
      <c r="E841" s="3421"/>
      <c r="F841" s="3421"/>
      <c r="G841" s="2646"/>
      <c r="H841" s="2646"/>
      <c r="I841" s="2646"/>
      <c r="J841" s="2646"/>
      <c r="K841" s="2646"/>
      <c r="L841" s="2646"/>
      <c r="M841" s="2646"/>
      <c r="N841" s="2646"/>
      <c r="O841" s="2646"/>
      <c r="P841" s="2646"/>
      <c r="Q841" s="2646"/>
      <c r="R841" s="2646"/>
      <c r="S841" s="2646"/>
      <c r="T841" s="2646"/>
      <c r="U841" s="2646"/>
      <c r="V841" s="2646"/>
      <c r="W841" s="2646"/>
      <c r="X841" s="2646"/>
      <c r="Y841" s="2646"/>
      <c r="Z841" s="2646"/>
      <c r="AA841" s="2646"/>
      <c r="AB841" s="2646"/>
      <c r="AC841" s="2646"/>
      <c r="AD841" s="2646"/>
      <c r="AE841" s="2646"/>
      <c r="AF841" s="2586"/>
    </row>
    <row r="842" spans="2:32" s="2887" customFormat="1" x14ac:dyDescent="0.2">
      <c r="B842" s="2786" t="str">
        <f>+B823</f>
        <v>.</v>
      </c>
    </row>
    <row r="843" spans="2:32" s="2887" customFormat="1" ht="13.5" thickBot="1" x14ac:dyDescent="0.25"/>
    <row r="844" spans="2:32" s="2887" customFormat="1" ht="20.25" x14ac:dyDescent="0.2">
      <c r="B844" s="3616" t="s">
        <v>5124</v>
      </c>
      <c r="C844" s="3617"/>
      <c r="D844" s="3617"/>
      <c r="E844" s="3617"/>
      <c r="F844" s="3617"/>
      <c r="G844" s="3617"/>
      <c r="H844" s="3617"/>
      <c r="I844" s="3617"/>
      <c r="J844" s="3617"/>
      <c r="K844" s="3617"/>
      <c r="L844" s="3617"/>
      <c r="M844" s="3617"/>
      <c r="N844" s="3617"/>
      <c r="O844" s="3617"/>
      <c r="P844" s="3617"/>
      <c r="Q844" s="3617"/>
      <c r="R844" s="3617"/>
      <c r="S844" s="3617"/>
      <c r="T844" s="3617"/>
      <c r="U844" s="3617"/>
      <c r="V844" s="3617"/>
      <c r="W844" s="3617"/>
      <c r="X844" s="3617"/>
      <c r="Y844" s="3617"/>
      <c r="Z844" s="3617"/>
      <c r="AA844" s="3617"/>
      <c r="AB844" s="3617"/>
      <c r="AC844" s="3617"/>
      <c r="AD844" s="3617"/>
      <c r="AE844" s="3617"/>
      <c r="AF844" s="3618"/>
    </row>
    <row r="845" spans="2:32" s="2887" customFormat="1" x14ac:dyDescent="0.2">
      <c r="B845" s="3416"/>
      <c r="C845" s="3417"/>
      <c r="D845" s="3417"/>
      <c r="E845" s="3417"/>
      <c r="F845" s="3417"/>
      <c r="G845" s="2580"/>
      <c r="H845" s="2580"/>
      <c r="I845" s="2580"/>
      <c r="J845" s="2580"/>
      <c r="K845" s="2580"/>
      <c r="L845" s="2580"/>
      <c r="M845" s="2580"/>
      <c r="N845" s="2580"/>
      <c r="O845" s="2580"/>
      <c r="P845" s="2580"/>
      <c r="Q845" s="2580"/>
      <c r="R845" s="2580"/>
      <c r="S845" s="2580"/>
      <c r="T845" s="2580"/>
      <c r="U845" s="2580"/>
      <c r="V845" s="2580"/>
      <c r="W845" s="2580"/>
      <c r="X845" s="2580"/>
      <c r="Y845" s="2580"/>
      <c r="Z845" s="2580"/>
      <c r="AA845" s="2580"/>
      <c r="AB845" s="2580"/>
      <c r="AC845" s="2580"/>
      <c r="AD845" s="2580"/>
      <c r="AE845" s="2580"/>
      <c r="AF845" s="2581"/>
    </row>
    <row r="846" spans="2:32" s="2887" customFormat="1" x14ac:dyDescent="0.2">
      <c r="B846" s="2644" t="s">
        <v>5144</v>
      </c>
      <c r="C846" s="3417"/>
      <c r="D846" s="3674" t="s">
        <v>6685</v>
      </c>
      <c r="E846" s="3674"/>
      <c r="F846" s="3674"/>
      <c r="G846" s="2580"/>
      <c r="H846" s="2580"/>
      <c r="I846" s="2580"/>
      <c r="J846" s="2580"/>
      <c r="K846" s="2580"/>
      <c r="L846" s="2580"/>
      <c r="M846" s="2580"/>
      <c r="N846" s="2580"/>
      <c r="O846" s="2580"/>
      <c r="P846" s="2580"/>
      <c r="Q846" s="2580"/>
      <c r="R846" s="2580"/>
      <c r="S846" s="2580"/>
      <c r="T846" s="2580"/>
      <c r="U846" s="2580"/>
      <c r="V846" s="2580"/>
      <c r="W846" s="2580"/>
      <c r="X846" s="2580"/>
      <c r="Y846" s="2580"/>
      <c r="Z846" s="2580"/>
      <c r="AA846" s="2580"/>
      <c r="AB846" s="2580"/>
      <c r="AC846" s="2580"/>
      <c r="AD846" s="2580"/>
      <c r="AE846" s="2580"/>
      <c r="AF846" s="2581"/>
    </row>
    <row r="847" spans="2:32" s="2887" customFormat="1" x14ac:dyDescent="0.2">
      <c r="B847" s="3675" t="s">
        <v>5127</v>
      </c>
      <c r="C847" s="3676"/>
      <c r="D847" s="3670">
        <v>41664</v>
      </c>
      <c r="E847" s="3670"/>
      <c r="F847" s="3670"/>
      <c r="G847" s="2580"/>
      <c r="H847" s="2580"/>
      <c r="I847" s="2580"/>
      <c r="J847" s="2580"/>
      <c r="K847" s="2580"/>
      <c r="L847" s="2580"/>
      <c r="M847" s="2580"/>
      <c r="N847" s="2580"/>
      <c r="O847" s="2580"/>
      <c r="P847" s="2580"/>
      <c r="Q847" s="2580"/>
      <c r="R847" s="2580"/>
      <c r="S847" s="2580"/>
      <c r="T847" s="2580"/>
      <c r="U847" s="2580"/>
      <c r="V847" s="2580"/>
      <c r="W847" s="2580"/>
      <c r="X847" s="2580"/>
      <c r="Y847" s="2580"/>
      <c r="Z847" s="2580"/>
      <c r="AA847" s="2580"/>
      <c r="AB847" s="2580"/>
      <c r="AC847" s="2580"/>
      <c r="AD847" s="2580"/>
      <c r="AE847" s="2580"/>
      <c r="AF847" s="2581"/>
    </row>
    <row r="848" spans="2:32" s="2887" customFormat="1" x14ac:dyDescent="0.2">
      <c r="B848" s="3620" t="s">
        <v>5125</v>
      </c>
      <c r="C848" s="3621"/>
      <c r="D848" s="3692">
        <v>41665</v>
      </c>
      <c r="E848" s="3692"/>
      <c r="F848" s="3692"/>
      <c r="G848" s="2580"/>
      <c r="H848" s="2580"/>
      <c r="I848" s="2580"/>
      <c r="J848" s="2580"/>
      <c r="K848" s="2580"/>
      <c r="L848" s="2580"/>
      <c r="M848" s="2580"/>
      <c r="N848" s="2580"/>
      <c r="O848" s="2580"/>
      <c r="P848" s="2580"/>
      <c r="Q848" s="2580"/>
      <c r="R848" s="2580"/>
      <c r="S848" s="2580"/>
      <c r="T848" s="2580"/>
      <c r="U848" s="2580"/>
      <c r="V848" s="2580"/>
      <c r="W848" s="2580"/>
      <c r="X848" s="2580"/>
      <c r="Y848" s="2580"/>
      <c r="Z848" s="2580"/>
      <c r="AA848" s="2580"/>
      <c r="AB848" s="2580"/>
      <c r="AC848" s="2580"/>
      <c r="AD848" s="2580"/>
      <c r="AE848" s="2580"/>
      <c r="AF848" s="2581"/>
    </row>
    <row r="849" spans="2:32" s="2887" customFormat="1" ht="13.5" thickBot="1" x14ac:dyDescent="0.25">
      <c r="B849" s="3416"/>
      <c r="C849" s="3417"/>
      <c r="D849" s="3417"/>
      <c r="E849" s="3417"/>
      <c r="F849" s="3417"/>
      <c r="G849" s="2580"/>
      <c r="H849" s="2580"/>
      <c r="I849" s="2580"/>
      <c r="J849" s="2580"/>
      <c r="K849" s="2580"/>
      <c r="L849" s="2580"/>
      <c r="M849" s="2580"/>
      <c r="N849" s="2580"/>
      <c r="O849" s="2580"/>
      <c r="P849" s="2580"/>
      <c r="Q849" s="2580"/>
      <c r="R849" s="2580"/>
      <c r="S849" s="2580"/>
      <c r="T849" s="2580"/>
      <c r="U849" s="2580"/>
      <c r="V849" s="2580"/>
      <c r="W849" s="2580"/>
      <c r="X849" s="2580"/>
      <c r="Y849" s="2580"/>
      <c r="Z849" s="2580"/>
      <c r="AA849" s="2580"/>
      <c r="AB849" s="2580"/>
      <c r="AC849" s="2580"/>
      <c r="AD849" s="2580"/>
      <c r="AE849" s="2580"/>
      <c r="AF849" s="2581"/>
    </row>
    <row r="850" spans="2:32" s="2887" customFormat="1" ht="78.75" customHeight="1" thickBot="1" x14ac:dyDescent="0.25">
      <c r="B850" s="3633" t="s">
        <v>5126</v>
      </c>
      <c r="C850" s="3677"/>
      <c r="D850" s="3623" t="s">
        <v>6687</v>
      </c>
      <c r="E850" s="3624"/>
      <c r="F850" s="3624"/>
      <c r="G850" s="3624"/>
      <c r="H850" s="3624"/>
      <c r="I850" s="3624"/>
      <c r="J850" s="3624"/>
      <c r="K850" s="3624"/>
      <c r="L850" s="3624"/>
      <c r="M850" s="3624"/>
      <c r="N850" s="3624"/>
      <c r="O850" s="3624"/>
      <c r="P850" s="3624"/>
      <c r="Q850" s="3625"/>
      <c r="R850" s="2580"/>
      <c r="S850" s="2580"/>
      <c r="T850" s="2580"/>
      <c r="U850" s="2580"/>
      <c r="V850" s="2580"/>
      <c r="W850" s="2580"/>
      <c r="X850" s="2580"/>
      <c r="Y850" s="2580"/>
      <c r="Z850" s="2580"/>
      <c r="AA850" s="2580"/>
      <c r="AB850" s="2580"/>
      <c r="AC850" s="2580"/>
      <c r="AD850" s="2580"/>
      <c r="AE850" s="2580"/>
      <c r="AF850" s="2581"/>
    </row>
    <row r="851" spans="2:32" s="2887" customFormat="1" ht="13.5" thickBot="1" x14ac:dyDescent="0.25">
      <c r="B851" s="3416"/>
      <c r="C851" s="3417"/>
      <c r="D851" s="3417"/>
      <c r="E851" s="3417"/>
      <c r="F851" s="3417"/>
      <c r="G851" s="2580"/>
      <c r="H851" s="2580"/>
      <c r="I851" s="2580"/>
      <c r="J851" s="2580"/>
      <c r="K851" s="2580"/>
      <c r="L851" s="2580"/>
      <c r="M851" s="2580"/>
      <c r="N851" s="2580"/>
      <c r="O851" s="2580"/>
      <c r="P851" s="2580"/>
      <c r="Q851" s="2580"/>
      <c r="R851" s="2646"/>
      <c r="S851" s="2580"/>
      <c r="T851" s="2580"/>
      <c r="U851" s="2580"/>
      <c r="V851" s="2580"/>
      <c r="W851" s="2580"/>
      <c r="X851" s="2580"/>
      <c r="Y851" s="2580"/>
      <c r="Z851" s="2580"/>
      <c r="AA851" s="2580"/>
      <c r="AB851" s="2580"/>
      <c r="AC851" s="2580"/>
      <c r="AD851" s="2580"/>
      <c r="AE851" s="2580"/>
      <c r="AF851" s="2581"/>
    </row>
    <row r="852" spans="2:32" s="2887" customFormat="1" ht="13.5" thickBot="1" x14ac:dyDescent="0.25">
      <c r="B852" s="3678" t="s">
        <v>5128</v>
      </c>
      <c r="C852" s="3679"/>
      <c r="D852" s="3630" t="s">
        <v>5129</v>
      </c>
      <c r="E852" s="3682" t="s">
        <v>224</v>
      </c>
      <c r="F852" s="3683"/>
      <c r="G852" s="3683"/>
      <c r="H852" s="3683"/>
      <c r="I852" s="3683"/>
      <c r="J852" s="3683"/>
      <c r="K852" s="3683"/>
      <c r="L852" s="3683"/>
      <c r="M852" s="3683"/>
      <c r="N852" s="3683"/>
      <c r="O852" s="3683"/>
      <c r="P852" s="3684"/>
      <c r="Q852" s="3685" t="s">
        <v>340</v>
      </c>
      <c r="R852" s="3686"/>
      <c r="S852" s="3687"/>
      <c r="T852" s="3687"/>
      <c r="U852" s="3687"/>
      <c r="V852" s="3687"/>
      <c r="W852" s="3687"/>
      <c r="X852" s="3687"/>
      <c r="Y852" s="3688"/>
      <c r="Z852" s="3685" t="s">
        <v>225</v>
      </c>
      <c r="AA852" s="3687"/>
      <c r="AB852" s="3688"/>
      <c r="AC852" s="3689" t="s">
        <v>5048</v>
      </c>
      <c r="AD852" s="3690"/>
      <c r="AE852" s="3691"/>
      <c r="AF852" s="2581"/>
    </row>
    <row r="853" spans="2:32" s="2887" customFormat="1" ht="13.5" thickBot="1" x14ac:dyDescent="0.25">
      <c r="B853" s="3680"/>
      <c r="C853" s="3681"/>
      <c r="D853" s="3630"/>
      <c r="E853" s="3630" t="s">
        <v>5066</v>
      </c>
      <c r="F853" s="3630" t="s">
        <v>5067</v>
      </c>
      <c r="G853" s="3631" t="s">
        <v>5069</v>
      </c>
      <c r="H853" s="3631" t="s">
        <v>5130</v>
      </c>
      <c r="I853" s="3671" t="s">
        <v>5131</v>
      </c>
      <c r="J853" s="3671" t="s">
        <v>5132</v>
      </c>
      <c r="K853" s="3671" t="s">
        <v>5072</v>
      </c>
      <c r="L853" s="3671"/>
      <c r="M853" s="3671" t="s">
        <v>5133</v>
      </c>
      <c r="N853" s="3671" t="s">
        <v>5134</v>
      </c>
      <c r="O853" s="3671" t="s">
        <v>5135</v>
      </c>
      <c r="P853" s="3671" t="s">
        <v>5136</v>
      </c>
      <c r="Q853" s="3627" t="s">
        <v>5078</v>
      </c>
      <c r="R853" s="3627" t="s">
        <v>5079</v>
      </c>
      <c r="S853" s="3627" t="s">
        <v>5080</v>
      </c>
      <c r="T853" s="3627" t="s">
        <v>5137</v>
      </c>
      <c r="U853" s="3627" t="s">
        <v>5138</v>
      </c>
      <c r="V853" s="3627" t="s">
        <v>5083</v>
      </c>
      <c r="W853" s="3627" t="s">
        <v>5085</v>
      </c>
      <c r="X853" s="3631" t="s">
        <v>5139</v>
      </c>
      <c r="Y853" s="3631" t="s">
        <v>5140</v>
      </c>
      <c r="Z853" s="3627" t="s">
        <v>5141</v>
      </c>
      <c r="AA853" s="3627" t="s">
        <v>5142</v>
      </c>
      <c r="AB853" s="3627" t="s">
        <v>5143</v>
      </c>
      <c r="AC853" s="3627" t="s">
        <v>1162</v>
      </c>
      <c r="AD853" s="3627" t="s">
        <v>5049</v>
      </c>
      <c r="AE853" s="3627" t="s">
        <v>5050</v>
      </c>
      <c r="AF853" s="2581"/>
    </row>
    <row r="854" spans="2:32" s="2887" customFormat="1" ht="13.5" thickBot="1" x14ac:dyDescent="0.25">
      <c r="B854" s="3680"/>
      <c r="C854" s="3681"/>
      <c r="D854" s="3627"/>
      <c r="E854" s="3627"/>
      <c r="F854" s="3627"/>
      <c r="G854" s="3632"/>
      <c r="H854" s="3632"/>
      <c r="I854" s="3631"/>
      <c r="J854" s="3631"/>
      <c r="K854" s="3418" t="s">
        <v>5092</v>
      </c>
      <c r="L854" s="3419" t="s">
        <v>2809</v>
      </c>
      <c r="M854" s="3631"/>
      <c r="N854" s="3631"/>
      <c r="O854" s="3631"/>
      <c r="P854" s="3631"/>
      <c r="Q854" s="3628"/>
      <c r="R854" s="3628"/>
      <c r="S854" s="3628"/>
      <c r="T854" s="3628"/>
      <c r="U854" s="3628"/>
      <c r="V854" s="3628"/>
      <c r="W854" s="3628"/>
      <c r="X854" s="3632"/>
      <c r="Y854" s="3632"/>
      <c r="Z854" s="3628"/>
      <c r="AA854" s="3628"/>
      <c r="AB854" s="3628"/>
      <c r="AC854" s="3628"/>
      <c r="AD854" s="3628"/>
      <c r="AE854" s="3628"/>
      <c r="AF854" s="2581"/>
    </row>
    <row r="855" spans="2:32" s="2887" customFormat="1" x14ac:dyDescent="0.2">
      <c r="B855" s="4533" t="s">
        <v>6683</v>
      </c>
      <c r="C855" s="4534"/>
      <c r="D855" s="3164" t="s">
        <v>1545</v>
      </c>
      <c r="E855" s="3164" t="s">
        <v>1545</v>
      </c>
      <c r="F855" s="3164" t="s">
        <v>1545</v>
      </c>
      <c r="G855" s="3165">
        <f>3/0.18</f>
        <v>16.666666666666668</v>
      </c>
      <c r="H855" s="3164" t="s">
        <v>1545</v>
      </c>
      <c r="I855" s="3166">
        <v>0.18</v>
      </c>
      <c r="J855" s="3164" t="s">
        <v>1545</v>
      </c>
      <c r="K855" s="3164" t="s">
        <v>1545</v>
      </c>
      <c r="L855" s="3164" t="s">
        <v>1545</v>
      </c>
      <c r="M855" s="3164" t="s">
        <v>1545</v>
      </c>
      <c r="N855" s="3164" t="s">
        <v>1545</v>
      </c>
      <c r="O855" s="3164" t="s">
        <v>1545</v>
      </c>
      <c r="P855" s="3164" t="s">
        <v>1545</v>
      </c>
      <c r="Q855" s="3164" t="s">
        <v>1545</v>
      </c>
      <c r="R855" s="3164" t="s">
        <v>1545</v>
      </c>
      <c r="S855" s="3164" t="s">
        <v>1545</v>
      </c>
      <c r="T855" s="3164" t="s">
        <v>1545</v>
      </c>
      <c r="U855" s="3164" t="s">
        <v>1545</v>
      </c>
      <c r="V855" s="3164" t="s">
        <v>1545</v>
      </c>
      <c r="W855" s="3164" t="s">
        <v>1545</v>
      </c>
      <c r="X855" s="3164" t="s">
        <v>1545</v>
      </c>
      <c r="Y855" s="3164" t="s">
        <v>1545</v>
      </c>
      <c r="Z855" s="3164" t="s">
        <v>1545</v>
      </c>
      <c r="AA855" s="3164" t="s">
        <v>1545</v>
      </c>
      <c r="AB855" s="3164" t="s">
        <v>1545</v>
      </c>
      <c r="AC855" s="3164" t="s">
        <v>1545</v>
      </c>
      <c r="AD855" s="3164" t="s">
        <v>1545</v>
      </c>
      <c r="AE855" s="3167" t="s">
        <v>1545</v>
      </c>
      <c r="AF855" s="2581"/>
    </row>
    <row r="856" spans="2:32" s="2887" customFormat="1" ht="17.25" customHeight="1" thickBot="1" x14ac:dyDescent="0.25">
      <c r="B856" s="4512" t="s">
        <v>6684</v>
      </c>
      <c r="C856" s="4513"/>
      <c r="D856" s="3168" t="s">
        <v>1545</v>
      </c>
      <c r="E856" s="3168" t="s">
        <v>1545</v>
      </c>
      <c r="F856" s="3168" t="s">
        <v>1545</v>
      </c>
      <c r="G856" s="3169">
        <f>3/0.16</f>
        <v>18.75</v>
      </c>
      <c r="H856" s="3168" t="s">
        <v>1545</v>
      </c>
      <c r="I856" s="3170">
        <v>0.16</v>
      </c>
      <c r="J856" s="3168" t="s">
        <v>1545</v>
      </c>
      <c r="K856" s="3168" t="s">
        <v>1545</v>
      </c>
      <c r="L856" s="3168" t="s">
        <v>1545</v>
      </c>
      <c r="M856" s="3168" t="s">
        <v>1545</v>
      </c>
      <c r="N856" s="3168" t="s">
        <v>1545</v>
      </c>
      <c r="O856" s="3168" t="s">
        <v>1545</v>
      </c>
      <c r="P856" s="3168" t="s">
        <v>1545</v>
      </c>
      <c r="Q856" s="3168" t="s">
        <v>1545</v>
      </c>
      <c r="R856" s="3168" t="s">
        <v>1545</v>
      </c>
      <c r="S856" s="3168" t="s">
        <v>1545</v>
      </c>
      <c r="T856" s="3168" t="s">
        <v>1545</v>
      </c>
      <c r="U856" s="3168" t="s">
        <v>1545</v>
      </c>
      <c r="V856" s="3168" t="s">
        <v>1545</v>
      </c>
      <c r="W856" s="3168" t="s">
        <v>1545</v>
      </c>
      <c r="X856" s="3168" t="s">
        <v>1545</v>
      </c>
      <c r="Y856" s="3168" t="s">
        <v>1545</v>
      </c>
      <c r="Z856" s="3168" t="s">
        <v>1545</v>
      </c>
      <c r="AA856" s="3168" t="s">
        <v>1545</v>
      </c>
      <c r="AB856" s="3168" t="s">
        <v>1545</v>
      </c>
      <c r="AC856" s="3168" t="s">
        <v>1545</v>
      </c>
      <c r="AD856" s="3168" t="s">
        <v>1545</v>
      </c>
      <c r="AE856" s="3171" t="s">
        <v>1545</v>
      </c>
      <c r="AF856" s="2581"/>
    </row>
    <row r="857" spans="2:32" s="2887" customFormat="1" x14ac:dyDescent="0.2">
      <c r="B857" s="2645"/>
      <c r="C857" s="2575"/>
      <c r="D857" s="2575"/>
      <c r="E857" s="2575"/>
      <c r="F857" s="2575"/>
      <c r="G857" s="2576"/>
      <c r="H857" s="2576"/>
      <c r="I857" s="2576"/>
      <c r="J857" s="2576"/>
      <c r="K857" s="2575"/>
      <c r="L857" s="2576"/>
      <c r="M857" s="2576"/>
      <c r="N857" s="2576"/>
      <c r="O857" s="2576"/>
      <c r="P857" s="2576"/>
      <c r="Q857" s="2642"/>
      <c r="R857" s="2642"/>
      <c r="S857" s="2642"/>
      <c r="T857" s="2642"/>
      <c r="U857" s="2642"/>
      <c r="V857" s="2642"/>
      <c r="W857" s="2642"/>
      <c r="X857" s="2642"/>
      <c r="Y857" s="2642"/>
      <c r="Z857" s="2642"/>
      <c r="AA857" s="2642"/>
      <c r="AB857" s="2642"/>
      <c r="AC857" s="2642"/>
      <c r="AD857" s="2642"/>
      <c r="AE857" s="2642"/>
      <c r="AF857" s="2581"/>
    </row>
    <row r="858" spans="2:32" s="2887" customFormat="1" x14ac:dyDescent="0.2">
      <c r="B858" s="3661" t="s">
        <v>5051</v>
      </c>
      <c r="C858" s="3662"/>
      <c r="D858" s="3663" t="s">
        <v>5145</v>
      </c>
      <c r="E858" s="3663"/>
      <c r="F858" s="3663"/>
      <c r="G858" s="3663"/>
      <c r="H858" s="3663"/>
      <c r="I858" s="2643"/>
      <c r="J858" s="2643"/>
      <c r="K858" s="2643"/>
      <c r="L858" s="2643"/>
      <c r="M858" s="2643"/>
      <c r="N858" s="2643"/>
      <c r="O858" s="2643"/>
      <c r="P858" s="2643"/>
      <c r="Q858" s="2642"/>
      <c r="R858" s="2642"/>
      <c r="S858" s="2642"/>
      <c r="T858" s="2642"/>
      <c r="U858" s="2642"/>
      <c r="V858" s="2642"/>
      <c r="W858" s="2642"/>
      <c r="X858" s="2642"/>
      <c r="Y858" s="2642"/>
      <c r="Z858" s="2642"/>
      <c r="AA858" s="2642"/>
      <c r="AB858" s="2642"/>
      <c r="AC858" s="2642"/>
      <c r="AD858" s="2642"/>
      <c r="AE858" s="2642"/>
      <c r="AF858" s="2581"/>
    </row>
    <row r="859" spans="2:32" s="2887" customFormat="1" x14ac:dyDescent="0.2">
      <c r="B859" s="3661" t="s">
        <v>5052</v>
      </c>
      <c r="C859" s="3662"/>
      <c r="D859" s="3663" t="s">
        <v>1528</v>
      </c>
      <c r="E859" s="3663"/>
      <c r="F859" s="3663"/>
      <c r="G859" s="3663"/>
      <c r="H859" s="3663"/>
      <c r="I859" s="2643"/>
      <c r="J859" s="2643"/>
      <c r="K859" s="2643"/>
      <c r="L859" s="2643"/>
      <c r="M859" s="2643"/>
      <c r="N859" s="2643"/>
      <c r="O859" s="2643"/>
      <c r="P859" s="2643"/>
      <c r="Q859" s="2642"/>
      <c r="R859" s="2642"/>
      <c r="S859" s="2642"/>
      <c r="T859" s="2642"/>
      <c r="U859" s="2642"/>
      <c r="V859" s="2642"/>
      <c r="W859" s="2642"/>
      <c r="X859" s="2642"/>
      <c r="Y859" s="2642"/>
      <c r="Z859" s="2642"/>
      <c r="AA859" s="2642"/>
      <c r="AB859" s="2642"/>
      <c r="AC859" s="2642"/>
      <c r="AD859" s="2642"/>
      <c r="AE859" s="2642"/>
      <c r="AF859" s="2581"/>
    </row>
    <row r="860" spans="2:32" s="2887" customFormat="1" ht="13.5" thickBot="1" x14ac:dyDescent="0.25">
      <c r="B860" s="3420"/>
      <c r="C860" s="3421"/>
      <c r="D860" s="3421"/>
      <c r="E860" s="3421"/>
      <c r="F860" s="3421"/>
      <c r="G860" s="2646"/>
      <c r="H860" s="2646"/>
      <c r="I860" s="2646"/>
      <c r="J860" s="2646"/>
      <c r="K860" s="2646"/>
      <c r="L860" s="2646"/>
      <c r="M860" s="2646"/>
      <c r="N860" s="2646"/>
      <c r="O860" s="2646"/>
      <c r="P860" s="2646"/>
      <c r="Q860" s="2646"/>
      <c r="R860" s="2646"/>
      <c r="S860" s="2646"/>
      <c r="T860" s="2646"/>
      <c r="U860" s="2646"/>
      <c r="V860" s="2646"/>
      <c r="W860" s="2646"/>
      <c r="X860" s="2646"/>
      <c r="Y860" s="2646"/>
      <c r="Z860" s="2646"/>
      <c r="AA860" s="2646"/>
      <c r="AB860" s="2646"/>
      <c r="AC860" s="2646"/>
      <c r="AD860" s="2646"/>
      <c r="AE860" s="2646"/>
      <c r="AF860" s="2586"/>
    </row>
    <row r="861" spans="2:32" s="2887" customFormat="1" x14ac:dyDescent="0.2">
      <c r="B861" s="2786" t="str">
        <f>+B842</f>
        <v>.</v>
      </c>
    </row>
    <row r="862" spans="2:32" s="2887" customFormat="1" ht="13.5" thickBot="1" x14ac:dyDescent="0.25"/>
    <row r="863" spans="2:32" s="2887" customFormat="1" ht="20.25" x14ac:dyDescent="0.2">
      <c r="B863" s="3616" t="s">
        <v>5124</v>
      </c>
      <c r="C863" s="3617"/>
      <c r="D863" s="3617"/>
      <c r="E863" s="3617"/>
      <c r="F863" s="3617"/>
      <c r="G863" s="3617"/>
      <c r="H863" s="3617"/>
      <c r="I863" s="3617"/>
      <c r="J863" s="3617"/>
      <c r="K863" s="3617"/>
      <c r="L863" s="3617"/>
      <c r="M863" s="3617"/>
      <c r="N863" s="3617"/>
      <c r="O863" s="3617"/>
      <c r="P863" s="3617"/>
      <c r="Q863" s="3617"/>
      <c r="R863" s="3617"/>
      <c r="S863" s="3617"/>
      <c r="T863" s="3617"/>
      <c r="U863" s="3617"/>
      <c r="V863" s="3617"/>
      <c r="W863" s="3617"/>
      <c r="X863" s="3617"/>
      <c r="Y863" s="3617"/>
      <c r="Z863" s="3617"/>
      <c r="AA863" s="3617"/>
      <c r="AB863" s="3617"/>
      <c r="AC863" s="3617"/>
      <c r="AD863" s="3617"/>
      <c r="AE863" s="3617"/>
      <c r="AF863" s="3618"/>
    </row>
    <row r="864" spans="2:32" s="2887" customFormat="1" x14ac:dyDescent="0.2">
      <c r="B864" s="3416"/>
      <c r="C864" s="3417"/>
      <c r="D864" s="3417"/>
      <c r="E864" s="3417"/>
      <c r="F864" s="3417"/>
      <c r="G864" s="2580"/>
      <c r="H864" s="2580"/>
      <c r="I864" s="2580"/>
      <c r="J864" s="2580"/>
      <c r="K864" s="2580"/>
      <c r="L864" s="2580"/>
      <c r="M864" s="2580"/>
      <c r="N864" s="2580"/>
      <c r="O864" s="2580"/>
      <c r="P864" s="2580"/>
      <c r="Q864" s="2580"/>
      <c r="R864" s="2580"/>
      <c r="S864" s="2580"/>
      <c r="T864" s="2580"/>
      <c r="U864" s="2580"/>
      <c r="V864" s="2580"/>
      <c r="W864" s="2580"/>
      <c r="X864" s="2580"/>
      <c r="Y864" s="2580"/>
      <c r="Z864" s="2580"/>
      <c r="AA864" s="2580"/>
      <c r="AB864" s="2580"/>
      <c r="AC864" s="2580"/>
      <c r="AD864" s="2580"/>
      <c r="AE864" s="2580"/>
      <c r="AF864" s="2581"/>
    </row>
    <row r="865" spans="2:32" s="2887" customFormat="1" x14ac:dyDescent="0.2">
      <c r="B865" s="2644" t="s">
        <v>5144</v>
      </c>
      <c r="C865" s="3417"/>
      <c r="D865" s="3674" t="s">
        <v>6685</v>
      </c>
      <c r="E865" s="3674"/>
      <c r="F865" s="3674"/>
      <c r="G865" s="2580"/>
      <c r="H865" s="2580"/>
      <c r="I865" s="2580"/>
      <c r="J865" s="2580"/>
      <c r="K865" s="2580"/>
      <c r="L865" s="2580"/>
      <c r="M865" s="2580"/>
      <c r="N865" s="2580"/>
      <c r="O865" s="2580"/>
      <c r="P865" s="2580"/>
      <c r="Q865" s="2580"/>
      <c r="R865" s="2580"/>
      <c r="S865" s="2580"/>
      <c r="T865" s="2580"/>
      <c r="U865" s="2580"/>
      <c r="V865" s="2580"/>
      <c r="W865" s="2580"/>
      <c r="X865" s="2580"/>
      <c r="Y865" s="2580"/>
      <c r="Z865" s="2580"/>
      <c r="AA865" s="2580"/>
      <c r="AB865" s="2580"/>
      <c r="AC865" s="2580"/>
      <c r="AD865" s="2580"/>
      <c r="AE865" s="2580"/>
      <c r="AF865" s="2581"/>
    </row>
    <row r="866" spans="2:32" s="2887" customFormat="1" x14ac:dyDescent="0.2">
      <c r="B866" s="3675" t="s">
        <v>5127</v>
      </c>
      <c r="C866" s="3676"/>
      <c r="D866" s="3670">
        <v>41657</v>
      </c>
      <c r="E866" s="3670"/>
      <c r="F866" s="3670"/>
      <c r="G866" s="2580"/>
      <c r="H866" s="2580"/>
      <c r="I866" s="2580"/>
      <c r="J866" s="2580"/>
      <c r="K866" s="2580"/>
      <c r="L866" s="2580"/>
      <c r="M866" s="2580"/>
      <c r="N866" s="2580"/>
      <c r="O866" s="2580"/>
      <c r="P866" s="2580"/>
      <c r="Q866" s="2580"/>
      <c r="R866" s="2580"/>
      <c r="S866" s="2580"/>
      <c r="T866" s="2580"/>
      <c r="U866" s="2580"/>
      <c r="V866" s="2580"/>
      <c r="W866" s="2580"/>
      <c r="X866" s="2580"/>
      <c r="Y866" s="2580"/>
      <c r="Z866" s="2580"/>
      <c r="AA866" s="2580"/>
      <c r="AB866" s="2580"/>
      <c r="AC866" s="2580"/>
      <c r="AD866" s="2580"/>
      <c r="AE866" s="2580"/>
      <c r="AF866" s="2581"/>
    </row>
    <row r="867" spans="2:32" s="2887" customFormat="1" ht="12.75" customHeight="1" x14ac:dyDescent="0.2">
      <c r="B867" s="3620" t="s">
        <v>5125</v>
      </c>
      <c r="C867" s="3621"/>
      <c r="D867" s="3692">
        <v>41658</v>
      </c>
      <c r="E867" s="3692"/>
      <c r="F867" s="3692"/>
      <c r="G867" s="2580"/>
      <c r="H867" s="2580"/>
      <c r="I867" s="2580"/>
      <c r="J867" s="2580"/>
      <c r="K867" s="2580"/>
      <c r="L867" s="2580"/>
      <c r="M867" s="2580"/>
      <c r="N867" s="2580"/>
      <c r="O867" s="2580"/>
      <c r="P867" s="2580"/>
      <c r="Q867" s="2580"/>
      <c r="R867" s="2580"/>
      <c r="S867" s="2580"/>
      <c r="T867" s="2580"/>
      <c r="U867" s="2580"/>
      <c r="V867" s="2580"/>
      <c r="W867" s="2580"/>
      <c r="X867" s="2580"/>
      <c r="Y867" s="2580"/>
      <c r="Z867" s="2580"/>
      <c r="AA867" s="2580"/>
      <c r="AB867" s="2580"/>
      <c r="AC867" s="2580"/>
      <c r="AD867" s="2580"/>
      <c r="AE867" s="2580"/>
      <c r="AF867" s="2581"/>
    </row>
    <row r="868" spans="2:32" s="2887" customFormat="1" ht="12.75" customHeight="1" thickBot="1" x14ac:dyDescent="0.25">
      <c r="B868" s="3416"/>
      <c r="C868" s="3417"/>
      <c r="D868" s="3417"/>
      <c r="E868" s="3417"/>
      <c r="F868" s="3417"/>
      <c r="G868" s="2580"/>
      <c r="H868" s="2580"/>
      <c r="I868" s="2580"/>
      <c r="J868" s="2580"/>
      <c r="K868" s="2580"/>
      <c r="L868" s="2580"/>
      <c r="M868" s="2580"/>
      <c r="N868" s="2580"/>
      <c r="O868" s="2580"/>
      <c r="P868" s="2580"/>
      <c r="Q868" s="2580"/>
      <c r="R868" s="2580"/>
      <c r="S868" s="2580"/>
      <c r="T868" s="2580"/>
      <c r="U868" s="2580"/>
      <c r="V868" s="2580"/>
      <c r="W868" s="2580"/>
      <c r="X868" s="2580"/>
      <c r="Y868" s="2580"/>
      <c r="Z868" s="2580"/>
      <c r="AA868" s="2580"/>
      <c r="AB868" s="2580"/>
      <c r="AC868" s="2580"/>
      <c r="AD868" s="2580"/>
      <c r="AE868" s="2580"/>
      <c r="AF868" s="2581"/>
    </row>
    <row r="869" spans="2:32" s="2887" customFormat="1" ht="84.75" customHeight="1" thickBot="1" x14ac:dyDescent="0.25">
      <c r="B869" s="3633" t="s">
        <v>5126</v>
      </c>
      <c r="C869" s="3677"/>
      <c r="D869" s="3623" t="s">
        <v>6686</v>
      </c>
      <c r="E869" s="3624"/>
      <c r="F869" s="3624"/>
      <c r="G869" s="3624"/>
      <c r="H869" s="3624"/>
      <c r="I869" s="3624"/>
      <c r="J869" s="3624"/>
      <c r="K869" s="3624"/>
      <c r="L869" s="3624"/>
      <c r="M869" s="3624"/>
      <c r="N869" s="3624"/>
      <c r="O869" s="3624"/>
      <c r="P869" s="3624"/>
      <c r="Q869" s="3625"/>
      <c r="R869" s="2580"/>
      <c r="S869" s="2580"/>
      <c r="T869" s="2580"/>
      <c r="U869" s="2580"/>
      <c r="V869" s="2580"/>
      <c r="W869" s="2580"/>
      <c r="X869" s="2580"/>
      <c r="Y869" s="2580"/>
      <c r="Z869" s="2580"/>
      <c r="AA869" s="2580"/>
      <c r="AB869" s="2580"/>
      <c r="AC869" s="2580"/>
      <c r="AD869" s="2580"/>
      <c r="AE869" s="2580"/>
      <c r="AF869" s="2581"/>
    </row>
    <row r="870" spans="2:32" s="2887" customFormat="1" ht="13.5" customHeight="1" thickBot="1" x14ac:dyDescent="0.25">
      <c r="B870" s="3416"/>
      <c r="C870" s="3417"/>
      <c r="D870" s="3417"/>
      <c r="E870" s="3417"/>
      <c r="F870" s="3417"/>
      <c r="G870" s="2580"/>
      <c r="H870" s="2580"/>
      <c r="I870" s="2580"/>
      <c r="J870" s="2580"/>
      <c r="K870" s="2580"/>
      <c r="L870" s="2580"/>
      <c r="M870" s="2580"/>
      <c r="N870" s="2580"/>
      <c r="O870" s="2580"/>
      <c r="P870" s="2580"/>
      <c r="Q870" s="2580"/>
      <c r="R870" s="2646"/>
      <c r="S870" s="2580"/>
      <c r="T870" s="2580"/>
      <c r="U870" s="2580"/>
      <c r="V870" s="2580"/>
      <c r="W870" s="2580"/>
      <c r="X870" s="2580"/>
      <c r="Y870" s="2580"/>
      <c r="Z870" s="2580"/>
      <c r="AA870" s="2580"/>
      <c r="AB870" s="2580"/>
      <c r="AC870" s="2580"/>
      <c r="AD870" s="2580"/>
      <c r="AE870" s="2580"/>
      <c r="AF870" s="2581"/>
    </row>
    <row r="871" spans="2:32" s="2887" customFormat="1" ht="13.5" thickBot="1" x14ac:dyDescent="0.25">
      <c r="B871" s="3678" t="s">
        <v>5128</v>
      </c>
      <c r="C871" s="3679"/>
      <c r="D871" s="3630" t="s">
        <v>5129</v>
      </c>
      <c r="E871" s="3682" t="s">
        <v>224</v>
      </c>
      <c r="F871" s="3683"/>
      <c r="G871" s="3683"/>
      <c r="H871" s="3683"/>
      <c r="I871" s="3683"/>
      <c r="J871" s="3683"/>
      <c r="K871" s="3683"/>
      <c r="L871" s="3683"/>
      <c r="M871" s="3683"/>
      <c r="N871" s="3683"/>
      <c r="O871" s="3683"/>
      <c r="P871" s="3684"/>
      <c r="Q871" s="3685" t="s">
        <v>340</v>
      </c>
      <c r="R871" s="3686"/>
      <c r="S871" s="3687"/>
      <c r="T871" s="3687"/>
      <c r="U871" s="3687"/>
      <c r="V871" s="3687"/>
      <c r="W871" s="3687"/>
      <c r="X871" s="3687"/>
      <c r="Y871" s="3688"/>
      <c r="Z871" s="3685" t="s">
        <v>225</v>
      </c>
      <c r="AA871" s="3687"/>
      <c r="AB871" s="3688"/>
      <c r="AC871" s="3689" t="s">
        <v>5048</v>
      </c>
      <c r="AD871" s="3690"/>
      <c r="AE871" s="3691"/>
      <c r="AF871" s="2581"/>
    </row>
    <row r="872" spans="2:32" s="2887" customFormat="1" ht="13.5" customHeight="1" thickBot="1" x14ac:dyDescent="0.25">
      <c r="B872" s="3680"/>
      <c r="C872" s="3681"/>
      <c r="D872" s="3630"/>
      <c r="E872" s="3630" t="s">
        <v>5066</v>
      </c>
      <c r="F872" s="3630" t="s">
        <v>5067</v>
      </c>
      <c r="G872" s="3631" t="s">
        <v>5069</v>
      </c>
      <c r="H872" s="3631" t="s">
        <v>5130</v>
      </c>
      <c r="I872" s="3671" t="s">
        <v>5131</v>
      </c>
      <c r="J872" s="3671" t="s">
        <v>5132</v>
      </c>
      <c r="K872" s="3671" t="s">
        <v>5072</v>
      </c>
      <c r="L872" s="3671"/>
      <c r="M872" s="3671" t="s">
        <v>5133</v>
      </c>
      <c r="N872" s="3671" t="s">
        <v>5134</v>
      </c>
      <c r="O872" s="3671" t="s">
        <v>5135</v>
      </c>
      <c r="P872" s="3671" t="s">
        <v>5136</v>
      </c>
      <c r="Q872" s="3627" t="s">
        <v>5078</v>
      </c>
      <c r="R872" s="3627" t="s">
        <v>5079</v>
      </c>
      <c r="S872" s="3627" t="s">
        <v>5080</v>
      </c>
      <c r="T872" s="3627" t="s">
        <v>5137</v>
      </c>
      <c r="U872" s="3627" t="s">
        <v>5138</v>
      </c>
      <c r="V872" s="3627" t="s">
        <v>5083</v>
      </c>
      <c r="W872" s="3627" t="s">
        <v>5085</v>
      </c>
      <c r="X872" s="3631" t="s">
        <v>5139</v>
      </c>
      <c r="Y872" s="3631" t="s">
        <v>5140</v>
      </c>
      <c r="Z872" s="3627" t="s">
        <v>5141</v>
      </c>
      <c r="AA872" s="3627" t="s">
        <v>5142</v>
      </c>
      <c r="AB872" s="3627" t="s">
        <v>5143</v>
      </c>
      <c r="AC872" s="3627" t="s">
        <v>1162</v>
      </c>
      <c r="AD872" s="3627" t="s">
        <v>5049</v>
      </c>
      <c r="AE872" s="3627" t="s">
        <v>5050</v>
      </c>
      <c r="AF872" s="2581"/>
    </row>
    <row r="873" spans="2:32" s="2887" customFormat="1" ht="13.5" customHeight="1" thickBot="1" x14ac:dyDescent="0.25">
      <c r="B873" s="3680"/>
      <c r="C873" s="3681"/>
      <c r="D873" s="3627"/>
      <c r="E873" s="3627"/>
      <c r="F873" s="3627"/>
      <c r="G873" s="3632"/>
      <c r="H873" s="3632"/>
      <c r="I873" s="3631"/>
      <c r="J873" s="3631"/>
      <c r="K873" s="3418" t="s">
        <v>5092</v>
      </c>
      <c r="L873" s="3419" t="s">
        <v>2809</v>
      </c>
      <c r="M873" s="3631"/>
      <c r="N873" s="3631"/>
      <c r="O873" s="3631"/>
      <c r="P873" s="3631"/>
      <c r="Q873" s="3628"/>
      <c r="R873" s="3628"/>
      <c r="S873" s="3628"/>
      <c r="T873" s="3628"/>
      <c r="U873" s="3628"/>
      <c r="V873" s="3628"/>
      <c r="W873" s="3628"/>
      <c r="X873" s="3632"/>
      <c r="Y873" s="3632"/>
      <c r="Z873" s="3628"/>
      <c r="AA873" s="3628"/>
      <c r="AB873" s="3628"/>
      <c r="AC873" s="3628"/>
      <c r="AD873" s="3628"/>
      <c r="AE873" s="3628"/>
      <c r="AF873" s="2581"/>
    </row>
    <row r="874" spans="2:32" s="2887" customFormat="1" ht="18" customHeight="1" x14ac:dyDescent="0.2">
      <c r="B874" s="4533" t="s">
        <v>6683</v>
      </c>
      <c r="C874" s="4534"/>
      <c r="D874" s="3164" t="s">
        <v>1545</v>
      </c>
      <c r="E874" s="3164" t="s">
        <v>1545</v>
      </c>
      <c r="F874" s="3164" t="s">
        <v>1545</v>
      </c>
      <c r="G874" s="3165">
        <f>3/0.18</f>
        <v>16.666666666666668</v>
      </c>
      <c r="H874" s="3164" t="s">
        <v>1545</v>
      </c>
      <c r="I874" s="3166">
        <v>0.18</v>
      </c>
      <c r="J874" s="3164" t="s">
        <v>1545</v>
      </c>
      <c r="K874" s="3164" t="s">
        <v>1545</v>
      </c>
      <c r="L874" s="3164" t="s">
        <v>1545</v>
      </c>
      <c r="M874" s="3164" t="s">
        <v>1545</v>
      </c>
      <c r="N874" s="3164" t="s">
        <v>1545</v>
      </c>
      <c r="O874" s="3164" t="s">
        <v>1545</v>
      </c>
      <c r="P874" s="3164" t="s">
        <v>1545</v>
      </c>
      <c r="Q874" s="3164" t="s">
        <v>1545</v>
      </c>
      <c r="R874" s="3164" t="s">
        <v>1545</v>
      </c>
      <c r="S874" s="3164" t="s">
        <v>1545</v>
      </c>
      <c r="T874" s="3164" t="s">
        <v>1545</v>
      </c>
      <c r="U874" s="3164" t="s">
        <v>1545</v>
      </c>
      <c r="V874" s="3164" t="s">
        <v>1545</v>
      </c>
      <c r="W874" s="3164" t="s">
        <v>1545</v>
      </c>
      <c r="X874" s="3164" t="s">
        <v>1545</v>
      </c>
      <c r="Y874" s="3164" t="s">
        <v>1545</v>
      </c>
      <c r="Z874" s="3164" t="s">
        <v>1545</v>
      </c>
      <c r="AA874" s="3164" t="s">
        <v>1545</v>
      </c>
      <c r="AB874" s="3164" t="s">
        <v>1545</v>
      </c>
      <c r="AC874" s="3164" t="s">
        <v>1545</v>
      </c>
      <c r="AD874" s="3164" t="s">
        <v>1545</v>
      </c>
      <c r="AE874" s="3167" t="s">
        <v>1545</v>
      </c>
      <c r="AF874" s="2581"/>
    </row>
    <row r="875" spans="2:32" s="2887" customFormat="1" ht="16.5" customHeight="1" thickBot="1" x14ac:dyDescent="0.25">
      <c r="B875" s="4512" t="s">
        <v>6684</v>
      </c>
      <c r="C875" s="4513"/>
      <c r="D875" s="3168" t="s">
        <v>1545</v>
      </c>
      <c r="E875" s="3168" t="s">
        <v>1545</v>
      </c>
      <c r="F875" s="3168" t="s">
        <v>1545</v>
      </c>
      <c r="G875" s="3169">
        <f>3/0.16</f>
        <v>18.75</v>
      </c>
      <c r="H875" s="3168" t="s">
        <v>1545</v>
      </c>
      <c r="I875" s="3170">
        <v>0.16</v>
      </c>
      <c r="J875" s="3168" t="s">
        <v>1545</v>
      </c>
      <c r="K875" s="3168" t="s">
        <v>1545</v>
      </c>
      <c r="L875" s="3168" t="s">
        <v>1545</v>
      </c>
      <c r="M875" s="3168" t="s">
        <v>1545</v>
      </c>
      <c r="N875" s="3168" t="s">
        <v>1545</v>
      </c>
      <c r="O875" s="3168" t="s">
        <v>1545</v>
      </c>
      <c r="P875" s="3168" t="s">
        <v>1545</v>
      </c>
      <c r="Q875" s="3168" t="s">
        <v>1545</v>
      </c>
      <c r="R875" s="3168" t="s">
        <v>1545</v>
      </c>
      <c r="S875" s="3168" t="s">
        <v>1545</v>
      </c>
      <c r="T875" s="3168" t="s">
        <v>1545</v>
      </c>
      <c r="U875" s="3168" t="s">
        <v>1545</v>
      </c>
      <c r="V875" s="3168" t="s">
        <v>1545</v>
      </c>
      <c r="W875" s="3168" t="s">
        <v>1545</v>
      </c>
      <c r="X875" s="3168" t="s">
        <v>1545</v>
      </c>
      <c r="Y875" s="3168" t="s">
        <v>1545</v>
      </c>
      <c r="Z875" s="3168" t="s">
        <v>1545</v>
      </c>
      <c r="AA875" s="3168" t="s">
        <v>1545</v>
      </c>
      <c r="AB875" s="3168" t="s">
        <v>1545</v>
      </c>
      <c r="AC875" s="3168" t="s">
        <v>1545</v>
      </c>
      <c r="AD875" s="3168" t="s">
        <v>1545</v>
      </c>
      <c r="AE875" s="3171" t="s">
        <v>1545</v>
      </c>
      <c r="AF875" s="2581"/>
    </row>
    <row r="876" spans="2:32" s="2887" customFormat="1" x14ac:dyDescent="0.2">
      <c r="B876" s="2645"/>
      <c r="C876" s="2575"/>
      <c r="D876" s="2575"/>
      <c r="E876" s="2575"/>
      <c r="F876" s="2575"/>
      <c r="G876" s="2576"/>
      <c r="H876" s="2576"/>
      <c r="I876" s="2576"/>
      <c r="J876" s="2576"/>
      <c r="K876" s="2575"/>
      <c r="L876" s="2576"/>
      <c r="M876" s="2576"/>
      <c r="N876" s="2576"/>
      <c r="O876" s="2576"/>
      <c r="P876" s="2576"/>
      <c r="Q876" s="2642"/>
      <c r="R876" s="2642"/>
      <c r="S876" s="2642"/>
      <c r="T876" s="2642"/>
      <c r="U876" s="2642"/>
      <c r="V876" s="2642"/>
      <c r="W876" s="2642"/>
      <c r="X876" s="2642"/>
      <c r="Y876" s="2642"/>
      <c r="Z876" s="2642"/>
      <c r="AA876" s="2642"/>
      <c r="AB876" s="2642"/>
      <c r="AC876" s="2642"/>
      <c r="AD876" s="2642"/>
      <c r="AE876" s="2642"/>
      <c r="AF876" s="2581"/>
    </row>
    <row r="877" spans="2:32" s="2887" customFormat="1" x14ac:dyDescent="0.2">
      <c r="B877" s="3661" t="s">
        <v>5051</v>
      </c>
      <c r="C877" s="3662"/>
      <c r="D877" s="3663" t="s">
        <v>5145</v>
      </c>
      <c r="E877" s="3663"/>
      <c r="F877" s="3663"/>
      <c r="G877" s="3663"/>
      <c r="H877" s="3663"/>
      <c r="I877" s="2643"/>
      <c r="J877" s="2643"/>
      <c r="K877" s="2643"/>
      <c r="L877" s="2643"/>
      <c r="M877" s="2643"/>
      <c r="N877" s="2643"/>
      <c r="O877" s="2643"/>
      <c r="P877" s="2643"/>
      <c r="Q877" s="2642"/>
      <c r="R877" s="2642"/>
      <c r="S877" s="2642"/>
      <c r="T877" s="2642"/>
      <c r="U877" s="2642"/>
      <c r="V877" s="2642"/>
      <c r="W877" s="2642"/>
      <c r="X877" s="2642"/>
      <c r="Y877" s="2642"/>
      <c r="Z877" s="2642"/>
      <c r="AA877" s="2642"/>
      <c r="AB877" s="2642"/>
      <c r="AC877" s="2642"/>
      <c r="AD877" s="2642"/>
      <c r="AE877" s="2642"/>
      <c r="AF877" s="2581"/>
    </row>
    <row r="878" spans="2:32" s="2887" customFormat="1" x14ac:dyDescent="0.2">
      <c r="B878" s="3661" t="s">
        <v>5052</v>
      </c>
      <c r="C878" s="3662"/>
      <c r="D878" s="3663" t="s">
        <v>1528</v>
      </c>
      <c r="E878" s="3663"/>
      <c r="F878" s="3663"/>
      <c r="G878" s="3663"/>
      <c r="H878" s="3663"/>
      <c r="I878" s="2643"/>
      <c r="J878" s="2643"/>
      <c r="K878" s="2643"/>
      <c r="L878" s="2643"/>
      <c r="M878" s="2643"/>
      <c r="N878" s="2643"/>
      <c r="O878" s="2643"/>
      <c r="P878" s="2643"/>
      <c r="Q878" s="2642"/>
      <c r="R878" s="2642"/>
      <c r="S878" s="2642"/>
      <c r="T878" s="2642"/>
      <c r="U878" s="2642"/>
      <c r="V878" s="2642"/>
      <c r="W878" s="2642"/>
      <c r="X878" s="2642"/>
      <c r="Y878" s="2642"/>
      <c r="Z878" s="2642"/>
      <c r="AA878" s="2642"/>
      <c r="AB878" s="2642"/>
      <c r="AC878" s="2642"/>
      <c r="AD878" s="2642"/>
      <c r="AE878" s="2642"/>
      <c r="AF878" s="2581"/>
    </row>
    <row r="879" spans="2:32" s="2887" customFormat="1" ht="13.5" thickBot="1" x14ac:dyDescent="0.25">
      <c r="B879" s="3420"/>
      <c r="C879" s="3421"/>
      <c r="D879" s="3421"/>
      <c r="E879" s="3421"/>
      <c r="F879" s="3421"/>
      <c r="G879" s="2646"/>
      <c r="H879" s="2646"/>
      <c r="I879" s="2646"/>
      <c r="J879" s="2646"/>
      <c r="K879" s="2646"/>
      <c r="L879" s="2646"/>
      <c r="M879" s="2646"/>
      <c r="N879" s="2646"/>
      <c r="O879" s="2646"/>
      <c r="P879" s="2646"/>
      <c r="Q879" s="2646"/>
      <c r="R879" s="2646"/>
      <c r="S879" s="2646"/>
      <c r="T879" s="2646"/>
      <c r="U879" s="2646"/>
      <c r="V879" s="2646"/>
      <c r="W879" s="2646"/>
      <c r="X879" s="2646"/>
      <c r="Y879" s="2646"/>
      <c r="Z879" s="2646"/>
      <c r="AA879" s="2646"/>
      <c r="AB879" s="2646"/>
      <c r="AC879" s="2646"/>
      <c r="AD879" s="2646"/>
      <c r="AE879" s="2646"/>
      <c r="AF879" s="2586"/>
    </row>
    <row r="880" spans="2:32" s="2887" customFormat="1" x14ac:dyDescent="0.2">
      <c r="B880" s="2786" t="str">
        <f>+B861</f>
        <v>.</v>
      </c>
    </row>
    <row r="881" spans="2:32" s="2887" customFormat="1" ht="13.5" thickBot="1" x14ac:dyDescent="0.25"/>
    <row r="882" spans="2:32" s="2887" customFormat="1" ht="20.25" x14ac:dyDescent="0.2">
      <c r="B882" s="3616" t="s">
        <v>5124</v>
      </c>
      <c r="C882" s="3617"/>
      <c r="D882" s="3617"/>
      <c r="E882" s="3617"/>
      <c r="F882" s="3617"/>
      <c r="G882" s="3617"/>
      <c r="H882" s="3617"/>
      <c r="I882" s="3617"/>
      <c r="J882" s="3617"/>
      <c r="K882" s="3617"/>
      <c r="L882" s="3617"/>
      <c r="M882" s="3617"/>
      <c r="N882" s="3617"/>
      <c r="O882" s="3617"/>
      <c r="P882" s="3617"/>
      <c r="Q882" s="3617"/>
      <c r="R882" s="3617"/>
      <c r="S882" s="3617"/>
      <c r="T882" s="3617"/>
      <c r="U882" s="3617"/>
      <c r="V882" s="3617"/>
      <c r="W882" s="3617"/>
      <c r="X882" s="3617"/>
      <c r="Y882" s="3617"/>
      <c r="Z882" s="3617"/>
      <c r="AA882" s="3617"/>
      <c r="AB882" s="3617"/>
      <c r="AC882" s="3617"/>
      <c r="AD882" s="3617"/>
      <c r="AE882" s="3617"/>
      <c r="AF882" s="3618"/>
    </row>
    <row r="883" spans="2:32" s="2887" customFormat="1" x14ac:dyDescent="0.2">
      <c r="B883" s="3416"/>
      <c r="C883" s="3417"/>
      <c r="D883" s="3417"/>
      <c r="E883" s="3417"/>
      <c r="F883" s="3417"/>
      <c r="G883" s="2580"/>
      <c r="H883" s="2580"/>
      <c r="I883" s="2580"/>
      <c r="J883" s="2580"/>
      <c r="K883" s="2580"/>
      <c r="L883" s="2580"/>
      <c r="M883" s="2580"/>
      <c r="N883" s="2580"/>
      <c r="O883" s="2580"/>
      <c r="P883" s="2580"/>
      <c r="Q883" s="2580"/>
      <c r="R883" s="2580"/>
      <c r="S883" s="2580"/>
      <c r="T883" s="2580"/>
      <c r="U883" s="2580"/>
      <c r="V883" s="2580"/>
      <c r="W883" s="2580"/>
      <c r="X883" s="2580"/>
      <c r="Y883" s="2580"/>
      <c r="Z883" s="2580"/>
      <c r="AA883" s="2580"/>
      <c r="AB883" s="2580"/>
      <c r="AC883" s="2580"/>
      <c r="AD883" s="2580"/>
      <c r="AE883" s="2580"/>
      <c r="AF883" s="2581"/>
    </row>
    <row r="884" spans="2:32" s="2887" customFormat="1" x14ac:dyDescent="0.2">
      <c r="B884" s="2644" t="s">
        <v>5144</v>
      </c>
      <c r="C884" s="3417"/>
      <c r="D884" s="3674" t="s">
        <v>6681</v>
      </c>
      <c r="E884" s="3674"/>
      <c r="F884" s="3674"/>
      <c r="G884" s="2580"/>
      <c r="H884" s="2580"/>
      <c r="I884" s="2580"/>
      <c r="J884" s="2580"/>
      <c r="K884" s="2580"/>
      <c r="L884" s="2580"/>
      <c r="M884" s="2580"/>
      <c r="N884" s="2580"/>
      <c r="O884" s="2580"/>
      <c r="P884" s="2580"/>
      <c r="Q884" s="2580"/>
      <c r="R884" s="2580"/>
      <c r="S884" s="2580"/>
      <c r="T884" s="2580"/>
      <c r="U884" s="2580"/>
      <c r="V884" s="2580"/>
      <c r="W884" s="2580"/>
      <c r="X884" s="2580"/>
      <c r="Y884" s="2580"/>
      <c r="Z884" s="2580"/>
      <c r="AA884" s="2580"/>
      <c r="AB884" s="2580"/>
      <c r="AC884" s="2580"/>
      <c r="AD884" s="2580"/>
      <c r="AE884" s="2580"/>
      <c r="AF884" s="2581"/>
    </row>
    <row r="885" spans="2:32" s="2887" customFormat="1" x14ac:dyDescent="0.2">
      <c r="B885" s="3675" t="s">
        <v>5127</v>
      </c>
      <c r="C885" s="3676"/>
      <c r="D885" s="3670">
        <v>41663</v>
      </c>
      <c r="E885" s="3670"/>
      <c r="F885" s="3670"/>
      <c r="G885" s="2580"/>
      <c r="H885" s="2580"/>
      <c r="I885" s="2580"/>
      <c r="J885" s="2580"/>
      <c r="K885" s="2580"/>
      <c r="L885" s="2580"/>
      <c r="M885" s="2580"/>
      <c r="N885" s="2580"/>
      <c r="O885" s="2580"/>
      <c r="P885" s="2580"/>
      <c r="Q885" s="2580"/>
      <c r="R885" s="2580"/>
      <c r="S885" s="2580"/>
      <c r="T885" s="2580"/>
      <c r="U885" s="2580"/>
      <c r="V885" s="2580"/>
      <c r="W885" s="2580"/>
      <c r="X885" s="2580"/>
      <c r="Y885" s="2580"/>
      <c r="Z885" s="2580"/>
      <c r="AA885" s="2580"/>
      <c r="AB885" s="2580"/>
      <c r="AC885" s="2580"/>
      <c r="AD885" s="2580"/>
      <c r="AE885" s="2580"/>
      <c r="AF885" s="2581"/>
    </row>
    <row r="886" spans="2:32" s="2887" customFormat="1" x14ac:dyDescent="0.2">
      <c r="B886" s="3620" t="s">
        <v>5125</v>
      </c>
      <c r="C886" s="3621"/>
      <c r="D886" s="3692">
        <v>41664</v>
      </c>
      <c r="E886" s="3692"/>
      <c r="F886" s="3692"/>
      <c r="G886" s="2580"/>
      <c r="H886" s="2580"/>
      <c r="I886" s="2580"/>
      <c r="J886" s="2580"/>
      <c r="K886" s="2580"/>
      <c r="L886" s="2580"/>
      <c r="M886" s="2580"/>
      <c r="N886" s="2580"/>
      <c r="O886" s="2580"/>
      <c r="P886" s="2580"/>
      <c r="Q886" s="2580"/>
      <c r="R886" s="2580"/>
      <c r="S886" s="2580"/>
      <c r="T886" s="2580"/>
      <c r="U886" s="2580"/>
      <c r="V886" s="2580"/>
      <c r="W886" s="2580"/>
      <c r="X886" s="2580"/>
      <c r="Y886" s="2580"/>
      <c r="Z886" s="2580"/>
      <c r="AA886" s="2580"/>
      <c r="AB886" s="2580"/>
      <c r="AC886" s="2580"/>
      <c r="AD886" s="2580"/>
      <c r="AE886" s="2580"/>
      <c r="AF886" s="2581"/>
    </row>
    <row r="887" spans="2:32" s="2887" customFormat="1" ht="13.5" thickBot="1" x14ac:dyDescent="0.25">
      <c r="B887" s="3416"/>
      <c r="C887" s="3417"/>
      <c r="D887" s="3417"/>
      <c r="E887" s="3417"/>
      <c r="F887" s="3417"/>
      <c r="G887" s="2580"/>
      <c r="H887" s="2580"/>
      <c r="I887" s="2580"/>
      <c r="J887" s="2580"/>
      <c r="K887" s="2580"/>
      <c r="L887" s="2580"/>
      <c r="M887" s="2580"/>
      <c r="N887" s="2580"/>
      <c r="O887" s="2580"/>
      <c r="P887" s="2580"/>
      <c r="Q887" s="2580"/>
      <c r="R887" s="2580"/>
      <c r="S887" s="2580"/>
      <c r="T887" s="2580"/>
      <c r="U887" s="2580"/>
      <c r="V887" s="2580"/>
      <c r="W887" s="2580"/>
      <c r="X887" s="2580"/>
      <c r="Y887" s="2580"/>
      <c r="Z887" s="2580"/>
      <c r="AA887" s="2580"/>
      <c r="AB887" s="2580"/>
      <c r="AC887" s="2580"/>
      <c r="AD887" s="2580"/>
      <c r="AE887" s="2580"/>
      <c r="AF887" s="2581"/>
    </row>
    <row r="888" spans="2:32" s="2887" customFormat="1" ht="78.75" customHeight="1" thickBot="1" x14ac:dyDescent="0.25">
      <c r="B888" s="3633" t="s">
        <v>5126</v>
      </c>
      <c r="C888" s="3677"/>
      <c r="D888" s="3623" t="s">
        <v>6682</v>
      </c>
      <c r="E888" s="3624"/>
      <c r="F888" s="3624"/>
      <c r="G888" s="3624"/>
      <c r="H888" s="3624"/>
      <c r="I888" s="3624"/>
      <c r="J888" s="3624"/>
      <c r="K888" s="3624"/>
      <c r="L888" s="3624"/>
      <c r="M888" s="3624"/>
      <c r="N888" s="3624"/>
      <c r="O888" s="3624"/>
      <c r="P888" s="3624"/>
      <c r="Q888" s="3625"/>
      <c r="R888" s="2580"/>
      <c r="S888" s="2580"/>
      <c r="T888" s="2580"/>
      <c r="U888" s="2580"/>
      <c r="V888" s="2580"/>
      <c r="W888" s="2580"/>
      <c r="X888" s="2580"/>
      <c r="Y888" s="2580"/>
      <c r="Z888" s="2580"/>
      <c r="AA888" s="2580"/>
      <c r="AB888" s="2580"/>
      <c r="AC888" s="2580"/>
      <c r="AD888" s="2580"/>
      <c r="AE888" s="2580"/>
      <c r="AF888" s="2581"/>
    </row>
    <row r="889" spans="2:32" s="2887" customFormat="1" ht="13.5" thickBot="1" x14ac:dyDescent="0.25">
      <c r="B889" s="3416"/>
      <c r="C889" s="3417"/>
      <c r="D889" s="3417"/>
      <c r="E889" s="3417"/>
      <c r="F889" s="3417"/>
      <c r="G889" s="2580"/>
      <c r="H889" s="2580"/>
      <c r="I889" s="2580"/>
      <c r="J889" s="2580"/>
      <c r="K889" s="2580"/>
      <c r="L889" s="2580"/>
      <c r="M889" s="2580"/>
      <c r="N889" s="2580"/>
      <c r="O889" s="2580"/>
      <c r="P889" s="2580"/>
      <c r="Q889" s="2580"/>
      <c r="R889" s="2646"/>
      <c r="S889" s="2580"/>
      <c r="T889" s="2580"/>
      <c r="U889" s="2580"/>
      <c r="V889" s="2580"/>
      <c r="W889" s="2580"/>
      <c r="X889" s="2580"/>
      <c r="Y889" s="2580"/>
      <c r="Z889" s="2580"/>
      <c r="AA889" s="2580"/>
      <c r="AB889" s="2580"/>
      <c r="AC889" s="2580"/>
      <c r="AD889" s="2580"/>
      <c r="AE889" s="2580"/>
      <c r="AF889" s="2581"/>
    </row>
    <row r="890" spans="2:32" s="2887" customFormat="1" ht="13.5" thickBot="1" x14ac:dyDescent="0.25">
      <c r="B890" s="3678" t="s">
        <v>5128</v>
      </c>
      <c r="C890" s="3679"/>
      <c r="D890" s="3630" t="s">
        <v>5129</v>
      </c>
      <c r="E890" s="3682" t="s">
        <v>224</v>
      </c>
      <c r="F890" s="3683"/>
      <c r="G890" s="3683"/>
      <c r="H890" s="3683"/>
      <c r="I890" s="3683"/>
      <c r="J890" s="3683"/>
      <c r="K890" s="3683"/>
      <c r="L890" s="3683"/>
      <c r="M890" s="3683"/>
      <c r="N890" s="3683"/>
      <c r="O890" s="3683"/>
      <c r="P890" s="3684"/>
      <c r="Q890" s="3685" t="s">
        <v>340</v>
      </c>
      <c r="R890" s="3686"/>
      <c r="S890" s="3687"/>
      <c r="T890" s="3687"/>
      <c r="U890" s="3687"/>
      <c r="V890" s="3687"/>
      <c r="W890" s="3687"/>
      <c r="X890" s="3687"/>
      <c r="Y890" s="3688"/>
      <c r="Z890" s="3685" t="s">
        <v>225</v>
      </c>
      <c r="AA890" s="3687"/>
      <c r="AB890" s="3688"/>
      <c r="AC890" s="3689" t="s">
        <v>5048</v>
      </c>
      <c r="AD890" s="3690"/>
      <c r="AE890" s="3691"/>
      <c r="AF890" s="2581"/>
    </row>
    <row r="891" spans="2:32" s="2887" customFormat="1" ht="13.5" thickBot="1" x14ac:dyDescent="0.25">
      <c r="B891" s="3680"/>
      <c r="C891" s="3681"/>
      <c r="D891" s="3630"/>
      <c r="E891" s="3630" t="s">
        <v>5066</v>
      </c>
      <c r="F891" s="3630" t="s">
        <v>5067</v>
      </c>
      <c r="G891" s="3631" t="s">
        <v>5069</v>
      </c>
      <c r="H891" s="3631" t="s">
        <v>5130</v>
      </c>
      <c r="I891" s="3671" t="s">
        <v>5131</v>
      </c>
      <c r="J891" s="3671" t="s">
        <v>5132</v>
      </c>
      <c r="K891" s="3671" t="s">
        <v>5072</v>
      </c>
      <c r="L891" s="3671"/>
      <c r="M891" s="3671" t="s">
        <v>5133</v>
      </c>
      <c r="N891" s="3671" t="s">
        <v>5134</v>
      </c>
      <c r="O891" s="3671" t="s">
        <v>5135</v>
      </c>
      <c r="P891" s="3671" t="s">
        <v>5136</v>
      </c>
      <c r="Q891" s="3627" t="s">
        <v>5078</v>
      </c>
      <c r="R891" s="3627" t="s">
        <v>5079</v>
      </c>
      <c r="S891" s="3627" t="s">
        <v>5080</v>
      </c>
      <c r="T891" s="3627" t="s">
        <v>5137</v>
      </c>
      <c r="U891" s="3627" t="s">
        <v>5138</v>
      </c>
      <c r="V891" s="3627" t="s">
        <v>5083</v>
      </c>
      <c r="W891" s="3627" t="s">
        <v>5085</v>
      </c>
      <c r="X891" s="3631" t="s">
        <v>5139</v>
      </c>
      <c r="Y891" s="3631" t="s">
        <v>5140</v>
      </c>
      <c r="Z891" s="3627" t="s">
        <v>5141</v>
      </c>
      <c r="AA891" s="3627" t="s">
        <v>5142</v>
      </c>
      <c r="AB891" s="3627" t="s">
        <v>5143</v>
      </c>
      <c r="AC891" s="3627" t="s">
        <v>1162</v>
      </c>
      <c r="AD891" s="3627" t="s">
        <v>5049</v>
      </c>
      <c r="AE891" s="3627" t="s">
        <v>5050</v>
      </c>
      <c r="AF891" s="2581"/>
    </row>
    <row r="892" spans="2:32" s="2887" customFormat="1" ht="13.5" thickBot="1" x14ac:dyDescent="0.25">
      <c r="B892" s="3680"/>
      <c r="C892" s="3681"/>
      <c r="D892" s="3627"/>
      <c r="E892" s="3627"/>
      <c r="F892" s="3627"/>
      <c r="G892" s="3632"/>
      <c r="H892" s="3632"/>
      <c r="I892" s="3631"/>
      <c r="J892" s="3631"/>
      <c r="K892" s="3418" t="s">
        <v>5092</v>
      </c>
      <c r="L892" s="3419" t="s">
        <v>2809</v>
      </c>
      <c r="M892" s="3631"/>
      <c r="N892" s="3631"/>
      <c r="O892" s="3631"/>
      <c r="P892" s="3631"/>
      <c r="Q892" s="3628"/>
      <c r="R892" s="3628"/>
      <c r="S892" s="3628"/>
      <c r="T892" s="3628"/>
      <c r="U892" s="3628"/>
      <c r="V892" s="3628"/>
      <c r="W892" s="3628"/>
      <c r="X892" s="3632"/>
      <c r="Y892" s="3632"/>
      <c r="Z892" s="3628"/>
      <c r="AA892" s="3628"/>
      <c r="AB892" s="3628"/>
      <c r="AC892" s="3628"/>
      <c r="AD892" s="3628"/>
      <c r="AE892" s="3628"/>
      <c r="AF892" s="2581"/>
    </row>
    <row r="893" spans="2:32" s="2887" customFormat="1" x14ac:dyDescent="0.2">
      <c r="B893" s="4533" t="s">
        <v>6683</v>
      </c>
      <c r="C893" s="4534"/>
      <c r="D893" s="3164" t="s">
        <v>1545</v>
      </c>
      <c r="E893" s="3164" t="s">
        <v>1545</v>
      </c>
      <c r="F893" s="3164" t="s">
        <v>1545</v>
      </c>
      <c r="G893" s="3165">
        <f>3/0.18</f>
        <v>16.666666666666668</v>
      </c>
      <c r="H893" s="3164" t="s">
        <v>1545</v>
      </c>
      <c r="I893" s="3166">
        <v>0.18</v>
      </c>
      <c r="J893" s="3164" t="s">
        <v>1545</v>
      </c>
      <c r="K893" s="3164" t="s">
        <v>1545</v>
      </c>
      <c r="L893" s="3164" t="s">
        <v>1545</v>
      </c>
      <c r="M893" s="3164" t="s">
        <v>1545</v>
      </c>
      <c r="N893" s="3164" t="s">
        <v>1545</v>
      </c>
      <c r="O893" s="3164" t="s">
        <v>1545</v>
      </c>
      <c r="P893" s="3164" t="s">
        <v>1545</v>
      </c>
      <c r="Q893" s="3164" t="s">
        <v>1545</v>
      </c>
      <c r="R893" s="3164" t="s">
        <v>1545</v>
      </c>
      <c r="S893" s="3164" t="s">
        <v>1545</v>
      </c>
      <c r="T893" s="3164" t="s">
        <v>1545</v>
      </c>
      <c r="U893" s="3164" t="s">
        <v>1545</v>
      </c>
      <c r="V893" s="3164" t="s">
        <v>1545</v>
      </c>
      <c r="W893" s="3164" t="s">
        <v>1545</v>
      </c>
      <c r="X893" s="3164" t="s">
        <v>1545</v>
      </c>
      <c r="Y893" s="3164" t="s">
        <v>1545</v>
      </c>
      <c r="Z893" s="3164" t="s">
        <v>1545</v>
      </c>
      <c r="AA893" s="3164" t="s">
        <v>1545</v>
      </c>
      <c r="AB893" s="3164" t="s">
        <v>1545</v>
      </c>
      <c r="AC893" s="3164" t="s">
        <v>1545</v>
      </c>
      <c r="AD893" s="3164" t="s">
        <v>1545</v>
      </c>
      <c r="AE893" s="3167" t="s">
        <v>1545</v>
      </c>
      <c r="AF893" s="2581"/>
    </row>
    <row r="894" spans="2:32" s="2887" customFormat="1" ht="13.5" thickBot="1" x14ac:dyDescent="0.25">
      <c r="B894" s="4512" t="s">
        <v>6684</v>
      </c>
      <c r="C894" s="4513"/>
      <c r="D894" s="3168" t="s">
        <v>1545</v>
      </c>
      <c r="E894" s="3168" t="s">
        <v>1545</v>
      </c>
      <c r="F894" s="3168" t="s">
        <v>1545</v>
      </c>
      <c r="G894" s="3169">
        <f>3/0.16</f>
        <v>18.75</v>
      </c>
      <c r="H894" s="3168" t="s">
        <v>1545</v>
      </c>
      <c r="I894" s="3170">
        <v>0.16</v>
      </c>
      <c r="J894" s="3168" t="s">
        <v>1545</v>
      </c>
      <c r="K894" s="3168" t="s">
        <v>1545</v>
      </c>
      <c r="L894" s="3168" t="s">
        <v>1545</v>
      </c>
      <c r="M894" s="3168" t="s">
        <v>1545</v>
      </c>
      <c r="N894" s="3168" t="s">
        <v>1545</v>
      </c>
      <c r="O894" s="3168" t="s">
        <v>1545</v>
      </c>
      <c r="P894" s="3168" t="s">
        <v>1545</v>
      </c>
      <c r="Q894" s="3168" t="s">
        <v>1545</v>
      </c>
      <c r="R894" s="3168" t="s">
        <v>1545</v>
      </c>
      <c r="S894" s="3168" t="s">
        <v>1545</v>
      </c>
      <c r="T894" s="3168" t="s">
        <v>1545</v>
      </c>
      <c r="U894" s="3168" t="s">
        <v>1545</v>
      </c>
      <c r="V894" s="3168" t="s">
        <v>1545</v>
      </c>
      <c r="W894" s="3168" t="s">
        <v>1545</v>
      </c>
      <c r="X894" s="3168" t="s">
        <v>1545</v>
      </c>
      <c r="Y894" s="3168" t="s">
        <v>1545</v>
      </c>
      <c r="Z894" s="3168" t="s">
        <v>1545</v>
      </c>
      <c r="AA894" s="3168" t="s">
        <v>1545</v>
      </c>
      <c r="AB894" s="3168" t="s">
        <v>1545</v>
      </c>
      <c r="AC894" s="3168" t="s">
        <v>1545</v>
      </c>
      <c r="AD894" s="3168" t="s">
        <v>1545</v>
      </c>
      <c r="AE894" s="3171" t="s">
        <v>1545</v>
      </c>
      <c r="AF894" s="2581"/>
    </row>
    <row r="895" spans="2:32" s="2887" customFormat="1" x14ac:dyDescent="0.2">
      <c r="B895" s="2645"/>
      <c r="C895" s="2575"/>
      <c r="D895" s="2575"/>
      <c r="E895" s="2575"/>
      <c r="F895" s="2575"/>
      <c r="G895" s="2576"/>
      <c r="H895" s="2576"/>
      <c r="I895" s="2576"/>
      <c r="J895" s="2576"/>
      <c r="K895" s="2575"/>
      <c r="L895" s="2576"/>
      <c r="M895" s="2576"/>
      <c r="N895" s="2576"/>
      <c r="O895" s="2576"/>
      <c r="P895" s="2576"/>
      <c r="Q895" s="2642"/>
      <c r="R895" s="2642"/>
      <c r="S895" s="2642"/>
      <c r="T895" s="2642"/>
      <c r="U895" s="2642"/>
      <c r="V895" s="2642"/>
      <c r="W895" s="2642"/>
      <c r="X895" s="2642"/>
      <c r="Y895" s="2642"/>
      <c r="Z895" s="2642"/>
      <c r="AA895" s="2642"/>
      <c r="AB895" s="2642"/>
      <c r="AC895" s="2642"/>
      <c r="AD895" s="2642"/>
      <c r="AE895" s="2642"/>
      <c r="AF895" s="2581"/>
    </row>
    <row r="896" spans="2:32" s="2887" customFormat="1" x14ac:dyDescent="0.2">
      <c r="B896" s="3661" t="s">
        <v>5051</v>
      </c>
      <c r="C896" s="3662"/>
      <c r="D896" s="3663" t="s">
        <v>5145</v>
      </c>
      <c r="E896" s="3663"/>
      <c r="F896" s="3663"/>
      <c r="G896" s="3663"/>
      <c r="H896" s="3663"/>
      <c r="I896" s="2643"/>
      <c r="J896" s="2643"/>
      <c r="K896" s="2643"/>
      <c r="L896" s="2643"/>
      <c r="M896" s="2643"/>
      <c r="N896" s="2643"/>
      <c r="O896" s="2643"/>
      <c r="P896" s="2643"/>
      <c r="Q896" s="2642"/>
      <c r="R896" s="2642"/>
      <c r="S896" s="2642"/>
      <c r="T896" s="2642"/>
      <c r="U896" s="2642"/>
      <c r="V896" s="2642"/>
      <c r="W896" s="2642"/>
      <c r="X896" s="2642"/>
      <c r="Y896" s="2642"/>
      <c r="Z896" s="2642"/>
      <c r="AA896" s="2642"/>
      <c r="AB896" s="2642"/>
      <c r="AC896" s="2642"/>
      <c r="AD896" s="2642"/>
      <c r="AE896" s="2642"/>
      <c r="AF896" s="2581"/>
    </row>
    <row r="897" spans="2:32" s="2887" customFormat="1" x14ac:dyDescent="0.2">
      <c r="B897" s="3661" t="s">
        <v>5052</v>
      </c>
      <c r="C897" s="3662"/>
      <c r="D897" s="3663" t="s">
        <v>1528</v>
      </c>
      <c r="E897" s="3663"/>
      <c r="F897" s="3663"/>
      <c r="G897" s="3663"/>
      <c r="H897" s="3663"/>
      <c r="I897" s="2643"/>
      <c r="J897" s="2643"/>
      <c r="K897" s="2643"/>
      <c r="L897" s="2643"/>
      <c r="M897" s="2643"/>
      <c r="N897" s="2643"/>
      <c r="O897" s="2643"/>
      <c r="P897" s="2643"/>
      <c r="Q897" s="2642"/>
      <c r="R897" s="2642"/>
      <c r="S897" s="2642"/>
      <c r="T897" s="2642"/>
      <c r="U897" s="2642"/>
      <c r="V897" s="2642"/>
      <c r="W897" s="2642"/>
      <c r="X897" s="2642"/>
      <c r="Y897" s="2642"/>
      <c r="Z897" s="2642"/>
      <c r="AA897" s="2642"/>
      <c r="AB897" s="2642"/>
      <c r="AC897" s="2642"/>
      <c r="AD897" s="2642"/>
      <c r="AE897" s="2642"/>
      <c r="AF897" s="2581"/>
    </row>
    <row r="898" spans="2:32" s="2887" customFormat="1" ht="13.5" thickBot="1" x14ac:dyDescent="0.25">
      <c r="B898" s="3420"/>
      <c r="C898" s="3421"/>
      <c r="D898" s="3421"/>
      <c r="E898" s="3421"/>
      <c r="F898" s="3421"/>
      <c r="G898" s="2646"/>
      <c r="H898" s="2646"/>
      <c r="I898" s="2646"/>
      <c r="J898" s="2646"/>
      <c r="K898" s="2646"/>
      <c r="L898" s="2646"/>
      <c r="M898" s="2646"/>
      <c r="N898" s="2646"/>
      <c r="O898" s="2646"/>
      <c r="P898" s="2646"/>
      <c r="Q898" s="2646"/>
      <c r="R898" s="2646"/>
      <c r="S898" s="2646"/>
      <c r="T898" s="2646"/>
      <c r="U898" s="2646"/>
      <c r="V898" s="2646"/>
      <c r="W898" s="2646"/>
      <c r="X898" s="2646"/>
      <c r="Y898" s="2646"/>
      <c r="Z898" s="2646"/>
      <c r="AA898" s="2646"/>
      <c r="AB898" s="2646"/>
      <c r="AC898" s="2646"/>
      <c r="AD898" s="2646"/>
      <c r="AE898" s="2646"/>
      <c r="AF898" s="2586"/>
    </row>
    <row r="899" spans="2:32" s="2887" customFormat="1" x14ac:dyDescent="0.2">
      <c r="B899" s="2786" t="str">
        <f>+B880</f>
        <v>.</v>
      </c>
    </row>
    <row r="900" spans="2:32" s="2887" customFormat="1" ht="13.5" thickBot="1" x14ac:dyDescent="0.25"/>
    <row r="901" spans="2:32" s="2887" customFormat="1" ht="20.25" x14ac:dyDescent="0.2">
      <c r="B901" s="3616" t="s">
        <v>5124</v>
      </c>
      <c r="C901" s="3617"/>
      <c r="D901" s="3617"/>
      <c r="E901" s="3617"/>
      <c r="F901" s="3617"/>
      <c r="G901" s="3617"/>
      <c r="H901" s="3617"/>
      <c r="I901" s="3617"/>
      <c r="J901" s="3617"/>
      <c r="K901" s="3617"/>
      <c r="L901" s="3617"/>
      <c r="M901" s="3617"/>
      <c r="N901" s="3617"/>
      <c r="O901" s="3617"/>
      <c r="P901" s="3617"/>
      <c r="Q901" s="3617"/>
      <c r="R901" s="3617"/>
      <c r="S901" s="3617"/>
      <c r="T901" s="3617"/>
      <c r="U901" s="3617"/>
      <c r="V901" s="3617"/>
      <c r="W901" s="3617"/>
      <c r="X901" s="3617"/>
      <c r="Y901" s="3617"/>
      <c r="Z901" s="3617"/>
      <c r="AA901" s="3617"/>
      <c r="AB901" s="3617"/>
      <c r="AC901" s="3617"/>
      <c r="AD901" s="3617"/>
      <c r="AE901" s="3617"/>
      <c r="AF901" s="3618"/>
    </row>
    <row r="902" spans="2:32" s="2887" customFormat="1" x14ac:dyDescent="0.2">
      <c r="B902" s="3416"/>
      <c r="C902" s="3417"/>
      <c r="D902" s="3417"/>
      <c r="E902" s="3417"/>
      <c r="F902" s="3417"/>
      <c r="G902" s="2580"/>
      <c r="H902" s="2580"/>
      <c r="I902" s="2580"/>
      <c r="J902" s="2580"/>
      <c r="K902" s="2580"/>
      <c r="L902" s="2580"/>
      <c r="M902" s="2580"/>
      <c r="N902" s="2580"/>
      <c r="O902" s="2580"/>
      <c r="P902" s="2580"/>
      <c r="Q902" s="2580"/>
      <c r="R902" s="2580"/>
      <c r="S902" s="2580"/>
      <c r="T902" s="2580"/>
      <c r="U902" s="2580"/>
      <c r="V902" s="2580"/>
      <c r="W902" s="2580"/>
      <c r="X902" s="2580"/>
      <c r="Y902" s="2580"/>
      <c r="Z902" s="2580"/>
      <c r="AA902" s="2580"/>
      <c r="AB902" s="2580"/>
      <c r="AC902" s="2580"/>
      <c r="AD902" s="2580"/>
      <c r="AE902" s="2580"/>
      <c r="AF902" s="2581"/>
    </row>
    <row r="903" spans="2:32" s="2887" customFormat="1" x14ac:dyDescent="0.2">
      <c r="B903" s="2644" t="s">
        <v>5144</v>
      </c>
      <c r="C903" s="3417"/>
      <c r="D903" s="3674" t="s">
        <v>6335</v>
      </c>
      <c r="E903" s="3674"/>
      <c r="F903" s="3674"/>
      <c r="G903" s="2580"/>
      <c r="H903" s="2580"/>
      <c r="I903" s="2580"/>
      <c r="J903" s="2580"/>
      <c r="K903" s="2580"/>
      <c r="L903" s="2580"/>
      <c r="M903" s="2580"/>
      <c r="N903" s="2580"/>
      <c r="O903" s="2580"/>
      <c r="P903" s="2580"/>
      <c r="Q903" s="2580"/>
      <c r="R903" s="2580"/>
      <c r="S903" s="2580"/>
      <c r="T903" s="2580"/>
      <c r="U903" s="2580"/>
      <c r="V903" s="2580"/>
      <c r="W903" s="2580"/>
      <c r="X903" s="2580"/>
      <c r="Y903" s="2580"/>
      <c r="Z903" s="2580"/>
      <c r="AA903" s="2580"/>
      <c r="AB903" s="2580"/>
      <c r="AC903" s="2580"/>
      <c r="AD903" s="2580"/>
      <c r="AE903" s="2580"/>
      <c r="AF903" s="2581"/>
    </row>
    <row r="904" spans="2:32" s="2887" customFormat="1" x14ac:dyDescent="0.2">
      <c r="B904" s="3675" t="s">
        <v>5127</v>
      </c>
      <c r="C904" s="3676"/>
      <c r="D904" s="3670">
        <v>41589</v>
      </c>
      <c r="E904" s="3670"/>
      <c r="F904" s="3670"/>
      <c r="G904" s="2580"/>
      <c r="H904" s="2580"/>
      <c r="I904" s="2580"/>
      <c r="J904" s="2580"/>
      <c r="K904" s="2580"/>
      <c r="L904" s="2580"/>
      <c r="M904" s="2580"/>
      <c r="N904" s="2580"/>
      <c r="O904" s="2580"/>
      <c r="P904" s="2580"/>
      <c r="Q904" s="2580"/>
      <c r="R904" s="2580"/>
      <c r="S904" s="2580"/>
      <c r="T904" s="2580"/>
      <c r="U904" s="2580"/>
      <c r="V904" s="2580"/>
      <c r="W904" s="2580"/>
      <c r="X904" s="2580"/>
      <c r="Y904" s="2580"/>
      <c r="Z904" s="2580"/>
      <c r="AA904" s="2580"/>
      <c r="AB904" s="2580"/>
      <c r="AC904" s="2580"/>
      <c r="AD904" s="2580"/>
      <c r="AE904" s="2580"/>
      <c r="AF904" s="2581"/>
    </row>
    <row r="905" spans="2:32" s="2887" customFormat="1" x14ac:dyDescent="0.2">
      <c r="B905" s="3620" t="s">
        <v>5125</v>
      </c>
      <c r="C905" s="3621"/>
      <c r="D905" s="3692">
        <v>41645</v>
      </c>
      <c r="E905" s="3692"/>
      <c r="F905" s="3692"/>
      <c r="G905" s="2580"/>
      <c r="H905" s="2580"/>
      <c r="I905" s="2580"/>
      <c r="J905" s="2580"/>
      <c r="K905" s="2580"/>
      <c r="L905" s="2580"/>
      <c r="M905" s="2580"/>
      <c r="N905" s="2580"/>
      <c r="O905" s="2580"/>
      <c r="P905" s="2580"/>
      <c r="Q905" s="2580"/>
      <c r="R905" s="2580"/>
      <c r="S905" s="2580"/>
      <c r="T905" s="2580"/>
      <c r="U905" s="2580"/>
      <c r="V905" s="2580"/>
      <c r="W905" s="2580"/>
      <c r="X905" s="2580"/>
      <c r="Y905" s="2580"/>
      <c r="Z905" s="2580"/>
      <c r="AA905" s="2580"/>
      <c r="AB905" s="2580"/>
      <c r="AC905" s="2580"/>
      <c r="AD905" s="2580"/>
      <c r="AE905" s="2580"/>
      <c r="AF905" s="2581"/>
    </row>
    <row r="906" spans="2:32" s="2887" customFormat="1" ht="12.75" customHeight="1" thickBot="1" x14ac:dyDescent="0.25">
      <c r="B906" s="3416"/>
      <c r="C906" s="3417"/>
      <c r="D906" s="3417"/>
      <c r="E906" s="3417"/>
      <c r="F906" s="3417"/>
      <c r="G906" s="2580"/>
      <c r="H906" s="2580"/>
      <c r="I906" s="2580"/>
      <c r="J906" s="2580"/>
      <c r="K906" s="2580"/>
      <c r="L906" s="2580"/>
      <c r="M906" s="2580"/>
      <c r="N906" s="2580"/>
      <c r="O906" s="2580"/>
      <c r="P906" s="2580"/>
      <c r="Q906" s="2580"/>
      <c r="R906" s="2580"/>
      <c r="S906" s="2580"/>
      <c r="T906" s="2580"/>
      <c r="U906" s="2580"/>
      <c r="V906" s="2580"/>
      <c r="W906" s="2580"/>
      <c r="X906" s="2580"/>
      <c r="Y906" s="2580"/>
      <c r="Z906" s="2580"/>
      <c r="AA906" s="2580"/>
      <c r="AB906" s="2580"/>
      <c r="AC906" s="2580"/>
      <c r="AD906" s="2580"/>
      <c r="AE906" s="2580"/>
      <c r="AF906" s="2581"/>
    </row>
    <row r="907" spans="2:32" s="2887" customFormat="1" ht="57.75" customHeight="1" thickBot="1" x14ac:dyDescent="0.25">
      <c r="B907" s="3633" t="s">
        <v>5126</v>
      </c>
      <c r="C907" s="3677"/>
      <c r="D907" s="3623" t="s">
        <v>6336</v>
      </c>
      <c r="E907" s="3624"/>
      <c r="F907" s="3624"/>
      <c r="G907" s="3624"/>
      <c r="H907" s="3624"/>
      <c r="I907" s="3624"/>
      <c r="J907" s="3624"/>
      <c r="K907" s="3624"/>
      <c r="L907" s="3624"/>
      <c r="M907" s="3624"/>
      <c r="N907" s="3624"/>
      <c r="O907" s="3624"/>
      <c r="P907" s="3624"/>
      <c r="Q907" s="3625"/>
      <c r="R907" s="2580"/>
      <c r="S907" s="2580"/>
      <c r="T907" s="2580"/>
      <c r="U907" s="2580"/>
      <c r="V907" s="2580"/>
      <c r="W907" s="2580"/>
      <c r="X907" s="2580"/>
      <c r="Y907" s="2580"/>
      <c r="Z907" s="2580"/>
      <c r="AA907" s="2580"/>
      <c r="AB907" s="2580"/>
      <c r="AC907" s="2580"/>
      <c r="AD907" s="2580"/>
      <c r="AE907" s="2580"/>
      <c r="AF907" s="2581"/>
    </row>
    <row r="908" spans="2:32" s="2887" customFormat="1" ht="13.5" thickBot="1" x14ac:dyDescent="0.25">
      <c r="B908" s="3416"/>
      <c r="C908" s="3417"/>
      <c r="D908" s="3417"/>
      <c r="E908" s="3417"/>
      <c r="F908" s="3417"/>
      <c r="G908" s="2580"/>
      <c r="H908" s="2580"/>
      <c r="I908" s="2580"/>
      <c r="J908" s="2580"/>
      <c r="K908" s="2580"/>
      <c r="L908" s="2580"/>
      <c r="M908" s="2580"/>
      <c r="N908" s="2580"/>
      <c r="O908" s="2580"/>
      <c r="P908" s="2580"/>
      <c r="Q908" s="2580"/>
      <c r="R908" s="2646"/>
      <c r="S908" s="2580"/>
      <c r="T908" s="2580"/>
      <c r="U908" s="2580"/>
      <c r="V908" s="2580"/>
      <c r="W908" s="2580"/>
      <c r="X908" s="2580"/>
      <c r="Y908" s="2580"/>
      <c r="Z908" s="2580"/>
      <c r="AA908" s="2580"/>
      <c r="AB908" s="2580"/>
      <c r="AC908" s="2580"/>
      <c r="AD908" s="2580"/>
      <c r="AE908" s="2580"/>
      <c r="AF908" s="2581"/>
    </row>
    <row r="909" spans="2:32" s="2887" customFormat="1" ht="13.5" customHeight="1" thickBot="1" x14ac:dyDescent="0.25">
      <c r="B909" s="3678" t="s">
        <v>5128</v>
      </c>
      <c r="C909" s="3679"/>
      <c r="D909" s="3630" t="s">
        <v>5129</v>
      </c>
      <c r="E909" s="3682" t="s">
        <v>224</v>
      </c>
      <c r="F909" s="3683"/>
      <c r="G909" s="3683"/>
      <c r="H909" s="3683"/>
      <c r="I909" s="3683"/>
      <c r="J909" s="3683"/>
      <c r="K909" s="3683"/>
      <c r="L909" s="3683"/>
      <c r="M909" s="3683"/>
      <c r="N909" s="3683"/>
      <c r="O909" s="3683"/>
      <c r="P909" s="3684"/>
      <c r="Q909" s="3685" t="s">
        <v>340</v>
      </c>
      <c r="R909" s="3686"/>
      <c r="S909" s="3687"/>
      <c r="T909" s="3687"/>
      <c r="U909" s="3687"/>
      <c r="V909" s="3687"/>
      <c r="W909" s="3687"/>
      <c r="X909" s="3687"/>
      <c r="Y909" s="3688"/>
      <c r="Z909" s="3685" t="s">
        <v>225</v>
      </c>
      <c r="AA909" s="3687"/>
      <c r="AB909" s="3688"/>
      <c r="AC909" s="3689" t="s">
        <v>5048</v>
      </c>
      <c r="AD909" s="3690"/>
      <c r="AE909" s="3691"/>
      <c r="AF909" s="2581"/>
    </row>
    <row r="910" spans="2:32" s="2887" customFormat="1" ht="13.5" thickBot="1" x14ac:dyDescent="0.25">
      <c r="B910" s="3680"/>
      <c r="C910" s="3681"/>
      <c r="D910" s="3630"/>
      <c r="E910" s="3630" t="s">
        <v>5066</v>
      </c>
      <c r="F910" s="3630" t="s">
        <v>5067</v>
      </c>
      <c r="G910" s="3631" t="s">
        <v>5069</v>
      </c>
      <c r="H910" s="3631" t="s">
        <v>5130</v>
      </c>
      <c r="I910" s="3671" t="s">
        <v>5131</v>
      </c>
      <c r="J910" s="3671" t="s">
        <v>5132</v>
      </c>
      <c r="K910" s="3671" t="s">
        <v>5072</v>
      </c>
      <c r="L910" s="3671"/>
      <c r="M910" s="3671" t="s">
        <v>5133</v>
      </c>
      <c r="N910" s="3671" t="s">
        <v>5134</v>
      </c>
      <c r="O910" s="3671" t="s">
        <v>5135</v>
      </c>
      <c r="P910" s="3671" t="s">
        <v>5136</v>
      </c>
      <c r="Q910" s="3627" t="s">
        <v>5078</v>
      </c>
      <c r="R910" s="3627" t="s">
        <v>5079</v>
      </c>
      <c r="S910" s="3627" t="s">
        <v>5080</v>
      </c>
      <c r="T910" s="3627" t="s">
        <v>5137</v>
      </c>
      <c r="U910" s="3627" t="s">
        <v>5138</v>
      </c>
      <c r="V910" s="3627" t="s">
        <v>5083</v>
      </c>
      <c r="W910" s="3627" t="s">
        <v>5085</v>
      </c>
      <c r="X910" s="3631" t="s">
        <v>5139</v>
      </c>
      <c r="Y910" s="3631" t="s">
        <v>5140</v>
      </c>
      <c r="Z910" s="3627" t="s">
        <v>5141</v>
      </c>
      <c r="AA910" s="3627" t="s">
        <v>5142</v>
      </c>
      <c r="AB910" s="3627" t="s">
        <v>5143</v>
      </c>
      <c r="AC910" s="3627" t="s">
        <v>1162</v>
      </c>
      <c r="AD910" s="3627" t="s">
        <v>5049</v>
      </c>
      <c r="AE910" s="3627" t="s">
        <v>5050</v>
      </c>
      <c r="AF910" s="2581"/>
    </row>
    <row r="911" spans="2:32" s="2887" customFormat="1" ht="13.5" customHeight="1" thickBot="1" x14ac:dyDescent="0.25">
      <c r="B911" s="3680"/>
      <c r="C911" s="3681"/>
      <c r="D911" s="3627"/>
      <c r="E911" s="3627"/>
      <c r="F911" s="3627"/>
      <c r="G911" s="3632"/>
      <c r="H911" s="3632"/>
      <c r="I911" s="3631"/>
      <c r="J911" s="3631"/>
      <c r="K911" s="3418" t="s">
        <v>5092</v>
      </c>
      <c r="L911" s="3419" t="s">
        <v>2809</v>
      </c>
      <c r="M911" s="3631"/>
      <c r="N911" s="3631"/>
      <c r="O911" s="3631"/>
      <c r="P911" s="3631"/>
      <c r="Q911" s="3628"/>
      <c r="R911" s="3628"/>
      <c r="S911" s="3628"/>
      <c r="T911" s="3628"/>
      <c r="U911" s="3628"/>
      <c r="V911" s="3628"/>
      <c r="W911" s="3628"/>
      <c r="X911" s="3632"/>
      <c r="Y911" s="3632"/>
      <c r="Z911" s="3628"/>
      <c r="AA911" s="3628"/>
      <c r="AB911" s="3628"/>
      <c r="AC911" s="3628"/>
      <c r="AD911" s="3628"/>
      <c r="AE911" s="3628"/>
      <c r="AF911" s="2581"/>
    </row>
    <row r="912" spans="2:32" s="2887" customFormat="1" ht="13.5" customHeight="1" x14ac:dyDescent="0.2">
      <c r="B912" s="3726" t="s">
        <v>1696</v>
      </c>
      <c r="C912" s="3727"/>
      <c r="D912" s="3164" t="s">
        <v>1545</v>
      </c>
      <c r="E912" s="3164" t="s">
        <v>1545</v>
      </c>
      <c r="F912" s="3165" t="s">
        <v>1545</v>
      </c>
      <c r="G912" s="2660" t="s">
        <v>6337</v>
      </c>
      <c r="H912" s="2660" t="s">
        <v>1545</v>
      </c>
      <c r="I912" s="3166">
        <v>0.112</v>
      </c>
      <c r="J912" s="3166">
        <v>0.112</v>
      </c>
      <c r="K912" s="3165" t="s">
        <v>1545</v>
      </c>
      <c r="L912" s="3165" t="s">
        <v>1545</v>
      </c>
      <c r="M912" s="2660" t="s">
        <v>1545</v>
      </c>
      <c r="N912" s="2660" t="s">
        <v>1545</v>
      </c>
      <c r="O912" s="3427">
        <v>0.24640000000000004</v>
      </c>
      <c r="P912" s="3427">
        <v>0.16800000000000001</v>
      </c>
      <c r="Q912" s="2660" t="s">
        <v>1545</v>
      </c>
      <c r="R912" s="3165" t="s">
        <v>1545</v>
      </c>
      <c r="S912" s="3165" t="s">
        <v>1697</v>
      </c>
      <c r="T912" s="3166">
        <f>0.00333333333333333*1.12</f>
        <v>3.7333333333333298E-3</v>
      </c>
      <c r="U912" s="3166">
        <v>6.720000000000001E-2</v>
      </c>
      <c r="V912" s="3165" t="s">
        <v>1545</v>
      </c>
      <c r="W912" s="3165" t="s">
        <v>1545</v>
      </c>
      <c r="X912" s="3165" t="s">
        <v>1545</v>
      </c>
      <c r="Y912" s="3165" t="s">
        <v>1545</v>
      </c>
      <c r="Z912" s="3165" t="s">
        <v>1545</v>
      </c>
      <c r="AA912" s="3165" t="s">
        <v>1545</v>
      </c>
      <c r="AB912" s="3165" t="s">
        <v>1545</v>
      </c>
      <c r="AC912" s="2661" t="s">
        <v>1545</v>
      </c>
      <c r="AD912" s="2661" t="s">
        <v>1545</v>
      </c>
      <c r="AE912" s="3268" t="s">
        <v>1545</v>
      </c>
      <c r="AF912" s="2581"/>
    </row>
    <row r="913" spans="2:32" s="2887" customFormat="1" ht="13.5" customHeight="1" x14ac:dyDescent="0.2">
      <c r="B913" s="4525" t="s">
        <v>6281</v>
      </c>
      <c r="C913" s="3734"/>
      <c r="D913" s="3159" t="s">
        <v>1545</v>
      </c>
      <c r="E913" s="3159" t="s">
        <v>1545</v>
      </c>
      <c r="F913" s="3160" t="s">
        <v>1545</v>
      </c>
      <c r="G913" s="2650" t="s">
        <v>6162</v>
      </c>
      <c r="H913" s="2650" t="s">
        <v>1545</v>
      </c>
      <c r="I913" s="3068">
        <v>0.13440000000000002</v>
      </c>
      <c r="J913" s="3068">
        <v>0.13440000000000002</v>
      </c>
      <c r="K913" s="3160" t="s">
        <v>1545</v>
      </c>
      <c r="L913" s="2650" t="s">
        <v>1545</v>
      </c>
      <c r="M913" s="2650" t="s">
        <v>1545</v>
      </c>
      <c r="N913" s="2650" t="s">
        <v>1545</v>
      </c>
      <c r="O913" s="3428">
        <v>0.24640000000000004</v>
      </c>
      <c r="P913" s="3428">
        <v>0.16800000000000001</v>
      </c>
      <c r="Q913" s="2650" t="s">
        <v>1545</v>
      </c>
      <c r="R913" s="3160" t="s">
        <v>1545</v>
      </c>
      <c r="S913" s="3160" t="s">
        <v>1127</v>
      </c>
      <c r="T913" s="3068">
        <v>2.8000000000000004E-2</v>
      </c>
      <c r="U913" s="3068">
        <v>7.4666666666666709E-3</v>
      </c>
      <c r="V913" s="3160" t="s">
        <v>1545</v>
      </c>
      <c r="W913" s="3160" t="s">
        <v>1545</v>
      </c>
      <c r="X913" s="3160" t="s">
        <v>1545</v>
      </c>
      <c r="Y913" s="3160" t="s">
        <v>1545</v>
      </c>
      <c r="Z913" s="3160" t="s">
        <v>1545</v>
      </c>
      <c r="AA913" s="3160" t="s">
        <v>1545</v>
      </c>
      <c r="AB913" s="3160" t="s">
        <v>1545</v>
      </c>
      <c r="AC913" s="2620" t="s">
        <v>1545</v>
      </c>
      <c r="AD913" s="2620" t="s">
        <v>1545</v>
      </c>
      <c r="AE913" s="3270" t="s">
        <v>1545</v>
      </c>
      <c r="AF913" s="2581"/>
    </row>
    <row r="914" spans="2:32" s="2887" customFormat="1" ht="13.5" customHeight="1" x14ac:dyDescent="0.2">
      <c r="B914" s="3733" t="s">
        <v>1130</v>
      </c>
      <c r="C914" s="3734"/>
      <c r="D914" s="3159" t="s">
        <v>1545</v>
      </c>
      <c r="E914" s="3159" t="s">
        <v>1545</v>
      </c>
      <c r="F914" s="3160" t="s">
        <v>1545</v>
      </c>
      <c r="G914" s="2650" t="s">
        <v>6163</v>
      </c>
      <c r="H914" s="2650" t="s">
        <v>1545</v>
      </c>
      <c r="I914" s="3068">
        <v>0.13440000000000002</v>
      </c>
      <c r="J914" s="3068">
        <v>0.13440000000000002</v>
      </c>
      <c r="K914" s="3160" t="s">
        <v>1545</v>
      </c>
      <c r="L914" s="2650" t="s">
        <v>1545</v>
      </c>
      <c r="M914" s="2650" t="s">
        <v>1545</v>
      </c>
      <c r="N914" s="2650" t="s">
        <v>1545</v>
      </c>
      <c r="O914" s="3428">
        <v>0.24640000000000004</v>
      </c>
      <c r="P914" s="3428">
        <v>0.16800000000000001</v>
      </c>
      <c r="Q914" s="2650" t="s">
        <v>1545</v>
      </c>
      <c r="R914" s="3160" t="s">
        <v>1545</v>
      </c>
      <c r="S914" s="3160" t="s">
        <v>1127</v>
      </c>
      <c r="T914" s="3068">
        <v>2.8000000000000004E-2</v>
      </c>
      <c r="U914" s="3068">
        <v>8.8106666666666663E-3</v>
      </c>
      <c r="V914" s="3160" t="s">
        <v>1545</v>
      </c>
      <c r="W914" s="3160" t="s">
        <v>1545</v>
      </c>
      <c r="X914" s="3160" t="s">
        <v>1545</v>
      </c>
      <c r="Y914" s="3160" t="s">
        <v>1545</v>
      </c>
      <c r="Z914" s="3160" t="s">
        <v>1545</v>
      </c>
      <c r="AA914" s="3160" t="s">
        <v>1545</v>
      </c>
      <c r="AB914" s="3160" t="s">
        <v>1545</v>
      </c>
      <c r="AC914" s="2620" t="s">
        <v>1545</v>
      </c>
      <c r="AD914" s="2620" t="s">
        <v>1545</v>
      </c>
      <c r="AE914" s="3270" t="s">
        <v>1545</v>
      </c>
      <c r="AF914" s="2581"/>
    </row>
    <row r="915" spans="2:32" s="2887" customFormat="1" ht="13.5" customHeight="1" x14ac:dyDescent="0.2">
      <c r="B915" s="3733" t="s">
        <v>1132</v>
      </c>
      <c r="C915" s="3734"/>
      <c r="D915" s="3159" t="s">
        <v>1545</v>
      </c>
      <c r="E915" s="3159" t="s">
        <v>1545</v>
      </c>
      <c r="F915" s="3160" t="s">
        <v>1545</v>
      </c>
      <c r="G915" s="2650" t="s">
        <v>6164</v>
      </c>
      <c r="H915" s="2650" t="s">
        <v>1545</v>
      </c>
      <c r="I915" s="3068">
        <v>0.13440000000000002</v>
      </c>
      <c r="J915" s="3068">
        <v>0.13440000000000002</v>
      </c>
      <c r="K915" s="3160" t="s">
        <v>1545</v>
      </c>
      <c r="L915" s="2650" t="s">
        <v>1545</v>
      </c>
      <c r="M915" s="2650" t="s">
        <v>1545</v>
      </c>
      <c r="N915" s="2650" t="s">
        <v>1545</v>
      </c>
      <c r="O915" s="3428">
        <v>0.24640000000000004</v>
      </c>
      <c r="P915" s="3428">
        <v>0.16800000000000001</v>
      </c>
      <c r="Q915" s="2650" t="s">
        <v>1545</v>
      </c>
      <c r="R915" s="3160" t="s">
        <v>1545</v>
      </c>
      <c r="S915" s="3160" t="s">
        <v>1133</v>
      </c>
      <c r="T915" s="3068">
        <v>2.8000000000000004E-2</v>
      </c>
      <c r="U915" s="3068">
        <v>8.8032000000000023E-3</v>
      </c>
      <c r="V915" s="3160" t="s">
        <v>1545</v>
      </c>
      <c r="W915" s="3160" t="s">
        <v>1545</v>
      </c>
      <c r="X915" s="3160" t="s">
        <v>1545</v>
      </c>
      <c r="Y915" s="3160" t="s">
        <v>1545</v>
      </c>
      <c r="Z915" s="3160" t="s">
        <v>1545</v>
      </c>
      <c r="AA915" s="3160" t="s">
        <v>1545</v>
      </c>
      <c r="AB915" s="3160" t="s">
        <v>1545</v>
      </c>
      <c r="AC915" s="2620" t="s">
        <v>1545</v>
      </c>
      <c r="AD915" s="2620" t="s">
        <v>1545</v>
      </c>
      <c r="AE915" s="3270" t="s">
        <v>1545</v>
      </c>
      <c r="AF915" s="2581"/>
    </row>
    <row r="916" spans="2:32" s="2887" customFormat="1" ht="13.5" customHeight="1" x14ac:dyDescent="0.2">
      <c r="B916" s="3733" t="s">
        <v>1134</v>
      </c>
      <c r="C916" s="3734"/>
      <c r="D916" s="3159" t="s">
        <v>1545</v>
      </c>
      <c r="E916" s="3159" t="s">
        <v>1545</v>
      </c>
      <c r="F916" s="3160" t="s">
        <v>1545</v>
      </c>
      <c r="G916" s="2650" t="s">
        <v>6165</v>
      </c>
      <c r="H916" s="2650" t="s">
        <v>1545</v>
      </c>
      <c r="I916" s="3068">
        <v>0.13440000000000002</v>
      </c>
      <c r="J916" s="3068">
        <v>0.13440000000000002</v>
      </c>
      <c r="K916" s="3160" t="s">
        <v>1545</v>
      </c>
      <c r="L916" s="3160" t="s">
        <v>1545</v>
      </c>
      <c r="M916" s="2650" t="s">
        <v>1545</v>
      </c>
      <c r="N916" s="2650" t="s">
        <v>1545</v>
      </c>
      <c r="O916" s="3428">
        <v>0.24640000000000004</v>
      </c>
      <c r="P916" s="3428">
        <v>0.16800000000000001</v>
      </c>
      <c r="Q916" s="2650" t="s">
        <v>1545</v>
      </c>
      <c r="R916" s="3160" t="s">
        <v>1545</v>
      </c>
      <c r="S916" s="3160" t="s">
        <v>1135</v>
      </c>
      <c r="T916" s="3068">
        <v>2.8000000000000004E-2</v>
      </c>
      <c r="U916" s="3068">
        <v>8.8144000000000017E-3</v>
      </c>
      <c r="V916" s="3160" t="s">
        <v>1545</v>
      </c>
      <c r="W916" s="3160" t="s">
        <v>1545</v>
      </c>
      <c r="X916" s="3160" t="s">
        <v>1545</v>
      </c>
      <c r="Y916" s="3160" t="s">
        <v>1545</v>
      </c>
      <c r="Z916" s="3160" t="s">
        <v>1545</v>
      </c>
      <c r="AA916" s="3160" t="s">
        <v>1545</v>
      </c>
      <c r="AB916" s="3160" t="s">
        <v>1545</v>
      </c>
      <c r="AC916" s="2620" t="s">
        <v>1545</v>
      </c>
      <c r="AD916" s="2620" t="s">
        <v>1545</v>
      </c>
      <c r="AE916" s="3270" t="s">
        <v>1545</v>
      </c>
      <c r="AF916" s="2581"/>
    </row>
    <row r="917" spans="2:32" s="2887" customFormat="1" ht="13.5" customHeight="1" x14ac:dyDescent="0.2">
      <c r="B917" s="3733" t="s">
        <v>1137</v>
      </c>
      <c r="C917" s="3734"/>
      <c r="D917" s="3159" t="s">
        <v>1545</v>
      </c>
      <c r="E917" s="3159" t="s">
        <v>1545</v>
      </c>
      <c r="F917" s="3160" t="s">
        <v>1545</v>
      </c>
      <c r="G917" s="2650" t="s">
        <v>6166</v>
      </c>
      <c r="H917" s="2650" t="s">
        <v>1545</v>
      </c>
      <c r="I917" s="3068">
        <v>0.13440000000000002</v>
      </c>
      <c r="J917" s="3068">
        <v>0.13440000000000002</v>
      </c>
      <c r="K917" s="3160" t="s">
        <v>1545</v>
      </c>
      <c r="L917" s="3160" t="s">
        <v>1545</v>
      </c>
      <c r="M917" s="2650" t="s">
        <v>1545</v>
      </c>
      <c r="N917" s="2650" t="s">
        <v>1545</v>
      </c>
      <c r="O917" s="3428">
        <v>0.24640000000000004</v>
      </c>
      <c r="P917" s="3428">
        <v>0.16800000000000001</v>
      </c>
      <c r="Q917" s="2650" t="s">
        <v>1545</v>
      </c>
      <c r="R917" s="3160" t="s">
        <v>1545</v>
      </c>
      <c r="S917" s="3160" t="s">
        <v>1138</v>
      </c>
      <c r="T917" s="3068">
        <v>2.8000000000000004E-2</v>
      </c>
      <c r="U917" s="3068">
        <v>8.810666666666668E-3</v>
      </c>
      <c r="V917" s="3160" t="s">
        <v>1545</v>
      </c>
      <c r="W917" s="3160" t="s">
        <v>1545</v>
      </c>
      <c r="X917" s="3160" t="s">
        <v>1545</v>
      </c>
      <c r="Y917" s="3160" t="s">
        <v>1545</v>
      </c>
      <c r="Z917" s="3160" t="s">
        <v>1545</v>
      </c>
      <c r="AA917" s="3160" t="s">
        <v>1545</v>
      </c>
      <c r="AB917" s="3160" t="s">
        <v>1545</v>
      </c>
      <c r="AC917" s="2620" t="s">
        <v>1545</v>
      </c>
      <c r="AD917" s="2620" t="s">
        <v>1545</v>
      </c>
      <c r="AE917" s="3270" t="s">
        <v>1545</v>
      </c>
      <c r="AF917" s="2581"/>
    </row>
    <row r="918" spans="2:32" s="2887" customFormat="1" ht="13.5" customHeight="1" thickBot="1" x14ac:dyDescent="0.25">
      <c r="B918" s="3737" t="s">
        <v>1696</v>
      </c>
      <c r="C918" s="3738"/>
      <c r="D918" s="3168" t="s">
        <v>1545</v>
      </c>
      <c r="E918" s="3168" t="s">
        <v>1545</v>
      </c>
      <c r="F918" s="3169" t="s">
        <v>1545</v>
      </c>
      <c r="G918" s="2653" t="s">
        <v>6167</v>
      </c>
      <c r="H918" s="2653" t="s">
        <v>1545</v>
      </c>
      <c r="I918" s="3170">
        <v>0.12320000000000002</v>
      </c>
      <c r="J918" s="3170">
        <v>0.12320000000000002</v>
      </c>
      <c r="K918" s="3169" t="s">
        <v>1545</v>
      </c>
      <c r="L918" s="3169" t="s">
        <v>1545</v>
      </c>
      <c r="M918" s="2653" t="s">
        <v>1545</v>
      </c>
      <c r="N918" s="2653" t="s">
        <v>1545</v>
      </c>
      <c r="O918" s="2955">
        <v>0.24640000000000004</v>
      </c>
      <c r="P918" s="2955">
        <v>0.16800000000000001</v>
      </c>
      <c r="Q918" s="2653" t="s">
        <v>1545</v>
      </c>
      <c r="R918" s="3169" t="s">
        <v>1545</v>
      </c>
      <c r="S918" s="3169" t="s">
        <v>1697</v>
      </c>
      <c r="T918" s="3170">
        <f>0.00333333333333333*1.12</f>
        <v>3.7333333333333298E-3</v>
      </c>
      <c r="U918" s="3170">
        <v>6.720000000000001E-2</v>
      </c>
      <c r="V918" s="3169" t="s">
        <v>1545</v>
      </c>
      <c r="W918" s="3169" t="s">
        <v>1545</v>
      </c>
      <c r="X918" s="3169" t="s">
        <v>1545</v>
      </c>
      <c r="Y918" s="3169" t="s">
        <v>1545</v>
      </c>
      <c r="Z918" s="3169" t="s">
        <v>1545</v>
      </c>
      <c r="AA918" s="3169" t="s">
        <v>1545</v>
      </c>
      <c r="AB918" s="3169" t="s">
        <v>1545</v>
      </c>
      <c r="AC918" s="2682" t="s">
        <v>1545</v>
      </c>
      <c r="AD918" s="2682" t="s">
        <v>1545</v>
      </c>
      <c r="AE918" s="2683" t="s">
        <v>1545</v>
      </c>
      <c r="AF918" s="2581"/>
    </row>
    <row r="919" spans="2:32" s="2887" customFormat="1" x14ac:dyDescent="0.2">
      <c r="B919" s="2645"/>
      <c r="C919" s="2575"/>
      <c r="D919" s="2575"/>
      <c r="E919" s="2575"/>
      <c r="F919" s="2575"/>
      <c r="G919" s="2576"/>
      <c r="H919" s="2576"/>
      <c r="I919" s="2576"/>
      <c r="J919" s="2576"/>
      <c r="K919" s="2575"/>
      <c r="L919" s="2576"/>
      <c r="M919" s="2576"/>
      <c r="N919" s="2576"/>
      <c r="O919" s="2576"/>
      <c r="P919" s="2576"/>
      <c r="Q919" s="2642"/>
      <c r="R919" s="2642"/>
      <c r="S919" s="2642"/>
      <c r="T919" s="2642"/>
      <c r="U919" s="2642"/>
      <c r="V919" s="2642"/>
      <c r="W919" s="2642"/>
      <c r="X919" s="2642"/>
      <c r="Y919" s="2642"/>
      <c r="Z919" s="2642"/>
      <c r="AA919" s="2642"/>
      <c r="AB919" s="2642"/>
      <c r="AC919" s="2642"/>
      <c r="AD919" s="2642"/>
      <c r="AE919" s="2642"/>
      <c r="AF919" s="2581"/>
    </row>
    <row r="920" spans="2:32" s="2887" customFormat="1" x14ac:dyDescent="0.2">
      <c r="B920" s="3661" t="s">
        <v>5051</v>
      </c>
      <c r="C920" s="3662"/>
      <c r="D920" s="3663" t="s">
        <v>6115</v>
      </c>
      <c r="E920" s="3663"/>
      <c r="F920" s="3663"/>
      <c r="G920" s="3663"/>
      <c r="H920" s="3663"/>
      <c r="I920" s="2643"/>
      <c r="J920" s="2643"/>
      <c r="K920" s="2643"/>
      <c r="L920" s="2643"/>
      <c r="M920" s="2643"/>
      <c r="N920" s="2643"/>
      <c r="O920" s="2643"/>
      <c r="P920" s="2643"/>
      <c r="Q920" s="2642"/>
      <c r="R920" s="2642"/>
      <c r="S920" s="2642"/>
      <c r="T920" s="2642"/>
      <c r="U920" s="2642"/>
      <c r="V920" s="2642"/>
      <c r="W920" s="2642"/>
      <c r="X920" s="2642"/>
      <c r="Y920" s="2642"/>
      <c r="Z920" s="2642"/>
      <c r="AA920" s="2642"/>
      <c r="AB920" s="2642"/>
      <c r="AC920" s="2642"/>
      <c r="AD920" s="2642"/>
      <c r="AE920" s="2642"/>
      <c r="AF920" s="2581"/>
    </row>
    <row r="921" spans="2:32" s="2887" customFormat="1" x14ac:dyDescent="0.2">
      <c r="B921" s="3661" t="s">
        <v>5052</v>
      </c>
      <c r="C921" s="3662"/>
      <c r="D921" s="3663" t="s">
        <v>6115</v>
      </c>
      <c r="E921" s="3663"/>
      <c r="F921" s="3663"/>
      <c r="G921" s="3663"/>
      <c r="H921" s="3663"/>
      <c r="I921" s="2643"/>
      <c r="J921" s="2643"/>
      <c r="K921" s="2643"/>
      <c r="L921" s="2643"/>
      <c r="M921" s="2643"/>
      <c r="N921" s="2643"/>
      <c r="O921" s="2643"/>
      <c r="P921" s="2643"/>
      <c r="Q921" s="2642"/>
      <c r="R921" s="2642"/>
      <c r="S921" s="2642"/>
      <c r="T921" s="2642"/>
      <c r="U921" s="2642"/>
      <c r="V921" s="2642"/>
      <c r="W921" s="2642"/>
      <c r="X921" s="2642"/>
      <c r="Y921" s="2642"/>
      <c r="Z921" s="2642"/>
      <c r="AA921" s="2642"/>
      <c r="AB921" s="2642"/>
      <c r="AC921" s="2642"/>
      <c r="AD921" s="2642"/>
      <c r="AE921" s="2642"/>
      <c r="AF921" s="2581"/>
    </row>
    <row r="922" spans="2:32" s="2887" customFormat="1" ht="13.5" thickBot="1" x14ac:dyDescent="0.25">
      <c r="B922" s="3420"/>
      <c r="C922" s="3421"/>
      <c r="D922" s="3421"/>
      <c r="E922" s="3421"/>
      <c r="F922" s="3421"/>
      <c r="G922" s="2646"/>
      <c r="H922" s="2646"/>
      <c r="I922" s="2646"/>
      <c r="J922" s="2646"/>
      <c r="K922" s="2646"/>
      <c r="L922" s="2646"/>
      <c r="M922" s="2646"/>
      <c r="N922" s="2646"/>
      <c r="O922" s="2646"/>
      <c r="P922" s="2646"/>
      <c r="Q922" s="2646"/>
      <c r="R922" s="2646"/>
      <c r="S922" s="2646"/>
      <c r="T922" s="2646"/>
      <c r="U922" s="2646"/>
      <c r="V922" s="2646"/>
      <c r="W922" s="2646"/>
      <c r="X922" s="2646"/>
      <c r="Y922" s="2646"/>
      <c r="Z922" s="2646"/>
      <c r="AA922" s="2646"/>
      <c r="AB922" s="2646"/>
      <c r="AC922" s="2646"/>
      <c r="AD922" s="2646"/>
      <c r="AE922" s="2646"/>
      <c r="AF922" s="2586"/>
    </row>
    <row r="923" spans="2:32" s="2887" customFormat="1" x14ac:dyDescent="0.2">
      <c r="B923" s="2786" t="str">
        <f>+B899</f>
        <v>.</v>
      </c>
    </row>
    <row r="924" spans="2:32" s="2887" customFormat="1" ht="13.5" thickBot="1" x14ac:dyDescent="0.25"/>
    <row r="925" spans="2:32" s="2887" customFormat="1" ht="20.25" x14ac:dyDescent="0.2">
      <c r="B925" s="3616" t="s">
        <v>5124</v>
      </c>
      <c r="C925" s="3617"/>
      <c r="D925" s="3617"/>
      <c r="E925" s="3617"/>
      <c r="F925" s="3617"/>
      <c r="G925" s="3617"/>
      <c r="H925" s="3617"/>
      <c r="I925" s="3617"/>
      <c r="J925" s="3617"/>
      <c r="K925" s="3617"/>
      <c r="L925" s="3617"/>
      <c r="M925" s="3617"/>
      <c r="N925" s="3617"/>
      <c r="O925" s="3617"/>
      <c r="P925" s="3617"/>
      <c r="Q925" s="3617"/>
      <c r="R925" s="3617"/>
      <c r="S925" s="3617"/>
      <c r="T925" s="3617"/>
      <c r="U925" s="3617"/>
      <c r="V925" s="3617"/>
      <c r="W925" s="3617"/>
      <c r="X925" s="3617"/>
      <c r="Y925" s="3617"/>
      <c r="Z925" s="3617"/>
      <c r="AA925" s="3617"/>
      <c r="AB925" s="3617"/>
      <c r="AC925" s="3617"/>
      <c r="AD925" s="3617"/>
      <c r="AE925" s="3617"/>
      <c r="AF925" s="3618"/>
    </row>
    <row r="926" spans="2:32" s="2887" customFormat="1" x14ac:dyDescent="0.2">
      <c r="B926" s="3020"/>
      <c r="C926" s="3021"/>
      <c r="D926" s="3021"/>
      <c r="E926" s="3021"/>
      <c r="F926" s="3021"/>
      <c r="G926" s="2580"/>
      <c r="H926" s="2580"/>
      <c r="I926" s="2580"/>
      <c r="J926" s="2580"/>
      <c r="K926" s="2580"/>
      <c r="L926" s="2580"/>
      <c r="M926" s="2580"/>
      <c r="N926" s="2580"/>
      <c r="O926" s="2580"/>
      <c r="P926" s="2580"/>
      <c r="Q926" s="2580"/>
      <c r="R926" s="2580"/>
      <c r="S926" s="2580"/>
      <c r="T926" s="2580"/>
      <c r="U926" s="2580"/>
      <c r="V926" s="2580"/>
      <c r="W926" s="2580"/>
      <c r="X926" s="2580"/>
      <c r="Y926" s="2580"/>
      <c r="Z926" s="2580"/>
      <c r="AA926" s="2580"/>
      <c r="AB926" s="2580"/>
      <c r="AC926" s="2580"/>
      <c r="AD926" s="2580"/>
      <c r="AE926" s="2580"/>
      <c r="AF926" s="2581"/>
    </row>
    <row r="927" spans="2:32" s="2887" customFormat="1" ht="32.25" customHeight="1" x14ac:dyDescent="0.2">
      <c r="B927" s="2644" t="s">
        <v>5144</v>
      </c>
      <c r="C927" s="3021"/>
      <c r="D927" s="3674" t="s">
        <v>6306</v>
      </c>
      <c r="E927" s="3674"/>
      <c r="F927" s="3674"/>
      <c r="G927" s="2580"/>
      <c r="H927" s="2580"/>
      <c r="I927" s="2580"/>
      <c r="J927" s="2580"/>
      <c r="K927" s="2580"/>
      <c r="L927" s="2580"/>
      <c r="M927" s="2580"/>
      <c r="N927" s="2580"/>
      <c r="O927" s="2580"/>
      <c r="P927" s="2580"/>
      <c r="Q927" s="2580"/>
      <c r="R927" s="2580"/>
      <c r="S927" s="2580"/>
      <c r="T927" s="2580"/>
      <c r="U927" s="2580"/>
      <c r="V927" s="2580"/>
      <c r="W927" s="2580"/>
      <c r="X927" s="2580"/>
      <c r="Y927" s="2580"/>
      <c r="Z927" s="2580"/>
      <c r="AA927" s="2580"/>
      <c r="AB927" s="2580"/>
      <c r="AC927" s="2580"/>
      <c r="AD927" s="2580"/>
      <c r="AE927" s="2580"/>
      <c r="AF927" s="2581"/>
    </row>
    <row r="928" spans="2:32" s="2887" customFormat="1" x14ac:dyDescent="0.2">
      <c r="B928" s="3675" t="s">
        <v>5127</v>
      </c>
      <c r="C928" s="3676"/>
      <c r="D928" s="3670">
        <v>41589</v>
      </c>
      <c r="E928" s="3670"/>
      <c r="F928" s="3670"/>
      <c r="G928" s="2580"/>
      <c r="H928" s="2580"/>
      <c r="I928" s="2580"/>
      <c r="J928" s="2580"/>
      <c r="K928" s="2580"/>
      <c r="L928" s="2580"/>
      <c r="M928" s="2580"/>
      <c r="N928" s="2580"/>
      <c r="O928" s="2580"/>
      <c r="P928" s="2580"/>
      <c r="Q928" s="2580"/>
      <c r="R928" s="2580"/>
      <c r="S928" s="2580"/>
      <c r="T928" s="2580"/>
      <c r="U928" s="2580"/>
      <c r="V928" s="2580"/>
      <c r="W928" s="2580"/>
      <c r="X928" s="2580"/>
      <c r="Y928" s="2580"/>
      <c r="Z928" s="2580"/>
      <c r="AA928" s="2580"/>
      <c r="AB928" s="2580"/>
      <c r="AC928" s="2580"/>
      <c r="AD928" s="2580"/>
      <c r="AE928" s="2580"/>
      <c r="AF928" s="2581"/>
    </row>
    <row r="929" spans="2:32" s="2887" customFormat="1" x14ac:dyDescent="0.2">
      <c r="B929" s="3620" t="s">
        <v>5125</v>
      </c>
      <c r="C929" s="3621"/>
      <c r="D929" s="3692">
        <v>41645</v>
      </c>
      <c r="E929" s="3692"/>
      <c r="F929" s="3692"/>
      <c r="G929" s="2580"/>
      <c r="H929" s="2580"/>
      <c r="I929" s="2580"/>
      <c r="J929" s="2580"/>
      <c r="K929" s="2580"/>
      <c r="L929" s="2580"/>
      <c r="M929" s="2580"/>
      <c r="N929" s="2580"/>
      <c r="O929" s="2580"/>
      <c r="P929" s="2580"/>
      <c r="Q929" s="2580"/>
      <c r="R929" s="2580"/>
      <c r="S929" s="2580"/>
      <c r="T929" s="2580"/>
      <c r="U929" s="2580"/>
      <c r="V929" s="2580"/>
      <c r="W929" s="2580"/>
      <c r="X929" s="2580"/>
      <c r="Y929" s="2580"/>
      <c r="Z929" s="2580"/>
      <c r="AA929" s="2580"/>
      <c r="AB929" s="2580"/>
      <c r="AC929" s="2580"/>
      <c r="AD929" s="2580"/>
      <c r="AE929" s="2580"/>
      <c r="AF929" s="2581"/>
    </row>
    <row r="930" spans="2:32" s="2887" customFormat="1" ht="13.5" thickBot="1" x14ac:dyDescent="0.25">
      <c r="B930" s="3020"/>
      <c r="C930" s="3021"/>
      <c r="D930" s="3021"/>
      <c r="E930" s="3021"/>
      <c r="F930" s="3021"/>
      <c r="G930" s="2580"/>
      <c r="H930" s="2580"/>
      <c r="I930" s="2580"/>
      <c r="J930" s="2580"/>
      <c r="K930" s="2580"/>
      <c r="L930" s="2580"/>
      <c r="M930" s="2580"/>
      <c r="N930" s="2580"/>
      <c r="O930" s="2580"/>
      <c r="P930" s="2580"/>
      <c r="Q930" s="2580"/>
      <c r="R930" s="2580"/>
      <c r="S930" s="2580"/>
      <c r="T930" s="2580"/>
      <c r="U930" s="2580"/>
      <c r="V930" s="2580"/>
      <c r="W930" s="2580"/>
      <c r="X930" s="2580"/>
      <c r="Y930" s="2580"/>
      <c r="Z930" s="2580"/>
      <c r="AA930" s="2580"/>
      <c r="AB930" s="2580"/>
      <c r="AC930" s="2580"/>
      <c r="AD930" s="2580"/>
      <c r="AE930" s="2580"/>
      <c r="AF930" s="2581"/>
    </row>
    <row r="931" spans="2:32" s="2887" customFormat="1" ht="57.75" customHeight="1" thickBot="1" x14ac:dyDescent="0.25">
      <c r="B931" s="3633" t="s">
        <v>5126</v>
      </c>
      <c r="C931" s="3677"/>
      <c r="D931" s="3623" t="s">
        <v>6307</v>
      </c>
      <c r="E931" s="3624"/>
      <c r="F931" s="3624"/>
      <c r="G931" s="3624"/>
      <c r="H931" s="3624"/>
      <c r="I931" s="3624"/>
      <c r="J931" s="3624"/>
      <c r="K931" s="3624"/>
      <c r="L931" s="3624"/>
      <c r="M931" s="3624"/>
      <c r="N931" s="3624"/>
      <c r="O931" s="3624"/>
      <c r="P931" s="3624"/>
      <c r="Q931" s="3625"/>
      <c r="R931" s="2580"/>
      <c r="S931" s="2580"/>
      <c r="T931" s="2580"/>
      <c r="U931" s="2580"/>
      <c r="V931" s="2580"/>
      <c r="W931" s="2580"/>
      <c r="X931" s="2580"/>
      <c r="Y931" s="2580"/>
      <c r="Z931" s="2580"/>
      <c r="AA931" s="2580"/>
      <c r="AB931" s="2580"/>
      <c r="AC931" s="2580"/>
      <c r="AD931" s="2580"/>
      <c r="AE931" s="2580"/>
      <c r="AF931" s="2581"/>
    </row>
    <row r="932" spans="2:32" s="2887" customFormat="1" ht="13.5" thickBot="1" x14ac:dyDescent="0.25">
      <c r="B932" s="3020"/>
      <c r="C932" s="3021"/>
      <c r="D932" s="3021"/>
      <c r="E932" s="3021"/>
      <c r="F932" s="3021"/>
      <c r="G932" s="2580"/>
      <c r="H932" s="2580"/>
      <c r="I932" s="2580"/>
      <c r="J932" s="2580"/>
      <c r="K932" s="2580"/>
      <c r="L932" s="2580"/>
      <c r="M932" s="2580"/>
      <c r="N932" s="2580"/>
      <c r="O932" s="2580"/>
      <c r="P932" s="2580"/>
      <c r="Q932" s="2580"/>
      <c r="R932" s="2646"/>
      <c r="S932" s="2580"/>
      <c r="T932" s="2580"/>
      <c r="U932" s="2580"/>
      <c r="V932" s="2580"/>
      <c r="W932" s="2580"/>
      <c r="X932" s="2580"/>
      <c r="Y932" s="2580"/>
      <c r="Z932" s="2580"/>
      <c r="AA932" s="2580"/>
      <c r="AB932" s="2580"/>
      <c r="AC932" s="2580"/>
      <c r="AD932" s="2580"/>
      <c r="AE932" s="2580"/>
      <c r="AF932" s="2581"/>
    </row>
    <row r="933" spans="2:32" s="2887" customFormat="1" ht="21.75" customHeight="1" thickBot="1" x14ac:dyDescent="0.25">
      <c r="B933" s="3678" t="s">
        <v>5128</v>
      </c>
      <c r="C933" s="3679"/>
      <c r="D933" s="3630" t="s">
        <v>5129</v>
      </c>
      <c r="E933" s="3682" t="s">
        <v>224</v>
      </c>
      <c r="F933" s="3683"/>
      <c r="G933" s="3683"/>
      <c r="H933" s="3683"/>
      <c r="I933" s="3683"/>
      <c r="J933" s="3683"/>
      <c r="K933" s="3683"/>
      <c r="L933" s="3683"/>
      <c r="M933" s="3683"/>
      <c r="N933" s="3683"/>
      <c r="O933" s="3683"/>
      <c r="P933" s="3684"/>
      <c r="Q933" s="3685" t="s">
        <v>340</v>
      </c>
      <c r="R933" s="3686"/>
      <c r="S933" s="3687"/>
      <c r="T933" s="3687"/>
      <c r="U933" s="3687"/>
      <c r="V933" s="3687"/>
      <c r="W933" s="3687"/>
      <c r="X933" s="3687"/>
      <c r="Y933" s="3688"/>
      <c r="Z933" s="3685" t="s">
        <v>225</v>
      </c>
      <c r="AA933" s="3687"/>
      <c r="AB933" s="3688"/>
      <c r="AC933" s="3689" t="s">
        <v>5048</v>
      </c>
      <c r="AD933" s="3690"/>
      <c r="AE933" s="3691"/>
      <c r="AF933" s="2581"/>
    </row>
    <row r="934" spans="2:32" s="2887" customFormat="1" ht="21.75" customHeight="1" thickBot="1" x14ac:dyDescent="0.25">
      <c r="B934" s="3680"/>
      <c r="C934" s="3681"/>
      <c r="D934" s="3630"/>
      <c r="E934" s="3630" t="s">
        <v>5066</v>
      </c>
      <c r="F934" s="3630" t="s">
        <v>5067</v>
      </c>
      <c r="G934" s="3631" t="s">
        <v>5069</v>
      </c>
      <c r="H934" s="3631" t="s">
        <v>5130</v>
      </c>
      <c r="I934" s="3671" t="s">
        <v>5131</v>
      </c>
      <c r="J934" s="3671" t="s">
        <v>5132</v>
      </c>
      <c r="K934" s="3671" t="s">
        <v>5072</v>
      </c>
      <c r="L934" s="3671"/>
      <c r="M934" s="3671" t="s">
        <v>5133</v>
      </c>
      <c r="N934" s="3671" t="s">
        <v>5134</v>
      </c>
      <c r="O934" s="3671" t="s">
        <v>5135</v>
      </c>
      <c r="P934" s="3671" t="s">
        <v>5136</v>
      </c>
      <c r="Q934" s="3627" t="s">
        <v>5078</v>
      </c>
      <c r="R934" s="3627" t="s">
        <v>5079</v>
      </c>
      <c r="S934" s="3627" t="s">
        <v>5080</v>
      </c>
      <c r="T934" s="3627" t="s">
        <v>5137</v>
      </c>
      <c r="U934" s="3627" t="s">
        <v>5138</v>
      </c>
      <c r="V934" s="3627" t="s">
        <v>5083</v>
      </c>
      <c r="W934" s="3627" t="s">
        <v>5085</v>
      </c>
      <c r="X934" s="3631" t="s">
        <v>5139</v>
      </c>
      <c r="Y934" s="3631" t="s">
        <v>5140</v>
      </c>
      <c r="Z934" s="3627" t="s">
        <v>5141</v>
      </c>
      <c r="AA934" s="3627" t="s">
        <v>5142</v>
      </c>
      <c r="AB934" s="3627" t="s">
        <v>5143</v>
      </c>
      <c r="AC934" s="3627" t="s">
        <v>1162</v>
      </c>
      <c r="AD934" s="3627" t="s">
        <v>5049</v>
      </c>
      <c r="AE934" s="3627" t="s">
        <v>5050</v>
      </c>
      <c r="AF934" s="2581"/>
    </row>
    <row r="935" spans="2:32" s="2887" customFormat="1" ht="21.75" customHeight="1" thickBot="1" x14ac:dyDescent="0.25">
      <c r="B935" s="3680"/>
      <c r="C935" s="3681"/>
      <c r="D935" s="3627"/>
      <c r="E935" s="3627"/>
      <c r="F935" s="3627"/>
      <c r="G935" s="3632"/>
      <c r="H935" s="3632"/>
      <c r="I935" s="3631"/>
      <c r="J935" s="3631"/>
      <c r="K935" s="3019" t="s">
        <v>5092</v>
      </c>
      <c r="L935" s="3018" t="s">
        <v>2809</v>
      </c>
      <c r="M935" s="3631"/>
      <c r="N935" s="3631"/>
      <c r="O935" s="3631"/>
      <c r="P935" s="3631"/>
      <c r="Q935" s="3628"/>
      <c r="R935" s="3628"/>
      <c r="S935" s="3628"/>
      <c r="T935" s="3628"/>
      <c r="U935" s="3628"/>
      <c r="V935" s="3628"/>
      <c r="W935" s="3628"/>
      <c r="X935" s="3632"/>
      <c r="Y935" s="3632"/>
      <c r="Z935" s="3628"/>
      <c r="AA935" s="3628"/>
      <c r="AB935" s="3628"/>
      <c r="AC935" s="3628"/>
      <c r="AD935" s="3628"/>
      <c r="AE935" s="3628"/>
      <c r="AF935" s="2581"/>
    </row>
    <row r="936" spans="2:32" s="2887" customFormat="1" ht="18" customHeight="1" x14ac:dyDescent="0.2">
      <c r="B936" s="3664" t="s">
        <v>6128</v>
      </c>
      <c r="C936" s="3665"/>
      <c r="D936" s="3164" t="s">
        <v>1545</v>
      </c>
      <c r="E936" s="3164" t="s">
        <v>1545</v>
      </c>
      <c r="F936" s="3165" t="s">
        <v>1545</v>
      </c>
      <c r="G936" s="2660" t="s">
        <v>6129</v>
      </c>
      <c r="H936" s="2660" t="s">
        <v>1545</v>
      </c>
      <c r="I936" s="3166">
        <v>0.112</v>
      </c>
      <c r="J936" s="3166">
        <v>0.112</v>
      </c>
      <c r="K936" s="3165" t="s">
        <v>1545</v>
      </c>
      <c r="L936" s="2660" t="s">
        <v>1545</v>
      </c>
      <c r="M936" s="2660" t="s">
        <v>1545</v>
      </c>
      <c r="N936" s="2660" t="s">
        <v>1545</v>
      </c>
      <c r="O936" s="3427">
        <v>0.24640000000000004</v>
      </c>
      <c r="P936" s="3427">
        <f>0.15*1.12</f>
        <v>0.16800000000000001</v>
      </c>
      <c r="Q936" s="2660" t="s">
        <v>1545</v>
      </c>
      <c r="R936" s="3165" t="s">
        <v>1545</v>
      </c>
      <c r="S936" s="3165" t="s">
        <v>1545</v>
      </c>
      <c r="T936" s="3165" t="s">
        <v>1545</v>
      </c>
      <c r="U936" s="3166">
        <v>6.720000000000001E-2</v>
      </c>
      <c r="V936" s="3165" t="s">
        <v>1545</v>
      </c>
      <c r="W936" s="3165" t="s">
        <v>1545</v>
      </c>
      <c r="X936" s="3165" t="s">
        <v>1545</v>
      </c>
      <c r="Y936" s="3166">
        <v>6.720000000000001E-2</v>
      </c>
      <c r="Z936" s="3165" t="s">
        <v>49</v>
      </c>
      <c r="AA936" s="3166">
        <v>3.6999999999999998E-2</v>
      </c>
      <c r="AB936" s="3166">
        <v>0.112</v>
      </c>
      <c r="AC936" s="2661" t="s">
        <v>1545</v>
      </c>
      <c r="AD936" s="2661" t="s">
        <v>1545</v>
      </c>
      <c r="AE936" s="3268" t="s">
        <v>1545</v>
      </c>
      <c r="AF936" s="2581"/>
    </row>
    <row r="937" spans="2:32" s="2887" customFormat="1" ht="18" customHeight="1" x14ac:dyDescent="0.2">
      <c r="B937" s="3672" t="s">
        <v>6130</v>
      </c>
      <c r="C937" s="3673"/>
      <c r="D937" s="3159" t="s">
        <v>1545</v>
      </c>
      <c r="E937" s="3159" t="s">
        <v>1545</v>
      </c>
      <c r="F937" s="3160" t="s">
        <v>1545</v>
      </c>
      <c r="G937" s="2650" t="s">
        <v>6129</v>
      </c>
      <c r="H937" s="2650" t="s">
        <v>1545</v>
      </c>
      <c r="I937" s="3068">
        <v>0.112</v>
      </c>
      <c r="J937" s="3068">
        <v>0.112</v>
      </c>
      <c r="K937" s="3160" t="s">
        <v>1545</v>
      </c>
      <c r="L937" s="2650" t="s">
        <v>1545</v>
      </c>
      <c r="M937" s="2650" t="s">
        <v>1545</v>
      </c>
      <c r="N937" s="2650" t="s">
        <v>1545</v>
      </c>
      <c r="O937" s="3428">
        <v>0.24640000000000004</v>
      </c>
      <c r="P937" s="3428">
        <v>0.16800000000000001</v>
      </c>
      <c r="Q937" s="2650" t="s">
        <v>1545</v>
      </c>
      <c r="R937" s="3160" t="s">
        <v>1545</v>
      </c>
      <c r="S937" s="3160" t="s">
        <v>1545</v>
      </c>
      <c r="T937" s="3160" t="s">
        <v>1545</v>
      </c>
      <c r="U937" s="3068">
        <v>6.720000000000001E-2</v>
      </c>
      <c r="V937" s="3160" t="s">
        <v>1545</v>
      </c>
      <c r="W937" s="3160" t="s">
        <v>1545</v>
      </c>
      <c r="X937" s="3160" t="s">
        <v>1545</v>
      </c>
      <c r="Y937" s="3068">
        <v>6.720000000000001E-2</v>
      </c>
      <c r="Z937" s="3160" t="s">
        <v>49</v>
      </c>
      <c r="AA937" s="3068">
        <v>3.6999999999999998E-2</v>
      </c>
      <c r="AB937" s="3068">
        <v>0.112</v>
      </c>
      <c r="AC937" s="2620" t="s">
        <v>1545</v>
      </c>
      <c r="AD937" s="2620" t="s">
        <v>1545</v>
      </c>
      <c r="AE937" s="3270" t="s">
        <v>1545</v>
      </c>
      <c r="AF937" s="2581"/>
    </row>
    <row r="938" spans="2:32" s="2887" customFormat="1" ht="18" customHeight="1" x14ac:dyDescent="0.2">
      <c r="B938" s="3672" t="s">
        <v>6131</v>
      </c>
      <c r="C938" s="3673"/>
      <c r="D938" s="3159" t="s">
        <v>1545</v>
      </c>
      <c r="E938" s="3159" t="s">
        <v>1545</v>
      </c>
      <c r="F938" s="3160" t="s">
        <v>1545</v>
      </c>
      <c r="G938" s="2650" t="s">
        <v>6132</v>
      </c>
      <c r="H938" s="2650" t="s">
        <v>1545</v>
      </c>
      <c r="I938" s="3068">
        <v>0.112</v>
      </c>
      <c r="J938" s="3068">
        <v>0.112</v>
      </c>
      <c r="K938" s="3160" t="s">
        <v>1545</v>
      </c>
      <c r="L938" s="2650" t="s">
        <v>1545</v>
      </c>
      <c r="M938" s="2650" t="s">
        <v>1545</v>
      </c>
      <c r="N938" s="2650" t="s">
        <v>1545</v>
      </c>
      <c r="O938" s="3428">
        <v>0.24640000000000004</v>
      </c>
      <c r="P938" s="3428">
        <v>0.16800000000000001</v>
      </c>
      <c r="Q938" s="2650" t="s">
        <v>1545</v>
      </c>
      <c r="R938" s="3160" t="s">
        <v>1545</v>
      </c>
      <c r="S938" s="3160" t="s">
        <v>1545</v>
      </c>
      <c r="T938" s="3160" t="s">
        <v>1545</v>
      </c>
      <c r="U938" s="3068">
        <v>6.720000000000001E-2</v>
      </c>
      <c r="V938" s="3160" t="s">
        <v>1545</v>
      </c>
      <c r="W938" s="3160" t="s">
        <v>1545</v>
      </c>
      <c r="X938" s="3160" t="s">
        <v>1545</v>
      </c>
      <c r="Y938" s="3068">
        <v>6.720000000000001E-2</v>
      </c>
      <c r="Z938" s="3160" t="s">
        <v>49</v>
      </c>
      <c r="AA938" s="3068">
        <v>3.6999999999999998E-2</v>
      </c>
      <c r="AB938" s="3068">
        <v>0.112</v>
      </c>
      <c r="AC938" s="2620" t="s">
        <v>1545</v>
      </c>
      <c r="AD938" s="2620" t="s">
        <v>1545</v>
      </c>
      <c r="AE938" s="3270" t="s">
        <v>1545</v>
      </c>
      <c r="AF938" s="2581"/>
    </row>
    <row r="939" spans="2:32" s="2887" customFormat="1" ht="18" customHeight="1" x14ac:dyDescent="0.2">
      <c r="B939" s="3672" t="s">
        <v>6133</v>
      </c>
      <c r="C939" s="3673"/>
      <c r="D939" s="3159" t="s">
        <v>1545</v>
      </c>
      <c r="E939" s="3159" t="s">
        <v>1545</v>
      </c>
      <c r="F939" s="3159" t="s">
        <v>1545</v>
      </c>
      <c r="G939" s="2650" t="s">
        <v>6132</v>
      </c>
      <c r="H939" s="2650" t="s">
        <v>1545</v>
      </c>
      <c r="I939" s="3068">
        <v>0.112</v>
      </c>
      <c r="J939" s="3068">
        <v>0.112</v>
      </c>
      <c r="K939" s="3160" t="s">
        <v>1545</v>
      </c>
      <c r="L939" s="2650" t="s">
        <v>1545</v>
      </c>
      <c r="M939" s="2650" t="s">
        <v>1545</v>
      </c>
      <c r="N939" s="2650" t="s">
        <v>1545</v>
      </c>
      <c r="O939" s="3428">
        <v>0.24640000000000004</v>
      </c>
      <c r="P939" s="3428">
        <v>0.16800000000000001</v>
      </c>
      <c r="Q939" s="2650" t="s">
        <v>1545</v>
      </c>
      <c r="R939" s="3160" t="s">
        <v>1545</v>
      </c>
      <c r="S939" s="3160" t="s">
        <v>1545</v>
      </c>
      <c r="T939" s="3160" t="s">
        <v>1545</v>
      </c>
      <c r="U939" s="3068">
        <v>6.720000000000001E-2</v>
      </c>
      <c r="V939" s="3160" t="s">
        <v>1545</v>
      </c>
      <c r="W939" s="3160" t="s">
        <v>1545</v>
      </c>
      <c r="X939" s="3160" t="s">
        <v>1545</v>
      </c>
      <c r="Y939" s="3068">
        <v>6.720000000000001E-2</v>
      </c>
      <c r="Z939" s="3160" t="s">
        <v>49</v>
      </c>
      <c r="AA939" s="3068">
        <v>3.6999999999999998E-2</v>
      </c>
      <c r="AB939" s="3068">
        <v>0.112</v>
      </c>
      <c r="AC939" s="2620" t="s">
        <v>1545</v>
      </c>
      <c r="AD939" s="2620" t="s">
        <v>1545</v>
      </c>
      <c r="AE939" s="3270" t="s">
        <v>1545</v>
      </c>
      <c r="AF939" s="2581"/>
    </row>
    <row r="940" spans="2:32" s="2887" customFormat="1" ht="18" customHeight="1" x14ac:dyDescent="0.2">
      <c r="B940" s="3672" t="s">
        <v>6134</v>
      </c>
      <c r="C940" s="3673"/>
      <c r="D940" s="3159" t="s">
        <v>1545</v>
      </c>
      <c r="E940" s="3159" t="s">
        <v>1545</v>
      </c>
      <c r="F940" s="3159" t="s">
        <v>1545</v>
      </c>
      <c r="G940" s="2650" t="s">
        <v>6135</v>
      </c>
      <c r="H940" s="2650" t="s">
        <v>1545</v>
      </c>
      <c r="I940" s="3068">
        <v>0.11200000000000002</v>
      </c>
      <c r="J940" s="3068">
        <v>0.11200000000000002</v>
      </c>
      <c r="K940" s="3160" t="s">
        <v>1545</v>
      </c>
      <c r="L940" s="2650" t="s">
        <v>1545</v>
      </c>
      <c r="M940" s="2650" t="s">
        <v>1545</v>
      </c>
      <c r="N940" s="2650" t="s">
        <v>1545</v>
      </c>
      <c r="O940" s="3428">
        <v>0.24640000000000004</v>
      </c>
      <c r="P940" s="3428">
        <v>0.16800000000000001</v>
      </c>
      <c r="Q940" s="2650" t="s">
        <v>1545</v>
      </c>
      <c r="R940" s="3160" t="s">
        <v>1545</v>
      </c>
      <c r="S940" s="3160" t="s">
        <v>1545</v>
      </c>
      <c r="T940" s="3160" t="s">
        <v>1545</v>
      </c>
      <c r="U940" s="3068">
        <v>6.720000000000001E-2</v>
      </c>
      <c r="V940" s="3160" t="s">
        <v>1545</v>
      </c>
      <c r="W940" s="3160" t="s">
        <v>1545</v>
      </c>
      <c r="X940" s="3160" t="s">
        <v>1545</v>
      </c>
      <c r="Y940" s="3068">
        <v>6.720000000000001E-2</v>
      </c>
      <c r="Z940" s="3160" t="s">
        <v>58</v>
      </c>
      <c r="AA940" s="3068">
        <v>2.23888E-2</v>
      </c>
      <c r="AB940" s="3068">
        <v>0.112</v>
      </c>
      <c r="AC940" s="2620" t="s">
        <v>1545</v>
      </c>
      <c r="AD940" s="2620" t="s">
        <v>1545</v>
      </c>
      <c r="AE940" s="3270" t="s">
        <v>1545</v>
      </c>
      <c r="AF940" s="2581"/>
    </row>
    <row r="941" spans="2:32" s="2887" customFormat="1" ht="18" customHeight="1" x14ac:dyDescent="0.2">
      <c r="B941" s="3672" t="s">
        <v>6136</v>
      </c>
      <c r="C941" s="3673"/>
      <c r="D941" s="3159" t="s">
        <v>1545</v>
      </c>
      <c r="E941" s="3159" t="s">
        <v>1545</v>
      </c>
      <c r="F941" s="3159" t="s">
        <v>1545</v>
      </c>
      <c r="G941" s="2650" t="s">
        <v>6135</v>
      </c>
      <c r="H941" s="2650" t="s">
        <v>1545</v>
      </c>
      <c r="I941" s="3068">
        <v>0.112</v>
      </c>
      <c r="J941" s="3068">
        <v>0.112</v>
      </c>
      <c r="K941" s="3160" t="s">
        <v>1545</v>
      </c>
      <c r="L941" s="2650" t="s">
        <v>1545</v>
      </c>
      <c r="M941" s="2650" t="s">
        <v>1545</v>
      </c>
      <c r="N941" s="2650" t="s">
        <v>1545</v>
      </c>
      <c r="O941" s="3428">
        <v>0.24640000000000004</v>
      </c>
      <c r="P941" s="3428">
        <v>0.16800000000000001</v>
      </c>
      <c r="Q941" s="2650" t="s">
        <v>1545</v>
      </c>
      <c r="R941" s="3160" t="s">
        <v>1545</v>
      </c>
      <c r="S941" s="3160" t="s">
        <v>1545</v>
      </c>
      <c r="T941" s="3160" t="s">
        <v>1545</v>
      </c>
      <c r="U941" s="3068">
        <v>6.720000000000001E-2</v>
      </c>
      <c r="V941" s="3160" t="s">
        <v>1545</v>
      </c>
      <c r="W941" s="3160" t="s">
        <v>1545</v>
      </c>
      <c r="X941" s="3160" t="s">
        <v>1545</v>
      </c>
      <c r="Y941" s="3068">
        <v>6.720000000000001E-2</v>
      </c>
      <c r="Z941" s="3160" t="s">
        <v>58</v>
      </c>
      <c r="AA941" s="3068">
        <v>2.23888E-2</v>
      </c>
      <c r="AB941" s="3068">
        <v>0.112</v>
      </c>
      <c r="AC941" s="2620" t="s">
        <v>1545</v>
      </c>
      <c r="AD941" s="2620" t="s">
        <v>1545</v>
      </c>
      <c r="AE941" s="3270" t="s">
        <v>1545</v>
      </c>
      <c r="AF941" s="2581"/>
    </row>
    <row r="942" spans="2:32" s="2887" customFormat="1" ht="18" customHeight="1" x14ac:dyDescent="0.2">
      <c r="B942" s="3672" t="s">
        <v>6137</v>
      </c>
      <c r="C942" s="3673"/>
      <c r="D942" s="3159" t="s">
        <v>1545</v>
      </c>
      <c r="E942" s="3159" t="s">
        <v>1545</v>
      </c>
      <c r="F942" s="3159" t="s">
        <v>1545</v>
      </c>
      <c r="G942" s="2650" t="s">
        <v>6138</v>
      </c>
      <c r="H942" s="2650" t="s">
        <v>1545</v>
      </c>
      <c r="I942" s="3068">
        <v>0.112</v>
      </c>
      <c r="J942" s="3068">
        <v>0.112</v>
      </c>
      <c r="K942" s="3160" t="s">
        <v>1545</v>
      </c>
      <c r="L942" s="2650" t="s">
        <v>1545</v>
      </c>
      <c r="M942" s="2650" t="s">
        <v>1545</v>
      </c>
      <c r="N942" s="2650" t="s">
        <v>1545</v>
      </c>
      <c r="O942" s="3428">
        <v>0.24640000000000004</v>
      </c>
      <c r="P942" s="3428">
        <v>0.16800000000000001</v>
      </c>
      <c r="Q942" s="2650" t="s">
        <v>1545</v>
      </c>
      <c r="R942" s="3160" t="s">
        <v>1545</v>
      </c>
      <c r="S942" s="3160" t="s">
        <v>1545</v>
      </c>
      <c r="T942" s="3160" t="s">
        <v>1545</v>
      </c>
      <c r="U942" s="3068">
        <v>6.720000000000001E-2</v>
      </c>
      <c r="V942" s="3160" t="s">
        <v>1545</v>
      </c>
      <c r="W942" s="3160" t="s">
        <v>1545</v>
      </c>
      <c r="X942" s="3160" t="s">
        <v>1545</v>
      </c>
      <c r="Y942" s="3068">
        <v>6.720000000000001E-2</v>
      </c>
      <c r="Z942" s="3160" t="s">
        <v>58</v>
      </c>
      <c r="AA942" s="3068">
        <v>2.23888E-2</v>
      </c>
      <c r="AB942" s="3068">
        <v>0.112</v>
      </c>
      <c r="AC942" s="2620" t="s">
        <v>1545</v>
      </c>
      <c r="AD942" s="2620" t="s">
        <v>1545</v>
      </c>
      <c r="AE942" s="3270" t="s">
        <v>1545</v>
      </c>
      <c r="AF942" s="2581"/>
    </row>
    <row r="943" spans="2:32" s="2887" customFormat="1" ht="18" customHeight="1" x14ac:dyDescent="0.2">
      <c r="B943" s="3672" t="s">
        <v>6139</v>
      </c>
      <c r="C943" s="3673"/>
      <c r="D943" s="3159" t="s">
        <v>1545</v>
      </c>
      <c r="E943" s="3159" t="s">
        <v>1545</v>
      </c>
      <c r="F943" s="3159" t="s">
        <v>1545</v>
      </c>
      <c r="G943" s="2650" t="s">
        <v>6138</v>
      </c>
      <c r="H943" s="2650" t="s">
        <v>1545</v>
      </c>
      <c r="I943" s="3068">
        <v>0.112</v>
      </c>
      <c r="J943" s="3068">
        <v>0.112</v>
      </c>
      <c r="K943" s="3160" t="s">
        <v>1545</v>
      </c>
      <c r="L943" s="2650" t="s">
        <v>1545</v>
      </c>
      <c r="M943" s="2650" t="s">
        <v>1545</v>
      </c>
      <c r="N943" s="2650" t="s">
        <v>1545</v>
      </c>
      <c r="O943" s="3428">
        <v>0.24640000000000004</v>
      </c>
      <c r="P943" s="3428">
        <v>0.16800000000000001</v>
      </c>
      <c r="Q943" s="2650" t="s">
        <v>1545</v>
      </c>
      <c r="R943" s="3160" t="s">
        <v>1545</v>
      </c>
      <c r="S943" s="3160" t="s">
        <v>1545</v>
      </c>
      <c r="T943" s="3160" t="s">
        <v>1545</v>
      </c>
      <c r="U943" s="3068">
        <v>6.720000000000001E-2</v>
      </c>
      <c r="V943" s="3160" t="s">
        <v>1545</v>
      </c>
      <c r="W943" s="3160" t="s">
        <v>1545</v>
      </c>
      <c r="X943" s="3160" t="s">
        <v>1545</v>
      </c>
      <c r="Y943" s="3068">
        <v>6.720000000000001E-2</v>
      </c>
      <c r="Z943" s="3160" t="s">
        <v>58</v>
      </c>
      <c r="AA943" s="3068">
        <v>2.23888E-2</v>
      </c>
      <c r="AB943" s="3068">
        <v>0.112</v>
      </c>
      <c r="AC943" s="2620" t="s">
        <v>1545</v>
      </c>
      <c r="AD943" s="2620" t="s">
        <v>1545</v>
      </c>
      <c r="AE943" s="3270" t="s">
        <v>1545</v>
      </c>
      <c r="AF943" s="2581"/>
    </row>
    <row r="944" spans="2:32" s="2887" customFormat="1" ht="18" customHeight="1" x14ac:dyDescent="0.2">
      <c r="B944" s="3672" t="s">
        <v>6140</v>
      </c>
      <c r="C944" s="3673"/>
      <c r="D944" s="3159" t="s">
        <v>1545</v>
      </c>
      <c r="E944" s="3159" t="s">
        <v>1545</v>
      </c>
      <c r="F944" s="3159" t="s">
        <v>1545</v>
      </c>
      <c r="G944" s="2650" t="s">
        <v>6141</v>
      </c>
      <c r="H944" s="2650" t="s">
        <v>1545</v>
      </c>
      <c r="I944" s="3068">
        <v>0.112</v>
      </c>
      <c r="J944" s="3068">
        <v>0.112</v>
      </c>
      <c r="K944" s="3160" t="s">
        <v>1545</v>
      </c>
      <c r="L944" s="2650" t="s">
        <v>1545</v>
      </c>
      <c r="M944" s="2650" t="s">
        <v>1545</v>
      </c>
      <c r="N944" s="2650" t="s">
        <v>1545</v>
      </c>
      <c r="O944" s="3428">
        <v>0.24640000000000004</v>
      </c>
      <c r="P944" s="3428">
        <v>0.16800000000000001</v>
      </c>
      <c r="Q944" s="2650" t="s">
        <v>1545</v>
      </c>
      <c r="R944" s="3160" t="s">
        <v>1545</v>
      </c>
      <c r="S944" s="3160" t="s">
        <v>1545</v>
      </c>
      <c r="T944" s="3160" t="s">
        <v>1545</v>
      </c>
      <c r="U944" s="3068">
        <v>6.720000000000001E-2</v>
      </c>
      <c r="V944" s="3160" t="s">
        <v>1545</v>
      </c>
      <c r="W944" s="3160" t="s">
        <v>1545</v>
      </c>
      <c r="X944" s="3160" t="s">
        <v>1545</v>
      </c>
      <c r="Y944" s="3068">
        <v>6.720000000000001E-2</v>
      </c>
      <c r="Z944" s="3160" t="s">
        <v>58</v>
      </c>
      <c r="AA944" s="3068">
        <v>2.23888E-2</v>
      </c>
      <c r="AB944" s="3068">
        <v>0.112</v>
      </c>
      <c r="AC944" s="2620" t="s">
        <v>1545</v>
      </c>
      <c r="AD944" s="2620" t="s">
        <v>1545</v>
      </c>
      <c r="AE944" s="3270" t="s">
        <v>1545</v>
      </c>
      <c r="AF944" s="2581"/>
    </row>
    <row r="945" spans="2:32" s="2887" customFormat="1" ht="18" customHeight="1" x14ac:dyDescent="0.2">
      <c r="B945" s="3672" t="s">
        <v>6142</v>
      </c>
      <c r="C945" s="3673"/>
      <c r="D945" s="3159" t="s">
        <v>1545</v>
      </c>
      <c r="E945" s="3159" t="s">
        <v>1545</v>
      </c>
      <c r="F945" s="3159" t="s">
        <v>1545</v>
      </c>
      <c r="G945" s="2650" t="s">
        <v>6141</v>
      </c>
      <c r="H945" s="2650" t="s">
        <v>1545</v>
      </c>
      <c r="I945" s="3068">
        <v>0.112</v>
      </c>
      <c r="J945" s="3068">
        <v>0.112</v>
      </c>
      <c r="K945" s="3160" t="s">
        <v>1545</v>
      </c>
      <c r="L945" s="2650" t="s">
        <v>1545</v>
      </c>
      <c r="M945" s="2650" t="s">
        <v>1545</v>
      </c>
      <c r="N945" s="2650" t="s">
        <v>1545</v>
      </c>
      <c r="O945" s="3428">
        <v>0.24640000000000004</v>
      </c>
      <c r="P945" s="3428">
        <v>0.16800000000000001</v>
      </c>
      <c r="Q945" s="2650" t="s">
        <v>1545</v>
      </c>
      <c r="R945" s="3160" t="s">
        <v>1545</v>
      </c>
      <c r="S945" s="3160" t="s">
        <v>1545</v>
      </c>
      <c r="T945" s="3160" t="s">
        <v>1545</v>
      </c>
      <c r="U945" s="3068">
        <v>6.720000000000001E-2</v>
      </c>
      <c r="V945" s="3160" t="s">
        <v>1545</v>
      </c>
      <c r="W945" s="3160" t="s">
        <v>1545</v>
      </c>
      <c r="X945" s="3160" t="s">
        <v>1545</v>
      </c>
      <c r="Y945" s="3068">
        <v>6.720000000000001E-2</v>
      </c>
      <c r="Z945" s="3160" t="s">
        <v>58</v>
      </c>
      <c r="AA945" s="3068">
        <v>2.23888E-2</v>
      </c>
      <c r="AB945" s="3068">
        <v>0.112</v>
      </c>
      <c r="AC945" s="2620" t="s">
        <v>1545</v>
      </c>
      <c r="AD945" s="2620" t="s">
        <v>1545</v>
      </c>
      <c r="AE945" s="3270" t="s">
        <v>1545</v>
      </c>
      <c r="AF945" s="2581"/>
    </row>
    <row r="946" spans="2:32" s="2887" customFormat="1" ht="18" customHeight="1" x14ac:dyDescent="0.2">
      <c r="B946" s="3672" t="s">
        <v>6143</v>
      </c>
      <c r="C946" s="3673"/>
      <c r="D946" s="3159" t="s">
        <v>1545</v>
      </c>
      <c r="E946" s="3159" t="s">
        <v>1545</v>
      </c>
      <c r="F946" s="3159" t="s">
        <v>1545</v>
      </c>
      <c r="G946" s="2650" t="s">
        <v>6144</v>
      </c>
      <c r="H946" s="2650" t="s">
        <v>1545</v>
      </c>
      <c r="I946" s="3068">
        <v>0.11</v>
      </c>
      <c r="J946" s="3068">
        <v>0.11</v>
      </c>
      <c r="K946" s="3160" t="s">
        <v>1545</v>
      </c>
      <c r="L946" s="2650" t="s">
        <v>1545</v>
      </c>
      <c r="M946" s="2650" t="s">
        <v>1545</v>
      </c>
      <c r="N946" s="2650" t="s">
        <v>1545</v>
      </c>
      <c r="O946" s="3428">
        <v>0.24640000000000004</v>
      </c>
      <c r="P946" s="3428">
        <v>0.16800000000000001</v>
      </c>
      <c r="Q946" s="2650" t="s">
        <v>1545</v>
      </c>
      <c r="R946" s="3160" t="s">
        <v>1545</v>
      </c>
      <c r="S946" s="3160" t="s">
        <v>1545</v>
      </c>
      <c r="T946" s="3160" t="s">
        <v>1545</v>
      </c>
      <c r="U946" s="3068">
        <v>6.720000000000001E-2</v>
      </c>
      <c r="V946" s="3160" t="s">
        <v>1545</v>
      </c>
      <c r="W946" s="3160" t="s">
        <v>1545</v>
      </c>
      <c r="X946" s="3160" t="s">
        <v>1545</v>
      </c>
      <c r="Y946" s="3068">
        <v>6.720000000000001E-2</v>
      </c>
      <c r="Z946" s="3160" t="s">
        <v>58</v>
      </c>
      <c r="AA946" s="3068">
        <v>2.23888E-2</v>
      </c>
      <c r="AB946" s="3068">
        <v>0.112</v>
      </c>
      <c r="AC946" s="2620" t="s">
        <v>1545</v>
      </c>
      <c r="AD946" s="2620" t="s">
        <v>1545</v>
      </c>
      <c r="AE946" s="3270" t="s">
        <v>1545</v>
      </c>
      <c r="AF946" s="2581"/>
    </row>
    <row r="947" spans="2:32" s="2887" customFormat="1" ht="18" customHeight="1" x14ac:dyDescent="0.2">
      <c r="B947" s="3672" t="s">
        <v>6145</v>
      </c>
      <c r="C947" s="3673"/>
      <c r="D947" s="3159" t="s">
        <v>1545</v>
      </c>
      <c r="E947" s="3159" t="s">
        <v>1545</v>
      </c>
      <c r="F947" s="3159" t="s">
        <v>1545</v>
      </c>
      <c r="G947" s="2650" t="s">
        <v>6144</v>
      </c>
      <c r="H947" s="2650" t="s">
        <v>1545</v>
      </c>
      <c r="I947" s="3068">
        <v>0.11</v>
      </c>
      <c r="J947" s="3068">
        <v>0.11</v>
      </c>
      <c r="K947" s="3160" t="s">
        <v>1545</v>
      </c>
      <c r="L947" s="2650" t="s">
        <v>1545</v>
      </c>
      <c r="M947" s="2650" t="s">
        <v>1545</v>
      </c>
      <c r="N947" s="2650" t="s">
        <v>1545</v>
      </c>
      <c r="O947" s="3428">
        <v>0.24640000000000004</v>
      </c>
      <c r="P947" s="3428">
        <v>0.16800000000000001</v>
      </c>
      <c r="Q947" s="2650" t="s">
        <v>1545</v>
      </c>
      <c r="R947" s="3160" t="s">
        <v>1545</v>
      </c>
      <c r="S947" s="3160" t="s">
        <v>1545</v>
      </c>
      <c r="T947" s="3160" t="s">
        <v>1545</v>
      </c>
      <c r="U947" s="3068">
        <v>6.720000000000001E-2</v>
      </c>
      <c r="V947" s="3160" t="s">
        <v>1545</v>
      </c>
      <c r="W947" s="3160" t="s">
        <v>1545</v>
      </c>
      <c r="X947" s="3160" t="s">
        <v>1545</v>
      </c>
      <c r="Y947" s="3068">
        <v>6.720000000000001E-2</v>
      </c>
      <c r="Z947" s="3160" t="s">
        <v>58</v>
      </c>
      <c r="AA947" s="3068">
        <v>2.23888E-2</v>
      </c>
      <c r="AB947" s="3068">
        <v>0.112</v>
      </c>
      <c r="AC947" s="2620" t="s">
        <v>1545</v>
      </c>
      <c r="AD947" s="2620" t="s">
        <v>1545</v>
      </c>
      <c r="AE947" s="3270" t="s">
        <v>1545</v>
      </c>
      <c r="AF947" s="2581"/>
    </row>
    <row r="948" spans="2:32" s="2887" customFormat="1" ht="18" customHeight="1" x14ac:dyDescent="0.2">
      <c r="B948" s="3672" t="s">
        <v>6146</v>
      </c>
      <c r="C948" s="3673"/>
      <c r="D948" s="3159" t="s">
        <v>1545</v>
      </c>
      <c r="E948" s="3159" t="s">
        <v>1545</v>
      </c>
      <c r="F948" s="3159" t="s">
        <v>1545</v>
      </c>
      <c r="G948" s="2650" t="s">
        <v>6147</v>
      </c>
      <c r="H948" s="2650" t="s">
        <v>1545</v>
      </c>
      <c r="I948" s="3068">
        <v>0.10976</v>
      </c>
      <c r="J948" s="3068">
        <v>0.10976</v>
      </c>
      <c r="K948" s="3160" t="s">
        <v>1545</v>
      </c>
      <c r="L948" s="2650" t="s">
        <v>1545</v>
      </c>
      <c r="M948" s="2650" t="s">
        <v>1545</v>
      </c>
      <c r="N948" s="2650" t="s">
        <v>1545</v>
      </c>
      <c r="O948" s="3428">
        <v>0.24640000000000004</v>
      </c>
      <c r="P948" s="3428">
        <v>0.16800000000000001</v>
      </c>
      <c r="Q948" s="2650" t="s">
        <v>1545</v>
      </c>
      <c r="R948" s="3160" t="s">
        <v>1545</v>
      </c>
      <c r="S948" s="3160" t="s">
        <v>1545</v>
      </c>
      <c r="T948" s="3160" t="s">
        <v>1545</v>
      </c>
      <c r="U948" s="3068">
        <v>6.720000000000001E-2</v>
      </c>
      <c r="V948" s="3160" t="s">
        <v>1545</v>
      </c>
      <c r="W948" s="3160" t="s">
        <v>1545</v>
      </c>
      <c r="X948" s="3160" t="s">
        <v>1545</v>
      </c>
      <c r="Y948" s="3068">
        <v>6.720000000000001E-2</v>
      </c>
      <c r="Z948" s="3160" t="s">
        <v>58</v>
      </c>
      <c r="AA948" s="3068">
        <v>2.23888E-2</v>
      </c>
      <c r="AB948" s="3068">
        <v>0.112</v>
      </c>
      <c r="AC948" s="2620" t="s">
        <v>1545</v>
      </c>
      <c r="AD948" s="2620" t="s">
        <v>1545</v>
      </c>
      <c r="AE948" s="3270" t="s">
        <v>1545</v>
      </c>
      <c r="AF948" s="2581"/>
    </row>
    <row r="949" spans="2:32" s="2887" customFormat="1" ht="18" customHeight="1" x14ac:dyDescent="0.2">
      <c r="B949" s="3672" t="s">
        <v>6148</v>
      </c>
      <c r="C949" s="3673"/>
      <c r="D949" s="3159" t="s">
        <v>1545</v>
      </c>
      <c r="E949" s="3159" t="s">
        <v>1545</v>
      </c>
      <c r="F949" s="3159" t="s">
        <v>1545</v>
      </c>
      <c r="G949" s="2650" t="s">
        <v>6147</v>
      </c>
      <c r="H949" s="2650" t="s">
        <v>1545</v>
      </c>
      <c r="I949" s="3068">
        <v>0.10976</v>
      </c>
      <c r="J949" s="3068">
        <v>0.10976</v>
      </c>
      <c r="K949" s="3160" t="s">
        <v>1545</v>
      </c>
      <c r="L949" s="2650" t="s">
        <v>1545</v>
      </c>
      <c r="M949" s="2650" t="s">
        <v>1545</v>
      </c>
      <c r="N949" s="2650" t="s">
        <v>1545</v>
      </c>
      <c r="O949" s="3428">
        <v>0.24640000000000004</v>
      </c>
      <c r="P949" s="3428">
        <v>0.16800000000000001</v>
      </c>
      <c r="Q949" s="2650" t="s">
        <v>1545</v>
      </c>
      <c r="R949" s="3160" t="s">
        <v>1545</v>
      </c>
      <c r="S949" s="3160" t="s">
        <v>1545</v>
      </c>
      <c r="T949" s="3160" t="s">
        <v>1545</v>
      </c>
      <c r="U949" s="3068">
        <v>6.720000000000001E-2</v>
      </c>
      <c r="V949" s="3160" t="s">
        <v>1545</v>
      </c>
      <c r="W949" s="3160" t="s">
        <v>1545</v>
      </c>
      <c r="X949" s="3160" t="s">
        <v>1545</v>
      </c>
      <c r="Y949" s="3068">
        <v>6.720000000000001E-2</v>
      </c>
      <c r="Z949" s="3160" t="s">
        <v>58</v>
      </c>
      <c r="AA949" s="3068">
        <v>2.23888E-2</v>
      </c>
      <c r="AB949" s="3068">
        <v>0.112</v>
      </c>
      <c r="AC949" s="2620" t="s">
        <v>1545</v>
      </c>
      <c r="AD949" s="2620" t="s">
        <v>1545</v>
      </c>
      <c r="AE949" s="3270" t="s">
        <v>1545</v>
      </c>
      <c r="AF949" s="2581"/>
    </row>
    <row r="950" spans="2:32" s="2887" customFormat="1" ht="18" customHeight="1" x14ac:dyDescent="0.2">
      <c r="B950" s="3672" t="s">
        <v>6149</v>
      </c>
      <c r="C950" s="3673"/>
      <c r="D950" s="3159" t="s">
        <v>1545</v>
      </c>
      <c r="E950" s="3159" t="s">
        <v>1545</v>
      </c>
      <c r="F950" s="3159" t="s">
        <v>1545</v>
      </c>
      <c r="G950" s="2650" t="s">
        <v>6150</v>
      </c>
      <c r="H950" s="2650" t="s">
        <v>1545</v>
      </c>
      <c r="I950" s="3068">
        <v>0.108</v>
      </c>
      <c r="J950" s="3068">
        <v>0.108</v>
      </c>
      <c r="K950" s="3160" t="s">
        <v>1545</v>
      </c>
      <c r="L950" s="2650" t="s">
        <v>1545</v>
      </c>
      <c r="M950" s="2650" t="s">
        <v>1545</v>
      </c>
      <c r="N950" s="2650" t="s">
        <v>1545</v>
      </c>
      <c r="O950" s="3428">
        <v>0.24640000000000004</v>
      </c>
      <c r="P950" s="3428">
        <v>0.16800000000000001</v>
      </c>
      <c r="Q950" s="2650" t="s">
        <v>1545</v>
      </c>
      <c r="R950" s="3160" t="s">
        <v>1545</v>
      </c>
      <c r="S950" s="3160" t="s">
        <v>1545</v>
      </c>
      <c r="T950" s="3160" t="s">
        <v>1545</v>
      </c>
      <c r="U950" s="3068">
        <v>6.720000000000001E-2</v>
      </c>
      <c r="V950" s="3160" t="s">
        <v>1545</v>
      </c>
      <c r="W950" s="3160" t="s">
        <v>1545</v>
      </c>
      <c r="X950" s="3160" t="s">
        <v>1545</v>
      </c>
      <c r="Y950" s="3068">
        <v>6.720000000000001E-2</v>
      </c>
      <c r="Z950" s="3160" t="s">
        <v>58</v>
      </c>
      <c r="AA950" s="3068">
        <v>2.23888E-2</v>
      </c>
      <c r="AB950" s="3068">
        <v>0.112</v>
      </c>
      <c r="AC950" s="2620" t="s">
        <v>1545</v>
      </c>
      <c r="AD950" s="2620" t="s">
        <v>1545</v>
      </c>
      <c r="AE950" s="3270" t="s">
        <v>1545</v>
      </c>
      <c r="AF950" s="2581"/>
    </row>
    <row r="951" spans="2:32" s="2887" customFormat="1" ht="18" customHeight="1" x14ac:dyDescent="0.2">
      <c r="B951" s="3672" t="s">
        <v>6151</v>
      </c>
      <c r="C951" s="3673"/>
      <c r="D951" s="3159" t="s">
        <v>1545</v>
      </c>
      <c r="E951" s="3159" t="s">
        <v>1545</v>
      </c>
      <c r="F951" s="3159" t="s">
        <v>1545</v>
      </c>
      <c r="G951" s="2650" t="s">
        <v>6150</v>
      </c>
      <c r="H951" s="2650" t="s">
        <v>1545</v>
      </c>
      <c r="I951" s="3068">
        <v>0.108</v>
      </c>
      <c r="J951" s="3068">
        <v>0.108</v>
      </c>
      <c r="K951" s="3160" t="s">
        <v>1545</v>
      </c>
      <c r="L951" s="2650" t="s">
        <v>1545</v>
      </c>
      <c r="M951" s="2650" t="s">
        <v>1545</v>
      </c>
      <c r="N951" s="2650" t="s">
        <v>1545</v>
      </c>
      <c r="O951" s="3428">
        <v>0.24640000000000004</v>
      </c>
      <c r="P951" s="3428">
        <v>0.16800000000000001</v>
      </c>
      <c r="Q951" s="2650" t="s">
        <v>1545</v>
      </c>
      <c r="R951" s="3160" t="s">
        <v>1545</v>
      </c>
      <c r="S951" s="3160" t="s">
        <v>1545</v>
      </c>
      <c r="T951" s="3160" t="s">
        <v>1545</v>
      </c>
      <c r="U951" s="3068">
        <v>6.720000000000001E-2</v>
      </c>
      <c r="V951" s="3160" t="s">
        <v>1545</v>
      </c>
      <c r="W951" s="3160" t="s">
        <v>1545</v>
      </c>
      <c r="X951" s="3160" t="s">
        <v>1545</v>
      </c>
      <c r="Y951" s="3068">
        <v>6.720000000000001E-2</v>
      </c>
      <c r="Z951" s="3160" t="s">
        <v>58</v>
      </c>
      <c r="AA951" s="3068">
        <v>2.23888E-2</v>
      </c>
      <c r="AB951" s="3068">
        <v>0.112</v>
      </c>
      <c r="AC951" s="2620" t="s">
        <v>1545</v>
      </c>
      <c r="AD951" s="2620" t="s">
        <v>1545</v>
      </c>
      <c r="AE951" s="3270" t="s">
        <v>1545</v>
      </c>
      <c r="AF951" s="2581"/>
    </row>
    <row r="952" spans="2:32" s="2887" customFormat="1" ht="18" customHeight="1" x14ac:dyDescent="0.2">
      <c r="B952" s="3672" t="s">
        <v>6152</v>
      </c>
      <c r="C952" s="3673"/>
      <c r="D952" s="3159" t="s">
        <v>1545</v>
      </c>
      <c r="E952" s="3159" t="s">
        <v>1545</v>
      </c>
      <c r="F952" s="3159" t="s">
        <v>1545</v>
      </c>
      <c r="G952" s="2650" t="s">
        <v>6153</v>
      </c>
      <c r="H952" s="2650" t="s">
        <v>1545</v>
      </c>
      <c r="I952" s="3068">
        <v>0.1008</v>
      </c>
      <c r="J952" s="3068">
        <v>0.1008</v>
      </c>
      <c r="K952" s="3160" t="s">
        <v>1545</v>
      </c>
      <c r="L952" s="2650" t="s">
        <v>1545</v>
      </c>
      <c r="M952" s="2650" t="s">
        <v>1545</v>
      </c>
      <c r="N952" s="2650" t="s">
        <v>1545</v>
      </c>
      <c r="O952" s="3428">
        <v>0.24640000000000004</v>
      </c>
      <c r="P952" s="3428">
        <v>0.16800000000000001</v>
      </c>
      <c r="Q952" s="2650" t="s">
        <v>1545</v>
      </c>
      <c r="R952" s="3160" t="s">
        <v>1545</v>
      </c>
      <c r="S952" s="3160" t="s">
        <v>1545</v>
      </c>
      <c r="T952" s="3160" t="s">
        <v>1545</v>
      </c>
      <c r="U952" s="3068">
        <v>6.720000000000001E-2</v>
      </c>
      <c r="V952" s="3160" t="s">
        <v>1545</v>
      </c>
      <c r="W952" s="3160" t="s">
        <v>1545</v>
      </c>
      <c r="X952" s="3160" t="s">
        <v>1545</v>
      </c>
      <c r="Y952" s="3068">
        <v>6.720000000000001E-2</v>
      </c>
      <c r="Z952" s="3160" t="s">
        <v>60</v>
      </c>
      <c r="AA952" s="3068">
        <v>1.6240000000000001E-2</v>
      </c>
      <c r="AB952" s="3068">
        <v>0.112</v>
      </c>
      <c r="AC952" s="2620" t="s">
        <v>1545</v>
      </c>
      <c r="AD952" s="2620" t="s">
        <v>1545</v>
      </c>
      <c r="AE952" s="3270" t="s">
        <v>1545</v>
      </c>
      <c r="AF952" s="2581"/>
    </row>
    <row r="953" spans="2:32" s="2887" customFormat="1" ht="18" customHeight="1" x14ac:dyDescent="0.2">
      <c r="B953" s="3672" t="s">
        <v>6154</v>
      </c>
      <c r="C953" s="3673"/>
      <c r="D953" s="3159" t="s">
        <v>1545</v>
      </c>
      <c r="E953" s="3159" t="s">
        <v>1545</v>
      </c>
      <c r="F953" s="3159" t="s">
        <v>1545</v>
      </c>
      <c r="G953" s="2650" t="s">
        <v>6155</v>
      </c>
      <c r="H953" s="2650" t="s">
        <v>1545</v>
      </c>
      <c r="I953" s="3068">
        <v>0.1008</v>
      </c>
      <c r="J953" s="3068">
        <v>0.1008</v>
      </c>
      <c r="K953" s="3160" t="s">
        <v>1545</v>
      </c>
      <c r="L953" s="2650" t="s">
        <v>1545</v>
      </c>
      <c r="M953" s="2650" t="s">
        <v>1545</v>
      </c>
      <c r="N953" s="2650" t="s">
        <v>1545</v>
      </c>
      <c r="O953" s="3428">
        <v>0.24640000000000004</v>
      </c>
      <c r="P953" s="3428">
        <v>0.16800000000000001</v>
      </c>
      <c r="Q953" s="2650" t="s">
        <v>1545</v>
      </c>
      <c r="R953" s="3160" t="s">
        <v>1545</v>
      </c>
      <c r="S953" s="3160" t="s">
        <v>1545</v>
      </c>
      <c r="T953" s="3160" t="s">
        <v>1545</v>
      </c>
      <c r="U953" s="3068">
        <v>6.720000000000001E-2</v>
      </c>
      <c r="V953" s="3160" t="s">
        <v>1545</v>
      </c>
      <c r="W953" s="3160" t="s">
        <v>1545</v>
      </c>
      <c r="X953" s="3160" t="s">
        <v>1545</v>
      </c>
      <c r="Y953" s="3068">
        <v>6.720000000000001E-2</v>
      </c>
      <c r="Z953" s="3160" t="s">
        <v>58</v>
      </c>
      <c r="AA953" s="3068">
        <v>2.23888E-2</v>
      </c>
      <c r="AB953" s="3068">
        <v>0.112</v>
      </c>
      <c r="AC953" s="2620" t="s">
        <v>1545</v>
      </c>
      <c r="AD953" s="2620" t="s">
        <v>1545</v>
      </c>
      <c r="AE953" s="3270" t="s">
        <v>1545</v>
      </c>
      <c r="AF953" s="2581"/>
    </row>
    <row r="954" spans="2:32" s="2887" customFormat="1" ht="18" customHeight="1" x14ac:dyDescent="0.2">
      <c r="B954" s="3672" t="s">
        <v>6156</v>
      </c>
      <c r="C954" s="3673"/>
      <c r="D954" s="3159" t="s">
        <v>1545</v>
      </c>
      <c r="E954" s="3159" t="s">
        <v>1545</v>
      </c>
      <c r="F954" s="3160" t="s">
        <v>1545</v>
      </c>
      <c r="G954" s="2650" t="s">
        <v>6155</v>
      </c>
      <c r="H954" s="2650" t="s">
        <v>1545</v>
      </c>
      <c r="I954" s="3068">
        <v>0.1008</v>
      </c>
      <c r="J954" s="3068">
        <v>0.1008</v>
      </c>
      <c r="K954" s="3160" t="s">
        <v>1545</v>
      </c>
      <c r="L954" s="3160" t="s">
        <v>1545</v>
      </c>
      <c r="M954" s="2650" t="s">
        <v>1545</v>
      </c>
      <c r="N954" s="2650" t="s">
        <v>1545</v>
      </c>
      <c r="O954" s="3428">
        <v>0.24640000000000004</v>
      </c>
      <c r="P954" s="3428">
        <v>0.16800000000000001</v>
      </c>
      <c r="Q954" s="2650" t="s">
        <v>1545</v>
      </c>
      <c r="R954" s="3160" t="s">
        <v>1545</v>
      </c>
      <c r="S954" s="3160" t="s">
        <v>1545</v>
      </c>
      <c r="T954" s="3160" t="s">
        <v>1545</v>
      </c>
      <c r="U954" s="3068">
        <v>6.720000000000001E-2</v>
      </c>
      <c r="V954" s="3160" t="s">
        <v>1545</v>
      </c>
      <c r="W954" s="3160" t="s">
        <v>1545</v>
      </c>
      <c r="X954" s="3160" t="s">
        <v>1545</v>
      </c>
      <c r="Y954" s="3068">
        <v>6.720000000000001E-2</v>
      </c>
      <c r="Z954" s="3160" t="s">
        <v>58</v>
      </c>
      <c r="AA954" s="3068">
        <v>2.23888E-2</v>
      </c>
      <c r="AB954" s="3068">
        <v>0.112</v>
      </c>
      <c r="AC954" s="2620" t="s">
        <v>1545</v>
      </c>
      <c r="AD954" s="2620" t="s">
        <v>1545</v>
      </c>
      <c r="AE954" s="3270" t="s">
        <v>1545</v>
      </c>
      <c r="AF954" s="2581"/>
    </row>
    <row r="955" spans="2:32" s="2887" customFormat="1" ht="18" customHeight="1" x14ac:dyDescent="0.2">
      <c r="B955" s="3672" t="s">
        <v>6157</v>
      </c>
      <c r="C955" s="3673"/>
      <c r="D955" s="3159" t="s">
        <v>1545</v>
      </c>
      <c r="E955" s="3159" t="s">
        <v>1545</v>
      </c>
      <c r="F955" s="3160" t="s">
        <v>1545</v>
      </c>
      <c r="G955" s="2650" t="s">
        <v>6158</v>
      </c>
      <c r="H955" s="2650" t="s">
        <v>1545</v>
      </c>
      <c r="I955" s="3068">
        <v>9.6000000000000002E-2</v>
      </c>
      <c r="J955" s="3068">
        <v>9.6000000000000002E-2</v>
      </c>
      <c r="K955" s="3160" t="s">
        <v>1545</v>
      </c>
      <c r="L955" s="3160" t="s">
        <v>1545</v>
      </c>
      <c r="M955" s="2650" t="s">
        <v>1545</v>
      </c>
      <c r="N955" s="2650" t="s">
        <v>1545</v>
      </c>
      <c r="O955" s="3428">
        <v>0.24640000000000004</v>
      </c>
      <c r="P955" s="3428">
        <v>0.16800000000000001</v>
      </c>
      <c r="Q955" s="2650" t="s">
        <v>1545</v>
      </c>
      <c r="R955" s="3160" t="s">
        <v>1545</v>
      </c>
      <c r="S955" s="3160" t="s">
        <v>1545</v>
      </c>
      <c r="T955" s="3160" t="s">
        <v>1545</v>
      </c>
      <c r="U955" s="3068">
        <v>6.720000000000001E-2</v>
      </c>
      <c r="V955" s="3160" t="s">
        <v>1545</v>
      </c>
      <c r="W955" s="3160" t="s">
        <v>1545</v>
      </c>
      <c r="X955" s="3160" t="s">
        <v>1545</v>
      </c>
      <c r="Y955" s="3068">
        <v>6.720000000000001E-2</v>
      </c>
      <c r="Z955" s="3160" t="s">
        <v>62</v>
      </c>
      <c r="AA955" s="3068">
        <v>1.456E-2</v>
      </c>
      <c r="AB955" s="3068">
        <v>0.112</v>
      </c>
      <c r="AC955" s="2620" t="s">
        <v>1545</v>
      </c>
      <c r="AD955" s="2620" t="s">
        <v>1545</v>
      </c>
      <c r="AE955" s="3270" t="s">
        <v>1545</v>
      </c>
      <c r="AF955" s="2581"/>
    </row>
    <row r="956" spans="2:32" s="2887" customFormat="1" ht="18" customHeight="1" x14ac:dyDescent="0.2">
      <c r="B956" s="3672" t="s">
        <v>6159</v>
      </c>
      <c r="C956" s="3673"/>
      <c r="D956" s="3159" t="s">
        <v>1545</v>
      </c>
      <c r="E956" s="3159" t="s">
        <v>1545</v>
      </c>
      <c r="F956" s="3160" t="s">
        <v>1545</v>
      </c>
      <c r="G956" s="2650" t="s">
        <v>6160</v>
      </c>
      <c r="H956" s="2650" t="s">
        <v>1545</v>
      </c>
      <c r="I956" s="3068">
        <v>9.6000000000000002E-2</v>
      </c>
      <c r="J956" s="3068">
        <v>9.6000000000000002E-2</v>
      </c>
      <c r="K956" s="3160" t="s">
        <v>1545</v>
      </c>
      <c r="L956" s="3160" t="s">
        <v>1545</v>
      </c>
      <c r="M956" s="2650" t="s">
        <v>1545</v>
      </c>
      <c r="N956" s="2650" t="s">
        <v>1545</v>
      </c>
      <c r="O956" s="3428">
        <v>0.24640000000000004</v>
      </c>
      <c r="P956" s="3428">
        <v>0.16800000000000001</v>
      </c>
      <c r="Q956" s="2650" t="s">
        <v>1545</v>
      </c>
      <c r="R956" s="3160" t="s">
        <v>1545</v>
      </c>
      <c r="S956" s="3160" t="s">
        <v>1545</v>
      </c>
      <c r="T956" s="3160" t="s">
        <v>1545</v>
      </c>
      <c r="U956" s="3068">
        <v>6.720000000000001E-2</v>
      </c>
      <c r="V956" s="3160" t="s">
        <v>1545</v>
      </c>
      <c r="W956" s="3160" t="s">
        <v>1545</v>
      </c>
      <c r="X956" s="3160" t="s">
        <v>1545</v>
      </c>
      <c r="Y956" s="3068">
        <v>6.720000000000001E-2</v>
      </c>
      <c r="Z956" s="3160" t="s">
        <v>58</v>
      </c>
      <c r="AA956" s="3068">
        <v>2.23888E-2</v>
      </c>
      <c r="AB956" s="3068">
        <v>0.112</v>
      </c>
      <c r="AC956" s="2620" t="s">
        <v>1545</v>
      </c>
      <c r="AD956" s="2620" t="s">
        <v>1545</v>
      </c>
      <c r="AE956" s="3270" t="s">
        <v>1545</v>
      </c>
      <c r="AF956" s="2581"/>
    </row>
    <row r="957" spans="2:32" s="2887" customFormat="1" ht="18" customHeight="1" x14ac:dyDescent="0.2">
      <c r="B957" s="3672" t="s">
        <v>6161</v>
      </c>
      <c r="C957" s="3673"/>
      <c r="D957" s="3159" t="s">
        <v>1545</v>
      </c>
      <c r="E957" s="3159" t="s">
        <v>1545</v>
      </c>
      <c r="F957" s="3160" t="s">
        <v>1545</v>
      </c>
      <c r="G957" s="2650" t="s">
        <v>6160</v>
      </c>
      <c r="H957" s="2650" t="s">
        <v>1545</v>
      </c>
      <c r="I957" s="3068">
        <v>9.6000000000000002E-2</v>
      </c>
      <c r="J957" s="3068">
        <v>9.6000000000000002E-2</v>
      </c>
      <c r="K957" s="3160" t="s">
        <v>1545</v>
      </c>
      <c r="L957" s="3160" t="s">
        <v>1545</v>
      </c>
      <c r="M957" s="2650" t="s">
        <v>1545</v>
      </c>
      <c r="N957" s="2650" t="s">
        <v>1545</v>
      </c>
      <c r="O957" s="3428">
        <v>0.24640000000000004</v>
      </c>
      <c r="P957" s="3428">
        <v>0.16800000000000001</v>
      </c>
      <c r="Q957" s="2650" t="s">
        <v>1545</v>
      </c>
      <c r="R957" s="3160" t="s">
        <v>1545</v>
      </c>
      <c r="S957" s="3160" t="s">
        <v>1545</v>
      </c>
      <c r="T957" s="3160" t="s">
        <v>1545</v>
      </c>
      <c r="U957" s="3068">
        <v>6.720000000000001E-2</v>
      </c>
      <c r="V957" s="3160" t="s">
        <v>1545</v>
      </c>
      <c r="W957" s="3160" t="s">
        <v>1545</v>
      </c>
      <c r="X957" s="3160" t="s">
        <v>1545</v>
      </c>
      <c r="Y957" s="3068">
        <v>6.720000000000001E-2</v>
      </c>
      <c r="Z957" s="3160" t="s">
        <v>58</v>
      </c>
      <c r="AA957" s="3068">
        <v>2.23888E-2</v>
      </c>
      <c r="AB957" s="3068">
        <v>0.112</v>
      </c>
      <c r="AC957" s="2620" t="s">
        <v>1545</v>
      </c>
      <c r="AD957" s="2620" t="s">
        <v>1545</v>
      </c>
      <c r="AE957" s="3270" t="s">
        <v>1545</v>
      </c>
      <c r="AF957" s="2581"/>
    </row>
    <row r="958" spans="2:32" s="2887" customFormat="1" ht="18" customHeight="1" x14ac:dyDescent="0.2">
      <c r="B958" s="3672" t="s">
        <v>6308</v>
      </c>
      <c r="C958" s="3673"/>
      <c r="D958" s="3159" t="s">
        <v>1545</v>
      </c>
      <c r="E958" s="3159" t="s">
        <v>1545</v>
      </c>
      <c r="F958" s="3160" t="s">
        <v>1545</v>
      </c>
      <c r="G958" s="2650" t="s">
        <v>6309</v>
      </c>
      <c r="H958" s="2650" t="s">
        <v>1545</v>
      </c>
      <c r="I958" s="3068">
        <v>0.13440000000000002</v>
      </c>
      <c r="J958" s="3068">
        <v>0.13440000000000002</v>
      </c>
      <c r="K958" s="3160" t="s">
        <v>1545</v>
      </c>
      <c r="L958" s="2650" t="s">
        <v>1545</v>
      </c>
      <c r="M958" s="2650" t="s">
        <v>1545</v>
      </c>
      <c r="N958" s="2650" t="s">
        <v>1545</v>
      </c>
      <c r="O958" s="3428">
        <v>0.24640000000000004</v>
      </c>
      <c r="P958" s="3428">
        <f>0.15*1.12</f>
        <v>0.16800000000000001</v>
      </c>
      <c r="Q958" s="2650" t="s">
        <v>1545</v>
      </c>
      <c r="R958" s="3160" t="s">
        <v>1545</v>
      </c>
      <c r="S958" s="3160" t="s">
        <v>1545</v>
      </c>
      <c r="T958" s="3160" t="s">
        <v>1545</v>
      </c>
      <c r="U958" s="3068">
        <v>6.720000000000001E-2</v>
      </c>
      <c r="V958" s="3160" t="s">
        <v>1545</v>
      </c>
      <c r="W958" s="3160" t="s">
        <v>1545</v>
      </c>
      <c r="X958" s="3160" t="s">
        <v>1545</v>
      </c>
      <c r="Y958" s="3068">
        <v>6.720000000000001E-2</v>
      </c>
      <c r="Z958" s="3160" t="s">
        <v>49</v>
      </c>
      <c r="AA958" s="3068">
        <v>3.6999999999999998E-2</v>
      </c>
      <c r="AB958" s="3068">
        <v>0.112</v>
      </c>
      <c r="AC958" s="2620" t="s">
        <v>1545</v>
      </c>
      <c r="AD958" s="2620" t="s">
        <v>1545</v>
      </c>
      <c r="AE958" s="3270" t="s">
        <v>1545</v>
      </c>
      <c r="AF958" s="2581"/>
    </row>
    <row r="959" spans="2:32" s="2887" customFormat="1" ht="18" customHeight="1" x14ac:dyDescent="0.2">
      <c r="B959" s="3672" t="s">
        <v>6310</v>
      </c>
      <c r="C959" s="3673"/>
      <c r="D959" s="3159" t="s">
        <v>1545</v>
      </c>
      <c r="E959" s="3159" t="s">
        <v>1545</v>
      </c>
      <c r="F959" s="3160" t="s">
        <v>1545</v>
      </c>
      <c r="G959" s="2650" t="s">
        <v>6309</v>
      </c>
      <c r="H959" s="2650" t="s">
        <v>1545</v>
      </c>
      <c r="I959" s="3068">
        <v>0.13440000000000002</v>
      </c>
      <c r="J959" s="3068">
        <v>0.13440000000000002</v>
      </c>
      <c r="K959" s="3160" t="s">
        <v>1545</v>
      </c>
      <c r="L959" s="2650" t="s">
        <v>1545</v>
      </c>
      <c r="M959" s="2650" t="s">
        <v>1545</v>
      </c>
      <c r="N959" s="2650" t="s">
        <v>1545</v>
      </c>
      <c r="O959" s="3428">
        <v>0.24640000000000004</v>
      </c>
      <c r="P959" s="3428">
        <v>0.16800000000000001</v>
      </c>
      <c r="Q959" s="2650" t="s">
        <v>1545</v>
      </c>
      <c r="R959" s="3160" t="s">
        <v>1545</v>
      </c>
      <c r="S959" s="3160" t="s">
        <v>1545</v>
      </c>
      <c r="T959" s="3160" t="s">
        <v>1545</v>
      </c>
      <c r="U959" s="3068">
        <v>6.720000000000001E-2</v>
      </c>
      <c r="V959" s="3160" t="s">
        <v>1545</v>
      </c>
      <c r="W959" s="3160" t="s">
        <v>1545</v>
      </c>
      <c r="X959" s="3160" t="s">
        <v>1545</v>
      </c>
      <c r="Y959" s="3068">
        <v>6.720000000000001E-2</v>
      </c>
      <c r="Z959" s="3160" t="s">
        <v>49</v>
      </c>
      <c r="AA959" s="3068">
        <v>3.6999999999999998E-2</v>
      </c>
      <c r="AB959" s="3068">
        <v>0.112</v>
      </c>
      <c r="AC959" s="2620" t="s">
        <v>1545</v>
      </c>
      <c r="AD959" s="2620" t="s">
        <v>1545</v>
      </c>
      <c r="AE959" s="3270" t="s">
        <v>1545</v>
      </c>
      <c r="AF959" s="2581"/>
    </row>
    <row r="960" spans="2:32" s="2887" customFormat="1" ht="18" customHeight="1" x14ac:dyDescent="0.2">
      <c r="B960" s="3672" t="s">
        <v>6311</v>
      </c>
      <c r="C960" s="3673"/>
      <c r="D960" s="3159" t="s">
        <v>1545</v>
      </c>
      <c r="E960" s="3159" t="s">
        <v>1545</v>
      </c>
      <c r="F960" s="3160" t="s">
        <v>1545</v>
      </c>
      <c r="G960" s="2650" t="s">
        <v>6162</v>
      </c>
      <c r="H960" s="2650" t="s">
        <v>1545</v>
      </c>
      <c r="I960" s="3068">
        <v>0.13440000000000002</v>
      </c>
      <c r="J960" s="3068">
        <v>0.13440000000000002</v>
      </c>
      <c r="K960" s="3160" t="s">
        <v>1545</v>
      </c>
      <c r="L960" s="2650" t="s">
        <v>1545</v>
      </c>
      <c r="M960" s="2650" t="s">
        <v>1545</v>
      </c>
      <c r="N960" s="2650" t="s">
        <v>1545</v>
      </c>
      <c r="O960" s="3428">
        <v>0.24640000000000004</v>
      </c>
      <c r="P960" s="3428">
        <v>0.16800000000000001</v>
      </c>
      <c r="Q960" s="2650" t="s">
        <v>1545</v>
      </c>
      <c r="R960" s="3160" t="s">
        <v>1545</v>
      </c>
      <c r="S960" s="3160" t="s">
        <v>1545</v>
      </c>
      <c r="T960" s="3160" t="s">
        <v>1545</v>
      </c>
      <c r="U960" s="3068">
        <v>6.720000000000001E-2</v>
      </c>
      <c r="V960" s="3160" t="s">
        <v>1545</v>
      </c>
      <c r="W960" s="3160" t="s">
        <v>1545</v>
      </c>
      <c r="X960" s="3160" t="s">
        <v>1545</v>
      </c>
      <c r="Y960" s="3068">
        <v>6.720000000000001E-2</v>
      </c>
      <c r="Z960" s="3160" t="s">
        <v>49</v>
      </c>
      <c r="AA960" s="3068">
        <v>3.6999999999999998E-2</v>
      </c>
      <c r="AB960" s="3068">
        <v>0.112</v>
      </c>
      <c r="AC960" s="2620" t="s">
        <v>1545</v>
      </c>
      <c r="AD960" s="2620" t="s">
        <v>1545</v>
      </c>
      <c r="AE960" s="3270" t="s">
        <v>1545</v>
      </c>
      <c r="AF960" s="2581"/>
    </row>
    <row r="961" spans="2:32" s="2887" customFormat="1" ht="18" customHeight="1" x14ac:dyDescent="0.2">
      <c r="B961" s="3672" t="s">
        <v>6312</v>
      </c>
      <c r="C961" s="3673"/>
      <c r="D961" s="3159" t="s">
        <v>1545</v>
      </c>
      <c r="E961" s="3159" t="s">
        <v>1545</v>
      </c>
      <c r="F961" s="3159" t="s">
        <v>1545</v>
      </c>
      <c r="G961" s="2650" t="s">
        <v>6162</v>
      </c>
      <c r="H961" s="2650" t="s">
        <v>1545</v>
      </c>
      <c r="I961" s="3068">
        <v>0.13440000000000002</v>
      </c>
      <c r="J961" s="3068">
        <v>0.13440000000000002</v>
      </c>
      <c r="K961" s="3160" t="s">
        <v>1545</v>
      </c>
      <c r="L961" s="2650" t="s">
        <v>1545</v>
      </c>
      <c r="M961" s="2650" t="s">
        <v>1545</v>
      </c>
      <c r="N961" s="2650" t="s">
        <v>1545</v>
      </c>
      <c r="O961" s="3428">
        <v>0.24640000000000004</v>
      </c>
      <c r="P961" s="3428">
        <v>0.16800000000000001</v>
      </c>
      <c r="Q961" s="2650" t="s">
        <v>1545</v>
      </c>
      <c r="R961" s="3160" t="s">
        <v>1545</v>
      </c>
      <c r="S961" s="3160" t="s">
        <v>1545</v>
      </c>
      <c r="T961" s="3160" t="s">
        <v>1545</v>
      </c>
      <c r="U961" s="3068">
        <v>6.720000000000001E-2</v>
      </c>
      <c r="V961" s="3160" t="s">
        <v>1545</v>
      </c>
      <c r="W961" s="3160" t="s">
        <v>1545</v>
      </c>
      <c r="X961" s="3160" t="s">
        <v>1545</v>
      </c>
      <c r="Y961" s="3068">
        <v>6.720000000000001E-2</v>
      </c>
      <c r="Z961" s="3160" t="s">
        <v>49</v>
      </c>
      <c r="AA961" s="3068">
        <v>3.6999999999999998E-2</v>
      </c>
      <c r="AB961" s="3068">
        <v>0.112</v>
      </c>
      <c r="AC961" s="2620" t="s">
        <v>1545</v>
      </c>
      <c r="AD961" s="2620" t="s">
        <v>1545</v>
      </c>
      <c r="AE961" s="3270" t="s">
        <v>1545</v>
      </c>
      <c r="AF961" s="2581"/>
    </row>
    <row r="962" spans="2:32" s="2887" customFormat="1" ht="18" customHeight="1" x14ac:dyDescent="0.2">
      <c r="B962" s="3672" t="s">
        <v>6275</v>
      </c>
      <c r="C962" s="3673"/>
      <c r="D962" s="3159" t="s">
        <v>1545</v>
      </c>
      <c r="E962" s="3159" t="s">
        <v>1545</v>
      </c>
      <c r="F962" s="3159" t="s">
        <v>1545</v>
      </c>
      <c r="G962" s="2650" t="s">
        <v>6135</v>
      </c>
      <c r="H962" s="2650" t="s">
        <v>1545</v>
      </c>
      <c r="I962" s="3068">
        <v>0.13440000000000002</v>
      </c>
      <c r="J962" s="3068">
        <v>0.13440000000000002</v>
      </c>
      <c r="K962" s="3160" t="s">
        <v>1545</v>
      </c>
      <c r="L962" s="2650" t="s">
        <v>1545</v>
      </c>
      <c r="M962" s="2650" t="s">
        <v>1545</v>
      </c>
      <c r="N962" s="2650" t="s">
        <v>1545</v>
      </c>
      <c r="O962" s="3428">
        <v>0.24640000000000004</v>
      </c>
      <c r="P962" s="3428">
        <v>0.16800000000000001</v>
      </c>
      <c r="Q962" s="2650" t="s">
        <v>1545</v>
      </c>
      <c r="R962" s="3160" t="s">
        <v>1545</v>
      </c>
      <c r="S962" s="3160" t="s">
        <v>1545</v>
      </c>
      <c r="T962" s="3160" t="s">
        <v>1545</v>
      </c>
      <c r="U962" s="3068">
        <v>6.720000000000001E-2</v>
      </c>
      <c r="V962" s="3160" t="s">
        <v>1545</v>
      </c>
      <c r="W962" s="3160" t="s">
        <v>1545</v>
      </c>
      <c r="X962" s="3160" t="s">
        <v>1545</v>
      </c>
      <c r="Y962" s="3068">
        <v>6.720000000000001E-2</v>
      </c>
      <c r="Z962" s="3160" t="s">
        <v>49</v>
      </c>
      <c r="AA962" s="3068">
        <v>3.6999999999999998E-2</v>
      </c>
      <c r="AB962" s="3068">
        <v>0.112</v>
      </c>
      <c r="AC962" s="2620" t="s">
        <v>1545</v>
      </c>
      <c r="AD962" s="2620" t="s">
        <v>1545</v>
      </c>
      <c r="AE962" s="3270" t="s">
        <v>1545</v>
      </c>
      <c r="AF962" s="2581"/>
    </row>
    <row r="963" spans="2:32" s="2887" customFormat="1" ht="18" customHeight="1" x14ac:dyDescent="0.2">
      <c r="B963" s="3672" t="s">
        <v>6276</v>
      </c>
      <c r="C963" s="3673"/>
      <c r="D963" s="3159" t="s">
        <v>1545</v>
      </c>
      <c r="E963" s="3159" t="s">
        <v>1545</v>
      </c>
      <c r="F963" s="3159" t="s">
        <v>1545</v>
      </c>
      <c r="G963" s="2650" t="s">
        <v>6135</v>
      </c>
      <c r="H963" s="2650" t="s">
        <v>1545</v>
      </c>
      <c r="I963" s="3068">
        <v>0.13440000000000002</v>
      </c>
      <c r="J963" s="3068">
        <v>0.13440000000000002</v>
      </c>
      <c r="K963" s="3160" t="s">
        <v>1545</v>
      </c>
      <c r="L963" s="2650" t="s">
        <v>1545</v>
      </c>
      <c r="M963" s="2650" t="s">
        <v>1545</v>
      </c>
      <c r="N963" s="2650" t="s">
        <v>1545</v>
      </c>
      <c r="O963" s="3428">
        <v>0.24640000000000004</v>
      </c>
      <c r="P963" s="3428">
        <v>0.16800000000000001</v>
      </c>
      <c r="Q963" s="2650" t="s">
        <v>1545</v>
      </c>
      <c r="R963" s="3160" t="s">
        <v>1545</v>
      </c>
      <c r="S963" s="3160" t="s">
        <v>1545</v>
      </c>
      <c r="T963" s="3160" t="s">
        <v>1545</v>
      </c>
      <c r="U963" s="3068">
        <v>6.720000000000001E-2</v>
      </c>
      <c r="V963" s="3160" t="s">
        <v>1545</v>
      </c>
      <c r="W963" s="3160" t="s">
        <v>1545</v>
      </c>
      <c r="X963" s="3160" t="s">
        <v>1545</v>
      </c>
      <c r="Y963" s="3068">
        <v>6.720000000000001E-2</v>
      </c>
      <c r="Z963" s="3160" t="s">
        <v>49</v>
      </c>
      <c r="AA963" s="3068">
        <v>3.6999999999999998E-2</v>
      </c>
      <c r="AB963" s="3068">
        <v>0.112</v>
      </c>
      <c r="AC963" s="2620" t="s">
        <v>1545</v>
      </c>
      <c r="AD963" s="2620" t="s">
        <v>1545</v>
      </c>
      <c r="AE963" s="3270" t="s">
        <v>1545</v>
      </c>
      <c r="AF963" s="2581"/>
    </row>
    <row r="964" spans="2:32" s="2887" customFormat="1" ht="18" customHeight="1" x14ac:dyDescent="0.2">
      <c r="B964" s="3672" t="s">
        <v>6313</v>
      </c>
      <c r="C964" s="3673"/>
      <c r="D964" s="3159" t="s">
        <v>1545</v>
      </c>
      <c r="E964" s="3159" t="s">
        <v>1545</v>
      </c>
      <c r="F964" s="3159" t="s">
        <v>1545</v>
      </c>
      <c r="G964" s="2650" t="s">
        <v>6162</v>
      </c>
      <c r="H964" s="2650" t="s">
        <v>1545</v>
      </c>
      <c r="I964" s="3068">
        <v>0.13440000000000002</v>
      </c>
      <c r="J964" s="3068">
        <v>0.13440000000000002</v>
      </c>
      <c r="K964" s="3160" t="s">
        <v>1545</v>
      </c>
      <c r="L964" s="2650" t="s">
        <v>1545</v>
      </c>
      <c r="M964" s="2650" t="s">
        <v>1545</v>
      </c>
      <c r="N964" s="2650" t="s">
        <v>1545</v>
      </c>
      <c r="O964" s="3428">
        <v>0.24640000000000004</v>
      </c>
      <c r="P964" s="3428">
        <v>0.16800000000000001</v>
      </c>
      <c r="Q964" s="2650" t="s">
        <v>1545</v>
      </c>
      <c r="R964" s="3160" t="s">
        <v>1545</v>
      </c>
      <c r="S964" s="3160" t="s">
        <v>1545</v>
      </c>
      <c r="T964" s="3160" t="s">
        <v>1545</v>
      </c>
      <c r="U964" s="3068">
        <v>6.720000000000001E-2</v>
      </c>
      <c r="V964" s="3160" t="s">
        <v>1545</v>
      </c>
      <c r="W964" s="3160" t="s">
        <v>1545</v>
      </c>
      <c r="X964" s="3160" t="s">
        <v>1545</v>
      </c>
      <c r="Y964" s="3068">
        <v>6.720000000000001E-2</v>
      </c>
      <c r="Z964" s="3160" t="s">
        <v>58</v>
      </c>
      <c r="AA964" s="3068">
        <v>2.23888E-2</v>
      </c>
      <c r="AB964" s="3068">
        <v>0.112</v>
      </c>
      <c r="AC964" s="2620" t="s">
        <v>1545</v>
      </c>
      <c r="AD964" s="2620" t="s">
        <v>1545</v>
      </c>
      <c r="AE964" s="3270" t="s">
        <v>1545</v>
      </c>
      <c r="AF964" s="2581"/>
    </row>
    <row r="965" spans="2:32" s="2887" customFormat="1" ht="18" customHeight="1" x14ac:dyDescent="0.2">
      <c r="B965" s="3672" t="s">
        <v>6314</v>
      </c>
      <c r="C965" s="3673"/>
      <c r="D965" s="3159" t="s">
        <v>1545</v>
      </c>
      <c r="E965" s="3159" t="s">
        <v>1545</v>
      </c>
      <c r="F965" s="3159" t="s">
        <v>1545</v>
      </c>
      <c r="G965" s="2650" t="s">
        <v>6162</v>
      </c>
      <c r="H965" s="2650" t="s">
        <v>1545</v>
      </c>
      <c r="I965" s="3068">
        <v>0.13439999999999999</v>
      </c>
      <c r="J965" s="3068">
        <v>0.13439999999999999</v>
      </c>
      <c r="K965" s="3160" t="s">
        <v>1545</v>
      </c>
      <c r="L965" s="2650" t="s">
        <v>1545</v>
      </c>
      <c r="M965" s="2650" t="s">
        <v>1545</v>
      </c>
      <c r="N965" s="2650" t="s">
        <v>1545</v>
      </c>
      <c r="O965" s="3428">
        <v>0.24640000000000004</v>
      </c>
      <c r="P965" s="3428">
        <v>0.16800000000000001</v>
      </c>
      <c r="Q965" s="2650" t="s">
        <v>1545</v>
      </c>
      <c r="R965" s="3160" t="s">
        <v>1545</v>
      </c>
      <c r="S965" s="3160" t="s">
        <v>1545</v>
      </c>
      <c r="T965" s="3160" t="s">
        <v>1545</v>
      </c>
      <c r="U965" s="3068">
        <v>6.720000000000001E-2</v>
      </c>
      <c r="V965" s="3160" t="s">
        <v>1545</v>
      </c>
      <c r="W965" s="3160" t="s">
        <v>1545</v>
      </c>
      <c r="X965" s="3160" t="s">
        <v>1545</v>
      </c>
      <c r="Y965" s="3068">
        <v>6.720000000000001E-2</v>
      </c>
      <c r="Z965" s="3160" t="s">
        <v>58</v>
      </c>
      <c r="AA965" s="3068">
        <v>2.23888E-2</v>
      </c>
      <c r="AB965" s="3068">
        <v>0.112</v>
      </c>
      <c r="AC965" s="2620" t="s">
        <v>1545</v>
      </c>
      <c r="AD965" s="2620" t="s">
        <v>1545</v>
      </c>
      <c r="AE965" s="3270" t="s">
        <v>1545</v>
      </c>
      <c r="AF965" s="2581"/>
    </row>
    <row r="966" spans="2:32" s="2887" customFormat="1" ht="18" customHeight="1" x14ac:dyDescent="0.2">
      <c r="B966" s="3672" t="s">
        <v>6315</v>
      </c>
      <c r="C966" s="3673"/>
      <c r="D966" s="3159" t="s">
        <v>1545</v>
      </c>
      <c r="E966" s="3159" t="s">
        <v>1545</v>
      </c>
      <c r="F966" s="3159" t="s">
        <v>1545</v>
      </c>
      <c r="G966" s="2650" t="s">
        <v>6316</v>
      </c>
      <c r="H966" s="2650" t="s">
        <v>1545</v>
      </c>
      <c r="I966" s="3068">
        <v>0.12320000000000002</v>
      </c>
      <c r="J966" s="3068">
        <v>0.12320000000000002</v>
      </c>
      <c r="K966" s="3160" t="s">
        <v>1545</v>
      </c>
      <c r="L966" s="2650" t="s">
        <v>1545</v>
      </c>
      <c r="M966" s="2650" t="s">
        <v>1545</v>
      </c>
      <c r="N966" s="2650" t="s">
        <v>1545</v>
      </c>
      <c r="O966" s="3428">
        <v>0.24640000000000004</v>
      </c>
      <c r="P966" s="3428">
        <v>0.16800000000000001</v>
      </c>
      <c r="Q966" s="2650" t="s">
        <v>1545</v>
      </c>
      <c r="R966" s="3160" t="s">
        <v>1545</v>
      </c>
      <c r="S966" s="3160" t="s">
        <v>1545</v>
      </c>
      <c r="T966" s="3160" t="s">
        <v>1545</v>
      </c>
      <c r="U966" s="3068">
        <v>6.720000000000001E-2</v>
      </c>
      <c r="V966" s="3160" t="s">
        <v>1545</v>
      </c>
      <c r="W966" s="3160" t="s">
        <v>1545</v>
      </c>
      <c r="X966" s="3160" t="s">
        <v>1545</v>
      </c>
      <c r="Y966" s="3068">
        <v>6.720000000000001E-2</v>
      </c>
      <c r="Z966" s="3160" t="s">
        <v>58</v>
      </c>
      <c r="AA966" s="3068">
        <v>2.23888E-2</v>
      </c>
      <c r="AB966" s="3068">
        <v>0.112</v>
      </c>
      <c r="AC966" s="2620" t="s">
        <v>1545</v>
      </c>
      <c r="AD966" s="2620" t="s">
        <v>1545</v>
      </c>
      <c r="AE966" s="3270" t="s">
        <v>1545</v>
      </c>
      <c r="AF966" s="2581"/>
    </row>
    <row r="967" spans="2:32" s="2887" customFormat="1" ht="18" customHeight="1" x14ac:dyDescent="0.2">
      <c r="B967" s="3672" t="s">
        <v>6317</v>
      </c>
      <c r="C967" s="3673"/>
      <c r="D967" s="3159" t="s">
        <v>1545</v>
      </c>
      <c r="E967" s="3159" t="s">
        <v>1545</v>
      </c>
      <c r="F967" s="3159" t="s">
        <v>1545</v>
      </c>
      <c r="G967" s="2650" t="s">
        <v>6316</v>
      </c>
      <c r="H967" s="2650" t="s">
        <v>1545</v>
      </c>
      <c r="I967" s="3068">
        <v>0.12320000000000002</v>
      </c>
      <c r="J967" s="3068">
        <v>0.12320000000000002</v>
      </c>
      <c r="K967" s="3160" t="s">
        <v>1545</v>
      </c>
      <c r="L967" s="2650" t="s">
        <v>1545</v>
      </c>
      <c r="M967" s="2650" t="s">
        <v>1545</v>
      </c>
      <c r="N967" s="2650" t="s">
        <v>1545</v>
      </c>
      <c r="O967" s="3428">
        <v>0.24640000000000004</v>
      </c>
      <c r="P967" s="3428">
        <v>0.16800000000000001</v>
      </c>
      <c r="Q967" s="2650" t="s">
        <v>1545</v>
      </c>
      <c r="R967" s="3160" t="s">
        <v>1545</v>
      </c>
      <c r="S967" s="3160" t="s">
        <v>1545</v>
      </c>
      <c r="T967" s="3160" t="s">
        <v>1545</v>
      </c>
      <c r="U967" s="3068">
        <v>6.720000000000001E-2</v>
      </c>
      <c r="V967" s="3160" t="s">
        <v>1545</v>
      </c>
      <c r="W967" s="3160" t="s">
        <v>1545</v>
      </c>
      <c r="X967" s="3160" t="s">
        <v>1545</v>
      </c>
      <c r="Y967" s="3068">
        <v>6.720000000000001E-2</v>
      </c>
      <c r="Z967" s="3160" t="s">
        <v>58</v>
      </c>
      <c r="AA967" s="3068">
        <v>2.23888E-2</v>
      </c>
      <c r="AB967" s="3068">
        <v>0.112</v>
      </c>
      <c r="AC967" s="2620" t="s">
        <v>1545</v>
      </c>
      <c r="AD967" s="2620" t="s">
        <v>1545</v>
      </c>
      <c r="AE967" s="3270" t="s">
        <v>1545</v>
      </c>
      <c r="AF967" s="2581"/>
    </row>
    <row r="968" spans="2:32" s="2887" customFormat="1" ht="18" customHeight="1" x14ac:dyDescent="0.2">
      <c r="B968" s="3672" t="s">
        <v>6318</v>
      </c>
      <c r="C968" s="3673"/>
      <c r="D968" s="3159" t="s">
        <v>1545</v>
      </c>
      <c r="E968" s="3159" t="s">
        <v>1545</v>
      </c>
      <c r="F968" s="3159" t="s">
        <v>1545</v>
      </c>
      <c r="G968" s="2650" t="s">
        <v>6319</v>
      </c>
      <c r="H968" s="2650" t="s">
        <v>1545</v>
      </c>
      <c r="I968" s="3068">
        <v>0.12320000000000002</v>
      </c>
      <c r="J968" s="3068">
        <v>0.12320000000000002</v>
      </c>
      <c r="K968" s="3160" t="s">
        <v>1545</v>
      </c>
      <c r="L968" s="2650" t="s">
        <v>1545</v>
      </c>
      <c r="M968" s="2650" t="s">
        <v>1545</v>
      </c>
      <c r="N968" s="2650" t="s">
        <v>1545</v>
      </c>
      <c r="O968" s="3428">
        <v>0.24640000000000004</v>
      </c>
      <c r="P968" s="3428">
        <v>0.16800000000000001</v>
      </c>
      <c r="Q968" s="2650" t="s">
        <v>1545</v>
      </c>
      <c r="R968" s="3160" t="s">
        <v>1545</v>
      </c>
      <c r="S968" s="3160" t="s">
        <v>1545</v>
      </c>
      <c r="T968" s="3160" t="s">
        <v>1545</v>
      </c>
      <c r="U968" s="3068">
        <v>6.720000000000001E-2</v>
      </c>
      <c r="V968" s="3160" t="s">
        <v>1545</v>
      </c>
      <c r="W968" s="3160" t="s">
        <v>1545</v>
      </c>
      <c r="X968" s="3160" t="s">
        <v>1545</v>
      </c>
      <c r="Y968" s="3068">
        <v>6.720000000000001E-2</v>
      </c>
      <c r="Z968" s="3160" t="s">
        <v>58</v>
      </c>
      <c r="AA968" s="3068">
        <v>2.23888E-2</v>
      </c>
      <c r="AB968" s="3068">
        <v>0.112</v>
      </c>
      <c r="AC968" s="2620" t="s">
        <v>1545</v>
      </c>
      <c r="AD968" s="2620" t="s">
        <v>1545</v>
      </c>
      <c r="AE968" s="3270" t="s">
        <v>1545</v>
      </c>
      <c r="AF968" s="2581"/>
    </row>
    <row r="969" spans="2:32" s="2887" customFormat="1" ht="18" customHeight="1" x14ac:dyDescent="0.2">
      <c r="B969" s="3672" t="s">
        <v>6320</v>
      </c>
      <c r="C969" s="3673"/>
      <c r="D969" s="3159" t="s">
        <v>1545</v>
      </c>
      <c r="E969" s="3159" t="s">
        <v>1545</v>
      </c>
      <c r="F969" s="3159" t="s">
        <v>1545</v>
      </c>
      <c r="G969" s="2650" t="s">
        <v>6319</v>
      </c>
      <c r="H969" s="2650" t="s">
        <v>1545</v>
      </c>
      <c r="I969" s="3068">
        <v>0.12320000000000002</v>
      </c>
      <c r="J969" s="3068">
        <v>0.12320000000000002</v>
      </c>
      <c r="K969" s="3160" t="s">
        <v>1545</v>
      </c>
      <c r="L969" s="2650" t="s">
        <v>1545</v>
      </c>
      <c r="M969" s="2650" t="s">
        <v>1545</v>
      </c>
      <c r="N969" s="2650" t="s">
        <v>1545</v>
      </c>
      <c r="O969" s="3428">
        <v>0.24640000000000004</v>
      </c>
      <c r="P969" s="3428">
        <v>0.16800000000000001</v>
      </c>
      <c r="Q969" s="2650" t="s">
        <v>1545</v>
      </c>
      <c r="R969" s="3160" t="s">
        <v>1545</v>
      </c>
      <c r="S969" s="3160" t="s">
        <v>1545</v>
      </c>
      <c r="T969" s="3160" t="s">
        <v>1545</v>
      </c>
      <c r="U969" s="3068">
        <v>6.720000000000001E-2</v>
      </c>
      <c r="V969" s="3160" t="s">
        <v>1545</v>
      </c>
      <c r="W969" s="3160" t="s">
        <v>1545</v>
      </c>
      <c r="X969" s="3160" t="s">
        <v>1545</v>
      </c>
      <c r="Y969" s="3068">
        <v>6.720000000000001E-2</v>
      </c>
      <c r="Z969" s="3160" t="s">
        <v>58</v>
      </c>
      <c r="AA969" s="3068">
        <v>2.23888E-2</v>
      </c>
      <c r="AB969" s="3068">
        <v>0.112</v>
      </c>
      <c r="AC969" s="2620" t="s">
        <v>1545</v>
      </c>
      <c r="AD969" s="2620" t="s">
        <v>1545</v>
      </c>
      <c r="AE969" s="3270" t="s">
        <v>1545</v>
      </c>
      <c r="AF969" s="2581"/>
    </row>
    <row r="970" spans="2:32" s="2887" customFormat="1" ht="18" customHeight="1" x14ac:dyDescent="0.2">
      <c r="B970" s="3672" t="s">
        <v>6321</v>
      </c>
      <c r="C970" s="3673"/>
      <c r="D970" s="3159" t="s">
        <v>1545</v>
      </c>
      <c r="E970" s="3159" t="s">
        <v>1545</v>
      </c>
      <c r="F970" s="3159" t="s">
        <v>1545</v>
      </c>
      <c r="G970" s="2650" t="s">
        <v>6322</v>
      </c>
      <c r="H970" s="2650" t="s">
        <v>1545</v>
      </c>
      <c r="I970" s="3068">
        <v>0.121</v>
      </c>
      <c r="J970" s="3068">
        <v>0.121</v>
      </c>
      <c r="K970" s="3160" t="s">
        <v>1545</v>
      </c>
      <c r="L970" s="2650" t="s">
        <v>1545</v>
      </c>
      <c r="M970" s="2650" t="s">
        <v>1545</v>
      </c>
      <c r="N970" s="2650" t="s">
        <v>1545</v>
      </c>
      <c r="O970" s="3428">
        <v>0.24640000000000004</v>
      </c>
      <c r="P970" s="3428">
        <v>0.16800000000000001</v>
      </c>
      <c r="Q970" s="2650" t="s">
        <v>1545</v>
      </c>
      <c r="R970" s="3160" t="s">
        <v>1545</v>
      </c>
      <c r="S970" s="3160" t="s">
        <v>1545</v>
      </c>
      <c r="T970" s="3160" t="s">
        <v>1545</v>
      </c>
      <c r="U970" s="3068">
        <v>6.720000000000001E-2</v>
      </c>
      <c r="V970" s="3160" t="s">
        <v>1545</v>
      </c>
      <c r="W970" s="3160" t="s">
        <v>1545</v>
      </c>
      <c r="X970" s="3160" t="s">
        <v>1545</v>
      </c>
      <c r="Y970" s="3068">
        <v>6.720000000000001E-2</v>
      </c>
      <c r="Z970" s="3160" t="s">
        <v>58</v>
      </c>
      <c r="AA970" s="3068">
        <v>2.23888E-2</v>
      </c>
      <c r="AB970" s="3068">
        <v>0.112</v>
      </c>
      <c r="AC970" s="2620" t="s">
        <v>1545</v>
      </c>
      <c r="AD970" s="2620" t="s">
        <v>1545</v>
      </c>
      <c r="AE970" s="3270" t="s">
        <v>1545</v>
      </c>
      <c r="AF970" s="2581"/>
    </row>
    <row r="971" spans="2:32" s="2887" customFormat="1" ht="18" customHeight="1" x14ac:dyDescent="0.2">
      <c r="B971" s="3672" t="s">
        <v>6323</v>
      </c>
      <c r="C971" s="3673"/>
      <c r="D971" s="3159" t="s">
        <v>1545</v>
      </c>
      <c r="E971" s="3159" t="s">
        <v>1545</v>
      </c>
      <c r="F971" s="3159" t="s">
        <v>1545</v>
      </c>
      <c r="G971" s="2650" t="s">
        <v>6322</v>
      </c>
      <c r="H971" s="2650" t="s">
        <v>1545</v>
      </c>
      <c r="I971" s="3068">
        <v>0.121</v>
      </c>
      <c r="J971" s="3068">
        <v>0.121</v>
      </c>
      <c r="K971" s="3160" t="s">
        <v>1545</v>
      </c>
      <c r="L971" s="2650" t="s">
        <v>1545</v>
      </c>
      <c r="M971" s="2650" t="s">
        <v>1545</v>
      </c>
      <c r="N971" s="2650" t="s">
        <v>1545</v>
      </c>
      <c r="O971" s="3428">
        <v>0.24640000000000004</v>
      </c>
      <c r="P971" s="3428">
        <v>0.16800000000000001</v>
      </c>
      <c r="Q971" s="2650" t="s">
        <v>1545</v>
      </c>
      <c r="R971" s="3160" t="s">
        <v>1545</v>
      </c>
      <c r="S971" s="3160" t="s">
        <v>1545</v>
      </c>
      <c r="T971" s="3160" t="s">
        <v>1545</v>
      </c>
      <c r="U971" s="3068">
        <v>6.720000000000001E-2</v>
      </c>
      <c r="V971" s="3160" t="s">
        <v>1545</v>
      </c>
      <c r="W971" s="3160" t="s">
        <v>1545</v>
      </c>
      <c r="X971" s="3160" t="s">
        <v>1545</v>
      </c>
      <c r="Y971" s="3068">
        <v>6.720000000000001E-2</v>
      </c>
      <c r="Z971" s="3160" t="s">
        <v>58</v>
      </c>
      <c r="AA971" s="3068">
        <v>2.23888E-2</v>
      </c>
      <c r="AB971" s="3068">
        <v>0.112</v>
      </c>
      <c r="AC971" s="2620" t="s">
        <v>1545</v>
      </c>
      <c r="AD971" s="2620" t="s">
        <v>1545</v>
      </c>
      <c r="AE971" s="3270" t="s">
        <v>1545</v>
      </c>
      <c r="AF971" s="2581"/>
    </row>
    <row r="972" spans="2:32" s="2887" customFormat="1" ht="18" customHeight="1" x14ac:dyDescent="0.2">
      <c r="B972" s="3672" t="s">
        <v>6324</v>
      </c>
      <c r="C972" s="3673"/>
      <c r="D972" s="3159" t="s">
        <v>1545</v>
      </c>
      <c r="E972" s="3159" t="s">
        <v>1545</v>
      </c>
      <c r="F972" s="3159" t="s">
        <v>1545</v>
      </c>
      <c r="G972" s="2650" t="s">
        <v>6147</v>
      </c>
      <c r="H972" s="2650" t="s">
        <v>1545</v>
      </c>
      <c r="I972" s="3068">
        <v>0.10976000000000001</v>
      </c>
      <c r="J972" s="3068">
        <v>0.10976000000000001</v>
      </c>
      <c r="K972" s="3160" t="s">
        <v>1545</v>
      </c>
      <c r="L972" s="2650" t="s">
        <v>1545</v>
      </c>
      <c r="M972" s="2650" t="s">
        <v>1545</v>
      </c>
      <c r="N972" s="2650" t="s">
        <v>1545</v>
      </c>
      <c r="O972" s="3428">
        <v>0.24640000000000004</v>
      </c>
      <c r="P972" s="3428">
        <v>0.16800000000000001</v>
      </c>
      <c r="Q972" s="2650" t="s">
        <v>1545</v>
      </c>
      <c r="R972" s="3160" t="s">
        <v>1545</v>
      </c>
      <c r="S972" s="3160" t="s">
        <v>1545</v>
      </c>
      <c r="T972" s="3160" t="s">
        <v>1545</v>
      </c>
      <c r="U972" s="3068">
        <v>6.720000000000001E-2</v>
      </c>
      <c r="V972" s="3160" t="s">
        <v>1545</v>
      </c>
      <c r="W972" s="3160" t="s">
        <v>1545</v>
      </c>
      <c r="X972" s="3160" t="s">
        <v>1545</v>
      </c>
      <c r="Y972" s="3068">
        <v>6.720000000000001E-2</v>
      </c>
      <c r="Z972" s="3160" t="s">
        <v>58</v>
      </c>
      <c r="AA972" s="3068">
        <v>2.23888E-2</v>
      </c>
      <c r="AB972" s="3068">
        <v>0.112</v>
      </c>
      <c r="AC972" s="2620" t="s">
        <v>1545</v>
      </c>
      <c r="AD972" s="2620" t="s">
        <v>1545</v>
      </c>
      <c r="AE972" s="3270" t="s">
        <v>1545</v>
      </c>
      <c r="AF972" s="2581"/>
    </row>
    <row r="973" spans="2:32" s="2887" customFormat="1" ht="18" customHeight="1" x14ac:dyDescent="0.2">
      <c r="B973" s="3672" t="s">
        <v>6325</v>
      </c>
      <c r="C973" s="3673"/>
      <c r="D973" s="3159" t="s">
        <v>1545</v>
      </c>
      <c r="E973" s="3159" t="s">
        <v>1545</v>
      </c>
      <c r="F973" s="3159" t="s">
        <v>1545</v>
      </c>
      <c r="G973" s="2650" t="s">
        <v>6147</v>
      </c>
      <c r="H973" s="2650" t="s">
        <v>1545</v>
      </c>
      <c r="I973" s="3068">
        <v>0.10976000000000001</v>
      </c>
      <c r="J973" s="3068">
        <v>0.10976000000000001</v>
      </c>
      <c r="K973" s="3160" t="s">
        <v>1545</v>
      </c>
      <c r="L973" s="2650" t="s">
        <v>1545</v>
      </c>
      <c r="M973" s="2650" t="s">
        <v>1545</v>
      </c>
      <c r="N973" s="2650" t="s">
        <v>1545</v>
      </c>
      <c r="O973" s="3428">
        <v>0.24640000000000004</v>
      </c>
      <c r="P973" s="3428">
        <v>0.16800000000000001</v>
      </c>
      <c r="Q973" s="2650" t="s">
        <v>1545</v>
      </c>
      <c r="R973" s="3160" t="s">
        <v>1545</v>
      </c>
      <c r="S973" s="3160" t="s">
        <v>1545</v>
      </c>
      <c r="T973" s="3160" t="s">
        <v>1545</v>
      </c>
      <c r="U973" s="3068">
        <v>6.720000000000001E-2</v>
      </c>
      <c r="V973" s="3160" t="s">
        <v>1545</v>
      </c>
      <c r="W973" s="3160" t="s">
        <v>1545</v>
      </c>
      <c r="X973" s="3160" t="s">
        <v>1545</v>
      </c>
      <c r="Y973" s="3068">
        <v>6.720000000000001E-2</v>
      </c>
      <c r="Z973" s="3160" t="s">
        <v>58</v>
      </c>
      <c r="AA973" s="3068">
        <v>2.23888E-2</v>
      </c>
      <c r="AB973" s="3068">
        <v>0.112</v>
      </c>
      <c r="AC973" s="2620" t="s">
        <v>1545</v>
      </c>
      <c r="AD973" s="2620" t="s">
        <v>1545</v>
      </c>
      <c r="AE973" s="3270" t="s">
        <v>1545</v>
      </c>
      <c r="AF973" s="2581"/>
    </row>
    <row r="974" spans="2:32" s="2887" customFormat="1" ht="18" customHeight="1" x14ac:dyDescent="0.2">
      <c r="B974" s="3672" t="s">
        <v>6326</v>
      </c>
      <c r="C974" s="3673"/>
      <c r="D974" s="3159" t="s">
        <v>1545</v>
      </c>
      <c r="E974" s="3159" t="s">
        <v>1545</v>
      </c>
      <c r="F974" s="3159" t="s">
        <v>1545</v>
      </c>
      <c r="G974" s="2650" t="s">
        <v>6150</v>
      </c>
      <c r="H974" s="2650" t="s">
        <v>1545</v>
      </c>
      <c r="I974" s="3068">
        <v>0.10752000000000002</v>
      </c>
      <c r="J974" s="3068">
        <v>0.10752000000000002</v>
      </c>
      <c r="K974" s="3160" t="s">
        <v>1545</v>
      </c>
      <c r="L974" s="2650" t="s">
        <v>1545</v>
      </c>
      <c r="M974" s="2650" t="s">
        <v>1545</v>
      </c>
      <c r="N974" s="2650" t="s">
        <v>1545</v>
      </c>
      <c r="O974" s="3428">
        <v>0.24640000000000004</v>
      </c>
      <c r="P974" s="3428">
        <v>0.16800000000000001</v>
      </c>
      <c r="Q974" s="2650" t="s">
        <v>1545</v>
      </c>
      <c r="R974" s="3160" t="s">
        <v>1545</v>
      </c>
      <c r="S974" s="3160" t="s">
        <v>1545</v>
      </c>
      <c r="T974" s="3160" t="s">
        <v>1545</v>
      </c>
      <c r="U974" s="3068">
        <v>6.720000000000001E-2</v>
      </c>
      <c r="V974" s="3160" t="s">
        <v>1545</v>
      </c>
      <c r="W974" s="3160" t="s">
        <v>1545</v>
      </c>
      <c r="X974" s="3160" t="s">
        <v>1545</v>
      </c>
      <c r="Y974" s="3068">
        <v>6.720000000000001E-2</v>
      </c>
      <c r="Z974" s="3160" t="s">
        <v>58</v>
      </c>
      <c r="AA974" s="3068">
        <v>2.23888E-2</v>
      </c>
      <c r="AB974" s="3068">
        <v>0.112</v>
      </c>
      <c r="AC974" s="2620" t="s">
        <v>1545</v>
      </c>
      <c r="AD974" s="2620" t="s">
        <v>1545</v>
      </c>
      <c r="AE974" s="3270" t="s">
        <v>1545</v>
      </c>
      <c r="AF974" s="2581"/>
    </row>
    <row r="975" spans="2:32" s="2887" customFormat="1" ht="18" customHeight="1" x14ac:dyDescent="0.2">
      <c r="B975" s="3672" t="s">
        <v>6327</v>
      </c>
      <c r="C975" s="3673"/>
      <c r="D975" s="3159" t="s">
        <v>1545</v>
      </c>
      <c r="E975" s="3159" t="s">
        <v>1545</v>
      </c>
      <c r="F975" s="3159" t="s">
        <v>1545</v>
      </c>
      <c r="G975" s="2650" t="s">
        <v>6150</v>
      </c>
      <c r="H975" s="2650" t="s">
        <v>1545</v>
      </c>
      <c r="I975" s="3068">
        <v>0.10752000000000002</v>
      </c>
      <c r="J975" s="3068">
        <v>0.10752000000000002</v>
      </c>
      <c r="K975" s="3160" t="s">
        <v>1545</v>
      </c>
      <c r="L975" s="2650" t="s">
        <v>1545</v>
      </c>
      <c r="M975" s="2650" t="s">
        <v>1545</v>
      </c>
      <c r="N975" s="2650" t="s">
        <v>1545</v>
      </c>
      <c r="O975" s="3428">
        <v>0.24640000000000004</v>
      </c>
      <c r="P975" s="3428">
        <v>0.16800000000000001</v>
      </c>
      <c r="Q975" s="2650" t="s">
        <v>1545</v>
      </c>
      <c r="R975" s="3160" t="s">
        <v>1545</v>
      </c>
      <c r="S975" s="3160" t="s">
        <v>1545</v>
      </c>
      <c r="T975" s="3160" t="s">
        <v>1545</v>
      </c>
      <c r="U975" s="3068">
        <v>6.720000000000001E-2</v>
      </c>
      <c r="V975" s="3160" t="s">
        <v>1545</v>
      </c>
      <c r="W975" s="3160" t="s">
        <v>1545</v>
      </c>
      <c r="X975" s="3160" t="s">
        <v>1545</v>
      </c>
      <c r="Y975" s="3068">
        <v>6.720000000000001E-2</v>
      </c>
      <c r="Z975" s="3160" t="s">
        <v>58</v>
      </c>
      <c r="AA975" s="3068">
        <v>2.23888E-2</v>
      </c>
      <c r="AB975" s="3068">
        <v>0.112</v>
      </c>
      <c r="AC975" s="2620" t="s">
        <v>1545</v>
      </c>
      <c r="AD975" s="2620" t="s">
        <v>1545</v>
      </c>
      <c r="AE975" s="3270" t="s">
        <v>1545</v>
      </c>
      <c r="AF975" s="2581"/>
    </row>
    <row r="976" spans="2:32" s="2887" customFormat="1" ht="18" customHeight="1" x14ac:dyDescent="0.2">
      <c r="B976" s="3672" t="s">
        <v>6328</v>
      </c>
      <c r="C976" s="3673"/>
      <c r="D976" s="3159" t="s">
        <v>1545</v>
      </c>
      <c r="E976" s="3159" t="s">
        <v>1545</v>
      </c>
      <c r="F976" s="3160" t="s">
        <v>1545</v>
      </c>
      <c r="G976" s="2650" t="s">
        <v>6153</v>
      </c>
      <c r="H976" s="2650" t="s">
        <v>1545</v>
      </c>
      <c r="I976" s="3068">
        <v>0.1008</v>
      </c>
      <c r="J976" s="3068">
        <v>0.1008</v>
      </c>
      <c r="K976" s="3160" t="s">
        <v>1545</v>
      </c>
      <c r="L976" s="3160" t="s">
        <v>1545</v>
      </c>
      <c r="M976" s="2650" t="s">
        <v>1545</v>
      </c>
      <c r="N976" s="2650" t="s">
        <v>1545</v>
      </c>
      <c r="O976" s="3428">
        <v>0.24640000000000004</v>
      </c>
      <c r="P976" s="3428">
        <v>0.16800000000000001</v>
      </c>
      <c r="Q976" s="2650" t="s">
        <v>1545</v>
      </c>
      <c r="R976" s="3160" t="s">
        <v>1545</v>
      </c>
      <c r="S976" s="3160" t="s">
        <v>1545</v>
      </c>
      <c r="T976" s="3160" t="s">
        <v>1545</v>
      </c>
      <c r="U976" s="3068">
        <v>6.720000000000001E-2</v>
      </c>
      <c r="V976" s="3160" t="s">
        <v>1545</v>
      </c>
      <c r="W976" s="3160" t="s">
        <v>1545</v>
      </c>
      <c r="X976" s="3160" t="s">
        <v>1545</v>
      </c>
      <c r="Y976" s="3068">
        <v>6.720000000000001E-2</v>
      </c>
      <c r="Z976" s="3160" t="s">
        <v>60</v>
      </c>
      <c r="AA976" s="3068">
        <v>1.6240000000000001E-2</v>
      </c>
      <c r="AB976" s="3068">
        <v>0.112</v>
      </c>
      <c r="AC976" s="2620" t="s">
        <v>1545</v>
      </c>
      <c r="AD976" s="2620" t="s">
        <v>1545</v>
      </c>
      <c r="AE976" s="3270" t="s">
        <v>1545</v>
      </c>
      <c r="AF976" s="2581"/>
    </row>
    <row r="977" spans="2:32" s="2887" customFormat="1" ht="18" customHeight="1" x14ac:dyDescent="0.2">
      <c r="B977" s="3672" t="s">
        <v>6329</v>
      </c>
      <c r="C977" s="3673"/>
      <c r="D977" s="3159" t="s">
        <v>1545</v>
      </c>
      <c r="E977" s="3159" t="s">
        <v>1545</v>
      </c>
      <c r="F977" s="3160" t="s">
        <v>1545</v>
      </c>
      <c r="G977" s="2650" t="s">
        <v>6155</v>
      </c>
      <c r="H977" s="2650" t="s">
        <v>1545</v>
      </c>
      <c r="I977" s="3068">
        <v>0.1008</v>
      </c>
      <c r="J977" s="3068">
        <v>0.1008</v>
      </c>
      <c r="K977" s="3160" t="s">
        <v>1545</v>
      </c>
      <c r="L977" s="3160" t="s">
        <v>1545</v>
      </c>
      <c r="M977" s="2650" t="s">
        <v>1545</v>
      </c>
      <c r="N977" s="2650" t="s">
        <v>1545</v>
      </c>
      <c r="O977" s="3428">
        <v>0.24640000000000004</v>
      </c>
      <c r="P977" s="3428">
        <v>0.16800000000000001</v>
      </c>
      <c r="Q977" s="2650" t="s">
        <v>1545</v>
      </c>
      <c r="R977" s="3160" t="s">
        <v>1545</v>
      </c>
      <c r="S977" s="3160" t="s">
        <v>1545</v>
      </c>
      <c r="T977" s="3160" t="s">
        <v>1545</v>
      </c>
      <c r="U977" s="3068">
        <v>6.720000000000001E-2</v>
      </c>
      <c r="V977" s="3160" t="s">
        <v>1545</v>
      </c>
      <c r="W977" s="3160" t="s">
        <v>1545</v>
      </c>
      <c r="X977" s="3160" t="s">
        <v>1545</v>
      </c>
      <c r="Y977" s="3068">
        <v>6.720000000000001E-2</v>
      </c>
      <c r="Z977" s="3160" t="s">
        <v>58</v>
      </c>
      <c r="AA977" s="3068">
        <v>2.23888E-2</v>
      </c>
      <c r="AB977" s="3068">
        <v>0.112</v>
      </c>
      <c r="AC977" s="2620" t="s">
        <v>1545</v>
      </c>
      <c r="AD977" s="2620" t="s">
        <v>1545</v>
      </c>
      <c r="AE977" s="3270" t="s">
        <v>1545</v>
      </c>
      <c r="AF977" s="2581"/>
    </row>
    <row r="978" spans="2:32" s="2887" customFormat="1" ht="18" customHeight="1" x14ac:dyDescent="0.2">
      <c r="B978" s="3672" t="s">
        <v>6330</v>
      </c>
      <c r="C978" s="3673"/>
      <c r="D978" s="3159" t="s">
        <v>1545</v>
      </c>
      <c r="E978" s="3159" t="s">
        <v>1545</v>
      </c>
      <c r="F978" s="3160" t="s">
        <v>1545</v>
      </c>
      <c r="G978" s="2650" t="s">
        <v>6155</v>
      </c>
      <c r="H978" s="2650" t="s">
        <v>1545</v>
      </c>
      <c r="I978" s="3068">
        <v>0.1008</v>
      </c>
      <c r="J978" s="3068">
        <v>0.1008</v>
      </c>
      <c r="K978" s="3160" t="s">
        <v>1545</v>
      </c>
      <c r="L978" s="3160" t="s">
        <v>1545</v>
      </c>
      <c r="M978" s="2650" t="s">
        <v>1545</v>
      </c>
      <c r="N978" s="2650" t="s">
        <v>1545</v>
      </c>
      <c r="O978" s="3428">
        <v>0.24640000000000004</v>
      </c>
      <c r="P978" s="3428">
        <v>0.16800000000000001</v>
      </c>
      <c r="Q978" s="2650" t="s">
        <v>1545</v>
      </c>
      <c r="R978" s="3160" t="s">
        <v>1545</v>
      </c>
      <c r="S978" s="3160" t="s">
        <v>1545</v>
      </c>
      <c r="T978" s="3160" t="s">
        <v>1545</v>
      </c>
      <c r="U978" s="3068">
        <v>6.720000000000001E-2</v>
      </c>
      <c r="V978" s="3160" t="s">
        <v>1545</v>
      </c>
      <c r="W978" s="3160" t="s">
        <v>1545</v>
      </c>
      <c r="X978" s="3160" t="s">
        <v>1545</v>
      </c>
      <c r="Y978" s="3068">
        <v>6.720000000000001E-2</v>
      </c>
      <c r="Z978" s="3160" t="s">
        <v>58</v>
      </c>
      <c r="AA978" s="3068">
        <v>2.23888E-2</v>
      </c>
      <c r="AB978" s="3068">
        <v>0.112</v>
      </c>
      <c r="AC978" s="2620" t="s">
        <v>1545</v>
      </c>
      <c r="AD978" s="2620" t="s">
        <v>1545</v>
      </c>
      <c r="AE978" s="3270" t="s">
        <v>1545</v>
      </c>
      <c r="AF978" s="2581"/>
    </row>
    <row r="979" spans="2:32" s="2887" customFormat="1" ht="18" customHeight="1" x14ac:dyDescent="0.2">
      <c r="B979" s="3672" t="s">
        <v>6331</v>
      </c>
      <c r="C979" s="3673"/>
      <c r="D979" s="3159" t="s">
        <v>1545</v>
      </c>
      <c r="E979" s="3159" t="s">
        <v>1545</v>
      </c>
      <c r="F979" s="3160" t="s">
        <v>1545</v>
      </c>
      <c r="G979" s="2650" t="s">
        <v>6121</v>
      </c>
      <c r="H979" s="2650" t="s">
        <v>1545</v>
      </c>
      <c r="I979" s="3068">
        <v>0.13440000000000002</v>
      </c>
      <c r="J979" s="3068">
        <v>0.13440000000000002</v>
      </c>
      <c r="K979" s="3160" t="s">
        <v>1545</v>
      </c>
      <c r="L979" s="3160" t="s">
        <v>1545</v>
      </c>
      <c r="M979" s="2650" t="s">
        <v>1545</v>
      </c>
      <c r="N979" s="2650" t="s">
        <v>1545</v>
      </c>
      <c r="O979" s="3428">
        <v>0.13440000000000002</v>
      </c>
      <c r="P979" s="3428">
        <v>0.13440000000000002</v>
      </c>
      <c r="Q979" s="2650" t="s">
        <v>1545</v>
      </c>
      <c r="R979" s="3160" t="s">
        <v>1545</v>
      </c>
      <c r="S979" s="3160" t="s">
        <v>1545</v>
      </c>
      <c r="T979" s="3160" t="s">
        <v>1545</v>
      </c>
      <c r="U979" s="3068">
        <v>6.720000000000001E-2</v>
      </c>
      <c r="V979" s="3160" t="s">
        <v>1545</v>
      </c>
      <c r="W979" s="3160" t="s">
        <v>1545</v>
      </c>
      <c r="X979" s="3160" t="s">
        <v>1545</v>
      </c>
      <c r="Y979" s="3068">
        <v>6.720000000000001E-2</v>
      </c>
      <c r="Z979" s="3160" t="s">
        <v>1182</v>
      </c>
      <c r="AA979" s="3068">
        <v>1.0976000000000001E-2</v>
      </c>
      <c r="AB979" s="3068">
        <v>0.112</v>
      </c>
      <c r="AC979" s="2620" t="s">
        <v>1545</v>
      </c>
      <c r="AD979" s="2620" t="s">
        <v>1545</v>
      </c>
      <c r="AE979" s="3270" t="s">
        <v>1545</v>
      </c>
      <c r="AF979" s="2581"/>
    </row>
    <row r="980" spans="2:32" s="2887" customFormat="1" ht="18" customHeight="1" x14ac:dyDescent="0.2">
      <c r="B980" s="3672" t="s">
        <v>6332</v>
      </c>
      <c r="C980" s="3673"/>
      <c r="D980" s="3159" t="s">
        <v>1545</v>
      </c>
      <c r="E980" s="3159" t="s">
        <v>1545</v>
      </c>
      <c r="F980" s="3160" t="s">
        <v>1545</v>
      </c>
      <c r="G980" s="2650" t="s">
        <v>6158</v>
      </c>
      <c r="H980" s="2650" t="s">
        <v>1545</v>
      </c>
      <c r="I980" s="3068">
        <v>9.6000000000000002E-2</v>
      </c>
      <c r="J980" s="3068">
        <v>9.6000000000000002E-2</v>
      </c>
      <c r="K980" s="3160" t="s">
        <v>1545</v>
      </c>
      <c r="L980" s="3160" t="s">
        <v>1545</v>
      </c>
      <c r="M980" s="2650" t="s">
        <v>1545</v>
      </c>
      <c r="N980" s="2650" t="s">
        <v>1545</v>
      </c>
      <c r="O980" s="3428">
        <v>0.24640000000000004</v>
      </c>
      <c r="P980" s="3428">
        <v>0.16800000000000001</v>
      </c>
      <c r="Q980" s="2650" t="s">
        <v>1545</v>
      </c>
      <c r="R980" s="3160" t="s">
        <v>1545</v>
      </c>
      <c r="S980" s="3160" t="s">
        <v>1545</v>
      </c>
      <c r="T980" s="3160" t="s">
        <v>1545</v>
      </c>
      <c r="U980" s="3068">
        <v>6.720000000000001E-2</v>
      </c>
      <c r="V980" s="3160" t="s">
        <v>1545</v>
      </c>
      <c r="W980" s="3160" t="s">
        <v>1545</v>
      </c>
      <c r="X980" s="3160" t="s">
        <v>1545</v>
      </c>
      <c r="Y980" s="3068">
        <v>6.720000000000001E-2</v>
      </c>
      <c r="Z980" s="3160" t="s">
        <v>62</v>
      </c>
      <c r="AA980" s="3068">
        <v>1.456E-2</v>
      </c>
      <c r="AB980" s="3068">
        <v>0.112</v>
      </c>
      <c r="AC980" s="2620" t="s">
        <v>1545</v>
      </c>
      <c r="AD980" s="2620" t="s">
        <v>1545</v>
      </c>
      <c r="AE980" s="3270" t="s">
        <v>1545</v>
      </c>
      <c r="AF980" s="2581"/>
    </row>
    <row r="981" spans="2:32" s="2887" customFormat="1" ht="18" customHeight="1" x14ac:dyDescent="0.2">
      <c r="B981" s="3672" t="s">
        <v>6333</v>
      </c>
      <c r="C981" s="3673"/>
      <c r="D981" s="3159" t="s">
        <v>1545</v>
      </c>
      <c r="E981" s="3159" t="s">
        <v>1545</v>
      </c>
      <c r="F981" s="3160" t="s">
        <v>1545</v>
      </c>
      <c r="G981" s="2650" t="s">
        <v>6160</v>
      </c>
      <c r="H981" s="2650" t="s">
        <v>1545</v>
      </c>
      <c r="I981" s="3068">
        <v>9.6000000000000002E-2</v>
      </c>
      <c r="J981" s="3068">
        <v>9.6000000000000002E-2</v>
      </c>
      <c r="K981" s="3160" t="s">
        <v>1545</v>
      </c>
      <c r="L981" s="2650" t="s">
        <v>1545</v>
      </c>
      <c r="M981" s="2650" t="s">
        <v>1545</v>
      </c>
      <c r="N981" s="2650" t="s">
        <v>1545</v>
      </c>
      <c r="O981" s="3428">
        <v>0.24640000000000004</v>
      </c>
      <c r="P981" s="3428">
        <v>0.16800000000000001</v>
      </c>
      <c r="Q981" s="2650" t="s">
        <v>1545</v>
      </c>
      <c r="R981" s="3160" t="s">
        <v>1545</v>
      </c>
      <c r="S981" s="3160" t="s">
        <v>1545</v>
      </c>
      <c r="T981" s="3160" t="s">
        <v>1545</v>
      </c>
      <c r="U981" s="3068">
        <v>6.720000000000001E-2</v>
      </c>
      <c r="V981" s="3160" t="s">
        <v>1545</v>
      </c>
      <c r="W981" s="3160" t="s">
        <v>1545</v>
      </c>
      <c r="X981" s="3160" t="s">
        <v>1545</v>
      </c>
      <c r="Y981" s="3068">
        <v>6.720000000000001E-2</v>
      </c>
      <c r="Z981" s="3160" t="s">
        <v>58</v>
      </c>
      <c r="AA981" s="3068">
        <v>2.23888E-2</v>
      </c>
      <c r="AB981" s="3068">
        <v>0.112</v>
      </c>
      <c r="AC981" s="2620" t="s">
        <v>1545</v>
      </c>
      <c r="AD981" s="2620" t="s">
        <v>1545</v>
      </c>
      <c r="AE981" s="3270" t="s">
        <v>1545</v>
      </c>
      <c r="AF981" s="2581"/>
    </row>
    <row r="982" spans="2:32" s="2887" customFormat="1" ht="18" customHeight="1" thickBot="1" x14ac:dyDescent="0.25">
      <c r="B982" s="4523" t="s">
        <v>6334</v>
      </c>
      <c r="C982" s="4524"/>
      <c r="D982" s="3168" t="s">
        <v>1545</v>
      </c>
      <c r="E982" s="3168" t="s">
        <v>1545</v>
      </c>
      <c r="F982" s="3169" t="s">
        <v>1545</v>
      </c>
      <c r="G982" s="2653" t="s">
        <v>6160</v>
      </c>
      <c r="H982" s="2653" t="s">
        <v>1545</v>
      </c>
      <c r="I982" s="3170">
        <v>9.6000000000000002E-2</v>
      </c>
      <c r="J982" s="3170">
        <v>9.6000000000000002E-2</v>
      </c>
      <c r="K982" s="3169" t="s">
        <v>1545</v>
      </c>
      <c r="L982" s="2653" t="s">
        <v>1545</v>
      </c>
      <c r="M982" s="2653" t="s">
        <v>1545</v>
      </c>
      <c r="N982" s="2653" t="s">
        <v>1545</v>
      </c>
      <c r="O982" s="2955">
        <v>0.24640000000000004</v>
      </c>
      <c r="P982" s="2955">
        <v>0.16800000000000001</v>
      </c>
      <c r="Q982" s="2653" t="s">
        <v>1545</v>
      </c>
      <c r="R982" s="3169" t="s">
        <v>1545</v>
      </c>
      <c r="S982" s="3169" t="s">
        <v>1545</v>
      </c>
      <c r="T982" s="3169" t="s">
        <v>1545</v>
      </c>
      <c r="U982" s="3170">
        <v>6.720000000000001E-2</v>
      </c>
      <c r="V982" s="3169" t="s">
        <v>1545</v>
      </c>
      <c r="W982" s="3169" t="s">
        <v>1545</v>
      </c>
      <c r="X982" s="3169" t="s">
        <v>1545</v>
      </c>
      <c r="Y982" s="3170">
        <v>6.720000000000001E-2</v>
      </c>
      <c r="Z982" s="3169" t="s">
        <v>58</v>
      </c>
      <c r="AA982" s="3170">
        <v>2.23888E-2</v>
      </c>
      <c r="AB982" s="3170">
        <v>0.112</v>
      </c>
      <c r="AC982" s="2682" t="s">
        <v>1545</v>
      </c>
      <c r="AD982" s="2682" t="s">
        <v>1545</v>
      </c>
      <c r="AE982" s="2683" t="s">
        <v>1545</v>
      </c>
      <c r="AF982" s="2581"/>
    </row>
    <row r="983" spans="2:32" s="2887" customFormat="1" x14ac:dyDescent="0.2">
      <c r="B983" s="2645"/>
      <c r="C983" s="2575"/>
      <c r="D983" s="2575"/>
      <c r="E983" s="2575"/>
      <c r="F983" s="2575"/>
      <c r="G983" s="2576"/>
      <c r="H983" s="2576"/>
      <c r="I983" s="2576"/>
      <c r="J983" s="2576"/>
      <c r="K983" s="2575"/>
      <c r="L983" s="2576"/>
      <c r="M983" s="2576"/>
      <c r="N983" s="2576"/>
      <c r="O983" s="2576"/>
      <c r="P983" s="2576"/>
      <c r="Q983" s="2642"/>
      <c r="R983" s="2642"/>
      <c r="S983" s="2642"/>
      <c r="T983" s="2642"/>
      <c r="U983" s="2642"/>
      <c r="V983" s="2642"/>
      <c r="W983" s="2642"/>
      <c r="X983" s="2642"/>
      <c r="Y983" s="2642"/>
      <c r="Z983" s="2642"/>
      <c r="AA983" s="2642"/>
      <c r="AB983" s="2642"/>
      <c r="AC983" s="2642"/>
      <c r="AD983" s="2642"/>
      <c r="AE983" s="2642"/>
      <c r="AF983" s="2581"/>
    </row>
    <row r="984" spans="2:32" s="2887" customFormat="1" x14ac:dyDescent="0.2">
      <c r="B984" s="3661" t="s">
        <v>5051</v>
      </c>
      <c r="C984" s="3662"/>
      <c r="D984" s="3663" t="s">
        <v>6115</v>
      </c>
      <c r="E984" s="3663"/>
      <c r="F984" s="3663"/>
      <c r="G984" s="3663"/>
      <c r="H984" s="3663"/>
      <c r="I984" s="2643"/>
      <c r="J984" s="2643"/>
      <c r="K984" s="2643"/>
      <c r="L984" s="2643"/>
      <c r="M984" s="2643"/>
      <c r="N984" s="2643"/>
      <c r="O984" s="2643"/>
      <c r="P984" s="2643"/>
      <c r="Q984" s="2642"/>
      <c r="R984" s="2642"/>
      <c r="S984" s="2642"/>
      <c r="T984" s="2642"/>
      <c r="U984" s="2642"/>
      <c r="V984" s="2642"/>
      <c r="W984" s="2642"/>
      <c r="X984" s="2642"/>
      <c r="Y984" s="2642"/>
      <c r="Z984" s="2642"/>
      <c r="AA984" s="2642"/>
      <c r="AB984" s="2642"/>
      <c r="AC984" s="2642"/>
      <c r="AD984" s="2642"/>
      <c r="AE984" s="2642"/>
      <c r="AF984" s="2581"/>
    </row>
    <row r="985" spans="2:32" s="2887" customFormat="1" x14ac:dyDescent="0.2">
      <c r="B985" s="3661" t="s">
        <v>5052</v>
      </c>
      <c r="C985" s="3662"/>
      <c r="D985" s="3663" t="s">
        <v>6115</v>
      </c>
      <c r="E985" s="3663"/>
      <c r="F985" s="3663"/>
      <c r="G985" s="3663"/>
      <c r="H985" s="3663"/>
      <c r="I985" s="2643"/>
      <c r="J985" s="2643"/>
      <c r="K985" s="2643"/>
      <c r="L985" s="2643"/>
      <c r="M985" s="2643"/>
      <c r="N985" s="2643"/>
      <c r="O985" s="2643"/>
      <c r="P985" s="2643"/>
      <c r="Q985" s="2642"/>
      <c r="R985" s="2642"/>
      <c r="S985" s="2642"/>
      <c r="T985" s="2642"/>
      <c r="U985" s="2642"/>
      <c r="V985" s="2642"/>
      <c r="W985" s="2642"/>
      <c r="X985" s="2642"/>
      <c r="Y985" s="2642"/>
      <c r="Z985" s="2642"/>
      <c r="AA985" s="2642"/>
      <c r="AB985" s="2642"/>
      <c r="AC985" s="2642"/>
      <c r="AD985" s="2642"/>
      <c r="AE985" s="2642"/>
      <c r="AF985" s="2581"/>
    </row>
    <row r="986" spans="2:32" s="2887" customFormat="1" ht="13.5" thickBot="1" x14ac:dyDescent="0.25">
      <c r="B986" s="3023"/>
      <c r="C986" s="3024"/>
      <c r="D986" s="3024"/>
      <c r="E986" s="3024"/>
      <c r="F986" s="3024"/>
      <c r="G986" s="2646"/>
      <c r="H986" s="2646"/>
      <c r="I986" s="2646"/>
      <c r="J986" s="2646"/>
      <c r="K986" s="2646"/>
      <c r="L986" s="2646"/>
      <c r="M986" s="2646"/>
      <c r="N986" s="2646"/>
      <c r="O986" s="2646"/>
      <c r="P986" s="2646"/>
      <c r="Q986" s="2646"/>
      <c r="R986" s="2646"/>
      <c r="S986" s="2646"/>
      <c r="T986" s="2646"/>
      <c r="U986" s="2646"/>
      <c r="V986" s="2646"/>
      <c r="W986" s="2646"/>
      <c r="X986" s="2646"/>
      <c r="Y986" s="2646"/>
      <c r="Z986" s="2646"/>
      <c r="AA986" s="2646"/>
      <c r="AB986" s="2646"/>
      <c r="AC986" s="2646"/>
      <c r="AD986" s="2646"/>
      <c r="AE986" s="2646"/>
      <c r="AF986" s="2586"/>
    </row>
    <row r="987" spans="2:32" s="2887" customFormat="1" x14ac:dyDescent="0.2">
      <c r="B987" s="2786" t="str">
        <f>+B923</f>
        <v>.</v>
      </c>
    </row>
    <row r="988" spans="2:32" s="2887" customFormat="1" ht="13.5" thickBot="1" x14ac:dyDescent="0.25"/>
    <row r="989" spans="2:32" s="2887" customFormat="1" ht="20.25" x14ac:dyDescent="0.2">
      <c r="B989" s="3616" t="s">
        <v>5124</v>
      </c>
      <c r="C989" s="3617"/>
      <c r="D989" s="3617"/>
      <c r="E989" s="3617"/>
      <c r="F989" s="3617"/>
      <c r="G989" s="3617"/>
      <c r="H989" s="3617"/>
      <c r="I989" s="3617"/>
      <c r="J989" s="3617"/>
      <c r="K989" s="3617"/>
      <c r="L989" s="3617"/>
      <c r="M989" s="3617"/>
      <c r="N989" s="3617"/>
      <c r="O989" s="3617"/>
      <c r="P989" s="3617"/>
      <c r="Q989" s="3617"/>
      <c r="R989" s="3617"/>
      <c r="S989" s="3617"/>
      <c r="T989" s="3617"/>
      <c r="U989" s="3617"/>
      <c r="V989" s="3617"/>
      <c r="W989" s="3617"/>
      <c r="X989" s="3617"/>
      <c r="Y989" s="3617"/>
      <c r="Z989" s="3617"/>
      <c r="AA989" s="3617"/>
      <c r="AB989" s="3617"/>
      <c r="AC989" s="3617"/>
      <c r="AD989" s="3617"/>
      <c r="AE989" s="3617"/>
      <c r="AF989" s="3618"/>
    </row>
    <row r="990" spans="2:32" s="2887" customFormat="1" x14ac:dyDescent="0.2">
      <c r="B990" s="3020"/>
      <c r="C990" s="3021"/>
      <c r="D990" s="3021"/>
      <c r="E990" s="3021"/>
      <c r="F990" s="3021"/>
      <c r="G990" s="2580"/>
      <c r="H990" s="2580"/>
      <c r="I990" s="2580"/>
      <c r="J990" s="2580"/>
      <c r="K990" s="2580"/>
      <c r="L990" s="2580"/>
      <c r="M990" s="2580"/>
      <c r="N990" s="2580"/>
      <c r="O990" s="2580"/>
      <c r="P990" s="2580"/>
      <c r="Q990" s="2580"/>
      <c r="R990" s="2580"/>
      <c r="S990" s="2580"/>
      <c r="T990" s="2580"/>
      <c r="U990" s="2580"/>
      <c r="V990" s="2580"/>
      <c r="W990" s="2580"/>
      <c r="X990" s="2580"/>
      <c r="Y990" s="2580"/>
      <c r="Z990" s="2580"/>
      <c r="AA990" s="2580"/>
      <c r="AB990" s="2580"/>
      <c r="AC990" s="2580"/>
      <c r="AD990" s="2580"/>
      <c r="AE990" s="2580"/>
      <c r="AF990" s="2581"/>
    </row>
    <row r="991" spans="2:32" s="2887" customFormat="1" x14ac:dyDescent="0.2">
      <c r="B991" s="2644" t="s">
        <v>5144</v>
      </c>
      <c r="C991" s="3021"/>
      <c r="D991" s="3674" t="s">
        <v>6304</v>
      </c>
      <c r="E991" s="3674"/>
      <c r="F991" s="3674"/>
      <c r="G991" s="2580"/>
      <c r="H991" s="2580"/>
      <c r="I991" s="2580"/>
      <c r="J991" s="2580"/>
      <c r="K991" s="2580"/>
      <c r="L991" s="2580"/>
      <c r="M991" s="2580"/>
      <c r="N991" s="2580"/>
      <c r="O991" s="2580"/>
      <c r="P991" s="2580"/>
      <c r="Q991" s="2580"/>
      <c r="R991" s="2580"/>
      <c r="S991" s="2580"/>
      <c r="T991" s="2580"/>
      <c r="U991" s="2580"/>
      <c r="V991" s="2580"/>
      <c r="W991" s="2580"/>
      <c r="X991" s="2580"/>
      <c r="Y991" s="2580"/>
      <c r="Z991" s="2580"/>
      <c r="AA991" s="2580"/>
      <c r="AB991" s="2580"/>
      <c r="AC991" s="2580"/>
      <c r="AD991" s="2580"/>
      <c r="AE991" s="2580"/>
      <c r="AF991" s="2581"/>
    </row>
    <row r="992" spans="2:32" s="2887" customFormat="1" x14ac:dyDescent="0.2">
      <c r="B992" s="3675" t="s">
        <v>5127</v>
      </c>
      <c r="C992" s="3676"/>
      <c r="D992" s="3670">
        <v>41589</v>
      </c>
      <c r="E992" s="3670"/>
      <c r="F992" s="3670"/>
      <c r="G992" s="2580"/>
      <c r="H992" s="2580"/>
      <c r="I992" s="2580"/>
      <c r="J992" s="2580"/>
      <c r="K992" s="2580"/>
      <c r="L992" s="2580"/>
      <c r="M992" s="2580"/>
      <c r="N992" s="2580"/>
      <c r="O992" s="2580"/>
      <c r="P992" s="2580"/>
      <c r="Q992" s="2580"/>
      <c r="R992" s="2580"/>
      <c r="S992" s="2580"/>
      <c r="T992" s="2580"/>
      <c r="U992" s="2580"/>
      <c r="V992" s="2580"/>
      <c r="W992" s="2580"/>
      <c r="X992" s="2580"/>
      <c r="Y992" s="2580"/>
      <c r="Z992" s="2580"/>
      <c r="AA992" s="2580"/>
      <c r="AB992" s="2580"/>
      <c r="AC992" s="2580"/>
      <c r="AD992" s="2580"/>
      <c r="AE992" s="2580"/>
      <c r="AF992" s="2581"/>
    </row>
    <row r="993" spans="2:32" s="2887" customFormat="1" ht="12.75" customHeight="1" x14ac:dyDescent="0.2">
      <c r="B993" s="3620" t="s">
        <v>5125</v>
      </c>
      <c r="C993" s="3621"/>
      <c r="D993" s="3692">
        <v>41645</v>
      </c>
      <c r="E993" s="3692"/>
      <c r="F993" s="3692"/>
      <c r="G993" s="2580"/>
      <c r="H993" s="2580"/>
      <c r="I993" s="2580"/>
      <c r="J993" s="2580"/>
      <c r="K993" s="2580"/>
      <c r="L993" s="2580"/>
      <c r="M993" s="2580"/>
      <c r="N993" s="2580"/>
      <c r="O993" s="2580"/>
      <c r="P993" s="2580"/>
      <c r="Q993" s="2580"/>
      <c r="R993" s="2580"/>
      <c r="S993" s="2580"/>
      <c r="T993" s="2580"/>
      <c r="U993" s="2580"/>
      <c r="V993" s="2580"/>
      <c r="W993" s="2580"/>
      <c r="X993" s="2580"/>
      <c r="Y993" s="2580"/>
      <c r="Z993" s="2580"/>
      <c r="AA993" s="2580"/>
      <c r="AB993" s="2580"/>
      <c r="AC993" s="2580"/>
      <c r="AD993" s="2580"/>
      <c r="AE993" s="2580"/>
      <c r="AF993" s="2581"/>
    </row>
    <row r="994" spans="2:32" s="2887" customFormat="1" ht="12.75" customHeight="1" thickBot="1" x14ac:dyDescent="0.25">
      <c r="B994" s="3020"/>
      <c r="C994" s="3021"/>
      <c r="D994" s="3021"/>
      <c r="E994" s="3021"/>
      <c r="F994" s="3021"/>
      <c r="G994" s="2580"/>
      <c r="H994" s="2580"/>
      <c r="I994" s="2580"/>
      <c r="J994" s="2580"/>
      <c r="K994" s="2580"/>
      <c r="L994" s="2580"/>
      <c r="M994" s="2580"/>
      <c r="N994" s="2580"/>
      <c r="O994" s="2580"/>
      <c r="P994" s="2580"/>
      <c r="Q994" s="2580"/>
      <c r="R994" s="2580"/>
      <c r="S994" s="2580"/>
      <c r="T994" s="2580"/>
      <c r="U994" s="2580"/>
      <c r="V994" s="2580"/>
      <c r="W994" s="2580"/>
      <c r="X994" s="2580"/>
      <c r="Y994" s="2580"/>
      <c r="Z994" s="2580"/>
      <c r="AA994" s="2580"/>
      <c r="AB994" s="2580"/>
      <c r="AC994" s="2580"/>
      <c r="AD994" s="2580"/>
      <c r="AE994" s="2580"/>
      <c r="AF994" s="2581"/>
    </row>
    <row r="995" spans="2:32" s="2887" customFormat="1" ht="55.5" customHeight="1" thickBot="1" x14ac:dyDescent="0.25">
      <c r="B995" s="3633" t="s">
        <v>5126</v>
      </c>
      <c r="C995" s="3677"/>
      <c r="D995" s="3623" t="s">
        <v>6305</v>
      </c>
      <c r="E995" s="3624"/>
      <c r="F995" s="3624"/>
      <c r="G995" s="3624"/>
      <c r="H995" s="3624"/>
      <c r="I995" s="3624"/>
      <c r="J995" s="3624"/>
      <c r="K995" s="3624"/>
      <c r="L995" s="3624"/>
      <c r="M995" s="3624"/>
      <c r="N995" s="3624"/>
      <c r="O995" s="3624"/>
      <c r="P995" s="3624"/>
      <c r="Q995" s="3625"/>
      <c r="R995" s="2580"/>
      <c r="S995" s="2580"/>
      <c r="T995" s="2580"/>
      <c r="U995" s="2580"/>
      <c r="V995" s="2580"/>
      <c r="W995" s="2580"/>
      <c r="X995" s="2580"/>
      <c r="Y995" s="2580"/>
      <c r="Z995" s="2580"/>
      <c r="AA995" s="2580"/>
      <c r="AB995" s="2580"/>
      <c r="AC995" s="2580"/>
      <c r="AD995" s="2580"/>
      <c r="AE995" s="2580"/>
      <c r="AF995" s="2581"/>
    </row>
    <row r="996" spans="2:32" s="2887" customFormat="1" ht="13.5" customHeight="1" thickBot="1" x14ac:dyDescent="0.25">
      <c r="B996" s="3020"/>
      <c r="C996" s="3021"/>
      <c r="D996" s="3021"/>
      <c r="E996" s="3021"/>
      <c r="F996" s="3021"/>
      <c r="G996" s="2580"/>
      <c r="H996" s="2580"/>
      <c r="I996" s="2580"/>
      <c r="J996" s="2580"/>
      <c r="K996" s="2580"/>
      <c r="L996" s="2580"/>
      <c r="M996" s="2580"/>
      <c r="N996" s="2580"/>
      <c r="O996" s="2580"/>
      <c r="P996" s="2580"/>
      <c r="Q996" s="2580"/>
      <c r="R996" s="2646"/>
      <c r="S996" s="2580"/>
      <c r="T996" s="2580"/>
      <c r="U996" s="2580"/>
      <c r="V996" s="2580"/>
      <c r="W996" s="2580"/>
      <c r="X996" s="2580"/>
      <c r="Y996" s="2580"/>
      <c r="Z996" s="2580"/>
      <c r="AA996" s="2580"/>
      <c r="AB996" s="2580"/>
      <c r="AC996" s="2580"/>
      <c r="AD996" s="2580"/>
      <c r="AE996" s="2580"/>
      <c r="AF996" s="2581"/>
    </row>
    <row r="997" spans="2:32" s="2887" customFormat="1" ht="13.5" thickBot="1" x14ac:dyDescent="0.25">
      <c r="B997" s="3678" t="s">
        <v>5128</v>
      </c>
      <c r="C997" s="3679"/>
      <c r="D997" s="3630" t="s">
        <v>5129</v>
      </c>
      <c r="E997" s="3682" t="s">
        <v>224</v>
      </c>
      <c r="F997" s="3683"/>
      <c r="G997" s="3683"/>
      <c r="H997" s="3683"/>
      <c r="I997" s="3683"/>
      <c r="J997" s="3683"/>
      <c r="K997" s="3683"/>
      <c r="L997" s="3683"/>
      <c r="M997" s="3683"/>
      <c r="N997" s="3683"/>
      <c r="O997" s="3683"/>
      <c r="P997" s="3684"/>
      <c r="Q997" s="3685" t="s">
        <v>340</v>
      </c>
      <c r="R997" s="3686"/>
      <c r="S997" s="3687"/>
      <c r="T997" s="3687"/>
      <c r="U997" s="3687"/>
      <c r="V997" s="3687"/>
      <c r="W997" s="3687"/>
      <c r="X997" s="3687"/>
      <c r="Y997" s="3688"/>
      <c r="Z997" s="3685" t="s">
        <v>225</v>
      </c>
      <c r="AA997" s="3687"/>
      <c r="AB997" s="3688"/>
      <c r="AC997" s="3689" t="s">
        <v>5048</v>
      </c>
      <c r="AD997" s="3690"/>
      <c r="AE997" s="3691"/>
      <c r="AF997" s="2581"/>
    </row>
    <row r="998" spans="2:32" s="2887" customFormat="1" ht="13.5" customHeight="1" thickBot="1" x14ac:dyDescent="0.25">
      <c r="B998" s="3680"/>
      <c r="C998" s="3681"/>
      <c r="D998" s="3630"/>
      <c r="E998" s="3630" t="s">
        <v>5066</v>
      </c>
      <c r="F998" s="3630" t="s">
        <v>5067</v>
      </c>
      <c r="G998" s="3631" t="s">
        <v>5069</v>
      </c>
      <c r="H998" s="3631" t="s">
        <v>5130</v>
      </c>
      <c r="I998" s="3671" t="s">
        <v>5131</v>
      </c>
      <c r="J998" s="3671" t="s">
        <v>5132</v>
      </c>
      <c r="K998" s="3671" t="s">
        <v>5072</v>
      </c>
      <c r="L998" s="3671"/>
      <c r="M998" s="3671" t="s">
        <v>5133</v>
      </c>
      <c r="N998" s="3671" t="s">
        <v>5134</v>
      </c>
      <c r="O998" s="3671" t="s">
        <v>5135</v>
      </c>
      <c r="P998" s="3671" t="s">
        <v>5136</v>
      </c>
      <c r="Q998" s="3627" t="s">
        <v>5078</v>
      </c>
      <c r="R998" s="3627" t="s">
        <v>5079</v>
      </c>
      <c r="S998" s="3627" t="s">
        <v>5080</v>
      </c>
      <c r="T998" s="3627" t="s">
        <v>5137</v>
      </c>
      <c r="U998" s="3627" t="s">
        <v>5138</v>
      </c>
      <c r="V998" s="3627" t="s">
        <v>5083</v>
      </c>
      <c r="W998" s="3627" t="s">
        <v>5085</v>
      </c>
      <c r="X998" s="3631" t="s">
        <v>5139</v>
      </c>
      <c r="Y998" s="3631" t="s">
        <v>5140</v>
      </c>
      <c r="Z998" s="3627" t="s">
        <v>5141</v>
      </c>
      <c r="AA998" s="3627" t="s">
        <v>5142</v>
      </c>
      <c r="AB998" s="3627" t="s">
        <v>5143</v>
      </c>
      <c r="AC998" s="3627" t="s">
        <v>1162</v>
      </c>
      <c r="AD998" s="3627" t="s">
        <v>5049</v>
      </c>
      <c r="AE998" s="3627" t="s">
        <v>5050</v>
      </c>
      <c r="AF998" s="2581"/>
    </row>
    <row r="999" spans="2:32" s="2887" customFormat="1" ht="13.5" customHeight="1" thickBot="1" x14ac:dyDescent="0.25">
      <c r="B999" s="3680"/>
      <c r="C999" s="3681"/>
      <c r="D999" s="3627"/>
      <c r="E999" s="3627"/>
      <c r="F999" s="3627"/>
      <c r="G999" s="3632"/>
      <c r="H999" s="3632"/>
      <c r="I999" s="3631"/>
      <c r="J999" s="3631"/>
      <c r="K999" s="3019" t="s">
        <v>5092</v>
      </c>
      <c r="L999" s="3018" t="s">
        <v>2809</v>
      </c>
      <c r="M999" s="3631"/>
      <c r="N999" s="3631"/>
      <c r="O999" s="3631"/>
      <c r="P999" s="3631"/>
      <c r="Q999" s="3628"/>
      <c r="R999" s="3628"/>
      <c r="S999" s="3628"/>
      <c r="T999" s="3628"/>
      <c r="U999" s="3628"/>
      <c r="V999" s="3628"/>
      <c r="W999" s="3628"/>
      <c r="X999" s="3632"/>
      <c r="Y999" s="3632"/>
      <c r="Z999" s="3628"/>
      <c r="AA999" s="3628"/>
      <c r="AB999" s="3628"/>
      <c r="AC999" s="3628"/>
      <c r="AD999" s="3628"/>
      <c r="AE999" s="3628"/>
      <c r="AF999" s="2581"/>
    </row>
    <row r="1000" spans="2:32" s="2887" customFormat="1" ht="18" customHeight="1" x14ac:dyDescent="0.2">
      <c r="B1000" s="3666" t="s">
        <v>1682</v>
      </c>
      <c r="C1000" s="3667"/>
      <c r="D1000" s="3164" t="s">
        <v>1545</v>
      </c>
      <c r="E1000" s="3164" t="s">
        <v>1545</v>
      </c>
      <c r="F1000" s="3165" t="s">
        <v>1545</v>
      </c>
      <c r="G1000" s="2660" t="s">
        <v>6120</v>
      </c>
      <c r="H1000" s="2660" t="s">
        <v>1545</v>
      </c>
      <c r="I1000" s="3166">
        <v>0.112</v>
      </c>
      <c r="J1000" s="3166">
        <v>0.112</v>
      </c>
      <c r="K1000" s="3165" t="s">
        <v>1545</v>
      </c>
      <c r="L1000" s="2660" t="s">
        <v>1545</v>
      </c>
      <c r="M1000" s="2660" t="s">
        <v>1545</v>
      </c>
      <c r="N1000" s="2660" t="s">
        <v>1545</v>
      </c>
      <c r="O1000" s="3427">
        <v>0.24640000000000004</v>
      </c>
      <c r="P1000" s="3427">
        <v>0.16800000000000001</v>
      </c>
      <c r="Q1000" s="2660" t="s">
        <v>1545</v>
      </c>
      <c r="R1000" s="3165" t="s">
        <v>1545</v>
      </c>
      <c r="S1000" s="3165" t="s">
        <v>1545</v>
      </c>
      <c r="T1000" s="3165" t="s">
        <v>1545</v>
      </c>
      <c r="U1000" s="3166">
        <v>6.720000000000001E-2</v>
      </c>
      <c r="V1000" s="3165" t="s">
        <v>1545</v>
      </c>
      <c r="W1000" s="3165" t="s">
        <v>1545</v>
      </c>
      <c r="X1000" s="3165" t="s">
        <v>1545</v>
      </c>
      <c r="Y1000" s="3166">
        <v>6.720000000000001E-2</v>
      </c>
      <c r="Z1000" s="3165" t="s">
        <v>1545</v>
      </c>
      <c r="AA1000" s="3165" t="s">
        <v>1545</v>
      </c>
      <c r="AB1000" s="3166">
        <v>0.112</v>
      </c>
      <c r="AC1000" s="2661" t="s">
        <v>1545</v>
      </c>
      <c r="AD1000" s="2661" t="s">
        <v>1545</v>
      </c>
      <c r="AE1000" s="3268" t="s">
        <v>1545</v>
      </c>
      <c r="AF1000" s="2581"/>
    </row>
    <row r="1001" spans="2:32" s="2887" customFormat="1" ht="18" customHeight="1" x14ac:dyDescent="0.2">
      <c r="B1001" s="4515" t="s">
        <v>1684</v>
      </c>
      <c r="C1001" s="4516"/>
      <c r="D1001" s="3159" t="s">
        <v>1545</v>
      </c>
      <c r="E1001" s="3159" t="s">
        <v>1545</v>
      </c>
      <c r="F1001" s="3160" t="s">
        <v>1545</v>
      </c>
      <c r="G1001" s="2650" t="s">
        <v>6121</v>
      </c>
      <c r="H1001" s="2650" t="s">
        <v>1545</v>
      </c>
      <c r="I1001" s="3068">
        <v>0.112</v>
      </c>
      <c r="J1001" s="3068">
        <v>0.112</v>
      </c>
      <c r="K1001" s="3160" t="s">
        <v>1545</v>
      </c>
      <c r="L1001" s="2650" t="s">
        <v>1545</v>
      </c>
      <c r="M1001" s="2650" t="s">
        <v>1545</v>
      </c>
      <c r="N1001" s="2650" t="s">
        <v>1545</v>
      </c>
      <c r="O1001" s="3428">
        <v>0.24640000000000004</v>
      </c>
      <c r="P1001" s="3428">
        <v>0.16800000000000001</v>
      </c>
      <c r="Q1001" s="2650" t="s">
        <v>1545</v>
      </c>
      <c r="R1001" s="3160" t="s">
        <v>1545</v>
      </c>
      <c r="S1001" s="3160" t="s">
        <v>1545</v>
      </c>
      <c r="T1001" s="3160" t="s">
        <v>1545</v>
      </c>
      <c r="U1001" s="3068">
        <v>6.720000000000001E-2</v>
      </c>
      <c r="V1001" s="3160" t="s">
        <v>1545</v>
      </c>
      <c r="W1001" s="3160" t="s">
        <v>1545</v>
      </c>
      <c r="X1001" s="3160" t="s">
        <v>1545</v>
      </c>
      <c r="Y1001" s="3068">
        <v>6.720000000000001E-2</v>
      </c>
      <c r="Z1001" s="3160" t="s">
        <v>1545</v>
      </c>
      <c r="AA1001" s="3160" t="s">
        <v>1545</v>
      </c>
      <c r="AB1001" s="3068">
        <v>0.112</v>
      </c>
      <c r="AC1001" s="2620" t="s">
        <v>1545</v>
      </c>
      <c r="AD1001" s="2620" t="s">
        <v>1545</v>
      </c>
      <c r="AE1001" s="3270" t="s">
        <v>1545</v>
      </c>
      <c r="AF1001" s="2581"/>
    </row>
    <row r="1002" spans="2:32" s="2887" customFormat="1" ht="18" customHeight="1" x14ac:dyDescent="0.2">
      <c r="B1002" s="4515" t="s">
        <v>1691</v>
      </c>
      <c r="C1002" s="4516"/>
      <c r="D1002" s="3159" t="s">
        <v>1545</v>
      </c>
      <c r="E1002" s="3159" t="s">
        <v>1545</v>
      </c>
      <c r="F1002" s="3160" t="s">
        <v>1545</v>
      </c>
      <c r="G1002" s="2650" t="s">
        <v>6122</v>
      </c>
      <c r="H1002" s="2650" t="s">
        <v>1545</v>
      </c>
      <c r="I1002" s="3068">
        <v>0.112</v>
      </c>
      <c r="J1002" s="3068">
        <v>0.112</v>
      </c>
      <c r="K1002" s="3160" t="s">
        <v>1545</v>
      </c>
      <c r="L1002" s="2650" t="s">
        <v>1545</v>
      </c>
      <c r="M1002" s="2650" t="s">
        <v>1545</v>
      </c>
      <c r="N1002" s="2650" t="s">
        <v>1545</v>
      </c>
      <c r="O1002" s="3428">
        <v>0.24640000000000004</v>
      </c>
      <c r="P1002" s="3428">
        <v>0.16800000000000001</v>
      </c>
      <c r="Q1002" s="2650" t="s">
        <v>1545</v>
      </c>
      <c r="R1002" s="3160" t="s">
        <v>1545</v>
      </c>
      <c r="S1002" s="3160" t="s">
        <v>1545</v>
      </c>
      <c r="T1002" s="3160" t="s">
        <v>1545</v>
      </c>
      <c r="U1002" s="3068">
        <v>6.720000000000001E-2</v>
      </c>
      <c r="V1002" s="3160" t="s">
        <v>1545</v>
      </c>
      <c r="W1002" s="3160" t="s">
        <v>1545</v>
      </c>
      <c r="X1002" s="3160" t="s">
        <v>1545</v>
      </c>
      <c r="Y1002" s="3068">
        <v>6.720000000000001E-2</v>
      </c>
      <c r="Z1002" s="3160" t="s">
        <v>1545</v>
      </c>
      <c r="AA1002" s="3160" t="s">
        <v>1545</v>
      </c>
      <c r="AB1002" s="3068">
        <v>0.112</v>
      </c>
      <c r="AC1002" s="2620" t="s">
        <v>1545</v>
      </c>
      <c r="AD1002" s="2620" t="s">
        <v>1545</v>
      </c>
      <c r="AE1002" s="3270" t="s">
        <v>1545</v>
      </c>
      <c r="AF1002" s="2581"/>
    </row>
    <row r="1003" spans="2:32" s="2887" customFormat="1" ht="18" customHeight="1" x14ac:dyDescent="0.2">
      <c r="B1003" s="4515" t="s">
        <v>1099</v>
      </c>
      <c r="C1003" s="4516"/>
      <c r="D1003" s="3159" t="s">
        <v>1545</v>
      </c>
      <c r="E1003" s="3159" t="s">
        <v>1545</v>
      </c>
      <c r="F1003" s="3159" t="s">
        <v>1545</v>
      </c>
      <c r="G1003" s="2650" t="s">
        <v>6123</v>
      </c>
      <c r="H1003" s="2650" t="s">
        <v>1545</v>
      </c>
      <c r="I1003" s="3068">
        <v>0.11</v>
      </c>
      <c r="J1003" s="3068">
        <v>0.11</v>
      </c>
      <c r="K1003" s="3160" t="s">
        <v>1545</v>
      </c>
      <c r="L1003" s="2650" t="s">
        <v>1545</v>
      </c>
      <c r="M1003" s="2650" t="s">
        <v>1545</v>
      </c>
      <c r="N1003" s="2650" t="s">
        <v>1545</v>
      </c>
      <c r="O1003" s="3428">
        <v>0.24640000000000004</v>
      </c>
      <c r="P1003" s="3428">
        <v>0.16800000000000001</v>
      </c>
      <c r="Q1003" s="2650" t="s">
        <v>1545</v>
      </c>
      <c r="R1003" s="3160" t="s">
        <v>1545</v>
      </c>
      <c r="S1003" s="3160" t="s">
        <v>1545</v>
      </c>
      <c r="T1003" s="3160" t="s">
        <v>1545</v>
      </c>
      <c r="U1003" s="3068">
        <v>6.720000000000001E-2</v>
      </c>
      <c r="V1003" s="3160" t="s">
        <v>1545</v>
      </c>
      <c r="W1003" s="3160" t="s">
        <v>1545</v>
      </c>
      <c r="X1003" s="3160" t="s">
        <v>1545</v>
      </c>
      <c r="Y1003" s="3068">
        <v>6.720000000000001E-2</v>
      </c>
      <c r="Z1003" s="3160" t="s">
        <v>1545</v>
      </c>
      <c r="AA1003" s="3160" t="s">
        <v>1545</v>
      </c>
      <c r="AB1003" s="3068">
        <v>0.112</v>
      </c>
      <c r="AC1003" s="2620" t="s">
        <v>1545</v>
      </c>
      <c r="AD1003" s="2620" t="s">
        <v>1545</v>
      </c>
      <c r="AE1003" s="3270" t="s">
        <v>1545</v>
      </c>
      <c r="AF1003" s="2581"/>
    </row>
    <row r="1004" spans="2:32" s="2887" customFormat="1" ht="18" customHeight="1" x14ac:dyDescent="0.2">
      <c r="B1004" s="4515" t="s">
        <v>1109</v>
      </c>
      <c r="C1004" s="4516"/>
      <c r="D1004" s="3159" t="s">
        <v>1545</v>
      </c>
      <c r="E1004" s="3159" t="s">
        <v>1545</v>
      </c>
      <c r="F1004" s="3159" t="s">
        <v>1545</v>
      </c>
      <c r="G1004" s="2650" t="s">
        <v>6124</v>
      </c>
      <c r="H1004" s="2650" t="s">
        <v>1545</v>
      </c>
      <c r="I1004" s="3068">
        <v>0.108</v>
      </c>
      <c r="J1004" s="3068">
        <v>0.108</v>
      </c>
      <c r="K1004" s="3160" t="s">
        <v>1545</v>
      </c>
      <c r="L1004" s="2650" t="s">
        <v>1545</v>
      </c>
      <c r="M1004" s="2650" t="s">
        <v>1545</v>
      </c>
      <c r="N1004" s="2650" t="s">
        <v>1545</v>
      </c>
      <c r="O1004" s="3428">
        <v>0.24640000000000004</v>
      </c>
      <c r="P1004" s="3428">
        <v>0.16800000000000001</v>
      </c>
      <c r="Q1004" s="2650" t="s">
        <v>1545</v>
      </c>
      <c r="R1004" s="3160" t="s">
        <v>1545</v>
      </c>
      <c r="S1004" s="3160" t="s">
        <v>1545</v>
      </c>
      <c r="T1004" s="3160" t="s">
        <v>1545</v>
      </c>
      <c r="U1004" s="3068">
        <v>6.720000000000001E-2</v>
      </c>
      <c r="V1004" s="3160" t="s">
        <v>1545</v>
      </c>
      <c r="W1004" s="3160" t="s">
        <v>1545</v>
      </c>
      <c r="X1004" s="3160" t="s">
        <v>1545</v>
      </c>
      <c r="Y1004" s="3068">
        <v>6.720000000000001E-2</v>
      </c>
      <c r="Z1004" s="3160" t="s">
        <v>1545</v>
      </c>
      <c r="AA1004" s="3160" t="s">
        <v>1545</v>
      </c>
      <c r="AB1004" s="3068">
        <v>0.112</v>
      </c>
      <c r="AC1004" s="2620" t="s">
        <v>1545</v>
      </c>
      <c r="AD1004" s="2620" t="s">
        <v>1545</v>
      </c>
      <c r="AE1004" s="3270" t="s">
        <v>1545</v>
      </c>
      <c r="AF1004" s="2581"/>
    </row>
    <row r="1005" spans="2:32" s="2887" customFormat="1" ht="18" customHeight="1" x14ac:dyDescent="0.2">
      <c r="B1005" s="4515" t="s">
        <v>1117</v>
      </c>
      <c r="C1005" s="4516"/>
      <c r="D1005" s="3159" t="s">
        <v>1545</v>
      </c>
      <c r="E1005" s="3159" t="s">
        <v>1545</v>
      </c>
      <c r="F1005" s="3159" t="s">
        <v>1545</v>
      </c>
      <c r="G1005" s="2650" t="s">
        <v>6125</v>
      </c>
      <c r="H1005" s="2650" t="s">
        <v>1545</v>
      </c>
      <c r="I1005" s="3068">
        <v>9.9000000000000005E-2</v>
      </c>
      <c r="J1005" s="3068">
        <v>9.9000000000000005E-2</v>
      </c>
      <c r="K1005" s="3160" t="s">
        <v>1545</v>
      </c>
      <c r="L1005" s="2650" t="s">
        <v>1545</v>
      </c>
      <c r="M1005" s="2650" t="s">
        <v>1545</v>
      </c>
      <c r="N1005" s="2650" t="s">
        <v>1545</v>
      </c>
      <c r="O1005" s="3428">
        <v>0.24640000000000004</v>
      </c>
      <c r="P1005" s="3428">
        <v>0.16800000000000001</v>
      </c>
      <c r="Q1005" s="2650" t="s">
        <v>1545</v>
      </c>
      <c r="R1005" s="3160" t="s">
        <v>1545</v>
      </c>
      <c r="S1005" s="3160" t="s">
        <v>1545</v>
      </c>
      <c r="T1005" s="3160" t="s">
        <v>1545</v>
      </c>
      <c r="U1005" s="3068">
        <v>6.720000000000001E-2</v>
      </c>
      <c r="V1005" s="3160" t="s">
        <v>1545</v>
      </c>
      <c r="W1005" s="3160" t="s">
        <v>1545</v>
      </c>
      <c r="X1005" s="3160" t="s">
        <v>1545</v>
      </c>
      <c r="Y1005" s="3068">
        <v>6.720000000000001E-2</v>
      </c>
      <c r="Z1005" s="3160" t="s">
        <v>1545</v>
      </c>
      <c r="AA1005" s="3160" t="s">
        <v>1545</v>
      </c>
      <c r="AB1005" s="3068">
        <v>0.112</v>
      </c>
      <c r="AC1005" s="2620" t="s">
        <v>1545</v>
      </c>
      <c r="AD1005" s="2620" t="s">
        <v>1545</v>
      </c>
      <c r="AE1005" s="3270" t="s">
        <v>1545</v>
      </c>
      <c r="AF1005" s="2581"/>
    </row>
    <row r="1006" spans="2:32" s="2887" customFormat="1" ht="18" customHeight="1" x14ac:dyDescent="0.2">
      <c r="B1006" s="4515" t="s">
        <v>1121</v>
      </c>
      <c r="C1006" s="4516"/>
      <c r="D1006" s="3159" t="s">
        <v>1545</v>
      </c>
      <c r="E1006" s="3159" t="s">
        <v>1545</v>
      </c>
      <c r="F1006" s="3159" t="s">
        <v>1545</v>
      </c>
      <c r="G1006" s="2650" t="s">
        <v>6126</v>
      </c>
      <c r="H1006" s="2650" t="s">
        <v>1545</v>
      </c>
      <c r="I1006" s="3068">
        <v>9.6000000000000002E-2</v>
      </c>
      <c r="J1006" s="3068">
        <v>9.6000000000000002E-2</v>
      </c>
      <c r="K1006" s="3160" t="s">
        <v>1545</v>
      </c>
      <c r="L1006" s="2650" t="s">
        <v>1545</v>
      </c>
      <c r="M1006" s="2650" t="s">
        <v>1545</v>
      </c>
      <c r="N1006" s="2650" t="s">
        <v>1545</v>
      </c>
      <c r="O1006" s="3428">
        <v>0.24640000000000004</v>
      </c>
      <c r="P1006" s="3428">
        <v>0.16800000000000001</v>
      </c>
      <c r="Q1006" s="2650" t="s">
        <v>1545</v>
      </c>
      <c r="R1006" s="3160" t="s">
        <v>1545</v>
      </c>
      <c r="S1006" s="3160" t="s">
        <v>1545</v>
      </c>
      <c r="T1006" s="3160" t="s">
        <v>1545</v>
      </c>
      <c r="U1006" s="3068">
        <v>6.720000000000001E-2</v>
      </c>
      <c r="V1006" s="3160" t="s">
        <v>1545</v>
      </c>
      <c r="W1006" s="3160" t="s">
        <v>1545</v>
      </c>
      <c r="X1006" s="3160" t="s">
        <v>1545</v>
      </c>
      <c r="Y1006" s="3068">
        <v>6.720000000000001E-2</v>
      </c>
      <c r="Z1006" s="3160" t="s">
        <v>1545</v>
      </c>
      <c r="AA1006" s="3160" t="s">
        <v>1545</v>
      </c>
      <c r="AB1006" s="3068">
        <v>0.112</v>
      </c>
      <c r="AC1006" s="2620" t="s">
        <v>1545</v>
      </c>
      <c r="AD1006" s="2620" t="s">
        <v>1545</v>
      </c>
      <c r="AE1006" s="3270" t="s">
        <v>1545</v>
      </c>
      <c r="AF1006" s="2581"/>
    </row>
    <row r="1007" spans="2:32" s="2887" customFormat="1" ht="18" customHeight="1" x14ac:dyDescent="0.2">
      <c r="B1007" s="4515" t="s">
        <v>1125</v>
      </c>
      <c r="C1007" s="4516"/>
      <c r="D1007" s="3159" t="s">
        <v>1545</v>
      </c>
      <c r="E1007" s="3159" t="s">
        <v>1545</v>
      </c>
      <c r="F1007" s="3159" t="s">
        <v>1545</v>
      </c>
      <c r="G1007" s="2650" t="s">
        <v>6127</v>
      </c>
      <c r="H1007" s="2650" t="s">
        <v>1545</v>
      </c>
      <c r="I1007" s="3068">
        <v>9.4E-2</v>
      </c>
      <c r="J1007" s="3068">
        <v>9.4E-2</v>
      </c>
      <c r="K1007" s="3160" t="s">
        <v>1545</v>
      </c>
      <c r="L1007" s="2650" t="s">
        <v>1545</v>
      </c>
      <c r="M1007" s="2650" t="s">
        <v>1545</v>
      </c>
      <c r="N1007" s="2650" t="s">
        <v>1545</v>
      </c>
      <c r="O1007" s="3428">
        <v>0.24640000000000004</v>
      </c>
      <c r="P1007" s="3428">
        <v>0.16800000000000001</v>
      </c>
      <c r="Q1007" s="2650" t="s">
        <v>1545</v>
      </c>
      <c r="R1007" s="3160" t="s">
        <v>1545</v>
      </c>
      <c r="S1007" s="3160" t="s">
        <v>1545</v>
      </c>
      <c r="T1007" s="3160" t="s">
        <v>1545</v>
      </c>
      <c r="U1007" s="3068">
        <v>6.720000000000001E-2</v>
      </c>
      <c r="V1007" s="3160" t="s">
        <v>1545</v>
      </c>
      <c r="W1007" s="3160" t="s">
        <v>1545</v>
      </c>
      <c r="X1007" s="3160" t="s">
        <v>1545</v>
      </c>
      <c r="Y1007" s="3068">
        <v>6.720000000000001E-2</v>
      </c>
      <c r="Z1007" s="3160" t="s">
        <v>1545</v>
      </c>
      <c r="AA1007" s="3160" t="s">
        <v>1545</v>
      </c>
      <c r="AB1007" s="3068">
        <v>0.112</v>
      </c>
      <c r="AC1007" s="2620" t="s">
        <v>1545</v>
      </c>
      <c r="AD1007" s="2620" t="s">
        <v>1545</v>
      </c>
      <c r="AE1007" s="3270" t="s">
        <v>1545</v>
      </c>
      <c r="AF1007" s="2581"/>
    </row>
    <row r="1008" spans="2:32" s="2887" customFormat="1" ht="18" customHeight="1" x14ac:dyDescent="0.2">
      <c r="B1008" s="4515" t="s">
        <v>6282</v>
      </c>
      <c r="C1008" s="4516"/>
      <c r="D1008" s="3159" t="s">
        <v>1545</v>
      </c>
      <c r="E1008" s="3159" t="s">
        <v>1545</v>
      </c>
      <c r="F1008" s="3160" t="s">
        <v>1545</v>
      </c>
      <c r="G1008" s="2650" t="s">
        <v>6162</v>
      </c>
      <c r="H1008" s="2650" t="s">
        <v>1545</v>
      </c>
      <c r="I1008" s="3068">
        <v>0.2016</v>
      </c>
      <c r="J1008" s="3068">
        <v>0.2016</v>
      </c>
      <c r="K1008" s="3160" t="s">
        <v>1545</v>
      </c>
      <c r="L1008" s="2650" t="s">
        <v>1545</v>
      </c>
      <c r="M1008" s="2650" t="s">
        <v>1545</v>
      </c>
      <c r="N1008" s="2650" t="s">
        <v>1545</v>
      </c>
      <c r="O1008" s="3428">
        <v>0.2016</v>
      </c>
      <c r="P1008" s="3428">
        <v>0.2016</v>
      </c>
      <c r="Q1008" s="2650" t="s">
        <v>1545</v>
      </c>
      <c r="R1008" s="3160" t="s">
        <v>1545</v>
      </c>
      <c r="S1008" s="3160" t="s">
        <v>1545</v>
      </c>
      <c r="T1008" s="3160" t="s">
        <v>1545</v>
      </c>
      <c r="U1008" s="3068">
        <v>6.720000000000001E-2</v>
      </c>
      <c r="V1008" s="3160" t="s">
        <v>1545</v>
      </c>
      <c r="W1008" s="3160" t="s">
        <v>1545</v>
      </c>
      <c r="X1008" s="3160" t="s">
        <v>1545</v>
      </c>
      <c r="Y1008" s="3068">
        <v>6.720000000000001E-2</v>
      </c>
      <c r="Z1008" s="3160" t="s">
        <v>1545</v>
      </c>
      <c r="AA1008" s="3160" t="s">
        <v>1545</v>
      </c>
      <c r="AB1008" s="3068">
        <v>0.112</v>
      </c>
      <c r="AC1008" s="2620" t="s">
        <v>1545</v>
      </c>
      <c r="AD1008" s="2620" t="s">
        <v>1545</v>
      </c>
      <c r="AE1008" s="3270" t="s">
        <v>1545</v>
      </c>
      <c r="AF1008" s="2581"/>
    </row>
    <row r="1009" spans="2:32" s="2887" customFormat="1" ht="18" customHeight="1" x14ac:dyDescent="0.2">
      <c r="B1009" s="4515" t="s">
        <v>1129</v>
      </c>
      <c r="C1009" s="4516"/>
      <c r="D1009" s="3159" t="s">
        <v>1545</v>
      </c>
      <c r="E1009" s="3159" t="s">
        <v>1545</v>
      </c>
      <c r="F1009" s="3160" t="s">
        <v>1545</v>
      </c>
      <c r="G1009" s="2650" t="s">
        <v>6271</v>
      </c>
      <c r="H1009" s="2650" t="s">
        <v>1545</v>
      </c>
      <c r="I1009" s="3068">
        <v>0.13440000000000002</v>
      </c>
      <c r="J1009" s="3068">
        <v>0.13440000000000002</v>
      </c>
      <c r="K1009" s="3160" t="s">
        <v>1545</v>
      </c>
      <c r="L1009" s="2650" t="s">
        <v>1545</v>
      </c>
      <c r="M1009" s="2650" t="s">
        <v>1545</v>
      </c>
      <c r="N1009" s="2650" t="s">
        <v>1545</v>
      </c>
      <c r="O1009" s="3428">
        <v>0.24640000000000004</v>
      </c>
      <c r="P1009" s="3428">
        <v>0.16800000000000001</v>
      </c>
      <c r="Q1009" s="2650" t="s">
        <v>1545</v>
      </c>
      <c r="R1009" s="3160" t="s">
        <v>1545</v>
      </c>
      <c r="S1009" s="3160" t="s">
        <v>1545</v>
      </c>
      <c r="T1009" s="3160" t="s">
        <v>1545</v>
      </c>
      <c r="U1009" s="3068">
        <v>6.720000000000001E-2</v>
      </c>
      <c r="V1009" s="3160" t="s">
        <v>1545</v>
      </c>
      <c r="W1009" s="3160" t="s">
        <v>1545</v>
      </c>
      <c r="X1009" s="3160" t="s">
        <v>1545</v>
      </c>
      <c r="Y1009" s="3068">
        <v>6.720000000000001E-2</v>
      </c>
      <c r="Z1009" s="3160" t="s">
        <v>1545</v>
      </c>
      <c r="AA1009" s="3160" t="s">
        <v>1545</v>
      </c>
      <c r="AB1009" s="3068">
        <v>0.112</v>
      </c>
      <c r="AC1009" s="2620" t="s">
        <v>1545</v>
      </c>
      <c r="AD1009" s="2620" t="s">
        <v>1545</v>
      </c>
      <c r="AE1009" s="3270" t="s">
        <v>1545</v>
      </c>
      <c r="AF1009" s="2581"/>
    </row>
    <row r="1010" spans="2:32" s="2887" customFormat="1" ht="18" customHeight="1" x14ac:dyDescent="0.2">
      <c r="B1010" s="4515" t="s">
        <v>1131</v>
      </c>
      <c r="C1010" s="4516"/>
      <c r="D1010" s="3159" t="s">
        <v>1545</v>
      </c>
      <c r="E1010" s="3159" t="s">
        <v>1545</v>
      </c>
      <c r="F1010" s="3160" t="s">
        <v>1545</v>
      </c>
      <c r="G1010" s="2650" t="s">
        <v>6132</v>
      </c>
      <c r="H1010" s="2650" t="s">
        <v>1545</v>
      </c>
      <c r="I1010" s="3068">
        <v>0.13440000000000002</v>
      </c>
      <c r="J1010" s="3068">
        <v>0.13440000000000002</v>
      </c>
      <c r="K1010" s="3160" t="s">
        <v>1545</v>
      </c>
      <c r="L1010" s="2650" t="s">
        <v>1545</v>
      </c>
      <c r="M1010" s="2650" t="s">
        <v>1545</v>
      </c>
      <c r="N1010" s="2650" t="s">
        <v>1545</v>
      </c>
      <c r="O1010" s="3428">
        <v>0.24640000000000004</v>
      </c>
      <c r="P1010" s="3428">
        <v>0.16800000000000001</v>
      </c>
      <c r="Q1010" s="2650" t="s">
        <v>1545</v>
      </c>
      <c r="R1010" s="3160" t="s">
        <v>1545</v>
      </c>
      <c r="S1010" s="3160" t="s">
        <v>1545</v>
      </c>
      <c r="T1010" s="3160" t="s">
        <v>1545</v>
      </c>
      <c r="U1010" s="3068">
        <v>6.720000000000001E-2</v>
      </c>
      <c r="V1010" s="3160" t="s">
        <v>1545</v>
      </c>
      <c r="W1010" s="3160" t="s">
        <v>1545</v>
      </c>
      <c r="X1010" s="3160" t="s">
        <v>1545</v>
      </c>
      <c r="Y1010" s="3068">
        <v>6.720000000000001E-2</v>
      </c>
      <c r="Z1010" s="3160" t="s">
        <v>1545</v>
      </c>
      <c r="AA1010" s="3160" t="s">
        <v>1545</v>
      </c>
      <c r="AB1010" s="3068">
        <v>0.112</v>
      </c>
      <c r="AC1010" s="2620" t="s">
        <v>1545</v>
      </c>
      <c r="AD1010" s="2620" t="s">
        <v>1545</v>
      </c>
      <c r="AE1010" s="3270" t="s">
        <v>1545</v>
      </c>
      <c r="AF1010" s="2581"/>
    </row>
    <row r="1011" spans="2:32" s="2887" customFormat="1" ht="18" customHeight="1" x14ac:dyDescent="0.2">
      <c r="B1011" s="4515" t="s">
        <v>1136</v>
      </c>
      <c r="C1011" s="4516"/>
      <c r="D1011" s="3159" t="s">
        <v>1545</v>
      </c>
      <c r="E1011" s="3159" t="s">
        <v>1545</v>
      </c>
      <c r="F1011" s="3159" t="s">
        <v>1545</v>
      </c>
      <c r="G1011" s="2650" t="s">
        <v>6283</v>
      </c>
      <c r="H1011" s="2650" t="s">
        <v>1545</v>
      </c>
      <c r="I1011" s="3068">
        <v>0.13440000000000002</v>
      </c>
      <c r="J1011" s="3068">
        <v>0.13440000000000002</v>
      </c>
      <c r="K1011" s="3160" t="s">
        <v>1545</v>
      </c>
      <c r="L1011" s="2650" t="s">
        <v>1545</v>
      </c>
      <c r="M1011" s="2650" t="s">
        <v>1545</v>
      </c>
      <c r="N1011" s="2650" t="s">
        <v>1545</v>
      </c>
      <c r="O1011" s="3428">
        <v>0.24640000000000004</v>
      </c>
      <c r="P1011" s="3428">
        <v>0.16800000000000001</v>
      </c>
      <c r="Q1011" s="2650" t="s">
        <v>1545</v>
      </c>
      <c r="R1011" s="3160" t="s">
        <v>1545</v>
      </c>
      <c r="S1011" s="3160" t="s">
        <v>1545</v>
      </c>
      <c r="T1011" s="3160" t="s">
        <v>1545</v>
      </c>
      <c r="U1011" s="3068">
        <v>6.720000000000001E-2</v>
      </c>
      <c r="V1011" s="3160" t="s">
        <v>1545</v>
      </c>
      <c r="W1011" s="3160" t="s">
        <v>1545</v>
      </c>
      <c r="X1011" s="3160" t="s">
        <v>1545</v>
      </c>
      <c r="Y1011" s="3068">
        <v>6.720000000000001E-2</v>
      </c>
      <c r="Z1011" s="3160" t="s">
        <v>1545</v>
      </c>
      <c r="AA1011" s="3160" t="s">
        <v>1545</v>
      </c>
      <c r="AB1011" s="3068">
        <v>0.112</v>
      </c>
      <c r="AC1011" s="2620" t="s">
        <v>1545</v>
      </c>
      <c r="AD1011" s="2620" t="s">
        <v>1545</v>
      </c>
      <c r="AE1011" s="3270" t="s">
        <v>1545</v>
      </c>
      <c r="AF1011" s="2581"/>
    </row>
    <row r="1012" spans="2:32" s="2887" customFormat="1" ht="18" customHeight="1" x14ac:dyDescent="0.2">
      <c r="B1012" s="4515" t="s">
        <v>1682</v>
      </c>
      <c r="C1012" s="4516"/>
      <c r="D1012" s="3159" t="s">
        <v>1545</v>
      </c>
      <c r="E1012" s="3159" t="s">
        <v>1545</v>
      </c>
      <c r="F1012" s="3159" t="s">
        <v>1545</v>
      </c>
      <c r="G1012" s="2650" t="s">
        <v>6283</v>
      </c>
      <c r="H1012" s="2650" t="s">
        <v>1545</v>
      </c>
      <c r="I1012" s="3068">
        <v>0.13440000000000002</v>
      </c>
      <c r="J1012" s="3068">
        <v>0.13440000000000002</v>
      </c>
      <c r="K1012" s="3160" t="s">
        <v>1545</v>
      </c>
      <c r="L1012" s="2650" t="s">
        <v>1545</v>
      </c>
      <c r="M1012" s="2650" t="s">
        <v>1545</v>
      </c>
      <c r="N1012" s="2650" t="s">
        <v>1545</v>
      </c>
      <c r="O1012" s="3428">
        <v>0.24640000000000004</v>
      </c>
      <c r="P1012" s="3428">
        <v>0.16800000000000001</v>
      </c>
      <c r="Q1012" s="2650" t="s">
        <v>1545</v>
      </c>
      <c r="R1012" s="3160" t="s">
        <v>1545</v>
      </c>
      <c r="S1012" s="3160" t="s">
        <v>1545</v>
      </c>
      <c r="T1012" s="3160" t="s">
        <v>1545</v>
      </c>
      <c r="U1012" s="3068">
        <v>6.720000000000001E-2</v>
      </c>
      <c r="V1012" s="3160" t="s">
        <v>1545</v>
      </c>
      <c r="W1012" s="3160" t="s">
        <v>1545</v>
      </c>
      <c r="X1012" s="3160" t="s">
        <v>1545</v>
      </c>
      <c r="Y1012" s="3068">
        <v>6.720000000000001E-2</v>
      </c>
      <c r="Z1012" s="3160" t="s">
        <v>1545</v>
      </c>
      <c r="AA1012" s="3160" t="s">
        <v>1545</v>
      </c>
      <c r="AB1012" s="3068">
        <v>0.112</v>
      </c>
      <c r="AC1012" s="2620" t="s">
        <v>1545</v>
      </c>
      <c r="AD1012" s="2620" t="s">
        <v>1545</v>
      </c>
      <c r="AE1012" s="3270" t="s">
        <v>1545</v>
      </c>
      <c r="AF1012" s="2581"/>
    </row>
    <row r="1013" spans="2:32" s="2887" customFormat="1" ht="18" customHeight="1" x14ac:dyDescent="0.2">
      <c r="B1013" s="4515" t="s">
        <v>1684</v>
      </c>
      <c r="C1013" s="4516"/>
      <c r="D1013" s="3159" t="s">
        <v>1545</v>
      </c>
      <c r="E1013" s="3159" t="s">
        <v>1545</v>
      </c>
      <c r="F1013" s="3159" t="s">
        <v>1545</v>
      </c>
      <c r="G1013" s="2650" t="s">
        <v>6284</v>
      </c>
      <c r="H1013" s="2650" t="s">
        <v>1545</v>
      </c>
      <c r="I1013" s="3068">
        <v>0.13440000000000002</v>
      </c>
      <c r="J1013" s="3068">
        <v>0.13440000000000002</v>
      </c>
      <c r="K1013" s="3160" t="s">
        <v>1545</v>
      </c>
      <c r="L1013" s="2650" t="s">
        <v>1545</v>
      </c>
      <c r="M1013" s="2650" t="s">
        <v>1545</v>
      </c>
      <c r="N1013" s="2650" t="s">
        <v>1545</v>
      </c>
      <c r="O1013" s="3428">
        <v>0.24640000000000004</v>
      </c>
      <c r="P1013" s="3428">
        <v>0.16800000000000001</v>
      </c>
      <c r="Q1013" s="2650" t="s">
        <v>1545</v>
      </c>
      <c r="R1013" s="3160" t="s">
        <v>1545</v>
      </c>
      <c r="S1013" s="3160" t="s">
        <v>1545</v>
      </c>
      <c r="T1013" s="3160" t="s">
        <v>1545</v>
      </c>
      <c r="U1013" s="3068">
        <v>6.720000000000001E-2</v>
      </c>
      <c r="V1013" s="3160" t="s">
        <v>1545</v>
      </c>
      <c r="W1013" s="3160" t="s">
        <v>1545</v>
      </c>
      <c r="X1013" s="3160" t="s">
        <v>1545</v>
      </c>
      <c r="Y1013" s="3068">
        <v>6.720000000000001E-2</v>
      </c>
      <c r="Z1013" s="3160" t="s">
        <v>1545</v>
      </c>
      <c r="AA1013" s="3160" t="s">
        <v>1545</v>
      </c>
      <c r="AB1013" s="3068">
        <v>0.112</v>
      </c>
      <c r="AC1013" s="2620" t="s">
        <v>1545</v>
      </c>
      <c r="AD1013" s="2620" t="s">
        <v>1545</v>
      </c>
      <c r="AE1013" s="3270" t="s">
        <v>1545</v>
      </c>
      <c r="AF1013" s="2581"/>
    </row>
    <row r="1014" spans="2:32" s="2887" customFormat="1" ht="18" customHeight="1" x14ac:dyDescent="0.2">
      <c r="B1014" s="4515" t="s">
        <v>1691</v>
      </c>
      <c r="C1014" s="4516"/>
      <c r="D1014" s="3159" t="s">
        <v>1545</v>
      </c>
      <c r="E1014" s="3159" t="s">
        <v>1545</v>
      </c>
      <c r="F1014" s="3159" t="s">
        <v>1545</v>
      </c>
      <c r="G1014" s="2650" t="s">
        <v>6285</v>
      </c>
      <c r="H1014" s="2650" t="s">
        <v>1545</v>
      </c>
      <c r="I1014" s="3068">
        <v>0.12320000000000002</v>
      </c>
      <c r="J1014" s="3068">
        <v>0.12320000000000002</v>
      </c>
      <c r="K1014" s="3160" t="s">
        <v>1545</v>
      </c>
      <c r="L1014" s="2650" t="s">
        <v>1545</v>
      </c>
      <c r="M1014" s="2650" t="s">
        <v>1545</v>
      </c>
      <c r="N1014" s="2650" t="s">
        <v>1545</v>
      </c>
      <c r="O1014" s="3428">
        <v>0.24640000000000004</v>
      </c>
      <c r="P1014" s="3428">
        <v>0.16800000000000001</v>
      </c>
      <c r="Q1014" s="2650" t="s">
        <v>1545</v>
      </c>
      <c r="R1014" s="3160" t="s">
        <v>1545</v>
      </c>
      <c r="S1014" s="3160" t="s">
        <v>1545</v>
      </c>
      <c r="T1014" s="3160" t="s">
        <v>1545</v>
      </c>
      <c r="U1014" s="3068">
        <v>6.720000000000001E-2</v>
      </c>
      <c r="V1014" s="3160" t="s">
        <v>1545</v>
      </c>
      <c r="W1014" s="3160" t="s">
        <v>1545</v>
      </c>
      <c r="X1014" s="3160" t="s">
        <v>1545</v>
      </c>
      <c r="Y1014" s="3068">
        <v>6.720000000000001E-2</v>
      </c>
      <c r="Z1014" s="3160" t="s">
        <v>1545</v>
      </c>
      <c r="AA1014" s="3160" t="s">
        <v>1545</v>
      </c>
      <c r="AB1014" s="3068">
        <v>0.112</v>
      </c>
      <c r="AC1014" s="2620" t="s">
        <v>1545</v>
      </c>
      <c r="AD1014" s="2620" t="s">
        <v>1545</v>
      </c>
      <c r="AE1014" s="3270" t="s">
        <v>1545</v>
      </c>
      <c r="AF1014" s="2581"/>
    </row>
    <row r="1015" spans="2:32" s="2887" customFormat="1" ht="18" customHeight="1" x14ac:dyDescent="0.2">
      <c r="B1015" s="4515" t="s">
        <v>1099</v>
      </c>
      <c r="C1015" s="4516"/>
      <c r="D1015" s="3159" t="s">
        <v>1545</v>
      </c>
      <c r="E1015" s="3159" t="s">
        <v>1545</v>
      </c>
      <c r="F1015" s="3159" t="s">
        <v>1545</v>
      </c>
      <c r="G1015" s="2650" t="s">
        <v>6147</v>
      </c>
      <c r="H1015" s="2650" t="s">
        <v>1545</v>
      </c>
      <c r="I1015" s="3068">
        <v>0.121</v>
      </c>
      <c r="J1015" s="3068">
        <v>0.121</v>
      </c>
      <c r="K1015" s="3160" t="s">
        <v>1545</v>
      </c>
      <c r="L1015" s="2650" t="s">
        <v>1545</v>
      </c>
      <c r="M1015" s="2650" t="s">
        <v>1545</v>
      </c>
      <c r="N1015" s="2650" t="s">
        <v>1545</v>
      </c>
      <c r="O1015" s="3428">
        <v>0.24640000000000004</v>
      </c>
      <c r="P1015" s="3428">
        <v>0.16800000000000001</v>
      </c>
      <c r="Q1015" s="2650" t="s">
        <v>1545</v>
      </c>
      <c r="R1015" s="3160" t="s">
        <v>1545</v>
      </c>
      <c r="S1015" s="3160" t="s">
        <v>1545</v>
      </c>
      <c r="T1015" s="3160" t="s">
        <v>1545</v>
      </c>
      <c r="U1015" s="3068">
        <v>6.720000000000001E-2</v>
      </c>
      <c r="V1015" s="3160" t="s">
        <v>1545</v>
      </c>
      <c r="W1015" s="3160" t="s">
        <v>1545</v>
      </c>
      <c r="X1015" s="3160" t="s">
        <v>1545</v>
      </c>
      <c r="Y1015" s="3068">
        <v>6.720000000000001E-2</v>
      </c>
      <c r="Z1015" s="3160" t="s">
        <v>1545</v>
      </c>
      <c r="AA1015" s="3160" t="s">
        <v>1545</v>
      </c>
      <c r="AB1015" s="3068">
        <v>0.112</v>
      </c>
      <c r="AC1015" s="2620" t="s">
        <v>1545</v>
      </c>
      <c r="AD1015" s="2620" t="s">
        <v>1545</v>
      </c>
      <c r="AE1015" s="3270" t="s">
        <v>1545</v>
      </c>
      <c r="AF1015" s="2581"/>
    </row>
    <row r="1016" spans="2:32" s="2887" customFormat="1" ht="18" customHeight="1" thickBot="1" x14ac:dyDescent="0.25">
      <c r="B1016" s="4517" t="s">
        <v>1140</v>
      </c>
      <c r="C1016" s="4518"/>
      <c r="D1016" s="3168" t="s">
        <v>1545</v>
      </c>
      <c r="E1016" s="3168" t="s">
        <v>1545</v>
      </c>
      <c r="F1016" s="3168" t="s">
        <v>1545</v>
      </c>
      <c r="G1016" s="2653" t="s">
        <v>6124</v>
      </c>
      <c r="H1016" s="2653" t="s">
        <v>1545</v>
      </c>
      <c r="I1016" s="3170">
        <v>0.108</v>
      </c>
      <c r="J1016" s="3170">
        <v>0.108</v>
      </c>
      <c r="K1016" s="3169" t="s">
        <v>1545</v>
      </c>
      <c r="L1016" s="2653" t="s">
        <v>1545</v>
      </c>
      <c r="M1016" s="2653" t="s">
        <v>1545</v>
      </c>
      <c r="N1016" s="2653" t="s">
        <v>1545</v>
      </c>
      <c r="O1016" s="2955">
        <v>0.24640000000000004</v>
      </c>
      <c r="P1016" s="2955">
        <v>0.16800000000000001</v>
      </c>
      <c r="Q1016" s="2653" t="s">
        <v>1545</v>
      </c>
      <c r="R1016" s="3169" t="s">
        <v>1545</v>
      </c>
      <c r="S1016" s="3169" t="s">
        <v>1545</v>
      </c>
      <c r="T1016" s="3169" t="s">
        <v>1545</v>
      </c>
      <c r="U1016" s="3170">
        <v>6.720000000000001E-2</v>
      </c>
      <c r="V1016" s="3169" t="s">
        <v>1545</v>
      </c>
      <c r="W1016" s="3169" t="s">
        <v>1545</v>
      </c>
      <c r="X1016" s="3169" t="s">
        <v>1545</v>
      </c>
      <c r="Y1016" s="3170">
        <v>6.720000000000001E-2</v>
      </c>
      <c r="Z1016" s="3169" t="s">
        <v>1545</v>
      </c>
      <c r="AA1016" s="3169" t="s">
        <v>1545</v>
      </c>
      <c r="AB1016" s="3170">
        <v>0.112</v>
      </c>
      <c r="AC1016" s="2682" t="s">
        <v>1545</v>
      </c>
      <c r="AD1016" s="2682" t="s">
        <v>1545</v>
      </c>
      <c r="AE1016" s="2683" t="s">
        <v>1545</v>
      </c>
      <c r="AF1016" s="2581"/>
    </row>
    <row r="1017" spans="2:32" s="2887" customFormat="1" x14ac:dyDescent="0.2">
      <c r="B1017" s="2645"/>
      <c r="C1017" s="2575"/>
      <c r="D1017" s="2575"/>
      <c r="E1017" s="2575"/>
      <c r="F1017" s="2575"/>
      <c r="G1017" s="2576"/>
      <c r="H1017" s="2576"/>
      <c r="I1017" s="2576"/>
      <c r="J1017" s="2576"/>
      <c r="K1017" s="2575"/>
      <c r="L1017" s="2576"/>
      <c r="M1017" s="2576"/>
      <c r="N1017" s="2576"/>
      <c r="O1017" s="2576"/>
      <c r="P1017" s="2576"/>
      <c r="Q1017" s="2642"/>
      <c r="R1017" s="2642"/>
      <c r="S1017" s="2642"/>
      <c r="T1017" s="2642"/>
      <c r="U1017" s="2642"/>
      <c r="V1017" s="2642"/>
      <c r="W1017" s="2642"/>
      <c r="X1017" s="2642"/>
      <c r="Y1017" s="2642"/>
      <c r="Z1017" s="2642"/>
      <c r="AA1017" s="2642"/>
      <c r="AB1017" s="2642"/>
      <c r="AC1017" s="2642"/>
      <c r="AD1017" s="2642"/>
      <c r="AE1017" s="2642"/>
      <c r="AF1017" s="2581"/>
    </row>
    <row r="1018" spans="2:32" s="2887" customFormat="1" x14ac:dyDescent="0.2">
      <c r="B1018" s="3661" t="s">
        <v>5051</v>
      </c>
      <c r="C1018" s="3662"/>
      <c r="D1018" s="3663" t="s">
        <v>6115</v>
      </c>
      <c r="E1018" s="3663"/>
      <c r="F1018" s="3663"/>
      <c r="G1018" s="3663"/>
      <c r="H1018" s="3663"/>
      <c r="I1018" s="2643"/>
      <c r="J1018" s="2643"/>
      <c r="K1018" s="2643"/>
      <c r="L1018" s="2643"/>
      <c r="M1018" s="2643"/>
      <c r="N1018" s="2643"/>
      <c r="O1018" s="2643"/>
      <c r="P1018" s="2643"/>
      <c r="Q1018" s="2642"/>
      <c r="R1018" s="2642"/>
      <c r="S1018" s="2642"/>
      <c r="T1018" s="2642"/>
      <c r="U1018" s="2642"/>
      <c r="V1018" s="2642"/>
      <c r="W1018" s="2642"/>
      <c r="X1018" s="2642"/>
      <c r="Y1018" s="2642"/>
      <c r="Z1018" s="2642"/>
      <c r="AA1018" s="2642"/>
      <c r="AB1018" s="2642"/>
      <c r="AC1018" s="2642"/>
      <c r="AD1018" s="2642"/>
      <c r="AE1018" s="2642"/>
      <c r="AF1018" s="2581"/>
    </row>
    <row r="1019" spans="2:32" s="2887" customFormat="1" x14ac:dyDescent="0.2">
      <c r="B1019" s="3661" t="s">
        <v>5052</v>
      </c>
      <c r="C1019" s="3662"/>
      <c r="D1019" s="3663" t="s">
        <v>6115</v>
      </c>
      <c r="E1019" s="3663"/>
      <c r="F1019" s="3663"/>
      <c r="G1019" s="3663"/>
      <c r="H1019" s="3663"/>
      <c r="I1019" s="2643"/>
      <c r="J1019" s="2643"/>
      <c r="K1019" s="2643"/>
      <c r="L1019" s="2643"/>
      <c r="M1019" s="2643"/>
      <c r="N1019" s="2643"/>
      <c r="O1019" s="2643"/>
      <c r="P1019" s="2643"/>
      <c r="Q1019" s="2642"/>
      <c r="R1019" s="2642"/>
      <c r="S1019" s="2642"/>
      <c r="T1019" s="2642"/>
      <c r="U1019" s="2642"/>
      <c r="V1019" s="2642"/>
      <c r="W1019" s="2642"/>
      <c r="X1019" s="2642"/>
      <c r="Y1019" s="2642"/>
      <c r="Z1019" s="2642"/>
      <c r="AA1019" s="2642"/>
      <c r="AB1019" s="2642"/>
      <c r="AC1019" s="2642"/>
      <c r="AD1019" s="2642"/>
      <c r="AE1019" s="2642"/>
      <c r="AF1019" s="2581"/>
    </row>
    <row r="1020" spans="2:32" s="2887" customFormat="1" ht="13.5" thickBot="1" x14ac:dyDescent="0.25">
      <c r="B1020" s="3023"/>
      <c r="C1020" s="3024"/>
      <c r="D1020" s="3024"/>
      <c r="E1020" s="3024"/>
      <c r="F1020" s="3024"/>
      <c r="G1020" s="2646"/>
      <c r="H1020" s="2646"/>
      <c r="I1020" s="2646"/>
      <c r="J1020" s="2646"/>
      <c r="K1020" s="2646"/>
      <c r="L1020" s="2646"/>
      <c r="M1020" s="2646"/>
      <c r="N1020" s="2646"/>
      <c r="O1020" s="2646"/>
      <c r="P1020" s="2646"/>
      <c r="Q1020" s="2646"/>
      <c r="R1020" s="2646"/>
      <c r="S1020" s="2646"/>
      <c r="T1020" s="2646"/>
      <c r="U1020" s="2646"/>
      <c r="V1020" s="2646"/>
      <c r="W1020" s="2646"/>
      <c r="X1020" s="2646"/>
      <c r="Y1020" s="2646"/>
      <c r="Z1020" s="2646"/>
      <c r="AA1020" s="2646"/>
      <c r="AB1020" s="2646"/>
      <c r="AC1020" s="2646"/>
      <c r="AD1020" s="2646"/>
      <c r="AE1020" s="2646"/>
      <c r="AF1020" s="2586"/>
    </row>
    <row r="1021" spans="2:32" s="2887" customFormat="1" x14ac:dyDescent="0.2">
      <c r="B1021" s="2786" t="str">
        <f>+B987</f>
        <v>.</v>
      </c>
    </row>
    <row r="1022" spans="2:32" s="2887" customFormat="1" ht="13.5" thickBot="1" x14ac:dyDescent="0.25"/>
    <row r="1023" spans="2:32" s="2887" customFormat="1" ht="20.25" x14ac:dyDescent="0.2">
      <c r="B1023" s="3616" t="s">
        <v>5124</v>
      </c>
      <c r="C1023" s="3617"/>
      <c r="D1023" s="3617"/>
      <c r="E1023" s="3617"/>
      <c r="F1023" s="3617"/>
      <c r="G1023" s="3617"/>
      <c r="H1023" s="3617"/>
      <c r="I1023" s="3617"/>
      <c r="J1023" s="3617"/>
      <c r="K1023" s="3617"/>
      <c r="L1023" s="3617"/>
      <c r="M1023" s="3617"/>
      <c r="N1023" s="3617"/>
      <c r="O1023" s="3617"/>
      <c r="P1023" s="3617"/>
      <c r="Q1023" s="3617"/>
      <c r="R1023" s="3617"/>
      <c r="S1023" s="3617"/>
      <c r="T1023" s="3617"/>
      <c r="U1023" s="3617"/>
      <c r="V1023" s="3617"/>
      <c r="W1023" s="3617"/>
      <c r="X1023" s="3617"/>
      <c r="Y1023" s="3617"/>
      <c r="Z1023" s="3617"/>
      <c r="AA1023" s="3617"/>
      <c r="AB1023" s="3617"/>
      <c r="AC1023" s="3617"/>
      <c r="AD1023" s="3617"/>
      <c r="AE1023" s="3617"/>
      <c r="AF1023" s="3618"/>
    </row>
    <row r="1024" spans="2:32" s="2887" customFormat="1" ht="12.75" customHeight="1" x14ac:dyDescent="0.2">
      <c r="B1024" s="3020"/>
      <c r="C1024" s="3021"/>
      <c r="D1024" s="3021"/>
      <c r="E1024" s="3021"/>
      <c r="F1024" s="3021"/>
      <c r="G1024" s="2580"/>
      <c r="H1024" s="2580"/>
      <c r="I1024" s="2580"/>
      <c r="J1024" s="2580"/>
      <c r="K1024" s="2580"/>
      <c r="L1024" s="2580"/>
      <c r="M1024" s="2580"/>
      <c r="N1024" s="2580"/>
      <c r="O1024" s="2580"/>
      <c r="P1024" s="2580"/>
      <c r="Q1024" s="2580"/>
      <c r="R1024" s="2580"/>
      <c r="S1024" s="2580"/>
      <c r="T1024" s="2580"/>
      <c r="U1024" s="2580"/>
      <c r="V1024" s="2580"/>
      <c r="W1024" s="2580"/>
      <c r="X1024" s="2580"/>
      <c r="Y1024" s="2580"/>
      <c r="Z1024" s="2580"/>
      <c r="AA1024" s="2580"/>
      <c r="AB1024" s="2580"/>
      <c r="AC1024" s="2580"/>
      <c r="AD1024" s="2580"/>
      <c r="AE1024" s="2580"/>
      <c r="AF1024" s="2581"/>
    </row>
    <row r="1025" spans="2:32" s="2887" customFormat="1" ht="12.75" customHeight="1" x14ac:dyDescent="0.2">
      <c r="B1025" s="2644" t="s">
        <v>5144</v>
      </c>
      <c r="C1025" s="3021"/>
      <c r="D1025" s="3674" t="s">
        <v>6286</v>
      </c>
      <c r="E1025" s="3674"/>
      <c r="F1025" s="3674"/>
      <c r="G1025" s="2580"/>
      <c r="H1025" s="2580"/>
      <c r="I1025" s="2580"/>
      <c r="J1025" s="2580"/>
      <c r="K1025" s="2580"/>
      <c r="L1025" s="2580"/>
      <c r="M1025" s="2580"/>
      <c r="N1025" s="2580"/>
      <c r="O1025" s="2580"/>
      <c r="P1025" s="2580"/>
      <c r="Q1025" s="2580"/>
      <c r="R1025" s="2580"/>
      <c r="S1025" s="2580"/>
      <c r="T1025" s="2580"/>
      <c r="U1025" s="2580"/>
      <c r="V1025" s="2580"/>
      <c r="W1025" s="2580"/>
      <c r="X1025" s="2580"/>
      <c r="Y1025" s="2580"/>
      <c r="Z1025" s="2580"/>
      <c r="AA1025" s="2580"/>
      <c r="AB1025" s="2580"/>
      <c r="AC1025" s="2580"/>
      <c r="AD1025" s="2580"/>
      <c r="AE1025" s="2580"/>
      <c r="AF1025" s="2581"/>
    </row>
    <row r="1026" spans="2:32" s="2887" customFormat="1" x14ac:dyDescent="0.2">
      <c r="B1026" s="3675" t="s">
        <v>5127</v>
      </c>
      <c r="C1026" s="3676"/>
      <c r="D1026" s="3670">
        <v>41589</v>
      </c>
      <c r="E1026" s="3670"/>
      <c r="F1026" s="3670"/>
      <c r="G1026" s="2580"/>
      <c r="H1026" s="2580"/>
      <c r="I1026" s="2580"/>
      <c r="J1026" s="2580"/>
      <c r="K1026" s="2580"/>
      <c r="L1026" s="2580"/>
      <c r="M1026" s="2580"/>
      <c r="N1026" s="2580"/>
      <c r="O1026" s="2580"/>
      <c r="P1026" s="2580"/>
      <c r="Q1026" s="2580"/>
      <c r="R1026" s="2580"/>
      <c r="S1026" s="2580"/>
      <c r="T1026" s="2580"/>
      <c r="U1026" s="2580"/>
      <c r="V1026" s="2580"/>
      <c r="W1026" s="2580"/>
      <c r="X1026" s="2580"/>
      <c r="Y1026" s="2580"/>
      <c r="Z1026" s="2580"/>
      <c r="AA1026" s="2580"/>
      <c r="AB1026" s="2580"/>
      <c r="AC1026" s="2580"/>
      <c r="AD1026" s="2580"/>
      <c r="AE1026" s="2580"/>
      <c r="AF1026" s="2581"/>
    </row>
    <row r="1027" spans="2:32" s="2887" customFormat="1" ht="13.5" customHeight="1" x14ac:dyDescent="0.2">
      <c r="B1027" s="3620" t="s">
        <v>5125</v>
      </c>
      <c r="C1027" s="3621"/>
      <c r="D1027" s="3692">
        <v>41645</v>
      </c>
      <c r="E1027" s="3692"/>
      <c r="F1027" s="3692"/>
      <c r="G1027" s="2580"/>
      <c r="H1027" s="2580"/>
      <c r="I1027" s="2580"/>
      <c r="J1027" s="2580"/>
      <c r="K1027" s="2580"/>
      <c r="L1027" s="2580"/>
      <c r="M1027" s="2580"/>
      <c r="N1027" s="2580"/>
      <c r="O1027" s="2580"/>
      <c r="P1027" s="2580"/>
      <c r="Q1027" s="2580"/>
      <c r="R1027" s="2580"/>
      <c r="S1027" s="2580"/>
      <c r="T1027" s="2580"/>
      <c r="U1027" s="2580"/>
      <c r="V1027" s="2580"/>
      <c r="W1027" s="2580"/>
      <c r="X1027" s="2580"/>
      <c r="Y1027" s="2580"/>
      <c r="Z1027" s="2580"/>
      <c r="AA1027" s="2580"/>
      <c r="AB1027" s="2580"/>
      <c r="AC1027" s="2580"/>
      <c r="AD1027" s="2580"/>
      <c r="AE1027" s="2580"/>
      <c r="AF1027" s="2581"/>
    </row>
    <row r="1028" spans="2:32" s="2887" customFormat="1" ht="12.75" customHeight="1" thickBot="1" x14ac:dyDescent="0.25">
      <c r="B1028" s="3020"/>
      <c r="C1028" s="3021"/>
      <c r="D1028" s="3021"/>
      <c r="E1028" s="3021"/>
      <c r="F1028" s="3021"/>
      <c r="G1028" s="2580"/>
      <c r="H1028" s="2580"/>
      <c r="I1028" s="2580"/>
      <c r="J1028" s="2580"/>
      <c r="K1028" s="2580"/>
      <c r="L1028" s="2580"/>
      <c r="M1028" s="2580"/>
      <c r="N1028" s="2580"/>
      <c r="O1028" s="2580"/>
      <c r="P1028" s="2580"/>
      <c r="Q1028" s="2580"/>
      <c r="R1028" s="2580"/>
      <c r="S1028" s="2580"/>
      <c r="T1028" s="2580"/>
      <c r="U1028" s="2580"/>
      <c r="V1028" s="2580"/>
      <c r="W1028" s="2580"/>
      <c r="X1028" s="2580"/>
      <c r="Y1028" s="2580"/>
      <c r="Z1028" s="2580"/>
      <c r="AA1028" s="2580"/>
      <c r="AB1028" s="2580"/>
      <c r="AC1028" s="2580"/>
      <c r="AD1028" s="2580"/>
      <c r="AE1028" s="2580"/>
      <c r="AF1028" s="2581"/>
    </row>
    <row r="1029" spans="2:32" s="2887" customFormat="1" ht="56.25" customHeight="1" thickBot="1" x14ac:dyDescent="0.25">
      <c r="B1029" s="3633" t="s">
        <v>5126</v>
      </c>
      <c r="C1029" s="3677"/>
      <c r="D1029" s="3623" t="s">
        <v>6287</v>
      </c>
      <c r="E1029" s="3624"/>
      <c r="F1029" s="3624"/>
      <c r="G1029" s="3624"/>
      <c r="H1029" s="3624"/>
      <c r="I1029" s="3624"/>
      <c r="J1029" s="3624"/>
      <c r="K1029" s="3624"/>
      <c r="L1029" s="3624"/>
      <c r="M1029" s="3624"/>
      <c r="N1029" s="3624"/>
      <c r="O1029" s="3624"/>
      <c r="P1029" s="3624"/>
      <c r="Q1029" s="3625"/>
      <c r="R1029" s="2580"/>
      <c r="S1029" s="2580"/>
      <c r="T1029" s="2580"/>
      <c r="U1029" s="2580"/>
      <c r="V1029" s="2580"/>
      <c r="W1029" s="2580"/>
      <c r="X1029" s="2580"/>
      <c r="Y1029" s="2580"/>
      <c r="Z1029" s="2580"/>
      <c r="AA1029" s="2580"/>
      <c r="AB1029" s="2580"/>
      <c r="AC1029" s="2580"/>
      <c r="AD1029" s="2580"/>
      <c r="AE1029" s="2580"/>
      <c r="AF1029" s="2581"/>
    </row>
    <row r="1030" spans="2:32" s="2887" customFormat="1" ht="13.5" customHeight="1" thickBot="1" x14ac:dyDescent="0.25">
      <c r="B1030" s="3020"/>
      <c r="C1030" s="3021"/>
      <c r="D1030" s="3021"/>
      <c r="E1030" s="3021"/>
      <c r="F1030" s="3021"/>
      <c r="G1030" s="2580"/>
      <c r="H1030" s="2580"/>
      <c r="I1030" s="2580"/>
      <c r="J1030" s="2580"/>
      <c r="K1030" s="2580"/>
      <c r="L1030" s="2580"/>
      <c r="M1030" s="2580"/>
      <c r="N1030" s="2580"/>
      <c r="O1030" s="2580"/>
      <c r="P1030" s="2580"/>
      <c r="Q1030" s="2580"/>
      <c r="R1030" s="2646"/>
      <c r="S1030" s="2580"/>
      <c r="T1030" s="2580"/>
      <c r="U1030" s="2580"/>
      <c r="V1030" s="2580"/>
      <c r="W1030" s="2580"/>
      <c r="X1030" s="2580"/>
      <c r="Y1030" s="2580"/>
      <c r="Z1030" s="2580"/>
      <c r="AA1030" s="2580"/>
      <c r="AB1030" s="2580"/>
      <c r="AC1030" s="2580"/>
      <c r="AD1030" s="2580"/>
      <c r="AE1030" s="2580"/>
      <c r="AF1030" s="2581"/>
    </row>
    <row r="1031" spans="2:32" s="2887" customFormat="1" ht="17.25" customHeight="1" thickBot="1" x14ac:dyDescent="0.25">
      <c r="B1031" s="3678" t="s">
        <v>5128</v>
      </c>
      <c r="C1031" s="3679"/>
      <c r="D1031" s="3630" t="s">
        <v>5129</v>
      </c>
      <c r="E1031" s="3682" t="s">
        <v>224</v>
      </c>
      <c r="F1031" s="3683"/>
      <c r="G1031" s="3683"/>
      <c r="H1031" s="3683"/>
      <c r="I1031" s="3683"/>
      <c r="J1031" s="3683"/>
      <c r="K1031" s="3683"/>
      <c r="L1031" s="3683"/>
      <c r="M1031" s="3683"/>
      <c r="N1031" s="3683"/>
      <c r="O1031" s="3683"/>
      <c r="P1031" s="3684"/>
      <c r="Q1031" s="3685" t="s">
        <v>340</v>
      </c>
      <c r="R1031" s="3686"/>
      <c r="S1031" s="3687"/>
      <c r="T1031" s="3687"/>
      <c r="U1031" s="3687"/>
      <c r="V1031" s="3687"/>
      <c r="W1031" s="3687"/>
      <c r="X1031" s="3687"/>
      <c r="Y1031" s="3688"/>
      <c r="Z1031" s="3685" t="s">
        <v>225</v>
      </c>
      <c r="AA1031" s="3687"/>
      <c r="AB1031" s="3688"/>
      <c r="AC1031" s="3689" t="s">
        <v>5048</v>
      </c>
      <c r="AD1031" s="3690"/>
      <c r="AE1031" s="3691"/>
      <c r="AF1031" s="2581"/>
    </row>
    <row r="1032" spans="2:32" s="2887" customFormat="1" ht="17.25" customHeight="1" thickBot="1" x14ac:dyDescent="0.25">
      <c r="B1032" s="3680"/>
      <c r="C1032" s="3681"/>
      <c r="D1032" s="3630"/>
      <c r="E1032" s="3630" t="s">
        <v>5066</v>
      </c>
      <c r="F1032" s="3630" t="s">
        <v>5067</v>
      </c>
      <c r="G1032" s="3631" t="s">
        <v>5069</v>
      </c>
      <c r="H1032" s="3631" t="s">
        <v>5130</v>
      </c>
      <c r="I1032" s="3671" t="s">
        <v>5131</v>
      </c>
      <c r="J1032" s="3671" t="s">
        <v>5132</v>
      </c>
      <c r="K1032" s="3671" t="s">
        <v>5072</v>
      </c>
      <c r="L1032" s="3671"/>
      <c r="M1032" s="3671" t="s">
        <v>5133</v>
      </c>
      <c r="N1032" s="3671" t="s">
        <v>5134</v>
      </c>
      <c r="O1032" s="3671" t="s">
        <v>5135</v>
      </c>
      <c r="P1032" s="3671" t="s">
        <v>5136</v>
      </c>
      <c r="Q1032" s="3627" t="s">
        <v>5078</v>
      </c>
      <c r="R1032" s="3627" t="s">
        <v>5079</v>
      </c>
      <c r="S1032" s="3627" t="s">
        <v>5080</v>
      </c>
      <c r="T1032" s="3627" t="s">
        <v>5137</v>
      </c>
      <c r="U1032" s="3627" t="s">
        <v>5138</v>
      </c>
      <c r="V1032" s="3627" t="s">
        <v>5083</v>
      </c>
      <c r="W1032" s="3627" t="s">
        <v>5085</v>
      </c>
      <c r="X1032" s="3631" t="s">
        <v>5139</v>
      </c>
      <c r="Y1032" s="3631" t="s">
        <v>5140</v>
      </c>
      <c r="Z1032" s="3627" t="s">
        <v>5141</v>
      </c>
      <c r="AA1032" s="3627" t="s">
        <v>5142</v>
      </c>
      <c r="AB1032" s="3627" t="s">
        <v>5143</v>
      </c>
      <c r="AC1032" s="3627" t="s">
        <v>1162</v>
      </c>
      <c r="AD1032" s="3627" t="s">
        <v>5049</v>
      </c>
      <c r="AE1032" s="3627" t="s">
        <v>5050</v>
      </c>
      <c r="AF1032" s="2581"/>
    </row>
    <row r="1033" spans="2:32" s="2887" customFormat="1" ht="17.25" customHeight="1" thickBot="1" x14ac:dyDescent="0.25">
      <c r="B1033" s="3680"/>
      <c r="C1033" s="3681"/>
      <c r="D1033" s="3627"/>
      <c r="E1033" s="3627"/>
      <c r="F1033" s="3627"/>
      <c r="G1033" s="3632"/>
      <c r="H1033" s="3632"/>
      <c r="I1033" s="3631"/>
      <c r="J1033" s="3631"/>
      <c r="K1033" s="3019" t="s">
        <v>5092</v>
      </c>
      <c r="L1033" s="3018" t="s">
        <v>2809</v>
      </c>
      <c r="M1033" s="3631"/>
      <c r="N1033" s="3631"/>
      <c r="O1033" s="3631"/>
      <c r="P1033" s="3631"/>
      <c r="Q1033" s="3628"/>
      <c r="R1033" s="3628"/>
      <c r="S1033" s="3628"/>
      <c r="T1033" s="3628"/>
      <c r="U1033" s="3628"/>
      <c r="V1033" s="3628"/>
      <c r="W1033" s="3628"/>
      <c r="X1033" s="3632"/>
      <c r="Y1033" s="3632"/>
      <c r="Z1033" s="3628"/>
      <c r="AA1033" s="3628"/>
      <c r="AB1033" s="3628"/>
      <c r="AC1033" s="3628"/>
      <c r="AD1033" s="3628"/>
      <c r="AE1033" s="3628"/>
      <c r="AF1033" s="2581"/>
    </row>
    <row r="1034" spans="2:32" s="2887" customFormat="1" ht="21.75" customHeight="1" x14ac:dyDescent="0.2">
      <c r="B1034" s="3668" t="s">
        <v>6288</v>
      </c>
      <c r="C1034" s="3669"/>
      <c r="D1034" s="3164" t="s">
        <v>1545</v>
      </c>
      <c r="E1034" s="3164">
        <v>4.4800000000000006E-2</v>
      </c>
      <c r="F1034" s="3165" t="s">
        <v>6289</v>
      </c>
      <c r="G1034" s="2660" t="s">
        <v>6290</v>
      </c>
      <c r="H1034" s="2660" t="s">
        <v>1545</v>
      </c>
      <c r="I1034" s="3166">
        <v>7.8400000000000011E-2</v>
      </c>
      <c r="J1034" s="3166">
        <v>7.8400000000000011E-2</v>
      </c>
      <c r="K1034" s="2660" t="s">
        <v>1545</v>
      </c>
      <c r="L1034" s="2660" t="s">
        <v>1545</v>
      </c>
      <c r="M1034" s="2660" t="s">
        <v>1545</v>
      </c>
      <c r="N1034" s="2660" t="s">
        <v>1545</v>
      </c>
      <c r="O1034" s="3427">
        <v>0.24640000000000004</v>
      </c>
      <c r="P1034" s="3427">
        <v>0.15254400000000001</v>
      </c>
      <c r="Q1034" s="2660" t="s">
        <v>1545</v>
      </c>
      <c r="R1034" s="3165" t="s">
        <v>1545</v>
      </c>
      <c r="S1034" s="3165" t="s">
        <v>1545</v>
      </c>
      <c r="T1034" s="3165" t="s">
        <v>1545</v>
      </c>
      <c r="U1034" s="3166">
        <v>6.720000000000001E-2</v>
      </c>
      <c r="V1034" s="3165" t="s">
        <v>1545</v>
      </c>
      <c r="W1034" s="3165" t="s">
        <v>1545</v>
      </c>
      <c r="X1034" s="3165" t="s">
        <v>1545</v>
      </c>
      <c r="Y1034" s="3166">
        <v>6.720000000000001E-2</v>
      </c>
      <c r="Z1034" s="3165" t="s">
        <v>1545</v>
      </c>
      <c r="AA1034" s="3165" t="s">
        <v>1545</v>
      </c>
      <c r="AB1034" s="3166">
        <v>0.112</v>
      </c>
      <c r="AC1034" s="2661" t="s">
        <v>1545</v>
      </c>
      <c r="AD1034" s="2661" t="s">
        <v>1545</v>
      </c>
      <c r="AE1034" s="3268" t="s">
        <v>1545</v>
      </c>
      <c r="AF1034" s="2581"/>
    </row>
    <row r="1035" spans="2:32" s="2887" customFormat="1" ht="21.75" customHeight="1" x14ac:dyDescent="0.2">
      <c r="B1035" s="4519" t="s">
        <v>6291</v>
      </c>
      <c r="C1035" s="4520"/>
      <c r="D1035" s="3159" t="s">
        <v>1545</v>
      </c>
      <c r="E1035" s="3159">
        <v>4.4800000000000006E-2</v>
      </c>
      <c r="F1035" s="3160" t="s">
        <v>6292</v>
      </c>
      <c r="G1035" s="2650" t="s">
        <v>6293</v>
      </c>
      <c r="H1035" s="2650" t="s">
        <v>1545</v>
      </c>
      <c r="I1035" s="3068">
        <v>7.8400000000000011E-2</v>
      </c>
      <c r="J1035" s="3068">
        <v>7.8400000000000011E-2</v>
      </c>
      <c r="K1035" s="2650" t="s">
        <v>1545</v>
      </c>
      <c r="L1035" s="2650" t="s">
        <v>1545</v>
      </c>
      <c r="M1035" s="2650" t="s">
        <v>1545</v>
      </c>
      <c r="N1035" s="2650" t="s">
        <v>1545</v>
      </c>
      <c r="O1035" s="3428">
        <v>0.24640000000000004</v>
      </c>
      <c r="P1035" s="3428">
        <v>0.15254400000000001</v>
      </c>
      <c r="Q1035" s="2650" t="s">
        <v>1545</v>
      </c>
      <c r="R1035" s="3160" t="s">
        <v>1545</v>
      </c>
      <c r="S1035" s="3160" t="s">
        <v>1545</v>
      </c>
      <c r="T1035" s="3160" t="s">
        <v>1545</v>
      </c>
      <c r="U1035" s="3068">
        <v>6.720000000000001E-2</v>
      </c>
      <c r="V1035" s="3160" t="s">
        <v>1545</v>
      </c>
      <c r="W1035" s="3160" t="s">
        <v>1545</v>
      </c>
      <c r="X1035" s="3160" t="s">
        <v>1545</v>
      </c>
      <c r="Y1035" s="3068">
        <v>6.720000000000001E-2</v>
      </c>
      <c r="Z1035" s="3160" t="s">
        <v>1545</v>
      </c>
      <c r="AA1035" s="3160" t="s">
        <v>1545</v>
      </c>
      <c r="AB1035" s="3068">
        <v>0.112</v>
      </c>
      <c r="AC1035" s="2620" t="s">
        <v>1545</v>
      </c>
      <c r="AD1035" s="2620" t="s">
        <v>1545</v>
      </c>
      <c r="AE1035" s="3270" t="s">
        <v>1545</v>
      </c>
      <c r="AF1035" s="2581"/>
    </row>
    <row r="1036" spans="2:32" s="2887" customFormat="1" ht="21.75" customHeight="1" x14ac:dyDescent="0.2">
      <c r="B1036" s="4519" t="s">
        <v>6294</v>
      </c>
      <c r="C1036" s="4520"/>
      <c r="D1036" s="3159" t="s">
        <v>1545</v>
      </c>
      <c r="E1036" s="3159">
        <v>4.4800000000000006E-2</v>
      </c>
      <c r="F1036" s="3160" t="s">
        <v>6295</v>
      </c>
      <c r="G1036" s="2650" t="s">
        <v>6296</v>
      </c>
      <c r="H1036" s="2650" t="s">
        <v>1545</v>
      </c>
      <c r="I1036" s="3068">
        <v>7.8400000000000011E-2</v>
      </c>
      <c r="J1036" s="3068">
        <v>7.8400000000000011E-2</v>
      </c>
      <c r="K1036" s="2650" t="s">
        <v>1545</v>
      </c>
      <c r="L1036" s="2650" t="s">
        <v>1545</v>
      </c>
      <c r="M1036" s="2650" t="s">
        <v>1545</v>
      </c>
      <c r="N1036" s="2650" t="s">
        <v>1545</v>
      </c>
      <c r="O1036" s="3428">
        <v>0.24640000000000004</v>
      </c>
      <c r="P1036" s="3428">
        <v>0.135744</v>
      </c>
      <c r="Q1036" s="2650" t="s">
        <v>1545</v>
      </c>
      <c r="R1036" s="3160" t="s">
        <v>1545</v>
      </c>
      <c r="S1036" s="3160" t="s">
        <v>1545</v>
      </c>
      <c r="T1036" s="3160" t="s">
        <v>1545</v>
      </c>
      <c r="U1036" s="3068">
        <v>6.720000000000001E-2</v>
      </c>
      <c r="V1036" s="3160" t="s">
        <v>1545</v>
      </c>
      <c r="W1036" s="3160" t="s">
        <v>1545</v>
      </c>
      <c r="X1036" s="3160" t="s">
        <v>1545</v>
      </c>
      <c r="Y1036" s="3068">
        <v>6.720000000000001E-2</v>
      </c>
      <c r="Z1036" s="3160" t="s">
        <v>1545</v>
      </c>
      <c r="AA1036" s="3160" t="s">
        <v>1545</v>
      </c>
      <c r="AB1036" s="3068">
        <v>0.112</v>
      </c>
      <c r="AC1036" s="2620" t="s">
        <v>1545</v>
      </c>
      <c r="AD1036" s="2620" t="s">
        <v>1545</v>
      </c>
      <c r="AE1036" s="3270" t="s">
        <v>1545</v>
      </c>
      <c r="AF1036" s="2581"/>
    </row>
    <row r="1037" spans="2:32" s="2887" customFormat="1" ht="21.75" customHeight="1" x14ac:dyDescent="0.2">
      <c r="B1037" s="4519" t="s">
        <v>6297</v>
      </c>
      <c r="C1037" s="4520"/>
      <c r="D1037" s="3159" t="s">
        <v>1545</v>
      </c>
      <c r="E1037" s="3159">
        <v>4.4800000000000006E-2</v>
      </c>
      <c r="F1037" s="3159" t="s">
        <v>6298</v>
      </c>
      <c r="G1037" s="2650" t="s">
        <v>6299</v>
      </c>
      <c r="H1037" s="2650" t="s">
        <v>1545</v>
      </c>
      <c r="I1037" s="3068">
        <v>7.8400000000000011E-2</v>
      </c>
      <c r="J1037" s="3068">
        <v>7.8400000000000011E-2</v>
      </c>
      <c r="K1037" s="2650" t="s">
        <v>1545</v>
      </c>
      <c r="L1037" s="2650" t="s">
        <v>1545</v>
      </c>
      <c r="M1037" s="2650" t="s">
        <v>1545</v>
      </c>
      <c r="N1037" s="2650" t="s">
        <v>1545</v>
      </c>
      <c r="O1037" s="3428">
        <v>0.24640000000000004</v>
      </c>
      <c r="P1037" s="3428">
        <v>0.135744</v>
      </c>
      <c r="Q1037" s="2650" t="s">
        <v>1545</v>
      </c>
      <c r="R1037" s="3160" t="s">
        <v>1545</v>
      </c>
      <c r="S1037" s="3160" t="s">
        <v>1545</v>
      </c>
      <c r="T1037" s="3160" t="s">
        <v>1545</v>
      </c>
      <c r="U1037" s="3068">
        <v>6.720000000000001E-2</v>
      </c>
      <c r="V1037" s="3160" t="s">
        <v>1545</v>
      </c>
      <c r="W1037" s="3160" t="s">
        <v>1545</v>
      </c>
      <c r="X1037" s="3160" t="s">
        <v>1545</v>
      </c>
      <c r="Y1037" s="3068">
        <v>6.720000000000001E-2</v>
      </c>
      <c r="Z1037" s="3160" t="s">
        <v>1545</v>
      </c>
      <c r="AA1037" s="3160" t="s">
        <v>1545</v>
      </c>
      <c r="AB1037" s="3068">
        <v>0.112</v>
      </c>
      <c r="AC1037" s="2620" t="s">
        <v>1545</v>
      </c>
      <c r="AD1037" s="2620" t="s">
        <v>1545</v>
      </c>
      <c r="AE1037" s="3270" t="s">
        <v>1545</v>
      </c>
      <c r="AF1037" s="2581"/>
    </row>
    <row r="1038" spans="2:32" s="2887" customFormat="1" ht="21.75" customHeight="1" x14ac:dyDescent="0.2">
      <c r="B1038" s="4519" t="s">
        <v>6300</v>
      </c>
      <c r="C1038" s="4520"/>
      <c r="D1038" s="3159" t="s">
        <v>1545</v>
      </c>
      <c r="E1038" s="3159">
        <v>4.4800000000000006E-2</v>
      </c>
      <c r="F1038" s="3159" t="s">
        <v>6289</v>
      </c>
      <c r="G1038" s="2650" t="s">
        <v>6290</v>
      </c>
      <c r="H1038" s="2650" t="s">
        <v>1545</v>
      </c>
      <c r="I1038" s="3068">
        <v>7.8400000000000011E-2</v>
      </c>
      <c r="J1038" s="3068">
        <v>7.8400000000000011E-2</v>
      </c>
      <c r="K1038" s="2650" t="s">
        <v>1545</v>
      </c>
      <c r="L1038" s="2650" t="s">
        <v>1545</v>
      </c>
      <c r="M1038" s="2650" t="s">
        <v>1545</v>
      </c>
      <c r="N1038" s="2650" t="s">
        <v>1545</v>
      </c>
      <c r="O1038" s="3428">
        <v>0.24640000000000004</v>
      </c>
      <c r="P1038" s="3428">
        <v>0.15254400000000001</v>
      </c>
      <c r="Q1038" s="2650" t="s">
        <v>1545</v>
      </c>
      <c r="R1038" s="3160" t="s">
        <v>1545</v>
      </c>
      <c r="S1038" s="3160" t="s">
        <v>1545</v>
      </c>
      <c r="T1038" s="3160" t="s">
        <v>1545</v>
      </c>
      <c r="U1038" s="3068">
        <v>6.720000000000001E-2</v>
      </c>
      <c r="V1038" s="3160" t="s">
        <v>1545</v>
      </c>
      <c r="W1038" s="3160" t="s">
        <v>1545</v>
      </c>
      <c r="X1038" s="3160" t="s">
        <v>1545</v>
      </c>
      <c r="Y1038" s="3068">
        <v>6.720000000000001E-2</v>
      </c>
      <c r="Z1038" s="3160" t="s">
        <v>1545</v>
      </c>
      <c r="AA1038" s="3160" t="s">
        <v>1545</v>
      </c>
      <c r="AB1038" s="3068">
        <v>0.112</v>
      </c>
      <c r="AC1038" s="2620" t="s">
        <v>1545</v>
      </c>
      <c r="AD1038" s="2620" t="s">
        <v>1545</v>
      </c>
      <c r="AE1038" s="3270" t="s">
        <v>1545</v>
      </c>
      <c r="AF1038" s="2581"/>
    </row>
    <row r="1039" spans="2:32" s="2887" customFormat="1" ht="21.75" customHeight="1" x14ac:dyDescent="0.2">
      <c r="B1039" s="4519" t="s">
        <v>6301</v>
      </c>
      <c r="C1039" s="4520"/>
      <c r="D1039" s="3159" t="s">
        <v>1545</v>
      </c>
      <c r="E1039" s="3159">
        <v>4.4800000000000006E-2</v>
      </c>
      <c r="F1039" s="3159" t="s">
        <v>6292</v>
      </c>
      <c r="G1039" s="2650" t="s">
        <v>6293</v>
      </c>
      <c r="H1039" s="2650" t="s">
        <v>1545</v>
      </c>
      <c r="I1039" s="3068">
        <v>7.8400000000000011E-2</v>
      </c>
      <c r="J1039" s="3068">
        <v>7.8400000000000011E-2</v>
      </c>
      <c r="K1039" s="2650" t="s">
        <v>1545</v>
      </c>
      <c r="L1039" s="2650" t="s">
        <v>1545</v>
      </c>
      <c r="M1039" s="2650" t="s">
        <v>1545</v>
      </c>
      <c r="N1039" s="2650" t="s">
        <v>1545</v>
      </c>
      <c r="O1039" s="3428">
        <v>0.24640000000000004</v>
      </c>
      <c r="P1039" s="3428">
        <v>0.15254400000000001</v>
      </c>
      <c r="Q1039" s="2650" t="s">
        <v>1545</v>
      </c>
      <c r="R1039" s="3160" t="s">
        <v>1545</v>
      </c>
      <c r="S1039" s="3160" t="s">
        <v>1545</v>
      </c>
      <c r="T1039" s="3160" t="s">
        <v>1545</v>
      </c>
      <c r="U1039" s="3068">
        <v>6.720000000000001E-2</v>
      </c>
      <c r="V1039" s="3160" t="s">
        <v>1545</v>
      </c>
      <c r="W1039" s="3160" t="s">
        <v>1545</v>
      </c>
      <c r="X1039" s="3160" t="s">
        <v>1545</v>
      </c>
      <c r="Y1039" s="3068">
        <v>6.720000000000001E-2</v>
      </c>
      <c r="Z1039" s="3160" t="s">
        <v>1545</v>
      </c>
      <c r="AA1039" s="3160" t="s">
        <v>1545</v>
      </c>
      <c r="AB1039" s="3068">
        <v>0.112</v>
      </c>
      <c r="AC1039" s="2620" t="s">
        <v>1545</v>
      </c>
      <c r="AD1039" s="2620" t="s">
        <v>1545</v>
      </c>
      <c r="AE1039" s="3270" t="s">
        <v>1545</v>
      </c>
      <c r="AF1039" s="2581"/>
    </row>
    <row r="1040" spans="2:32" s="2887" customFormat="1" ht="21.75" customHeight="1" x14ac:dyDescent="0.2">
      <c r="B1040" s="4519" t="s">
        <v>6302</v>
      </c>
      <c r="C1040" s="4520"/>
      <c r="D1040" s="3159" t="s">
        <v>1545</v>
      </c>
      <c r="E1040" s="3159">
        <v>4.4800000000000006E-2</v>
      </c>
      <c r="F1040" s="3159" t="s">
        <v>6295</v>
      </c>
      <c r="G1040" s="2650" t="s">
        <v>6296</v>
      </c>
      <c r="H1040" s="2650" t="s">
        <v>1545</v>
      </c>
      <c r="I1040" s="3068">
        <v>7.8400000000000011E-2</v>
      </c>
      <c r="J1040" s="3068">
        <v>7.8400000000000011E-2</v>
      </c>
      <c r="K1040" s="2650" t="s">
        <v>1545</v>
      </c>
      <c r="L1040" s="2650" t="s">
        <v>1545</v>
      </c>
      <c r="M1040" s="2650" t="s">
        <v>1545</v>
      </c>
      <c r="N1040" s="2650" t="s">
        <v>1545</v>
      </c>
      <c r="O1040" s="3428">
        <v>0.24640000000000004</v>
      </c>
      <c r="P1040" s="3428">
        <v>0.135744</v>
      </c>
      <c r="Q1040" s="2650" t="s">
        <v>1545</v>
      </c>
      <c r="R1040" s="3160" t="s">
        <v>1545</v>
      </c>
      <c r="S1040" s="3160" t="s">
        <v>1545</v>
      </c>
      <c r="T1040" s="3160" t="s">
        <v>1545</v>
      </c>
      <c r="U1040" s="3068">
        <v>6.720000000000001E-2</v>
      </c>
      <c r="V1040" s="3160" t="s">
        <v>1545</v>
      </c>
      <c r="W1040" s="3160" t="s">
        <v>1545</v>
      </c>
      <c r="X1040" s="3160" t="s">
        <v>1545</v>
      </c>
      <c r="Y1040" s="3068">
        <v>6.720000000000001E-2</v>
      </c>
      <c r="Z1040" s="3160" t="s">
        <v>1545</v>
      </c>
      <c r="AA1040" s="3160" t="s">
        <v>1545</v>
      </c>
      <c r="AB1040" s="3068">
        <v>0.112</v>
      </c>
      <c r="AC1040" s="2620" t="s">
        <v>1545</v>
      </c>
      <c r="AD1040" s="2620" t="s">
        <v>1545</v>
      </c>
      <c r="AE1040" s="3270" t="s">
        <v>1545</v>
      </c>
      <c r="AF1040" s="2581"/>
    </row>
    <row r="1041" spans="2:32" s="2887" customFormat="1" ht="21.75" customHeight="1" thickBot="1" x14ac:dyDescent="0.25">
      <c r="B1041" s="4521" t="s">
        <v>6303</v>
      </c>
      <c r="C1041" s="4522"/>
      <c r="D1041" s="3168" t="s">
        <v>1545</v>
      </c>
      <c r="E1041" s="3168">
        <v>4.4800000000000006E-2</v>
      </c>
      <c r="F1041" s="3168" t="s">
        <v>6298</v>
      </c>
      <c r="G1041" s="2653" t="s">
        <v>6299</v>
      </c>
      <c r="H1041" s="2653" t="s">
        <v>1545</v>
      </c>
      <c r="I1041" s="3170">
        <v>7.8400000000000011E-2</v>
      </c>
      <c r="J1041" s="3170">
        <v>7.8400000000000011E-2</v>
      </c>
      <c r="K1041" s="2653" t="s">
        <v>1545</v>
      </c>
      <c r="L1041" s="2653" t="s">
        <v>1545</v>
      </c>
      <c r="M1041" s="2653" t="s">
        <v>1545</v>
      </c>
      <c r="N1041" s="2653" t="s">
        <v>1545</v>
      </c>
      <c r="O1041" s="2955">
        <v>0.24640000000000004</v>
      </c>
      <c r="P1041" s="2955">
        <v>0.135744</v>
      </c>
      <c r="Q1041" s="2653" t="s">
        <v>1545</v>
      </c>
      <c r="R1041" s="3169" t="s">
        <v>1545</v>
      </c>
      <c r="S1041" s="3169" t="s">
        <v>1545</v>
      </c>
      <c r="T1041" s="3169" t="s">
        <v>1545</v>
      </c>
      <c r="U1041" s="3170">
        <v>6.720000000000001E-2</v>
      </c>
      <c r="V1041" s="3169" t="s">
        <v>1545</v>
      </c>
      <c r="W1041" s="3169" t="s">
        <v>1545</v>
      </c>
      <c r="X1041" s="3169" t="s">
        <v>1545</v>
      </c>
      <c r="Y1041" s="3170">
        <v>6.720000000000001E-2</v>
      </c>
      <c r="Z1041" s="3169" t="s">
        <v>1545</v>
      </c>
      <c r="AA1041" s="3169" t="s">
        <v>1545</v>
      </c>
      <c r="AB1041" s="3170">
        <v>0.112</v>
      </c>
      <c r="AC1041" s="2682" t="s">
        <v>1545</v>
      </c>
      <c r="AD1041" s="2682" t="s">
        <v>1545</v>
      </c>
      <c r="AE1041" s="2683" t="s">
        <v>1545</v>
      </c>
      <c r="AF1041" s="2581"/>
    </row>
    <row r="1042" spans="2:32" s="2887" customFormat="1" x14ac:dyDescent="0.2">
      <c r="B1042" s="2645"/>
      <c r="C1042" s="2575"/>
      <c r="D1042" s="2575"/>
      <c r="E1042" s="2575"/>
      <c r="F1042" s="2575"/>
      <c r="G1042" s="2576"/>
      <c r="H1042" s="2576"/>
      <c r="I1042" s="2576"/>
      <c r="J1042" s="2576"/>
      <c r="K1042" s="2575"/>
      <c r="L1042" s="2576"/>
      <c r="M1042" s="2576"/>
      <c r="N1042" s="2576"/>
      <c r="O1042" s="2576"/>
      <c r="P1042" s="2576"/>
      <c r="Q1042" s="2642"/>
      <c r="R1042" s="2642"/>
      <c r="S1042" s="2642"/>
      <c r="T1042" s="2642"/>
      <c r="U1042" s="2642"/>
      <c r="V1042" s="2642"/>
      <c r="W1042" s="2642"/>
      <c r="X1042" s="2642"/>
      <c r="Y1042" s="2642"/>
      <c r="Z1042" s="2642"/>
      <c r="AA1042" s="2642"/>
      <c r="AB1042" s="2642"/>
      <c r="AC1042" s="2642"/>
      <c r="AD1042" s="2642"/>
      <c r="AE1042" s="2642"/>
      <c r="AF1042" s="2581"/>
    </row>
    <row r="1043" spans="2:32" s="2887" customFormat="1" x14ac:dyDescent="0.2">
      <c r="B1043" s="3661" t="s">
        <v>5051</v>
      </c>
      <c r="C1043" s="3662"/>
      <c r="D1043" s="3663" t="s">
        <v>6115</v>
      </c>
      <c r="E1043" s="3663"/>
      <c r="F1043" s="3663"/>
      <c r="G1043" s="3663"/>
      <c r="H1043" s="3663"/>
      <c r="I1043" s="2643"/>
      <c r="J1043" s="2643"/>
      <c r="K1043" s="2643"/>
      <c r="L1043" s="2643"/>
      <c r="M1043" s="2643"/>
      <c r="N1043" s="2643"/>
      <c r="O1043" s="2643"/>
      <c r="P1043" s="2643"/>
      <c r="Q1043" s="2642"/>
      <c r="R1043" s="2642"/>
      <c r="S1043" s="2642"/>
      <c r="T1043" s="2642"/>
      <c r="U1043" s="2642"/>
      <c r="V1043" s="2642"/>
      <c r="W1043" s="2642"/>
      <c r="X1043" s="2642"/>
      <c r="Y1043" s="2642"/>
      <c r="Z1043" s="2642"/>
      <c r="AA1043" s="2642"/>
      <c r="AB1043" s="2642"/>
      <c r="AC1043" s="2642"/>
      <c r="AD1043" s="2642"/>
      <c r="AE1043" s="2642"/>
      <c r="AF1043" s="2581"/>
    </row>
    <row r="1044" spans="2:32" s="2887" customFormat="1" x14ac:dyDescent="0.2">
      <c r="B1044" s="3661" t="s">
        <v>5052</v>
      </c>
      <c r="C1044" s="3662"/>
      <c r="D1044" s="3663" t="s">
        <v>6115</v>
      </c>
      <c r="E1044" s="3663"/>
      <c r="F1044" s="3663"/>
      <c r="G1044" s="3663"/>
      <c r="H1044" s="3663"/>
      <c r="I1044" s="2643"/>
      <c r="J1044" s="2643"/>
      <c r="K1044" s="2643"/>
      <c r="L1044" s="2643"/>
      <c r="M1044" s="2643"/>
      <c r="N1044" s="2643"/>
      <c r="O1044" s="2643"/>
      <c r="P1044" s="2643"/>
      <c r="Q1044" s="2642"/>
      <c r="R1044" s="2642"/>
      <c r="S1044" s="2642"/>
      <c r="T1044" s="2642"/>
      <c r="U1044" s="2642"/>
      <c r="V1044" s="2642"/>
      <c r="W1044" s="2642"/>
      <c r="X1044" s="2642"/>
      <c r="Y1044" s="2642"/>
      <c r="Z1044" s="2642"/>
      <c r="AA1044" s="2642"/>
      <c r="AB1044" s="2642"/>
      <c r="AC1044" s="2642"/>
      <c r="AD1044" s="2642"/>
      <c r="AE1044" s="2642"/>
      <c r="AF1044" s="2581"/>
    </row>
    <row r="1045" spans="2:32" s="2887" customFormat="1" ht="13.5" thickBot="1" x14ac:dyDescent="0.25">
      <c r="B1045" s="3023"/>
      <c r="C1045" s="3024"/>
      <c r="D1045" s="3024"/>
      <c r="E1045" s="3024"/>
      <c r="F1045" s="3024"/>
      <c r="G1045" s="2646"/>
      <c r="H1045" s="2646"/>
      <c r="I1045" s="2646"/>
      <c r="J1045" s="2646"/>
      <c r="K1045" s="2646"/>
      <c r="L1045" s="2646"/>
      <c r="M1045" s="2646"/>
      <c r="N1045" s="2646"/>
      <c r="O1045" s="2646"/>
      <c r="P1045" s="2646"/>
      <c r="Q1045" s="2646"/>
      <c r="R1045" s="2646"/>
      <c r="S1045" s="2646"/>
      <c r="T1045" s="2646"/>
      <c r="U1045" s="2646"/>
      <c r="V1045" s="2646"/>
      <c r="W1045" s="2646"/>
      <c r="X1045" s="2646"/>
      <c r="Y1045" s="2646"/>
      <c r="Z1045" s="2646"/>
      <c r="AA1045" s="2646"/>
      <c r="AB1045" s="2646"/>
      <c r="AC1045" s="2646"/>
      <c r="AD1045" s="2646"/>
      <c r="AE1045" s="2646"/>
      <c r="AF1045" s="2586"/>
    </row>
    <row r="1046" spans="2:32" s="2887" customFormat="1" x14ac:dyDescent="0.2">
      <c r="B1046" s="2786" t="str">
        <f>+B1021</f>
        <v>.</v>
      </c>
    </row>
    <row r="1047" spans="2:32" s="2887" customFormat="1" ht="13.5" thickBot="1" x14ac:dyDescent="0.25"/>
    <row r="1048" spans="2:32" s="2887" customFormat="1" ht="20.25" x14ac:dyDescent="0.2">
      <c r="B1048" s="3616" t="s">
        <v>5124</v>
      </c>
      <c r="C1048" s="3617"/>
      <c r="D1048" s="3617"/>
      <c r="E1048" s="3617"/>
      <c r="F1048" s="3617"/>
      <c r="G1048" s="3617"/>
      <c r="H1048" s="3617"/>
      <c r="I1048" s="3617"/>
      <c r="J1048" s="3617"/>
      <c r="K1048" s="3617"/>
      <c r="L1048" s="3617"/>
      <c r="M1048" s="3617"/>
      <c r="N1048" s="3617"/>
      <c r="O1048" s="3617"/>
      <c r="P1048" s="3617"/>
      <c r="Q1048" s="3617"/>
      <c r="R1048" s="3617"/>
      <c r="S1048" s="3617"/>
      <c r="T1048" s="3617"/>
      <c r="U1048" s="3617"/>
      <c r="V1048" s="3617"/>
      <c r="W1048" s="3617"/>
      <c r="X1048" s="3617"/>
      <c r="Y1048" s="3617"/>
      <c r="Z1048" s="3617"/>
      <c r="AA1048" s="3617"/>
      <c r="AB1048" s="3617"/>
      <c r="AC1048" s="3617"/>
      <c r="AD1048" s="3617"/>
      <c r="AE1048" s="3617"/>
      <c r="AF1048" s="3618"/>
    </row>
    <row r="1049" spans="2:32" s="2887" customFormat="1" x14ac:dyDescent="0.2">
      <c r="B1049" s="2960"/>
      <c r="C1049" s="2961"/>
      <c r="D1049" s="2961"/>
      <c r="E1049" s="2961"/>
      <c r="F1049" s="2961"/>
      <c r="G1049" s="2580"/>
      <c r="H1049" s="2580"/>
      <c r="I1049" s="2580"/>
      <c r="J1049" s="2580"/>
      <c r="K1049" s="2580"/>
      <c r="L1049" s="2580"/>
      <c r="M1049" s="2580"/>
      <c r="N1049" s="2580"/>
      <c r="O1049" s="2580"/>
      <c r="P1049" s="2580"/>
      <c r="Q1049" s="2580"/>
      <c r="R1049" s="2580"/>
      <c r="S1049" s="2580"/>
      <c r="T1049" s="2580"/>
      <c r="U1049" s="2580"/>
      <c r="V1049" s="2580"/>
      <c r="W1049" s="2580"/>
      <c r="X1049" s="2580"/>
      <c r="Y1049" s="2580"/>
      <c r="Z1049" s="2580"/>
      <c r="AA1049" s="2580"/>
      <c r="AB1049" s="2580"/>
      <c r="AC1049" s="2580"/>
      <c r="AD1049" s="2580"/>
      <c r="AE1049" s="2580"/>
      <c r="AF1049" s="2581"/>
    </row>
    <row r="1050" spans="2:32" s="2887" customFormat="1" ht="30.75" customHeight="1" x14ac:dyDescent="0.2">
      <c r="B1050" s="2644" t="s">
        <v>5144</v>
      </c>
      <c r="C1050" s="2961"/>
      <c r="D1050" s="3674" t="s">
        <v>6279</v>
      </c>
      <c r="E1050" s="3674"/>
      <c r="F1050" s="3674"/>
      <c r="G1050" s="2580"/>
      <c r="H1050" s="2580"/>
      <c r="I1050" s="2580"/>
      <c r="J1050" s="2580"/>
      <c r="K1050" s="2580"/>
      <c r="L1050" s="2580"/>
      <c r="M1050" s="2580"/>
      <c r="N1050" s="2580"/>
      <c r="O1050" s="2580"/>
      <c r="P1050" s="2580"/>
      <c r="Q1050" s="2580"/>
      <c r="R1050" s="2580"/>
      <c r="S1050" s="2580"/>
      <c r="T1050" s="2580"/>
      <c r="U1050" s="2580"/>
      <c r="V1050" s="2580"/>
      <c r="W1050" s="2580"/>
      <c r="X1050" s="2580"/>
      <c r="Y1050" s="2580"/>
      <c r="Z1050" s="2580"/>
      <c r="AA1050" s="2580"/>
      <c r="AB1050" s="2580"/>
      <c r="AC1050" s="2580"/>
      <c r="AD1050" s="2580"/>
      <c r="AE1050" s="2580"/>
      <c r="AF1050" s="2581"/>
    </row>
    <row r="1051" spans="2:32" s="2887" customFormat="1" x14ac:dyDescent="0.2">
      <c r="B1051" s="3675" t="s">
        <v>5127</v>
      </c>
      <c r="C1051" s="3676"/>
      <c r="D1051" s="3670">
        <v>41589</v>
      </c>
      <c r="E1051" s="3670"/>
      <c r="F1051" s="3670"/>
      <c r="G1051" s="2580"/>
      <c r="H1051" s="2580"/>
      <c r="I1051" s="2580"/>
      <c r="J1051" s="2580"/>
      <c r="K1051" s="2580"/>
      <c r="L1051" s="2580"/>
      <c r="M1051" s="2580"/>
      <c r="N1051" s="2580"/>
      <c r="O1051" s="2580"/>
      <c r="P1051" s="2580"/>
      <c r="Q1051" s="2580"/>
      <c r="R1051" s="2580"/>
      <c r="S1051" s="2580"/>
      <c r="T1051" s="2580"/>
      <c r="U1051" s="2580"/>
      <c r="V1051" s="2580"/>
      <c r="W1051" s="2580"/>
      <c r="X1051" s="2580"/>
      <c r="Y1051" s="2580"/>
      <c r="Z1051" s="2580"/>
      <c r="AA1051" s="2580"/>
      <c r="AB1051" s="2580"/>
      <c r="AC1051" s="2580"/>
      <c r="AD1051" s="2580"/>
      <c r="AE1051" s="2580"/>
      <c r="AF1051" s="2581"/>
    </row>
    <row r="1052" spans="2:32" s="2887" customFormat="1" ht="12.75" customHeight="1" x14ac:dyDescent="0.2">
      <c r="B1052" s="3620" t="s">
        <v>5125</v>
      </c>
      <c r="C1052" s="3621"/>
      <c r="D1052" s="3692">
        <v>41645</v>
      </c>
      <c r="E1052" s="3692"/>
      <c r="F1052" s="3692"/>
      <c r="G1052" s="2580"/>
      <c r="H1052" s="2580"/>
      <c r="I1052" s="2580"/>
      <c r="J1052" s="2580"/>
      <c r="K1052" s="2580"/>
      <c r="L1052" s="2580"/>
      <c r="M1052" s="2580"/>
      <c r="N1052" s="2580"/>
      <c r="O1052" s="2580"/>
      <c r="P1052" s="2580"/>
      <c r="Q1052" s="2580"/>
      <c r="R1052" s="2580"/>
      <c r="S1052" s="2580"/>
      <c r="T1052" s="2580"/>
      <c r="U1052" s="2580"/>
      <c r="V1052" s="2580"/>
      <c r="W1052" s="2580"/>
      <c r="X1052" s="2580"/>
      <c r="Y1052" s="2580"/>
      <c r="Z1052" s="2580"/>
      <c r="AA1052" s="2580"/>
      <c r="AB1052" s="2580"/>
      <c r="AC1052" s="2580"/>
      <c r="AD1052" s="2580"/>
      <c r="AE1052" s="2580"/>
      <c r="AF1052" s="2581"/>
    </row>
    <row r="1053" spans="2:32" s="2887" customFormat="1" ht="12.75" customHeight="1" thickBot="1" x14ac:dyDescent="0.25">
      <c r="B1053" s="2960"/>
      <c r="C1053" s="2961"/>
      <c r="D1053" s="2961"/>
      <c r="E1053" s="2961"/>
      <c r="F1053" s="2961"/>
      <c r="G1053" s="2580"/>
      <c r="H1053" s="2580"/>
      <c r="I1053" s="2580"/>
      <c r="J1053" s="2580"/>
      <c r="K1053" s="2580"/>
      <c r="L1053" s="2580"/>
      <c r="M1053" s="2580"/>
      <c r="N1053" s="2580"/>
      <c r="O1053" s="2580"/>
      <c r="P1053" s="2580"/>
      <c r="Q1053" s="2580"/>
      <c r="R1053" s="2580"/>
      <c r="S1053" s="2580"/>
      <c r="T1053" s="2580"/>
      <c r="U1053" s="2580"/>
      <c r="V1053" s="2580"/>
      <c r="W1053" s="2580"/>
      <c r="X1053" s="2580"/>
      <c r="Y1053" s="2580"/>
      <c r="Z1053" s="2580"/>
      <c r="AA1053" s="2580"/>
      <c r="AB1053" s="2580"/>
      <c r="AC1053" s="2580"/>
      <c r="AD1053" s="2580"/>
      <c r="AE1053" s="2580"/>
      <c r="AF1053" s="2581"/>
    </row>
    <row r="1054" spans="2:32" s="2887" customFormat="1" ht="56.25" customHeight="1" thickBot="1" x14ac:dyDescent="0.25">
      <c r="B1054" s="3633" t="s">
        <v>5126</v>
      </c>
      <c r="C1054" s="3677"/>
      <c r="D1054" s="3623" t="s">
        <v>6280</v>
      </c>
      <c r="E1054" s="3624"/>
      <c r="F1054" s="3624"/>
      <c r="G1054" s="3624"/>
      <c r="H1054" s="3624"/>
      <c r="I1054" s="3624"/>
      <c r="J1054" s="3624"/>
      <c r="K1054" s="3624"/>
      <c r="L1054" s="3624"/>
      <c r="M1054" s="3624"/>
      <c r="N1054" s="3624"/>
      <c r="O1054" s="3624"/>
      <c r="P1054" s="3624"/>
      <c r="Q1054" s="3625"/>
      <c r="R1054" s="2580"/>
      <c r="S1054" s="2580"/>
      <c r="T1054" s="2580"/>
      <c r="U1054" s="2580"/>
      <c r="V1054" s="2580"/>
      <c r="W1054" s="2580"/>
      <c r="X1054" s="2580"/>
      <c r="Y1054" s="2580"/>
      <c r="Z1054" s="2580"/>
      <c r="AA1054" s="2580"/>
      <c r="AB1054" s="2580"/>
      <c r="AC1054" s="2580"/>
      <c r="AD1054" s="2580"/>
      <c r="AE1054" s="2580"/>
      <c r="AF1054" s="2581"/>
    </row>
    <row r="1055" spans="2:32" s="2887" customFormat="1" ht="13.5" customHeight="1" thickBot="1" x14ac:dyDescent="0.25">
      <c r="B1055" s="2960"/>
      <c r="C1055" s="2961"/>
      <c r="D1055" s="2961"/>
      <c r="E1055" s="2961"/>
      <c r="F1055" s="2961"/>
      <c r="G1055" s="2580"/>
      <c r="H1055" s="2580"/>
      <c r="I1055" s="2580"/>
      <c r="J1055" s="2580"/>
      <c r="K1055" s="2580"/>
      <c r="L1055" s="2580"/>
      <c r="M1055" s="2580"/>
      <c r="N1055" s="2580"/>
      <c r="O1055" s="2580"/>
      <c r="P1055" s="2580"/>
      <c r="Q1055" s="2580"/>
      <c r="R1055" s="2646"/>
      <c r="S1055" s="2580"/>
      <c r="T1055" s="2580"/>
      <c r="U1055" s="2580"/>
      <c r="V1055" s="2580"/>
      <c r="W1055" s="2580"/>
      <c r="X1055" s="2580"/>
      <c r="Y1055" s="2580"/>
      <c r="Z1055" s="2580"/>
      <c r="AA1055" s="2580"/>
      <c r="AB1055" s="2580"/>
      <c r="AC1055" s="2580"/>
      <c r="AD1055" s="2580"/>
      <c r="AE1055" s="2580"/>
      <c r="AF1055" s="2581"/>
    </row>
    <row r="1056" spans="2:32" s="2887" customFormat="1" ht="23.25" customHeight="1" thickBot="1" x14ac:dyDescent="0.25">
      <c r="B1056" s="3678" t="s">
        <v>5128</v>
      </c>
      <c r="C1056" s="3679"/>
      <c r="D1056" s="3630" t="s">
        <v>5129</v>
      </c>
      <c r="E1056" s="3682" t="s">
        <v>224</v>
      </c>
      <c r="F1056" s="3683"/>
      <c r="G1056" s="3683"/>
      <c r="H1056" s="3683"/>
      <c r="I1056" s="3683"/>
      <c r="J1056" s="3683"/>
      <c r="K1056" s="3683"/>
      <c r="L1056" s="3683"/>
      <c r="M1056" s="3683"/>
      <c r="N1056" s="3683"/>
      <c r="O1056" s="3683"/>
      <c r="P1056" s="3684"/>
      <c r="Q1056" s="3685" t="s">
        <v>340</v>
      </c>
      <c r="R1056" s="3687"/>
      <c r="S1056" s="3687"/>
      <c r="T1056" s="3687"/>
      <c r="U1056" s="3687"/>
      <c r="V1056" s="3687"/>
      <c r="W1056" s="3687"/>
      <c r="X1056" s="3687"/>
      <c r="Y1056" s="3688"/>
      <c r="Z1056" s="3685" t="s">
        <v>225</v>
      </c>
      <c r="AA1056" s="3687"/>
      <c r="AB1056" s="3688"/>
      <c r="AC1056" s="3689" t="s">
        <v>5048</v>
      </c>
      <c r="AD1056" s="3690"/>
      <c r="AE1056" s="3691"/>
      <c r="AF1056" s="2581"/>
    </row>
    <row r="1057" spans="2:32" s="2887" customFormat="1" ht="23.25" customHeight="1" thickBot="1" x14ac:dyDescent="0.25">
      <c r="B1057" s="3680"/>
      <c r="C1057" s="3681"/>
      <c r="D1057" s="3630"/>
      <c r="E1057" s="3630" t="s">
        <v>5066</v>
      </c>
      <c r="F1057" s="3630" t="s">
        <v>5067</v>
      </c>
      <c r="G1057" s="3631" t="s">
        <v>5069</v>
      </c>
      <c r="H1057" s="3631" t="s">
        <v>5130</v>
      </c>
      <c r="I1057" s="3671" t="s">
        <v>5131</v>
      </c>
      <c r="J1057" s="3671" t="s">
        <v>5132</v>
      </c>
      <c r="K1057" s="3671" t="s">
        <v>5072</v>
      </c>
      <c r="L1057" s="3671"/>
      <c r="M1057" s="3671" t="s">
        <v>5133</v>
      </c>
      <c r="N1057" s="3671" t="s">
        <v>5134</v>
      </c>
      <c r="O1057" s="3671" t="s">
        <v>5135</v>
      </c>
      <c r="P1057" s="3671" t="s">
        <v>5136</v>
      </c>
      <c r="Q1057" s="3627" t="s">
        <v>5078</v>
      </c>
      <c r="R1057" s="3627" t="s">
        <v>5079</v>
      </c>
      <c r="S1057" s="3627" t="s">
        <v>5080</v>
      </c>
      <c r="T1057" s="3627" t="s">
        <v>5137</v>
      </c>
      <c r="U1057" s="3627" t="s">
        <v>5138</v>
      </c>
      <c r="V1057" s="3627" t="s">
        <v>5083</v>
      </c>
      <c r="W1057" s="3627" t="s">
        <v>5085</v>
      </c>
      <c r="X1057" s="3631" t="s">
        <v>5139</v>
      </c>
      <c r="Y1057" s="3631" t="s">
        <v>5140</v>
      </c>
      <c r="Z1057" s="3627" t="s">
        <v>5141</v>
      </c>
      <c r="AA1057" s="3627" t="s">
        <v>5142</v>
      </c>
      <c r="AB1057" s="3627" t="s">
        <v>5143</v>
      </c>
      <c r="AC1057" s="3627" t="s">
        <v>1162</v>
      </c>
      <c r="AD1057" s="3627" t="s">
        <v>5049</v>
      </c>
      <c r="AE1057" s="3627" t="s">
        <v>5050</v>
      </c>
      <c r="AF1057" s="2581"/>
    </row>
    <row r="1058" spans="2:32" s="2887" customFormat="1" ht="23.25" customHeight="1" thickBot="1" x14ac:dyDescent="0.25">
      <c r="B1058" s="4439"/>
      <c r="C1058" s="4440"/>
      <c r="D1058" s="3630"/>
      <c r="E1058" s="3630"/>
      <c r="F1058" s="3630"/>
      <c r="G1058" s="3693"/>
      <c r="H1058" s="3693"/>
      <c r="I1058" s="3671"/>
      <c r="J1058" s="3671"/>
      <c r="K1058" s="3488" t="s">
        <v>5092</v>
      </c>
      <c r="L1058" s="3491" t="s">
        <v>2809</v>
      </c>
      <c r="M1058" s="3671"/>
      <c r="N1058" s="3671"/>
      <c r="O1058" s="3671"/>
      <c r="P1058" s="3671"/>
      <c r="Q1058" s="3657"/>
      <c r="R1058" s="3657"/>
      <c r="S1058" s="3657"/>
      <c r="T1058" s="3657"/>
      <c r="U1058" s="3657"/>
      <c r="V1058" s="3657"/>
      <c r="W1058" s="3657"/>
      <c r="X1058" s="3693"/>
      <c r="Y1058" s="3693"/>
      <c r="Z1058" s="3657"/>
      <c r="AA1058" s="3657"/>
      <c r="AB1058" s="3657"/>
      <c r="AC1058" s="3657"/>
      <c r="AD1058" s="3657"/>
      <c r="AE1058" s="3657"/>
      <c r="AF1058" s="2581"/>
    </row>
    <row r="1059" spans="2:32" s="2887" customFormat="1" ht="19.5" customHeight="1" x14ac:dyDescent="0.2">
      <c r="B1059" s="4475" t="s">
        <v>5832</v>
      </c>
      <c r="C1059" s="4476"/>
      <c r="D1059" s="3212" t="s">
        <v>1545</v>
      </c>
      <c r="E1059" s="3212" t="s">
        <v>1545</v>
      </c>
      <c r="F1059" s="3512" t="s">
        <v>1545</v>
      </c>
      <c r="G1059" s="3513">
        <v>109</v>
      </c>
      <c r="H1059" s="3513" t="s">
        <v>1545</v>
      </c>
      <c r="I1059" s="3502">
        <v>0.16800000000000001</v>
      </c>
      <c r="J1059" s="3502">
        <v>0.16800000000000001</v>
      </c>
      <c r="K1059" s="3512" t="s">
        <v>1545</v>
      </c>
      <c r="L1059" s="3513" t="s">
        <v>1545</v>
      </c>
      <c r="M1059" s="3513" t="s">
        <v>1545</v>
      </c>
      <c r="N1059" s="3513" t="s">
        <v>1545</v>
      </c>
      <c r="O1059" s="3502">
        <v>0.16800000000000001</v>
      </c>
      <c r="P1059" s="3502">
        <v>0.16800000000000001</v>
      </c>
      <c r="Q1059" s="3513" t="s">
        <v>1545</v>
      </c>
      <c r="R1059" s="3512" t="s">
        <v>1545</v>
      </c>
      <c r="S1059" s="3514" t="s">
        <v>5600</v>
      </c>
      <c r="T1059" s="3501">
        <v>2.8000000000000004E-2</v>
      </c>
      <c r="U1059" s="3501">
        <v>6.720000000000001E-2</v>
      </c>
      <c r="V1059" s="3512" t="s">
        <v>1545</v>
      </c>
      <c r="W1059" s="3512" t="s">
        <v>1545</v>
      </c>
      <c r="X1059" s="3512" t="s">
        <v>1545</v>
      </c>
      <c r="Y1059" s="3501">
        <v>6.720000000000001E-2</v>
      </c>
      <c r="Z1059" s="3514" t="s">
        <v>406</v>
      </c>
      <c r="AA1059" s="3501">
        <v>3.6999999999999998E-2</v>
      </c>
      <c r="AB1059" s="3501">
        <v>0.112</v>
      </c>
      <c r="AC1059" s="3515" t="s">
        <v>1545</v>
      </c>
      <c r="AD1059" s="3515" t="s">
        <v>1545</v>
      </c>
      <c r="AE1059" s="3516" t="s">
        <v>1545</v>
      </c>
      <c r="AF1059" s="2581"/>
    </row>
    <row r="1060" spans="2:32" s="2887" customFormat="1" ht="19.5" customHeight="1" x14ac:dyDescent="0.2">
      <c r="B1060" s="3695" t="s">
        <v>5834</v>
      </c>
      <c r="C1060" s="3696"/>
      <c r="D1060" s="3159" t="s">
        <v>1545</v>
      </c>
      <c r="E1060" s="3159" t="s">
        <v>1545</v>
      </c>
      <c r="F1060" s="3160" t="s">
        <v>1545</v>
      </c>
      <c r="G1060" s="2650">
        <v>150</v>
      </c>
      <c r="H1060" s="2650" t="s">
        <v>1545</v>
      </c>
      <c r="I1060" s="3364">
        <v>0.16800000000000001</v>
      </c>
      <c r="J1060" s="3364">
        <v>0.16800000000000001</v>
      </c>
      <c r="K1060" s="3160" t="s">
        <v>1545</v>
      </c>
      <c r="L1060" s="2650" t="s">
        <v>1545</v>
      </c>
      <c r="M1060" s="2650" t="s">
        <v>1545</v>
      </c>
      <c r="N1060" s="2650" t="s">
        <v>1545</v>
      </c>
      <c r="O1060" s="3364">
        <v>0.16800000000000001</v>
      </c>
      <c r="P1060" s="3364">
        <v>0.16800000000000001</v>
      </c>
      <c r="Q1060" s="2650" t="s">
        <v>1545</v>
      </c>
      <c r="R1060" s="3160" t="s">
        <v>1545</v>
      </c>
      <c r="S1060" s="3069" t="s">
        <v>1141</v>
      </c>
      <c r="T1060" s="3068">
        <v>2.8000000000000004E-2</v>
      </c>
      <c r="U1060" s="3068">
        <v>6.720000000000001E-2</v>
      </c>
      <c r="V1060" s="3160" t="s">
        <v>1545</v>
      </c>
      <c r="W1060" s="3160" t="s">
        <v>1545</v>
      </c>
      <c r="X1060" s="3160" t="s">
        <v>1545</v>
      </c>
      <c r="Y1060" s="3068">
        <v>6.720000000000001E-2</v>
      </c>
      <c r="Z1060" s="3069" t="s">
        <v>5153</v>
      </c>
      <c r="AA1060" s="3068">
        <v>3.6999999999999998E-2</v>
      </c>
      <c r="AB1060" s="3068">
        <v>0.112</v>
      </c>
      <c r="AC1060" s="2620" t="s">
        <v>1545</v>
      </c>
      <c r="AD1060" s="2620" t="s">
        <v>1545</v>
      </c>
      <c r="AE1060" s="3270" t="s">
        <v>1545</v>
      </c>
      <c r="AF1060" s="2581"/>
    </row>
    <row r="1061" spans="2:32" s="2887" customFormat="1" ht="19.5" customHeight="1" x14ac:dyDescent="0.2">
      <c r="B1061" s="3695" t="s">
        <v>5836</v>
      </c>
      <c r="C1061" s="3696"/>
      <c r="D1061" s="3159" t="s">
        <v>1545</v>
      </c>
      <c r="E1061" s="3159" t="s">
        <v>1545</v>
      </c>
      <c r="F1061" s="3160" t="s">
        <v>1545</v>
      </c>
      <c r="G1061" s="2650">
        <v>190</v>
      </c>
      <c r="H1061" s="2650" t="s">
        <v>1545</v>
      </c>
      <c r="I1061" s="3364">
        <v>0.15680000000000002</v>
      </c>
      <c r="J1061" s="3364">
        <v>0.15680000000000002</v>
      </c>
      <c r="K1061" s="3160" t="s">
        <v>1545</v>
      </c>
      <c r="L1061" s="2650" t="s">
        <v>1545</v>
      </c>
      <c r="M1061" s="2650" t="s">
        <v>1545</v>
      </c>
      <c r="N1061" s="2650" t="s">
        <v>1545</v>
      </c>
      <c r="O1061" s="3364">
        <v>0.16800000000000001</v>
      </c>
      <c r="P1061" s="3364">
        <v>0.16800000000000001</v>
      </c>
      <c r="Q1061" s="2650" t="s">
        <v>1545</v>
      </c>
      <c r="R1061" s="3160" t="s">
        <v>1545</v>
      </c>
      <c r="S1061" s="3069" t="s">
        <v>1143</v>
      </c>
      <c r="T1061" s="3068">
        <v>2.8000000000000004E-2</v>
      </c>
      <c r="U1061" s="3068">
        <v>6.720000000000001E-2</v>
      </c>
      <c r="V1061" s="3160" t="s">
        <v>1545</v>
      </c>
      <c r="W1061" s="3160" t="s">
        <v>1545</v>
      </c>
      <c r="X1061" s="3160" t="s">
        <v>1545</v>
      </c>
      <c r="Y1061" s="3068">
        <v>6.720000000000001E-2</v>
      </c>
      <c r="Z1061" s="3069" t="s">
        <v>5570</v>
      </c>
      <c r="AA1061" s="3068">
        <v>3.6999999999999998E-2</v>
      </c>
      <c r="AB1061" s="3068">
        <v>0.112</v>
      </c>
      <c r="AC1061" s="2620" t="s">
        <v>1545</v>
      </c>
      <c r="AD1061" s="2620" t="s">
        <v>1545</v>
      </c>
      <c r="AE1061" s="3270" t="s">
        <v>1545</v>
      </c>
      <c r="AF1061" s="2581"/>
    </row>
    <row r="1062" spans="2:32" s="2887" customFormat="1" ht="19.5" customHeight="1" x14ac:dyDescent="0.2">
      <c r="B1062" s="3695" t="s">
        <v>5838</v>
      </c>
      <c r="C1062" s="3696"/>
      <c r="D1062" s="3159" t="s">
        <v>1545</v>
      </c>
      <c r="E1062" s="3159" t="s">
        <v>1545</v>
      </c>
      <c r="F1062" s="3160" t="s">
        <v>1545</v>
      </c>
      <c r="G1062" s="2650">
        <v>238</v>
      </c>
      <c r="H1062" s="2650" t="s">
        <v>1545</v>
      </c>
      <c r="I1062" s="3364">
        <v>0.15680000000000002</v>
      </c>
      <c r="J1062" s="3364">
        <v>0.15680000000000002</v>
      </c>
      <c r="K1062" s="3160" t="s">
        <v>1545</v>
      </c>
      <c r="L1062" s="2650" t="s">
        <v>1545</v>
      </c>
      <c r="M1062" s="2650" t="s">
        <v>1545</v>
      </c>
      <c r="N1062" s="2650" t="s">
        <v>1545</v>
      </c>
      <c r="O1062" s="3364">
        <v>0.16800000000000001</v>
      </c>
      <c r="P1062" s="3364">
        <v>0.16800000000000001</v>
      </c>
      <c r="Q1062" s="2650" t="s">
        <v>1545</v>
      </c>
      <c r="R1062" s="3160" t="s">
        <v>1545</v>
      </c>
      <c r="S1062" s="3069" t="s">
        <v>1143</v>
      </c>
      <c r="T1062" s="3068">
        <v>2.8000000000000004E-2</v>
      </c>
      <c r="U1062" s="3068">
        <v>6.720000000000001E-2</v>
      </c>
      <c r="V1062" s="3160" t="s">
        <v>1545</v>
      </c>
      <c r="W1062" s="3160" t="s">
        <v>1545</v>
      </c>
      <c r="X1062" s="3160" t="s">
        <v>1545</v>
      </c>
      <c r="Y1062" s="3068">
        <v>6.720000000000001E-2</v>
      </c>
      <c r="Z1062" s="3069" t="s">
        <v>56</v>
      </c>
      <c r="AA1062" s="3068">
        <v>3.6999999999999998E-2</v>
      </c>
      <c r="AB1062" s="3068">
        <v>0.112</v>
      </c>
      <c r="AC1062" s="2620" t="s">
        <v>1545</v>
      </c>
      <c r="AD1062" s="2620" t="s">
        <v>1545</v>
      </c>
      <c r="AE1062" s="3270" t="s">
        <v>1545</v>
      </c>
      <c r="AF1062" s="2581"/>
    </row>
    <row r="1063" spans="2:32" s="2887" customFormat="1" ht="19.5" customHeight="1" x14ac:dyDescent="0.2">
      <c r="B1063" s="3695" t="s">
        <v>5840</v>
      </c>
      <c r="C1063" s="3696"/>
      <c r="D1063" s="3159" t="s">
        <v>1545</v>
      </c>
      <c r="E1063" s="3159" t="s">
        <v>1545</v>
      </c>
      <c r="F1063" s="3160" t="s">
        <v>1545</v>
      </c>
      <c r="G1063" s="2650">
        <v>288</v>
      </c>
      <c r="H1063" s="2650" t="s">
        <v>1545</v>
      </c>
      <c r="I1063" s="3364">
        <v>0.14560000000000001</v>
      </c>
      <c r="J1063" s="3364">
        <v>0.14560000000000001</v>
      </c>
      <c r="K1063" s="3160" t="s">
        <v>1545</v>
      </c>
      <c r="L1063" s="2650" t="s">
        <v>1545</v>
      </c>
      <c r="M1063" s="2650" t="s">
        <v>1545</v>
      </c>
      <c r="N1063" s="2650" t="s">
        <v>1545</v>
      </c>
      <c r="O1063" s="3364">
        <v>0.16800000000000001</v>
      </c>
      <c r="P1063" s="3364">
        <v>0.16800000000000001</v>
      </c>
      <c r="Q1063" s="2650" t="s">
        <v>1545</v>
      </c>
      <c r="R1063" s="3160" t="s">
        <v>1545</v>
      </c>
      <c r="S1063" s="3069" t="s">
        <v>1127</v>
      </c>
      <c r="T1063" s="3068">
        <v>2.8000000000000004E-2</v>
      </c>
      <c r="U1063" s="3068">
        <v>6.720000000000001E-2</v>
      </c>
      <c r="V1063" s="3160" t="s">
        <v>1545</v>
      </c>
      <c r="W1063" s="3160" t="s">
        <v>1545</v>
      </c>
      <c r="X1063" s="3160" t="s">
        <v>1545</v>
      </c>
      <c r="Y1063" s="3068">
        <v>6.720000000000001E-2</v>
      </c>
      <c r="Z1063" s="3069" t="s">
        <v>5579</v>
      </c>
      <c r="AA1063" s="3068">
        <v>3.6999999999999998E-2</v>
      </c>
      <c r="AB1063" s="3068">
        <v>0.112</v>
      </c>
      <c r="AC1063" s="2620" t="s">
        <v>1545</v>
      </c>
      <c r="AD1063" s="2620" t="s">
        <v>1545</v>
      </c>
      <c r="AE1063" s="3270" t="s">
        <v>1545</v>
      </c>
      <c r="AF1063" s="2581"/>
    </row>
    <row r="1064" spans="2:32" s="2887" customFormat="1" ht="19.5" customHeight="1" x14ac:dyDescent="0.2">
      <c r="B1064" s="3695" t="s">
        <v>5842</v>
      </c>
      <c r="C1064" s="3696"/>
      <c r="D1064" s="3159" t="s">
        <v>1545</v>
      </c>
      <c r="E1064" s="3159" t="s">
        <v>1545</v>
      </c>
      <c r="F1064" s="3160" t="s">
        <v>1545</v>
      </c>
      <c r="G1064" s="2650">
        <v>430</v>
      </c>
      <c r="H1064" s="2650" t="s">
        <v>1545</v>
      </c>
      <c r="I1064" s="3364">
        <v>0.13440000000000002</v>
      </c>
      <c r="J1064" s="3364">
        <v>0.13440000000000002</v>
      </c>
      <c r="K1064" s="3160" t="s">
        <v>1545</v>
      </c>
      <c r="L1064" s="2650" t="s">
        <v>1545</v>
      </c>
      <c r="M1064" s="2650" t="s">
        <v>1545</v>
      </c>
      <c r="N1064" s="2650" t="s">
        <v>1545</v>
      </c>
      <c r="O1064" s="3364">
        <v>0.15680000000000002</v>
      </c>
      <c r="P1064" s="3364">
        <v>0.15680000000000002</v>
      </c>
      <c r="Q1064" s="2650" t="s">
        <v>1545</v>
      </c>
      <c r="R1064" s="3160" t="s">
        <v>1545</v>
      </c>
      <c r="S1064" s="3069" t="s">
        <v>5584</v>
      </c>
      <c r="T1064" s="3068">
        <v>2.8000000000000004E-2</v>
      </c>
      <c r="U1064" s="3068">
        <v>6.720000000000001E-2</v>
      </c>
      <c r="V1064" s="3160" t="s">
        <v>1545</v>
      </c>
      <c r="W1064" s="3160" t="s">
        <v>1545</v>
      </c>
      <c r="X1064" s="3160" t="s">
        <v>1545</v>
      </c>
      <c r="Y1064" s="3068">
        <v>6.720000000000001E-2</v>
      </c>
      <c r="Z1064" s="3069" t="s">
        <v>58</v>
      </c>
      <c r="AA1064" s="3068">
        <v>3.6999999999999998E-2</v>
      </c>
      <c r="AB1064" s="3068">
        <v>0.112</v>
      </c>
      <c r="AC1064" s="2620" t="s">
        <v>1545</v>
      </c>
      <c r="AD1064" s="2620" t="s">
        <v>1545</v>
      </c>
      <c r="AE1064" s="3270" t="s">
        <v>1545</v>
      </c>
      <c r="AF1064" s="2581"/>
    </row>
    <row r="1065" spans="2:32" s="2887" customFormat="1" ht="19.5" customHeight="1" x14ac:dyDescent="0.2">
      <c r="B1065" s="3695" t="s">
        <v>5844</v>
      </c>
      <c r="C1065" s="3696"/>
      <c r="D1065" s="3159" t="s">
        <v>1545</v>
      </c>
      <c r="E1065" s="3159" t="s">
        <v>1545</v>
      </c>
      <c r="F1065" s="3160" t="s">
        <v>1545</v>
      </c>
      <c r="G1065" s="2650">
        <v>96</v>
      </c>
      <c r="H1065" s="2650" t="s">
        <v>1545</v>
      </c>
      <c r="I1065" s="3364">
        <v>0.16800000000000001</v>
      </c>
      <c r="J1065" s="3364">
        <v>0.16800000000000001</v>
      </c>
      <c r="K1065" s="3160" t="s">
        <v>1545</v>
      </c>
      <c r="L1065" s="2650" t="s">
        <v>1545</v>
      </c>
      <c r="M1065" s="2650" t="s">
        <v>1545</v>
      </c>
      <c r="N1065" s="2650" t="s">
        <v>1545</v>
      </c>
      <c r="O1065" s="3364">
        <v>0.15680000000000002</v>
      </c>
      <c r="P1065" s="3364">
        <v>0.15680000000000002</v>
      </c>
      <c r="Q1065" s="2650" t="s">
        <v>1545</v>
      </c>
      <c r="R1065" s="3160" t="s">
        <v>1545</v>
      </c>
      <c r="S1065" s="3069" t="s">
        <v>1144</v>
      </c>
      <c r="T1065" s="3068">
        <v>2.8000000000000004E-2</v>
      </c>
      <c r="U1065" s="3068">
        <v>6.720000000000001E-2</v>
      </c>
      <c r="V1065" s="3160" t="s">
        <v>1545</v>
      </c>
      <c r="W1065" s="3160" t="s">
        <v>1545</v>
      </c>
      <c r="X1065" s="3160" t="s">
        <v>1545</v>
      </c>
      <c r="Y1065" s="3068">
        <v>6.720000000000001E-2</v>
      </c>
      <c r="Z1065" s="3069" t="s">
        <v>49</v>
      </c>
      <c r="AA1065" s="3068">
        <v>3.6999999999999998E-2</v>
      </c>
      <c r="AB1065" s="3068">
        <v>0.112</v>
      </c>
      <c r="AC1065" s="2620" t="s">
        <v>1545</v>
      </c>
      <c r="AD1065" s="2620" t="s">
        <v>1545</v>
      </c>
      <c r="AE1065" s="3270" t="s">
        <v>1545</v>
      </c>
      <c r="AF1065" s="2581"/>
    </row>
    <row r="1066" spans="2:32" s="2887" customFormat="1" ht="19.5" customHeight="1" x14ac:dyDescent="0.2">
      <c r="B1066" s="3695" t="s">
        <v>5846</v>
      </c>
      <c r="C1066" s="3696"/>
      <c r="D1066" s="3159" t="s">
        <v>1545</v>
      </c>
      <c r="E1066" s="3159" t="s">
        <v>1545</v>
      </c>
      <c r="F1066" s="3160" t="s">
        <v>1545</v>
      </c>
      <c r="G1066" s="2650">
        <v>104</v>
      </c>
      <c r="H1066" s="2650" t="s">
        <v>1545</v>
      </c>
      <c r="I1066" s="3364">
        <v>0.16800000000000001</v>
      </c>
      <c r="J1066" s="3364">
        <v>0.16800000000000001</v>
      </c>
      <c r="K1066" s="3160" t="s">
        <v>1545</v>
      </c>
      <c r="L1066" s="2650" t="s">
        <v>1545</v>
      </c>
      <c r="M1066" s="2650" t="s">
        <v>1545</v>
      </c>
      <c r="N1066" s="2650" t="s">
        <v>1545</v>
      </c>
      <c r="O1066" s="3364">
        <v>0.15680000000000002</v>
      </c>
      <c r="P1066" s="3364">
        <v>0.15680000000000002</v>
      </c>
      <c r="Q1066" s="2650" t="s">
        <v>1545</v>
      </c>
      <c r="R1066" s="3160" t="s">
        <v>1545</v>
      </c>
      <c r="S1066" s="3069" t="s">
        <v>5590</v>
      </c>
      <c r="T1066" s="3068">
        <v>2.8000000000000004E-2</v>
      </c>
      <c r="U1066" s="3068">
        <v>6.720000000000001E-2</v>
      </c>
      <c r="V1066" s="3160" t="s">
        <v>1545</v>
      </c>
      <c r="W1066" s="3160" t="s">
        <v>1545</v>
      </c>
      <c r="X1066" s="3160" t="s">
        <v>1545</v>
      </c>
      <c r="Y1066" s="3068">
        <v>6.720000000000001E-2</v>
      </c>
      <c r="Z1066" s="3069" t="s">
        <v>51</v>
      </c>
      <c r="AA1066" s="3068">
        <v>3.6999999999999998E-2</v>
      </c>
      <c r="AB1066" s="3068">
        <v>0.112</v>
      </c>
      <c r="AC1066" s="2620" t="s">
        <v>1545</v>
      </c>
      <c r="AD1066" s="2620" t="s">
        <v>1545</v>
      </c>
      <c r="AE1066" s="3270" t="s">
        <v>1545</v>
      </c>
      <c r="AF1066" s="2581"/>
    </row>
    <row r="1067" spans="2:32" s="2887" customFormat="1" ht="19.5" customHeight="1" x14ac:dyDescent="0.2">
      <c r="B1067" s="3695" t="s">
        <v>5848</v>
      </c>
      <c r="C1067" s="3696"/>
      <c r="D1067" s="3159" t="s">
        <v>1545</v>
      </c>
      <c r="E1067" s="3159" t="s">
        <v>1545</v>
      </c>
      <c r="F1067" s="3160" t="s">
        <v>1545</v>
      </c>
      <c r="G1067" s="2650">
        <v>134</v>
      </c>
      <c r="H1067" s="2650" t="s">
        <v>1545</v>
      </c>
      <c r="I1067" s="3364">
        <v>0.16800000000000001</v>
      </c>
      <c r="J1067" s="3364">
        <v>0.16800000000000001</v>
      </c>
      <c r="K1067" s="3160" t="s">
        <v>1545</v>
      </c>
      <c r="L1067" s="2650" t="s">
        <v>1545</v>
      </c>
      <c r="M1067" s="2650" t="s">
        <v>1545</v>
      </c>
      <c r="N1067" s="2650" t="s">
        <v>1545</v>
      </c>
      <c r="O1067" s="3364">
        <v>0.15680000000000002</v>
      </c>
      <c r="P1067" s="3364">
        <v>0.15680000000000002</v>
      </c>
      <c r="Q1067" s="2650" t="s">
        <v>1545</v>
      </c>
      <c r="R1067" s="3160" t="s">
        <v>1545</v>
      </c>
      <c r="S1067" s="3069" t="s">
        <v>5595</v>
      </c>
      <c r="T1067" s="3068">
        <v>2.8000000000000004E-2</v>
      </c>
      <c r="U1067" s="3068">
        <v>6.720000000000001E-2</v>
      </c>
      <c r="V1067" s="3160" t="s">
        <v>1545</v>
      </c>
      <c r="W1067" s="3160" t="s">
        <v>1545</v>
      </c>
      <c r="X1067" s="3160" t="s">
        <v>1545</v>
      </c>
      <c r="Y1067" s="3068">
        <v>6.720000000000001E-2</v>
      </c>
      <c r="Z1067" s="3069" t="s">
        <v>51</v>
      </c>
      <c r="AA1067" s="3068">
        <v>3.6999999999999998E-2</v>
      </c>
      <c r="AB1067" s="3068">
        <v>0.112</v>
      </c>
      <c r="AC1067" s="2620" t="s">
        <v>1545</v>
      </c>
      <c r="AD1067" s="2620" t="s">
        <v>1545</v>
      </c>
      <c r="AE1067" s="3270" t="s">
        <v>1545</v>
      </c>
      <c r="AF1067" s="2581"/>
    </row>
    <row r="1068" spans="2:32" s="2887" customFormat="1" ht="19.5" customHeight="1" x14ac:dyDescent="0.2">
      <c r="B1068" s="3695" t="s">
        <v>5850</v>
      </c>
      <c r="C1068" s="3696"/>
      <c r="D1068" s="3159" t="s">
        <v>1545</v>
      </c>
      <c r="E1068" s="3159" t="s">
        <v>1545</v>
      </c>
      <c r="F1068" s="3160" t="s">
        <v>1545</v>
      </c>
      <c r="G1068" s="2650">
        <v>142</v>
      </c>
      <c r="H1068" s="2650" t="s">
        <v>1545</v>
      </c>
      <c r="I1068" s="3364">
        <v>0.16800000000000001</v>
      </c>
      <c r="J1068" s="3364">
        <v>0.16800000000000001</v>
      </c>
      <c r="K1068" s="3160" t="s">
        <v>1545</v>
      </c>
      <c r="L1068" s="2650" t="s">
        <v>1545</v>
      </c>
      <c r="M1068" s="2650" t="s">
        <v>1545</v>
      </c>
      <c r="N1068" s="2650" t="s">
        <v>1545</v>
      </c>
      <c r="O1068" s="3364">
        <v>0.14560000000000001</v>
      </c>
      <c r="P1068" s="3364">
        <v>0.14560000000000001</v>
      </c>
      <c r="Q1068" s="2650" t="s">
        <v>1545</v>
      </c>
      <c r="R1068" s="3160" t="s">
        <v>1545</v>
      </c>
      <c r="S1068" s="3069" t="s">
        <v>5600</v>
      </c>
      <c r="T1068" s="3068">
        <v>2.8000000000000004E-2</v>
      </c>
      <c r="U1068" s="3068">
        <v>6.720000000000001E-2</v>
      </c>
      <c r="V1068" s="3160" t="s">
        <v>1545</v>
      </c>
      <c r="W1068" s="3160" t="s">
        <v>1545</v>
      </c>
      <c r="X1068" s="3160" t="s">
        <v>1545</v>
      </c>
      <c r="Y1068" s="3068">
        <v>6.720000000000001E-2</v>
      </c>
      <c r="Z1068" s="3069" t="s">
        <v>406</v>
      </c>
      <c r="AA1068" s="3068">
        <v>3.6999999999999998E-2</v>
      </c>
      <c r="AB1068" s="3068">
        <v>0.112</v>
      </c>
      <c r="AC1068" s="2620" t="s">
        <v>1545</v>
      </c>
      <c r="AD1068" s="2620" t="s">
        <v>1545</v>
      </c>
      <c r="AE1068" s="3270" t="s">
        <v>1545</v>
      </c>
      <c r="AF1068" s="2581"/>
    </row>
    <row r="1069" spans="2:32" s="2887" customFormat="1" ht="19.5" customHeight="1" x14ac:dyDescent="0.2">
      <c r="B1069" s="3695" t="s">
        <v>5852</v>
      </c>
      <c r="C1069" s="3696"/>
      <c r="D1069" s="3159" t="s">
        <v>1545</v>
      </c>
      <c r="E1069" s="3159" t="s">
        <v>1545</v>
      </c>
      <c r="F1069" s="3160" t="s">
        <v>1545</v>
      </c>
      <c r="G1069" s="2650">
        <v>183</v>
      </c>
      <c r="H1069" s="2650" t="s">
        <v>1545</v>
      </c>
      <c r="I1069" s="3364">
        <v>0.16800000000000001</v>
      </c>
      <c r="J1069" s="3364">
        <v>0.16800000000000001</v>
      </c>
      <c r="K1069" s="3160" t="s">
        <v>1545</v>
      </c>
      <c r="L1069" s="2650" t="s">
        <v>1545</v>
      </c>
      <c r="M1069" s="2650" t="s">
        <v>1545</v>
      </c>
      <c r="N1069" s="2650" t="s">
        <v>1545</v>
      </c>
      <c r="O1069" s="3364">
        <v>0.14560000000000001</v>
      </c>
      <c r="P1069" s="3364">
        <v>0.14560000000000001</v>
      </c>
      <c r="Q1069" s="2650" t="s">
        <v>1545</v>
      </c>
      <c r="R1069" s="3160" t="s">
        <v>1545</v>
      </c>
      <c r="S1069" s="3069" t="s">
        <v>1141</v>
      </c>
      <c r="T1069" s="3068">
        <v>2.8000000000000004E-2</v>
      </c>
      <c r="U1069" s="3068">
        <v>6.720000000000001E-2</v>
      </c>
      <c r="V1069" s="3160" t="s">
        <v>1545</v>
      </c>
      <c r="W1069" s="3160" t="s">
        <v>1545</v>
      </c>
      <c r="X1069" s="3160" t="s">
        <v>1545</v>
      </c>
      <c r="Y1069" s="3068">
        <v>6.720000000000001E-2</v>
      </c>
      <c r="Z1069" s="3069" t="s">
        <v>5153</v>
      </c>
      <c r="AA1069" s="3068">
        <v>3.6999999999999998E-2</v>
      </c>
      <c r="AB1069" s="3068">
        <v>0.112</v>
      </c>
      <c r="AC1069" s="2620" t="s">
        <v>1545</v>
      </c>
      <c r="AD1069" s="2620" t="s">
        <v>1545</v>
      </c>
      <c r="AE1069" s="3270" t="s">
        <v>1545</v>
      </c>
      <c r="AF1069" s="2581"/>
    </row>
    <row r="1070" spans="2:32" s="2887" customFormat="1" ht="19.5" customHeight="1" x14ac:dyDescent="0.2">
      <c r="B1070" s="3695" t="s">
        <v>5854</v>
      </c>
      <c r="C1070" s="3696"/>
      <c r="D1070" s="3159" t="s">
        <v>1545</v>
      </c>
      <c r="E1070" s="3159" t="s">
        <v>1545</v>
      </c>
      <c r="F1070" s="3160" t="s">
        <v>1545</v>
      </c>
      <c r="G1070" s="2650">
        <v>226</v>
      </c>
      <c r="H1070" s="2650" t="s">
        <v>1545</v>
      </c>
      <c r="I1070" s="3364">
        <v>0.15680000000000002</v>
      </c>
      <c r="J1070" s="3364">
        <v>0.15680000000000002</v>
      </c>
      <c r="K1070" s="3160" t="s">
        <v>1545</v>
      </c>
      <c r="L1070" s="2650" t="s">
        <v>1545</v>
      </c>
      <c r="M1070" s="2650" t="s">
        <v>1545</v>
      </c>
      <c r="N1070" s="2650" t="s">
        <v>1545</v>
      </c>
      <c r="O1070" s="3364">
        <v>0.13440000000000002</v>
      </c>
      <c r="P1070" s="3364">
        <v>0.13440000000000002</v>
      </c>
      <c r="Q1070" s="2650" t="s">
        <v>1545</v>
      </c>
      <c r="R1070" s="3160" t="s">
        <v>1545</v>
      </c>
      <c r="S1070" s="3069" t="s">
        <v>1143</v>
      </c>
      <c r="T1070" s="3068">
        <v>2.8000000000000004E-2</v>
      </c>
      <c r="U1070" s="3068">
        <v>6.720000000000001E-2</v>
      </c>
      <c r="V1070" s="3160" t="s">
        <v>1545</v>
      </c>
      <c r="W1070" s="3160" t="s">
        <v>1545</v>
      </c>
      <c r="X1070" s="3160" t="s">
        <v>1545</v>
      </c>
      <c r="Y1070" s="3068">
        <v>6.720000000000001E-2</v>
      </c>
      <c r="Z1070" s="3069" t="s">
        <v>5570</v>
      </c>
      <c r="AA1070" s="3068">
        <v>3.6999999999999998E-2</v>
      </c>
      <c r="AB1070" s="3068">
        <v>0.112</v>
      </c>
      <c r="AC1070" s="2620" t="s">
        <v>1545</v>
      </c>
      <c r="AD1070" s="2620" t="s">
        <v>1545</v>
      </c>
      <c r="AE1070" s="3270" t="s">
        <v>1545</v>
      </c>
      <c r="AF1070" s="2581"/>
    </row>
    <row r="1071" spans="2:32" s="2887" customFormat="1" ht="19.5" customHeight="1" x14ac:dyDescent="0.2">
      <c r="B1071" s="3695" t="s">
        <v>5856</v>
      </c>
      <c r="C1071" s="3696"/>
      <c r="D1071" s="3159" t="s">
        <v>1545</v>
      </c>
      <c r="E1071" s="3159" t="s">
        <v>1545</v>
      </c>
      <c r="F1071" s="3160" t="s">
        <v>1545</v>
      </c>
      <c r="G1071" s="2650">
        <v>274</v>
      </c>
      <c r="H1071" s="2650" t="s">
        <v>1545</v>
      </c>
      <c r="I1071" s="3364">
        <v>0.15680000000000002</v>
      </c>
      <c r="J1071" s="3364">
        <v>0.15680000000000002</v>
      </c>
      <c r="K1071" s="3160" t="s">
        <v>1545</v>
      </c>
      <c r="L1071" s="2650" t="s">
        <v>1545</v>
      </c>
      <c r="M1071" s="2650" t="s">
        <v>1545</v>
      </c>
      <c r="N1071" s="2650" t="s">
        <v>1545</v>
      </c>
      <c r="O1071" s="3364">
        <v>0.13440000000000002</v>
      </c>
      <c r="P1071" s="3364">
        <v>0.13440000000000002</v>
      </c>
      <c r="Q1071" s="2650" t="s">
        <v>1545</v>
      </c>
      <c r="R1071" s="3160" t="s">
        <v>1545</v>
      </c>
      <c r="S1071" s="3069" t="s">
        <v>1143</v>
      </c>
      <c r="T1071" s="3068">
        <v>2.8000000000000004E-2</v>
      </c>
      <c r="U1071" s="3068">
        <v>6.720000000000001E-2</v>
      </c>
      <c r="V1071" s="3160" t="s">
        <v>1545</v>
      </c>
      <c r="W1071" s="3160" t="s">
        <v>1545</v>
      </c>
      <c r="X1071" s="3160" t="s">
        <v>1545</v>
      </c>
      <c r="Y1071" s="3068">
        <v>6.720000000000001E-2</v>
      </c>
      <c r="Z1071" s="3069" t="s">
        <v>56</v>
      </c>
      <c r="AA1071" s="3068">
        <v>3.6999999999999998E-2</v>
      </c>
      <c r="AB1071" s="3068">
        <v>0.112</v>
      </c>
      <c r="AC1071" s="2620" t="s">
        <v>1545</v>
      </c>
      <c r="AD1071" s="2620" t="s">
        <v>1545</v>
      </c>
      <c r="AE1071" s="3270" t="s">
        <v>1545</v>
      </c>
      <c r="AF1071" s="2581"/>
    </row>
    <row r="1072" spans="2:32" s="2887" customFormat="1" ht="19.5" customHeight="1" x14ac:dyDescent="0.2">
      <c r="B1072" s="3695" t="s">
        <v>5858</v>
      </c>
      <c r="C1072" s="3696"/>
      <c r="D1072" s="3159" t="s">
        <v>1545</v>
      </c>
      <c r="E1072" s="3159" t="s">
        <v>1545</v>
      </c>
      <c r="F1072" s="3160" t="s">
        <v>1545</v>
      </c>
      <c r="G1072" s="2650">
        <v>327</v>
      </c>
      <c r="H1072" s="2650" t="s">
        <v>1545</v>
      </c>
      <c r="I1072" s="3364">
        <v>0.14560000000000001</v>
      </c>
      <c r="J1072" s="3364">
        <v>0.14560000000000001</v>
      </c>
      <c r="K1072" s="3160" t="s">
        <v>1545</v>
      </c>
      <c r="L1072" s="2650" t="s">
        <v>1545</v>
      </c>
      <c r="M1072" s="2650" t="s">
        <v>1545</v>
      </c>
      <c r="N1072" s="2650" t="s">
        <v>1545</v>
      </c>
      <c r="O1072" s="3364">
        <v>0.16800000000000001</v>
      </c>
      <c r="P1072" s="3364">
        <v>0.16800000000000001</v>
      </c>
      <c r="Q1072" s="2650" t="s">
        <v>1545</v>
      </c>
      <c r="R1072" s="3160" t="s">
        <v>1545</v>
      </c>
      <c r="S1072" s="3069" t="s">
        <v>1127</v>
      </c>
      <c r="T1072" s="3068">
        <v>2.8000000000000004E-2</v>
      </c>
      <c r="U1072" s="3068">
        <v>6.720000000000001E-2</v>
      </c>
      <c r="V1072" s="3160" t="s">
        <v>1545</v>
      </c>
      <c r="W1072" s="3160" t="s">
        <v>1545</v>
      </c>
      <c r="X1072" s="3160" t="s">
        <v>1545</v>
      </c>
      <c r="Y1072" s="3068">
        <v>6.720000000000001E-2</v>
      </c>
      <c r="Z1072" s="3069" t="s">
        <v>5579</v>
      </c>
      <c r="AA1072" s="3068">
        <v>3.6999999999999998E-2</v>
      </c>
      <c r="AB1072" s="3068">
        <v>0.112</v>
      </c>
      <c r="AC1072" s="2620" t="s">
        <v>1545</v>
      </c>
      <c r="AD1072" s="2620" t="s">
        <v>1545</v>
      </c>
      <c r="AE1072" s="3270" t="s">
        <v>1545</v>
      </c>
      <c r="AF1072" s="2581"/>
    </row>
    <row r="1073" spans="2:32" s="2887" customFormat="1" ht="19.5" customHeight="1" x14ac:dyDescent="0.2">
      <c r="B1073" s="3695" t="s">
        <v>5860</v>
      </c>
      <c r="C1073" s="3696"/>
      <c r="D1073" s="3159" t="s">
        <v>1545</v>
      </c>
      <c r="E1073" s="3159" t="s">
        <v>1545</v>
      </c>
      <c r="F1073" s="3160" t="s">
        <v>1545</v>
      </c>
      <c r="G1073" s="2650">
        <v>472</v>
      </c>
      <c r="H1073" s="2650" t="s">
        <v>1545</v>
      </c>
      <c r="I1073" s="3364">
        <v>0.13440000000000002</v>
      </c>
      <c r="J1073" s="3364">
        <v>0.13440000000000002</v>
      </c>
      <c r="K1073" s="3160" t="s">
        <v>1545</v>
      </c>
      <c r="L1073" s="2650" t="s">
        <v>1545</v>
      </c>
      <c r="M1073" s="2650" t="s">
        <v>1545</v>
      </c>
      <c r="N1073" s="2650" t="s">
        <v>1545</v>
      </c>
      <c r="O1073" s="3364">
        <v>0.16800000000000001</v>
      </c>
      <c r="P1073" s="3364">
        <v>0.16800000000000001</v>
      </c>
      <c r="Q1073" s="2650" t="s">
        <v>1545</v>
      </c>
      <c r="R1073" s="3160" t="s">
        <v>1545</v>
      </c>
      <c r="S1073" s="3069" t="s">
        <v>5584</v>
      </c>
      <c r="T1073" s="3068">
        <v>2.8000000000000004E-2</v>
      </c>
      <c r="U1073" s="3068">
        <v>6.720000000000001E-2</v>
      </c>
      <c r="V1073" s="3160" t="s">
        <v>1545</v>
      </c>
      <c r="W1073" s="3160" t="s">
        <v>1545</v>
      </c>
      <c r="X1073" s="3160" t="s">
        <v>1545</v>
      </c>
      <c r="Y1073" s="3068">
        <v>6.720000000000001E-2</v>
      </c>
      <c r="Z1073" s="3069" t="s">
        <v>58</v>
      </c>
      <c r="AA1073" s="3068">
        <v>3.6999999999999998E-2</v>
      </c>
      <c r="AB1073" s="3068">
        <v>0.112</v>
      </c>
      <c r="AC1073" s="2620" t="s">
        <v>1545</v>
      </c>
      <c r="AD1073" s="2620" t="s">
        <v>1545</v>
      </c>
      <c r="AE1073" s="3270" t="s">
        <v>1545</v>
      </c>
      <c r="AF1073" s="2581"/>
    </row>
    <row r="1074" spans="2:32" s="2887" customFormat="1" ht="19.5" customHeight="1" x14ac:dyDescent="0.2">
      <c r="B1074" s="3695" t="s">
        <v>5901</v>
      </c>
      <c r="C1074" s="3696"/>
      <c r="D1074" s="3159" t="s">
        <v>1545</v>
      </c>
      <c r="E1074" s="3159" t="s">
        <v>1545</v>
      </c>
      <c r="F1074" s="3160" t="s">
        <v>1545</v>
      </c>
      <c r="G1074" s="2650">
        <v>430</v>
      </c>
      <c r="H1074" s="2650" t="s">
        <v>1545</v>
      </c>
      <c r="I1074" s="3364">
        <v>0.13440000000000002</v>
      </c>
      <c r="J1074" s="3364">
        <v>0.13440000000000002</v>
      </c>
      <c r="K1074" s="3160" t="s">
        <v>1545</v>
      </c>
      <c r="L1074" s="2650" t="s">
        <v>1545</v>
      </c>
      <c r="M1074" s="2650" t="s">
        <v>1545</v>
      </c>
      <c r="N1074" s="2650" t="s">
        <v>1545</v>
      </c>
      <c r="O1074" s="3364">
        <v>0.15680000000000002</v>
      </c>
      <c r="P1074" s="3364">
        <v>0.15680000000000002</v>
      </c>
      <c r="Q1074" s="2650" t="s">
        <v>1545</v>
      </c>
      <c r="R1074" s="3160" t="s">
        <v>1545</v>
      </c>
      <c r="S1074" s="3069" t="s">
        <v>5584</v>
      </c>
      <c r="T1074" s="3068">
        <v>2.8000000000000004E-2</v>
      </c>
      <c r="U1074" s="3068">
        <v>6.720000000000001E-2</v>
      </c>
      <c r="V1074" s="3160" t="s">
        <v>1545</v>
      </c>
      <c r="W1074" s="3160" t="s">
        <v>1545</v>
      </c>
      <c r="X1074" s="3160" t="s">
        <v>1545</v>
      </c>
      <c r="Y1074" s="3068">
        <v>6.720000000000001E-2</v>
      </c>
      <c r="Z1074" s="3069" t="s">
        <v>58</v>
      </c>
      <c r="AA1074" s="3068">
        <v>3.6999999999999998E-2</v>
      </c>
      <c r="AB1074" s="3068">
        <v>0.112</v>
      </c>
      <c r="AC1074" s="2620" t="s">
        <v>1545</v>
      </c>
      <c r="AD1074" s="2620" t="s">
        <v>1545</v>
      </c>
      <c r="AE1074" s="3270" t="s">
        <v>1545</v>
      </c>
      <c r="AF1074" s="2581"/>
    </row>
    <row r="1075" spans="2:32" s="2887" customFormat="1" ht="19.5" customHeight="1" x14ac:dyDescent="0.2">
      <c r="B1075" s="3695" t="s">
        <v>5752</v>
      </c>
      <c r="C1075" s="3696"/>
      <c r="D1075" s="3159" t="s">
        <v>1545</v>
      </c>
      <c r="E1075" s="3159" t="s">
        <v>1545</v>
      </c>
      <c r="F1075" s="3160" t="s">
        <v>1545</v>
      </c>
      <c r="G1075" s="2650">
        <v>63</v>
      </c>
      <c r="H1075" s="2650" t="s">
        <v>1545</v>
      </c>
      <c r="I1075" s="3364">
        <v>0.16800000000000001</v>
      </c>
      <c r="J1075" s="3364">
        <v>0.16800000000000001</v>
      </c>
      <c r="K1075" s="3160" t="s">
        <v>1545</v>
      </c>
      <c r="L1075" s="2650" t="s">
        <v>1545</v>
      </c>
      <c r="M1075" s="2650" t="s">
        <v>1545</v>
      </c>
      <c r="N1075" s="2650" t="s">
        <v>1545</v>
      </c>
      <c r="O1075" s="3364">
        <v>0.16800000000000001</v>
      </c>
      <c r="P1075" s="3364">
        <v>0.16800000000000001</v>
      </c>
      <c r="Q1075" s="2650" t="s">
        <v>1545</v>
      </c>
      <c r="R1075" s="3160" t="s">
        <v>1545</v>
      </c>
      <c r="S1075" s="3069" t="s">
        <v>1144</v>
      </c>
      <c r="T1075" s="3068">
        <v>2.8000000000000004E-2</v>
      </c>
      <c r="U1075" s="3068">
        <v>6.720000000000001E-2</v>
      </c>
      <c r="V1075" s="3160" t="s">
        <v>1545</v>
      </c>
      <c r="W1075" s="3160" t="s">
        <v>1545</v>
      </c>
      <c r="X1075" s="3160" t="s">
        <v>1545</v>
      </c>
      <c r="Y1075" s="3068">
        <v>6.720000000000001E-2</v>
      </c>
      <c r="Z1075" s="3069" t="s">
        <v>49</v>
      </c>
      <c r="AA1075" s="3068">
        <v>3.6999999999999998E-2</v>
      </c>
      <c r="AB1075" s="3068">
        <v>0.112</v>
      </c>
      <c r="AC1075" s="2620" t="s">
        <v>1545</v>
      </c>
      <c r="AD1075" s="2620" t="s">
        <v>1545</v>
      </c>
      <c r="AE1075" s="3270" t="s">
        <v>1545</v>
      </c>
      <c r="AF1075" s="2581"/>
    </row>
    <row r="1076" spans="2:32" s="2887" customFormat="1" ht="19.5" customHeight="1" x14ac:dyDescent="0.2">
      <c r="B1076" s="3695" t="s">
        <v>5754</v>
      </c>
      <c r="C1076" s="3696"/>
      <c r="D1076" s="3159" t="s">
        <v>1545</v>
      </c>
      <c r="E1076" s="3159" t="s">
        <v>1545</v>
      </c>
      <c r="F1076" s="3160" t="s">
        <v>1545</v>
      </c>
      <c r="G1076" s="2650">
        <v>93</v>
      </c>
      <c r="H1076" s="2650" t="s">
        <v>1545</v>
      </c>
      <c r="I1076" s="3364">
        <v>0.16800000000000001</v>
      </c>
      <c r="J1076" s="3364">
        <v>0.16800000000000001</v>
      </c>
      <c r="K1076" s="3160" t="s">
        <v>1545</v>
      </c>
      <c r="L1076" s="2650" t="s">
        <v>1545</v>
      </c>
      <c r="M1076" s="2650" t="s">
        <v>1545</v>
      </c>
      <c r="N1076" s="2650" t="s">
        <v>1545</v>
      </c>
      <c r="O1076" s="3364">
        <v>0.16800000000000001</v>
      </c>
      <c r="P1076" s="3364">
        <v>0.16800000000000001</v>
      </c>
      <c r="Q1076" s="2650" t="s">
        <v>1545</v>
      </c>
      <c r="R1076" s="3160" t="s">
        <v>1545</v>
      </c>
      <c r="S1076" s="3069" t="s">
        <v>5590</v>
      </c>
      <c r="T1076" s="3068">
        <v>2.8000000000000004E-2</v>
      </c>
      <c r="U1076" s="3068">
        <v>6.720000000000001E-2</v>
      </c>
      <c r="V1076" s="3160" t="s">
        <v>1545</v>
      </c>
      <c r="W1076" s="3160" t="s">
        <v>1545</v>
      </c>
      <c r="X1076" s="3160" t="s">
        <v>1545</v>
      </c>
      <c r="Y1076" s="3068">
        <v>6.720000000000001E-2</v>
      </c>
      <c r="Z1076" s="3069" t="s">
        <v>49</v>
      </c>
      <c r="AA1076" s="3068">
        <v>3.6999999999999998E-2</v>
      </c>
      <c r="AB1076" s="3068">
        <v>0.112</v>
      </c>
      <c r="AC1076" s="2620" t="s">
        <v>1545</v>
      </c>
      <c r="AD1076" s="2620" t="s">
        <v>1545</v>
      </c>
      <c r="AE1076" s="3270" t="s">
        <v>1545</v>
      </c>
      <c r="AF1076" s="2581"/>
    </row>
    <row r="1077" spans="2:32" s="2887" customFormat="1" ht="19.5" customHeight="1" x14ac:dyDescent="0.2">
      <c r="B1077" s="3695" t="s">
        <v>5756</v>
      </c>
      <c r="C1077" s="3696"/>
      <c r="D1077" s="3159" t="s">
        <v>1545</v>
      </c>
      <c r="E1077" s="3159" t="s">
        <v>1545</v>
      </c>
      <c r="F1077" s="3160" t="s">
        <v>1545</v>
      </c>
      <c r="G1077" s="2650">
        <v>101</v>
      </c>
      <c r="H1077" s="2650" t="s">
        <v>1545</v>
      </c>
      <c r="I1077" s="3364">
        <v>0.16800000000000001</v>
      </c>
      <c r="J1077" s="3364">
        <v>0.16800000000000001</v>
      </c>
      <c r="K1077" s="3160" t="s">
        <v>1545</v>
      </c>
      <c r="L1077" s="2650" t="s">
        <v>1545</v>
      </c>
      <c r="M1077" s="2650" t="s">
        <v>1545</v>
      </c>
      <c r="N1077" s="2650" t="s">
        <v>1545</v>
      </c>
      <c r="O1077" s="3364">
        <v>0.16800000000000001</v>
      </c>
      <c r="P1077" s="3364">
        <v>0.16800000000000001</v>
      </c>
      <c r="Q1077" s="2650" t="s">
        <v>1545</v>
      </c>
      <c r="R1077" s="3160" t="s">
        <v>1545</v>
      </c>
      <c r="S1077" s="3069" t="s">
        <v>5595</v>
      </c>
      <c r="T1077" s="3068">
        <v>2.8000000000000004E-2</v>
      </c>
      <c r="U1077" s="3068">
        <v>6.720000000000001E-2</v>
      </c>
      <c r="V1077" s="3160" t="s">
        <v>1545</v>
      </c>
      <c r="W1077" s="3160" t="s">
        <v>1545</v>
      </c>
      <c r="X1077" s="3160" t="s">
        <v>1545</v>
      </c>
      <c r="Y1077" s="3068">
        <v>6.720000000000001E-2</v>
      </c>
      <c r="Z1077" s="3069" t="s">
        <v>51</v>
      </c>
      <c r="AA1077" s="3068">
        <v>3.6999999999999998E-2</v>
      </c>
      <c r="AB1077" s="3068">
        <v>0.112</v>
      </c>
      <c r="AC1077" s="2620" t="s">
        <v>1545</v>
      </c>
      <c r="AD1077" s="2620" t="s">
        <v>1545</v>
      </c>
      <c r="AE1077" s="3270" t="s">
        <v>1545</v>
      </c>
      <c r="AF1077" s="2581"/>
    </row>
    <row r="1078" spans="2:32" s="2887" customFormat="1" ht="19.5" customHeight="1" x14ac:dyDescent="0.2">
      <c r="B1078" s="3695" t="s">
        <v>5758</v>
      </c>
      <c r="C1078" s="3696"/>
      <c r="D1078" s="3159" t="s">
        <v>1545</v>
      </c>
      <c r="E1078" s="3159" t="s">
        <v>1545</v>
      </c>
      <c r="F1078" s="3160" t="s">
        <v>1545</v>
      </c>
      <c r="G1078" s="2650">
        <v>109</v>
      </c>
      <c r="H1078" s="2650" t="s">
        <v>1545</v>
      </c>
      <c r="I1078" s="3364">
        <v>0.16800000000000001</v>
      </c>
      <c r="J1078" s="3364">
        <v>0.16800000000000001</v>
      </c>
      <c r="K1078" s="3160" t="s">
        <v>1545</v>
      </c>
      <c r="L1078" s="2650" t="s">
        <v>1545</v>
      </c>
      <c r="M1078" s="2650" t="s">
        <v>1545</v>
      </c>
      <c r="N1078" s="2650" t="s">
        <v>1545</v>
      </c>
      <c r="O1078" s="3364">
        <v>0.16800000000000001</v>
      </c>
      <c r="P1078" s="3364">
        <v>0.16800000000000001</v>
      </c>
      <c r="Q1078" s="2650" t="s">
        <v>1545</v>
      </c>
      <c r="R1078" s="3160" t="s">
        <v>1545</v>
      </c>
      <c r="S1078" s="3069" t="s">
        <v>5600</v>
      </c>
      <c r="T1078" s="3068">
        <v>2.8000000000000004E-2</v>
      </c>
      <c r="U1078" s="3068">
        <v>6.720000000000001E-2</v>
      </c>
      <c r="V1078" s="3160" t="s">
        <v>1545</v>
      </c>
      <c r="W1078" s="3160" t="s">
        <v>1545</v>
      </c>
      <c r="X1078" s="3160" t="s">
        <v>1545</v>
      </c>
      <c r="Y1078" s="3068">
        <v>6.720000000000001E-2</v>
      </c>
      <c r="Z1078" s="3069" t="s">
        <v>406</v>
      </c>
      <c r="AA1078" s="3068">
        <v>3.6999999999999998E-2</v>
      </c>
      <c r="AB1078" s="3068">
        <v>0.112</v>
      </c>
      <c r="AC1078" s="2620" t="s">
        <v>1545</v>
      </c>
      <c r="AD1078" s="2620" t="s">
        <v>1545</v>
      </c>
      <c r="AE1078" s="3270" t="s">
        <v>1545</v>
      </c>
      <c r="AF1078" s="2581"/>
    </row>
    <row r="1079" spans="2:32" s="2887" customFormat="1" ht="19.5" customHeight="1" x14ac:dyDescent="0.2">
      <c r="B1079" s="3695" t="s">
        <v>5760</v>
      </c>
      <c r="C1079" s="3696"/>
      <c r="D1079" s="3159" t="s">
        <v>1545</v>
      </c>
      <c r="E1079" s="3159" t="s">
        <v>1545</v>
      </c>
      <c r="F1079" s="3160" t="s">
        <v>1545</v>
      </c>
      <c r="G1079" s="2650">
        <v>150</v>
      </c>
      <c r="H1079" s="2650" t="s">
        <v>1545</v>
      </c>
      <c r="I1079" s="3364">
        <v>0.16800000000000001</v>
      </c>
      <c r="J1079" s="3364">
        <v>0.16800000000000001</v>
      </c>
      <c r="K1079" s="3160" t="s">
        <v>1545</v>
      </c>
      <c r="L1079" s="2650" t="s">
        <v>1545</v>
      </c>
      <c r="M1079" s="2650" t="s">
        <v>1545</v>
      </c>
      <c r="N1079" s="2650" t="s">
        <v>1545</v>
      </c>
      <c r="O1079" s="3364">
        <v>0.16800000000000001</v>
      </c>
      <c r="P1079" s="3364">
        <v>0.16800000000000001</v>
      </c>
      <c r="Q1079" s="2650" t="s">
        <v>1545</v>
      </c>
      <c r="R1079" s="3160" t="s">
        <v>1545</v>
      </c>
      <c r="S1079" s="3069" t="s">
        <v>1141</v>
      </c>
      <c r="T1079" s="3068">
        <v>2.8000000000000004E-2</v>
      </c>
      <c r="U1079" s="3068">
        <v>6.720000000000001E-2</v>
      </c>
      <c r="V1079" s="3160" t="s">
        <v>1545</v>
      </c>
      <c r="W1079" s="3160" t="s">
        <v>1545</v>
      </c>
      <c r="X1079" s="3160" t="s">
        <v>1545</v>
      </c>
      <c r="Y1079" s="3068">
        <v>6.720000000000001E-2</v>
      </c>
      <c r="Z1079" s="3069" t="s">
        <v>5153</v>
      </c>
      <c r="AA1079" s="3068">
        <v>3.6999999999999998E-2</v>
      </c>
      <c r="AB1079" s="3068">
        <v>0.112</v>
      </c>
      <c r="AC1079" s="2620" t="s">
        <v>1545</v>
      </c>
      <c r="AD1079" s="2620" t="s">
        <v>1545</v>
      </c>
      <c r="AE1079" s="3270" t="s">
        <v>1545</v>
      </c>
      <c r="AF1079" s="2581"/>
    </row>
    <row r="1080" spans="2:32" s="2887" customFormat="1" ht="19.5" customHeight="1" x14ac:dyDescent="0.2">
      <c r="B1080" s="3695" t="s">
        <v>5762</v>
      </c>
      <c r="C1080" s="3696"/>
      <c r="D1080" s="3159" t="s">
        <v>1545</v>
      </c>
      <c r="E1080" s="3159" t="s">
        <v>1545</v>
      </c>
      <c r="F1080" s="3160" t="s">
        <v>1545</v>
      </c>
      <c r="G1080" s="2650">
        <v>190</v>
      </c>
      <c r="H1080" s="2650" t="s">
        <v>1545</v>
      </c>
      <c r="I1080" s="3364">
        <v>0.15680000000000002</v>
      </c>
      <c r="J1080" s="3364">
        <v>0.15680000000000002</v>
      </c>
      <c r="K1080" s="3160" t="s">
        <v>1545</v>
      </c>
      <c r="L1080" s="2650" t="s">
        <v>1545</v>
      </c>
      <c r="M1080" s="2650" t="s">
        <v>1545</v>
      </c>
      <c r="N1080" s="2650" t="s">
        <v>1545</v>
      </c>
      <c r="O1080" s="3364">
        <v>0.16800000000000001</v>
      </c>
      <c r="P1080" s="3364">
        <v>0.16800000000000001</v>
      </c>
      <c r="Q1080" s="2650" t="s">
        <v>1545</v>
      </c>
      <c r="R1080" s="3160" t="s">
        <v>1545</v>
      </c>
      <c r="S1080" s="3069" t="s">
        <v>1143</v>
      </c>
      <c r="T1080" s="3068">
        <v>2.8000000000000004E-2</v>
      </c>
      <c r="U1080" s="3068">
        <v>6.720000000000001E-2</v>
      </c>
      <c r="V1080" s="3160" t="s">
        <v>1545</v>
      </c>
      <c r="W1080" s="3160" t="s">
        <v>1545</v>
      </c>
      <c r="X1080" s="3160" t="s">
        <v>1545</v>
      </c>
      <c r="Y1080" s="3068">
        <v>6.720000000000001E-2</v>
      </c>
      <c r="Z1080" s="3069" t="s">
        <v>5570</v>
      </c>
      <c r="AA1080" s="3068">
        <v>3.6999999999999998E-2</v>
      </c>
      <c r="AB1080" s="3068">
        <v>0.112</v>
      </c>
      <c r="AC1080" s="2620" t="s">
        <v>1545</v>
      </c>
      <c r="AD1080" s="2620" t="s">
        <v>1545</v>
      </c>
      <c r="AE1080" s="3270" t="s">
        <v>1545</v>
      </c>
      <c r="AF1080" s="2581"/>
    </row>
    <row r="1081" spans="2:32" s="2887" customFormat="1" ht="19.5" customHeight="1" x14ac:dyDescent="0.2">
      <c r="B1081" s="3695" t="s">
        <v>5764</v>
      </c>
      <c r="C1081" s="3696"/>
      <c r="D1081" s="3159" t="s">
        <v>1545</v>
      </c>
      <c r="E1081" s="3159" t="s">
        <v>1545</v>
      </c>
      <c r="F1081" s="3160" t="s">
        <v>1545</v>
      </c>
      <c r="G1081" s="2650">
        <v>238</v>
      </c>
      <c r="H1081" s="2650" t="s">
        <v>1545</v>
      </c>
      <c r="I1081" s="3364">
        <v>0.15680000000000002</v>
      </c>
      <c r="J1081" s="3364">
        <v>0.15680000000000002</v>
      </c>
      <c r="K1081" s="3160" t="s">
        <v>1545</v>
      </c>
      <c r="L1081" s="2650" t="s">
        <v>1545</v>
      </c>
      <c r="M1081" s="2650" t="s">
        <v>1545</v>
      </c>
      <c r="N1081" s="2650" t="s">
        <v>1545</v>
      </c>
      <c r="O1081" s="3364">
        <v>0.16800000000000001</v>
      </c>
      <c r="P1081" s="3364">
        <v>0.16800000000000001</v>
      </c>
      <c r="Q1081" s="2650" t="s">
        <v>1545</v>
      </c>
      <c r="R1081" s="3160" t="s">
        <v>1545</v>
      </c>
      <c r="S1081" s="3069" t="s">
        <v>1143</v>
      </c>
      <c r="T1081" s="3068">
        <v>2.8000000000000004E-2</v>
      </c>
      <c r="U1081" s="3068">
        <v>6.720000000000001E-2</v>
      </c>
      <c r="V1081" s="3160" t="s">
        <v>1545</v>
      </c>
      <c r="W1081" s="3160" t="s">
        <v>1545</v>
      </c>
      <c r="X1081" s="3160" t="s">
        <v>1545</v>
      </c>
      <c r="Y1081" s="3068">
        <v>6.720000000000001E-2</v>
      </c>
      <c r="Z1081" s="3069" t="s">
        <v>56</v>
      </c>
      <c r="AA1081" s="3068">
        <v>3.6999999999999998E-2</v>
      </c>
      <c r="AB1081" s="3068">
        <v>0.112</v>
      </c>
      <c r="AC1081" s="2620" t="s">
        <v>1545</v>
      </c>
      <c r="AD1081" s="2620" t="s">
        <v>1545</v>
      </c>
      <c r="AE1081" s="3270" t="s">
        <v>1545</v>
      </c>
      <c r="AF1081" s="2581"/>
    </row>
    <row r="1082" spans="2:32" s="2887" customFormat="1" ht="19.5" customHeight="1" x14ac:dyDescent="0.2">
      <c r="B1082" s="3695" t="s">
        <v>5766</v>
      </c>
      <c r="C1082" s="3696"/>
      <c r="D1082" s="3159" t="s">
        <v>1545</v>
      </c>
      <c r="E1082" s="3159" t="s">
        <v>1545</v>
      </c>
      <c r="F1082" s="3160" t="s">
        <v>1545</v>
      </c>
      <c r="G1082" s="2650">
        <v>288</v>
      </c>
      <c r="H1082" s="2650" t="s">
        <v>1545</v>
      </c>
      <c r="I1082" s="3364">
        <v>0.14560000000000001</v>
      </c>
      <c r="J1082" s="3364">
        <v>0.14560000000000001</v>
      </c>
      <c r="K1082" s="3160" t="s">
        <v>1545</v>
      </c>
      <c r="L1082" s="2650" t="s">
        <v>1545</v>
      </c>
      <c r="M1082" s="2650" t="s">
        <v>1545</v>
      </c>
      <c r="N1082" s="2650" t="s">
        <v>1545</v>
      </c>
      <c r="O1082" s="3364">
        <v>0.16800000000000001</v>
      </c>
      <c r="P1082" s="3364">
        <v>0.16800000000000001</v>
      </c>
      <c r="Q1082" s="2650" t="s">
        <v>1545</v>
      </c>
      <c r="R1082" s="3160" t="s">
        <v>1545</v>
      </c>
      <c r="S1082" s="3069" t="s">
        <v>1127</v>
      </c>
      <c r="T1082" s="3068">
        <v>2.8000000000000004E-2</v>
      </c>
      <c r="U1082" s="3068">
        <v>6.720000000000001E-2</v>
      </c>
      <c r="V1082" s="3160" t="s">
        <v>1545</v>
      </c>
      <c r="W1082" s="3160" t="s">
        <v>1545</v>
      </c>
      <c r="X1082" s="3160" t="s">
        <v>1545</v>
      </c>
      <c r="Y1082" s="3068">
        <v>6.720000000000001E-2</v>
      </c>
      <c r="Z1082" s="3069" t="s">
        <v>5579</v>
      </c>
      <c r="AA1082" s="3068">
        <v>3.6999999999999998E-2</v>
      </c>
      <c r="AB1082" s="3068">
        <v>0.112</v>
      </c>
      <c r="AC1082" s="2620" t="s">
        <v>1545</v>
      </c>
      <c r="AD1082" s="2620" t="s">
        <v>1545</v>
      </c>
      <c r="AE1082" s="3270" t="s">
        <v>1545</v>
      </c>
      <c r="AF1082" s="2581"/>
    </row>
    <row r="1083" spans="2:32" s="2887" customFormat="1" ht="19.5" customHeight="1" x14ac:dyDescent="0.2">
      <c r="B1083" s="3695" t="s">
        <v>5768</v>
      </c>
      <c r="C1083" s="3696"/>
      <c r="D1083" s="3159" t="s">
        <v>1545</v>
      </c>
      <c r="E1083" s="3159" t="s">
        <v>1545</v>
      </c>
      <c r="F1083" s="3160" t="s">
        <v>1545</v>
      </c>
      <c r="G1083" s="2650">
        <v>430</v>
      </c>
      <c r="H1083" s="2650" t="s">
        <v>1545</v>
      </c>
      <c r="I1083" s="3364">
        <v>0.13440000000000002</v>
      </c>
      <c r="J1083" s="3364">
        <v>0.13440000000000002</v>
      </c>
      <c r="K1083" s="3160" t="s">
        <v>1545</v>
      </c>
      <c r="L1083" s="2650" t="s">
        <v>1545</v>
      </c>
      <c r="M1083" s="2650" t="s">
        <v>1545</v>
      </c>
      <c r="N1083" s="2650" t="s">
        <v>1545</v>
      </c>
      <c r="O1083" s="3364">
        <v>0.15680000000000002</v>
      </c>
      <c r="P1083" s="3364">
        <v>0.15680000000000002</v>
      </c>
      <c r="Q1083" s="2650" t="s">
        <v>1545</v>
      </c>
      <c r="R1083" s="3160" t="s">
        <v>1545</v>
      </c>
      <c r="S1083" s="3069" t="s">
        <v>5584</v>
      </c>
      <c r="T1083" s="3068">
        <v>2.8000000000000004E-2</v>
      </c>
      <c r="U1083" s="3068">
        <v>6.720000000000001E-2</v>
      </c>
      <c r="V1083" s="3160" t="s">
        <v>1545</v>
      </c>
      <c r="W1083" s="3160" t="s">
        <v>1545</v>
      </c>
      <c r="X1083" s="3160" t="s">
        <v>1545</v>
      </c>
      <c r="Y1083" s="3068">
        <v>6.720000000000001E-2</v>
      </c>
      <c r="Z1083" s="3069" t="s">
        <v>58</v>
      </c>
      <c r="AA1083" s="3068">
        <v>3.6999999999999998E-2</v>
      </c>
      <c r="AB1083" s="3068">
        <v>0.112</v>
      </c>
      <c r="AC1083" s="2620" t="s">
        <v>1545</v>
      </c>
      <c r="AD1083" s="2620" t="s">
        <v>1545</v>
      </c>
      <c r="AE1083" s="3270" t="s">
        <v>1545</v>
      </c>
      <c r="AF1083" s="2581"/>
    </row>
    <row r="1084" spans="2:32" s="2887" customFormat="1" ht="19.5" customHeight="1" x14ac:dyDescent="0.2">
      <c r="B1084" s="3695" t="s">
        <v>5770</v>
      </c>
      <c r="C1084" s="3696"/>
      <c r="D1084" s="3159" t="s">
        <v>1545</v>
      </c>
      <c r="E1084" s="3159" t="s">
        <v>1545</v>
      </c>
      <c r="F1084" s="3160" t="s">
        <v>1545</v>
      </c>
      <c r="G1084" s="2650">
        <v>96</v>
      </c>
      <c r="H1084" s="2650" t="s">
        <v>1545</v>
      </c>
      <c r="I1084" s="3364">
        <v>0.16800000000000001</v>
      </c>
      <c r="J1084" s="3364">
        <v>0.16800000000000001</v>
      </c>
      <c r="K1084" s="3160" t="s">
        <v>1545</v>
      </c>
      <c r="L1084" s="2650" t="s">
        <v>1545</v>
      </c>
      <c r="M1084" s="2650" t="s">
        <v>1545</v>
      </c>
      <c r="N1084" s="2650" t="s">
        <v>1545</v>
      </c>
      <c r="O1084" s="3364">
        <v>0.15680000000000002</v>
      </c>
      <c r="P1084" s="3364">
        <v>0.15680000000000002</v>
      </c>
      <c r="Q1084" s="2650" t="s">
        <v>1545</v>
      </c>
      <c r="R1084" s="3160" t="s">
        <v>1545</v>
      </c>
      <c r="S1084" s="3069" t="s">
        <v>1144</v>
      </c>
      <c r="T1084" s="3068">
        <v>2.8000000000000004E-2</v>
      </c>
      <c r="U1084" s="3068">
        <v>6.720000000000001E-2</v>
      </c>
      <c r="V1084" s="3160" t="s">
        <v>1545</v>
      </c>
      <c r="W1084" s="3160" t="s">
        <v>1545</v>
      </c>
      <c r="X1084" s="3160" t="s">
        <v>1545</v>
      </c>
      <c r="Y1084" s="3068">
        <v>6.720000000000001E-2</v>
      </c>
      <c r="Z1084" s="3069" t="s">
        <v>49</v>
      </c>
      <c r="AA1084" s="3068">
        <v>3.6999999999999998E-2</v>
      </c>
      <c r="AB1084" s="3068">
        <v>0.112</v>
      </c>
      <c r="AC1084" s="2620" t="s">
        <v>1545</v>
      </c>
      <c r="AD1084" s="2620" t="s">
        <v>1545</v>
      </c>
      <c r="AE1084" s="3270" t="s">
        <v>1545</v>
      </c>
      <c r="AF1084" s="2581"/>
    </row>
    <row r="1085" spans="2:32" s="2887" customFormat="1" ht="19.5" customHeight="1" x14ac:dyDescent="0.2">
      <c r="B1085" s="3695" t="s">
        <v>5772</v>
      </c>
      <c r="C1085" s="3696"/>
      <c r="D1085" s="3159" t="s">
        <v>1545</v>
      </c>
      <c r="E1085" s="3159" t="s">
        <v>1545</v>
      </c>
      <c r="F1085" s="3160" t="s">
        <v>1545</v>
      </c>
      <c r="G1085" s="2650">
        <v>104</v>
      </c>
      <c r="H1085" s="2650" t="s">
        <v>1545</v>
      </c>
      <c r="I1085" s="3364">
        <v>0.16800000000000001</v>
      </c>
      <c r="J1085" s="3364">
        <v>0.16800000000000001</v>
      </c>
      <c r="K1085" s="3160" t="s">
        <v>1545</v>
      </c>
      <c r="L1085" s="2650" t="s">
        <v>1545</v>
      </c>
      <c r="M1085" s="2650" t="s">
        <v>1545</v>
      </c>
      <c r="N1085" s="2650" t="s">
        <v>1545</v>
      </c>
      <c r="O1085" s="3364">
        <v>0.15680000000000002</v>
      </c>
      <c r="P1085" s="3364">
        <v>0.15680000000000002</v>
      </c>
      <c r="Q1085" s="2650" t="s">
        <v>1545</v>
      </c>
      <c r="R1085" s="3160" t="s">
        <v>1545</v>
      </c>
      <c r="S1085" s="3069" t="s">
        <v>5590</v>
      </c>
      <c r="T1085" s="3068">
        <v>2.8000000000000004E-2</v>
      </c>
      <c r="U1085" s="3068">
        <v>6.720000000000001E-2</v>
      </c>
      <c r="V1085" s="3160" t="s">
        <v>1545</v>
      </c>
      <c r="W1085" s="3160" t="s">
        <v>1545</v>
      </c>
      <c r="X1085" s="3160" t="s">
        <v>1545</v>
      </c>
      <c r="Y1085" s="3068">
        <v>6.720000000000001E-2</v>
      </c>
      <c r="Z1085" s="3069" t="s">
        <v>51</v>
      </c>
      <c r="AA1085" s="3068">
        <v>3.6999999999999998E-2</v>
      </c>
      <c r="AB1085" s="3068">
        <v>0.112</v>
      </c>
      <c r="AC1085" s="2620" t="s">
        <v>1545</v>
      </c>
      <c r="AD1085" s="2620" t="s">
        <v>1545</v>
      </c>
      <c r="AE1085" s="3270" t="s">
        <v>1545</v>
      </c>
      <c r="AF1085" s="2581"/>
    </row>
    <row r="1086" spans="2:32" s="2887" customFormat="1" ht="19.5" customHeight="1" x14ac:dyDescent="0.2">
      <c r="B1086" s="3695" t="s">
        <v>5774</v>
      </c>
      <c r="C1086" s="3696"/>
      <c r="D1086" s="3159" t="s">
        <v>1545</v>
      </c>
      <c r="E1086" s="3159" t="s">
        <v>1545</v>
      </c>
      <c r="F1086" s="3160" t="s">
        <v>1545</v>
      </c>
      <c r="G1086" s="2650">
        <v>134</v>
      </c>
      <c r="H1086" s="2650" t="s">
        <v>1545</v>
      </c>
      <c r="I1086" s="3364">
        <v>0.16800000000000001</v>
      </c>
      <c r="J1086" s="3364">
        <v>0.16800000000000001</v>
      </c>
      <c r="K1086" s="3160" t="s">
        <v>1545</v>
      </c>
      <c r="L1086" s="2650" t="s">
        <v>1545</v>
      </c>
      <c r="M1086" s="2650" t="s">
        <v>1545</v>
      </c>
      <c r="N1086" s="2650" t="s">
        <v>1545</v>
      </c>
      <c r="O1086" s="3364">
        <v>0.15680000000000002</v>
      </c>
      <c r="P1086" s="3364">
        <v>0.15680000000000002</v>
      </c>
      <c r="Q1086" s="2650" t="s">
        <v>1545</v>
      </c>
      <c r="R1086" s="3160" t="s">
        <v>1545</v>
      </c>
      <c r="S1086" s="3069" t="s">
        <v>5595</v>
      </c>
      <c r="T1086" s="3068">
        <v>2.8000000000000004E-2</v>
      </c>
      <c r="U1086" s="3068">
        <v>6.720000000000001E-2</v>
      </c>
      <c r="V1086" s="3160" t="s">
        <v>1545</v>
      </c>
      <c r="W1086" s="3160" t="s">
        <v>1545</v>
      </c>
      <c r="X1086" s="3160" t="s">
        <v>1545</v>
      </c>
      <c r="Y1086" s="3068">
        <v>6.720000000000001E-2</v>
      </c>
      <c r="Z1086" s="3069" t="s">
        <v>51</v>
      </c>
      <c r="AA1086" s="3068">
        <v>3.6999999999999998E-2</v>
      </c>
      <c r="AB1086" s="3068">
        <v>0.112</v>
      </c>
      <c r="AC1086" s="2620" t="s">
        <v>1545</v>
      </c>
      <c r="AD1086" s="2620" t="s">
        <v>1545</v>
      </c>
      <c r="AE1086" s="3270" t="s">
        <v>1545</v>
      </c>
      <c r="AF1086" s="2581"/>
    </row>
    <row r="1087" spans="2:32" s="2887" customFormat="1" ht="19.5" customHeight="1" x14ac:dyDescent="0.2">
      <c r="B1087" s="3695" t="s">
        <v>5776</v>
      </c>
      <c r="C1087" s="3696"/>
      <c r="D1087" s="3159" t="s">
        <v>1545</v>
      </c>
      <c r="E1087" s="3159" t="s">
        <v>1545</v>
      </c>
      <c r="F1087" s="3160" t="s">
        <v>1545</v>
      </c>
      <c r="G1087" s="2650">
        <v>142</v>
      </c>
      <c r="H1087" s="2650" t="s">
        <v>1545</v>
      </c>
      <c r="I1087" s="3364">
        <v>0.16800000000000001</v>
      </c>
      <c r="J1087" s="3364">
        <v>0.16800000000000001</v>
      </c>
      <c r="K1087" s="3160" t="s">
        <v>1545</v>
      </c>
      <c r="L1087" s="2650" t="s">
        <v>1545</v>
      </c>
      <c r="M1087" s="2650" t="s">
        <v>1545</v>
      </c>
      <c r="N1087" s="2650" t="s">
        <v>1545</v>
      </c>
      <c r="O1087" s="3364">
        <v>0.14560000000000001</v>
      </c>
      <c r="P1087" s="3364">
        <v>0.14560000000000001</v>
      </c>
      <c r="Q1087" s="2650" t="s">
        <v>1545</v>
      </c>
      <c r="R1087" s="3160" t="s">
        <v>1545</v>
      </c>
      <c r="S1087" s="3069" t="s">
        <v>5600</v>
      </c>
      <c r="T1087" s="3068">
        <v>2.8000000000000004E-2</v>
      </c>
      <c r="U1087" s="3068">
        <v>6.720000000000001E-2</v>
      </c>
      <c r="V1087" s="3160" t="s">
        <v>1545</v>
      </c>
      <c r="W1087" s="3160" t="s">
        <v>1545</v>
      </c>
      <c r="X1087" s="3160" t="s">
        <v>1545</v>
      </c>
      <c r="Y1087" s="3068">
        <v>6.720000000000001E-2</v>
      </c>
      <c r="Z1087" s="3069" t="s">
        <v>406</v>
      </c>
      <c r="AA1087" s="3068">
        <v>3.6999999999999998E-2</v>
      </c>
      <c r="AB1087" s="3068">
        <v>0.112</v>
      </c>
      <c r="AC1087" s="2620" t="s">
        <v>1545</v>
      </c>
      <c r="AD1087" s="2620" t="s">
        <v>1545</v>
      </c>
      <c r="AE1087" s="3270" t="s">
        <v>1545</v>
      </c>
      <c r="AF1087" s="2581"/>
    </row>
    <row r="1088" spans="2:32" s="2887" customFormat="1" ht="19.5" customHeight="1" x14ac:dyDescent="0.2">
      <c r="B1088" s="3695" t="s">
        <v>5778</v>
      </c>
      <c r="C1088" s="3696"/>
      <c r="D1088" s="3159" t="s">
        <v>1545</v>
      </c>
      <c r="E1088" s="3159" t="s">
        <v>1545</v>
      </c>
      <c r="F1088" s="3160" t="s">
        <v>1545</v>
      </c>
      <c r="G1088" s="2650">
        <v>183</v>
      </c>
      <c r="H1088" s="2650" t="s">
        <v>1545</v>
      </c>
      <c r="I1088" s="3364">
        <v>0.16800000000000001</v>
      </c>
      <c r="J1088" s="3364">
        <v>0.16800000000000001</v>
      </c>
      <c r="K1088" s="3160" t="s">
        <v>1545</v>
      </c>
      <c r="L1088" s="2650" t="s">
        <v>1545</v>
      </c>
      <c r="M1088" s="2650" t="s">
        <v>1545</v>
      </c>
      <c r="N1088" s="2650" t="s">
        <v>1545</v>
      </c>
      <c r="O1088" s="3364">
        <v>0.14560000000000001</v>
      </c>
      <c r="P1088" s="3364">
        <v>0.14560000000000001</v>
      </c>
      <c r="Q1088" s="2650" t="s">
        <v>1545</v>
      </c>
      <c r="R1088" s="3160" t="s">
        <v>1545</v>
      </c>
      <c r="S1088" s="3069" t="s">
        <v>1141</v>
      </c>
      <c r="T1088" s="3068">
        <v>2.8000000000000004E-2</v>
      </c>
      <c r="U1088" s="3068">
        <v>6.720000000000001E-2</v>
      </c>
      <c r="V1088" s="3160" t="s">
        <v>1545</v>
      </c>
      <c r="W1088" s="3160" t="s">
        <v>1545</v>
      </c>
      <c r="X1088" s="3160" t="s">
        <v>1545</v>
      </c>
      <c r="Y1088" s="3068">
        <v>6.720000000000001E-2</v>
      </c>
      <c r="Z1088" s="3069" t="s">
        <v>5153</v>
      </c>
      <c r="AA1088" s="3068">
        <v>3.6999999999999998E-2</v>
      </c>
      <c r="AB1088" s="3068">
        <v>0.112</v>
      </c>
      <c r="AC1088" s="2620" t="s">
        <v>1545</v>
      </c>
      <c r="AD1088" s="2620" t="s">
        <v>1545</v>
      </c>
      <c r="AE1088" s="3270" t="s">
        <v>1545</v>
      </c>
      <c r="AF1088" s="2581"/>
    </row>
    <row r="1089" spans="2:32" s="2887" customFormat="1" ht="19.5" customHeight="1" x14ac:dyDescent="0.2">
      <c r="B1089" s="3695" t="s">
        <v>5780</v>
      </c>
      <c r="C1089" s="3696"/>
      <c r="D1089" s="3159" t="s">
        <v>1545</v>
      </c>
      <c r="E1089" s="3159" t="s">
        <v>1545</v>
      </c>
      <c r="F1089" s="3160" t="s">
        <v>1545</v>
      </c>
      <c r="G1089" s="2650">
        <v>226</v>
      </c>
      <c r="H1089" s="2650" t="s">
        <v>1545</v>
      </c>
      <c r="I1089" s="3364">
        <v>0.15680000000000002</v>
      </c>
      <c r="J1089" s="3364">
        <v>0.15680000000000002</v>
      </c>
      <c r="K1089" s="3160" t="s">
        <v>1545</v>
      </c>
      <c r="L1089" s="2650" t="s">
        <v>1545</v>
      </c>
      <c r="M1089" s="2650" t="s">
        <v>1545</v>
      </c>
      <c r="N1089" s="2650" t="s">
        <v>1545</v>
      </c>
      <c r="O1089" s="3364">
        <v>0.13440000000000002</v>
      </c>
      <c r="P1089" s="3364">
        <v>0.13440000000000002</v>
      </c>
      <c r="Q1089" s="2650" t="s">
        <v>1545</v>
      </c>
      <c r="R1089" s="3160" t="s">
        <v>1545</v>
      </c>
      <c r="S1089" s="3069" t="s">
        <v>1143</v>
      </c>
      <c r="T1089" s="3068">
        <v>2.8000000000000004E-2</v>
      </c>
      <c r="U1089" s="3068">
        <v>6.720000000000001E-2</v>
      </c>
      <c r="V1089" s="3160" t="s">
        <v>1545</v>
      </c>
      <c r="W1089" s="3160" t="s">
        <v>1545</v>
      </c>
      <c r="X1089" s="3160" t="s">
        <v>1545</v>
      </c>
      <c r="Y1089" s="3068">
        <v>6.720000000000001E-2</v>
      </c>
      <c r="Z1089" s="3069" t="s">
        <v>5570</v>
      </c>
      <c r="AA1089" s="3068">
        <v>3.6999999999999998E-2</v>
      </c>
      <c r="AB1089" s="3068">
        <v>0.112</v>
      </c>
      <c r="AC1089" s="2620" t="s">
        <v>1545</v>
      </c>
      <c r="AD1089" s="2620" t="s">
        <v>1545</v>
      </c>
      <c r="AE1089" s="3270" t="s">
        <v>1545</v>
      </c>
      <c r="AF1089" s="2581"/>
    </row>
    <row r="1090" spans="2:32" s="2887" customFormat="1" ht="19.5" customHeight="1" x14ac:dyDescent="0.2">
      <c r="B1090" s="3695" t="s">
        <v>5782</v>
      </c>
      <c r="C1090" s="3696"/>
      <c r="D1090" s="3159" t="s">
        <v>1545</v>
      </c>
      <c r="E1090" s="3159" t="s">
        <v>1545</v>
      </c>
      <c r="F1090" s="3160" t="s">
        <v>1545</v>
      </c>
      <c r="G1090" s="2650">
        <v>274</v>
      </c>
      <c r="H1090" s="2650" t="s">
        <v>1545</v>
      </c>
      <c r="I1090" s="3364">
        <v>0.15680000000000002</v>
      </c>
      <c r="J1090" s="3364">
        <v>0.15680000000000002</v>
      </c>
      <c r="K1090" s="3160" t="s">
        <v>1545</v>
      </c>
      <c r="L1090" s="2650" t="s">
        <v>1545</v>
      </c>
      <c r="M1090" s="2650" t="s">
        <v>1545</v>
      </c>
      <c r="N1090" s="2650" t="s">
        <v>1545</v>
      </c>
      <c r="O1090" s="3364">
        <v>0.13440000000000002</v>
      </c>
      <c r="P1090" s="3364">
        <v>0.13440000000000002</v>
      </c>
      <c r="Q1090" s="2650" t="s">
        <v>1545</v>
      </c>
      <c r="R1090" s="3160" t="s">
        <v>1545</v>
      </c>
      <c r="S1090" s="3069" t="s">
        <v>1143</v>
      </c>
      <c r="T1090" s="3068">
        <v>2.8000000000000004E-2</v>
      </c>
      <c r="U1090" s="3068">
        <v>6.720000000000001E-2</v>
      </c>
      <c r="V1090" s="3160" t="s">
        <v>1545</v>
      </c>
      <c r="W1090" s="3160" t="s">
        <v>1545</v>
      </c>
      <c r="X1090" s="3160" t="s">
        <v>1545</v>
      </c>
      <c r="Y1090" s="3068">
        <v>6.720000000000001E-2</v>
      </c>
      <c r="Z1090" s="3069" t="s">
        <v>56</v>
      </c>
      <c r="AA1090" s="3068">
        <v>3.6999999999999998E-2</v>
      </c>
      <c r="AB1090" s="3068">
        <v>0.112</v>
      </c>
      <c r="AC1090" s="2620" t="s">
        <v>1545</v>
      </c>
      <c r="AD1090" s="2620" t="s">
        <v>1545</v>
      </c>
      <c r="AE1090" s="3270" t="s">
        <v>1545</v>
      </c>
      <c r="AF1090" s="2581"/>
    </row>
    <row r="1091" spans="2:32" s="2887" customFormat="1" ht="19.5" customHeight="1" x14ac:dyDescent="0.2">
      <c r="B1091" s="3695" t="s">
        <v>5784</v>
      </c>
      <c r="C1091" s="3696"/>
      <c r="D1091" s="3159" t="s">
        <v>1545</v>
      </c>
      <c r="E1091" s="3159" t="s">
        <v>1545</v>
      </c>
      <c r="F1091" s="3160" t="s">
        <v>1545</v>
      </c>
      <c r="G1091" s="2650">
        <v>327</v>
      </c>
      <c r="H1091" s="2650" t="s">
        <v>1545</v>
      </c>
      <c r="I1091" s="3364">
        <v>0.14560000000000001</v>
      </c>
      <c r="J1091" s="3364">
        <v>0.14560000000000001</v>
      </c>
      <c r="K1091" s="3160" t="s">
        <v>1545</v>
      </c>
      <c r="L1091" s="2650" t="s">
        <v>1545</v>
      </c>
      <c r="M1091" s="2650" t="s">
        <v>1545</v>
      </c>
      <c r="N1091" s="2650" t="s">
        <v>1545</v>
      </c>
      <c r="O1091" s="3364">
        <v>0.16800000000000001</v>
      </c>
      <c r="P1091" s="3364">
        <v>0.16800000000000001</v>
      </c>
      <c r="Q1091" s="2650" t="s">
        <v>1545</v>
      </c>
      <c r="R1091" s="3160" t="s">
        <v>1545</v>
      </c>
      <c r="S1091" s="3069" t="s">
        <v>1127</v>
      </c>
      <c r="T1091" s="3068">
        <v>2.8000000000000004E-2</v>
      </c>
      <c r="U1091" s="3068">
        <v>6.720000000000001E-2</v>
      </c>
      <c r="V1091" s="3160" t="s">
        <v>1545</v>
      </c>
      <c r="W1091" s="3160" t="s">
        <v>1545</v>
      </c>
      <c r="X1091" s="3160" t="s">
        <v>1545</v>
      </c>
      <c r="Y1091" s="3068">
        <v>6.720000000000001E-2</v>
      </c>
      <c r="Z1091" s="3069" t="s">
        <v>5579</v>
      </c>
      <c r="AA1091" s="3068">
        <v>3.6999999999999998E-2</v>
      </c>
      <c r="AB1091" s="3068">
        <v>0.112</v>
      </c>
      <c r="AC1091" s="2620" t="s">
        <v>1545</v>
      </c>
      <c r="AD1091" s="2620" t="s">
        <v>1545</v>
      </c>
      <c r="AE1091" s="3270" t="s">
        <v>1545</v>
      </c>
      <c r="AF1091" s="2581"/>
    </row>
    <row r="1092" spans="2:32" s="2887" customFormat="1" ht="19.5" customHeight="1" x14ac:dyDescent="0.2">
      <c r="B1092" s="3695" t="s">
        <v>5786</v>
      </c>
      <c r="C1092" s="3696"/>
      <c r="D1092" s="3159" t="s">
        <v>1545</v>
      </c>
      <c r="E1092" s="3159" t="s">
        <v>1545</v>
      </c>
      <c r="F1092" s="3160" t="s">
        <v>1545</v>
      </c>
      <c r="G1092" s="2650">
        <v>472</v>
      </c>
      <c r="H1092" s="2650" t="s">
        <v>1545</v>
      </c>
      <c r="I1092" s="3364">
        <v>0.13440000000000002</v>
      </c>
      <c r="J1092" s="3364">
        <v>0.13440000000000002</v>
      </c>
      <c r="K1092" s="3160" t="s">
        <v>1545</v>
      </c>
      <c r="L1092" s="2650" t="s">
        <v>1545</v>
      </c>
      <c r="M1092" s="2650" t="s">
        <v>1545</v>
      </c>
      <c r="N1092" s="2650" t="s">
        <v>1545</v>
      </c>
      <c r="O1092" s="3364">
        <v>0.16800000000000001</v>
      </c>
      <c r="P1092" s="3364">
        <v>0.16800000000000001</v>
      </c>
      <c r="Q1092" s="2650" t="s">
        <v>1545</v>
      </c>
      <c r="R1092" s="3160" t="s">
        <v>1545</v>
      </c>
      <c r="S1092" s="3069" t="s">
        <v>5584</v>
      </c>
      <c r="T1092" s="3068">
        <v>2.8000000000000004E-2</v>
      </c>
      <c r="U1092" s="3068">
        <v>6.720000000000001E-2</v>
      </c>
      <c r="V1092" s="3160" t="s">
        <v>1545</v>
      </c>
      <c r="W1092" s="3160" t="s">
        <v>1545</v>
      </c>
      <c r="X1092" s="3160" t="s">
        <v>1545</v>
      </c>
      <c r="Y1092" s="3068">
        <v>6.720000000000001E-2</v>
      </c>
      <c r="Z1092" s="3069" t="s">
        <v>58</v>
      </c>
      <c r="AA1092" s="3068">
        <v>3.6999999999999998E-2</v>
      </c>
      <c r="AB1092" s="3068">
        <v>0.112</v>
      </c>
      <c r="AC1092" s="2620" t="s">
        <v>1545</v>
      </c>
      <c r="AD1092" s="2620" t="s">
        <v>1545</v>
      </c>
      <c r="AE1092" s="3270" t="s">
        <v>1545</v>
      </c>
      <c r="AF1092" s="2581"/>
    </row>
    <row r="1093" spans="2:32" s="2887" customFormat="1" ht="19.5" customHeight="1" x14ac:dyDescent="0.2">
      <c r="B1093" s="3695" t="s">
        <v>5907</v>
      </c>
      <c r="C1093" s="3696"/>
      <c r="D1093" s="3159" t="s">
        <v>1545</v>
      </c>
      <c r="E1093" s="3159" t="s">
        <v>1545</v>
      </c>
      <c r="F1093" s="3160" t="s">
        <v>1545</v>
      </c>
      <c r="G1093" s="2650">
        <v>430</v>
      </c>
      <c r="H1093" s="2650" t="s">
        <v>1545</v>
      </c>
      <c r="I1093" s="3364">
        <v>0.13440000000000002</v>
      </c>
      <c r="J1093" s="3364">
        <v>0.13440000000000002</v>
      </c>
      <c r="K1093" s="3160" t="s">
        <v>1545</v>
      </c>
      <c r="L1093" s="2650" t="s">
        <v>1545</v>
      </c>
      <c r="M1093" s="2650" t="s">
        <v>1545</v>
      </c>
      <c r="N1093" s="2650" t="s">
        <v>1545</v>
      </c>
      <c r="O1093" s="3364">
        <v>0.15680000000000002</v>
      </c>
      <c r="P1093" s="3364">
        <v>0.15680000000000002</v>
      </c>
      <c r="Q1093" s="2650" t="s">
        <v>1545</v>
      </c>
      <c r="R1093" s="3160" t="s">
        <v>1545</v>
      </c>
      <c r="S1093" s="3069" t="s">
        <v>5584</v>
      </c>
      <c r="T1093" s="3068">
        <v>2.8000000000000004E-2</v>
      </c>
      <c r="U1093" s="3068">
        <v>6.720000000000001E-2</v>
      </c>
      <c r="V1093" s="3160" t="s">
        <v>1545</v>
      </c>
      <c r="W1093" s="3160" t="s">
        <v>1545</v>
      </c>
      <c r="X1093" s="3160" t="s">
        <v>1545</v>
      </c>
      <c r="Y1093" s="3068">
        <v>6.720000000000001E-2</v>
      </c>
      <c r="Z1093" s="3069" t="s">
        <v>58</v>
      </c>
      <c r="AA1093" s="3068">
        <v>3.6999999999999998E-2</v>
      </c>
      <c r="AB1093" s="3068">
        <v>0.112</v>
      </c>
      <c r="AC1093" s="2620" t="s">
        <v>1545</v>
      </c>
      <c r="AD1093" s="2620" t="s">
        <v>1545</v>
      </c>
      <c r="AE1093" s="3270" t="s">
        <v>1545</v>
      </c>
      <c r="AF1093" s="2581"/>
    </row>
    <row r="1094" spans="2:32" s="2887" customFormat="1" ht="19.5" customHeight="1" x14ac:dyDescent="0.2">
      <c r="B1094" s="3695" t="s">
        <v>5790</v>
      </c>
      <c r="C1094" s="3696"/>
      <c r="D1094" s="3159" t="s">
        <v>1545</v>
      </c>
      <c r="E1094" s="3159" t="s">
        <v>1545</v>
      </c>
      <c r="F1094" s="3160" t="s">
        <v>1545</v>
      </c>
      <c r="G1094" s="2650">
        <v>63</v>
      </c>
      <c r="H1094" s="2650" t="s">
        <v>1545</v>
      </c>
      <c r="I1094" s="3364">
        <v>0.16800000000000001</v>
      </c>
      <c r="J1094" s="3364">
        <v>0.16800000000000001</v>
      </c>
      <c r="K1094" s="3160" t="s">
        <v>1545</v>
      </c>
      <c r="L1094" s="2650" t="s">
        <v>1545</v>
      </c>
      <c r="M1094" s="2650" t="s">
        <v>1545</v>
      </c>
      <c r="N1094" s="2650" t="s">
        <v>1545</v>
      </c>
      <c r="O1094" s="3364">
        <v>0.16800000000000001</v>
      </c>
      <c r="P1094" s="3364">
        <v>0.16800000000000001</v>
      </c>
      <c r="Q1094" s="2650" t="s">
        <v>1545</v>
      </c>
      <c r="R1094" s="3160" t="s">
        <v>1545</v>
      </c>
      <c r="S1094" s="3069" t="s">
        <v>1144</v>
      </c>
      <c r="T1094" s="3068">
        <v>2.8000000000000004E-2</v>
      </c>
      <c r="U1094" s="3068">
        <v>6.720000000000001E-2</v>
      </c>
      <c r="V1094" s="3160" t="s">
        <v>1545</v>
      </c>
      <c r="W1094" s="3160" t="s">
        <v>1545</v>
      </c>
      <c r="X1094" s="3160" t="s">
        <v>1545</v>
      </c>
      <c r="Y1094" s="3068">
        <v>6.720000000000001E-2</v>
      </c>
      <c r="Z1094" s="3069" t="s">
        <v>49</v>
      </c>
      <c r="AA1094" s="3068">
        <v>3.6999999999999998E-2</v>
      </c>
      <c r="AB1094" s="3068">
        <v>0.112</v>
      </c>
      <c r="AC1094" s="2620" t="s">
        <v>1545</v>
      </c>
      <c r="AD1094" s="2620" t="s">
        <v>1545</v>
      </c>
      <c r="AE1094" s="3270" t="s">
        <v>1545</v>
      </c>
      <c r="AF1094" s="2581"/>
    </row>
    <row r="1095" spans="2:32" s="2887" customFormat="1" ht="19.5" customHeight="1" x14ac:dyDescent="0.2">
      <c r="B1095" s="3695" t="s">
        <v>5792</v>
      </c>
      <c r="C1095" s="3696"/>
      <c r="D1095" s="3159" t="s">
        <v>1545</v>
      </c>
      <c r="E1095" s="3159" t="s">
        <v>1545</v>
      </c>
      <c r="F1095" s="3160" t="s">
        <v>1545</v>
      </c>
      <c r="G1095" s="2650">
        <v>93</v>
      </c>
      <c r="H1095" s="2650" t="s">
        <v>1545</v>
      </c>
      <c r="I1095" s="3364">
        <v>0.16800000000000001</v>
      </c>
      <c r="J1095" s="3364">
        <v>0.16800000000000001</v>
      </c>
      <c r="K1095" s="3160" t="s">
        <v>1545</v>
      </c>
      <c r="L1095" s="2650" t="s">
        <v>1545</v>
      </c>
      <c r="M1095" s="2650" t="s">
        <v>1545</v>
      </c>
      <c r="N1095" s="2650" t="s">
        <v>1545</v>
      </c>
      <c r="O1095" s="3364">
        <v>0.16800000000000001</v>
      </c>
      <c r="P1095" s="3364">
        <v>0.16800000000000001</v>
      </c>
      <c r="Q1095" s="2650" t="s">
        <v>1545</v>
      </c>
      <c r="R1095" s="3160" t="s">
        <v>1545</v>
      </c>
      <c r="S1095" s="3069" t="s">
        <v>5590</v>
      </c>
      <c r="T1095" s="3068">
        <v>2.8000000000000004E-2</v>
      </c>
      <c r="U1095" s="3068">
        <v>6.720000000000001E-2</v>
      </c>
      <c r="V1095" s="3160" t="s">
        <v>1545</v>
      </c>
      <c r="W1095" s="3160" t="s">
        <v>1545</v>
      </c>
      <c r="X1095" s="3160" t="s">
        <v>1545</v>
      </c>
      <c r="Y1095" s="3068">
        <v>6.720000000000001E-2</v>
      </c>
      <c r="Z1095" s="3069" t="s">
        <v>49</v>
      </c>
      <c r="AA1095" s="3068">
        <v>3.6999999999999998E-2</v>
      </c>
      <c r="AB1095" s="3068">
        <v>0.112</v>
      </c>
      <c r="AC1095" s="2620" t="s">
        <v>1545</v>
      </c>
      <c r="AD1095" s="2620" t="s">
        <v>1545</v>
      </c>
      <c r="AE1095" s="3270" t="s">
        <v>1545</v>
      </c>
      <c r="AF1095" s="2581"/>
    </row>
    <row r="1096" spans="2:32" s="2887" customFormat="1" ht="19.5" customHeight="1" x14ac:dyDescent="0.2">
      <c r="B1096" s="3695" t="s">
        <v>5794</v>
      </c>
      <c r="C1096" s="3696"/>
      <c r="D1096" s="3159" t="s">
        <v>1545</v>
      </c>
      <c r="E1096" s="3159" t="s">
        <v>1545</v>
      </c>
      <c r="F1096" s="3160" t="s">
        <v>1545</v>
      </c>
      <c r="G1096" s="2650">
        <v>101</v>
      </c>
      <c r="H1096" s="2650" t="s">
        <v>1545</v>
      </c>
      <c r="I1096" s="3364">
        <v>0.16800000000000001</v>
      </c>
      <c r="J1096" s="3364">
        <v>0.16800000000000001</v>
      </c>
      <c r="K1096" s="3160" t="s">
        <v>1545</v>
      </c>
      <c r="L1096" s="2650" t="s">
        <v>1545</v>
      </c>
      <c r="M1096" s="2650" t="s">
        <v>1545</v>
      </c>
      <c r="N1096" s="2650" t="s">
        <v>1545</v>
      </c>
      <c r="O1096" s="3364">
        <v>0.16800000000000001</v>
      </c>
      <c r="P1096" s="3364">
        <v>0.16800000000000001</v>
      </c>
      <c r="Q1096" s="2650" t="s">
        <v>1545</v>
      </c>
      <c r="R1096" s="3160" t="s">
        <v>1545</v>
      </c>
      <c r="S1096" s="3069" t="s">
        <v>5595</v>
      </c>
      <c r="T1096" s="3068">
        <v>2.8000000000000004E-2</v>
      </c>
      <c r="U1096" s="3068">
        <v>6.720000000000001E-2</v>
      </c>
      <c r="V1096" s="3160" t="s">
        <v>1545</v>
      </c>
      <c r="W1096" s="3160" t="s">
        <v>1545</v>
      </c>
      <c r="X1096" s="3160" t="s">
        <v>1545</v>
      </c>
      <c r="Y1096" s="3068">
        <v>6.720000000000001E-2</v>
      </c>
      <c r="Z1096" s="3069" t="s">
        <v>51</v>
      </c>
      <c r="AA1096" s="3068">
        <v>3.6999999999999998E-2</v>
      </c>
      <c r="AB1096" s="3068">
        <v>0.112</v>
      </c>
      <c r="AC1096" s="2620" t="s">
        <v>1545</v>
      </c>
      <c r="AD1096" s="2620" t="s">
        <v>1545</v>
      </c>
      <c r="AE1096" s="3270" t="s">
        <v>1545</v>
      </c>
      <c r="AF1096" s="2581"/>
    </row>
    <row r="1097" spans="2:32" s="2887" customFormat="1" ht="19.5" customHeight="1" x14ac:dyDescent="0.2">
      <c r="B1097" s="3695" t="s">
        <v>5796</v>
      </c>
      <c r="C1097" s="3696"/>
      <c r="D1097" s="3159" t="s">
        <v>1545</v>
      </c>
      <c r="E1097" s="3159" t="s">
        <v>1545</v>
      </c>
      <c r="F1097" s="3160" t="s">
        <v>1545</v>
      </c>
      <c r="G1097" s="2650">
        <v>109</v>
      </c>
      <c r="H1097" s="2650" t="s">
        <v>1545</v>
      </c>
      <c r="I1097" s="3364">
        <v>0.16800000000000001</v>
      </c>
      <c r="J1097" s="3364">
        <v>0.16800000000000001</v>
      </c>
      <c r="K1097" s="3160" t="s">
        <v>1545</v>
      </c>
      <c r="L1097" s="2650" t="s">
        <v>1545</v>
      </c>
      <c r="M1097" s="2650" t="s">
        <v>1545</v>
      </c>
      <c r="N1097" s="2650" t="s">
        <v>1545</v>
      </c>
      <c r="O1097" s="3364">
        <v>0.16800000000000001</v>
      </c>
      <c r="P1097" s="3364">
        <v>0.16800000000000001</v>
      </c>
      <c r="Q1097" s="2650" t="s">
        <v>1545</v>
      </c>
      <c r="R1097" s="3160" t="s">
        <v>1545</v>
      </c>
      <c r="S1097" s="3069" t="s">
        <v>5600</v>
      </c>
      <c r="T1097" s="3068">
        <v>2.8000000000000004E-2</v>
      </c>
      <c r="U1097" s="3068">
        <v>6.720000000000001E-2</v>
      </c>
      <c r="V1097" s="3160" t="s">
        <v>1545</v>
      </c>
      <c r="W1097" s="3160" t="s">
        <v>1545</v>
      </c>
      <c r="X1097" s="3160" t="s">
        <v>1545</v>
      </c>
      <c r="Y1097" s="3068">
        <v>6.720000000000001E-2</v>
      </c>
      <c r="Z1097" s="3069" t="s">
        <v>406</v>
      </c>
      <c r="AA1097" s="3068">
        <v>3.6999999999999998E-2</v>
      </c>
      <c r="AB1097" s="3068">
        <v>0.112</v>
      </c>
      <c r="AC1097" s="2620" t="s">
        <v>1545</v>
      </c>
      <c r="AD1097" s="2620" t="s">
        <v>1545</v>
      </c>
      <c r="AE1097" s="3270" t="s">
        <v>1545</v>
      </c>
      <c r="AF1097" s="2581"/>
    </row>
    <row r="1098" spans="2:32" s="2887" customFormat="1" ht="19.5" customHeight="1" x14ac:dyDescent="0.2">
      <c r="B1098" s="3695" t="s">
        <v>5798</v>
      </c>
      <c r="C1098" s="3696"/>
      <c r="D1098" s="3159" t="s">
        <v>1545</v>
      </c>
      <c r="E1098" s="3159" t="s">
        <v>1545</v>
      </c>
      <c r="F1098" s="3160" t="s">
        <v>1545</v>
      </c>
      <c r="G1098" s="2650">
        <v>150</v>
      </c>
      <c r="H1098" s="2650" t="s">
        <v>1545</v>
      </c>
      <c r="I1098" s="3364">
        <v>0.16800000000000001</v>
      </c>
      <c r="J1098" s="3364">
        <v>0.16800000000000001</v>
      </c>
      <c r="K1098" s="3160" t="s">
        <v>1545</v>
      </c>
      <c r="L1098" s="2650" t="s">
        <v>1545</v>
      </c>
      <c r="M1098" s="2650" t="s">
        <v>1545</v>
      </c>
      <c r="N1098" s="2650" t="s">
        <v>1545</v>
      </c>
      <c r="O1098" s="3364">
        <v>0.16800000000000001</v>
      </c>
      <c r="P1098" s="3364">
        <v>0.16800000000000001</v>
      </c>
      <c r="Q1098" s="2650" t="s">
        <v>1545</v>
      </c>
      <c r="R1098" s="3160" t="s">
        <v>1545</v>
      </c>
      <c r="S1098" s="3069" t="s">
        <v>1141</v>
      </c>
      <c r="T1098" s="3068">
        <v>2.8000000000000004E-2</v>
      </c>
      <c r="U1098" s="3068">
        <v>6.720000000000001E-2</v>
      </c>
      <c r="V1098" s="3160" t="s">
        <v>1545</v>
      </c>
      <c r="W1098" s="3160" t="s">
        <v>1545</v>
      </c>
      <c r="X1098" s="3160" t="s">
        <v>1545</v>
      </c>
      <c r="Y1098" s="3068">
        <v>6.720000000000001E-2</v>
      </c>
      <c r="Z1098" s="3069" t="s">
        <v>5153</v>
      </c>
      <c r="AA1098" s="3068">
        <v>3.6999999999999998E-2</v>
      </c>
      <c r="AB1098" s="3068">
        <v>0.112</v>
      </c>
      <c r="AC1098" s="2620" t="s">
        <v>1545</v>
      </c>
      <c r="AD1098" s="2620" t="s">
        <v>1545</v>
      </c>
      <c r="AE1098" s="3270" t="s">
        <v>1545</v>
      </c>
      <c r="AF1098" s="2581"/>
    </row>
    <row r="1099" spans="2:32" s="2887" customFormat="1" ht="19.5" customHeight="1" x14ac:dyDescent="0.2">
      <c r="B1099" s="3695" t="s">
        <v>5800</v>
      </c>
      <c r="C1099" s="3696"/>
      <c r="D1099" s="3159" t="s">
        <v>1545</v>
      </c>
      <c r="E1099" s="3159" t="s">
        <v>1545</v>
      </c>
      <c r="F1099" s="3160" t="s">
        <v>1545</v>
      </c>
      <c r="G1099" s="2650">
        <v>190</v>
      </c>
      <c r="H1099" s="2650" t="s">
        <v>1545</v>
      </c>
      <c r="I1099" s="3364">
        <v>0.15680000000000002</v>
      </c>
      <c r="J1099" s="3364">
        <v>0.15680000000000002</v>
      </c>
      <c r="K1099" s="3160" t="s">
        <v>1545</v>
      </c>
      <c r="L1099" s="2650" t="s">
        <v>1545</v>
      </c>
      <c r="M1099" s="2650" t="s">
        <v>1545</v>
      </c>
      <c r="N1099" s="2650" t="s">
        <v>1545</v>
      </c>
      <c r="O1099" s="3364">
        <v>0.16800000000000001</v>
      </c>
      <c r="P1099" s="3364">
        <v>0.16800000000000001</v>
      </c>
      <c r="Q1099" s="2650" t="s">
        <v>1545</v>
      </c>
      <c r="R1099" s="3160" t="s">
        <v>1545</v>
      </c>
      <c r="S1099" s="3069" t="s">
        <v>1143</v>
      </c>
      <c r="T1099" s="3068">
        <v>2.8000000000000004E-2</v>
      </c>
      <c r="U1099" s="3068">
        <v>6.720000000000001E-2</v>
      </c>
      <c r="V1099" s="3160" t="s">
        <v>1545</v>
      </c>
      <c r="W1099" s="3160" t="s">
        <v>1545</v>
      </c>
      <c r="X1099" s="3160" t="s">
        <v>1545</v>
      </c>
      <c r="Y1099" s="3068">
        <v>6.720000000000001E-2</v>
      </c>
      <c r="Z1099" s="3069" t="s">
        <v>5570</v>
      </c>
      <c r="AA1099" s="3068">
        <v>3.6999999999999998E-2</v>
      </c>
      <c r="AB1099" s="3068">
        <v>0.112</v>
      </c>
      <c r="AC1099" s="2620" t="s">
        <v>1545</v>
      </c>
      <c r="AD1099" s="2620" t="s">
        <v>1545</v>
      </c>
      <c r="AE1099" s="3270" t="s">
        <v>1545</v>
      </c>
      <c r="AF1099" s="2581"/>
    </row>
    <row r="1100" spans="2:32" s="2887" customFormat="1" ht="19.5" customHeight="1" x14ac:dyDescent="0.2">
      <c r="B1100" s="3695" t="s">
        <v>5802</v>
      </c>
      <c r="C1100" s="3696"/>
      <c r="D1100" s="3159" t="s">
        <v>1545</v>
      </c>
      <c r="E1100" s="3159" t="s">
        <v>1545</v>
      </c>
      <c r="F1100" s="3160" t="s">
        <v>1545</v>
      </c>
      <c r="G1100" s="2650">
        <v>238</v>
      </c>
      <c r="H1100" s="2650" t="s">
        <v>1545</v>
      </c>
      <c r="I1100" s="3364">
        <v>0.15680000000000002</v>
      </c>
      <c r="J1100" s="3364">
        <v>0.15680000000000002</v>
      </c>
      <c r="K1100" s="3160" t="s">
        <v>1545</v>
      </c>
      <c r="L1100" s="2650" t="s">
        <v>1545</v>
      </c>
      <c r="M1100" s="2650" t="s">
        <v>1545</v>
      </c>
      <c r="N1100" s="2650" t="s">
        <v>1545</v>
      </c>
      <c r="O1100" s="3364">
        <v>0.16800000000000001</v>
      </c>
      <c r="P1100" s="3364">
        <v>0.16800000000000001</v>
      </c>
      <c r="Q1100" s="2650" t="s">
        <v>1545</v>
      </c>
      <c r="R1100" s="3160" t="s">
        <v>1545</v>
      </c>
      <c r="S1100" s="3069" t="s">
        <v>1143</v>
      </c>
      <c r="T1100" s="3068">
        <v>2.8000000000000004E-2</v>
      </c>
      <c r="U1100" s="3068">
        <v>6.720000000000001E-2</v>
      </c>
      <c r="V1100" s="3160" t="s">
        <v>1545</v>
      </c>
      <c r="W1100" s="3160" t="s">
        <v>1545</v>
      </c>
      <c r="X1100" s="3160" t="s">
        <v>1545</v>
      </c>
      <c r="Y1100" s="3068">
        <v>6.720000000000001E-2</v>
      </c>
      <c r="Z1100" s="3069" t="s">
        <v>56</v>
      </c>
      <c r="AA1100" s="3068">
        <v>3.6999999999999998E-2</v>
      </c>
      <c r="AB1100" s="3068">
        <v>0.112</v>
      </c>
      <c r="AC1100" s="2620" t="s">
        <v>1545</v>
      </c>
      <c r="AD1100" s="2620" t="s">
        <v>1545</v>
      </c>
      <c r="AE1100" s="3270" t="s">
        <v>1545</v>
      </c>
      <c r="AF1100" s="2581"/>
    </row>
    <row r="1101" spans="2:32" s="2887" customFormat="1" ht="19.5" customHeight="1" x14ac:dyDescent="0.2">
      <c r="B1101" s="3695" t="s">
        <v>5804</v>
      </c>
      <c r="C1101" s="3696"/>
      <c r="D1101" s="3159" t="s">
        <v>1545</v>
      </c>
      <c r="E1101" s="3159" t="s">
        <v>1545</v>
      </c>
      <c r="F1101" s="3160" t="s">
        <v>1545</v>
      </c>
      <c r="G1101" s="2650">
        <v>288</v>
      </c>
      <c r="H1101" s="2650" t="s">
        <v>1545</v>
      </c>
      <c r="I1101" s="3364">
        <v>0.14560000000000001</v>
      </c>
      <c r="J1101" s="3364">
        <v>0.14560000000000001</v>
      </c>
      <c r="K1101" s="3160" t="s">
        <v>1545</v>
      </c>
      <c r="L1101" s="2650" t="s">
        <v>1545</v>
      </c>
      <c r="M1101" s="2650" t="s">
        <v>1545</v>
      </c>
      <c r="N1101" s="2650" t="s">
        <v>1545</v>
      </c>
      <c r="O1101" s="3364">
        <v>0.16800000000000001</v>
      </c>
      <c r="P1101" s="3364">
        <v>0.16800000000000001</v>
      </c>
      <c r="Q1101" s="2650" t="s">
        <v>1545</v>
      </c>
      <c r="R1101" s="3160" t="s">
        <v>1545</v>
      </c>
      <c r="S1101" s="3069" t="s">
        <v>1127</v>
      </c>
      <c r="T1101" s="3068">
        <v>2.8000000000000004E-2</v>
      </c>
      <c r="U1101" s="3068">
        <v>6.720000000000001E-2</v>
      </c>
      <c r="V1101" s="3160" t="s">
        <v>1545</v>
      </c>
      <c r="W1101" s="3160" t="s">
        <v>1545</v>
      </c>
      <c r="X1101" s="3160" t="s">
        <v>1545</v>
      </c>
      <c r="Y1101" s="3068">
        <v>6.720000000000001E-2</v>
      </c>
      <c r="Z1101" s="3069" t="s">
        <v>5579</v>
      </c>
      <c r="AA1101" s="3068">
        <v>3.6999999999999998E-2</v>
      </c>
      <c r="AB1101" s="3068">
        <v>0.112</v>
      </c>
      <c r="AC1101" s="2620" t="s">
        <v>1545</v>
      </c>
      <c r="AD1101" s="2620" t="s">
        <v>1545</v>
      </c>
      <c r="AE1101" s="3270" t="s">
        <v>1545</v>
      </c>
      <c r="AF1101" s="2581"/>
    </row>
    <row r="1102" spans="2:32" s="2887" customFormat="1" ht="19.5" customHeight="1" x14ac:dyDescent="0.2">
      <c r="B1102" s="3695" t="s">
        <v>5806</v>
      </c>
      <c r="C1102" s="3696"/>
      <c r="D1102" s="3159" t="s">
        <v>1545</v>
      </c>
      <c r="E1102" s="3159" t="s">
        <v>1545</v>
      </c>
      <c r="F1102" s="3160" t="s">
        <v>1545</v>
      </c>
      <c r="G1102" s="2650">
        <v>430</v>
      </c>
      <c r="H1102" s="2650" t="s">
        <v>1545</v>
      </c>
      <c r="I1102" s="3364">
        <v>0.13440000000000002</v>
      </c>
      <c r="J1102" s="3364">
        <v>0.13440000000000002</v>
      </c>
      <c r="K1102" s="3160" t="s">
        <v>1545</v>
      </c>
      <c r="L1102" s="2650" t="s">
        <v>1545</v>
      </c>
      <c r="M1102" s="2650" t="s">
        <v>1545</v>
      </c>
      <c r="N1102" s="2650" t="s">
        <v>1545</v>
      </c>
      <c r="O1102" s="3364">
        <v>0.15680000000000002</v>
      </c>
      <c r="P1102" s="3364">
        <v>0.15680000000000002</v>
      </c>
      <c r="Q1102" s="2650" t="s">
        <v>1545</v>
      </c>
      <c r="R1102" s="3160" t="s">
        <v>1545</v>
      </c>
      <c r="S1102" s="3069" t="s">
        <v>5584</v>
      </c>
      <c r="T1102" s="3068">
        <v>2.8000000000000004E-2</v>
      </c>
      <c r="U1102" s="3068">
        <v>6.720000000000001E-2</v>
      </c>
      <c r="V1102" s="3160" t="s">
        <v>1545</v>
      </c>
      <c r="W1102" s="3160" t="s">
        <v>1545</v>
      </c>
      <c r="X1102" s="3160" t="s">
        <v>1545</v>
      </c>
      <c r="Y1102" s="3068">
        <v>6.720000000000001E-2</v>
      </c>
      <c r="Z1102" s="3069" t="s">
        <v>58</v>
      </c>
      <c r="AA1102" s="3068">
        <v>3.6999999999999998E-2</v>
      </c>
      <c r="AB1102" s="3068">
        <v>0.112</v>
      </c>
      <c r="AC1102" s="2620" t="s">
        <v>1545</v>
      </c>
      <c r="AD1102" s="2620" t="s">
        <v>1545</v>
      </c>
      <c r="AE1102" s="3270" t="s">
        <v>1545</v>
      </c>
      <c r="AF1102" s="2581"/>
    </row>
    <row r="1103" spans="2:32" s="2887" customFormat="1" ht="19.5" customHeight="1" x14ac:dyDescent="0.2">
      <c r="B1103" s="3695" t="s">
        <v>5808</v>
      </c>
      <c r="C1103" s="3696"/>
      <c r="D1103" s="3159" t="s">
        <v>1545</v>
      </c>
      <c r="E1103" s="3159" t="s">
        <v>1545</v>
      </c>
      <c r="F1103" s="3160" t="s">
        <v>1545</v>
      </c>
      <c r="G1103" s="2650">
        <v>96</v>
      </c>
      <c r="H1103" s="2650" t="s">
        <v>1545</v>
      </c>
      <c r="I1103" s="3364">
        <v>0.16800000000000001</v>
      </c>
      <c r="J1103" s="3364">
        <v>0.16800000000000001</v>
      </c>
      <c r="K1103" s="3160" t="s">
        <v>1545</v>
      </c>
      <c r="L1103" s="2650" t="s">
        <v>1545</v>
      </c>
      <c r="M1103" s="2650" t="s">
        <v>1545</v>
      </c>
      <c r="N1103" s="2650" t="s">
        <v>1545</v>
      </c>
      <c r="O1103" s="3364">
        <v>0.15680000000000002</v>
      </c>
      <c r="P1103" s="3364">
        <v>0.15680000000000002</v>
      </c>
      <c r="Q1103" s="2650" t="s">
        <v>1545</v>
      </c>
      <c r="R1103" s="3160" t="s">
        <v>1545</v>
      </c>
      <c r="S1103" s="3069" t="s">
        <v>1144</v>
      </c>
      <c r="T1103" s="3068">
        <v>2.8000000000000004E-2</v>
      </c>
      <c r="U1103" s="3068">
        <v>6.720000000000001E-2</v>
      </c>
      <c r="V1103" s="3160" t="s">
        <v>1545</v>
      </c>
      <c r="W1103" s="3160" t="s">
        <v>1545</v>
      </c>
      <c r="X1103" s="3160" t="s">
        <v>1545</v>
      </c>
      <c r="Y1103" s="3068">
        <v>6.720000000000001E-2</v>
      </c>
      <c r="Z1103" s="3069" t="s">
        <v>49</v>
      </c>
      <c r="AA1103" s="3068">
        <v>3.6999999999999998E-2</v>
      </c>
      <c r="AB1103" s="3068">
        <v>0.112</v>
      </c>
      <c r="AC1103" s="2620" t="s">
        <v>1545</v>
      </c>
      <c r="AD1103" s="2620" t="s">
        <v>1545</v>
      </c>
      <c r="AE1103" s="3270" t="s">
        <v>1545</v>
      </c>
      <c r="AF1103" s="2581"/>
    </row>
    <row r="1104" spans="2:32" s="2887" customFormat="1" ht="19.5" customHeight="1" x14ac:dyDescent="0.2">
      <c r="B1104" s="3695" t="s">
        <v>5810</v>
      </c>
      <c r="C1104" s="3696"/>
      <c r="D1104" s="3159" t="s">
        <v>1545</v>
      </c>
      <c r="E1104" s="3159" t="s">
        <v>1545</v>
      </c>
      <c r="F1104" s="3160" t="s">
        <v>1545</v>
      </c>
      <c r="G1104" s="2650">
        <v>104</v>
      </c>
      <c r="H1104" s="2650" t="s">
        <v>1545</v>
      </c>
      <c r="I1104" s="3364">
        <v>0.16800000000000001</v>
      </c>
      <c r="J1104" s="3364">
        <v>0.16800000000000001</v>
      </c>
      <c r="K1104" s="3160" t="s">
        <v>1545</v>
      </c>
      <c r="L1104" s="2650" t="s">
        <v>1545</v>
      </c>
      <c r="M1104" s="2650" t="s">
        <v>1545</v>
      </c>
      <c r="N1104" s="2650" t="s">
        <v>1545</v>
      </c>
      <c r="O1104" s="3364">
        <v>0.15680000000000002</v>
      </c>
      <c r="P1104" s="3364">
        <v>0.15680000000000002</v>
      </c>
      <c r="Q1104" s="2650" t="s">
        <v>1545</v>
      </c>
      <c r="R1104" s="3160" t="s">
        <v>1545</v>
      </c>
      <c r="S1104" s="3069" t="s">
        <v>5590</v>
      </c>
      <c r="T1104" s="3068">
        <v>2.8000000000000004E-2</v>
      </c>
      <c r="U1104" s="3068">
        <v>6.720000000000001E-2</v>
      </c>
      <c r="V1104" s="3160" t="s">
        <v>1545</v>
      </c>
      <c r="W1104" s="3160" t="s">
        <v>1545</v>
      </c>
      <c r="X1104" s="3160" t="s">
        <v>1545</v>
      </c>
      <c r="Y1104" s="3068">
        <v>6.720000000000001E-2</v>
      </c>
      <c r="Z1104" s="3069" t="s">
        <v>51</v>
      </c>
      <c r="AA1104" s="3068">
        <v>3.6999999999999998E-2</v>
      </c>
      <c r="AB1104" s="3068">
        <v>0.112</v>
      </c>
      <c r="AC1104" s="2620" t="s">
        <v>1545</v>
      </c>
      <c r="AD1104" s="2620" t="s">
        <v>1545</v>
      </c>
      <c r="AE1104" s="3270" t="s">
        <v>1545</v>
      </c>
      <c r="AF1104" s="2581"/>
    </row>
    <row r="1105" spans="2:32" s="2887" customFormat="1" ht="19.5" customHeight="1" x14ac:dyDescent="0.2">
      <c r="B1105" s="3695" t="s">
        <v>5812</v>
      </c>
      <c r="C1105" s="3696"/>
      <c r="D1105" s="3159" t="s">
        <v>1545</v>
      </c>
      <c r="E1105" s="3159" t="s">
        <v>1545</v>
      </c>
      <c r="F1105" s="3160" t="s">
        <v>1545</v>
      </c>
      <c r="G1105" s="2650">
        <v>134</v>
      </c>
      <c r="H1105" s="2650" t="s">
        <v>1545</v>
      </c>
      <c r="I1105" s="3364">
        <v>0.16800000000000001</v>
      </c>
      <c r="J1105" s="3364">
        <v>0.16800000000000001</v>
      </c>
      <c r="K1105" s="3160" t="s">
        <v>1545</v>
      </c>
      <c r="L1105" s="2650" t="s">
        <v>1545</v>
      </c>
      <c r="M1105" s="2650" t="s">
        <v>1545</v>
      </c>
      <c r="N1105" s="2650" t="s">
        <v>1545</v>
      </c>
      <c r="O1105" s="3364">
        <v>0.15680000000000002</v>
      </c>
      <c r="P1105" s="3364">
        <v>0.15680000000000002</v>
      </c>
      <c r="Q1105" s="2650" t="s">
        <v>1545</v>
      </c>
      <c r="R1105" s="3160" t="s">
        <v>1545</v>
      </c>
      <c r="S1105" s="3069" t="s">
        <v>5595</v>
      </c>
      <c r="T1105" s="3068">
        <v>2.8000000000000004E-2</v>
      </c>
      <c r="U1105" s="3068">
        <v>6.720000000000001E-2</v>
      </c>
      <c r="V1105" s="3160" t="s">
        <v>1545</v>
      </c>
      <c r="W1105" s="3160" t="s">
        <v>1545</v>
      </c>
      <c r="X1105" s="3160" t="s">
        <v>1545</v>
      </c>
      <c r="Y1105" s="3068">
        <v>6.720000000000001E-2</v>
      </c>
      <c r="Z1105" s="3069" t="s">
        <v>51</v>
      </c>
      <c r="AA1105" s="3068">
        <v>3.6999999999999998E-2</v>
      </c>
      <c r="AB1105" s="3068">
        <v>0.112</v>
      </c>
      <c r="AC1105" s="2620" t="s">
        <v>1545</v>
      </c>
      <c r="AD1105" s="2620" t="s">
        <v>1545</v>
      </c>
      <c r="AE1105" s="3270" t="s">
        <v>1545</v>
      </c>
      <c r="AF1105" s="2581"/>
    </row>
    <row r="1106" spans="2:32" s="2887" customFormat="1" ht="19.5" customHeight="1" x14ac:dyDescent="0.2">
      <c r="B1106" s="3695" t="s">
        <v>5814</v>
      </c>
      <c r="C1106" s="3696"/>
      <c r="D1106" s="3159" t="s">
        <v>1545</v>
      </c>
      <c r="E1106" s="3159" t="s">
        <v>1545</v>
      </c>
      <c r="F1106" s="3160" t="s">
        <v>1545</v>
      </c>
      <c r="G1106" s="2650">
        <v>142</v>
      </c>
      <c r="H1106" s="2650" t="s">
        <v>1545</v>
      </c>
      <c r="I1106" s="3364">
        <v>0.16800000000000001</v>
      </c>
      <c r="J1106" s="3364">
        <v>0.16800000000000001</v>
      </c>
      <c r="K1106" s="3160" t="s">
        <v>1545</v>
      </c>
      <c r="L1106" s="2650" t="s">
        <v>1545</v>
      </c>
      <c r="M1106" s="2650" t="s">
        <v>1545</v>
      </c>
      <c r="N1106" s="2650" t="s">
        <v>1545</v>
      </c>
      <c r="O1106" s="3364">
        <v>0.14560000000000001</v>
      </c>
      <c r="P1106" s="3364">
        <v>0.14560000000000001</v>
      </c>
      <c r="Q1106" s="2650" t="s">
        <v>1545</v>
      </c>
      <c r="R1106" s="3160" t="s">
        <v>1545</v>
      </c>
      <c r="S1106" s="3069" t="s">
        <v>5600</v>
      </c>
      <c r="T1106" s="3068">
        <v>2.8000000000000004E-2</v>
      </c>
      <c r="U1106" s="3068">
        <v>6.720000000000001E-2</v>
      </c>
      <c r="V1106" s="3160" t="s">
        <v>1545</v>
      </c>
      <c r="W1106" s="3160" t="s">
        <v>1545</v>
      </c>
      <c r="X1106" s="3160" t="s">
        <v>1545</v>
      </c>
      <c r="Y1106" s="3068">
        <v>6.720000000000001E-2</v>
      </c>
      <c r="Z1106" s="3069" t="s">
        <v>406</v>
      </c>
      <c r="AA1106" s="3068">
        <v>3.6999999999999998E-2</v>
      </c>
      <c r="AB1106" s="3068">
        <v>0.112</v>
      </c>
      <c r="AC1106" s="2620" t="s">
        <v>1545</v>
      </c>
      <c r="AD1106" s="2620" t="s">
        <v>1545</v>
      </c>
      <c r="AE1106" s="3270" t="s">
        <v>1545</v>
      </c>
      <c r="AF1106" s="2581"/>
    </row>
    <row r="1107" spans="2:32" s="2887" customFormat="1" ht="19.5" customHeight="1" x14ac:dyDescent="0.2">
      <c r="B1107" s="3695" t="s">
        <v>5816</v>
      </c>
      <c r="C1107" s="3696"/>
      <c r="D1107" s="3159" t="s">
        <v>1545</v>
      </c>
      <c r="E1107" s="3159" t="s">
        <v>1545</v>
      </c>
      <c r="F1107" s="3160" t="s">
        <v>1545</v>
      </c>
      <c r="G1107" s="2650">
        <v>183</v>
      </c>
      <c r="H1107" s="2650" t="s">
        <v>1545</v>
      </c>
      <c r="I1107" s="3364">
        <v>0.16800000000000001</v>
      </c>
      <c r="J1107" s="3364">
        <v>0.16800000000000001</v>
      </c>
      <c r="K1107" s="3160" t="s">
        <v>1545</v>
      </c>
      <c r="L1107" s="2650" t="s">
        <v>1545</v>
      </c>
      <c r="M1107" s="2650" t="s">
        <v>1545</v>
      </c>
      <c r="N1107" s="2650" t="s">
        <v>1545</v>
      </c>
      <c r="O1107" s="3364">
        <v>0.14560000000000001</v>
      </c>
      <c r="P1107" s="3364">
        <v>0.14560000000000001</v>
      </c>
      <c r="Q1107" s="2650" t="s">
        <v>1545</v>
      </c>
      <c r="R1107" s="3160" t="s">
        <v>1545</v>
      </c>
      <c r="S1107" s="3069" t="s">
        <v>1141</v>
      </c>
      <c r="T1107" s="3068">
        <v>2.8000000000000004E-2</v>
      </c>
      <c r="U1107" s="3068">
        <v>6.720000000000001E-2</v>
      </c>
      <c r="V1107" s="3160" t="s">
        <v>1545</v>
      </c>
      <c r="W1107" s="3160" t="s">
        <v>1545</v>
      </c>
      <c r="X1107" s="3160" t="s">
        <v>1545</v>
      </c>
      <c r="Y1107" s="3068">
        <v>6.720000000000001E-2</v>
      </c>
      <c r="Z1107" s="3069" t="s">
        <v>5153</v>
      </c>
      <c r="AA1107" s="3068">
        <v>3.6999999999999998E-2</v>
      </c>
      <c r="AB1107" s="3068">
        <v>0.112</v>
      </c>
      <c r="AC1107" s="2620" t="s">
        <v>1545</v>
      </c>
      <c r="AD1107" s="2620" t="s">
        <v>1545</v>
      </c>
      <c r="AE1107" s="3270" t="s">
        <v>1545</v>
      </c>
      <c r="AF1107" s="2581"/>
    </row>
    <row r="1108" spans="2:32" s="2887" customFormat="1" ht="19.5" customHeight="1" x14ac:dyDescent="0.2">
      <c r="B1108" s="3695" t="s">
        <v>5818</v>
      </c>
      <c r="C1108" s="3696"/>
      <c r="D1108" s="3159" t="s">
        <v>1545</v>
      </c>
      <c r="E1108" s="3159" t="s">
        <v>1545</v>
      </c>
      <c r="F1108" s="3160" t="s">
        <v>1545</v>
      </c>
      <c r="G1108" s="2650">
        <v>226</v>
      </c>
      <c r="H1108" s="2650" t="s">
        <v>1545</v>
      </c>
      <c r="I1108" s="3364">
        <v>0.15680000000000002</v>
      </c>
      <c r="J1108" s="3364">
        <v>0.15680000000000002</v>
      </c>
      <c r="K1108" s="3160" t="s">
        <v>1545</v>
      </c>
      <c r="L1108" s="2650" t="s">
        <v>1545</v>
      </c>
      <c r="M1108" s="2650" t="s">
        <v>1545</v>
      </c>
      <c r="N1108" s="2650" t="s">
        <v>1545</v>
      </c>
      <c r="O1108" s="3364">
        <v>0.13440000000000002</v>
      </c>
      <c r="P1108" s="3364">
        <v>0.13440000000000002</v>
      </c>
      <c r="Q1108" s="2650" t="s">
        <v>1545</v>
      </c>
      <c r="R1108" s="3160" t="s">
        <v>1545</v>
      </c>
      <c r="S1108" s="3069" t="s">
        <v>1143</v>
      </c>
      <c r="T1108" s="3068">
        <v>2.8000000000000004E-2</v>
      </c>
      <c r="U1108" s="3068">
        <v>6.720000000000001E-2</v>
      </c>
      <c r="V1108" s="3160" t="s">
        <v>1545</v>
      </c>
      <c r="W1108" s="3160" t="s">
        <v>1545</v>
      </c>
      <c r="X1108" s="3160" t="s">
        <v>1545</v>
      </c>
      <c r="Y1108" s="3068">
        <v>6.720000000000001E-2</v>
      </c>
      <c r="Z1108" s="3069" t="s">
        <v>5570</v>
      </c>
      <c r="AA1108" s="3068">
        <v>3.6999999999999998E-2</v>
      </c>
      <c r="AB1108" s="3068">
        <v>0.112</v>
      </c>
      <c r="AC1108" s="2620" t="s">
        <v>1545</v>
      </c>
      <c r="AD1108" s="2620" t="s">
        <v>1545</v>
      </c>
      <c r="AE1108" s="3270" t="s">
        <v>1545</v>
      </c>
      <c r="AF1108" s="2581"/>
    </row>
    <row r="1109" spans="2:32" s="2887" customFormat="1" ht="19.5" customHeight="1" x14ac:dyDescent="0.2">
      <c r="B1109" s="3695" t="s">
        <v>5820</v>
      </c>
      <c r="C1109" s="3696"/>
      <c r="D1109" s="3159" t="s">
        <v>1545</v>
      </c>
      <c r="E1109" s="3159" t="s">
        <v>1545</v>
      </c>
      <c r="F1109" s="3160" t="s">
        <v>1545</v>
      </c>
      <c r="G1109" s="2650">
        <v>274</v>
      </c>
      <c r="H1109" s="2650" t="s">
        <v>1545</v>
      </c>
      <c r="I1109" s="3364">
        <v>0.15680000000000002</v>
      </c>
      <c r="J1109" s="3364">
        <v>0.15680000000000002</v>
      </c>
      <c r="K1109" s="3160" t="s">
        <v>1545</v>
      </c>
      <c r="L1109" s="2650" t="s">
        <v>1545</v>
      </c>
      <c r="M1109" s="2650" t="s">
        <v>1545</v>
      </c>
      <c r="N1109" s="2650" t="s">
        <v>1545</v>
      </c>
      <c r="O1109" s="3364">
        <v>0.13440000000000002</v>
      </c>
      <c r="P1109" s="3364">
        <v>0.13440000000000002</v>
      </c>
      <c r="Q1109" s="2650" t="s">
        <v>1545</v>
      </c>
      <c r="R1109" s="3160" t="s">
        <v>1545</v>
      </c>
      <c r="S1109" s="3069" t="s">
        <v>1143</v>
      </c>
      <c r="T1109" s="3068">
        <v>2.8000000000000004E-2</v>
      </c>
      <c r="U1109" s="3068">
        <v>6.720000000000001E-2</v>
      </c>
      <c r="V1109" s="3160" t="s">
        <v>1545</v>
      </c>
      <c r="W1109" s="3160" t="s">
        <v>1545</v>
      </c>
      <c r="X1109" s="3160" t="s">
        <v>1545</v>
      </c>
      <c r="Y1109" s="3068">
        <v>6.720000000000001E-2</v>
      </c>
      <c r="Z1109" s="3069" t="s">
        <v>56</v>
      </c>
      <c r="AA1109" s="3068">
        <v>3.6999999999999998E-2</v>
      </c>
      <c r="AB1109" s="3068">
        <v>0.112</v>
      </c>
      <c r="AC1109" s="2620" t="s">
        <v>1545</v>
      </c>
      <c r="AD1109" s="2620" t="s">
        <v>1545</v>
      </c>
      <c r="AE1109" s="3270" t="s">
        <v>1545</v>
      </c>
      <c r="AF1109" s="2581"/>
    </row>
    <row r="1110" spans="2:32" s="2887" customFormat="1" ht="19.5" customHeight="1" x14ac:dyDescent="0.2">
      <c r="B1110" s="3695" t="s">
        <v>5822</v>
      </c>
      <c r="C1110" s="3696"/>
      <c r="D1110" s="3159" t="s">
        <v>1545</v>
      </c>
      <c r="E1110" s="3159" t="s">
        <v>1545</v>
      </c>
      <c r="F1110" s="3160" t="s">
        <v>1545</v>
      </c>
      <c r="G1110" s="2650">
        <v>327</v>
      </c>
      <c r="H1110" s="2650" t="s">
        <v>1545</v>
      </c>
      <c r="I1110" s="3364">
        <v>0.14560000000000001</v>
      </c>
      <c r="J1110" s="3364">
        <v>0.14560000000000001</v>
      </c>
      <c r="K1110" s="3160" t="s">
        <v>1545</v>
      </c>
      <c r="L1110" s="2650" t="s">
        <v>1545</v>
      </c>
      <c r="M1110" s="2650" t="s">
        <v>1545</v>
      </c>
      <c r="N1110" s="2650" t="s">
        <v>1545</v>
      </c>
      <c r="O1110" s="3364">
        <v>0.16800000000000001</v>
      </c>
      <c r="P1110" s="3364">
        <v>0.16800000000000001</v>
      </c>
      <c r="Q1110" s="2650" t="s">
        <v>1545</v>
      </c>
      <c r="R1110" s="3160" t="s">
        <v>1545</v>
      </c>
      <c r="S1110" s="3069" t="s">
        <v>1127</v>
      </c>
      <c r="T1110" s="3068">
        <v>2.8000000000000004E-2</v>
      </c>
      <c r="U1110" s="3068">
        <v>6.720000000000001E-2</v>
      </c>
      <c r="V1110" s="3160" t="s">
        <v>1545</v>
      </c>
      <c r="W1110" s="3160" t="s">
        <v>1545</v>
      </c>
      <c r="X1110" s="3160" t="s">
        <v>1545</v>
      </c>
      <c r="Y1110" s="3068">
        <v>6.720000000000001E-2</v>
      </c>
      <c r="Z1110" s="3069" t="s">
        <v>5579</v>
      </c>
      <c r="AA1110" s="3068">
        <v>3.6999999999999998E-2</v>
      </c>
      <c r="AB1110" s="3068">
        <v>0.112</v>
      </c>
      <c r="AC1110" s="2620" t="s">
        <v>1545</v>
      </c>
      <c r="AD1110" s="2620" t="s">
        <v>1545</v>
      </c>
      <c r="AE1110" s="3270" t="s">
        <v>1545</v>
      </c>
      <c r="AF1110" s="2581"/>
    </row>
    <row r="1111" spans="2:32" s="2887" customFormat="1" ht="19.5" customHeight="1" x14ac:dyDescent="0.2">
      <c r="B1111" s="3695" t="s">
        <v>5824</v>
      </c>
      <c r="C1111" s="3696"/>
      <c r="D1111" s="3159" t="s">
        <v>1545</v>
      </c>
      <c r="E1111" s="3159" t="s">
        <v>1545</v>
      </c>
      <c r="F1111" s="3160" t="s">
        <v>1545</v>
      </c>
      <c r="G1111" s="2650">
        <v>472</v>
      </c>
      <c r="H1111" s="2650" t="s">
        <v>1545</v>
      </c>
      <c r="I1111" s="3364">
        <v>0.13440000000000002</v>
      </c>
      <c r="J1111" s="3364">
        <v>0.13440000000000002</v>
      </c>
      <c r="K1111" s="3160" t="s">
        <v>1545</v>
      </c>
      <c r="L1111" s="2650" t="s">
        <v>1545</v>
      </c>
      <c r="M1111" s="2650" t="s">
        <v>1545</v>
      </c>
      <c r="N1111" s="2650" t="s">
        <v>1545</v>
      </c>
      <c r="O1111" s="3364">
        <v>0.16800000000000001</v>
      </c>
      <c r="P1111" s="3364">
        <v>0.16800000000000001</v>
      </c>
      <c r="Q1111" s="2650" t="s">
        <v>1545</v>
      </c>
      <c r="R1111" s="3160" t="s">
        <v>1545</v>
      </c>
      <c r="S1111" s="3069" t="s">
        <v>5584</v>
      </c>
      <c r="T1111" s="3068">
        <v>2.8000000000000004E-2</v>
      </c>
      <c r="U1111" s="3068">
        <v>6.720000000000001E-2</v>
      </c>
      <c r="V1111" s="3160" t="s">
        <v>1545</v>
      </c>
      <c r="W1111" s="3160" t="s">
        <v>1545</v>
      </c>
      <c r="X1111" s="3160" t="s">
        <v>1545</v>
      </c>
      <c r="Y1111" s="3068">
        <v>6.720000000000001E-2</v>
      </c>
      <c r="Z1111" s="3069" t="s">
        <v>58</v>
      </c>
      <c r="AA1111" s="3068">
        <v>3.6999999999999998E-2</v>
      </c>
      <c r="AB1111" s="3068">
        <v>0.112</v>
      </c>
      <c r="AC1111" s="2620" t="s">
        <v>1545</v>
      </c>
      <c r="AD1111" s="2620" t="s">
        <v>1545</v>
      </c>
      <c r="AE1111" s="3270" t="s">
        <v>1545</v>
      </c>
      <c r="AF1111" s="2581"/>
    </row>
    <row r="1112" spans="2:32" s="2887" customFormat="1" ht="19.5" customHeight="1" x14ac:dyDescent="0.2">
      <c r="B1112" s="3695" t="s">
        <v>5899</v>
      </c>
      <c r="C1112" s="3696"/>
      <c r="D1112" s="3159" t="s">
        <v>1545</v>
      </c>
      <c r="E1112" s="3159" t="s">
        <v>1545</v>
      </c>
      <c r="F1112" s="3160" t="s">
        <v>1545</v>
      </c>
      <c r="G1112" s="2650">
        <v>430</v>
      </c>
      <c r="H1112" s="2650" t="s">
        <v>1545</v>
      </c>
      <c r="I1112" s="3364">
        <v>0.13440000000000002</v>
      </c>
      <c r="J1112" s="3364">
        <v>0.13440000000000002</v>
      </c>
      <c r="K1112" s="3160" t="s">
        <v>1545</v>
      </c>
      <c r="L1112" s="2650" t="s">
        <v>1545</v>
      </c>
      <c r="M1112" s="2650" t="s">
        <v>1545</v>
      </c>
      <c r="N1112" s="2650" t="s">
        <v>1545</v>
      </c>
      <c r="O1112" s="3364">
        <v>0.15680000000000002</v>
      </c>
      <c r="P1112" s="3364">
        <v>0.15680000000000002</v>
      </c>
      <c r="Q1112" s="2650" t="s">
        <v>1545</v>
      </c>
      <c r="R1112" s="3160" t="s">
        <v>1545</v>
      </c>
      <c r="S1112" s="3069" t="s">
        <v>5584</v>
      </c>
      <c r="T1112" s="3068">
        <v>2.8000000000000004E-2</v>
      </c>
      <c r="U1112" s="3068">
        <v>6.720000000000001E-2</v>
      </c>
      <c r="V1112" s="3160" t="s">
        <v>1545</v>
      </c>
      <c r="W1112" s="3160" t="s">
        <v>1545</v>
      </c>
      <c r="X1112" s="3160" t="s">
        <v>1545</v>
      </c>
      <c r="Y1112" s="3068">
        <v>6.720000000000001E-2</v>
      </c>
      <c r="Z1112" s="3069" t="s">
        <v>58</v>
      </c>
      <c r="AA1112" s="3068">
        <v>3.6999999999999998E-2</v>
      </c>
      <c r="AB1112" s="3068">
        <v>0.112</v>
      </c>
      <c r="AC1112" s="2620" t="s">
        <v>1545</v>
      </c>
      <c r="AD1112" s="2620" t="s">
        <v>1545</v>
      </c>
      <c r="AE1112" s="3270" t="s">
        <v>1545</v>
      </c>
      <c r="AF1112" s="2581"/>
    </row>
    <row r="1113" spans="2:32" s="2887" customFormat="1" ht="19.5" customHeight="1" x14ac:dyDescent="0.2">
      <c r="B1113" s="3695" t="s">
        <v>5715</v>
      </c>
      <c r="C1113" s="3696"/>
      <c r="D1113" s="3159" t="s">
        <v>1545</v>
      </c>
      <c r="E1113" s="3159" t="s">
        <v>1545</v>
      </c>
      <c r="F1113" s="3160" t="s">
        <v>1545</v>
      </c>
      <c r="G1113" s="2650">
        <v>63</v>
      </c>
      <c r="H1113" s="2650" t="s">
        <v>1545</v>
      </c>
      <c r="I1113" s="3364">
        <v>0.16800000000000001</v>
      </c>
      <c r="J1113" s="3364">
        <v>0.16800000000000001</v>
      </c>
      <c r="K1113" s="3160" t="s">
        <v>1545</v>
      </c>
      <c r="L1113" s="2650" t="s">
        <v>1545</v>
      </c>
      <c r="M1113" s="2650" t="s">
        <v>1545</v>
      </c>
      <c r="N1113" s="2650" t="s">
        <v>1545</v>
      </c>
      <c r="O1113" s="3364">
        <v>0.16800000000000001</v>
      </c>
      <c r="P1113" s="3364">
        <v>0.16800000000000001</v>
      </c>
      <c r="Q1113" s="2650" t="s">
        <v>1545</v>
      </c>
      <c r="R1113" s="3160" t="s">
        <v>1545</v>
      </c>
      <c r="S1113" s="3069" t="s">
        <v>1144</v>
      </c>
      <c r="T1113" s="3068">
        <v>2.8000000000000004E-2</v>
      </c>
      <c r="U1113" s="3068">
        <v>6.720000000000001E-2</v>
      </c>
      <c r="V1113" s="3160" t="s">
        <v>1545</v>
      </c>
      <c r="W1113" s="3160" t="s">
        <v>1545</v>
      </c>
      <c r="X1113" s="3160" t="s">
        <v>1545</v>
      </c>
      <c r="Y1113" s="3068">
        <v>6.720000000000001E-2</v>
      </c>
      <c r="Z1113" s="3069" t="s">
        <v>49</v>
      </c>
      <c r="AA1113" s="3068">
        <v>3.6999999999999998E-2</v>
      </c>
      <c r="AB1113" s="3068">
        <v>0.112</v>
      </c>
      <c r="AC1113" s="2620" t="s">
        <v>1545</v>
      </c>
      <c r="AD1113" s="2620" t="s">
        <v>1545</v>
      </c>
      <c r="AE1113" s="3270" t="s">
        <v>1545</v>
      </c>
      <c r="AF1113" s="2581"/>
    </row>
    <row r="1114" spans="2:32" s="2887" customFormat="1" ht="19.5" customHeight="1" x14ac:dyDescent="0.2">
      <c r="B1114" s="3695" t="s">
        <v>5718</v>
      </c>
      <c r="C1114" s="3696"/>
      <c r="D1114" s="3159" t="s">
        <v>1545</v>
      </c>
      <c r="E1114" s="3159" t="s">
        <v>1545</v>
      </c>
      <c r="F1114" s="3160" t="s">
        <v>1545</v>
      </c>
      <c r="G1114" s="2650">
        <v>93</v>
      </c>
      <c r="H1114" s="2650" t="s">
        <v>1545</v>
      </c>
      <c r="I1114" s="3364">
        <v>0.16800000000000001</v>
      </c>
      <c r="J1114" s="3364">
        <v>0.16800000000000001</v>
      </c>
      <c r="K1114" s="3160" t="s">
        <v>1545</v>
      </c>
      <c r="L1114" s="2650" t="s">
        <v>1545</v>
      </c>
      <c r="M1114" s="2650" t="s">
        <v>1545</v>
      </c>
      <c r="N1114" s="2650" t="s">
        <v>1545</v>
      </c>
      <c r="O1114" s="3364">
        <v>0.16800000000000001</v>
      </c>
      <c r="P1114" s="3364">
        <v>0.16800000000000001</v>
      </c>
      <c r="Q1114" s="2650" t="s">
        <v>1545</v>
      </c>
      <c r="R1114" s="3160" t="s">
        <v>1545</v>
      </c>
      <c r="S1114" s="3069" t="s">
        <v>5590</v>
      </c>
      <c r="T1114" s="3068">
        <v>2.8000000000000004E-2</v>
      </c>
      <c r="U1114" s="3068">
        <v>6.720000000000001E-2</v>
      </c>
      <c r="V1114" s="3160" t="s">
        <v>1545</v>
      </c>
      <c r="W1114" s="3160" t="s">
        <v>1545</v>
      </c>
      <c r="X1114" s="3160" t="s">
        <v>1545</v>
      </c>
      <c r="Y1114" s="3068">
        <v>6.720000000000001E-2</v>
      </c>
      <c r="Z1114" s="3069" t="s">
        <v>49</v>
      </c>
      <c r="AA1114" s="3068">
        <v>3.6999999999999998E-2</v>
      </c>
      <c r="AB1114" s="3068">
        <v>0.112</v>
      </c>
      <c r="AC1114" s="2620" t="s">
        <v>1545</v>
      </c>
      <c r="AD1114" s="2620" t="s">
        <v>1545</v>
      </c>
      <c r="AE1114" s="3270" t="s">
        <v>1545</v>
      </c>
      <c r="AF1114" s="2581"/>
    </row>
    <row r="1115" spans="2:32" s="2887" customFormat="1" ht="19.5" customHeight="1" x14ac:dyDescent="0.2">
      <c r="B1115" s="3695" t="s">
        <v>5720</v>
      </c>
      <c r="C1115" s="3696"/>
      <c r="D1115" s="3159" t="s">
        <v>1545</v>
      </c>
      <c r="E1115" s="3159" t="s">
        <v>1545</v>
      </c>
      <c r="F1115" s="3160" t="s">
        <v>1545</v>
      </c>
      <c r="G1115" s="2650">
        <v>101</v>
      </c>
      <c r="H1115" s="2650" t="s">
        <v>1545</v>
      </c>
      <c r="I1115" s="3364">
        <v>0.16800000000000001</v>
      </c>
      <c r="J1115" s="3364">
        <v>0.16800000000000001</v>
      </c>
      <c r="K1115" s="3160" t="s">
        <v>1545</v>
      </c>
      <c r="L1115" s="2650" t="s">
        <v>1545</v>
      </c>
      <c r="M1115" s="2650" t="s">
        <v>1545</v>
      </c>
      <c r="N1115" s="2650" t="s">
        <v>1545</v>
      </c>
      <c r="O1115" s="3364">
        <v>0.16800000000000001</v>
      </c>
      <c r="P1115" s="3364">
        <v>0.16800000000000001</v>
      </c>
      <c r="Q1115" s="2650" t="s">
        <v>1545</v>
      </c>
      <c r="R1115" s="3160" t="s">
        <v>1545</v>
      </c>
      <c r="S1115" s="3069" t="s">
        <v>5595</v>
      </c>
      <c r="T1115" s="3068">
        <v>2.8000000000000004E-2</v>
      </c>
      <c r="U1115" s="3068">
        <v>6.720000000000001E-2</v>
      </c>
      <c r="V1115" s="3160" t="s">
        <v>1545</v>
      </c>
      <c r="W1115" s="3160" t="s">
        <v>1545</v>
      </c>
      <c r="X1115" s="3160" t="s">
        <v>1545</v>
      </c>
      <c r="Y1115" s="3068">
        <v>6.720000000000001E-2</v>
      </c>
      <c r="Z1115" s="3069" t="s">
        <v>51</v>
      </c>
      <c r="AA1115" s="3068">
        <v>3.6999999999999998E-2</v>
      </c>
      <c r="AB1115" s="3068">
        <v>0.112</v>
      </c>
      <c r="AC1115" s="2620" t="s">
        <v>1545</v>
      </c>
      <c r="AD1115" s="2620" t="s">
        <v>1545</v>
      </c>
      <c r="AE1115" s="3270" t="s">
        <v>1545</v>
      </c>
      <c r="AF1115" s="2581"/>
    </row>
    <row r="1116" spans="2:32" s="2887" customFormat="1" ht="19.5" customHeight="1" x14ac:dyDescent="0.2">
      <c r="B1116" s="3695" t="s">
        <v>5722</v>
      </c>
      <c r="C1116" s="3696"/>
      <c r="D1116" s="3159" t="s">
        <v>1545</v>
      </c>
      <c r="E1116" s="3159" t="s">
        <v>1545</v>
      </c>
      <c r="F1116" s="3160" t="s">
        <v>1545</v>
      </c>
      <c r="G1116" s="2650">
        <v>109</v>
      </c>
      <c r="H1116" s="2650" t="s">
        <v>1545</v>
      </c>
      <c r="I1116" s="3364">
        <v>0.16800000000000001</v>
      </c>
      <c r="J1116" s="3364">
        <v>0.16800000000000001</v>
      </c>
      <c r="K1116" s="3160" t="s">
        <v>1545</v>
      </c>
      <c r="L1116" s="2650" t="s">
        <v>1545</v>
      </c>
      <c r="M1116" s="2650" t="s">
        <v>1545</v>
      </c>
      <c r="N1116" s="2650" t="s">
        <v>1545</v>
      </c>
      <c r="O1116" s="3364">
        <v>0.16800000000000001</v>
      </c>
      <c r="P1116" s="3364">
        <v>0.16800000000000001</v>
      </c>
      <c r="Q1116" s="2650" t="s">
        <v>1545</v>
      </c>
      <c r="R1116" s="3160" t="s">
        <v>1545</v>
      </c>
      <c r="S1116" s="3069" t="s">
        <v>5600</v>
      </c>
      <c r="T1116" s="3068">
        <v>2.8000000000000004E-2</v>
      </c>
      <c r="U1116" s="3068">
        <v>6.720000000000001E-2</v>
      </c>
      <c r="V1116" s="3160" t="s">
        <v>1545</v>
      </c>
      <c r="W1116" s="3160" t="s">
        <v>1545</v>
      </c>
      <c r="X1116" s="3160" t="s">
        <v>1545</v>
      </c>
      <c r="Y1116" s="3068">
        <v>6.720000000000001E-2</v>
      </c>
      <c r="Z1116" s="3069" t="s">
        <v>406</v>
      </c>
      <c r="AA1116" s="3068">
        <v>3.6999999999999998E-2</v>
      </c>
      <c r="AB1116" s="3068">
        <v>0.112</v>
      </c>
      <c r="AC1116" s="2620" t="s">
        <v>1545</v>
      </c>
      <c r="AD1116" s="2620" t="s">
        <v>1545</v>
      </c>
      <c r="AE1116" s="3270" t="s">
        <v>1545</v>
      </c>
      <c r="AF1116" s="2581"/>
    </row>
    <row r="1117" spans="2:32" s="2887" customFormat="1" ht="19.5" customHeight="1" x14ac:dyDescent="0.2">
      <c r="B1117" s="3695" t="s">
        <v>5724</v>
      </c>
      <c r="C1117" s="3696"/>
      <c r="D1117" s="3159" t="s">
        <v>1545</v>
      </c>
      <c r="E1117" s="3159" t="s">
        <v>1545</v>
      </c>
      <c r="F1117" s="3160" t="s">
        <v>1545</v>
      </c>
      <c r="G1117" s="2650">
        <v>150</v>
      </c>
      <c r="H1117" s="2650" t="s">
        <v>1545</v>
      </c>
      <c r="I1117" s="3364">
        <v>0.16800000000000001</v>
      </c>
      <c r="J1117" s="3364">
        <v>0.16800000000000001</v>
      </c>
      <c r="K1117" s="3160" t="s">
        <v>1545</v>
      </c>
      <c r="L1117" s="2650" t="s">
        <v>1545</v>
      </c>
      <c r="M1117" s="2650" t="s">
        <v>1545</v>
      </c>
      <c r="N1117" s="2650" t="s">
        <v>1545</v>
      </c>
      <c r="O1117" s="3364">
        <v>0.16800000000000001</v>
      </c>
      <c r="P1117" s="3364">
        <v>0.16800000000000001</v>
      </c>
      <c r="Q1117" s="2650" t="s">
        <v>1545</v>
      </c>
      <c r="R1117" s="3160" t="s">
        <v>1545</v>
      </c>
      <c r="S1117" s="3069" t="s">
        <v>1141</v>
      </c>
      <c r="T1117" s="3068">
        <v>2.8000000000000004E-2</v>
      </c>
      <c r="U1117" s="3068">
        <v>6.720000000000001E-2</v>
      </c>
      <c r="V1117" s="3160" t="s">
        <v>1545</v>
      </c>
      <c r="W1117" s="3160" t="s">
        <v>1545</v>
      </c>
      <c r="X1117" s="3160" t="s">
        <v>1545</v>
      </c>
      <c r="Y1117" s="3068">
        <v>6.720000000000001E-2</v>
      </c>
      <c r="Z1117" s="3069" t="s">
        <v>5153</v>
      </c>
      <c r="AA1117" s="3068">
        <v>3.6999999999999998E-2</v>
      </c>
      <c r="AB1117" s="3068">
        <v>0.112</v>
      </c>
      <c r="AC1117" s="2620" t="s">
        <v>1545</v>
      </c>
      <c r="AD1117" s="2620" t="s">
        <v>1545</v>
      </c>
      <c r="AE1117" s="3270" t="s">
        <v>1545</v>
      </c>
      <c r="AF1117" s="2581"/>
    </row>
    <row r="1118" spans="2:32" s="2887" customFormat="1" ht="19.5" customHeight="1" x14ac:dyDescent="0.2">
      <c r="B1118" s="3695" t="s">
        <v>5726</v>
      </c>
      <c r="C1118" s="3696"/>
      <c r="D1118" s="3159" t="s">
        <v>1545</v>
      </c>
      <c r="E1118" s="3159" t="s">
        <v>1545</v>
      </c>
      <c r="F1118" s="3160" t="s">
        <v>1545</v>
      </c>
      <c r="G1118" s="2650">
        <v>190</v>
      </c>
      <c r="H1118" s="2650" t="s">
        <v>1545</v>
      </c>
      <c r="I1118" s="3364">
        <v>0.15680000000000002</v>
      </c>
      <c r="J1118" s="3364">
        <v>0.15680000000000002</v>
      </c>
      <c r="K1118" s="3160" t="s">
        <v>1545</v>
      </c>
      <c r="L1118" s="2650" t="s">
        <v>1545</v>
      </c>
      <c r="M1118" s="2650" t="s">
        <v>1545</v>
      </c>
      <c r="N1118" s="2650" t="s">
        <v>1545</v>
      </c>
      <c r="O1118" s="3364">
        <v>0.16800000000000001</v>
      </c>
      <c r="P1118" s="3364">
        <v>0.16800000000000001</v>
      </c>
      <c r="Q1118" s="2650" t="s">
        <v>1545</v>
      </c>
      <c r="R1118" s="3160" t="s">
        <v>1545</v>
      </c>
      <c r="S1118" s="3069" t="s">
        <v>1143</v>
      </c>
      <c r="T1118" s="3068">
        <v>2.8000000000000004E-2</v>
      </c>
      <c r="U1118" s="3068">
        <v>6.720000000000001E-2</v>
      </c>
      <c r="V1118" s="3160" t="s">
        <v>1545</v>
      </c>
      <c r="W1118" s="3160" t="s">
        <v>1545</v>
      </c>
      <c r="X1118" s="3160" t="s">
        <v>1545</v>
      </c>
      <c r="Y1118" s="3068">
        <v>6.720000000000001E-2</v>
      </c>
      <c r="Z1118" s="3069" t="s">
        <v>5570</v>
      </c>
      <c r="AA1118" s="3068">
        <v>3.6999999999999998E-2</v>
      </c>
      <c r="AB1118" s="3068">
        <v>0.112</v>
      </c>
      <c r="AC1118" s="2620" t="s">
        <v>1545</v>
      </c>
      <c r="AD1118" s="2620" t="s">
        <v>1545</v>
      </c>
      <c r="AE1118" s="3270" t="s">
        <v>1545</v>
      </c>
      <c r="AF1118" s="2581"/>
    </row>
    <row r="1119" spans="2:32" s="2887" customFormat="1" ht="19.5" customHeight="1" x14ac:dyDescent="0.2">
      <c r="B1119" s="3695" t="s">
        <v>5728</v>
      </c>
      <c r="C1119" s="3696"/>
      <c r="D1119" s="3159" t="s">
        <v>1545</v>
      </c>
      <c r="E1119" s="3159" t="s">
        <v>1545</v>
      </c>
      <c r="F1119" s="3160" t="s">
        <v>1545</v>
      </c>
      <c r="G1119" s="2650">
        <v>238</v>
      </c>
      <c r="H1119" s="2650" t="s">
        <v>1545</v>
      </c>
      <c r="I1119" s="3364">
        <v>0.15680000000000002</v>
      </c>
      <c r="J1119" s="3364">
        <v>0.15680000000000002</v>
      </c>
      <c r="K1119" s="3160" t="s">
        <v>1545</v>
      </c>
      <c r="L1119" s="2650" t="s">
        <v>1545</v>
      </c>
      <c r="M1119" s="2650" t="s">
        <v>1545</v>
      </c>
      <c r="N1119" s="2650" t="s">
        <v>1545</v>
      </c>
      <c r="O1119" s="3364">
        <v>0.16800000000000001</v>
      </c>
      <c r="P1119" s="3364">
        <v>0.16800000000000001</v>
      </c>
      <c r="Q1119" s="2650" t="s">
        <v>1545</v>
      </c>
      <c r="R1119" s="3160" t="s">
        <v>1545</v>
      </c>
      <c r="S1119" s="3069" t="s">
        <v>1143</v>
      </c>
      <c r="T1119" s="3068">
        <v>2.8000000000000004E-2</v>
      </c>
      <c r="U1119" s="3068">
        <v>6.720000000000001E-2</v>
      </c>
      <c r="V1119" s="3160" t="s">
        <v>1545</v>
      </c>
      <c r="W1119" s="3160" t="s">
        <v>1545</v>
      </c>
      <c r="X1119" s="3160" t="s">
        <v>1545</v>
      </c>
      <c r="Y1119" s="3068">
        <v>6.720000000000001E-2</v>
      </c>
      <c r="Z1119" s="3069" t="s">
        <v>56</v>
      </c>
      <c r="AA1119" s="3068">
        <v>3.6999999999999998E-2</v>
      </c>
      <c r="AB1119" s="3068">
        <v>0.112</v>
      </c>
      <c r="AC1119" s="2620" t="s">
        <v>1545</v>
      </c>
      <c r="AD1119" s="2620" t="s">
        <v>1545</v>
      </c>
      <c r="AE1119" s="3270" t="s">
        <v>1545</v>
      </c>
      <c r="AF1119" s="2581"/>
    </row>
    <row r="1120" spans="2:32" s="2887" customFormat="1" ht="19.5" customHeight="1" x14ac:dyDescent="0.2">
      <c r="B1120" s="3695" t="s">
        <v>5730</v>
      </c>
      <c r="C1120" s="3696"/>
      <c r="D1120" s="3159" t="s">
        <v>1545</v>
      </c>
      <c r="E1120" s="3159" t="s">
        <v>1545</v>
      </c>
      <c r="F1120" s="3160" t="s">
        <v>1545</v>
      </c>
      <c r="G1120" s="2650">
        <v>288</v>
      </c>
      <c r="H1120" s="2650" t="s">
        <v>1545</v>
      </c>
      <c r="I1120" s="3364">
        <v>0.14560000000000001</v>
      </c>
      <c r="J1120" s="3364">
        <v>0.14560000000000001</v>
      </c>
      <c r="K1120" s="3160" t="s">
        <v>1545</v>
      </c>
      <c r="L1120" s="2650" t="s">
        <v>1545</v>
      </c>
      <c r="M1120" s="2650" t="s">
        <v>1545</v>
      </c>
      <c r="N1120" s="2650" t="s">
        <v>1545</v>
      </c>
      <c r="O1120" s="3364">
        <v>0.16800000000000001</v>
      </c>
      <c r="P1120" s="3364">
        <v>0.16800000000000001</v>
      </c>
      <c r="Q1120" s="2650" t="s">
        <v>1545</v>
      </c>
      <c r="R1120" s="3160" t="s">
        <v>1545</v>
      </c>
      <c r="S1120" s="3069" t="s">
        <v>1127</v>
      </c>
      <c r="T1120" s="3068">
        <v>2.8000000000000004E-2</v>
      </c>
      <c r="U1120" s="3068">
        <v>6.720000000000001E-2</v>
      </c>
      <c r="V1120" s="3160" t="s">
        <v>1545</v>
      </c>
      <c r="W1120" s="3160" t="s">
        <v>1545</v>
      </c>
      <c r="X1120" s="3160" t="s">
        <v>1545</v>
      </c>
      <c r="Y1120" s="3068">
        <v>6.720000000000001E-2</v>
      </c>
      <c r="Z1120" s="3069" t="s">
        <v>5579</v>
      </c>
      <c r="AA1120" s="3068">
        <v>3.6999999999999998E-2</v>
      </c>
      <c r="AB1120" s="3068">
        <v>0.112</v>
      </c>
      <c r="AC1120" s="2620" t="s">
        <v>1545</v>
      </c>
      <c r="AD1120" s="2620" t="s">
        <v>1545</v>
      </c>
      <c r="AE1120" s="3270" t="s">
        <v>1545</v>
      </c>
      <c r="AF1120" s="2581"/>
    </row>
    <row r="1121" spans="2:32" s="2887" customFormat="1" ht="19.5" customHeight="1" x14ac:dyDescent="0.2">
      <c r="B1121" s="3695" t="s">
        <v>5732</v>
      </c>
      <c r="C1121" s="3696"/>
      <c r="D1121" s="3159" t="s">
        <v>1545</v>
      </c>
      <c r="E1121" s="3159" t="s">
        <v>1545</v>
      </c>
      <c r="F1121" s="3160" t="s">
        <v>1545</v>
      </c>
      <c r="G1121" s="2650">
        <v>430</v>
      </c>
      <c r="H1121" s="2650" t="s">
        <v>1545</v>
      </c>
      <c r="I1121" s="3364">
        <v>0.13440000000000002</v>
      </c>
      <c r="J1121" s="3364">
        <v>0.13440000000000002</v>
      </c>
      <c r="K1121" s="3160" t="s">
        <v>1545</v>
      </c>
      <c r="L1121" s="2650" t="s">
        <v>1545</v>
      </c>
      <c r="M1121" s="2650" t="s">
        <v>1545</v>
      </c>
      <c r="N1121" s="2650" t="s">
        <v>1545</v>
      </c>
      <c r="O1121" s="3364">
        <v>0.15680000000000002</v>
      </c>
      <c r="P1121" s="3364">
        <v>0.15680000000000002</v>
      </c>
      <c r="Q1121" s="2650" t="s">
        <v>1545</v>
      </c>
      <c r="R1121" s="3160" t="s">
        <v>1545</v>
      </c>
      <c r="S1121" s="3069" t="s">
        <v>5584</v>
      </c>
      <c r="T1121" s="3068">
        <v>2.8000000000000004E-2</v>
      </c>
      <c r="U1121" s="3068">
        <v>6.720000000000001E-2</v>
      </c>
      <c r="V1121" s="3160" t="s">
        <v>1545</v>
      </c>
      <c r="W1121" s="3160" t="s">
        <v>1545</v>
      </c>
      <c r="X1121" s="3160" t="s">
        <v>1545</v>
      </c>
      <c r="Y1121" s="3068">
        <v>6.720000000000001E-2</v>
      </c>
      <c r="Z1121" s="3069" t="s">
        <v>58</v>
      </c>
      <c r="AA1121" s="3068">
        <v>3.6999999999999998E-2</v>
      </c>
      <c r="AB1121" s="3068">
        <v>0.112</v>
      </c>
      <c r="AC1121" s="2620" t="s">
        <v>1545</v>
      </c>
      <c r="AD1121" s="2620" t="s">
        <v>1545</v>
      </c>
      <c r="AE1121" s="3270" t="s">
        <v>1545</v>
      </c>
      <c r="AF1121" s="2581"/>
    </row>
    <row r="1122" spans="2:32" s="2887" customFormat="1" ht="19.5" customHeight="1" x14ac:dyDescent="0.2">
      <c r="B1122" s="3695" t="s">
        <v>5734</v>
      </c>
      <c r="C1122" s="3696"/>
      <c r="D1122" s="3159" t="s">
        <v>1545</v>
      </c>
      <c r="E1122" s="3159" t="s">
        <v>1545</v>
      </c>
      <c r="F1122" s="3160" t="s">
        <v>1545</v>
      </c>
      <c r="G1122" s="2650">
        <v>96</v>
      </c>
      <c r="H1122" s="2650" t="s">
        <v>1545</v>
      </c>
      <c r="I1122" s="3364">
        <v>0.16800000000000001</v>
      </c>
      <c r="J1122" s="3364">
        <v>0.16800000000000001</v>
      </c>
      <c r="K1122" s="3160" t="s">
        <v>1545</v>
      </c>
      <c r="L1122" s="2650" t="s">
        <v>1545</v>
      </c>
      <c r="M1122" s="2650" t="s">
        <v>1545</v>
      </c>
      <c r="N1122" s="2650" t="s">
        <v>1545</v>
      </c>
      <c r="O1122" s="3364">
        <v>0.15680000000000002</v>
      </c>
      <c r="P1122" s="3364">
        <v>0.15680000000000002</v>
      </c>
      <c r="Q1122" s="2650" t="s">
        <v>1545</v>
      </c>
      <c r="R1122" s="3160" t="s">
        <v>1545</v>
      </c>
      <c r="S1122" s="3069" t="s">
        <v>1144</v>
      </c>
      <c r="T1122" s="3068">
        <v>2.8000000000000004E-2</v>
      </c>
      <c r="U1122" s="3068">
        <v>6.720000000000001E-2</v>
      </c>
      <c r="V1122" s="3160" t="s">
        <v>1545</v>
      </c>
      <c r="W1122" s="3160" t="s">
        <v>1545</v>
      </c>
      <c r="X1122" s="3160" t="s">
        <v>1545</v>
      </c>
      <c r="Y1122" s="3068">
        <v>6.720000000000001E-2</v>
      </c>
      <c r="Z1122" s="3069" t="s">
        <v>49</v>
      </c>
      <c r="AA1122" s="3068">
        <v>3.6999999999999998E-2</v>
      </c>
      <c r="AB1122" s="3068">
        <v>0.112</v>
      </c>
      <c r="AC1122" s="2620" t="s">
        <v>1545</v>
      </c>
      <c r="AD1122" s="2620" t="s">
        <v>1545</v>
      </c>
      <c r="AE1122" s="3270" t="s">
        <v>1545</v>
      </c>
      <c r="AF1122" s="2581"/>
    </row>
    <row r="1123" spans="2:32" s="2887" customFormat="1" ht="19.5" customHeight="1" x14ac:dyDescent="0.2">
      <c r="B1123" s="3695" t="s">
        <v>5736</v>
      </c>
      <c r="C1123" s="3696"/>
      <c r="D1123" s="3159" t="s">
        <v>1545</v>
      </c>
      <c r="E1123" s="3159" t="s">
        <v>1545</v>
      </c>
      <c r="F1123" s="3160" t="s">
        <v>1545</v>
      </c>
      <c r="G1123" s="2650">
        <v>104</v>
      </c>
      <c r="H1123" s="2650" t="s">
        <v>1545</v>
      </c>
      <c r="I1123" s="3364">
        <v>0.16800000000000001</v>
      </c>
      <c r="J1123" s="3364">
        <v>0.16800000000000001</v>
      </c>
      <c r="K1123" s="3160" t="s">
        <v>1545</v>
      </c>
      <c r="L1123" s="2650" t="s">
        <v>1545</v>
      </c>
      <c r="M1123" s="2650" t="s">
        <v>1545</v>
      </c>
      <c r="N1123" s="2650" t="s">
        <v>1545</v>
      </c>
      <c r="O1123" s="3364">
        <v>0.15680000000000002</v>
      </c>
      <c r="P1123" s="3364">
        <v>0.15680000000000002</v>
      </c>
      <c r="Q1123" s="2650" t="s">
        <v>1545</v>
      </c>
      <c r="R1123" s="3160" t="s">
        <v>1545</v>
      </c>
      <c r="S1123" s="3069" t="s">
        <v>5590</v>
      </c>
      <c r="T1123" s="3068">
        <v>2.8000000000000004E-2</v>
      </c>
      <c r="U1123" s="3068">
        <v>6.720000000000001E-2</v>
      </c>
      <c r="V1123" s="3160" t="s">
        <v>1545</v>
      </c>
      <c r="W1123" s="3160" t="s">
        <v>1545</v>
      </c>
      <c r="X1123" s="3160" t="s">
        <v>1545</v>
      </c>
      <c r="Y1123" s="3068">
        <v>6.720000000000001E-2</v>
      </c>
      <c r="Z1123" s="3069" t="s">
        <v>51</v>
      </c>
      <c r="AA1123" s="3068">
        <v>3.6999999999999998E-2</v>
      </c>
      <c r="AB1123" s="3068">
        <v>0.112</v>
      </c>
      <c r="AC1123" s="2620" t="s">
        <v>1545</v>
      </c>
      <c r="AD1123" s="2620" t="s">
        <v>1545</v>
      </c>
      <c r="AE1123" s="3270" t="s">
        <v>1545</v>
      </c>
      <c r="AF1123" s="2581"/>
    </row>
    <row r="1124" spans="2:32" s="2887" customFormat="1" ht="19.5" customHeight="1" x14ac:dyDescent="0.2">
      <c r="B1124" s="3695" t="s">
        <v>5738</v>
      </c>
      <c r="C1124" s="3696"/>
      <c r="D1124" s="3159" t="s">
        <v>1545</v>
      </c>
      <c r="E1124" s="3159" t="s">
        <v>1545</v>
      </c>
      <c r="F1124" s="3160" t="s">
        <v>1545</v>
      </c>
      <c r="G1124" s="2650">
        <v>134</v>
      </c>
      <c r="H1124" s="2650" t="s">
        <v>1545</v>
      </c>
      <c r="I1124" s="3364">
        <v>0.16800000000000001</v>
      </c>
      <c r="J1124" s="3364">
        <v>0.16800000000000001</v>
      </c>
      <c r="K1124" s="3160" t="s">
        <v>1545</v>
      </c>
      <c r="L1124" s="2650" t="s">
        <v>1545</v>
      </c>
      <c r="M1124" s="2650" t="s">
        <v>1545</v>
      </c>
      <c r="N1124" s="2650" t="s">
        <v>1545</v>
      </c>
      <c r="O1124" s="3364">
        <v>0.15680000000000002</v>
      </c>
      <c r="P1124" s="3364">
        <v>0.15680000000000002</v>
      </c>
      <c r="Q1124" s="2650" t="s">
        <v>1545</v>
      </c>
      <c r="R1124" s="3160" t="s">
        <v>1545</v>
      </c>
      <c r="S1124" s="3069" t="s">
        <v>5595</v>
      </c>
      <c r="T1124" s="3068">
        <v>2.8000000000000004E-2</v>
      </c>
      <c r="U1124" s="3068">
        <v>6.720000000000001E-2</v>
      </c>
      <c r="V1124" s="3160" t="s">
        <v>1545</v>
      </c>
      <c r="W1124" s="3160" t="s">
        <v>1545</v>
      </c>
      <c r="X1124" s="3160" t="s">
        <v>1545</v>
      </c>
      <c r="Y1124" s="3068">
        <v>6.720000000000001E-2</v>
      </c>
      <c r="Z1124" s="3069" t="s">
        <v>51</v>
      </c>
      <c r="AA1124" s="3068">
        <v>3.6999999999999998E-2</v>
      </c>
      <c r="AB1124" s="3068">
        <v>0.112</v>
      </c>
      <c r="AC1124" s="2620" t="s">
        <v>1545</v>
      </c>
      <c r="AD1124" s="2620" t="s">
        <v>1545</v>
      </c>
      <c r="AE1124" s="3270" t="s">
        <v>1545</v>
      </c>
      <c r="AF1124" s="2581"/>
    </row>
    <row r="1125" spans="2:32" s="2887" customFormat="1" ht="19.5" customHeight="1" x14ac:dyDescent="0.2">
      <c r="B1125" s="3695" t="s">
        <v>5740</v>
      </c>
      <c r="C1125" s="3696"/>
      <c r="D1125" s="3159" t="s">
        <v>1545</v>
      </c>
      <c r="E1125" s="3159" t="s">
        <v>1545</v>
      </c>
      <c r="F1125" s="3160" t="s">
        <v>1545</v>
      </c>
      <c r="G1125" s="2650">
        <v>142</v>
      </c>
      <c r="H1125" s="2650" t="s">
        <v>1545</v>
      </c>
      <c r="I1125" s="3364">
        <v>0.16800000000000001</v>
      </c>
      <c r="J1125" s="3364">
        <v>0.16800000000000001</v>
      </c>
      <c r="K1125" s="3160" t="s">
        <v>1545</v>
      </c>
      <c r="L1125" s="2650" t="s">
        <v>1545</v>
      </c>
      <c r="M1125" s="2650" t="s">
        <v>1545</v>
      </c>
      <c r="N1125" s="2650" t="s">
        <v>1545</v>
      </c>
      <c r="O1125" s="3364">
        <v>0.14560000000000001</v>
      </c>
      <c r="P1125" s="3364">
        <v>0.14560000000000001</v>
      </c>
      <c r="Q1125" s="2650" t="s">
        <v>1545</v>
      </c>
      <c r="R1125" s="3160" t="s">
        <v>1545</v>
      </c>
      <c r="S1125" s="3069" t="s">
        <v>5600</v>
      </c>
      <c r="T1125" s="3068">
        <v>2.8000000000000004E-2</v>
      </c>
      <c r="U1125" s="3068">
        <v>6.720000000000001E-2</v>
      </c>
      <c r="V1125" s="3160" t="s">
        <v>1545</v>
      </c>
      <c r="W1125" s="3160" t="s">
        <v>1545</v>
      </c>
      <c r="X1125" s="3160" t="s">
        <v>1545</v>
      </c>
      <c r="Y1125" s="3068">
        <v>6.720000000000001E-2</v>
      </c>
      <c r="Z1125" s="3069" t="s">
        <v>406</v>
      </c>
      <c r="AA1125" s="3068">
        <v>3.6999999999999998E-2</v>
      </c>
      <c r="AB1125" s="3068">
        <v>0.112</v>
      </c>
      <c r="AC1125" s="2620" t="s">
        <v>1545</v>
      </c>
      <c r="AD1125" s="2620" t="s">
        <v>1545</v>
      </c>
      <c r="AE1125" s="3270" t="s">
        <v>1545</v>
      </c>
      <c r="AF1125" s="2581"/>
    </row>
    <row r="1126" spans="2:32" s="2887" customFormat="1" ht="19.5" customHeight="1" x14ac:dyDescent="0.2">
      <c r="B1126" s="3695" t="s">
        <v>5742</v>
      </c>
      <c r="C1126" s="3696"/>
      <c r="D1126" s="3159" t="s">
        <v>1545</v>
      </c>
      <c r="E1126" s="3159" t="s">
        <v>1545</v>
      </c>
      <c r="F1126" s="3160" t="s">
        <v>1545</v>
      </c>
      <c r="G1126" s="2650">
        <v>183</v>
      </c>
      <c r="H1126" s="2650" t="s">
        <v>1545</v>
      </c>
      <c r="I1126" s="3364">
        <v>0.16800000000000001</v>
      </c>
      <c r="J1126" s="3364">
        <v>0.16800000000000001</v>
      </c>
      <c r="K1126" s="3160" t="s">
        <v>1545</v>
      </c>
      <c r="L1126" s="2650" t="s">
        <v>1545</v>
      </c>
      <c r="M1126" s="2650" t="s">
        <v>1545</v>
      </c>
      <c r="N1126" s="2650" t="s">
        <v>1545</v>
      </c>
      <c r="O1126" s="3364">
        <v>0.14560000000000001</v>
      </c>
      <c r="P1126" s="3364">
        <v>0.14560000000000001</v>
      </c>
      <c r="Q1126" s="2650" t="s">
        <v>1545</v>
      </c>
      <c r="R1126" s="3160" t="s">
        <v>1545</v>
      </c>
      <c r="S1126" s="3069" t="s">
        <v>1141</v>
      </c>
      <c r="T1126" s="3068">
        <v>2.8000000000000004E-2</v>
      </c>
      <c r="U1126" s="3068">
        <v>6.720000000000001E-2</v>
      </c>
      <c r="V1126" s="3160" t="s">
        <v>1545</v>
      </c>
      <c r="W1126" s="3160" t="s">
        <v>1545</v>
      </c>
      <c r="X1126" s="3160" t="s">
        <v>1545</v>
      </c>
      <c r="Y1126" s="3068">
        <v>6.720000000000001E-2</v>
      </c>
      <c r="Z1126" s="3069" t="s">
        <v>5153</v>
      </c>
      <c r="AA1126" s="3068">
        <v>3.6999999999999998E-2</v>
      </c>
      <c r="AB1126" s="3068">
        <v>0.112</v>
      </c>
      <c r="AC1126" s="2620" t="s">
        <v>1545</v>
      </c>
      <c r="AD1126" s="2620" t="s">
        <v>1545</v>
      </c>
      <c r="AE1126" s="3270" t="s">
        <v>1545</v>
      </c>
      <c r="AF1126" s="2581"/>
    </row>
    <row r="1127" spans="2:32" s="2887" customFormat="1" ht="19.5" customHeight="1" x14ac:dyDescent="0.2">
      <c r="B1127" s="3695" t="s">
        <v>5744</v>
      </c>
      <c r="C1127" s="3696"/>
      <c r="D1127" s="3159" t="s">
        <v>1545</v>
      </c>
      <c r="E1127" s="3159" t="s">
        <v>1545</v>
      </c>
      <c r="F1127" s="3160" t="s">
        <v>1545</v>
      </c>
      <c r="G1127" s="2650">
        <v>226</v>
      </c>
      <c r="H1127" s="2650" t="s">
        <v>1545</v>
      </c>
      <c r="I1127" s="3364">
        <v>0.15680000000000002</v>
      </c>
      <c r="J1127" s="3364">
        <v>0.15680000000000002</v>
      </c>
      <c r="K1127" s="3160" t="s">
        <v>1545</v>
      </c>
      <c r="L1127" s="2650" t="s">
        <v>1545</v>
      </c>
      <c r="M1127" s="2650" t="s">
        <v>1545</v>
      </c>
      <c r="N1127" s="2650" t="s">
        <v>1545</v>
      </c>
      <c r="O1127" s="3364">
        <v>0.13440000000000002</v>
      </c>
      <c r="P1127" s="3364">
        <v>0.13440000000000002</v>
      </c>
      <c r="Q1127" s="2650" t="s">
        <v>1545</v>
      </c>
      <c r="R1127" s="3160" t="s">
        <v>1545</v>
      </c>
      <c r="S1127" s="3069" t="s">
        <v>1143</v>
      </c>
      <c r="T1127" s="3068">
        <v>2.8000000000000004E-2</v>
      </c>
      <c r="U1127" s="3068">
        <v>6.720000000000001E-2</v>
      </c>
      <c r="V1127" s="3160" t="s">
        <v>1545</v>
      </c>
      <c r="W1127" s="3160" t="s">
        <v>1545</v>
      </c>
      <c r="X1127" s="3160" t="s">
        <v>1545</v>
      </c>
      <c r="Y1127" s="3068">
        <v>6.720000000000001E-2</v>
      </c>
      <c r="Z1127" s="3069" t="s">
        <v>5570</v>
      </c>
      <c r="AA1127" s="3068">
        <v>3.6999999999999998E-2</v>
      </c>
      <c r="AB1127" s="3068">
        <v>0.112</v>
      </c>
      <c r="AC1127" s="2620" t="s">
        <v>1545</v>
      </c>
      <c r="AD1127" s="2620" t="s">
        <v>1545</v>
      </c>
      <c r="AE1127" s="3270" t="s">
        <v>1545</v>
      </c>
      <c r="AF1127" s="2581"/>
    </row>
    <row r="1128" spans="2:32" s="2887" customFormat="1" ht="19.5" customHeight="1" x14ac:dyDescent="0.2">
      <c r="B1128" s="3695" t="s">
        <v>5746</v>
      </c>
      <c r="C1128" s="3696"/>
      <c r="D1128" s="3159" t="s">
        <v>1545</v>
      </c>
      <c r="E1128" s="3159" t="s">
        <v>1545</v>
      </c>
      <c r="F1128" s="3160" t="s">
        <v>1545</v>
      </c>
      <c r="G1128" s="2650">
        <v>274</v>
      </c>
      <c r="H1128" s="2650" t="s">
        <v>1545</v>
      </c>
      <c r="I1128" s="3364">
        <v>0.15680000000000002</v>
      </c>
      <c r="J1128" s="3364">
        <v>0.15680000000000002</v>
      </c>
      <c r="K1128" s="3160" t="s">
        <v>1545</v>
      </c>
      <c r="L1128" s="2650" t="s">
        <v>1545</v>
      </c>
      <c r="M1128" s="2650" t="s">
        <v>1545</v>
      </c>
      <c r="N1128" s="2650" t="s">
        <v>1545</v>
      </c>
      <c r="O1128" s="3364">
        <v>0.13440000000000002</v>
      </c>
      <c r="P1128" s="3364">
        <v>0.13440000000000002</v>
      </c>
      <c r="Q1128" s="2650" t="s">
        <v>1545</v>
      </c>
      <c r="R1128" s="3160" t="s">
        <v>1545</v>
      </c>
      <c r="S1128" s="3069" t="s">
        <v>1143</v>
      </c>
      <c r="T1128" s="3068">
        <v>2.8000000000000004E-2</v>
      </c>
      <c r="U1128" s="3068">
        <v>6.720000000000001E-2</v>
      </c>
      <c r="V1128" s="3160" t="s">
        <v>1545</v>
      </c>
      <c r="W1128" s="3160" t="s">
        <v>1545</v>
      </c>
      <c r="X1128" s="3160" t="s">
        <v>1545</v>
      </c>
      <c r="Y1128" s="3068">
        <v>6.720000000000001E-2</v>
      </c>
      <c r="Z1128" s="3069" t="s">
        <v>56</v>
      </c>
      <c r="AA1128" s="3068">
        <v>3.6999999999999998E-2</v>
      </c>
      <c r="AB1128" s="3068">
        <v>0.112</v>
      </c>
      <c r="AC1128" s="2620" t="s">
        <v>1545</v>
      </c>
      <c r="AD1128" s="2620" t="s">
        <v>1545</v>
      </c>
      <c r="AE1128" s="3270" t="s">
        <v>1545</v>
      </c>
      <c r="AF1128" s="2581"/>
    </row>
    <row r="1129" spans="2:32" s="2887" customFormat="1" ht="19.5" customHeight="1" x14ac:dyDescent="0.2">
      <c r="B1129" s="3695" t="s">
        <v>5748</v>
      </c>
      <c r="C1129" s="3696"/>
      <c r="D1129" s="3159" t="s">
        <v>1545</v>
      </c>
      <c r="E1129" s="3159" t="s">
        <v>1545</v>
      </c>
      <c r="F1129" s="3160" t="s">
        <v>1545</v>
      </c>
      <c r="G1129" s="2650">
        <v>327</v>
      </c>
      <c r="H1129" s="2650" t="s">
        <v>1545</v>
      </c>
      <c r="I1129" s="3364">
        <v>0.14560000000000001</v>
      </c>
      <c r="J1129" s="3364">
        <v>0.14560000000000001</v>
      </c>
      <c r="K1129" s="3160" t="s">
        <v>1545</v>
      </c>
      <c r="L1129" s="2650" t="s">
        <v>1545</v>
      </c>
      <c r="M1129" s="2650" t="s">
        <v>1545</v>
      </c>
      <c r="N1129" s="2650" t="s">
        <v>1545</v>
      </c>
      <c r="O1129" s="3364">
        <v>0.16800000000000001</v>
      </c>
      <c r="P1129" s="3364">
        <v>0.16800000000000001</v>
      </c>
      <c r="Q1129" s="2650" t="s">
        <v>1545</v>
      </c>
      <c r="R1129" s="3160" t="s">
        <v>1545</v>
      </c>
      <c r="S1129" s="3069" t="s">
        <v>1127</v>
      </c>
      <c r="T1129" s="3068">
        <v>2.8000000000000004E-2</v>
      </c>
      <c r="U1129" s="3068">
        <v>6.720000000000001E-2</v>
      </c>
      <c r="V1129" s="3160" t="s">
        <v>1545</v>
      </c>
      <c r="W1129" s="3160" t="s">
        <v>1545</v>
      </c>
      <c r="X1129" s="3160" t="s">
        <v>1545</v>
      </c>
      <c r="Y1129" s="3068">
        <v>6.720000000000001E-2</v>
      </c>
      <c r="Z1129" s="3069" t="s">
        <v>5579</v>
      </c>
      <c r="AA1129" s="3068">
        <v>3.6999999999999998E-2</v>
      </c>
      <c r="AB1129" s="3068">
        <v>0.112</v>
      </c>
      <c r="AC1129" s="2620" t="s">
        <v>1545</v>
      </c>
      <c r="AD1129" s="2620" t="s">
        <v>1545</v>
      </c>
      <c r="AE1129" s="3270" t="s">
        <v>1545</v>
      </c>
      <c r="AF1129" s="2581"/>
    </row>
    <row r="1130" spans="2:32" s="2887" customFormat="1" ht="19.5" customHeight="1" x14ac:dyDescent="0.2">
      <c r="B1130" s="3695" t="s">
        <v>5750</v>
      </c>
      <c r="C1130" s="3696"/>
      <c r="D1130" s="3159" t="s">
        <v>1545</v>
      </c>
      <c r="E1130" s="3159" t="s">
        <v>1545</v>
      </c>
      <c r="F1130" s="3160" t="s">
        <v>1545</v>
      </c>
      <c r="G1130" s="2650">
        <v>472</v>
      </c>
      <c r="H1130" s="2650" t="s">
        <v>1545</v>
      </c>
      <c r="I1130" s="3364">
        <v>0.13440000000000002</v>
      </c>
      <c r="J1130" s="3364">
        <v>0.13440000000000002</v>
      </c>
      <c r="K1130" s="3160" t="s">
        <v>1545</v>
      </c>
      <c r="L1130" s="2650" t="s">
        <v>1545</v>
      </c>
      <c r="M1130" s="2650" t="s">
        <v>1545</v>
      </c>
      <c r="N1130" s="2650" t="s">
        <v>1545</v>
      </c>
      <c r="O1130" s="3364">
        <v>0.16800000000000001</v>
      </c>
      <c r="P1130" s="3364">
        <v>0.16800000000000001</v>
      </c>
      <c r="Q1130" s="2650" t="s">
        <v>1545</v>
      </c>
      <c r="R1130" s="3160" t="s">
        <v>1545</v>
      </c>
      <c r="S1130" s="3069" t="s">
        <v>5584</v>
      </c>
      <c r="T1130" s="3068">
        <v>2.8000000000000004E-2</v>
      </c>
      <c r="U1130" s="3068">
        <v>6.720000000000001E-2</v>
      </c>
      <c r="V1130" s="3160" t="s">
        <v>1545</v>
      </c>
      <c r="W1130" s="3160" t="s">
        <v>1545</v>
      </c>
      <c r="X1130" s="3160" t="s">
        <v>1545</v>
      </c>
      <c r="Y1130" s="3068">
        <v>6.720000000000001E-2</v>
      </c>
      <c r="Z1130" s="3069" t="s">
        <v>58</v>
      </c>
      <c r="AA1130" s="3068">
        <v>3.6999999999999998E-2</v>
      </c>
      <c r="AB1130" s="3068">
        <v>0.112</v>
      </c>
      <c r="AC1130" s="2620" t="s">
        <v>1545</v>
      </c>
      <c r="AD1130" s="2620" t="s">
        <v>1545</v>
      </c>
      <c r="AE1130" s="3270" t="s">
        <v>1545</v>
      </c>
      <c r="AF1130" s="2581"/>
    </row>
    <row r="1131" spans="2:32" s="2887" customFormat="1" ht="19.5" customHeight="1" thickBot="1" x14ac:dyDescent="0.25">
      <c r="B1131" s="4477" t="s">
        <v>5905</v>
      </c>
      <c r="C1131" s="4478"/>
      <c r="D1131" s="3168" t="s">
        <v>1545</v>
      </c>
      <c r="E1131" s="3168" t="s">
        <v>1545</v>
      </c>
      <c r="F1131" s="3169" t="s">
        <v>1545</v>
      </c>
      <c r="G1131" s="2653">
        <v>430</v>
      </c>
      <c r="H1131" s="2653" t="s">
        <v>1545</v>
      </c>
      <c r="I1131" s="3083">
        <v>0.13440000000000002</v>
      </c>
      <c r="J1131" s="3083">
        <v>0.13440000000000002</v>
      </c>
      <c r="K1131" s="3169" t="s">
        <v>1545</v>
      </c>
      <c r="L1131" s="2653" t="s">
        <v>1545</v>
      </c>
      <c r="M1131" s="2653" t="s">
        <v>1545</v>
      </c>
      <c r="N1131" s="2653" t="s">
        <v>1545</v>
      </c>
      <c r="O1131" s="3083">
        <v>0.15680000000000002</v>
      </c>
      <c r="P1131" s="3083">
        <v>0.15680000000000002</v>
      </c>
      <c r="Q1131" s="2653" t="s">
        <v>1545</v>
      </c>
      <c r="R1131" s="3169" t="s">
        <v>1545</v>
      </c>
      <c r="S1131" s="3084" t="s">
        <v>5584</v>
      </c>
      <c r="T1131" s="3170">
        <v>2.8000000000000004E-2</v>
      </c>
      <c r="U1131" s="3170">
        <v>6.720000000000001E-2</v>
      </c>
      <c r="V1131" s="3169" t="s">
        <v>1545</v>
      </c>
      <c r="W1131" s="3169" t="s">
        <v>1545</v>
      </c>
      <c r="X1131" s="3169" t="s">
        <v>1545</v>
      </c>
      <c r="Y1131" s="3170">
        <v>6.720000000000001E-2</v>
      </c>
      <c r="Z1131" s="3084" t="s">
        <v>58</v>
      </c>
      <c r="AA1131" s="3170">
        <v>3.6999999999999998E-2</v>
      </c>
      <c r="AB1131" s="3170">
        <v>0.112</v>
      </c>
      <c r="AC1131" s="2682" t="s">
        <v>1545</v>
      </c>
      <c r="AD1131" s="2682" t="s">
        <v>1545</v>
      </c>
      <c r="AE1131" s="2683" t="s">
        <v>1545</v>
      </c>
      <c r="AF1131" s="2581"/>
    </row>
    <row r="1132" spans="2:32" s="2887" customFormat="1" x14ac:dyDescent="0.2">
      <c r="B1132" s="2645"/>
      <c r="C1132" s="2575"/>
      <c r="D1132" s="2575"/>
      <c r="E1132" s="2575"/>
      <c r="F1132" s="2575"/>
      <c r="G1132" s="2576"/>
      <c r="H1132" s="2576"/>
      <c r="I1132" s="2576"/>
      <c r="J1132" s="2576"/>
      <c r="K1132" s="2575"/>
      <c r="L1132" s="2576"/>
      <c r="M1132" s="2576"/>
      <c r="N1132" s="2576"/>
      <c r="O1132" s="2576"/>
      <c r="P1132" s="2576"/>
      <c r="Q1132" s="2642"/>
      <c r="R1132" s="2642"/>
      <c r="S1132" s="2642"/>
      <c r="T1132" s="2642"/>
      <c r="U1132" s="2642"/>
      <c r="V1132" s="2642"/>
      <c r="W1132" s="2642"/>
      <c r="X1132" s="2642"/>
      <c r="Y1132" s="2642"/>
      <c r="Z1132" s="2642"/>
      <c r="AA1132" s="2642"/>
      <c r="AB1132" s="2642"/>
      <c r="AC1132" s="2642"/>
      <c r="AD1132" s="2642"/>
      <c r="AE1132" s="2642"/>
      <c r="AF1132" s="2581"/>
    </row>
    <row r="1133" spans="2:32" s="2887" customFormat="1" x14ac:dyDescent="0.2">
      <c r="B1133" s="3661" t="s">
        <v>5051</v>
      </c>
      <c r="C1133" s="3662"/>
      <c r="D1133" s="3663" t="s">
        <v>10</v>
      </c>
      <c r="E1133" s="3663"/>
      <c r="F1133" s="3663"/>
      <c r="G1133" s="3663"/>
      <c r="H1133" s="3663"/>
      <c r="I1133" s="2643"/>
      <c r="J1133" s="2643"/>
      <c r="K1133" s="2643"/>
      <c r="L1133" s="2643"/>
      <c r="M1133" s="2643"/>
      <c r="N1133" s="2643"/>
      <c r="O1133" s="2643"/>
      <c r="P1133" s="2643"/>
      <c r="Q1133" s="2642"/>
      <c r="R1133" s="2642"/>
      <c r="S1133" s="2642"/>
      <c r="T1133" s="2642"/>
      <c r="U1133" s="2642"/>
      <c r="V1133" s="2642"/>
      <c r="W1133" s="2642"/>
      <c r="X1133" s="2642"/>
      <c r="Y1133" s="2642"/>
      <c r="Z1133" s="2642"/>
      <c r="AA1133" s="2642"/>
      <c r="AB1133" s="2642"/>
      <c r="AC1133" s="2642"/>
      <c r="AD1133" s="2642"/>
      <c r="AE1133" s="2642"/>
      <c r="AF1133" s="2581"/>
    </row>
    <row r="1134" spans="2:32" s="2887" customFormat="1" x14ac:dyDescent="0.2">
      <c r="B1134" s="3661" t="s">
        <v>5052</v>
      </c>
      <c r="C1134" s="3662"/>
      <c r="D1134" s="3663" t="s">
        <v>10</v>
      </c>
      <c r="E1134" s="3663"/>
      <c r="F1134" s="3663"/>
      <c r="G1134" s="3663"/>
      <c r="H1134" s="3663"/>
      <c r="I1134" s="2643"/>
      <c r="J1134" s="2643"/>
      <c r="K1134" s="2643"/>
      <c r="L1134" s="2643"/>
      <c r="M1134" s="2643"/>
      <c r="N1134" s="2643"/>
      <c r="O1134" s="2643"/>
      <c r="P1134" s="2643"/>
      <c r="Q1134" s="2642"/>
      <c r="R1134" s="2642"/>
      <c r="S1134" s="2642"/>
      <c r="T1134" s="2642"/>
      <c r="U1134" s="2642"/>
      <c r="V1134" s="2642"/>
      <c r="W1134" s="2642"/>
      <c r="X1134" s="2642"/>
      <c r="Y1134" s="2642"/>
      <c r="Z1134" s="2642"/>
      <c r="AA1134" s="2642"/>
      <c r="AB1134" s="2642"/>
      <c r="AC1134" s="2642"/>
      <c r="AD1134" s="2642"/>
      <c r="AE1134" s="2642"/>
      <c r="AF1134" s="2581"/>
    </row>
    <row r="1135" spans="2:32" s="2887" customFormat="1" ht="13.5" thickBot="1" x14ac:dyDescent="0.25">
      <c r="B1135" s="2963"/>
      <c r="C1135" s="2957"/>
      <c r="D1135" s="2957"/>
      <c r="E1135" s="2957"/>
      <c r="F1135" s="2957"/>
      <c r="G1135" s="2646"/>
      <c r="H1135" s="2646"/>
      <c r="I1135" s="2646"/>
      <c r="J1135" s="2646"/>
      <c r="K1135" s="2646"/>
      <c r="L1135" s="2646"/>
      <c r="M1135" s="2646"/>
      <c r="N1135" s="2646"/>
      <c r="O1135" s="2646"/>
      <c r="P1135" s="2646"/>
      <c r="Q1135" s="2646"/>
      <c r="R1135" s="2646"/>
      <c r="S1135" s="2646"/>
      <c r="T1135" s="2646"/>
      <c r="U1135" s="2646"/>
      <c r="V1135" s="2646"/>
      <c r="W1135" s="2646"/>
      <c r="X1135" s="2646"/>
      <c r="Y1135" s="2646"/>
      <c r="Z1135" s="2646"/>
      <c r="AA1135" s="2646"/>
      <c r="AB1135" s="2646"/>
      <c r="AC1135" s="2646"/>
      <c r="AD1135" s="2646"/>
      <c r="AE1135" s="2646"/>
      <c r="AF1135" s="2586"/>
    </row>
    <row r="1136" spans="2:32" s="2887" customFormat="1" x14ac:dyDescent="0.2">
      <c r="B1136" s="2786" t="str">
        <f>+B1046</f>
        <v>.</v>
      </c>
    </row>
    <row r="1137" spans="2:32" s="2887" customFormat="1" ht="13.5" thickBot="1" x14ac:dyDescent="0.25"/>
    <row r="1138" spans="2:32" s="2887" customFormat="1" ht="20.25" x14ac:dyDescent="0.2">
      <c r="B1138" s="3616" t="s">
        <v>5124</v>
      </c>
      <c r="C1138" s="3617"/>
      <c r="D1138" s="3617"/>
      <c r="E1138" s="3617"/>
      <c r="F1138" s="3617"/>
      <c r="G1138" s="3617"/>
      <c r="H1138" s="3617"/>
      <c r="I1138" s="3617"/>
      <c r="J1138" s="3617"/>
      <c r="K1138" s="3617"/>
      <c r="L1138" s="3617"/>
      <c r="M1138" s="3617"/>
      <c r="N1138" s="3617"/>
      <c r="O1138" s="3617"/>
      <c r="P1138" s="3617"/>
      <c r="Q1138" s="3617"/>
      <c r="R1138" s="3617"/>
      <c r="S1138" s="3617"/>
      <c r="T1138" s="3617"/>
      <c r="U1138" s="3617"/>
      <c r="V1138" s="3617"/>
      <c r="W1138" s="3617"/>
      <c r="X1138" s="3617"/>
      <c r="Y1138" s="3617"/>
      <c r="Z1138" s="3617"/>
      <c r="AA1138" s="3617"/>
      <c r="AB1138" s="3617"/>
      <c r="AC1138" s="3617"/>
      <c r="AD1138" s="3617"/>
      <c r="AE1138" s="3617"/>
      <c r="AF1138" s="3618"/>
    </row>
    <row r="1139" spans="2:32" s="2887" customFormat="1" x14ac:dyDescent="0.2">
      <c r="B1139" s="2960"/>
      <c r="C1139" s="2961"/>
      <c r="D1139" s="2961"/>
      <c r="E1139" s="2961"/>
      <c r="F1139" s="2961"/>
      <c r="G1139" s="2580"/>
      <c r="H1139" s="2580"/>
      <c r="I1139" s="2580"/>
      <c r="J1139" s="2580"/>
      <c r="K1139" s="2580"/>
      <c r="L1139" s="2580"/>
      <c r="M1139" s="2580"/>
      <c r="N1139" s="2580"/>
      <c r="O1139" s="2580"/>
      <c r="P1139" s="2580"/>
      <c r="Q1139" s="2580"/>
      <c r="R1139" s="2580"/>
      <c r="S1139" s="2580"/>
      <c r="T1139" s="2580"/>
      <c r="U1139" s="2580"/>
      <c r="V1139" s="2580"/>
      <c r="W1139" s="2580"/>
      <c r="X1139" s="2580"/>
      <c r="Y1139" s="2580"/>
      <c r="Z1139" s="2580"/>
      <c r="AA1139" s="2580"/>
      <c r="AB1139" s="2580"/>
      <c r="AC1139" s="2580"/>
      <c r="AD1139" s="2580"/>
      <c r="AE1139" s="2580"/>
      <c r="AF1139" s="2581"/>
    </row>
    <row r="1140" spans="2:32" s="2887" customFormat="1" ht="21.75" customHeight="1" x14ac:dyDescent="0.2">
      <c r="B1140" s="2644" t="s">
        <v>5144</v>
      </c>
      <c r="C1140" s="2961"/>
      <c r="D1140" s="3674" t="s">
        <v>6273</v>
      </c>
      <c r="E1140" s="3674"/>
      <c r="F1140" s="3674"/>
      <c r="G1140" s="2580"/>
      <c r="H1140" s="2580"/>
      <c r="I1140" s="2580"/>
      <c r="J1140" s="2580"/>
      <c r="K1140" s="2580"/>
      <c r="L1140" s="2580"/>
      <c r="M1140" s="2580"/>
      <c r="N1140" s="2580"/>
      <c r="O1140" s="2580"/>
      <c r="P1140" s="2580"/>
      <c r="Q1140" s="2580"/>
      <c r="R1140" s="2580"/>
      <c r="S1140" s="2580"/>
      <c r="T1140" s="2580"/>
      <c r="U1140" s="2580"/>
      <c r="V1140" s="2580"/>
      <c r="W1140" s="2580"/>
      <c r="X1140" s="2580"/>
      <c r="Y1140" s="2580"/>
      <c r="Z1140" s="2580"/>
      <c r="AA1140" s="2580"/>
      <c r="AB1140" s="2580"/>
      <c r="AC1140" s="2580"/>
      <c r="AD1140" s="2580"/>
      <c r="AE1140" s="2580"/>
      <c r="AF1140" s="2581"/>
    </row>
    <row r="1141" spans="2:32" s="2887" customFormat="1" x14ac:dyDescent="0.2">
      <c r="B1141" s="3675" t="s">
        <v>5127</v>
      </c>
      <c r="C1141" s="3676"/>
      <c r="D1141" s="3670">
        <v>41589</v>
      </c>
      <c r="E1141" s="3670"/>
      <c r="F1141" s="3670"/>
      <c r="G1141" s="2580"/>
      <c r="H1141" s="2580"/>
      <c r="I1141" s="2580"/>
      <c r="J1141" s="2580"/>
      <c r="K1141" s="2580"/>
      <c r="L1141" s="2580"/>
      <c r="M1141" s="2580"/>
      <c r="N1141" s="2580"/>
      <c r="O1141" s="2580"/>
      <c r="P1141" s="2580"/>
      <c r="Q1141" s="2580"/>
      <c r="R1141" s="2580"/>
      <c r="S1141" s="2580"/>
      <c r="T1141" s="2580"/>
      <c r="U1141" s="2580"/>
      <c r="V1141" s="2580"/>
      <c r="W1141" s="2580"/>
      <c r="X1141" s="2580"/>
      <c r="Y1141" s="2580"/>
      <c r="Z1141" s="2580"/>
      <c r="AA1141" s="2580"/>
      <c r="AB1141" s="2580"/>
      <c r="AC1141" s="2580"/>
      <c r="AD1141" s="2580"/>
      <c r="AE1141" s="2580"/>
      <c r="AF1141" s="2581"/>
    </row>
    <row r="1142" spans="2:32" s="2887" customFormat="1" x14ac:dyDescent="0.2">
      <c r="B1142" s="3620" t="s">
        <v>5125</v>
      </c>
      <c r="C1142" s="3621"/>
      <c r="D1142" s="3692">
        <v>41645</v>
      </c>
      <c r="E1142" s="3692"/>
      <c r="F1142" s="3692"/>
      <c r="G1142" s="2580"/>
      <c r="H1142" s="2580"/>
      <c r="I1142" s="2580"/>
      <c r="J1142" s="2580"/>
      <c r="K1142" s="2580"/>
      <c r="L1142" s="2580"/>
      <c r="M1142" s="2580"/>
      <c r="N1142" s="2580"/>
      <c r="O1142" s="2580"/>
      <c r="P1142" s="2580"/>
      <c r="Q1142" s="2580"/>
      <c r="R1142" s="2580"/>
      <c r="S1142" s="2580"/>
      <c r="T1142" s="2580"/>
      <c r="U1142" s="2580"/>
      <c r="V1142" s="2580"/>
      <c r="W1142" s="2580"/>
      <c r="X1142" s="2580"/>
      <c r="Y1142" s="2580"/>
      <c r="Z1142" s="2580"/>
      <c r="AA1142" s="2580"/>
      <c r="AB1142" s="2580"/>
      <c r="AC1142" s="2580"/>
      <c r="AD1142" s="2580"/>
      <c r="AE1142" s="2580"/>
      <c r="AF1142" s="2581"/>
    </row>
    <row r="1143" spans="2:32" s="2887" customFormat="1" ht="12.75" customHeight="1" thickBot="1" x14ac:dyDescent="0.25">
      <c r="B1143" s="2960"/>
      <c r="C1143" s="2961"/>
      <c r="D1143" s="2961"/>
      <c r="E1143" s="2961"/>
      <c r="F1143" s="2961"/>
      <c r="G1143" s="2580"/>
      <c r="H1143" s="2580"/>
      <c r="I1143" s="2580"/>
      <c r="J1143" s="2580"/>
      <c r="K1143" s="2580"/>
      <c r="L1143" s="2580"/>
      <c r="M1143" s="2580"/>
      <c r="N1143" s="2580"/>
      <c r="O1143" s="2580"/>
      <c r="P1143" s="2580"/>
      <c r="Q1143" s="2580"/>
      <c r="R1143" s="2580"/>
      <c r="S1143" s="2580"/>
      <c r="T1143" s="2580"/>
      <c r="U1143" s="2580"/>
      <c r="V1143" s="2580"/>
      <c r="W1143" s="2580"/>
      <c r="X1143" s="2580"/>
      <c r="Y1143" s="2580"/>
      <c r="Z1143" s="2580"/>
      <c r="AA1143" s="2580"/>
      <c r="AB1143" s="2580"/>
      <c r="AC1143" s="2580"/>
      <c r="AD1143" s="2580"/>
      <c r="AE1143" s="2580"/>
      <c r="AF1143" s="2581"/>
    </row>
    <row r="1144" spans="2:32" s="2887" customFormat="1" ht="57.75" customHeight="1" thickBot="1" x14ac:dyDescent="0.25">
      <c r="B1144" s="3633" t="s">
        <v>5126</v>
      </c>
      <c r="C1144" s="3677"/>
      <c r="D1144" s="3623" t="s">
        <v>6274</v>
      </c>
      <c r="E1144" s="3624"/>
      <c r="F1144" s="3624"/>
      <c r="G1144" s="3624"/>
      <c r="H1144" s="3624"/>
      <c r="I1144" s="3624"/>
      <c r="J1144" s="3624"/>
      <c r="K1144" s="3624"/>
      <c r="L1144" s="3624"/>
      <c r="M1144" s="3624"/>
      <c r="N1144" s="3624"/>
      <c r="O1144" s="3624"/>
      <c r="P1144" s="3624"/>
      <c r="Q1144" s="3625"/>
      <c r="R1144" s="2580"/>
      <c r="S1144" s="2580"/>
      <c r="T1144" s="2580"/>
      <c r="U1144" s="2580"/>
      <c r="V1144" s="2580"/>
      <c r="W1144" s="2580"/>
      <c r="X1144" s="2580"/>
      <c r="Y1144" s="2580"/>
      <c r="Z1144" s="2580"/>
      <c r="AA1144" s="2580"/>
      <c r="AB1144" s="2580"/>
      <c r="AC1144" s="2580"/>
      <c r="AD1144" s="2580"/>
      <c r="AE1144" s="2580"/>
      <c r="AF1144" s="2581"/>
    </row>
    <row r="1145" spans="2:32" s="2887" customFormat="1" ht="13.5" thickBot="1" x14ac:dyDescent="0.25">
      <c r="B1145" s="2960"/>
      <c r="C1145" s="2961"/>
      <c r="D1145" s="2961"/>
      <c r="E1145" s="2961"/>
      <c r="F1145" s="2961"/>
      <c r="G1145" s="2580"/>
      <c r="H1145" s="2580"/>
      <c r="I1145" s="2580"/>
      <c r="J1145" s="2580"/>
      <c r="K1145" s="2580"/>
      <c r="L1145" s="2580"/>
      <c r="M1145" s="2580"/>
      <c r="N1145" s="2580"/>
      <c r="O1145" s="2580"/>
      <c r="P1145" s="2580"/>
      <c r="Q1145" s="2580"/>
      <c r="R1145" s="2646"/>
      <c r="S1145" s="2580"/>
      <c r="T1145" s="2580"/>
      <c r="U1145" s="2580"/>
      <c r="V1145" s="2580"/>
      <c r="W1145" s="2580"/>
      <c r="X1145" s="2580"/>
      <c r="Y1145" s="2580"/>
      <c r="Z1145" s="2580"/>
      <c r="AA1145" s="2580"/>
      <c r="AB1145" s="2580"/>
      <c r="AC1145" s="2580"/>
      <c r="AD1145" s="2580"/>
      <c r="AE1145" s="2580"/>
      <c r="AF1145" s="2581"/>
    </row>
    <row r="1146" spans="2:32" s="2887" customFormat="1" ht="13.5" customHeight="1" thickBot="1" x14ac:dyDescent="0.25">
      <c r="B1146" s="3678" t="s">
        <v>5128</v>
      </c>
      <c r="C1146" s="3679"/>
      <c r="D1146" s="3630" t="s">
        <v>5129</v>
      </c>
      <c r="E1146" s="3682" t="s">
        <v>224</v>
      </c>
      <c r="F1146" s="3683"/>
      <c r="G1146" s="3683"/>
      <c r="H1146" s="3683"/>
      <c r="I1146" s="3683"/>
      <c r="J1146" s="3683"/>
      <c r="K1146" s="3683"/>
      <c r="L1146" s="3683"/>
      <c r="M1146" s="3683"/>
      <c r="N1146" s="3683"/>
      <c r="O1146" s="3683"/>
      <c r="P1146" s="3684"/>
      <c r="Q1146" s="3685" t="s">
        <v>340</v>
      </c>
      <c r="R1146" s="3686"/>
      <c r="S1146" s="3687"/>
      <c r="T1146" s="3687"/>
      <c r="U1146" s="3687"/>
      <c r="V1146" s="3687"/>
      <c r="W1146" s="3687"/>
      <c r="X1146" s="3687"/>
      <c r="Y1146" s="3688"/>
      <c r="Z1146" s="3685" t="s">
        <v>225</v>
      </c>
      <c r="AA1146" s="3687"/>
      <c r="AB1146" s="3688"/>
      <c r="AC1146" s="3689" t="s">
        <v>5048</v>
      </c>
      <c r="AD1146" s="3690"/>
      <c r="AE1146" s="3691"/>
      <c r="AF1146" s="2581"/>
    </row>
    <row r="1147" spans="2:32" s="2887" customFormat="1" ht="13.5" thickBot="1" x14ac:dyDescent="0.25">
      <c r="B1147" s="3680"/>
      <c r="C1147" s="3681"/>
      <c r="D1147" s="3630"/>
      <c r="E1147" s="3630" t="s">
        <v>5066</v>
      </c>
      <c r="F1147" s="3630" t="s">
        <v>5067</v>
      </c>
      <c r="G1147" s="3631" t="s">
        <v>5069</v>
      </c>
      <c r="H1147" s="3631" t="s">
        <v>5130</v>
      </c>
      <c r="I1147" s="3671" t="s">
        <v>5131</v>
      </c>
      <c r="J1147" s="3671" t="s">
        <v>5132</v>
      </c>
      <c r="K1147" s="3671" t="s">
        <v>5072</v>
      </c>
      <c r="L1147" s="3671"/>
      <c r="M1147" s="3671" t="s">
        <v>5133</v>
      </c>
      <c r="N1147" s="3671" t="s">
        <v>5134</v>
      </c>
      <c r="O1147" s="3671" t="s">
        <v>5135</v>
      </c>
      <c r="P1147" s="3671" t="s">
        <v>5136</v>
      </c>
      <c r="Q1147" s="3627" t="s">
        <v>5078</v>
      </c>
      <c r="R1147" s="3627" t="s">
        <v>5079</v>
      </c>
      <c r="S1147" s="3627" t="s">
        <v>5080</v>
      </c>
      <c r="T1147" s="3627" t="s">
        <v>5137</v>
      </c>
      <c r="U1147" s="3627" t="s">
        <v>5138</v>
      </c>
      <c r="V1147" s="3627" t="s">
        <v>5083</v>
      </c>
      <c r="W1147" s="3627" t="s">
        <v>5085</v>
      </c>
      <c r="X1147" s="3631" t="s">
        <v>5139</v>
      </c>
      <c r="Y1147" s="3631" t="s">
        <v>5140</v>
      </c>
      <c r="Z1147" s="3627" t="s">
        <v>5141</v>
      </c>
      <c r="AA1147" s="3627" t="s">
        <v>5142</v>
      </c>
      <c r="AB1147" s="3627" t="s">
        <v>5143</v>
      </c>
      <c r="AC1147" s="3627" t="s">
        <v>1162</v>
      </c>
      <c r="AD1147" s="3627" t="s">
        <v>5049</v>
      </c>
      <c r="AE1147" s="3627" t="s">
        <v>5050</v>
      </c>
      <c r="AF1147" s="2581"/>
    </row>
    <row r="1148" spans="2:32" s="2887" customFormat="1" ht="13.5" customHeight="1" thickBot="1" x14ac:dyDescent="0.25">
      <c r="B1148" s="3680"/>
      <c r="C1148" s="3681"/>
      <c r="D1148" s="3627"/>
      <c r="E1148" s="3627"/>
      <c r="F1148" s="3627"/>
      <c r="G1148" s="3632"/>
      <c r="H1148" s="3632"/>
      <c r="I1148" s="3631"/>
      <c r="J1148" s="3631"/>
      <c r="K1148" s="2958" t="s">
        <v>5092</v>
      </c>
      <c r="L1148" s="2959" t="s">
        <v>2809</v>
      </c>
      <c r="M1148" s="3631"/>
      <c r="N1148" s="3631"/>
      <c r="O1148" s="3631"/>
      <c r="P1148" s="3631"/>
      <c r="Q1148" s="3628"/>
      <c r="R1148" s="3628"/>
      <c r="S1148" s="3628"/>
      <c r="T1148" s="3628"/>
      <c r="U1148" s="3628"/>
      <c r="V1148" s="3628"/>
      <c r="W1148" s="3628"/>
      <c r="X1148" s="3632"/>
      <c r="Y1148" s="3632"/>
      <c r="Z1148" s="3628"/>
      <c r="AA1148" s="3628"/>
      <c r="AB1148" s="3628"/>
      <c r="AC1148" s="3628"/>
      <c r="AD1148" s="3628"/>
      <c r="AE1148" s="3628"/>
      <c r="AF1148" s="2581"/>
    </row>
    <row r="1149" spans="2:32" s="2887" customFormat="1" ht="19.5" customHeight="1" x14ac:dyDescent="0.2">
      <c r="B1149" s="4479" t="s">
        <v>6275</v>
      </c>
      <c r="C1149" s="4480"/>
      <c r="D1149" s="3164" t="s">
        <v>1545</v>
      </c>
      <c r="E1149" s="3164" t="s">
        <v>1545</v>
      </c>
      <c r="F1149" s="3165" t="s">
        <v>1545</v>
      </c>
      <c r="G1149" s="2660" t="s">
        <v>6116</v>
      </c>
      <c r="H1149" s="2660" t="s">
        <v>1545</v>
      </c>
      <c r="I1149" s="3355">
        <v>0.13440000000000002</v>
      </c>
      <c r="J1149" s="3355">
        <v>0.13440000000000002</v>
      </c>
      <c r="K1149" s="3165" t="s">
        <v>1545</v>
      </c>
      <c r="L1149" s="2660" t="s">
        <v>1545</v>
      </c>
      <c r="M1149" s="2660" t="s">
        <v>1545</v>
      </c>
      <c r="N1149" s="2660" t="s">
        <v>1545</v>
      </c>
      <c r="O1149" s="3355">
        <v>0.24640000000000004</v>
      </c>
      <c r="P1149" s="3355">
        <v>0.16800000000000001</v>
      </c>
      <c r="Q1149" s="2660" t="s">
        <v>1545</v>
      </c>
      <c r="R1149" s="3165" t="s">
        <v>1545</v>
      </c>
      <c r="S1149" s="3075" t="s">
        <v>1545</v>
      </c>
      <c r="T1149" s="3166" t="s">
        <v>1545</v>
      </c>
      <c r="U1149" s="3166" t="s">
        <v>1545</v>
      </c>
      <c r="V1149" s="3165" t="s">
        <v>1545</v>
      </c>
      <c r="W1149" s="3165" t="s">
        <v>1545</v>
      </c>
      <c r="X1149" s="3165" t="s">
        <v>1545</v>
      </c>
      <c r="Y1149" s="3166" t="s">
        <v>1545</v>
      </c>
      <c r="Z1149" s="3075" t="s">
        <v>49</v>
      </c>
      <c r="AA1149" s="3166">
        <v>3.6999999999999998E-2</v>
      </c>
      <c r="AB1149" s="3166">
        <v>0.112</v>
      </c>
      <c r="AC1149" s="2661" t="s">
        <v>1545</v>
      </c>
      <c r="AD1149" s="2661" t="s">
        <v>1545</v>
      </c>
      <c r="AE1149" s="3268" t="s">
        <v>1545</v>
      </c>
      <c r="AF1149" s="2581"/>
    </row>
    <row r="1150" spans="2:32" s="2887" customFormat="1" ht="19.5" customHeight="1" x14ac:dyDescent="0.2">
      <c r="B1150" s="3695" t="s">
        <v>6276</v>
      </c>
      <c r="C1150" s="3696"/>
      <c r="D1150" s="3159" t="s">
        <v>1545</v>
      </c>
      <c r="E1150" s="3159" t="s">
        <v>1545</v>
      </c>
      <c r="F1150" s="3160" t="s">
        <v>1545</v>
      </c>
      <c r="G1150" s="2650" t="s">
        <v>6116</v>
      </c>
      <c r="H1150" s="2650" t="s">
        <v>1545</v>
      </c>
      <c r="I1150" s="3364">
        <v>0.13440000000000002</v>
      </c>
      <c r="J1150" s="3364">
        <v>0.13440000000000002</v>
      </c>
      <c r="K1150" s="3160" t="s">
        <v>1545</v>
      </c>
      <c r="L1150" s="2650" t="s">
        <v>1545</v>
      </c>
      <c r="M1150" s="2650" t="s">
        <v>1545</v>
      </c>
      <c r="N1150" s="2650" t="s">
        <v>1545</v>
      </c>
      <c r="O1150" s="3364">
        <v>0.24640000000000004</v>
      </c>
      <c r="P1150" s="3364">
        <v>0.16800000000000001</v>
      </c>
      <c r="Q1150" s="2650" t="s">
        <v>1545</v>
      </c>
      <c r="R1150" s="3160" t="s">
        <v>1545</v>
      </c>
      <c r="S1150" s="3069" t="s">
        <v>1545</v>
      </c>
      <c r="T1150" s="3068" t="s">
        <v>1545</v>
      </c>
      <c r="U1150" s="3068" t="s">
        <v>1545</v>
      </c>
      <c r="V1150" s="3160" t="s">
        <v>1545</v>
      </c>
      <c r="W1150" s="3160" t="s">
        <v>1545</v>
      </c>
      <c r="X1150" s="3160" t="s">
        <v>1545</v>
      </c>
      <c r="Y1150" s="3068" t="s">
        <v>1545</v>
      </c>
      <c r="Z1150" s="3069" t="s">
        <v>49</v>
      </c>
      <c r="AA1150" s="3068">
        <v>3.6999999999999998E-2</v>
      </c>
      <c r="AB1150" s="3068">
        <v>0.112</v>
      </c>
      <c r="AC1150" s="2620" t="s">
        <v>1545</v>
      </c>
      <c r="AD1150" s="2620" t="s">
        <v>1545</v>
      </c>
      <c r="AE1150" s="3270" t="s">
        <v>1545</v>
      </c>
      <c r="AF1150" s="2581"/>
    </row>
    <row r="1151" spans="2:32" s="2887" customFormat="1" ht="19.5" customHeight="1" x14ac:dyDescent="0.2">
      <c r="B1151" s="3695" t="s">
        <v>6128</v>
      </c>
      <c r="C1151" s="3696"/>
      <c r="D1151" s="3159" t="s">
        <v>1545</v>
      </c>
      <c r="E1151" s="3159" t="s">
        <v>1545</v>
      </c>
      <c r="F1151" s="3160" t="s">
        <v>1545</v>
      </c>
      <c r="G1151" s="2650" t="s">
        <v>6277</v>
      </c>
      <c r="H1151" s="2650" t="s">
        <v>1545</v>
      </c>
      <c r="I1151" s="3364">
        <f>0.1*1.12</f>
        <v>0.11200000000000002</v>
      </c>
      <c r="J1151" s="3364">
        <f>0.1*1.12</f>
        <v>0.11200000000000002</v>
      </c>
      <c r="K1151" s="3160" t="s">
        <v>1545</v>
      </c>
      <c r="L1151" s="2650" t="s">
        <v>1545</v>
      </c>
      <c r="M1151" s="2650" t="s">
        <v>1545</v>
      </c>
      <c r="N1151" s="2650" t="s">
        <v>1545</v>
      </c>
      <c r="O1151" s="3364">
        <v>0.24640000000000004</v>
      </c>
      <c r="P1151" s="3364">
        <v>0.16800000000000001</v>
      </c>
      <c r="Q1151" s="2650" t="s">
        <v>1545</v>
      </c>
      <c r="R1151" s="3160" t="s">
        <v>1545</v>
      </c>
      <c r="S1151" s="3069" t="s">
        <v>1545</v>
      </c>
      <c r="T1151" s="3068" t="s">
        <v>1545</v>
      </c>
      <c r="U1151" s="3068" t="s">
        <v>1545</v>
      </c>
      <c r="V1151" s="3160" t="s">
        <v>1545</v>
      </c>
      <c r="W1151" s="3160" t="s">
        <v>1545</v>
      </c>
      <c r="X1151" s="3160" t="s">
        <v>1545</v>
      </c>
      <c r="Y1151" s="3068" t="s">
        <v>1545</v>
      </c>
      <c r="Z1151" s="3069" t="s">
        <v>6278</v>
      </c>
      <c r="AA1151" s="3068">
        <f>(9.99/450)*1.12</f>
        <v>2.4864000000000004E-2</v>
      </c>
      <c r="AB1151" s="3068">
        <v>0.112</v>
      </c>
      <c r="AC1151" s="2620" t="s">
        <v>1545</v>
      </c>
      <c r="AD1151" s="2620" t="s">
        <v>1545</v>
      </c>
      <c r="AE1151" s="3270" t="s">
        <v>1545</v>
      </c>
      <c r="AF1151" s="2581"/>
    </row>
    <row r="1152" spans="2:32" s="2887" customFormat="1" ht="19.5" customHeight="1" thickBot="1" x14ac:dyDescent="0.25">
      <c r="B1152" s="3695" t="s">
        <v>6130</v>
      </c>
      <c r="C1152" s="3696"/>
      <c r="D1152" s="3168" t="s">
        <v>1545</v>
      </c>
      <c r="E1152" s="3168" t="s">
        <v>1545</v>
      </c>
      <c r="F1152" s="3169" t="s">
        <v>1545</v>
      </c>
      <c r="G1152" s="2653" t="s">
        <v>6277</v>
      </c>
      <c r="H1152" s="2653" t="s">
        <v>1545</v>
      </c>
      <c r="I1152" s="3083">
        <f>0.1*1.12</f>
        <v>0.11200000000000002</v>
      </c>
      <c r="J1152" s="3083">
        <f>0.1*1.12</f>
        <v>0.11200000000000002</v>
      </c>
      <c r="K1152" s="3169" t="s">
        <v>1545</v>
      </c>
      <c r="L1152" s="2653" t="s">
        <v>1545</v>
      </c>
      <c r="M1152" s="2653" t="s">
        <v>1545</v>
      </c>
      <c r="N1152" s="2653" t="s">
        <v>1545</v>
      </c>
      <c r="O1152" s="3083">
        <v>0.24640000000000004</v>
      </c>
      <c r="P1152" s="3083">
        <v>0.16800000000000001</v>
      </c>
      <c r="Q1152" s="2653" t="s">
        <v>1545</v>
      </c>
      <c r="R1152" s="3169" t="s">
        <v>1545</v>
      </c>
      <c r="S1152" s="3084" t="s">
        <v>1545</v>
      </c>
      <c r="T1152" s="3170" t="s">
        <v>1545</v>
      </c>
      <c r="U1152" s="3170" t="s">
        <v>1545</v>
      </c>
      <c r="V1152" s="3169" t="s">
        <v>1545</v>
      </c>
      <c r="W1152" s="3169" t="s">
        <v>1545</v>
      </c>
      <c r="X1152" s="3169" t="s">
        <v>1545</v>
      </c>
      <c r="Y1152" s="3170" t="s">
        <v>1545</v>
      </c>
      <c r="Z1152" s="3084" t="s">
        <v>6278</v>
      </c>
      <c r="AA1152" s="3170">
        <f>(9.99/450)*1.12</f>
        <v>2.4864000000000004E-2</v>
      </c>
      <c r="AB1152" s="3170">
        <v>0.112</v>
      </c>
      <c r="AC1152" s="2682" t="s">
        <v>1545</v>
      </c>
      <c r="AD1152" s="2682" t="s">
        <v>1545</v>
      </c>
      <c r="AE1152" s="2683" t="s">
        <v>1545</v>
      </c>
      <c r="AF1152" s="2581"/>
    </row>
    <row r="1153" spans="2:32" s="2887" customFormat="1" x14ac:dyDescent="0.2">
      <c r="B1153" s="2645"/>
      <c r="C1153" s="2575"/>
      <c r="D1153" s="2575"/>
      <c r="E1153" s="2575"/>
      <c r="F1153" s="2575"/>
      <c r="G1153" s="2576"/>
      <c r="H1153" s="2576"/>
      <c r="I1153" s="2576"/>
      <c r="J1153" s="2576"/>
      <c r="K1153" s="2575"/>
      <c r="L1153" s="2576"/>
      <c r="M1153" s="2576"/>
      <c r="N1153" s="2576"/>
      <c r="O1153" s="2576"/>
      <c r="P1153" s="2576"/>
      <c r="Q1153" s="2642"/>
      <c r="R1153" s="2642"/>
      <c r="S1153" s="2642"/>
      <c r="T1153" s="2642"/>
      <c r="U1153" s="2642"/>
      <c r="V1153" s="2642"/>
      <c r="W1153" s="2642"/>
      <c r="X1153" s="2642"/>
      <c r="Y1153" s="2642"/>
      <c r="Z1153" s="2642"/>
      <c r="AA1153" s="2642"/>
      <c r="AB1153" s="2642"/>
      <c r="AC1153" s="2642"/>
      <c r="AD1153" s="2642"/>
      <c r="AE1153" s="2642"/>
      <c r="AF1153" s="2581"/>
    </row>
    <row r="1154" spans="2:32" s="2887" customFormat="1" x14ac:dyDescent="0.2">
      <c r="B1154" s="3661" t="s">
        <v>5051</v>
      </c>
      <c r="C1154" s="3662"/>
      <c r="D1154" s="3663" t="s">
        <v>10</v>
      </c>
      <c r="E1154" s="3663"/>
      <c r="F1154" s="3663"/>
      <c r="G1154" s="3663"/>
      <c r="H1154" s="3663"/>
      <c r="I1154" s="2643"/>
      <c r="J1154" s="2643"/>
      <c r="K1154" s="2643"/>
      <c r="L1154" s="2643"/>
      <c r="M1154" s="2643"/>
      <c r="N1154" s="2643"/>
      <c r="O1154" s="2643"/>
      <c r="P1154" s="2643"/>
      <c r="Q1154" s="2642"/>
      <c r="R1154" s="2642"/>
      <c r="S1154" s="2642"/>
      <c r="T1154" s="2642"/>
      <c r="U1154" s="2642"/>
      <c r="V1154" s="2642"/>
      <c r="W1154" s="2642"/>
      <c r="X1154" s="2642"/>
      <c r="Y1154" s="2642"/>
      <c r="Z1154" s="2642"/>
      <c r="AA1154" s="2642"/>
      <c r="AB1154" s="2642"/>
      <c r="AC1154" s="2642"/>
      <c r="AD1154" s="2642"/>
      <c r="AE1154" s="2642"/>
      <c r="AF1154" s="2581"/>
    </row>
    <row r="1155" spans="2:32" s="2887" customFormat="1" ht="14.25" x14ac:dyDescent="0.2">
      <c r="B1155" s="3661" t="s">
        <v>5052</v>
      </c>
      <c r="C1155" s="3662"/>
      <c r="D1155" s="3694" t="s">
        <v>6115</v>
      </c>
      <c r="E1155" s="3694"/>
      <c r="F1155" s="3694"/>
      <c r="G1155" s="3694"/>
      <c r="H1155" s="3694"/>
      <c r="I1155" s="2643"/>
      <c r="J1155" s="2643"/>
      <c r="K1155" s="2643"/>
      <c r="L1155" s="2643"/>
      <c r="M1155" s="2643"/>
      <c r="N1155" s="2643"/>
      <c r="O1155" s="2643"/>
      <c r="P1155" s="2643"/>
      <c r="Q1155" s="2642"/>
      <c r="R1155" s="2642"/>
      <c r="S1155" s="2642"/>
      <c r="T1155" s="2642"/>
      <c r="U1155" s="2642"/>
      <c r="V1155" s="2642"/>
      <c r="W1155" s="2642"/>
      <c r="X1155" s="2642"/>
      <c r="Y1155" s="2642"/>
      <c r="Z1155" s="2642"/>
      <c r="AA1155" s="2642"/>
      <c r="AB1155" s="2642"/>
      <c r="AC1155" s="2642"/>
      <c r="AD1155" s="2642"/>
      <c r="AE1155" s="2642"/>
      <c r="AF1155" s="2581"/>
    </row>
    <row r="1156" spans="2:32" s="2887" customFormat="1" ht="13.5" thickBot="1" x14ac:dyDescent="0.25">
      <c r="B1156" s="2963"/>
      <c r="C1156" s="2957"/>
      <c r="D1156" s="2957"/>
      <c r="E1156" s="2957"/>
      <c r="F1156" s="2957"/>
      <c r="G1156" s="2646"/>
      <c r="H1156" s="2646"/>
      <c r="I1156" s="2646"/>
      <c r="J1156" s="2646"/>
      <c r="K1156" s="2646"/>
      <c r="L1156" s="2646"/>
      <c r="M1156" s="2646"/>
      <c r="N1156" s="2646"/>
      <c r="O1156" s="2646"/>
      <c r="P1156" s="2646"/>
      <c r="Q1156" s="2646"/>
      <c r="R1156" s="2646"/>
      <c r="S1156" s="2646"/>
      <c r="T1156" s="2646"/>
      <c r="U1156" s="2646"/>
      <c r="V1156" s="2646"/>
      <c r="W1156" s="2646"/>
      <c r="X1156" s="2646"/>
      <c r="Y1156" s="2646"/>
      <c r="Z1156" s="2646"/>
      <c r="AA1156" s="2646"/>
      <c r="AB1156" s="2646"/>
      <c r="AC1156" s="2646"/>
      <c r="AD1156" s="2646"/>
      <c r="AE1156" s="2646"/>
      <c r="AF1156" s="2586"/>
    </row>
    <row r="1157" spans="2:32" s="2887" customFormat="1" x14ac:dyDescent="0.2">
      <c r="B1157" s="2786" t="str">
        <f>+B1136</f>
        <v>.</v>
      </c>
    </row>
    <row r="1158" spans="2:32" s="2887" customFormat="1" ht="13.5" thickBot="1" x14ac:dyDescent="0.25"/>
    <row r="1159" spans="2:32" s="2887" customFormat="1" ht="20.25" x14ac:dyDescent="0.2">
      <c r="B1159" s="3616" t="s">
        <v>5124</v>
      </c>
      <c r="C1159" s="3617"/>
      <c r="D1159" s="3617"/>
      <c r="E1159" s="3617"/>
      <c r="F1159" s="3617"/>
      <c r="G1159" s="3617"/>
      <c r="H1159" s="3617"/>
      <c r="I1159" s="3617"/>
      <c r="J1159" s="3617"/>
      <c r="K1159" s="3617"/>
      <c r="L1159" s="3617"/>
      <c r="M1159" s="3617"/>
      <c r="N1159" s="3617"/>
      <c r="O1159" s="3617"/>
      <c r="P1159" s="3617"/>
      <c r="Q1159" s="3617"/>
      <c r="R1159" s="3617"/>
      <c r="S1159" s="3617"/>
      <c r="T1159" s="3617"/>
      <c r="U1159" s="3617"/>
      <c r="V1159" s="3617"/>
      <c r="W1159" s="3617"/>
      <c r="X1159" s="3617"/>
      <c r="Y1159" s="3617"/>
      <c r="Z1159" s="3617"/>
      <c r="AA1159" s="3617"/>
      <c r="AB1159" s="3617"/>
      <c r="AC1159" s="3617"/>
      <c r="AD1159" s="3617"/>
      <c r="AE1159" s="3617"/>
      <c r="AF1159" s="3618"/>
    </row>
    <row r="1160" spans="2:32" s="2887" customFormat="1" x14ac:dyDescent="0.2">
      <c r="B1160" s="2960"/>
      <c r="C1160" s="2961"/>
      <c r="D1160" s="2961"/>
      <c r="E1160" s="2961"/>
      <c r="F1160" s="2961"/>
      <c r="G1160" s="2580"/>
      <c r="H1160" s="2580"/>
      <c r="I1160" s="2580"/>
      <c r="J1160" s="2580"/>
      <c r="K1160" s="2580"/>
      <c r="L1160" s="2580"/>
      <c r="M1160" s="2580"/>
      <c r="N1160" s="2580"/>
      <c r="O1160" s="2580"/>
      <c r="P1160" s="2580"/>
      <c r="Q1160" s="2580"/>
      <c r="R1160" s="2580"/>
      <c r="S1160" s="2580"/>
      <c r="T1160" s="2580"/>
      <c r="U1160" s="2580"/>
      <c r="V1160" s="2580"/>
      <c r="W1160" s="2580"/>
      <c r="X1160" s="2580"/>
      <c r="Y1160" s="2580"/>
      <c r="Z1160" s="2580"/>
      <c r="AA1160" s="2580"/>
      <c r="AB1160" s="2580"/>
      <c r="AC1160" s="2580"/>
      <c r="AD1160" s="2580"/>
      <c r="AE1160" s="2580"/>
      <c r="AF1160" s="2581"/>
    </row>
    <row r="1161" spans="2:32" s="2887" customFormat="1" x14ac:dyDescent="0.2">
      <c r="B1161" s="2644" t="s">
        <v>5144</v>
      </c>
      <c r="C1161" s="2961"/>
      <c r="D1161" s="3674" t="s">
        <v>6168</v>
      </c>
      <c r="E1161" s="3674"/>
      <c r="F1161" s="3674"/>
      <c r="G1161" s="2580"/>
      <c r="H1161" s="2580"/>
      <c r="I1161" s="2580"/>
      <c r="J1161" s="2580"/>
      <c r="K1161" s="2580"/>
      <c r="L1161" s="2580"/>
      <c r="M1161" s="2580"/>
      <c r="N1161" s="2580"/>
      <c r="O1161" s="2580"/>
      <c r="P1161" s="2580"/>
      <c r="Q1161" s="2580"/>
      <c r="R1161" s="2580"/>
      <c r="S1161" s="2580"/>
      <c r="T1161" s="2580"/>
      <c r="U1161" s="2580"/>
      <c r="V1161" s="2580"/>
      <c r="W1161" s="2580"/>
      <c r="X1161" s="2580"/>
      <c r="Y1161" s="2580"/>
      <c r="Z1161" s="2580"/>
      <c r="AA1161" s="2580"/>
      <c r="AB1161" s="2580"/>
      <c r="AC1161" s="2580"/>
      <c r="AD1161" s="2580"/>
      <c r="AE1161" s="2580"/>
      <c r="AF1161" s="2581"/>
    </row>
    <row r="1162" spans="2:32" s="2887" customFormat="1" x14ac:dyDescent="0.2">
      <c r="B1162" s="3675" t="s">
        <v>5127</v>
      </c>
      <c r="C1162" s="3676"/>
      <c r="D1162" s="3670">
        <v>41589</v>
      </c>
      <c r="E1162" s="3670"/>
      <c r="F1162" s="3670"/>
      <c r="G1162" s="2580"/>
      <c r="H1162" s="2580"/>
      <c r="I1162" s="2580"/>
      <c r="J1162" s="2580"/>
      <c r="K1162" s="2580"/>
      <c r="L1162" s="2580"/>
      <c r="M1162" s="2580"/>
      <c r="N1162" s="2580"/>
      <c r="O1162" s="2580"/>
      <c r="P1162" s="2580"/>
      <c r="Q1162" s="2580"/>
      <c r="R1162" s="2580"/>
      <c r="S1162" s="2580"/>
      <c r="T1162" s="2580"/>
      <c r="U1162" s="2580"/>
      <c r="V1162" s="2580"/>
      <c r="W1162" s="2580"/>
      <c r="X1162" s="2580"/>
      <c r="Y1162" s="2580"/>
      <c r="Z1162" s="2580"/>
      <c r="AA1162" s="2580"/>
      <c r="AB1162" s="2580"/>
      <c r="AC1162" s="2580"/>
      <c r="AD1162" s="2580"/>
      <c r="AE1162" s="2580"/>
      <c r="AF1162" s="2581"/>
    </row>
    <row r="1163" spans="2:32" s="2887" customFormat="1" x14ac:dyDescent="0.2">
      <c r="B1163" s="3620" t="s">
        <v>5125</v>
      </c>
      <c r="C1163" s="3621"/>
      <c r="D1163" s="3692">
        <v>41645</v>
      </c>
      <c r="E1163" s="3692"/>
      <c r="F1163" s="3692"/>
      <c r="G1163" s="2580"/>
      <c r="H1163" s="2580"/>
      <c r="I1163" s="2580"/>
      <c r="J1163" s="2580"/>
      <c r="K1163" s="2580"/>
      <c r="L1163" s="2580"/>
      <c r="M1163" s="2580"/>
      <c r="N1163" s="2580"/>
      <c r="O1163" s="2580"/>
      <c r="P1163" s="2580"/>
      <c r="Q1163" s="2580"/>
      <c r="R1163" s="2580"/>
      <c r="S1163" s="2580"/>
      <c r="T1163" s="2580"/>
      <c r="U1163" s="2580"/>
      <c r="V1163" s="2580"/>
      <c r="W1163" s="2580"/>
      <c r="X1163" s="2580"/>
      <c r="Y1163" s="2580"/>
      <c r="Z1163" s="2580"/>
      <c r="AA1163" s="2580"/>
      <c r="AB1163" s="2580"/>
      <c r="AC1163" s="2580"/>
      <c r="AD1163" s="2580"/>
      <c r="AE1163" s="2580"/>
      <c r="AF1163" s="2581"/>
    </row>
    <row r="1164" spans="2:32" s="2887" customFormat="1" ht="13.5" thickBot="1" x14ac:dyDescent="0.25">
      <c r="B1164" s="2960"/>
      <c r="C1164" s="2961"/>
      <c r="D1164" s="2961"/>
      <c r="E1164" s="2961"/>
      <c r="F1164" s="2961"/>
      <c r="G1164" s="2580"/>
      <c r="H1164" s="2580"/>
      <c r="I1164" s="2580"/>
      <c r="J1164" s="2580"/>
      <c r="K1164" s="2580"/>
      <c r="L1164" s="2580"/>
      <c r="M1164" s="2580"/>
      <c r="N1164" s="2580"/>
      <c r="O1164" s="2580"/>
      <c r="P1164" s="2580"/>
      <c r="Q1164" s="2580"/>
      <c r="R1164" s="2580"/>
      <c r="S1164" s="2580"/>
      <c r="T1164" s="2580"/>
      <c r="U1164" s="2580"/>
      <c r="V1164" s="2580"/>
      <c r="W1164" s="2580"/>
      <c r="X1164" s="2580"/>
      <c r="Y1164" s="2580"/>
      <c r="Z1164" s="2580"/>
      <c r="AA1164" s="2580"/>
      <c r="AB1164" s="2580"/>
      <c r="AC1164" s="2580"/>
      <c r="AD1164" s="2580"/>
      <c r="AE1164" s="2580"/>
      <c r="AF1164" s="2581"/>
    </row>
    <row r="1165" spans="2:32" s="2887" customFormat="1" ht="48.75" customHeight="1" thickBot="1" x14ac:dyDescent="0.25">
      <c r="B1165" s="3633" t="s">
        <v>5126</v>
      </c>
      <c r="C1165" s="3677"/>
      <c r="D1165" s="3623" t="s">
        <v>6272</v>
      </c>
      <c r="E1165" s="3624"/>
      <c r="F1165" s="3624"/>
      <c r="G1165" s="3624"/>
      <c r="H1165" s="3624"/>
      <c r="I1165" s="3624"/>
      <c r="J1165" s="3624"/>
      <c r="K1165" s="3624"/>
      <c r="L1165" s="3624"/>
      <c r="M1165" s="3624"/>
      <c r="N1165" s="3624"/>
      <c r="O1165" s="3624"/>
      <c r="P1165" s="3624"/>
      <c r="Q1165" s="3625"/>
      <c r="R1165" s="2580"/>
      <c r="S1165" s="2580"/>
      <c r="T1165" s="2580"/>
      <c r="U1165" s="2580"/>
      <c r="V1165" s="2580"/>
      <c r="W1165" s="2580"/>
      <c r="X1165" s="2580"/>
      <c r="Y1165" s="2580"/>
      <c r="Z1165" s="2580"/>
      <c r="AA1165" s="2580"/>
      <c r="AB1165" s="2580"/>
      <c r="AC1165" s="2580"/>
      <c r="AD1165" s="2580"/>
      <c r="AE1165" s="2580"/>
      <c r="AF1165" s="2581"/>
    </row>
    <row r="1166" spans="2:32" s="2887" customFormat="1" ht="13.5" thickBot="1" x14ac:dyDescent="0.25">
      <c r="B1166" s="2960"/>
      <c r="C1166" s="2961"/>
      <c r="D1166" s="2961"/>
      <c r="E1166" s="2961"/>
      <c r="F1166" s="2961"/>
      <c r="G1166" s="2580"/>
      <c r="H1166" s="2580"/>
      <c r="I1166" s="2580"/>
      <c r="J1166" s="2580"/>
      <c r="K1166" s="2580"/>
      <c r="L1166" s="2580"/>
      <c r="M1166" s="2580"/>
      <c r="N1166" s="2580"/>
      <c r="O1166" s="2580"/>
      <c r="P1166" s="2580"/>
      <c r="Q1166" s="2580"/>
      <c r="R1166" s="2646"/>
      <c r="S1166" s="2580"/>
      <c r="T1166" s="2580"/>
      <c r="U1166" s="2580"/>
      <c r="V1166" s="2580"/>
      <c r="W1166" s="2580"/>
      <c r="X1166" s="2580"/>
      <c r="Y1166" s="2580"/>
      <c r="Z1166" s="2580"/>
      <c r="AA1166" s="2580"/>
      <c r="AB1166" s="2580"/>
      <c r="AC1166" s="2580"/>
      <c r="AD1166" s="2580"/>
      <c r="AE1166" s="2580"/>
      <c r="AF1166" s="2581"/>
    </row>
    <row r="1167" spans="2:32" s="2887" customFormat="1" ht="19.5" customHeight="1" thickBot="1" x14ac:dyDescent="0.25">
      <c r="B1167" s="3678" t="s">
        <v>5128</v>
      </c>
      <c r="C1167" s="3679"/>
      <c r="D1167" s="3630" t="s">
        <v>5129</v>
      </c>
      <c r="E1167" s="3682" t="s">
        <v>224</v>
      </c>
      <c r="F1167" s="3683"/>
      <c r="G1167" s="3683"/>
      <c r="H1167" s="3683"/>
      <c r="I1167" s="3683"/>
      <c r="J1167" s="3683"/>
      <c r="K1167" s="3683"/>
      <c r="L1167" s="3683"/>
      <c r="M1167" s="3683"/>
      <c r="N1167" s="3683"/>
      <c r="O1167" s="3683"/>
      <c r="P1167" s="3684"/>
      <c r="Q1167" s="3685" t="s">
        <v>340</v>
      </c>
      <c r="R1167" s="3686"/>
      <c r="S1167" s="3687"/>
      <c r="T1167" s="3687"/>
      <c r="U1167" s="3687"/>
      <c r="V1167" s="3687"/>
      <c r="W1167" s="3687"/>
      <c r="X1167" s="3687"/>
      <c r="Y1167" s="3688"/>
      <c r="Z1167" s="3685" t="s">
        <v>225</v>
      </c>
      <c r="AA1167" s="3687"/>
      <c r="AB1167" s="3688"/>
      <c r="AC1167" s="3689" t="s">
        <v>5048</v>
      </c>
      <c r="AD1167" s="3690"/>
      <c r="AE1167" s="3691"/>
      <c r="AF1167" s="2581"/>
    </row>
    <row r="1168" spans="2:32" s="2887" customFormat="1" ht="19.5" customHeight="1" thickBot="1" x14ac:dyDescent="0.25">
      <c r="B1168" s="3680"/>
      <c r="C1168" s="3681"/>
      <c r="D1168" s="3630"/>
      <c r="E1168" s="3630" t="s">
        <v>5066</v>
      </c>
      <c r="F1168" s="3630" t="s">
        <v>5067</v>
      </c>
      <c r="G1168" s="3631" t="s">
        <v>5069</v>
      </c>
      <c r="H1168" s="3631" t="s">
        <v>5130</v>
      </c>
      <c r="I1168" s="3671" t="s">
        <v>5131</v>
      </c>
      <c r="J1168" s="3671" t="s">
        <v>5132</v>
      </c>
      <c r="K1168" s="3671" t="s">
        <v>5072</v>
      </c>
      <c r="L1168" s="3671"/>
      <c r="M1168" s="3671" t="s">
        <v>5133</v>
      </c>
      <c r="N1168" s="3671" t="s">
        <v>5134</v>
      </c>
      <c r="O1168" s="3671" t="s">
        <v>5135</v>
      </c>
      <c r="P1168" s="3671" t="s">
        <v>5136</v>
      </c>
      <c r="Q1168" s="3627" t="s">
        <v>5078</v>
      </c>
      <c r="R1168" s="3627" t="s">
        <v>5079</v>
      </c>
      <c r="S1168" s="3627" t="s">
        <v>5080</v>
      </c>
      <c r="T1168" s="3627" t="s">
        <v>5137</v>
      </c>
      <c r="U1168" s="3627" t="s">
        <v>5138</v>
      </c>
      <c r="V1168" s="3627" t="s">
        <v>5083</v>
      </c>
      <c r="W1168" s="3627" t="s">
        <v>5085</v>
      </c>
      <c r="X1168" s="3631" t="s">
        <v>5139</v>
      </c>
      <c r="Y1168" s="3631" t="s">
        <v>5140</v>
      </c>
      <c r="Z1168" s="3627" t="s">
        <v>5141</v>
      </c>
      <c r="AA1168" s="3627" t="s">
        <v>5142</v>
      </c>
      <c r="AB1168" s="3627" t="s">
        <v>5143</v>
      </c>
      <c r="AC1168" s="3627" t="s">
        <v>1162</v>
      </c>
      <c r="AD1168" s="3627" t="s">
        <v>5049</v>
      </c>
      <c r="AE1168" s="3627" t="s">
        <v>5050</v>
      </c>
      <c r="AF1168" s="2581"/>
    </row>
    <row r="1169" spans="2:32" s="2887" customFormat="1" ht="19.5" customHeight="1" thickBot="1" x14ac:dyDescent="0.25">
      <c r="B1169" s="3680"/>
      <c r="C1169" s="3681"/>
      <c r="D1169" s="3627"/>
      <c r="E1169" s="3627"/>
      <c r="F1169" s="3627"/>
      <c r="G1169" s="3632"/>
      <c r="H1169" s="3632"/>
      <c r="I1169" s="3631"/>
      <c r="J1169" s="3631"/>
      <c r="K1169" s="2958" t="s">
        <v>5092</v>
      </c>
      <c r="L1169" s="2959" t="s">
        <v>2809</v>
      </c>
      <c r="M1169" s="3631"/>
      <c r="N1169" s="3631"/>
      <c r="O1169" s="3631"/>
      <c r="P1169" s="3631"/>
      <c r="Q1169" s="3628"/>
      <c r="R1169" s="3628"/>
      <c r="S1169" s="3628"/>
      <c r="T1169" s="3628"/>
      <c r="U1169" s="3628"/>
      <c r="V1169" s="3628"/>
      <c r="W1169" s="3628"/>
      <c r="X1169" s="3632"/>
      <c r="Y1169" s="3632"/>
      <c r="Z1169" s="3628"/>
      <c r="AA1169" s="3628"/>
      <c r="AB1169" s="3628"/>
      <c r="AC1169" s="3628"/>
      <c r="AD1169" s="3628"/>
      <c r="AE1169" s="3628"/>
      <c r="AF1169" s="2581"/>
    </row>
    <row r="1170" spans="2:32" s="2887" customFormat="1" ht="29.25" customHeight="1" thickBot="1" x14ac:dyDescent="0.25">
      <c r="B1170" s="3697" t="s">
        <v>6169</v>
      </c>
      <c r="C1170" s="4497"/>
      <c r="D1170" s="3163" t="s">
        <v>1545</v>
      </c>
      <c r="E1170" s="3163" t="s">
        <v>1545</v>
      </c>
      <c r="F1170" s="3163" t="s">
        <v>1545</v>
      </c>
      <c r="G1170" s="3163" t="s">
        <v>1545</v>
      </c>
      <c r="H1170" s="3163" t="s">
        <v>1545</v>
      </c>
      <c r="I1170" s="3163">
        <v>0.01</v>
      </c>
      <c r="J1170" s="3163">
        <v>0.04</v>
      </c>
      <c r="K1170" s="3163" t="s">
        <v>1545</v>
      </c>
      <c r="L1170" s="3163" t="s">
        <v>1545</v>
      </c>
      <c r="M1170" s="3163" t="s">
        <v>1545</v>
      </c>
      <c r="N1170" s="3163" t="s">
        <v>1545</v>
      </c>
      <c r="O1170" s="3163" t="s">
        <v>1545</v>
      </c>
      <c r="P1170" s="3163" t="s">
        <v>1545</v>
      </c>
      <c r="Q1170" s="3163" t="s">
        <v>1545</v>
      </c>
      <c r="R1170" s="3163" t="s">
        <v>1545</v>
      </c>
      <c r="S1170" s="3163" t="s">
        <v>1545</v>
      </c>
      <c r="T1170" s="3163" t="s">
        <v>1545</v>
      </c>
      <c r="U1170" s="3163" t="s">
        <v>1545</v>
      </c>
      <c r="V1170" s="3163" t="s">
        <v>1545</v>
      </c>
      <c r="W1170" s="3163" t="s">
        <v>1545</v>
      </c>
      <c r="X1170" s="3163" t="s">
        <v>1545</v>
      </c>
      <c r="Y1170" s="3163" t="s">
        <v>1545</v>
      </c>
      <c r="Z1170" s="3163" t="s">
        <v>1545</v>
      </c>
      <c r="AA1170" s="3163" t="s">
        <v>1545</v>
      </c>
      <c r="AB1170" s="3163" t="s">
        <v>1545</v>
      </c>
      <c r="AC1170" s="3163" t="s">
        <v>1545</v>
      </c>
      <c r="AD1170" s="3163" t="s">
        <v>1545</v>
      </c>
      <c r="AE1170" s="3163" t="s">
        <v>1545</v>
      </c>
      <c r="AF1170" s="2581"/>
    </row>
    <row r="1171" spans="2:32" s="2887" customFormat="1" x14ac:dyDescent="0.2">
      <c r="B1171" s="2645"/>
      <c r="C1171" s="2575"/>
      <c r="D1171" s="2575"/>
      <c r="E1171" s="2575"/>
      <c r="F1171" s="2575"/>
      <c r="G1171" s="2576"/>
      <c r="H1171" s="2576"/>
      <c r="I1171" s="2576"/>
      <c r="J1171" s="2576"/>
      <c r="K1171" s="2575"/>
      <c r="L1171" s="2576"/>
      <c r="M1171" s="2576"/>
      <c r="N1171" s="2576"/>
      <c r="O1171" s="2576"/>
      <c r="P1171" s="2576"/>
      <c r="Q1171" s="2642"/>
      <c r="R1171" s="2642"/>
      <c r="S1171" s="2642"/>
      <c r="T1171" s="2642"/>
      <c r="U1171" s="2642"/>
      <c r="V1171" s="2642"/>
      <c r="W1171" s="2642"/>
      <c r="X1171" s="2642"/>
      <c r="Y1171" s="2642"/>
      <c r="Z1171" s="2642"/>
      <c r="AA1171" s="2642"/>
      <c r="AB1171" s="2642"/>
      <c r="AC1171" s="2642"/>
      <c r="AD1171" s="2642"/>
      <c r="AE1171" s="2642"/>
      <c r="AF1171" s="2581"/>
    </row>
    <row r="1172" spans="2:32" s="2887" customFormat="1" x14ac:dyDescent="0.2">
      <c r="B1172" s="3661" t="s">
        <v>5051</v>
      </c>
      <c r="C1172" s="3662"/>
      <c r="D1172" s="3663" t="s">
        <v>1545</v>
      </c>
      <c r="E1172" s="3663"/>
      <c r="F1172" s="3663"/>
      <c r="G1172" s="3663"/>
      <c r="H1172" s="3663"/>
      <c r="I1172" s="2643"/>
      <c r="J1172" s="2643"/>
      <c r="K1172" s="2643"/>
      <c r="L1172" s="2643"/>
      <c r="M1172" s="2643"/>
      <c r="N1172" s="2643"/>
      <c r="O1172" s="2643"/>
      <c r="P1172" s="2643"/>
      <c r="Q1172" s="2642"/>
      <c r="R1172" s="2642"/>
      <c r="S1172" s="2642"/>
      <c r="T1172" s="2642"/>
      <c r="U1172" s="2642"/>
      <c r="V1172" s="2642"/>
      <c r="W1172" s="2642"/>
      <c r="X1172" s="2642"/>
      <c r="Y1172" s="2642"/>
      <c r="Z1172" s="2642"/>
      <c r="AA1172" s="2642"/>
      <c r="AB1172" s="2642"/>
      <c r="AC1172" s="2642"/>
      <c r="AD1172" s="2642"/>
      <c r="AE1172" s="2642"/>
      <c r="AF1172" s="2581"/>
    </row>
    <row r="1173" spans="2:32" s="2887" customFormat="1" x14ac:dyDescent="0.2">
      <c r="B1173" s="3661" t="s">
        <v>5052</v>
      </c>
      <c r="C1173" s="3662"/>
      <c r="D1173" s="3663" t="s">
        <v>5148</v>
      </c>
      <c r="E1173" s="3663"/>
      <c r="F1173" s="3663"/>
      <c r="G1173" s="3663"/>
      <c r="H1173" s="3663"/>
      <c r="I1173" s="2643"/>
      <c r="J1173" s="2643"/>
      <c r="K1173" s="2643"/>
      <c r="L1173" s="2643"/>
      <c r="M1173" s="2643"/>
      <c r="N1173" s="2643"/>
      <c r="O1173" s="2643"/>
      <c r="P1173" s="2643"/>
      <c r="Q1173" s="2642"/>
      <c r="R1173" s="2642"/>
      <c r="S1173" s="2642"/>
      <c r="T1173" s="2642"/>
      <c r="U1173" s="2642"/>
      <c r="V1173" s="2642"/>
      <c r="W1173" s="2642"/>
      <c r="X1173" s="2642"/>
      <c r="Y1173" s="2642"/>
      <c r="Z1173" s="2642"/>
      <c r="AA1173" s="2642"/>
      <c r="AB1173" s="2642"/>
      <c r="AC1173" s="2642"/>
      <c r="AD1173" s="2642"/>
      <c r="AE1173" s="2642"/>
      <c r="AF1173" s="2581"/>
    </row>
    <row r="1174" spans="2:32" s="2887" customFormat="1" ht="13.5" thickBot="1" x14ac:dyDescent="0.25">
      <c r="B1174" s="2963"/>
      <c r="C1174" s="2957"/>
      <c r="D1174" s="2957"/>
      <c r="E1174" s="2957"/>
      <c r="F1174" s="2957"/>
      <c r="G1174" s="2646"/>
      <c r="H1174" s="2646"/>
      <c r="I1174" s="2646"/>
      <c r="J1174" s="2646"/>
      <c r="K1174" s="2646"/>
      <c r="L1174" s="2646"/>
      <c r="M1174" s="2646"/>
      <c r="N1174" s="2646"/>
      <c r="O1174" s="2646"/>
      <c r="P1174" s="2646"/>
      <c r="Q1174" s="2646"/>
      <c r="R1174" s="2646"/>
      <c r="S1174" s="2646"/>
      <c r="T1174" s="2646"/>
      <c r="U1174" s="2646"/>
      <c r="V1174" s="2646"/>
      <c r="W1174" s="2646"/>
      <c r="X1174" s="2646"/>
      <c r="Y1174" s="2646"/>
      <c r="Z1174" s="2646"/>
      <c r="AA1174" s="2646"/>
      <c r="AB1174" s="2646"/>
      <c r="AC1174" s="2646"/>
      <c r="AD1174" s="2646"/>
      <c r="AE1174" s="2646"/>
      <c r="AF1174" s="2586"/>
    </row>
    <row r="1175" spans="2:32" s="2887" customFormat="1" x14ac:dyDescent="0.2">
      <c r="B1175" s="2786" t="str">
        <f>+B1157</f>
        <v>.</v>
      </c>
    </row>
    <row r="1176" spans="2:32" s="2887" customFormat="1" ht="13.5" thickBot="1" x14ac:dyDescent="0.25"/>
    <row r="1177" spans="2:32" s="2887" customFormat="1" ht="20.25" x14ac:dyDescent="0.2">
      <c r="B1177" s="3616" t="s">
        <v>5124</v>
      </c>
      <c r="C1177" s="3617"/>
      <c r="D1177" s="3617"/>
      <c r="E1177" s="3617"/>
      <c r="F1177" s="3617"/>
      <c r="G1177" s="3617"/>
      <c r="H1177" s="3617"/>
      <c r="I1177" s="3617"/>
      <c r="J1177" s="3617"/>
      <c r="K1177" s="3617"/>
      <c r="L1177" s="3617"/>
      <c r="M1177" s="3617"/>
      <c r="N1177" s="3617"/>
      <c r="O1177" s="3617"/>
      <c r="P1177" s="3617"/>
      <c r="Q1177" s="3617"/>
      <c r="R1177" s="3617"/>
      <c r="S1177" s="3617"/>
      <c r="T1177" s="3617"/>
      <c r="U1177" s="3617"/>
      <c r="V1177" s="3617"/>
      <c r="W1177" s="3617"/>
      <c r="X1177" s="3617"/>
      <c r="Y1177" s="3617"/>
      <c r="Z1177" s="3617"/>
      <c r="AA1177" s="3617"/>
      <c r="AB1177" s="3617"/>
      <c r="AC1177" s="3617"/>
      <c r="AD1177" s="3617"/>
      <c r="AE1177" s="3617"/>
      <c r="AF1177" s="3618"/>
    </row>
    <row r="1178" spans="2:32" s="2887" customFormat="1" x14ac:dyDescent="0.2">
      <c r="B1178" s="2960"/>
      <c r="C1178" s="2961"/>
      <c r="D1178" s="2961"/>
      <c r="E1178" s="2961"/>
      <c r="F1178" s="2961"/>
      <c r="G1178" s="2580"/>
      <c r="H1178" s="2580"/>
      <c r="I1178" s="2580"/>
      <c r="J1178" s="2580"/>
      <c r="K1178" s="2580"/>
      <c r="L1178" s="2580"/>
      <c r="M1178" s="2580"/>
      <c r="N1178" s="2580"/>
      <c r="O1178" s="2580"/>
      <c r="P1178" s="2580"/>
      <c r="Q1178" s="2580"/>
      <c r="R1178" s="2580"/>
      <c r="S1178" s="2580"/>
      <c r="T1178" s="2580"/>
      <c r="U1178" s="2580"/>
      <c r="V1178" s="2580"/>
      <c r="W1178" s="2580"/>
      <c r="X1178" s="2580"/>
      <c r="Y1178" s="2580"/>
      <c r="Z1178" s="2580"/>
      <c r="AA1178" s="2580"/>
      <c r="AB1178" s="2580"/>
      <c r="AC1178" s="2580"/>
      <c r="AD1178" s="2580"/>
      <c r="AE1178" s="2580"/>
      <c r="AF1178" s="2581"/>
    </row>
    <row r="1179" spans="2:32" s="2887" customFormat="1" ht="18" customHeight="1" x14ac:dyDescent="0.2">
      <c r="B1179" s="2644" t="s">
        <v>5144</v>
      </c>
      <c r="C1179" s="2961"/>
      <c r="D1179" s="3674" t="s">
        <v>6269</v>
      </c>
      <c r="E1179" s="3674"/>
      <c r="F1179" s="3674"/>
      <c r="G1179" s="2580"/>
      <c r="H1179" s="2580"/>
      <c r="I1179" s="2580"/>
      <c r="J1179" s="2580"/>
      <c r="K1179" s="2580"/>
      <c r="L1179" s="2580"/>
      <c r="M1179" s="2580"/>
      <c r="N1179" s="2580"/>
      <c r="O1179" s="2580"/>
      <c r="P1179" s="2580"/>
      <c r="Q1179" s="2580"/>
      <c r="R1179" s="2580"/>
      <c r="S1179" s="2580"/>
      <c r="T1179" s="2580"/>
      <c r="U1179" s="2580"/>
      <c r="V1179" s="2580"/>
      <c r="W1179" s="2580"/>
      <c r="X1179" s="2580"/>
      <c r="Y1179" s="2580"/>
      <c r="Z1179" s="2580"/>
      <c r="AA1179" s="2580"/>
      <c r="AB1179" s="2580"/>
      <c r="AC1179" s="2580"/>
      <c r="AD1179" s="2580"/>
      <c r="AE1179" s="2580"/>
      <c r="AF1179" s="2581"/>
    </row>
    <row r="1180" spans="2:32" s="2887" customFormat="1" x14ac:dyDescent="0.2">
      <c r="B1180" s="3675" t="s">
        <v>5127</v>
      </c>
      <c r="C1180" s="3676"/>
      <c r="D1180" s="3670">
        <v>41589</v>
      </c>
      <c r="E1180" s="3670"/>
      <c r="F1180" s="3670"/>
      <c r="G1180" s="2580"/>
      <c r="H1180" s="2580"/>
      <c r="I1180" s="2580"/>
      <c r="J1180" s="2580"/>
      <c r="K1180" s="2580"/>
      <c r="L1180" s="2580"/>
      <c r="M1180" s="2580"/>
      <c r="N1180" s="2580"/>
      <c r="O1180" s="2580"/>
      <c r="P1180" s="2580"/>
      <c r="Q1180" s="2580"/>
      <c r="R1180" s="2580"/>
      <c r="S1180" s="2580"/>
      <c r="T1180" s="2580"/>
      <c r="U1180" s="2580"/>
      <c r="V1180" s="2580"/>
      <c r="W1180" s="2580"/>
      <c r="X1180" s="2580"/>
      <c r="Y1180" s="2580"/>
      <c r="Z1180" s="2580"/>
      <c r="AA1180" s="2580"/>
      <c r="AB1180" s="2580"/>
      <c r="AC1180" s="2580"/>
      <c r="AD1180" s="2580"/>
      <c r="AE1180" s="2580"/>
      <c r="AF1180" s="2581"/>
    </row>
    <row r="1181" spans="2:32" s="2887" customFormat="1" ht="12.75" customHeight="1" x14ac:dyDescent="0.2">
      <c r="B1181" s="3620" t="s">
        <v>5125</v>
      </c>
      <c r="C1181" s="3621"/>
      <c r="D1181" s="3692">
        <v>41645</v>
      </c>
      <c r="E1181" s="3692"/>
      <c r="F1181" s="3692"/>
      <c r="G1181" s="2580"/>
      <c r="H1181" s="2580"/>
      <c r="I1181" s="2580"/>
      <c r="J1181" s="2580"/>
      <c r="K1181" s="2580"/>
      <c r="L1181" s="2580"/>
      <c r="M1181" s="2580"/>
      <c r="N1181" s="2580"/>
      <c r="O1181" s="2580"/>
      <c r="P1181" s="2580"/>
      <c r="Q1181" s="2580"/>
      <c r="R1181" s="2580"/>
      <c r="S1181" s="2580"/>
      <c r="T1181" s="2580"/>
      <c r="U1181" s="2580"/>
      <c r="V1181" s="2580"/>
      <c r="W1181" s="2580"/>
      <c r="X1181" s="2580"/>
      <c r="Y1181" s="2580"/>
      <c r="Z1181" s="2580"/>
      <c r="AA1181" s="2580"/>
      <c r="AB1181" s="2580"/>
      <c r="AC1181" s="2580"/>
      <c r="AD1181" s="2580"/>
      <c r="AE1181" s="2580"/>
      <c r="AF1181" s="2581"/>
    </row>
    <row r="1182" spans="2:32" s="2887" customFormat="1" ht="12.75" customHeight="1" thickBot="1" x14ac:dyDescent="0.25">
      <c r="B1182" s="2960"/>
      <c r="C1182" s="2961"/>
      <c r="D1182" s="2961"/>
      <c r="E1182" s="2961"/>
      <c r="F1182" s="2961"/>
      <c r="G1182" s="2580"/>
      <c r="H1182" s="2580"/>
      <c r="I1182" s="2580"/>
      <c r="J1182" s="2580"/>
      <c r="K1182" s="2580"/>
      <c r="L1182" s="2580"/>
      <c r="M1182" s="2580"/>
      <c r="N1182" s="2580"/>
      <c r="O1182" s="2580"/>
      <c r="P1182" s="2580"/>
      <c r="Q1182" s="2580"/>
      <c r="R1182" s="2580"/>
      <c r="S1182" s="2580"/>
      <c r="T1182" s="2580"/>
      <c r="U1182" s="2580"/>
      <c r="V1182" s="2580"/>
      <c r="W1182" s="2580"/>
      <c r="X1182" s="2580"/>
      <c r="Y1182" s="2580"/>
      <c r="Z1182" s="2580"/>
      <c r="AA1182" s="2580"/>
      <c r="AB1182" s="2580"/>
      <c r="AC1182" s="2580"/>
      <c r="AD1182" s="2580"/>
      <c r="AE1182" s="2580"/>
      <c r="AF1182" s="2581"/>
    </row>
    <row r="1183" spans="2:32" s="2887" customFormat="1" ht="55.5" customHeight="1" thickBot="1" x14ac:dyDescent="0.25">
      <c r="B1183" s="3633" t="s">
        <v>5126</v>
      </c>
      <c r="C1183" s="3677"/>
      <c r="D1183" s="3623" t="s">
        <v>6270</v>
      </c>
      <c r="E1183" s="3624"/>
      <c r="F1183" s="3624"/>
      <c r="G1183" s="3624"/>
      <c r="H1183" s="3624"/>
      <c r="I1183" s="3624"/>
      <c r="J1183" s="3624"/>
      <c r="K1183" s="3624"/>
      <c r="L1183" s="3624"/>
      <c r="M1183" s="3624"/>
      <c r="N1183" s="3624"/>
      <c r="O1183" s="3624"/>
      <c r="P1183" s="3624"/>
      <c r="Q1183" s="3625"/>
      <c r="R1183" s="2580"/>
      <c r="S1183" s="2580"/>
      <c r="T1183" s="2580"/>
      <c r="U1183" s="2580"/>
      <c r="V1183" s="2580"/>
      <c r="W1183" s="2580"/>
      <c r="X1183" s="2580"/>
      <c r="Y1183" s="2580"/>
      <c r="Z1183" s="2580"/>
      <c r="AA1183" s="2580"/>
      <c r="AB1183" s="2580"/>
      <c r="AC1183" s="2580"/>
      <c r="AD1183" s="2580"/>
      <c r="AE1183" s="2580"/>
      <c r="AF1183" s="2581"/>
    </row>
    <row r="1184" spans="2:32" s="2887" customFormat="1" ht="13.5" customHeight="1" thickBot="1" x14ac:dyDescent="0.25">
      <c r="B1184" s="2960"/>
      <c r="C1184" s="2961"/>
      <c r="D1184" s="2961"/>
      <c r="E1184" s="2961"/>
      <c r="F1184" s="2961"/>
      <c r="G1184" s="2580"/>
      <c r="H1184" s="2580"/>
      <c r="I1184" s="2580"/>
      <c r="J1184" s="2580"/>
      <c r="K1184" s="2580"/>
      <c r="L1184" s="2580"/>
      <c r="M1184" s="2580"/>
      <c r="N1184" s="2580"/>
      <c r="O1184" s="2580"/>
      <c r="P1184" s="2580"/>
      <c r="Q1184" s="2580"/>
      <c r="R1184" s="2646"/>
      <c r="S1184" s="2580"/>
      <c r="T1184" s="2580"/>
      <c r="U1184" s="2580"/>
      <c r="V1184" s="2580"/>
      <c r="W1184" s="2580"/>
      <c r="X1184" s="2580"/>
      <c r="Y1184" s="2580"/>
      <c r="Z1184" s="2580"/>
      <c r="AA1184" s="2580"/>
      <c r="AB1184" s="2580"/>
      <c r="AC1184" s="2580"/>
      <c r="AD1184" s="2580"/>
      <c r="AE1184" s="2580"/>
      <c r="AF1184" s="2581"/>
    </row>
    <row r="1185" spans="2:32" s="2887" customFormat="1" ht="25.5" customHeight="1" thickBot="1" x14ac:dyDescent="0.25">
      <c r="B1185" s="3678" t="s">
        <v>5128</v>
      </c>
      <c r="C1185" s="3679"/>
      <c r="D1185" s="3630" t="s">
        <v>5129</v>
      </c>
      <c r="E1185" s="3682" t="s">
        <v>224</v>
      </c>
      <c r="F1185" s="3683"/>
      <c r="G1185" s="3683"/>
      <c r="H1185" s="3683"/>
      <c r="I1185" s="3683"/>
      <c r="J1185" s="3683"/>
      <c r="K1185" s="3683"/>
      <c r="L1185" s="3683"/>
      <c r="M1185" s="3683"/>
      <c r="N1185" s="3683"/>
      <c r="O1185" s="3683"/>
      <c r="P1185" s="3684"/>
      <c r="Q1185" s="3685" t="s">
        <v>340</v>
      </c>
      <c r="R1185" s="3686"/>
      <c r="S1185" s="3687"/>
      <c r="T1185" s="3687"/>
      <c r="U1185" s="3687"/>
      <c r="V1185" s="3687"/>
      <c r="W1185" s="3687"/>
      <c r="X1185" s="3687"/>
      <c r="Y1185" s="3688"/>
      <c r="Z1185" s="3685" t="s">
        <v>225</v>
      </c>
      <c r="AA1185" s="3687"/>
      <c r="AB1185" s="3688"/>
      <c r="AC1185" s="3689" t="s">
        <v>5048</v>
      </c>
      <c r="AD1185" s="3690"/>
      <c r="AE1185" s="3691"/>
      <c r="AF1185" s="2581"/>
    </row>
    <row r="1186" spans="2:32" s="2887" customFormat="1" ht="25.5" customHeight="1" thickBot="1" x14ac:dyDescent="0.25">
      <c r="B1186" s="3680"/>
      <c r="C1186" s="3681"/>
      <c r="D1186" s="3630"/>
      <c r="E1186" s="3630" t="s">
        <v>5066</v>
      </c>
      <c r="F1186" s="3630" t="s">
        <v>5067</v>
      </c>
      <c r="G1186" s="3631" t="s">
        <v>5069</v>
      </c>
      <c r="H1186" s="3631" t="s">
        <v>5130</v>
      </c>
      <c r="I1186" s="3671" t="s">
        <v>5131</v>
      </c>
      <c r="J1186" s="3671" t="s">
        <v>5132</v>
      </c>
      <c r="K1186" s="3671" t="s">
        <v>5072</v>
      </c>
      <c r="L1186" s="3671"/>
      <c r="M1186" s="3671" t="s">
        <v>5133</v>
      </c>
      <c r="N1186" s="3671" t="s">
        <v>5134</v>
      </c>
      <c r="O1186" s="3671" t="s">
        <v>5135</v>
      </c>
      <c r="P1186" s="3671" t="s">
        <v>5136</v>
      </c>
      <c r="Q1186" s="3627" t="s">
        <v>5078</v>
      </c>
      <c r="R1186" s="3627" t="s">
        <v>5079</v>
      </c>
      <c r="S1186" s="3627" t="s">
        <v>5080</v>
      </c>
      <c r="T1186" s="3627" t="s">
        <v>5137</v>
      </c>
      <c r="U1186" s="3627" t="s">
        <v>5138</v>
      </c>
      <c r="V1186" s="3627" t="s">
        <v>5083</v>
      </c>
      <c r="W1186" s="3627" t="s">
        <v>5085</v>
      </c>
      <c r="X1186" s="3631" t="s">
        <v>5139</v>
      </c>
      <c r="Y1186" s="3631" t="s">
        <v>5140</v>
      </c>
      <c r="Z1186" s="3627" t="s">
        <v>5141</v>
      </c>
      <c r="AA1186" s="3627" t="s">
        <v>5142</v>
      </c>
      <c r="AB1186" s="3627" t="s">
        <v>5143</v>
      </c>
      <c r="AC1186" s="3627" t="s">
        <v>1162</v>
      </c>
      <c r="AD1186" s="3627" t="s">
        <v>5049</v>
      </c>
      <c r="AE1186" s="3627" t="s">
        <v>5050</v>
      </c>
      <c r="AF1186" s="2581"/>
    </row>
    <row r="1187" spans="2:32" s="2887" customFormat="1" ht="25.5" customHeight="1" thickBot="1" x14ac:dyDescent="0.25">
      <c r="B1187" s="3680"/>
      <c r="C1187" s="3681"/>
      <c r="D1187" s="3627"/>
      <c r="E1187" s="3627"/>
      <c r="F1187" s="3627"/>
      <c r="G1187" s="3632"/>
      <c r="H1187" s="3632"/>
      <c r="I1187" s="3631"/>
      <c r="J1187" s="3631"/>
      <c r="K1187" s="2958" t="s">
        <v>5092</v>
      </c>
      <c r="L1187" s="2959" t="s">
        <v>2809</v>
      </c>
      <c r="M1187" s="3631"/>
      <c r="N1187" s="3631"/>
      <c r="O1187" s="3631"/>
      <c r="P1187" s="3631"/>
      <c r="Q1187" s="3628"/>
      <c r="R1187" s="3628"/>
      <c r="S1187" s="3628"/>
      <c r="T1187" s="3628"/>
      <c r="U1187" s="3628"/>
      <c r="V1187" s="3628"/>
      <c r="W1187" s="3628"/>
      <c r="X1187" s="3632"/>
      <c r="Y1187" s="3632"/>
      <c r="Z1187" s="3628"/>
      <c r="AA1187" s="3628"/>
      <c r="AB1187" s="3628"/>
      <c r="AC1187" s="3628"/>
      <c r="AD1187" s="3628"/>
      <c r="AE1187" s="3628"/>
      <c r="AF1187" s="2581"/>
    </row>
    <row r="1188" spans="2:32" s="3540" customFormat="1" ht="24.75" customHeight="1" x14ac:dyDescent="0.2">
      <c r="B1188" s="4489" t="s">
        <v>1129</v>
      </c>
      <c r="C1188" s="4490"/>
      <c r="D1188" s="3531" t="s">
        <v>1545</v>
      </c>
      <c r="E1188" s="3531" t="s">
        <v>1545</v>
      </c>
      <c r="F1188" s="3532" t="s">
        <v>1545</v>
      </c>
      <c r="G1188" s="3533" t="s">
        <v>6271</v>
      </c>
      <c r="H1188" s="3533" t="s">
        <v>1545</v>
      </c>
      <c r="I1188" s="3534">
        <v>0.13440000000000002</v>
      </c>
      <c r="J1188" s="3534">
        <v>0.13440000000000002</v>
      </c>
      <c r="K1188" s="3532" t="s">
        <v>1545</v>
      </c>
      <c r="L1188" s="3533" t="s">
        <v>1545</v>
      </c>
      <c r="M1188" s="3533" t="s">
        <v>1545</v>
      </c>
      <c r="N1188" s="3533" t="s">
        <v>1545</v>
      </c>
      <c r="O1188" s="3534">
        <v>0.24640000000000004</v>
      </c>
      <c r="P1188" s="3534">
        <v>0.16800000000000001</v>
      </c>
      <c r="Q1188" s="3533" t="s">
        <v>1545</v>
      </c>
      <c r="R1188" s="3532" t="s">
        <v>1545</v>
      </c>
      <c r="S1188" s="3535" t="s">
        <v>1545</v>
      </c>
      <c r="T1188" s="3536" t="s">
        <v>1545</v>
      </c>
      <c r="U1188" s="3536">
        <v>6.720000000000001E-2</v>
      </c>
      <c r="V1188" s="3532" t="s">
        <v>1545</v>
      </c>
      <c r="W1188" s="3532" t="s">
        <v>1545</v>
      </c>
      <c r="X1188" s="3532" t="s">
        <v>1545</v>
      </c>
      <c r="Y1188" s="3536">
        <v>6.720000000000001E-2</v>
      </c>
      <c r="Z1188" s="3535" t="s">
        <v>1545</v>
      </c>
      <c r="AA1188" s="3536" t="s">
        <v>1545</v>
      </c>
      <c r="AB1188" s="3536">
        <v>0.112</v>
      </c>
      <c r="AC1188" s="3537" t="s">
        <v>1545</v>
      </c>
      <c r="AD1188" s="3537" t="s">
        <v>1545</v>
      </c>
      <c r="AE1188" s="3538" t="s">
        <v>1545</v>
      </c>
      <c r="AF1188" s="3539"/>
    </row>
    <row r="1189" spans="2:32" s="3540" customFormat="1" ht="21" customHeight="1" thickBot="1" x14ac:dyDescent="0.25">
      <c r="B1189" s="4487" t="s">
        <v>1131</v>
      </c>
      <c r="C1189" s="4488"/>
      <c r="D1189" s="3541" t="s">
        <v>1545</v>
      </c>
      <c r="E1189" s="3541" t="s">
        <v>1545</v>
      </c>
      <c r="F1189" s="3542" t="s">
        <v>1545</v>
      </c>
      <c r="G1189" s="3543" t="s">
        <v>6132</v>
      </c>
      <c r="H1189" s="3543" t="s">
        <v>1545</v>
      </c>
      <c r="I1189" s="3544">
        <v>0.13440000000000002</v>
      </c>
      <c r="J1189" s="3544">
        <v>0.13440000000000002</v>
      </c>
      <c r="K1189" s="3542" t="s">
        <v>1545</v>
      </c>
      <c r="L1189" s="3543" t="s">
        <v>1545</v>
      </c>
      <c r="M1189" s="3543" t="s">
        <v>1545</v>
      </c>
      <c r="N1189" s="3543" t="s">
        <v>1545</v>
      </c>
      <c r="O1189" s="3544">
        <v>0.24640000000000004</v>
      </c>
      <c r="P1189" s="3544">
        <v>0.16800000000000001</v>
      </c>
      <c r="Q1189" s="3543" t="s">
        <v>1545</v>
      </c>
      <c r="R1189" s="3542" t="s">
        <v>1545</v>
      </c>
      <c r="S1189" s="3545" t="s">
        <v>1545</v>
      </c>
      <c r="T1189" s="3546" t="s">
        <v>1545</v>
      </c>
      <c r="U1189" s="3546">
        <v>6.720000000000001E-2</v>
      </c>
      <c r="V1189" s="3542" t="s">
        <v>1545</v>
      </c>
      <c r="W1189" s="3542" t="s">
        <v>1545</v>
      </c>
      <c r="X1189" s="3542" t="s">
        <v>1545</v>
      </c>
      <c r="Y1189" s="3546">
        <v>6.720000000000001E-2</v>
      </c>
      <c r="Z1189" s="3545" t="s">
        <v>1545</v>
      </c>
      <c r="AA1189" s="3546" t="s">
        <v>1545</v>
      </c>
      <c r="AB1189" s="3546">
        <v>0.112</v>
      </c>
      <c r="AC1189" s="3547" t="s">
        <v>1545</v>
      </c>
      <c r="AD1189" s="3547" t="s">
        <v>1545</v>
      </c>
      <c r="AE1189" s="3548" t="s">
        <v>1545</v>
      </c>
      <c r="AF1189" s="3539"/>
    </row>
    <row r="1190" spans="2:32" s="2887" customFormat="1" x14ac:dyDescent="0.2">
      <c r="B1190" s="2645"/>
      <c r="C1190" s="2575"/>
      <c r="D1190" s="2575"/>
      <c r="E1190" s="2575"/>
      <c r="F1190" s="2575"/>
      <c r="G1190" s="2576"/>
      <c r="H1190" s="2576"/>
      <c r="I1190" s="2576"/>
      <c r="J1190" s="2576"/>
      <c r="K1190" s="2575"/>
      <c r="L1190" s="2576"/>
      <c r="M1190" s="2576"/>
      <c r="N1190" s="2576"/>
      <c r="O1190" s="2576"/>
      <c r="P1190" s="2576"/>
      <c r="Q1190" s="2642"/>
      <c r="R1190" s="2642"/>
      <c r="S1190" s="2642"/>
      <c r="T1190" s="2642"/>
      <c r="U1190" s="2642"/>
      <c r="V1190" s="2642"/>
      <c r="W1190" s="2642"/>
      <c r="X1190" s="2642"/>
      <c r="Y1190" s="2642"/>
      <c r="Z1190" s="2642"/>
      <c r="AA1190" s="2642"/>
      <c r="AB1190" s="2642"/>
      <c r="AC1190" s="2642"/>
      <c r="AD1190" s="2642"/>
      <c r="AE1190" s="2642"/>
      <c r="AF1190" s="2581"/>
    </row>
    <row r="1191" spans="2:32" s="2887" customFormat="1" x14ac:dyDescent="0.2">
      <c r="B1191" s="3661" t="s">
        <v>5051</v>
      </c>
      <c r="C1191" s="3662"/>
      <c r="D1191" s="3663" t="s">
        <v>10</v>
      </c>
      <c r="E1191" s="3663"/>
      <c r="F1191" s="3663"/>
      <c r="G1191" s="3663"/>
      <c r="H1191" s="3663"/>
      <c r="I1191" s="2643"/>
      <c r="J1191" s="2643"/>
      <c r="K1191" s="2643"/>
      <c r="L1191" s="2643"/>
      <c r="M1191" s="2643"/>
      <c r="N1191" s="2643"/>
      <c r="O1191" s="2643"/>
      <c r="P1191" s="2643"/>
      <c r="Q1191" s="2642"/>
      <c r="R1191" s="2642"/>
      <c r="S1191" s="2642"/>
      <c r="T1191" s="2642"/>
      <c r="U1191" s="2642"/>
      <c r="V1191" s="2642"/>
      <c r="W1191" s="2642"/>
      <c r="X1191" s="2642"/>
      <c r="Y1191" s="2642"/>
      <c r="Z1191" s="2642"/>
      <c r="AA1191" s="2642"/>
      <c r="AB1191" s="2642"/>
      <c r="AC1191" s="2642"/>
      <c r="AD1191" s="2642"/>
      <c r="AE1191" s="2642"/>
      <c r="AF1191" s="2581"/>
    </row>
    <row r="1192" spans="2:32" s="2887" customFormat="1" ht="14.25" x14ac:dyDescent="0.2">
      <c r="B1192" s="3661" t="s">
        <v>5052</v>
      </c>
      <c r="C1192" s="3662"/>
      <c r="D1192" s="3694" t="s">
        <v>6115</v>
      </c>
      <c r="E1192" s="3694"/>
      <c r="F1192" s="3694"/>
      <c r="G1192" s="3694"/>
      <c r="H1192" s="3694"/>
      <c r="I1192" s="2643"/>
      <c r="J1192" s="2643"/>
      <c r="K1192" s="2643"/>
      <c r="L1192" s="2643"/>
      <c r="M1192" s="2643"/>
      <c r="N1192" s="2643"/>
      <c r="O1192" s="2643"/>
      <c r="P1192" s="2643"/>
      <c r="Q1192" s="2642"/>
      <c r="R1192" s="2642"/>
      <c r="S1192" s="2642"/>
      <c r="T1192" s="2642"/>
      <c r="U1192" s="2642"/>
      <c r="V1192" s="2642"/>
      <c r="W1192" s="2642"/>
      <c r="X1192" s="2642"/>
      <c r="Y1192" s="2642"/>
      <c r="Z1192" s="2642"/>
      <c r="AA1192" s="2642"/>
      <c r="AB1192" s="2642"/>
      <c r="AC1192" s="2642"/>
      <c r="AD1192" s="2642"/>
      <c r="AE1192" s="2642"/>
      <c r="AF1192" s="2581"/>
    </row>
    <row r="1193" spans="2:32" s="2887" customFormat="1" ht="13.5" thickBot="1" x14ac:dyDescent="0.25">
      <c r="B1193" s="2963"/>
      <c r="C1193" s="2957"/>
      <c r="D1193" s="2957"/>
      <c r="E1193" s="2957"/>
      <c r="F1193" s="2957"/>
      <c r="G1193" s="2646"/>
      <c r="H1193" s="2646"/>
      <c r="I1193" s="2646"/>
      <c r="J1193" s="2646"/>
      <c r="K1193" s="2646"/>
      <c r="L1193" s="2646"/>
      <c r="M1193" s="2646"/>
      <c r="N1193" s="2646"/>
      <c r="O1193" s="2646"/>
      <c r="P1193" s="2646"/>
      <c r="Q1193" s="2646"/>
      <c r="R1193" s="2646"/>
      <c r="S1193" s="2646"/>
      <c r="T1193" s="2646"/>
      <c r="U1193" s="2646"/>
      <c r="V1193" s="2646"/>
      <c r="W1193" s="2646"/>
      <c r="X1193" s="2646"/>
      <c r="Y1193" s="2646"/>
      <c r="Z1193" s="2646"/>
      <c r="AA1193" s="2646"/>
      <c r="AB1193" s="2646"/>
      <c r="AC1193" s="2646"/>
      <c r="AD1193" s="2646"/>
      <c r="AE1193" s="2646"/>
      <c r="AF1193" s="2586"/>
    </row>
    <row r="1194" spans="2:32" s="2887" customFormat="1" x14ac:dyDescent="0.2">
      <c r="B1194" s="2786" t="str">
        <f>+B1175</f>
        <v>.</v>
      </c>
    </row>
    <row r="1195" spans="2:32" s="2887" customFormat="1" ht="13.5" thickBot="1" x14ac:dyDescent="0.25"/>
    <row r="1196" spans="2:32" s="2887" customFormat="1" ht="20.25" x14ac:dyDescent="0.2">
      <c r="B1196" s="3616" t="s">
        <v>5124</v>
      </c>
      <c r="C1196" s="3617"/>
      <c r="D1196" s="3617"/>
      <c r="E1196" s="3617"/>
      <c r="F1196" s="3617"/>
      <c r="G1196" s="3617"/>
      <c r="H1196" s="3617"/>
      <c r="I1196" s="3617"/>
      <c r="J1196" s="3617"/>
      <c r="K1196" s="3617"/>
      <c r="L1196" s="3617"/>
      <c r="M1196" s="3617"/>
      <c r="N1196" s="3617"/>
      <c r="O1196" s="3617"/>
      <c r="P1196" s="3617"/>
      <c r="Q1196" s="3617"/>
      <c r="R1196" s="3617"/>
      <c r="S1196" s="3617"/>
      <c r="T1196" s="3617"/>
      <c r="U1196" s="3617"/>
      <c r="V1196" s="3617"/>
      <c r="W1196" s="3617"/>
      <c r="X1196" s="3617"/>
      <c r="Y1196" s="3617"/>
      <c r="Z1196" s="3617"/>
      <c r="AA1196" s="3617"/>
      <c r="AB1196" s="3617"/>
      <c r="AC1196" s="3617"/>
      <c r="AD1196" s="3617"/>
      <c r="AE1196" s="3617"/>
      <c r="AF1196" s="3618"/>
    </row>
    <row r="1197" spans="2:32" s="2887" customFormat="1" x14ac:dyDescent="0.2">
      <c r="B1197" s="2960"/>
      <c r="C1197" s="2961"/>
      <c r="D1197" s="2961"/>
      <c r="E1197" s="2961"/>
      <c r="F1197" s="2961"/>
      <c r="G1197" s="2580"/>
      <c r="H1197" s="2580"/>
      <c r="I1197" s="2580"/>
      <c r="J1197" s="2580"/>
      <c r="K1197" s="2580"/>
      <c r="L1197" s="2580"/>
      <c r="M1197" s="2580"/>
      <c r="N1197" s="2580"/>
      <c r="O1197" s="2580"/>
      <c r="P1197" s="2580"/>
      <c r="Q1197" s="2580"/>
      <c r="R1197" s="2580"/>
      <c r="S1197" s="2580"/>
      <c r="T1197" s="2580"/>
      <c r="U1197" s="2580"/>
      <c r="V1197" s="2580"/>
      <c r="W1197" s="2580"/>
      <c r="X1197" s="2580"/>
      <c r="Y1197" s="2580"/>
      <c r="Z1197" s="2580"/>
      <c r="AA1197" s="2580"/>
      <c r="AB1197" s="2580"/>
      <c r="AC1197" s="2580"/>
      <c r="AD1197" s="2580"/>
      <c r="AE1197" s="2580"/>
      <c r="AF1197" s="2581"/>
    </row>
    <row r="1198" spans="2:32" s="2887" customFormat="1" ht="24.75" customHeight="1" x14ac:dyDescent="0.2">
      <c r="B1198" s="2644" t="s">
        <v>5144</v>
      </c>
      <c r="C1198" s="2961"/>
      <c r="D1198" s="3674" t="s">
        <v>6267</v>
      </c>
      <c r="E1198" s="3674"/>
      <c r="F1198" s="3674"/>
      <c r="G1198" s="2580"/>
      <c r="H1198" s="2580"/>
      <c r="I1198" s="2580"/>
      <c r="J1198" s="2580"/>
      <c r="K1198" s="2580"/>
      <c r="L1198" s="2580"/>
      <c r="M1198" s="2580"/>
      <c r="N1198" s="2580"/>
      <c r="O1198" s="2580"/>
      <c r="P1198" s="2580"/>
      <c r="Q1198" s="2580"/>
      <c r="R1198" s="2580"/>
      <c r="S1198" s="2580"/>
      <c r="T1198" s="2580"/>
      <c r="U1198" s="2580"/>
      <c r="V1198" s="2580"/>
      <c r="W1198" s="2580"/>
      <c r="X1198" s="2580"/>
      <c r="Y1198" s="2580"/>
      <c r="Z1198" s="2580"/>
      <c r="AA1198" s="2580"/>
      <c r="AB1198" s="2580"/>
      <c r="AC1198" s="2580"/>
      <c r="AD1198" s="2580"/>
      <c r="AE1198" s="2580"/>
      <c r="AF1198" s="2581"/>
    </row>
    <row r="1199" spans="2:32" s="2887" customFormat="1" x14ac:dyDescent="0.2">
      <c r="B1199" s="3675" t="s">
        <v>5127</v>
      </c>
      <c r="C1199" s="3676"/>
      <c r="D1199" s="3670">
        <v>41589</v>
      </c>
      <c r="E1199" s="3670"/>
      <c r="F1199" s="3670"/>
      <c r="G1199" s="2580"/>
      <c r="H1199" s="2580"/>
      <c r="I1199" s="2580"/>
      <c r="J1199" s="2580"/>
      <c r="K1199" s="2580"/>
      <c r="L1199" s="2580"/>
      <c r="M1199" s="2580"/>
      <c r="N1199" s="2580"/>
      <c r="O1199" s="2580"/>
      <c r="P1199" s="2580"/>
      <c r="Q1199" s="2580"/>
      <c r="R1199" s="2580"/>
      <c r="S1199" s="2580"/>
      <c r="T1199" s="2580"/>
      <c r="U1199" s="2580"/>
      <c r="V1199" s="2580"/>
      <c r="W1199" s="2580"/>
      <c r="X1199" s="2580"/>
      <c r="Y1199" s="2580"/>
      <c r="Z1199" s="2580"/>
      <c r="AA1199" s="2580"/>
      <c r="AB1199" s="2580"/>
      <c r="AC1199" s="2580"/>
      <c r="AD1199" s="2580"/>
      <c r="AE1199" s="2580"/>
      <c r="AF1199" s="2581"/>
    </row>
    <row r="1200" spans="2:32" s="2887" customFormat="1" x14ac:dyDescent="0.2">
      <c r="B1200" s="3620" t="s">
        <v>5125</v>
      </c>
      <c r="C1200" s="3621"/>
      <c r="D1200" s="3692">
        <v>41645</v>
      </c>
      <c r="E1200" s="3692"/>
      <c r="F1200" s="3692"/>
      <c r="G1200" s="2580"/>
      <c r="H1200" s="2580"/>
      <c r="I1200" s="2580"/>
      <c r="J1200" s="2580"/>
      <c r="K1200" s="2580"/>
      <c r="L1200" s="2580"/>
      <c r="M1200" s="2580"/>
      <c r="N1200" s="2580"/>
      <c r="O1200" s="2580"/>
      <c r="P1200" s="2580"/>
      <c r="Q1200" s="2580"/>
      <c r="R1200" s="2580"/>
      <c r="S1200" s="2580"/>
      <c r="T1200" s="2580"/>
      <c r="U1200" s="2580"/>
      <c r="V1200" s="2580"/>
      <c r="W1200" s="2580"/>
      <c r="X1200" s="2580"/>
      <c r="Y1200" s="2580"/>
      <c r="Z1200" s="2580"/>
      <c r="AA1200" s="2580"/>
      <c r="AB1200" s="2580"/>
      <c r="AC1200" s="2580"/>
      <c r="AD1200" s="2580"/>
      <c r="AE1200" s="2580"/>
      <c r="AF1200" s="2581"/>
    </row>
    <row r="1201" spans="2:32" s="2887" customFormat="1" ht="13.5" thickBot="1" x14ac:dyDescent="0.25">
      <c r="B1201" s="2960"/>
      <c r="C1201" s="2961"/>
      <c r="D1201" s="2961"/>
      <c r="E1201" s="2961"/>
      <c r="F1201" s="2961"/>
      <c r="G1201" s="2580"/>
      <c r="H1201" s="2580"/>
      <c r="I1201" s="2580"/>
      <c r="J1201" s="2580"/>
      <c r="K1201" s="2580"/>
      <c r="L1201" s="2580"/>
      <c r="M1201" s="2580"/>
      <c r="N1201" s="2580"/>
      <c r="O1201" s="2580"/>
      <c r="P1201" s="2580"/>
      <c r="Q1201" s="2580"/>
      <c r="R1201" s="2580"/>
      <c r="S1201" s="2580"/>
      <c r="T1201" s="2580"/>
      <c r="U1201" s="2580"/>
      <c r="V1201" s="2580"/>
      <c r="W1201" s="2580"/>
      <c r="X1201" s="2580"/>
      <c r="Y1201" s="2580"/>
      <c r="Z1201" s="2580"/>
      <c r="AA1201" s="2580"/>
      <c r="AB1201" s="2580"/>
      <c r="AC1201" s="2580"/>
      <c r="AD1201" s="2580"/>
      <c r="AE1201" s="2580"/>
      <c r="AF1201" s="2581"/>
    </row>
    <row r="1202" spans="2:32" s="2887" customFormat="1" ht="55.5" customHeight="1" thickBot="1" x14ac:dyDescent="0.25">
      <c r="B1202" s="3633" t="s">
        <v>5126</v>
      </c>
      <c r="C1202" s="3677"/>
      <c r="D1202" s="3623" t="s">
        <v>6268</v>
      </c>
      <c r="E1202" s="3624"/>
      <c r="F1202" s="3624"/>
      <c r="G1202" s="3624"/>
      <c r="H1202" s="3624"/>
      <c r="I1202" s="3624"/>
      <c r="J1202" s="3624"/>
      <c r="K1202" s="3624"/>
      <c r="L1202" s="3624"/>
      <c r="M1202" s="3624"/>
      <c r="N1202" s="3624"/>
      <c r="O1202" s="3624"/>
      <c r="P1202" s="3624"/>
      <c r="Q1202" s="3625"/>
      <c r="R1202" s="2580"/>
      <c r="S1202" s="2580"/>
      <c r="T1202" s="2580"/>
      <c r="U1202" s="2580"/>
      <c r="V1202" s="2580"/>
      <c r="W1202" s="2580"/>
      <c r="X1202" s="2580"/>
      <c r="Y1202" s="2580"/>
      <c r="Z1202" s="2580"/>
      <c r="AA1202" s="2580"/>
      <c r="AB1202" s="2580"/>
      <c r="AC1202" s="2580"/>
      <c r="AD1202" s="2580"/>
      <c r="AE1202" s="2580"/>
      <c r="AF1202" s="2581"/>
    </row>
    <row r="1203" spans="2:32" s="2887" customFormat="1" ht="13.5" thickBot="1" x14ac:dyDescent="0.25">
      <c r="B1203" s="2960"/>
      <c r="C1203" s="2961"/>
      <c r="D1203" s="2961"/>
      <c r="E1203" s="2961"/>
      <c r="F1203" s="2961"/>
      <c r="G1203" s="2580"/>
      <c r="H1203" s="2580"/>
      <c r="I1203" s="2580"/>
      <c r="J1203" s="2580"/>
      <c r="K1203" s="2580"/>
      <c r="L1203" s="2580"/>
      <c r="M1203" s="2580"/>
      <c r="N1203" s="2580"/>
      <c r="O1203" s="2580"/>
      <c r="P1203" s="2580"/>
      <c r="Q1203" s="2580"/>
      <c r="R1203" s="2646"/>
      <c r="S1203" s="2580"/>
      <c r="T1203" s="2580"/>
      <c r="U1203" s="2580"/>
      <c r="V1203" s="2580"/>
      <c r="W1203" s="2580"/>
      <c r="X1203" s="2580"/>
      <c r="Y1203" s="2580"/>
      <c r="Z1203" s="2580"/>
      <c r="AA1203" s="2580"/>
      <c r="AB1203" s="2580"/>
      <c r="AC1203" s="2580"/>
      <c r="AD1203" s="2580"/>
      <c r="AE1203" s="2580"/>
      <c r="AF1203" s="2581"/>
    </row>
    <row r="1204" spans="2:32" s="2887" customFormat="1" ht="13.5" thickBot="1" x14ac:dyDescent="0.25">
      <c r="B1204" s="3678" t="s">
        <v>5128</v>
      </c>
      <c r="C1204" s="3679"/>
      <c r="D1204" s="3630" t="s">
        <v>5129</v>
      </c>
      <c r="E1204" s="3682" t="s">
        <v>224</v>
      </c>
      <c r="F1204" s="3683"/>
      <c r="G1204" s="3683"/>
      <c r="H1204" s="3683"/>
      <c r="I1204" s="3683"/>
      <c r="J1204" s="3683"/>
      <c r="K1204" s="3683"/>
      <c r="L1204" s="3683"/>
      <c r="M1204" s="3683"/>
      <c r="N1204" s="3683"/>
      <c r="O1204" s="3683"/>
      <c r="P1204" s="3684"/>
      <c r="Q1204" s="3685" t="s">
        <v>340</v>
      </c>
      <c r="R1204" s="3686"/>
      <c r="S1204" s="3687"/>
      <c r="T1204" s="3687"/>
      <c r="U1204" s="3687"/>
      <c r="V1204" s="3687"/>
      <c r="W1204" s="3687"/>
      <c r="X1204" s="3687"/>
      <c r="Y1204" s="3688"/>
      <c r="Z1204" s="3685" t="s">
        <v>225</v>
      </c>
      <c r="AA1204" s="3687"/>
      <c r="AB1204" s="3688"/>
      <c r="AC1204" s="3689" t="s">
        <v>5048</v>
      </c>
      <c r="AD1204" s="3690"/>
      <c r="AE1204" s="3691"/>
      <c r="AF1204" s="2581"/>
    </row>
    <row r="1205" spans="2:32" s="2887" customFormat="1" ht="21" customHeight="1" thickBot="1" x14ac:dyDescent="0.25">
      <c r="B1205" s="3680"/>
      <c r="C1205" s="3681"/>
      <c r="D1205" s="3630"/>
      <c r="E1205" s="3630" t="s">
        <v>5066</v>
      </c>
      <c r="F1205" s="3630" t="s">
        <v>5067</v>
      </c>
      <c r="G1205" s="3631" t="s">
        <v>5069</v>
      </c>
      <c r="H1205" s="3631" t="s">
        <v>5130</v>
      </c>
      <c r="I1205" s="3671" t="s">
        <v>5131</v>
      </c>
      <c r="J1205" s="3671" t="s">
        <v>5132</v>
      </c>
      <c r="K1205" s="3671" t="s">
        <v>5072</v>
      </c>
      <c r="L1205" s="3671"/>
      <c r="M1205" s="3671" t="s">
        <v>5133</v>
      </c>
      <c r="N1205" s="3671" t="s">
        <v>5134</v>
      </c>
      <c r="O1205" s="3671" t="s">
        <v>5135</v>
      </c>
      <c r="P1205" s="3671" t="s">
        <v>5136</v>
      </c>
      <c r="Q1205" s="3627" t="s">
        <v>5078</v>
      </c>
      <c r="R1205" s="3627" t="s">
        <v>5079</v>
      </c>
      <c r="S1205" s="3627" t="s">
        <v>5080</v>
      </c>
      <c r="T1205" s="3627" t="s">
        <v>5137</v>
      </c>
      <c r="U1205" s="3627" t="s">
        <v>5138</v>
      </c>
      <c r="V1205" s="3627" t="s">
        <v>5083</v>
      </c>
      <c r="W1205" s="3627" t="s">
        <v>5085</v>
      </c>
      <c r="X1205" s="3631" t="s">
        <v>5139</v>
      </c>
      <c r="Y1205" s="3631" t="s">
        <v>5140</v>
      </c>
      <c r="Z1205" s="3627" t="s">
        <v>5141</v>
      </c>
      <c r="AA1205" s="3627" t="s">
        <v>5142</v>
      </c>
      <c r="AB1205" s="3627" t="s">
        <v>5143</v>
      </c>
      <c r="AC1205" s="3627" t="s">
        <v>1162</v>
      </c>
      <c r="AD1205" s="3627" t="s">
        <v>5049</v>
      </c>
      <c r="AE1205" s="3627" t="s">
        <v>5050</v>
      </c>
      <c r="AF1205" s="2581"/>
    </row>
    <row r="1206" spans="2:32" s="2887" customFormat="1" ht="21" customHeight="1" thickBot="1" x14ac:dyDescent="0.25">
      <c r="B1206" s="3680"/>
      <c r="C1206" s="3681"/>
      <c r="D1206" s="3627"/>
      <c r="E1206" s="3627"/>
      <c r="F1206" s="3627"/>
      <c r="G1206" s="3632"/>
      <c r="H1206" s="3632"/>
      <c r="I1206" s="3631"/>
      <c r="J1206" s="3631"/>
      <c r="K1206" s="2958" t="s">
        <v>5092</v>
      </c>
      <c r="L1206" s="2959" t="s">
        <v>2809</v>
      </c>
      <c r="M1206" s="3631"/>
      <c r="N1206" s="3631"/>
      <c r="O1206" s="3631"/>
      <c r="P1206" s="3631"/>
      <c r="Q1206" s="3628"/>
      <c r="R1206" s="3628"/>
      <c r="S1206" s="3628"/>
      <c r="T1206" s="3628"/>
      <c r="U1206" s="3628"/>
      <c r="V1206" s="3628"/>
      <c r="W1206" s="3628"/>
      <c r="X1206" s="3632"/>
      <c r="Y1206" s="3632"/>
      <c r="Z1206" s="3628"/>
      <c r="AA1206" s="3628"/>
      <c r="AB1206" s="3628"/>
      <c r="AC1206" s="3628"/>
      <c r="AD1206" s="3628"/>
      <c r="AE1206" s="3628"/>
      <c r="AF1206" s="2581"/>
    </row>
    <row r="1207" spans="2:32" s="2887" customFormat="1" x14ac:dyDescent="0.2">
      <c r="B1207" s="3726" t="s">
        <v>1130</v>
      </c>
      <c r="C1207" s="3727"/>
      <c r="D1207" s="3164" t="s">
        <v>1545</v>
      </c>
      <c r="E1207" s="3164" t="s">
        <v>1545</v>
      </c>
      <c r="F1207" s="3165" t="s">
        <v>1545</v>
      </c>
      <c r="G1207" s="2660" t="s">
        <v>6163</v>
      </c>
      <c r="H1207" s="2660" t="s">
        <v>1545</v>
      </c>
      <c r="I1207" s="3166">
        <v>0.13440000000000002</v>
      </c>
      <c r="J1207" s="3166">
        <v>0.13440000000000002</v>
      </c>
      <c r="K1207" s="3165" t="s">
        <v>1545</v>
      </c>
      <c r="L1207" s="2660" t="s">
        <v>1545</v>
      </c>
      <c r="M1207" s="2660" t="s">
        <v>1545</v>
      </c>
      <c r="N1207" s="2660" t="s">
        <v>1545</v>
      </c>
      <c r="O1207" s="3427">
        <v>0.24640000000000004</v>
      </c>
      <c r="P1207" s="3427">
        <v>0.16800000000000001</v>
      </c>
      <c r="Q1207" s="2660" t="s">
        <v>1545</v>
      </c>
      <c r="R1207" s="3165" t="s">
        <v>1545</v>
      </c>
      <c r="S1207" s="3165" t="s">
        <v>1127</v>
      </c>
      <c r="T1207" s="3166">
        <v>2.8000000000000004E-2</v>
      </c>
      <c r="U1207" s="3166">
        <f>0.06*1.12</f>
        <v>6.720000000000001E-2</v>
      </c>
      <c r="V1207" s="3165" t="s">
        <v>1545</v>
      </c>
      <c r="W1207" s="3165" t="s">
        <v>1545</v>
      </c>
      <c r="X1207" s="3165" t="s">
        <v>1545</v>
      </c>
      <c r="Y1207" s="3166">
        <f>0.06*1.12</f>
        <v>6.720000000000001E-2</v>
      </c>
      <c r="Z1207" s="3165" t="s">
        <v>1545</v>
      </c>
      <c r="AA1207" s="3165" t="s">
        <v>1545</v>
      </c>
      <c r="AB1207" s="3165" t="s">
        <v>1545</v>
      </c>
      <c r="AC1207" s="2661" t="s">
        <v>1545</v>
      </c>
      <c r="AD1207" s="2661" t="s">
        <v>1545</v>
      </c>
      <c r="AE1207" s="3268" t="s">
        <v>1545</v>
      </c>
      <c r="AF1207" s="2581"/>
    </row>
    <row r="1208" spans="2:32" s="2887" customFormat="1" x14ac:dyDescent="0.2">
      <c r="B1208" s="3733" t="s">
        <v>1132</v>
      </c>
      <c r="C1208" s="3734"/>
      <c r="D1208" s="3159" t="s">
        <v>1545</v>
      </c>
      <c r="E1208" s="3159" t="s">
        <v>1545</v>
      </c>
      <c r="F1208" s="3160" t="s">
        <v>1545</v>
      </c>
      <c r="G1208" s="2650" t="s">
        <v>6164</v>
      </c>
      <c r="H1208" s="2650" t="s">
        <v>1545</v>
      </c>
      <c r="I1208" s="3068">
        <v>0.13440000000000002</v>
      </c>
      <c r="J1208" s="3068">
        <v>0.13440000000000002</v>
      </c>
      <c r="K1208" s="3160" t="s">
        <v>1545</v>
      </c>
      <c r="L1208" s="2650" t="s">
        <v>1545</v>
      </c>
      <c r="M1208" s="2650" t="s">
        <v>1545</v>
      </c>
      <c r="N1208" s="2650" t="s">
        <v>1545</v>
      </c>
      <c r="O1208" s="3428">
        <v>0.24640000000000004</v>
      </c>
      <c r="P1208" s="3428">
        <v>0.16800000000000001</v>
      </c>
      <c r="Q1208" s="2650" t="s">
        <v>1545</v>
      </c>
      <c r="R1208" s="3160" t="s">
        <v>1545</v>
      </c>
      <c r="S1208" s="3160" t="s">
        <v>1133</v>
      </c>
      <c r="T1208" s="3068">
        <v>2.8000000000000004E-2</v>
      </c>
      <c r="U1208" s="3068">
        <v>6.720000000000001E-2</v>
      </c>
      <c r="V1208" s="3160" t="s">
        <v>1545</v>
      </c>
      <c r="W1208" s="3160" t="s">
        <v>1545</v>
      </c>
      <c r="X1208" s="3160" t="s">
        <v>1545</v>
      </c>
      <c r="Y1208" s="3068">
        <v>6.720000000000001E-2</v>
      </c>
      <c r="Z1208" s="3160" t="s">
        <v>1545</v>
      </c>
      <c r="AA1208" s="3160" t="s">
        <v>1545</v>
      </c>
      <c r="AB1208" s="3160" t="s">
        <v>1545</v>
      </c>
      <c r="AC1208" s="2620" t="s">
        <v>1545</v>
      </c>
      <c r="AD1208" s="2620" t="s">
        <v>1545</v>
      </c>
      <c r="AE1208" s="3270" t="s">
        <v>1545</v>
      </c>
      <c r="AF1208" s="2581"/>
    </row>
    <row r="1209" spans="2:32" s="2887" customFormat="1" ht="13.5" thickBot="1" x14ac:dyDescent="0.25">
      <c r="B1209" s="3737" t="s">
        <v>1134</v>
      </c>
      <c r="C1209" s="3738"/>
      <c r="D1209" s="3168" t="s">
        <v>1545</v>
      </c>
      <c r="E1209" s="3168" t="s">
        <v>1545</v>
      </c>
      <c r="F1209" s="3169" t="s">
        <v>1545</v>
      </c>
      <c r="G1209" s="2653" t="s">
        <v>6165</v>
      </c>
      <c r="H1209" s="2653" t="s">
        <v>1545</v>
      </c>
      <c r="I1209" s="3170">
        <v>0.13440000000000002</v>
      </c>
      <c r="J1209" s="3170">
        <v>0.13440000000000002</v>
      </c>
      <c r="K1209" s="3169" t="s">
        <v>1545</v>
      </c>
      <c r="L1209" s="3169" t="s">
        <v>1545</v>
      </c>
      <c r="M1209" s="2653" t="s">
        <v>1545</v>
      </c>
      <c r="N1209" s="2653" t="s">
        <v>1545</v>
      </c>
      <c r="O1209" s="2955">
        <v>0.24640000000000004</v>
      </c>
      <c r="P1209" s="2955">
        <v>0.16800000000000001</v>
      </c>
      <c r="Q1209" s="2653" t="s">
        <v>1545</v>
      </c>
      <c r="R1209" s="3169" t="s">
        <v>1545</v>
      </c>
      <c r="S1209" s="3169" t="s">
        <v>1135</v>
      </c>
      <c r="T1209" s="3170">
        <v>2.8000000000000004E-2</v>
      </c>
      <c r="U1209" s="3170">
        <v>6.720000000000001E-2</v>
      </c>
      <c r="V1209" s="3169" t="s">
        <v>1545</v>
      </c>
      <c r="W1209" s="3169" t="s">
        <v>1545</v>
      </c>
      <c r="X1209" s="3169" t="s">
        <v>1545</v>
      </c>
      <c r="Y1209" s="3170">
        <v>6.720000000000001E-2</v>
      </c>
      <c r="Z1209" s="3169" t="s">
        <v>1545</v>
      </c>
      <c r="AA1209" s="3169" t="s">
        <v>1545</v>
      </c>
      <c r="AB1209" s="3169" t="s">
        <v>1545</v>
      </c>
      <c r="AC1209" s="2682" t="s">
        <v>1545</v>
      </c>
      <c r="AD1209" s="2682" t="s">
        <v>1545</v>
      </c>
      <c r="AE1209" s="2683" t="s">
        <v>1545</v>
      </c>
      <c r="AF1209" s="2581"/>
    </row>
    <row r="1210" spans="2:32" s="2887" customFormat="1" x14ac:dyDescent="0.2">
      <c r="B1210" s="2645"/>
      <c r="C1210" s="2575"/>
      <c r="D1210" s="2575"/>
      <c r="E1210" s="2575"/>
      <c r="F1210" s="2575"/>
      <c r="G1210" s="2576"/>
      <c r="H1210" s="2576"/>
      <c r="I1210" s="2576"/>
      <c r="J1210" s="2576"/>
      <c r="K1210" s="2575"/>
      <c r="L1210" s="2576"/>
      <c r="M1210" s="2576"/>
      <c r="N1210" s="2576"/>
      <c r="O1210" s="2576"/>
      <c r="P1210" s="2576"/>
      <c r="Q1210" s="2642"/>
      <c r="R1210" s="2642"/>
      <c r="S1210" s="2642"/>
      <c r="T1210" s="2642"/>
      <c r="U1210" s="2642"/>
      <c r="V1210" s="2642"/>
      <c r="W1210" s="2642"/>
      <c r="X1210" s="2642"/>
      <c r="Y1210" s="2642"/>
      <c r="Z1210" s="2642"/>
      <c r="AA1210" s="2642"/>
      <c r="AB1210" s="2642"/>
      <c r="AC1210" s="2642"/>
      <c r="AD1210" s="2642"/>
      <c r="AE1210" s="2642"/>
      <c r="AF1210" s="2581"/>
    </row>
    <row r="1211" spans="2:32" s="2887" customFormat="1" x14ac:dyDescent="0.2">
      <c r="B1211" s="3661" t="s">
        <v>5051</v>
      </c>
      <c r="C1211" s="3662"/>
      <c r="D1211" s="3663" t="s">
        <v>10</v>
      </c>
      <c r="E1211" s="3663"/>
      <c r="F1211" s="3663"/>
      <c r="G1211" s="3663"/>
      <c r="H1211" s="3663"/>
      <c r="I1211" s="2643"/>
      <c r="J1211" s="2643"/>
      <c r="K1211" s="2643"/>
      <c r="L1211" s="2643"/>
      <c r="M1211" s="2643"/>
      <c r="N1211" s="2643"/>
      <c r="O1211" s="2643"/>
      <c r="P1211" s="2643"/>
      <c r="Q1211" s="2642"/>
      <c r="R1211" s="2642"/>
      <c r="S1211" s="2642"/>
      <c r="T1211" s="2642"/>
      <c r="U1211" s="2642"/>
      <c r="V1211" s="2642"/>
      <c r="W1211" s="2642"/>
      <c r="X1211" s="2642"/>
      <c r="Y1211" s="2642"/>
      <c r="Z1211" s="2642"/>
      <c r="AA1211" s="2642"/>
      <c r="AB1211" s="2642"/>
      <c r="AC1211" s="2642"/>
      <c r="AD1211" s="2642"/>
      <c r="AE1211" s="2642"/>
      <c r="AF1211" s="2581"/>
    </row>
    <row r="1212" spans="2:32" s="2887" customFormat="1" ht="14.25" x14ac:dyDescent="0.2">
      <c r="B1212" s="3661" t="s">
        <v>5052</v>
      </c>
      <c r="C1212" s="3662"/>
      <c r="D1212" s="3694" t="s">
        <v>6115</v>
      </c>
      <c r="E1212" s="3694"/>
      <c r="F1212" s="3694"/>
      <c r="G1212" s="3694"/>
      <c r="H1212" s="3694"/>
      <c r="I1212" s="2643"/>
      <c r="J1212" s="2643"/>
      <c r="K1212" s="2643"/>
      <c r="L1212" s="2643"/>
      <c r="M1212" s="2643"/>
      <c r="N1212" s="2643"/>
      <c r="O1212" s="2643"/>
      <c r="P1212" s="2643"/>
      <c r="Q1212" s="2642"/>
      <c r="R1212" s="2642"/>
      <c r="S1212" s="2642"/>
      <c r="T1212" s="2642"/>
      <c r="U1212" s="2642"/>
      <c r="V1212" s="2642"/>
      <c r="W1212" s="2642"/>
      <c r="X1212" s="2642"/>
      <c r="Y1212" s="2642"/>
      <c r="Z1212" s="2642"/>
      <c r="AA1212" s="2642"/>
      <c r="AB1212" s="2642"/>
      <c r="AC1212" s="2642"/>
      <c r="AD1212" s="2642"/>
      <c r="AE1212" s="2642"/>
      <c r="AF1212" s="2581"/>
    </row>
    <row r="1213" spans="2:32" s="2887" customFormat="1" ht="13.5" thickBot="1" x14ac:dyDescent="0.25">
      <c r="B1213" s="2963"/>
      <c r="C1213" s="2957"/>
      <c r="D1213" s="2957"/>
      <c r="E1213" s="2957"/>
      <c r="F1213" s="2957"/>
      <c r="G1213" s="2646"/>
      <c r="H1213" s="2646"/>
      <c r="I1213" s="2646"/>
      <c r="J1213" s="2646"/>
      <c r="K1213" s="2646"/>
      <c r="L1213" s="2646"/>
      <c r="M1213" s="2646"/>
      <c r="N1213" s="2646"/>
      <c r="O1213" s="2646"/>
      <c r="P1213" s="2646"/>
      <c r="Q1213" s="2646"/>
      <c r="R1213" s="2646"/>
      <c r="S1213" s="2646"/>
      <c r="T1213" s="2646"/>
      <c r="U1213" s="2646"/>
      <c r="V1213" s="2646"/>
      <c r="W1213" s="2646"/>
      <c r="X1213" s="2646"/>
      <c r="Y1213" s="2646"/>
      <c r="Z1213" s="2646"/>
      <c r="AA1213" s="2646"/>
      <c r="AB1213" s="2646"/>
      <c r="AC1213" s="2646"/>
      <c r="AD1213" s="2646"/>
      <c r="AE1213" s="2646"/>
      <c r="AF1213" s="2586"/>
    </row>
    <row r="1214" spans="2:32" s="2887" customFormat="1" x14ac:dyDescent="0.2">
      <c r="B1214" s="2786" t="str">
        <f>+B1194</f>
        <v>.</v>
      </c>
    </row>
    <row r="1215" spans="2:32" s="2887" customFormat="1" ht="13.5" thickBot="1" x14ac:dyDescent="0.25"/>
    <row r="1216" spans="2:32" s="2887" customFormat="1" ht="20.25" x14ac:dyDescent="0.2">
      <c r="B1216" s="3616" t="s">
        <v>5124</v>
      </c>
      <c r="C1216" s="3617"/>
      <c r="D1216" s="3617"/>
      <c r="E1216" s="3617"/>
      <c r="F1216" s="3617"/>
      <c r="G1216" s="3617"/>
      <c r="H1216" s="3617"/>
      <c r="I1216" s="3617"/>
      <c r="J1216" s="3617"/>
      <c r="K1216" s="3617"/>
      <c r="L1216" s="3617"/>
      <c r="M1216" s="3617"/>
      <c r="N1216" s="3617"/>
      <c r="O1216" s="3617"/>
      <c r="P1216" s="3617"/>
      <c r="Q1216" s="3617"/>
      <c r="R1216" s="3617"/>
      <c r="S1216" s="3617"/>
      <c r="T1216" s="3617"/>
      <c r="U1216" s="3617"/>
      <c r="V1216" s="3617"/>
      <c r="W1216" s="3617"/>
      <c r="X1216" s="3617"/>
      <c r="Y1216" s="3617"/>
      <c r="Z1216" s="3617"/>
      <c r="AA1216" s="3617"/>
      <c r="AB1216" s="3617"/>
      <c r="AC1216" s="3617"/>
      <c r="AD1216" s="3617"/>
      <c r="AE1216" s="3617"/>
      <c r="AF1216" s="3618"/>
    </row>
    <row r="1217" spans="2:32" s="2887" customFormat="1" x14ac:dyDescent="0.2">
      <c r="B1217" s="2960"/>
      <c r="C1217" s="2961"/>
      <c r="D1217" s="2961"/>
      <c r="E1217" s="2961"/>
      <c r="F1217" s="2961"/>
      <c r="G1217" s="2580"/>
      <c r="H1217" s="2580"/>
      <c r="I1217" s="2580"/>
      <c r="J1217" s="2580"/>
      <c r="K1217" s="2580"/>
      <c r="L1217" s="2580"/>
      <c r="M1217" s="2580"/>
      <c r="N1217" s="2580"/>
      <c r="O1217" s="2580"/>
      <c r="P1217" s="2580"/>
      <c r="Q1217" s="2580"/>
      <c r="R1217" s="2580"/>
      <c r="S1217" s="2580"/>
      <c r="T1217" s="2580"/>
      <c r="U1217" s="2580"/>
      <c r="V1217" s="2580"/>
      <c r="W1217" s="2580"/>
      <c r="X1217" s="2580"/>
      <c r="Y1217" s="2580"/>
      <c r="Z1217" s="2580"/>
      <c r="AA1217" s="2580"/>
      <c r="AB1217" s="2580"/>
      <c r="AC1217" s="2580"/>
      <c r="AD1217" s="2580"/>
      <c r="AE1217" s="2580"/>
      <c r="AF1217" s="2581"/>
    </row>
    <row r="1218" spans="2:32" s="2887" customFormat="1" ht="23.25" customHeight="1" x14ac:dyDescent="0.2">
      <c r="B1218" s="2644" t="s">
        <v>5144</v>
      </c>
      <c r="C1218" s="2961"/>
      <c r="D1218" s="3674" t="s">
        <v>6118</v>
      </c>
      <c r="E1218" s="3674"/>
      <c r="F1218" s="3674"/>
      <c r="G1218" s="2580"/>
      <c r="H1218" s="2580"/>
      <c r="I1218" s="2580"/>
      <c r="J1218" s="2580"/>
      <c r="K1218" s="2580"/>
      <c r="L1218" s="2580"/>
      <c r="M1218" s="2580"/>
      <c r="N1218" s="2580"/>
      <c r="O1218" s="2580"/>
      <c r="P1218" s="2580"/>
      <c r="Q1218" s="2580"/>
      <c r="R1218" s="2580"/>
      <c r="S1218" s="2580"/>
      <c r="T1218" s="2580"/>
      <c r="U1218" s="2580"/>
      <c r="V1218" s="2580"/>
      <c r="W1218" s="2580"/>
      <c r="X1218" s="2580"/>
      <c r="Y1218" s="2580"/>
      <c r="Z1218" s="2580"/>
      <c r="AA1218" s="2580"/>
      <c r="AB1218" s="2580"/>
      <c r="AC1218" s="2580"/>
      <c r="AD1218" s="2580"/>
      <c r="AE1218" s="2580"/>
      <c r="AF1218" s="2581"/>
    </row>
    <row r="1219" spans="2:32" s="2887" customFormat="1" x14ac:dyDescent="0.2">
      <c r="B1219" s="3675" t="s">
        <v>5127</v>
      </c>
      <c r="C1219" s="3676"/>
      <c r="D1219" s="3622">
        <v>41589</v>
      </c>
      <c r="E1219" s="3622"/>
      <c r="F1219" s="3622"/>
      <c r="G1219" s="2580"/>
      <c r="H1219" s="2580"/>
      <c r="I1219" s="2580"/>
      <c r="J1219" s="2580"/>
      <c r="K1219" s="2580"/>
      <c r="L1219" s="2580"/>
      <c r="M1219" s="2580"/>
      <c r="N1219" s="2580"/>
      <c r="O1219" s="2580"/>
      <c r="P1219" s="2580"/>
      <c r="Q1219" s="2580"/>
      <c r="R1219" s="2580"/>
      <c r="S1219" s="2580"/>
      <c r="T1219" s="2580"/>
      <c r="U1219" s="2580"/>
      <c r="V1219" s="2580"/>
      <c r="W1219" s="2580"/>
      <c r="X1219" s="2580"/>
      <c r="Y1219" s="2580"/>
      <c r="Z1219" s="2580"/>
      <c r="AA1219" s="2580"/>
      <c r="AB1219" s="2580"/>
      <c r="AC1219" s="2580"/>
      <c r="AD1219" s="2580"/>
      <c r="AE1219" s="2580"/>
      <c r="AF1219" s="2581"/>
    </row>
    <row r="1220" spans="2:32" s="2887" customFormat="1" ht="12.75" customHeight="1" x14ac:dyDescent="0.2">
      <c r="B1220" s="3620" t="s">
        <v>5125</v>
      </c>
      <c r="C1220" s="3621"/>
      <c r="D1220" s="4496">
        <v>41645</v>
      </c>
      <c r="E1220" s="4496"/>
      <c r="F1220" s="4496"/>
      <c r="G1220" s="2580"/>
      <c r="H1220" s="2580"/>
      <c r="I1220" s="2580"/>
      <c r="J1220" s="2580"/>
      <c r="K1220" s="2580"/>
      <c r="L1220" s="2580"/>
      <c r="M1220" s="2580"/>
      <c r="N1220" s="2580"/>
      <c r="O1220" s="2580"/>
      <c r="P1220" s="2580"/>
      <c r="Q1220" s="2580"/>
      <c r="R1220" s="2580"/>
      <c r="S1220" s="2580"/>
      <c r="T1220" s="2580"/>
      <c r="U1220" s="2580"/>
      <c r="V1220" s="2580"/>
      <c r="W1220" s="2580"/>
      <c r="X1220" s="2580"/>
      <c r="Y1220" s="2580"/>
      <c r="Z1220" s="2580"/>
      <c r="AA1220" s="2580"/>
      <c r="AB1220" s="2580"/>
      <c r="AC1220" s="2580"/>
      <c r="AD1220" s="2580"/>
      <c r="AE1220" s="2580"/>
      <c r="AF1220" s="2581"/>
    </row>
    <row r="1221" spans="2:32" s="2887" customFormat="1" ht="12.75" customHeight="1" thickBot="1" x14ac:dyDescent="0.25">
      <c r="B1221" s="2960"/>
      <c r="C1221" s="2961"/>
      <c r="D1221" s="2961"/>
      <c r="E1221" s="2961"/>
      <c r="F1221" s="2961"/>
      <c r="G1221" s="2580"/>
      <c r="H1221" s="2580"/>
      <c r="I1221" s="2580"/>
      <c r="J1221" s="2580"/>
      <c r="K1221" s="2580"/>
      <c r="L1221" s="2580"/>
      <c r="M1221" s="2580"/>
      <c r="N1221" s="2580"/>
      <c r="O1221" s="2580"/>
      <c r="P1221" s="2580"/>
      <c r="Q1221" s="2580"/>
      <c r="R1221" s="2580"/>
      <c r="S1221" s="2580"/>
      <c r="T1221" s="2580"/>
      <c r="U1221" s="2580"/>
      <c r="V1221" s="2580"/>
      <c r="W1221" s="2580"/>
      <c r="X1221" s="2580"/>
      <c r="Y1221" s="2580"/>
      <c r="Z1221" s="2580"/>
      <c r="AA1221" s="2580"/>
      <c r="AB1221" s="2580"/>
      <c r="AC1221" s="2580"/>
      <c r="AD1221" s="2580"/>
      <c r="AE1221" s="2580"/>
      <c r="AF1221" s="2581"/>
    </row>
    <row r="1222" spans="2:32" s="2887" customFormat="1" ht="81" customHeight="1" thickBot="1" x14ac:dyDescent="0.25">
      <c r="B1222" s="3633" t="s">
        <v>5126</v>
      </c>
      <c r="C1222" s="3677"/>
      <c r="D1222" s="3623" t="s">
        <v>6117</v>
      </c>
      <c r="E1222" s="3624"/>
      <c r="F1222" s="3624"/>
      <c r="G1222" s="3624"/>
      <c r="H1222" s="3624"/>
      <c r="I1222" s="3624"/>
      <c r="J1222" s="3624"/>
      <c r="K1222" s="3624"/>
      <c r="L1222" s="3624"/>
      <c r="M1222" s="3624"/>
      <c r="N1222" s="3624"/>
      <c r="O1222" s="3624"/>
      <c r="P1222" s="3624"/>
      <c r="Q1222" s="3625"/>
      <c r="R1222" s="2580"/>
      <c r="S1222" s="2580"/>
      <c r="T1222" s="2580"/>
      <c r="U1222" s="2580"/>
      <c r="V1222" s="2580"/>
      <c r="W1222" s="2580"/>
      <c r="X1222" s="2580"/>
      <c r="Y1222" s="2580"/>
      <c r="Z1222" s="2580"/>
      <c r="AA1222" s="2580"/>
      <c r="AB1222" s="2580"/>
      <c r="AC1222" s="2580"/>
      <c r="AD1222" s="2580"/>
      <c r="AE1222" s="2580"/>
      <c r="AF1222" s="2581"/>
    </row>
    <row r="1223" spans="2:32" s="2887" customFormat="1" ht="13.5" customHeight="1" thickBot="1" x14ac:dyDescent="0.25">
      <c r="B1223" s="2960"/>
      <c r="C1223" s="2961"/>
      <c r="D1223" s="2961"/>
      <c r="E1223" s="2961"/>
      <c r="F1223" s="2961"/>
      <c r="G1223" s="2580"/>
      <c r="H1223" s="2580"/>
      <c r="I1223" s="2580"/>
      <c r="J1223" s="2580"/>
      <c r="K1223" s="2580"/>
      <c r="L1223" s="2580"/>
      <c r="M1223" s="2580"/>
      <c r="N1223" s="2580"/>
      <c r="O1223" s="2580"/>
      <c r="P1223" s="2580"/>
      <c r="Q1223" s="2580"/>
      <c r="R1223" s="2646"/>
      <c r="S1223" s="2580"/>
      <c r="T1223" s="2580"/>
      <c r="U1223" s="2580"/>
      <c r="V1223" s="2580"/>
      <c r="W1223" s="2580"/>
      <c r="X1223" s="2580"/>
      <c r="Y1223" s="2580"/>
      <c r="Z1223" s="2580"/>
      <c r="AA1223" s="2580"/>
      <c r="AB1223" s="2580"/>
      <c r="AC1223" s="2580"/>
      <c r="AD1223" s="2580"/>
      <c r="AE1223" s="2580"/>
      <c r="AF1223" s="2581"/>
    </row>
    <row r="1224" spans="2:32" s="2887" customFormat="1" ht="13.5" thickBot="1" x14ac:dyDescent="0.25">
      <c r="B1224" s="3678" t="s">
        <v>5128</v>
      </c>
      <c r="C1224" s="3679"/>
      <c r="D1224" s="3630" t="s">
        <v>5129</v>
      </c>
      <c r="E1224" s="3682" t="s">
        <v>224</v>
      </c>
      <c r="F1224" s="3683"/>
      <c r="G1224" s="3683"/>
      <c r="H1224" s="3683"/>
      <c r="I1224" s="3683"/>
      <c r="J1224" s="3683"/>
      <c r="K1224" s="3683"/>
      <c r="L1224" s="3683"/>
      <c r="M1224" s="3683"/>
      <c r="N1224" s="3683"/>
      <c r="O1224" s="3683"/>
      <c r="P1224" s="3684"/>
      <c r="Q1224" s="3685" t="s">
        <v>340</v>
      </c>
      <c r="R1224" s="3686"/>
      <c r="S1224" s="3687"/>
      <c r="T1224" s="3687"/>
      <c r="U1224" s="3687"/>
      <c r="V1224" s="3687"/>
      <c r="W1224" s="3687"/>
      <c r="X1224" s="3687"/>
      <c r="Y1224" s="3688"/>
      <c r="Z1224" s="3685" t="s">
        <v>225</v>
      </c>
      <c r="AA1224" s="3687"/>
      <c r="AB1224" s="3688"/>
      <c r="AC1224" s="3689" t="s">
        <v>5048</v>
      </c>
      <c r="AD1224" s="3690"/>
      <c r="AE1224" s="3691"/>
      <c r="AF1224" s="2581"/>
    </row>
    <row r="1225" spans="2:32" s="2887" customFormat="1" ht="13.5" customHeight="1" thickBot="1" x14ac:dyDescent="0.25">
      <c r="B1225" s="3680"/>
      <c r="C1225" s="3681"/>
      <c r="D1225" s="3630"/>
      <c r="E1225" s="3630" t="s">
        <v>5066</v>
      </c>
      <c r="F1225" s="3630" t="s">
        <v>5067</v>
      </c>
      <c r="G1225" s="3631" t="s">
        <v>5069</v>
      </c>
      <c r="H1225" s="3631" t="s">
        <v>5130</v>
      </c>
      <c r="I1225" s="3671" t="s">
        <v>5131</v>
      </c>
      <c r="J1225" s="3671" t="s">
        <v>5132</v>
      </c>
      <c r="K1225" s="3671" t="s">
        <v>5072</v>
      </c>
      <c r="L1225" s="3671"/>
      <c r="M1225" s="3671" t="s">
        <v>5133</v>
      </c>
      <c r="N1225" s="3671" t="s">
        <v>5134</v>
      </c>
      <c r="O1225" s="3671" t="s">
        <v>5135</v>
      </c>
      <c r="P1225" s="3671" t="s">
        <v>5136</v>
      </c>
      <c r="Q1225" s="3627" t="s">
        <v>5078</v>
      </c>
      <c r="R1225" s="3627" t="s">
        <v>5079</v>
      </c>
      <c r="S1225" s="3627" t="s">
        <v>5080</v>
      </c>
      <c r="T1225" s="3627" t="s">
        <v>5137</v>
      </c>
      <c r="U1225" s="3627" t="s">
        <v>5138</v>
      </c>
      <c r="V1225" s="3627" t="s">
        <v>5083</v>
      </c>
      <c r="W1225" s="3627" t="s">
        <v>5085</v>
      </c>
      <c r="X1225" s="3631" t="s">
        <v>5139</v>
      </c>
      <c r="Y1225" s="3631" t="s">
        <v>5140</v>
      </c>
      <c r="Z1225" s="3627" t="s">
        <v>5141</v>
      </c>
      <c r="AA1225" s="3627" t="s">
        <v>5142</v>
      </c>
      <c r="AB1225" s="3627" t="s">
        <v>5143</v>
      </c>
      <c r="AC1225" s="3627" t="s">
        <v>1162</v>
      </c>
      <c r="AD1225" s="3627" t="s">
        <v>5049</v>
      </c>
      <c r="AE1225" s="3627" t="s">
        <v>5050</v>
      </c>
      <c r="AF1225" s="2581"/>
    </row>
    <row r="1226" spans="2:32" s="2887" customFormat="1" ht="13.5" customHeight="1" thickBot="1" x14ac:dyDescent="0.25">
      <c r="B1226" s="3680"/>
      <c r="C1226" s="3681"/>
      <c r="D1226" s="3627"/>
      <c r="E1226" s="3627"/>
      <c r="F1226" s="3627"/>
      <c r="G1226" s="3632"/>
      <c r="H1226" s="3632"/>
      <c r="I1226" s="3631"/>
      <c r="J1226" s="3631"/>
      <c r="K1226" s="2958" t="s">
        <v>5092</v>
      </c>
      <c r="L1226" s="2959" t="s">
        <v>2809</v>
      </c>
      <c r="M1226" s="3631"/>
      <c r="N1226" s="3631"/>
      <c r="O1226" s="3631"/>
      <c r="P1226" s="3631"/>
      <c r="Q1226" s="3628"/>
      <c r="R1226" s="3628"/>
      <c r="S1226" s="3628"/>
      <c r="T1226" s="3628"/>
      <c r="U1226" s="3628"/>
      <c r="V1226" s="3628"/>
      <c r="W1226" s="3628"/>
      <c r="X1226" s="3632"/>
      <c r="Y1226" s="3632"/>
      <c r="Z1226" s="3628"/>
      <c r="AA1226" s="3628"/>
      <c r="AB1226" s="3628"/>
      <c r="AC1226" s="3628"/>
      <c r="AD1226" s="3628"/>
      <c r="AE1226" s="3628"/>
      <c r="AF1226" s="2581"/>
    </row>
    <row r="1227" spans="2:32" s="2887" customFormat="1" ht="23.25" customHeight="1" thickBot="1" x14ac:dyDescent="0.25">
      <c r="B1227" s="4498" t="s">
        <v>6110</v>
      </c>
      <c r="C1227" s="4499"/>
      <c r="D1227" s="3037"/>
      <c r="E1227" s="3179"/>
      <c r="F1227" s="2972"/>
      <c r="G1227" s="2972"/>
      <c r="H1227" s="3037"/>
      <c r="I1227" s="3037"/>
      <c r="J1227" s="3179"/>
      <c r="K1227" s="2972"/>
      <c r="L1227" s="3037"/>
      <c r="M1227" s="3037"/>
      <c r="N1227" s="3037"/>
      <c r="O1227" s="3037"/>
      <c r="P1227" s="3037"/>
      <c r="Q1227" s="3179"/>
      <c r="R1227" s="3179"/>
      <c r="S1227" s="3037"/>
      <c r="T1227" s="3037"/>
      <c r="U1227" s="3179"/>
      <c r="V1227" s="3179"/>
      <c r="W1227" s="3037"/>
      <c r="X1227" s="3037"/>
      <c r="Y1227" s="3002" t="s">
        <v>6111</v>
      </c>
      <c r="Z1227" s="3002" t="s">
        <v>6112</v>
      </c>
      <c r="AA1227" s="3003">
        <v>0.1</v>
      </c>
      <c r="AB1227" s="3004"/>
      <c r="AC1227" s="3004"/>
      <c r="AD1227" s="3005"/>
      <c r="AE1227" s="3415"/>
      <c r="AF1227" s="2581"/>
    </row>
    <row r="1228" spans="2:32" s="2887" customFormat="1" x14ac:dyDescent="0.2">
      <c r="B1228" s="2645"/>
      <c r="C1228" s="2575"/>
      <c r="D1228" s="2575"/>
      <c r="E1228" s="2575"/>
      <c r="F1228" s="2575"/>
      <c r="G1228" s="2576"/>
      <c r="H1228" s="2576"/>
      <c r="I1228" s="2576"/>
      <c r="J1228" s="2576"/>
      <c r="K1228" s="2575"/>
      <c r="L1228" s="2576"/>
      <c r="M1228" s="2576"/>
      <c r="N1228" s="2576"/>
      <c r="O1228" s="2576"/>
      <c r="P1228" s="2576"/>
      <c r="Q1228" s="2642"/>
      <c r="R1228" s="2642"/>
      <c r="S1228" s="2642"/>
      <c r="T1228" s="2642"/>
      <c r="U1228" s="2642"/>
      <c r="V1228" s="2642"/>
      <c r="W1228" s="2642"/>
      <c r="X1228" s="2642"/>
      <c r="Y1228" s="2642"/>
      <c r="Z1228" s="2642"/>
      <c r="AA1228" s="2642"/>
      <c r="AB1228" s="2642"/>
      <c r="AC1228" s="2642"/>
      <c r="AD1228" s="2642"/>
      <c r="AE1228" s="2642"/>
      <c r="AF1228" s="2581"/>
    </row>
    <row r="1229" spans="2:32" s="2887" customFormat="1" x14ac:dyDescent="0.2">
      <c r="B1229" s="3661" t="s">
        <v>5051</v>
      </c>
      <c r="C1229" s="3662"/>
      <c r="D1229" s="3663" t="s">
        <v>1545</v>
      </c>
      <c r="E1229" s="3663"/>
      <c r="F1229" s="3663"/>
      <c r="G1229" s="3663"/>
      <c r="H1229" s="3663"/>
      <c r="I1229" s="2643"/>
      <c r="J1229" s="2643"/>
      <c r="K1229" s="2643"/>
      <c r="L1229" s="2643"/>
      <c r="M1229" s="2643"/>
      <c r="N1229" s="2643"/>
      <c r="O1229" s="2643"/>
      <c r="P1229" s="2643"/>
      <c r="Q1229" s="2642"/>
      <c r="R1229" s="2642"/>
      <c r="S1229" s="2642"/>
      <c r="T1229" s="2642"/>
      <c r="U1229" s="2642"/>
      <c r="V1229" s="2642"/>
      <c r="W1229" s="2642"/>
      <c r="X1229" s="2642"/>
      <c r="Y1229" s="2642"/>
      <c r="Z1229" s="2642"/>
      <c r="AA1229" s="2642"/>
      <c r="AB1229" s="2642"/>
      <c r="AC1229" s="2642"/>
      <c r="AD1229" s="2642"/>
      <c r="AE1229" s="2642"/>
      <c r="AF1229" s="2581"/>
    </row>
    <row r="1230" spans="2:32" s="2887" customFormat="1" x14ac:dyDescent="0.2">
      <c r="B1230" s="3661" t="s">
        <v>5052</v>
      </c>
      <c r="C1230" s="3662"/>
      <c r="D1230" s="3663" t="s">
        <v>1545</v>
      </c>
      <c r="E1230" s="3663"/>
      <c r="F1230" s="3663"/>
      <c r="G1230" s="3663"/>
      <c r="H1230" s="3663"/>
      <c r="I1230" s="2643"/>
      <c r="J1230" s="2643"/>
      <c r="K1230" s="2643"/>
      <c r="L1230" s="2643"/>
      <c r="M1230" s="2643"/>
      <c r="N1230" s="2643"/>
      <c r="O1230" s="2643"/>
      <c r="P1230" s="2643"/>
      <c r="Q1230" s="2642"/>
      <c r="R1230" s="2642"/>
      <c r="S1230" s="2642"/>
      <c r="T1230" s="2642"/>
      <c r="U1230" s="2642"/>
      <c r="V1230" s="2642"/>
      <c r="W1230" s="2642"/>
      <c r="X1230" s="2642"/>
      <c r="Y1230" s="2642"/>
      <c r="Z1230" s="2642"/>
      <c r="AA1230" s="2642"/>
      <c r="AB1230" s="2642"/>
      <c r="AC1230" s="2642"/>
      <c r="AD1230" s="2642"/>
      <c r="AE1230" s="2642"/>
      <c r="AF1230" s="2581"/>
    </row>
    <row r="1231" spans="2:32" s="2887" customFormat="1" ht="13.5" thickBot="1" x14ac:dyDescent="0.25">
      <c r="B1231" s="2963"/>
      <c r="C1231" s="2957"/>
      <c r="D1231" s="2957"/>
      <c r="E1231" s="2957"/>
      <c r="F1231" s="2957"/>
      <c r="G1231" s="2646"/>
      <c r="H1231" s="2646"/>
      <c r="I1231" s="2646"/>
      <c r="J1231" s="2646"/>
      <c r="K1231" s="2646"/>
      <c r="L1231" s="2646"/>
      <c r="M1231" s="2646"/>
      <c r="N1231" s="2646"/>
      <c r="O1231" s="2646"/>
      <c r="P1231" s="2646"/>
      <c r="Q1231" s="2646"/>
      <c r="R1231" s="2646"/>
      <c r="S1231" s="2646"/>
      <c r="T1231" s="2646"/>
      <c r="U1231" s="2646"/>
      <c r="V1231" s="2646"/>
      <c r="W1231" s="2646"/>
      <c r="X1231" s="2646"/>
      <c r="Y1231" s="2646"/>
      <c r="Z1231" s="2646"/>
      <c r="AA1231" s="2646"/>
      <c r="AB1231" s="2646"/>
      <c r="AC1231" s="2646"/>
      <c r="AD1231" s="2646"/>
      <c r="AE1231" s="2646"/>
      <c r="AF1231" s="2586"/>
    </row>
    <row r="1232" spans="2:32" s="2887" customFormat="1" x14ac:dyDescent="0.2">
      <c r="B1232" s="2786" t="str">
        <f>+B1214</f>
        <v>.</v>
      </c>
    </row>
    <row r="1233" spans="2:32" s="2887" customFormat="1" ht="13.5" thickBot="1" x14ac:dyDescent="0.25"/>
    <row r="1234" spans="2:32" s="2887" customFormat="1" ht="20.25" x14ac:dyDescent="0.2">
      <c r="B1234" s="3616" t="s">
        <v>5124</v>
      </c>
      <c r="C1234" s="3617"/>
      <c r="D1234" s="3617"/>
      <c r="E1234" s="3617"/>
      <c r="F1234" s="3617"/>
      <c r="G1234" s="3617"/>
      <c r="H1234" s="3617"/>
      <c r="I1234" s="3617"/>
      <c r="J1234" s="3617"/>
      <c r="K1234" s="3617"/>
      <c r="L1234" s="3617"/>
      <c r="M1234" s="3617"/>
      <c r="N1234" s="3617"/>
      <c r="O1234" s="3617"/>
      <c r="P1234" s="3617"/>
      <c r="Q1234" s="3617"/>
      <c r="R1234" s="3617"/>
      <c r="S1234" s="3617"/>
      <c r="T1234" s="3617"/>
      <c r="U1234" s="3617"/>
      <c r="V1234" s="3617"/>
      <c r="W1234" s="3617"/>
      <c r="X1234" s="3617"/>
      <c r="Y1234" s="3617"/>
      <c r="Z1234" s="3617"/>
      <c r="AA1234" s="3617"/>
      <c r="AB1234" s="3617"/>
      <c r="AC1234" s="3617"/>
      <c r="AD1234" s="3617"/>
      <c r="AE1234" s="3617"/>
      <c r="AF1234" s="3618"/>
    </row>
    <row r="1235" spans="2:32" s="2887" customFormat="1" x14ac:dyDescent="0.2">
      <c r="B1235" s="2960"/>
      <c r="C1235" s="2961"/>
      <c r="D1235" s="2961"/>
      <c r="E1235" s="2961"/>
      <c r="F1235" s="2961"/>
      <c r="G1235" s="2580"/>
      <c r="H1235" s="2580"/>
      <c r="I1235" s="2580"/>
      <c r="J1235" s="2580"/>
      <c r="K1235" s="2580"/>
      <c r="L1235" s="2580"/>
      <c r="M1235" s="2580"/>
      <c r="N1235" s="2580"/>
      <c r="O1235" s="2580"/>
      <c r="P1235" s="2580"/>
      <c r="Q1235" s="2580"/>
      <c r="R1235" s="2580"/>
      <c r="S1235" s="2580"/>
      <c r="T1235" s="2580"/>
      <c r="U1235" s="2580"/>
      <c r="V1235" s="2580"/>
      <c r="W1235" s="2580"/>
      <c r="X1235" s="2580"/>
      <c r="Y1235" s="2580"/>
      <c r="Z1235" s="2580"/>
      <c r="AA1235" s="2580"/>
      <c r="AB1235" s="2580"/>
      <c r="AC1235" s="2580"/>
      <c r="AD1235" s="2580"/>
      <c r="AE1235" s="2580"/>
      <c r="AF1235" s="2581"/>
    </row>
    <row r="1236" spans="2:32" s="2887" customFormat="1" x14ac:dyDescent="0.2">
      <c r="B1236" s="2644" t="s">
        <v>5144</v>
      </c>
      <c r="C1236" s="2961"/>
      <c r="D1236" s="3674" t="s">
        <v>6263</v>
      </c>
      <c r="E1236" s="3674"/>
      <c r="F1236" s="3674"/>
      <c r="G1236" s="2580"/>
      <c r="H1236" s="2580"/>
      <c r="I1236" s="2580"/>
      <c r="J1236" s="2580"/>
      <c r="K1236" s="2580"/>
      <c r="L1236" s="2580"/>
      <c r="M1236" s="2580"/>
      <c r="N1236" s="2580"/>
      <c r="O1236" s="2580"/>
      <c r="P1236" s="2580"/>
      <c r="Q1236" s="2580"/>
      <c r="R1236" s="2580"/>
      <c r="S1236" s="2580"/>
      <c r="T1236" s="2580"/>
      <c r="U1236" s="2580"/>
      <c r="V1236" s="2580"/>
      <c r="W1236" s="2580"/>
      <c r="X1236" s="2580"/>
      <c r="Y1236" s="2580"/>
      <c r="Z1236" s="2580"/>
      <c r="AA1236" s="2580"/>
      <c r="AB1236" s="2580"/>
      <c r="AC1236" s="2580"/>
      <c r="AD1236" s="2580"/>
      <c r="AE1236" s="2580"/>
      <c r="AF1236" s="2581"/>
    </row>
    <row r="1237" spans="2:32" s="2887" customFormat="1" x14ac:dyDescent="0.2">
      <c r="B1237" s="3675" t="s">
        <v>5127</v>
      </c>
      <c r="C1237" s="3676"/>
      <c r="D1237" s="3670">
        <v>41589</v>
      </c>
      <c r="E1237" s="3670"/>
      <c r="F1237" s="3670"/>
      <c r="G1237" s="2642"/>
      <c r="H1237" s="2580"/>
      <c r="I1237" s="2580"/>
      <c r="J1237" s="2580"/>
      <c r="K1237" s="2580"/>
      <c r="L1237" s="2580"/>
      <c r="M1237" s="2580"/>
      <c r="N1237" s="2580"/>
      <c r="O1237" s="2580"/>
      <c r="P1237" s="2580"/>
      <c r="Q1237" s="2580"/>
      <c r="R1237" s="2580"/>
      <c r="S1237" s="2580"/>
      <c r="T1237" s="2580"/>
      <c r="U1237" s="2580"/>
      <c r="V1237" s="2580"/>
      <c r="W1237" s="2580"/>
      <c r="X1237" s="2580"/>
      <c r="Y1237" s="2580"/>
      <c r="Z1237" s="2580"/>
      <c r="AA1237" s="2580"/>
      <c r="AB1237" s="2580"/>
      <c r="AC1237" s="2580"/>
      <c r="AD1237" s="2580"/>
      <c r="AE1237" s="2580"/>
      <c r="AF1237" s="2581"/>
    </row>
    <row r="1238" spans="2:32" s="2887" customFormat="1" x14ac:dyDescent="0.2">
      <c r="B1238" s="3620" t="s">
        <v>5125</v>
      </c>
      <c r="C1238" s="3621"/>
      <c r="D1238" s="3692">
        <v>41645</v>
      </c>
      <c r="E1238" s="3692"/>
      <c r="F1238" s="3692"/>
      <c r="G1238" s="2642"/>
      <c r="H1238" s="2580"/>
      <c r="I1238" s="2580"/>
      <c r="J1238" s="2580"/>
      <c r="K1238" s="2580"/>
      <c r="L1238" s="2580"/>
      <c r="M1238" s="2580"/>
      <c r="N1238" s="2580"/>
      <c r="O1238" s="2580"/>
      <c r="P1238" s="2580"/>
      <c r="Q1238" s="2580"/>
      <c r="R1238" s="2580"/>
      <c r="S1238" s="2580"/>
      <c r="T1238" s="2580"/>
      <c r="U1238" s="2580"/>
      <c r="V1238" s="2580"/>
      <c r="W1238" s="2580"/>
      <c r="X1238" s="2580"/>
      <c r="Y1238" s="2580"/>
      <c r="Z1238" s="2580"/>
      <c r="AA1238" s="2580"/>
      <c r="AB1238" s="2580"/>
      <c r="AC1238" s="2580"/>
      <c r="AD1238" s="2580"/>
      <c r="AE1238" s="2580"/>
      <c r="AF1238" s="2581"/>
    </row>
    <row r="1239" spans="2:32" s="2887" customFormat="1" ht="13.5" thickBot="1" x14ac:dyDescent="0.25">
      <c r="B1239" s="2960"/>
      <c r="C1239" s="2961"/>
      <c r="D1239" s="2642"/>
      <c r="E1239" s="2642"/>
      <c r="F1239" s="2642"/>
      <c r="G1239" s="2642"/>
      <c r="H1239" s="2580"/>
      <c r="I1239" s="2580"/>
      <c r="J1239" s="2580"/>
      <c r="K1239" s="2580"/>
      <c r="L1239" s="2580"/>
      <c r="M1239" s="2580"/>
      <c r="N1239" s="2580"/>
      <c r="O1239" s="2580"/>
      <c r="P1239" s="2580"/>
      <c r="Q1239" s="2580"/>
      <c r="R1239" s="2580"/>
      <c r="S1239" s="2580"/>
      <c r="T1239" s="2580"/>
      <c r="U1239" s="2580"/>
      <c r="V1239" s="2580"/>
      <c r="W1239" s="2580"/>
      <c r="X1239" s="2580"/>
      <c r="Y1239" s="2580"/>
      <c r="Z1239" s="2580"/>
      <c r="AA1239" s="2580"/>
      <c r="AB1239" s="2580"/>
      <c r="AC1239" s="2580"/>
      <c r="AD1239" s="2580"/>
      <c r="AE1239" s="2580"/>
      <c r="AF1239" s="2581"/>
    </row>
    <row r="1240" spans="2:32" s="2887" customFormat="1" ht="81" customHeight="1" thickBot="1" x14ac:dyDescent="0.25">
      <c r="B1240" s="3633" t="s">
        <v>5126</v>
      </c>
      <c r="C1240" s="3677"/>
      <c r="D1240" s="3623" t="s">
        <v>6264</v>
      </c>
      <c r="E1240" s="3624"/>
      <c r="F1240" s="3624"/>
      <c r="G1240" s="3624"/>
      <c r="H1240" s="3624"/>
      <c r="I1240" s="3624"/>
      <c r="J1240" s="3624"/>
      <c r="K1240" s="3624"/>
      <c r="L1240" s="3624"/>
      <c r="M1240" s="3624"/>
      <c r="N1240" s="3624"/>
      <c r="O1240" s="3624"/>
      <c r="P1240" s="3624"/>
      <c r="Q1240" s="3625"/>
      <c r="R1240" s="2580"/>
      <c r="S1240" s="2580"/>
      <c r="T1240" s="2580"/>
      <c r="U1240" s="2580"/>
      <c r="V1240" s="2580"/>
      <c r="W1240" s="2580"/>
      <c r="X1240" s="2580"/>
      <c r="Y1240" s="2580"/>
      <c r="Z1240" s="2580"/>
      <c r="AA1240" s="2580"/>
      <c r="AB1240" s="2580"/>
      <c r="AC1240" s="2580"/>
      <c r="AD1240" s="2580"/>
      <c r="AE1240" s="2580"/>
      <c r="AF1240" s="2581"/>
    </row>
    <row r="1241" spans="2:32" s="2887" customFormat="1" ht="13.5" thickBot="1" x14ac:dyDescent="0.25">
      <c r="B1241" s="2960"/>
      <c r="C1241" s="2961"/>
      <c r="D1241" s="2961"/>
      <c r="E1241" s="2961"/>
      <c r="F1241" s="2961"/>
      <c r="G1241" s="2580"/>
      <c r="H1241" s="2580"/>
      <c r="I1241" s="2580"/>
      <c r="J1241" s="2580"/>
      <c r="K1241" s="2580"/>
      <c r="L1241" s="2580"/>
      <c r="M1241" s="2580"/>
      <c r="N1241" s="2580"/>
      <c r="O1241" s="2580"/>
      <c r="P1241" s="2580"/>
      <c r="Q1241" s="2580"/>
      <c r="R1241" s="2646"/>
      <c r="S1241" s="2580"/>
      <c r="T1241" s="2580"/>
      <c r="U1241" s="2580"/>
      <c r="V1241" s="2580"/>
      <c r="W1241" s="2580"/>
      <c r="X1241" s="2580"/>
      <c r="Y1241" s="2580"/>
      <c r="Z1241" s="2580"/>
      <c r="AA1241" s="2580"/>
      <c r="AB1241" s="2580"/>
      <c r="AC1241" s="2580"/>
      <c r="AD1241" s="2580"/>
      <c r="AE1241" s="2580"/>
      <c r="AF1241" s="2581"/>
    </row>
    <row r="1242" spans="2:32" s="2887" customFormat="1" ht="13.5" thickBot="1" x14ac:dyDescent="0.25">
      <c r="B1242" s="3678" t="s">
        <v>5128</v>
      </c>
      <c r="C1242" s="3679"/>
      <c r="D1242" s="3630" t="s">
        <v>5129</v>
      </c>
      <c r="E1242" s="3682" t="s">
        <v>224</v>
      </c>
      <c r="F1242" s="3683"/>
      <c r="G1242" s="3683"/>
      <c r="H1242" s="3683"/>
      <c r="I1242" s="3683"/>
      <c r="J1242" s="3683"/>
      <c r="K1242" s="3683"/>
      <c r="L1242" s="3683"/>
      <c r="M1242" s="3683"/>
      <c r="N1242" s="3683"/>
      <c r="O1242" s="3683"/>
      <c r="P1242" s="3684"/>
      <c r="Q1242" s="3685" t="s">
        <v>340</v>
      </c>
      <c r="R1242" s="3686"/>
      <c r="S1242" s="3687"/>
      <c r="T1242" s="3687"/>
      <c r="U1242" s="3687"/>
      <c r="V1242" s="3687"/>
      <c r="W1242" s="3687"/>
      <c r="X1242" s="3687"/>
      <c r="Y1242" s="3688"/>
      <c r="Z1242" s="3685" t="s">
        <v>225</v>
      </c>
      <c r="AA1242" s="3687"/>
      <c r="AB1242" s="3688"/>
      <c r="AC1242" s="3689" t="s">
        <v>5048</v>
      </c>
      <c r="AD1242" s="3690"/>
      <c r="AE1242" s="3691"/>
      <c r="AF1242" s="2581"/>
    </row>
    <row r="1243" spans="2:32" s="2887" customFormat="1" ht="26.25" customHeight="1" thickBot="1" x14ac:dyDescent="0.25">
      <c r="B1243" s="3680"/>
      <c r="C1243" s="3681"/>
      <c r="D1243" s="3630"/>
      <c r="E1243" s="3630" t="s">
        <v>5066</v>
      </c>
      <c r="F1243" s="3630" t="s">
        <v>5067</v>
      </c>
      <c r="G1243" s="3631" t="s">
        <v>5069</v>
      </c>
      <c r="H1243" s="3631" t="s">
        <v>5130</v>
      </c>
      <c r="I1243" s="3671" t="s">
        <v>5131</v>
      </c>
      <c r="J1243" s="3671" t="s">
        <v>5132</v>
      </c>
      <c r="K1243" s="3671" t="s">
        <v>5072</v>
      </c>
      <c r="L1243" s="3671"/>
      <c r="M1243" s="3671" t="s">
        <v>5133</v>
      </c>
      <c r="N1243" s="3671" t="s">
        <v>5134</v>
      </c>
      <c r="O1243" s="3671" t="s">
        <v>5135</v>
      </c>
      <c r="P1243" s="3671" t="s">
        <v>5136</v>
      </c>
      <c r="Q1243" s="3627" t="s">
        <v>5078</v>
      </c>
      <c r="R1243" s="3627" t="s">
        <v>5079</v>
      </c>
      <c r="S1243" s="3627" t="s">
        <v>5080</v>
      </c>
      <c r="T1243" s="3627" t="s">
        <v>5137</v>
      </c>
      <c r="U1243" s="3627" t="s">
        <v>5138</v>
      </c>
      <c r="V1243" s="3627" t="s">
        <v>5083</v>
      </c>
      <c r="W1243" s="3627" t="s">
        <v>5085</v>
      </c>
      <c r="X1243" s="3631" t="s">
        <v>5139</v>
      </c>
      <c r="Y1243" s="3631" t="s">
        <v>5140</v>
      </c>
      <c r="Z1243" s="3627" t="s">
        <v>5141</v>
      </c>
      <c r="AA1243" s="3627" t="s">
        <v>5142</v>
      </c>
      <c r="AB1243" s="3627" t="s">
        <v>5143</v>
      </c>
      <c r="AC1243" s="3627" t="s">
        <v>1162</v>
      </c>
      <c r="AD1243" s="3627" t="s">
        <v>5049</v>
      </c>
      <c r="AE1243" s="3627" t="s">
        <v>5050</v>
      </c>
      <c r="AF1243" s="2581"/>
    </row>
    <row r="1244" spans="2:32" s="2887" customFormat="1" ht="26.25" customHeight="1" thickBot="1" x14ac:dyDescent="0.25">
      <c r="B1244" s="3680"/>
      <c r="C1244" s="3681"/>
      <c r="D1244" s="3627"/>
      <c r="E1244" s="3627"/>
      <c r="F1244" s="3627"/>
      <c r="G1244" s="3632"/>
      <c r="H1244" s="3632"/>
      <c r="I1244" s="3631"/>
      <c r="J1244" s="3631"/>
      <c r="K1244" s="2958" t="s">
        <v>5092</v>
      </c>
      <c r="L1244" s="2959" t="s">
        <v>2809</v>
      </c>
      <c r="M1244" s="3631"/>
      <c r="N1244" s="3631"/>
      <c r="O1244" s="3631"/>
      <c r="P1244" s="3631"/>
      <c r="Q1244" s="3628"/>
      <c r="R1244" s="3628"/>
      <c r="S1244" s="3628"/>
      <c r="T1244" s="3628"/>
      <c r="U1244" s="3628"/>
      <c r="V1244" s="3628"/>
      <c r="W1244" s="3628"/>
      <c r="X1244" s="3632"/>
      <c r="Y1244" s="3632"/>
      <c r="Z1244" s="3628"/>
      <c r="AA1244" s="3628"/>
      <c r="AB1244" s="3628"/>
      <c r="AC1244" s="3628"/>
      <c r="AD1244" s="3628"/>
      <c r="AE1244" s="3628"/>
      <c r="AF1244" s="2581"/>
    </row>
    <row r="1245" spans="2:32" s="2887" customFormat="1" ht="18.75" customHeight="1" thickBot="1" x14ac:dyDescent="0.25">
      <c r="B1245" s="4494" t="s">
        <v>6262</v>
      </c>
      <c r="C1245" s="4495"/>
      <c r="D1245" s="3177"/>
      <c r="E1245" s="3178"/>
      <c r="F1245" s="2744"/>
      <c r="G1245" s="2744"/>
      <c r="H1245" s="3177"/>
      <c r="I1245" s="3177"/>
      <c r="J1245" s="3178"/>
      <c r="K1245" s="2744"/>
      <c r="L1245" s="3177"/>
      <c r="M1245" s="3177"/>
      <c r="N1245" s="3177"/>
      <c r="O1245" s="3177"/>
      <c r="P1245" s="3177"/>
      <c r="Q1245" s="3178"/>
      <c r="R1245" s="3178"/>
      <c r="S1245" s="3177"/>
      <c r="T1245" s="3177"/>
      <c r="U1245" s="3178"/>
      <c r="V1245" s="3178"/>
      <c r="W1245" s="3177"/>
      <c r="X1245" s="3177"/>
      <c r="Y1245" s="3452" t="s">
        <v>6265</v>
      </c>
      <c r="Z1245" s="3452" t="s">
        <v>6266</v>
      </c>
      <c r="AA1245" s="3453">
        <v>0.1</v>
      </c>
      <c r="AB1245" s="2679"/>
      <c r="AC1245" s="2679"/>
      <c r="AD1245" s="2679"/>
      <c r="AE1245" s="2679"/>
      <c r="AF1245" s="2581"/>
    </row>
    <row r="1246" spans="2:32" s="2887" customFormat="1" x14ac:dyDescent="0.2">
      <c r="B1246" s="2645"/>
      <c r="C1246" s="2575"/>
      <c r="D1246" s="2575"/>
      <c r="E1246" s="2575"/>
      <c r="F1246" s="2575"/>
      <c r="G1246" s="2576"/>
      <c r="H1246" s="2576"/>
      <c r="I1246" s="2576"/>
      <c r="J1246" s="2576"/>
      <c r="K1246" s="2575"/>
      <c r="L1246" s="2576"/>
      <c r="M1246" s="2576"/>
      <c r="N1246" s="2576"/>
      <c r="O1246" s="2576"/>
      <c r="P1246" s="2576"/>
      <c r="Q1246" s="2642"/>
      <c r="R1246" s="2642"/>
      <c r="S1246" s="2642"/>
      <c r="T1246" s="2642"/>
      <c r="U1246" s="2642"/>
      <c r="V1246" s="2642"/>
      <c r="W1246" s="2642"/>
      <c r="X1246" s="2642"/>
      <c r="Y1246" s="2642"/>
      <c r="Z1246" s="2642"/>
      <c r="AA1246" s="2642"/>
      <c r="AB1246" s="2642"/>
      <c r="AC1246" s="2642"/>
      <c r="AD1246" s="2642"/>
      <c r="AE1246" s="2642"/>
      <c r="AF1246" s="2581"/>
    </row>
    <row r="1247" spans="2:32" s="2887" customFormat="1" x14ac:dyDescent="0.2">
      <c r="B1247" s="3661" t="s">
        <v>5051</v>
      </c>
      <c r="C1247" s="3662"/>
      <c r="D1247" s="3663" t="s">
        <v>1545</v>
      </c>
      <c r="E1247" s="3663"/>
      <c r="F1247" s="3663"/>
      <c r="G1247" s="3663"/>
      <c r="H1247" s="3663"/>
      <c r="I1247" s="2643"/>
      <c r="J1247" s="2643"/>
      <c r="K1247" s="2643"/>
      <c r="L1247" s="2643"/>
      <c r="M1247" s="2643"/>
      <c r="N1247" s="2643"/>
      <c r="O1247" s="2643"/>
      <c r="P1247" s="2643"/>
      <c r="Q1247" s="2642"/>
      <c r="R1247" s="2642"/>
      <c r="S1247" s="2642"/>
      <c r="T1247" s="2642"/>
      <c r="U1247" s="2642"/>
      <c r="V1247" s="2642"/>
      <c r="W1247" s="2642"/>
      <c r="X1247" s="2642"/>
      <c r="Y1247" s="2642"/>
      <c r="Z1247" s="2642"/>
      <c r="AA1247" s="2642"/>
      <c r="AB1247" s="2642"/>
      <c r="AC1247" s="2642"/>
      <c r="AD1247" s="2642"/>
      <c r="AE1247" s="2642"/>
      <c r="AF1247" s="2581"/>
    </row>
    <row r="1248" spans="2:32" s="2887" customFormat="1" x14ac:dyDescent="0.2">
      <c r="B1248" s="3661" t="s">
        <v>5052</v>
      </c>
      <c r="C1248" s="3662"/>
      <c r="D1248" s="3663" t="s">
        <v>1545</v>
      </c>
      <c r="E1248" s="3663"/>
      <c r="F1248" s="3663"/>
      <c r="G1248" s="3663"/>
      <c r="H1248" s="3663"/>
      <c r="I1248" s="2643"/>
      <c r="J1248" s="2643"/>
      <c r="K1248" s="2643"/>
      <c r="L1248" s="2643"/>
      <c r="M1248" s="2643"/>
      <c r="N1248" s="2643"/>
      <c r="O1248" s="2643"/>
      <c r="P1248" s="2643"/>
      <c r="Q1248" s="2642"/>
      <c r="R1248" s="2642"/>
      <c r="S1248" s="2642"/>
      <c r="T1248" s="2642"/>
      <c r="U1248" s="2642"/>
      <c r="V1248" s="2642"/>
      <c r="W1248" s="2642"/>
      <c r="X1248" s="2642"/>
      <c r="Y1248" s="2642"/>
      <c r="Z1248" s="2642"/>
      <c r="AA1248" s="2642"/>
      <c r="AB1248" s="2642"/>
      <c r="AC1248" s="2642"/>
      <c r="AD1248" s="2642"/>
      <c r="AE1248" s="2642"/>
      <c r="AF1248" s="2581"/>
    </row>
    <row r="1249" spans="2:32" s="2887" customFormat="1" ht="13.5" thickBot="1" x14ac:dyDescent="0.25">
      <c r="B1249" s="2963"/>
      <c r="C1249" s="2957"/>
      <c r="D1249" s="2957"/>
      <c r="E1249" s="2957"/>
      <c r="F1249" s="2957"/>
      <c r="G1249" s="2646"/>
      <c r="H1249" s="2646"/>
      <c r="I1249" s="2646"/>
      <c r="J1249" s="2646"/>
      <c r="K1249" s="2646"/>
      <c r="L1249" s="2646"/>
      <c r="M1249" s="2646"/>
      <c r="N1249" s="2646"/>
      <c r="O1249" s="2646"/>
      <c r="P1249" s="2646"/>
      <c r="Q1249" s="2646"/>
      <c r="R1249" s="2646"/>
      <c r="S1249" s="2646"/>
      <c r="T1249" s="2646"/>
      <c r="U1249" s="2646"/>
      <c r="V1249" s="2646"/>
      <c r="W1249" s="2646"/>
      <c r="X1249" s="2646"/>
      <c r="Y1249" s="2646"/>
      <c r="Z1249" s="2646"/>
      <c r="AA1249" s="2646"/>
      <c r="AB1249" s="2646"/>
      <c r="AC1249" s="2646"/>
      <c r="AD1249" s="2646"/>
      <c r="AE1249" s="2646"/>
      <c r="AF1249" s="2586"/>
    </row>
    <row r="1250" spans="2:32" s="2887" customFormat="1" x14ac:dyDescent="0.2">
      <c r="B1250" s="2786" t="str">
        <f>+B1232</f>
        <v>.</v>
      </c>
    </row>
    <row r="1251" spans="2:32" s="2887" customFormat="1" ht="13.5" thickBot="1" x14ac:dyDescent="0.25"/>
    <row r="1252" spans="2:32" s="2887" customFormat="1" ht="20.25" x14ac:dyDescent="0.2">
      <c r="B1252" s="3616" t="s">
        <v>5124</v>
      </c>
      <c r="C1252" s="3617"/>
      <c r="D1252" s="3617"/>
      <c r="E1252" s="3617"/>
      <c r="F1252" s="3617"/>
      <c r="G1252" s="3617"/>
      <c r="H1252" s="3617"/>
      <c r="I1252" s="3617"/>
      <c r="J1252" s="3617"/>
      <c r="K1252" s="3617"/>
      <c r="L1252" s="3617"/>
      <c r="M1252" s="3617"/>
      <c r="N1252" s="3617"/>
      <c r="O1252" s="3617"/>
      <c r="P1252" s="3617"/>
      <c r="Q1252" s="3617"/>
      <c r="R1252" s="3617"/>
      <c r="S1252" s="3617"/>
      <c r="T1252" s="3617"/>
      <c r="U1252" s="3617"/>
      <c r="V1252" s="3617"/>
      <c r="W1252" s="3617"/>
      <c r="X1252" s="3617"/>
      <c r="Y1252" s="3617"/>
      <c r="Z1252" s="3617"/>
      <c r="AA1252" s="3617"/>
      <c r="AB1252" s="3617"/>
      <c r="AC1252" s="3617"/>
      <c r="AD1252" s="3617"/>
      <c r="AE1252" s="3617"/>
      <c r="AF1252" s="3618"/>
    </row>
    <row r="1253" spans="2:32" s="2887" customFormat="1" x14ac:dyDescent="0.2">
      <c r="B1253" s="2960"/>
      <c r="C1253" s="2961"/>
      <c r="D1253" s="2961"/>
      <c r="E1253" s="2961"/>
      <c r="F1253" s="2961"/>
      <c r="G1253" s="2580"/>
      <c r="H1253" s="2580"/>
      <c r="I1253" s="2580"/>
      <c r="J1253" s="2580"/>
      <c r="K1253" s="2580"/>
      <c r="L1253" s="2580"/>
      <c r="M1253" s="2580"/>
      <c r="N1253" s="2580"/>
      <c r="O1253" s="2580"/>
      <c r="P1253" s="2580"/>
      <c r="Q1253" s="2580"/>
      <c r="R1253" s="2580"/>
      <c r="S1253" s="2580"/>
      <c r="T1253" s="2580"/>
      <c r="U1253" s="2580"/>
      <c r="V1253" s="2580"/>
      <c r="W1253" s="2580"/>
      <c r="X1253" s="2580"/>
      <c r="Y1253" s="2580"/>
      <c r="Z1253" s="2580"/>
      <c r="AA1253" s="2580"/>
      <c r="AB1253" s="2580"/>
      <c r="AC1253" s="2580"/>
      <c r="AD1253" s="2580"/>
      <c r="AE1253" s="2580"/>
      <c r="AF1253" s="2581"/>
    </row>
    <row r="1254" spans="2:32" s="2887" customFormat="1" x14ac:dyDescent="0.2">
      <c r="B1254" s="2644" t="s">
        <v>5144</v>
      </c>
      <c r="C1254" s="2961"/>
      <c r="D1254" s="3674" t="s">
        <v>6259</v>
      </c>
      <c r="E1254" s="3674"/>
      <c r="F1254" s="3674"/>
      <c r="G1254" s="2580"/>
      <c r="H1254" s="2580"/>
      <c r="I1254" s="2580"/>
      <c r="J1254" s="2580"/>
      <c r="K1254" s="2580"/>
      <c r="L1254" s="2580"/>
      <c r="M1254" s="2580"/>
      <c r="N1254" s="2580"/>
      <c r="O1254" s="2580"/>
      <c r="P1254" s="2580"/>
      <c r="Q1254" s="2580"/>
      <c r="R1254" s="2580"/>
      <c r="S1254" s="2580"/>
      <c r="T1254" s="2580"/>
      <c r="U1254" s="2580"/>
      <c r="V1254" s="2580"/>
      <c r="W1254" s="2580"/>
      <c r="X1254" s="2580"/>
      <c r="Y1254" s="2580"/>
      <c r="Z1254" s="2580"/>
      <c r="AA1254" s="2580"/>
      <c r="AB1254" s="2580"/>
      <c r="AC1254" s="2580"/>
      <c r="AD1254" s="2580"/>
      <c r="AE1254" s="2580"/>
      <c r="AF1254" s="2581"/>
    </row>
    <row r="1255" spans="2:32" s="2887" customFormat="1" x14ac:dyDescent="0.2">
      <c r="B1255" s="3675" t="s">
        <v>5127</v>
      </c>
      <c r="C1255" s="3676"/>
      <c r="D1255" s="3622">
        <v>41590</v>
      </c>
      <c r="E1255" s="3622"/>
      <c r="F1255" s="3622"/>
      <c r="G1255" s="2580"/>
      <c r="H1255" s="2580"/>
      <c r="I1255" s="2580"/>
      <c r="J1255" s="2580"/>
      <c r="K1255" s="2580"/>
      <c r="L1255" s="2580"/>
      <c r="M1255" s="2580"/>
      <c r="N1255" s="2580"/>
      <c r="O1255" s="2580"/>
      <c r="P1255" s="2580"/>
      <c r="Q1255" s="2580"/>
      <c r="R1255" s="2580"/>
      <c r="S1255" s="2580"/>
      <c r="T1255" s="2580"/>
      <c r="U1255" s="2580"/>
      <c r="V1255" s="2580"/>
      <c r="W1255" s="2580"/>
      <c r="X1255" s="2580"/>
      <c r="Y1255" s="2580"/>
      <c r="Z1255" s="2580"/>
      <c r="AA1255" s="2580"/>
      <c r="AB1255" s="2580"/>
      <c r="AC1255" s="2580"/>
      <c r="AD1255" s="2580"/>
      <c r="AE1255" s="2580"/>
      <c r="AF1255" s="2581"/>
    </row>
    <row r="1256" spans="2:32" s="2887" customFormat="1" x14ac:dyDescent="0.2">
      <c r="B1256" s="3620" t="s">
        <v>5125</v>
      </c>
      <c r="C1256" s="3621"/>
      <c r="D1256" s="4496">
        <v>41645</v>
      </c>
      <c r="E1256" s="4496"/>
      <c r="F1256" s="4496"/>
      <c r="G1256" s="2580"/>
      <c r="H1256" s="2580"/>
      <c r="I1256" s="2580"/>
      <c r="J1256" s="2580"/>
      <c r="K1256" s="2580"/>
      <c r="L1256" s="2580"/>
      <c r="M1256" s="2580"/>
      <c r="N1256" s="2580"/>
      <c r="O1256" s="2580"/>
      <c r="P1256" s="2580"/>
      <c r="Q1256" s="2580"/>
      <c r="R1256" s="2580"/>
      <c r="S1256" s="2580"/>
      <c r="T1256" s="2580"/>
      <c r="U1256" s="2580"/>
      <c r="V1256" s="2580"/>
      <c r="W1256" s="2580"/>
      <c r="X1256" s="2580"/>
      <c r="Y1256" s="2580"/>
      <c r="Z1256" s="2580"/>
      <c r="AA1256" s="2580"/>
      <c r="AB1256" s="2580"/>
      <c r="AC1256" s="2580"/>
      <c r="AD1256" s="2580"/>
      <c r="AE1256" s="2580"/>
      <c r="AF1256" s="2581"/>
    </row>
    <row r="1257" spans="2:32" s="2887" customFormat="1" ht="12.75" customHeight="1" thickBot="1" x14ac:dyDescent="0.25">
      <c r="B1257" s="2960"/>
      <c r="C1257" s="2961"/>
      <c r="D1257" s="2961"/>
      <c r="E1257" s="2961"/>
      <c r="F1257" s="2961"/>
      <c r="G1257" s="2580"/>
      <c r="H1257" s="2580"/>
      <c r="I1257" s="2580"/>
      <c r="J1257" s="2580"/>
      <c r="K1257" s="2580"/>
      <c r="L1257" s="2580"/>
      <c r="M1257" s="2580"/>
      <c r="N1257" s="2580"/>
      <c r="O1257" s="2580"/>
      <c r="P1257" s="2580"/>
      <c r="Q1257" s="2580"/>
      <c r="R1257" s="2580"/>
      <c r="S1257" s="2580"/>
      <c r="T1257" s="2580"/>
      <c r="U1257" s="2580"/>
      <c r="V1257" s="2580"/>
      <c r="W1257" s="2580"/>
      <c r="X1257" s="2580"/>
      <c r="Y1257" s="2580"/>
      <c r="Z1257" s="2580"/>
      <c r="AA1257" s="2580"/>
      <c r="AB1257" s="2580"/>
      <c r="AC1257" s="2580"/>
      <c r="AD1257" s="2580"/>
      <c r="AE1257" s="2580"/>
      <c r="AF1257" s="2581"/>
    </row>
    <row r="1258" spans="2:32" s="2887" customFormat="1" ht="93" customHeight="1" thickBot="1" x14ac:dyDescent="0.25">
      <c r="B1258" s="3633" t="s">
        <v>5126</v>
      </c>
      <c r="C1258" s="3634"/>
      <c r="D1258" s="3623" t="s">
        <v>6260</v>
      </c>
      <c r="E1258" s="3624"/>
      <c r="F1258" s="3624"/>
      <c r="G1258" s="3624"/>
      <c r="H1258" s="3624"/>
      <c r="I1258" s="3624"/>
      <c r="J1258" s="3624"/>
      <c r="K1258" s="3624"/>
      <c r="L1258" s="3624"/>
      <c r="M1258" s="3624"/>
      <c r="N1258" s="3624"/>
      <c r="O1258" s="3624"/>
      <c r="P1258" s="3624"/>
      <c r="Q1258" s="3625"/>
      <c r="R1258" s="2580"/>
      <c r="S1258" s="2580"/>
      <c r="T1258" s="2580"/>
      <c r="U1258" s="2580"/>
      <c r="V1258" s="2580"/>
      <c r="W1258" s="2580"/>
      <c r="X1258" s="2580"/>
      <c r="Y1258" s="2580"/>
      <c r="Z1258" s="2580"/>
      <c r="AA1258" s="2580"/>
      <c r="AB1258" s="2580"/>
      <c r="AC1258" s="2580"/>
      <c r="AD1258" s="2580"/>
      <c r="AE1258" s="2580"/>
      <c r="AF1258" s="2581"/>
    </row>
    <row r="1259" spans="2:32" s="2887" customFormat="1" ht="13.5" thickBot="1" x14ac:dyDescent="0.25">
      <c r="B1259" s="2960"/>
      <c r="C1259" s="2961"/>
      <c r="D1259" s="2961"/>
      <c r="E1259" s="2961"/>
      <c r="F1259" s="2961"/>
      <c r="G1259" s="2580"/>
      <c r="H1259" s="2580"/>
      <c r="I1259" s="2580"/>
      <c r="J1259" s="2580"/>
      <c r="K1259" s="2580"/>
      <c r="L1259" s="2580"/>
      <c r="M1259" s="2580"/>
      <c r="N1259" s="2580"/>
      <c r="O1259" s="2580"/>
      <c r="P1259" s="2580"/>
      <c r="Q1259" s="2580"/>
      <c r="R1259" s="2646"/>
      <c r="S1259" s="2580"/>
      <c r="T1259" s="2580"/>
      <c r="U1259" s="2580"/>
      <c r="V1259" s="2580"/>
      <c r="W1259" s="2580"/>
      <c r="X1259" s="2580"/>
      <c r="Y1259" s="2580"/>
      <c r="Z1259" s="2580"/>
      <c r="AA1259" s="2580"/>
      <c r="AB1259" s="2580"/>
      <c r="AC1259" s="2580"/>
      <c r="AD1259" s="2580"/>
      <c r="AE1259" s="2580"/>
      <c r="AF1259" s="2581"/>
    </row>
    <row r="1260" spans="2:32" s="2887" customFormat="1" ht="13.5" customHeight="1" thickBot="1" x14ac:dyDescent="0.25">
      <c r="B1260" s="3678" t="s">
        <v>5128</v>
      </c>
      <c r="C1260" s="3679"/>
      <c r="D1260" s="3630" t="s">
        <v>5129</v>
      </c>
      <c r="E1260" s="3682" t="s">
        <v>224</v>
      </c>
      <c r="F1260" s="3683"/>
      <c r="G1260" s="3683"/>
      <c r="H1260" s="3683"/>
      <c r="I1260" s="3683"/>
      <c r="J1260" s="3683"/>
      <c r="K1260" s="3683"/>
      <c r="L1260" s="3683"/>
      <c r="M1260" s="3683"/>
      <c r="N1260" s="3683"/>
      <c r="O1260" s="3683"/>
      <c r="P1260" s="3684"/>
      <c r="Q1260" s="3685" t="s">
        <v>340</v>
      </c>
      <c r="R1260" s="3686"/>
      <c r="S1260" s="3687"/>
      <c r="T1260" s="3687"/>
      <c r="U1260" s="3687"/>
      <c r="V1260" s="3687"/>
      <c r="W1260" s="3687"/>
      <c r="X1260" s="3687"/>
      <c r="Y1260" s="3688"/>
      <c r="Z1260" s="3685" t="s">
        <v>225</v>
      </c>
      <c r="AA1260" s="3687"/>
      <c r="AB1260" s="3688"/>
      <c r="AC1260" s="3689" t="s">
        <v>5048</v>
      </c>
      <c r="AD1260" s="3690"/>
      <c r="AE1260" s="3691"/>
      <c r="AF1260" s="2581"/>
    </row>
    <row r="1261" spans="2:32" s="2887" customFormat="1" ht="26.25" customHeight="1" thickBot="1" x14ac:dyDescent="0.25">
      <c r="B1261" s="3680"/>
      <c r="C1261" s="3681"/>
      <c r="D1261" s="3630"/>
      <c r="E1261" s="3630" t="s">
        <v>5066</v>
      </c>
      <c r="F1261" s="3630" t="s">
        <v>5067</v>
      </c>
      <c r="G1261" s="3631" t="s">
        <v>5069</v>
      </c>
      <c r="H1261" s="3631" t="s">
        <v>5130</v>
      </c>
      <c r="I1261" s="3671" t="s">
        <v>5131</v>
      </c>
      <c r="J1261" s="3671" t="s">
        <v>5132</v>
      </c>
      <c r="K1261" s="3671" t="s">
        <v>5072</v>
      </c>
      <c r="L1261" s="3671"/>
      <c r="M1261" s="3671" t="s">
        <v>5133</v>
      </c>
      <c r="N1261" s="3671" t="s">
        <v>5134</v>
      </c>
      <c r="O1261" s="3671" t="s">
        <v>5135</v>
      </c>
      <c r="P1261" s="3671" t="s">
        <v>5136</v>
      </c>
      <c r="Q1261" s="3627" t="s">
        <v>5078</v>
      </c>
      <c r="R1261" s="3627" t="s">
        <v>5079</v>
      </c>
      <c r="S1261" s="3627" t="s">
        <v>5080</v>
      </c>
      <c r="T1261" s="3627" t="s">
        <v>5137</v>
      </c>
      <c r="U1261" s="3627" t="s">
        <v>5138</v>
      </c>
      <c r="V1261" s="3627" t="s">
        <v>5083</v>
      </c>
      <c r="W1261" s="3627" t="s">
        <v>5085</v>
      </c>
      <c r="X1261" s="3631" t="s">
        <v>5139</v>
      </c>
      <c r="Y1261" s="3631" t="s">
        <v>5140</v>
      </c>
      <c r="Z1261" s="3627" t="s">
        <v>5141</v>
      </c>
      <c r="AA1261" s="3627" t="s">
        <v>5142</v>
      </c>
      <c r="AB1261" s="3627" t="s">
        <v>5143</v>
      </c>
      <c r="AC1261" s="3627" t="s">
        <v>1162</v>
      </c>
      <c r="AD1261" s="3627" t="s">
        <v>5049</v>
      </c>
      <c r="AE1261" s="3627" t="s">
        <v>5050</v>
      </c>
      <c r="AF1261" s="2581"/>
    </row>
    <row r="1262" spans="2:32" s="2887" customFormat="1" ht="26.25" customHeight="1" thickBot="1" x14ac:dyDescent="0.25">
      <c r="B1262" s="3680"/>
      <c r="C1262" s="3681"/>
      <c r="D1262" s="3627"/>
      <c r="E1262" s="3627"/>
      <c r="F1262" s="3627"/>
      <c r="G1262" s="3632"/>
      <c r="H1262" s="3632"/>
      <c r="I1262" s="3631"/>
      <c r="J1262" s="3631"/>
      <c r="K1262" s="2958" t="s">
        <v>5092</v>
      </c>
      <c r="L1262" s="2959" t="s">
        <v>2809</v>
      </c>
      <c r="M1262" s="3631"/>
      <c r="N1262" s="3631"/>
      <c r="O1262" s="3631"/>
      <c r="P1262" s="3631"/>
      <c r="Q1262" s="3628"/>
      <c r="R1262" s="3628"/>
      <c r="S1262" s="3628"/>
      <c r="T1262" s="3628"/>
      <c r="U1262" s="3628"/>
      <c r="V1262" s="3628"/>
      <c r="W1262" s="3628"/>
      <c r="X1262" s="3632"/>
      <c r="Y1262" s="3632"/>
      <c r="Z1262" s="3628"/>
      <c r="AA1262" s="3628"/>
      <c r="AB1262" s="3628"/>
      <c r="AC1262" s="3628"/>
      <c r="AD1262" s="3628"/>
      <c r="AE1262" s="3628"/>
      <c r="AF1262" s="2581"/>
    </row>
    <row r="1263" spans="2:32" s="2887" customFormat="1" ht="13.5" customHeight="1" thickBot="1" x14ac:dyDescent="0.25">
      <c r="B1263" s="3697" t="s">
        <v>6261</v>
      </c>
      <c r="C1263" s="4497"/>
      <c r="D1263" s="3182" t="s">
        <v>1545</v>
      </c>
      <c r="E1263" s="3163" t="s">
        <v>1545</v>
      </c>
      <c r="F1263" s="3183" t="s">
        <v>1545</v>
      </c>
      <c r="G1263" s="3183" t="s">
        <v>1545</v>
      </c>
      <c r="H1263" s="3454" t="s">
        <v>1545</v>
      </c>
      <c r="I1263" s="3455">
        <v>0.18</v>
      </c>
      <c r="J1263" s="3163" t="s">
        <v>1545</v>
      </c>
      <c r="K1263" s="3183" t="s">
        <v>1545</v>
      </c>
      <c r="L1263" s="3454" t="s">
        <v>1545</v>
      </c>
      <c r="M1263" s="3163" t="s">
        <v>1545</v>
      </c>
      <c r="N1263" s="3163" t="s">
        <v>1545</v>
      </c>
      <c r="O1263" s="3163" t="s">
        <v>1545</v>
      </c>
      <c r="P1263" s="3163" t="s">
        <v>1545</v>
      </c>
      <c r="Q1263" s="3163" t="s">
        <v>1545</v>
      </c>
      <c r="R1263" s="3183" t="s">
        <v>1545</v>
      </c>
      <c r="S1263" s="3183" t="s">
        <v>1545</v>
      </c>
      <c r="T1263" s="3163" t="s">
        <v>1545</v>
      </c>
      <c r="U1263" s="3163" t="s">
        <v>1545</v>
      </c>
      <c r="V1263" s="3163" t="s">
        <v>1545</v>
      </c>
      <c r="W1263" s="3163" t="s">
        <v>1545</v>
      </c>
      <c r="X1263" s="3163" t="s">
        <v>1545</v>
      </c>
      <c r="Y1263" s="3163" t="s">
        <v>1545</v>
      </c>
      <c r="Z1263" s="3183">
        <v>1200</v>
      </c>
      <c r="AA1263" s="3456" t="s">
        <v>1545</v>
      </c>
      <c r="AB1263" s="3163">
        <v>0.5</v>
      </c>
      <c r="AC1263" s="3456" t="s">
        <v>1545</v>
      </c>
      <c r="AD1263" s="3456" t="s">
        <v>1545</v>
      </c>
      <c r="AE1263" s="3456" t="s">
        <v>1545</v>
      </c>
      <c r="AF1263" s="2581"/>
    </row>
    <row r="1264" spans="2:32" s="2887" customFormat="1" x14ac:dyDescent="0.2">
      <c r="B1264" s="2645"/>
      <c r="C1264" s="2575"/>
      <c r="D1264" s="2575"/>
      <c r="E1264" s="2575"/>
      <c r="F1264" s="2575"/>
      <c r="G1264" s="2576"/>
      <c r="H1264" s="2576"/>
      <c r="I1264" s="2576"/>
      <c r="J1264" s="2576"/>
      <c r="K1264" s="2575"/>
      <c r="L1264" s="2576"/>
      <c r="M1264" s="2576"/>
      <c r="N1264" s="2576"/>
      <c r="O1264" s="2576"/>
      <c r="P1264" s="2576"/>
      <c r="Q1264" s="2642"/>
      <c r="R1264" s="2642"/>
      <c r="S1264" s="2642"/>
      <c r="T1264" s="2642"/>
      <c r="U1264" s="2642"/>
      <c r="V1264" s="2642"/>
      <c r="W1264" s="2642"/>
      <c r="X1264" s="2642"/>
      <c r="Y1264" s="2642"/>
      <c r="Z1264" s="2642"/>
      <c r="AA1264" s="2642"/>
      <c r="AB1264" s="2642"/>
      <c r="AC1264" s="2642"/>
      <c r="AD1264" s="2642"/>
      <c r="AE1264" s="2642"/>
      <c r="AF1264" s="2581"/>
    </row>
    <row r="1265" spans="2:32" s="2887" customFormat="1" x14ac:dyDescent="0.2">
      <c r="B1265" s="3661" t="s">
        <v>5051</v>
      </c>
      <c r="C1265" s="3662"/>
      <c r="D1265" s="3663" t="s">
        <v>5145</v>
      </c>
      <c r="E1265" s="3663"/>
      <c r="F1265" s="3663"/>
      <c r="G1265" s="3663"/>
      <c r="H1265" s="3663"/>
      <c r="I1265" s="2643"/>
      <c r="J1265" s="2643"/>
      <c r="K1265" s="2643"/>
      <c r="L1265" s="2643"/>
      <c r="M1265" s="2643"/>
      <c r="N1265" s="2643"/>
      <c r="O1265" s="2643"/>
      <c r="P1265" s="2643"/>
      <c r="Q1265" s="2642"/>
      <c r="R1265" s="2642"/>
      <c r="S1265" s="2642"/>
      <c r="T1265" s="2642"/>
      <c r="U1265" s="2642"/>
      <c r="V1265" s="2642"/>
      <c r="W1265" s="2642"/>
      <c r="X1265" s="2642"/>
      <c r="Y1265" s="2642"/>
      <c r="Z1265" s="2642"/>
      <c r="AA1265" s="2642"/>
      <c r="AB1265" s="2642"/>
      <c r="AC1265" s="2642"/>
      <c r="AD1265" s="2642"/>
      <c r="AE1265" s="2642"/>
      <c r="AF1265" s="2581"/>
    </row>
    <row r="1266" spans="2:32" s="2887" customFormat="1" x14ac:dyDescent="0.2">
      <c r="B1266" s="3661" t="s">
        <v>5052</v>
      </c>
      <c r="C1266" s="3662"/>
      <c r="D1266" s="3663" t="s">
        <v>1528</v>
      </c>
      <c r="E1266" s="3663"/>
      <c r="F1266" s="3663"/>
      <c r="G1266" s="3663"/>
      <c r="H1266" s="3663"/>
      <c r="I1266" s="2643"/>
      <c r="J1266" s="2643"/>
      <c r="K1266" s="2643"/>
      <c r="L1266" s="2643"/>
      <c r="M1266" s="2643"/>
      <c r="N1266" s="2643"/>
      <c r="O1266" s="2643"/>
      <c r="P1266" s="2643"/>
      <c r="Q1266" s="2642"/>
      <c r="R1266" s="2642"/>
      <c r="S1266" s="2642"/>
      <c r="T1266" s="2642"/>
      <c r="U1266" s="2642"/>
      <c r="V1266" s="2642"/>
      <c r="W1266" s="2642"/>
      <c r="X1266" s="2642"/>
      <c r="Y1266" s="2642"/>
      <c r="Z1266" s="2642"/>
      <c r="AA1266" s="2642"/>
      <c r="AB1266" s="2642"/>
      <c r="AC1266" s="2642"/>
      <c r="AD1266" s="2642"/>
      <c r="AE1266" s="2642"/>
      <c r="AF1266" s="2581"/>
    </row>
    <row r="1267" spans="2:32" s="2887" customFormat="1" ht="13.5" thickBot="1" x14ac:dyDescent="0.25">
      <c r="B1267" s="2963"/>
      <c r="C1267" s="2957"/>
      <c r="D1267" s="2957"/>
      <c r="E1267" s="2957"/>
      <c r="F1267" s="2957"/>
      <c r="G1267" s="2646"/>
      <c r="H1267" s="2646"/>
      <c r="I1267" s="2646"/>
      <c r="J1267" s="2646"/>
      <c r="K1267" s="2646"/>
      <c r="L1267" s="2646"/>
      <c r="M1267" s="2646"/>
      <c r="N1267" s="2646"/>
      <c r="O1267" s="2646"/>
      <c r="P1267" s="2646"/>
      <c r="Q1267" s="2646"/>
      <c r="R1267" s="2646"/>
      <c r="S1267" s="2646"/>
      <c r="T1267" s="2646"/>
      <c r="U1267" s="2646"/>
      <c r="V1267" s="2646"/>
      <c r="W1267" s="2646"/>
      <c r="X1267" s="2646"/>
      <c r="Y1267" s="2646"/>
      <c r="Z1267" s="2646"/>
      <c r="AA1267" s="2646"/>
      <c r="AB1267" s="2646"/>
      <c r="AC1267" s="2646"/>
      <c r="AD1267" s="2646"/>
      <c r="AE1267" s="2646"/>
      <c r="AF1267" s="2586"/>
    </row>
    <row r="1268" spans="2:32" s="2887" customFormat="1" x14ac:dyDescent="0.2">
      <c r="B1268" s="2786" t="str">
        <f>+B1250</f>
        <v>.</v>
      </c>
    </row>
    <row r="1269" spans="2:32" s="2887" customFormat="1" ht="13.5" thickBot="1" x14ac:dyDescent="0.25"/>
    <row r="1270" spans="2:32" s="2887" customFormat="1" ht="20.25" x14ac:dyDescent="0.2">
      <c r="B1270" s="3616" t="s">
        <v>5124</v>
      </c>
      <c r="C1270" s="3617"/>
      <c r="D1270" s="3617"/>
      <c r="E1270" s="3617"/>
      <c r="F1270" s="3617"/>
      <c r="G1270" s="3617"/>
      <c r="H1270" s="3617"/>
      <c r="I1270" s="3617"/>
      <c r="J1270" s="3617"/>
      <c r="K1270" s="3617"/>
      <c r="L1270" s="3617"/>
      <c r="M1270" s="3617"/>
      <c r="N1270" s="3617"/>
      <c r="O1270" s="3617"/>
      <c r="P1270" s="3617"/>
      <c r="Q1270" s="3617"/>
      <c r="R1270" s="3617"/>
      <c r="S1270" s="3617"/>
      <c r="T1270" s="3617"/>
      <c r="U1270" s="3617"/>
      <c r="V1270" s="3617"/>
      <c r="W1270" s="3617"/>
      <c r="X1270" s="3617"/>
      <c r="Y1270" s="3617"/>
      <c r="Z1270" s="3617"/>
      <c r="AA1270" s="3617"/>
      <c r="AB1270" s="3617"/>
      <c r="AC1270" s="3617"/>
      <c r="AD1270" s="3617"/>
      <c r="AE1270" s="3617"/>
      <c r="AF1270" s="3618"/>
    </row>
    <row r="1271" spans="2:32" s="2887" customFormat="1" x14ac:dyDescent="0.2">
      <c r="B1271" s="2960"/>
      <c r="C1271" s="2961"/>
      <c r="D1271" s="2961"/>
      <c r="E1271" s="2961"/>
      <c r="F1271" s="2961"/>
      <c r="G1271" s="2580"/>
      <c r="H1271" s="2580"/>
      <c r="I1271" s="2580"/>
      <c r="J1271" s="2580"/>
      <c r="K1271" s="2580"/>
      <c r="L1271" s="2580"/>
      <c r="M1271" s="2580"/>
      <c r="N1271" s="2580"/>
      <c r="O1271" s="2580"/>
      <c r="P1271" s="2580"/>
      <c r="Q1271" s="2580"/>
      <c r="R1271" s="2580"/>
      <c r="S1271" s="2580"/>
      <c r="T1271" s="2580"/>
      <c r="U1271" s="2580"/>
      <c r="V1271" s="2580"/>
      <c r="W1271" s="2580"/>
      <c r="X1271" s="2580"/>
      <c r="Y1271" s="2580"/>
      <c r="Z1271" s="2580"/>
      <c r="AA1271" s="2580"/>
      <c r="AB1271" s="2580"/>
      <c r="AC1271" s="2580"/>
      <c r="AD1271" s="2580"/>
      <c r="AE1271" s="2580"/>
      <c r="AF1271" s="2581"/>
    </row>
    <row r="1272" spans="2:32" s="2887" customFormat="1" x14ac:dyDescent="0.2">
      <c r="B1272" s="2644" t="s">
        <v>5144</v>
      </c>
      <c r="C1272" s="2961"/>
      <c r="D1272" s="3674" t="s">
        <v>6119</v>
      </c>
      <c r="E1272" s="3674"/>
      <c r="F1272" s="3674"/>
      <c r="G1272" s="2580"/>
      <c r="H1272" s="2580"/>
      <c r="I1272" s="2580"/>
      <c r="J1272" s="2580"/>
      <c r="K1272" s="2580"/>
      <c r="L1272" s="2580"/>
      <c r="M1272" s="2580"/>
      <c r="N1272" s="2580"/>
      <c r="O1272" s="2580"/>
      <c r="P1272" s="2580"/>
      <c r="Q1272" s="2580"/>
      <c r="R1272" s="2580"/>
      <c r="S1272" s="2580"/>
      <c r="T1272" s="2580"/>
      <c r="U1272" s="2580"/>
      <c r="V1272" s="2580"/>
      <c r="W1272" s="2580"/>
      <c r="X1272" s="2580"/>
      <c r="Y1272" s="2580"/>
      <c r="Z1272" s="2580"/>
      <c r="AA1272" s="2580"/>
      <c r="AB1272" s="2580"/>
      <c r="AC1272" s="2580"/>
      <c r="AD1272" s="2580"/>
      <c r="AE1272" s="2580"/>
      <c r="AF1272" s="2581"/>
    </row>
    <row r="1273" spans="2:32" s="2887" customFormat="1" x14ac:dyDescent="0.2">
      <c r="B1273" s="3675" t="s">
        <v>5127</v>
      </c>
      <c r="C1273" s="3676"/>
      <c r="D1273" s="3670">
        <v>41589</v>
      </c>
      <c r="E1273" s="3670"/>
      <c r="F1273" s="3670"/>
      <c r="G1273" s="2642"/>
      <c r="H1273" s="2580"/>
      <c r="I1273" s="2580"/>
      <c r="J1273" s="2580"/>
      <c r="K1273" s="2580"/>
      <c r="L1273" s="2580"/>
      <c r="M1273" s="2580"/>
      <c r="N1273" s="2580"/>
      <c r="O1273" s="2580"/>
      <c r="P1273" s="2580"/>
      <c r="Q1273" s="2580"/>
      <c r="R1273" s="2580"/>
      <c r="S1273" s="2580"/>
      <c r="T1273" s="2580"/>
      <c r="U1273" s="2580"/>
      <c r="V1273" s="2580"/>
      <c r="W1273" s="2580"/>
      <c r="X1273" s="2580"/>
      <c r="Y1273" s="2580"/>
      <c r="Z1273" s="2580"/>
      <c r="AA1273" s="2580"/>
      <c r="AB1273" s="2580"/>
      <c r="AC1273" s="2580"/>
      <c r="AD1273" s="2580"/>
      <c r="AE1273" s="2580"/>
      <c r="AF1273" s="2581"/>
    </row>
    <row r="1274" spans="2:32" s="2887" customFormat="1" x14ac:dyDescent="0.2">
      <c r="B1274" s="3620" t="s">
        <v>5125</v>
      </c>
      <c r="C1274" s="3621"/>
      <c r="D1274" s="3692">
        <v>41645</v>
      </c>
      <c r="E1274" s="3692"/>
      <c r="F1274" s="3692"/>
      <c r="G1274" s="2642"/>
      <c r="H1274" s="2580"/>
      <c r="I1274" s="2580"/>
      <c r="J1274" s="2580"/>
      <c r="K1274" s="2580"/>
      <c r="L1274" s="2580"/>
      <c r="M1274" s="2580"/>
      <c r="N1274" s="2580"/>
      <c r="O1274" s="2580"/>
      <c r="P1274" s="2580"/>
      <c r="Q1274" s="2580"/>
      <c r="R1274" s="2580"/>
      <c r="S1274" s="2580"/>
      <c r="T1274" s="2580"/>
      <c r="U1274" s="2580"/>
      <c r="V1274" s="2580"/>
      <c r="W1274" s="2580"/>
      <c r="X1274" s="2580"/>
      <c r="Y1274" s="2580"/>
      <c r="Z1274" s="2580"/>
      <c r="AA1274" s="2580"/>
      <c r="AB1274" s="2580"/>
      <c r="AC1274" s="2580"/>
      <c r="AD1274" s="2580"/>
      <c r="AE1274" s="2580"/>
      <c r="AF1274" s="2581"/>
    </row>
    <row r="1275" spans="2:32" s="2887" customFormat="1" ht="13.5" thickBot="1" x14ac:dyDescent="0.25">
      <c r="B1275" s="2960"/>
      <c r="C1275" s="2961"/>
      <c r="D1275" s="2961"/>
      <c r="E1275" s="2961"/>
      <c r="F1275" s="2961"/>
      <c r="G1275" s="2580"/>
      <c r="H1275" s="2580"/>
      <c r="I1275" s="2580"/>
      <c r="J1275" s="2580"/>
      <c r="K1275" s="2580"/>
      <c r="L1275" s="2580"/>
      <c r="M1275" s="2580"/>
      <c r="N1275" s="2580"/>
      <c r="O1275" s="2580"/>
      <c r="P1275" s="2580"/>
      <c r="Q1275" s="2580"/>
      <c r="R1275" s="2580"/>
      <c r="S1275" s="2580"/>
      <c r="T1275" s="2580"/>
      <c r="U1275" s="2580"/>
      <c r="V1275" s="2580"/>
      <c r="W1275" s="2580"/>
      <c r="X1275" s="2580"/>
      <c r="Y1275" s="2580"/>
      <c r="Z1275" s="2580"/>
      <c r="AA1275" s="2580"/>
      <c r="AB1275" s="2580"/>
      <c r="AC1275" s="2580"/>
      <c r="AD1275" s="2580"/>
      <c r="AE1275" s="2580"/>
      <c r="AF1275" s="2581"/>
    </row>
    <row r="1276" spans="2:32" s="2887" customFormat="1" ht="81" customHeight="1" thickBot="1" x14ac:dyDescent="0.25">
      <c r="B1276" s="3633" t="s">
        <v>5126</v>
      </c>
      <c r="C1276" s="3677"/>
      <c r="D1276" s="3623" t="s">
        <v>6114</v>
      </c>
      <c r="E1276" s="3624"/>
      <c r="F1276" s="3624"/>
      <c r="G1276" s="3624"/>
      <c r="H1276" s="3624"/>
      <c r="I1276" s="3624"/>
      <c r="J1276" s="3624"/>
      <c r="K1276" s="3624"/>
      <c r="L1276" s="3624"/>
      <c r="M1276" s="3624"/>
      <c r="N1276" s="3624"/>
      <c r="O1276" s="3624"/>
      <c r="P1276" s="3624"/>
      <c r="Q1276" s="3625"/>
      <c r="R1276" s="2580"/>
      <c r="S1276" s="2580"/>
      <c r="T1276" s="2580"/>
      <c r="U1276" s="2580"/>
      <c r="V1276" s="2580"/>
      <c r="W1276" s="2580"/>
      <c r="X1276" s="2580"/>
      <c r="Y1276" s="2580"/>
      <c r="Z1276" s="2580"/>
      <c r="AA1276" s="2580"/>
      <c r="AB1276" s="2580"/>
      <c r="AC1276" s="2580"/>
      <c r="AD1276" s="2580"/>
      <c r="AE1276" s="2580"/>
      <c r="AF1276" s="2581"/>
    </row>
    <row r="1277" spans="2:32" s="2887" customFormat="1" ht="13.5" thickBot="1" x14ac:dyDescent="0.25">
      <c r="B1277" s="2960"/>
      <c r="C1277" s="2961"/>
      <c r="D1277" s="2961"/>
      <c r="E1277" s="2961"/>
      <c r="F1277" s="2961"/>
      <c r="G1277" s="2580"/>
      <c r="H1277" s="2580"/>
      <c r="I1277" s="2580"/>
      <c r="J1277" s="2580"/>
      <c r="K1277" s="2580"/>
      <c r="L1277" s="2580"/>
      <c r="M1277" s="2580"/>
      <c r="N1277" s="2580"/>
      <c r="O1277" s="2580"/>
      <c r="P1277" s="2580"/>
      <c r="Q1277" s="2580"/>
      <c r="R1277" s="2646"/>
      <c r="S1277" s="2580"/>
      <c r="T1277" s="2580"/>
      <c r="U1277" s="2580"/>
      <c r="V1277" s="2580"/>
      <c r="W1277" s="2580"/>
      <c r="X1277" s="2580"/>
      <c r="Y1277" s="2580"/>
      <c r="Z1277" s="2580"/>
      <c r="AA1277" s="2580"/>
      <c r="AB1277" s="2580"/>
      <c r="AC1277" s="2580"/>
      <c r="AD1277" s="2580"/>
      <c r="AE1277" s="2580"/>
      <c r="AF1277" s="2581"/>
    </row>
    <row r="1278" spans="2:32" s="2887" customFormat="1" ht="13.5" thickBot="1" x14ac:dyDescent="0.25">
      <c r="B1278" s="3678" t="s">
        <v>5128</v>
      </c>
      <c r="C1278" s="3679"/>
      <c r="D1278" s="3630" t="s">
        <v>5129</v>
      </c>
      <c r="E1278" s="3682" t="s">
        <v>224</v>
      </c>
      <c r="F1278" s="3683"/>
      <c r="G1278" s="3683"/>
      <c r="H1278" s="3683"/>
      <c r="I1278" s="3683"/>
      <c r="J1278" s="3683"/>
      <c r="K1278" s="3683"/>
      <c r="L1278" s="3683"/>
      <c r="M1278" s="3683"/>
      <c r="N1278" s="3683"/>
      <c r="O1278" s="3683"/>
      <c r="P1278" s="3684"/>
      <c r="Q1278" s="3685" t="s">
        <v>340</v>
      </c>
      <c r="R1278" s="3686"/>
      <c r="S1278" s="3687"/>
      <c r="T1278" s="3687"/>
      <c r="U1278" s="3687"/>
      <c r="V1278" s="3687"/>
      <c r="W1278" s="3687"/>
      <c r="X1278" s="3687"/>
      <c r="Y1278" s="3688"/>
      <c r="Z1278" s="3685" t="s">
        <v>225</v>
      </c>
      <c r="AA1278" s="3687"/>
      <c r="AB1278" s="3688"/>
      <c r="AC1278" s="3689" t="s">
        <v>5048</v>
      </c>
      <c r="AD1278" s="3690"/>
      <c r="AE1278" s="3691"/>
      <c r="AF1278" s="2581"/>
    </row>
    <row r="1279" spans="2:32" s="2887" customFormat="1" ht="26.25" customHeight="1" thickBot="1" x14ac:dyDescent="0.25">
      <c r="B1279" s="3680"/>
      <c r="C1279" s="3681"/>
      <c r="D1279" s="3630"/>
      <c r="E1279" s="3630" t="s">
        <v>5066</v>
      </c>
      <c r="F1279" s="3630" t="s">
        <v>5067</v>
      </c>
      <c r="G1279" s="3631" t="s">
        <v>5069</v>
      </c>
      <c r="H1279" s="3631" t="s">
        <v>5130</v>
      </c>
      <c r="I1279" s="3671" t="s">
        <v>5131</v>
      </c>
      <c r="J1279" s="3671" t="s">
        <v>5132</v>
      </c>
      <c r="K1279" s="3671" t="s">
        <v>5072</v>
      </c>
      <c r="L1279" s="3671"/>
      <c r="M1279" s="3671" t="s">
        <v>5133</v>
      </c>
      <c r="N1279" s="3671" t="s">
        <v>5134</v>
      </c>
      <c r="O1279" s="3671" t="s">
        <v>5135</v>
      </c>
      <c r="P1279" s="3671" t="s">
        <v>5136</v>
      </c>
      <c r="Q1279" s="3627" t="s">
        <v>5078</v>
      </c>
      <c r="R1279" s="3627" t="s">
        <v>5079</v>
      </c>
      <c r="S1279" s="3627" t="s">
        <v>5080</v>
      </c>
      <c r="T1279" s="3627" t="s">
        <v>5137</v>
      </c>
      <c r="U1279" s="3627" t="s">
        <v>5138</v>
      </c>
      <c r="V1279" s="3627" t="s">
        <v>5083</v>
      </c>
      <c r="W1279" s="3627" t="s">
        <v>5085</v>
      </c>
      <c r="X1279" s="3631" t="s">
        <v>5139</v>
      </c>
      <c r="Y1279" s="3631" t="s">
        <v>5140</v>
      </c>
      <c r="Z1279" s="3627" t="s">
        <v>5141</v>
      </c>
      <c r="AA1279" s="3627" t="s">
        <v>5142</v>
      </c>
      <c r="AB1279" s="3627" t="s">
        <v>5143</v>
      </c>
      <c r="AC1279" s="3627" t="s">
        <v>1162</v>
      </c>
      <c r="AD1279" s="3627" t="s">
        <v>5049</v>
      </c>
      <c r="AE1279" s="3627" t="s">
        <v>5050</v>
      </c>
      <c r="AF1279" s="2581"/>
    </row>
    <row r="1280" spans="2:32" s="2887" customFormat="1" ht="26.25" customHeight="1" thickBot="1" x14ac:dyDescent="0.25">
      <c r="B1280" s="3680"/>
      <c r="C1280" s="3681"/>
      <c r="D1280" s="3627"/>
      <c r="E1280" s="3627"/>
      <c r="F1280" s="3627"/>
      <c r="G1280" s="3632"/>
      <c r="H1280" s="3632"/>
      <c r="I1280" s="3631"/>
      <c r="J1280" s="3631"/>
      <c r="K1280" s="2958" t="s">
        <v>5092</v>
      </c>
      <c r="L1280" s="2959" t="s">
        <v>2809</v>
      </c>
      <c r="M1280" s="3631"/>
      <c r="N1280" s="3631"/>
      <c r="O1280" s="3631"/>
      <c r="P1280" s="3631"/>
      <c r="Q1280" s="3628"/>
      <c r="R1280" s="3628"/>
      <c r="S1280" s="3628"/>
      <c r="T1280" s="3628"/>
      <c r="U1280" s="3628"/>
      <c r="V1280" s="3628"/>
      <c r="W1280" s="3628"/>
      <c r="X1280" s="3632"/>
      <c r="Y1280" s="3632"/>
      <c r="Z1280" s="3628"/>
      <c r="AA1280" s="3628"/>
      <c r="AB1280" s="3628"/>
      <c r="AC1280" s="3628"/>
      <c r="AD1280" s="3628"/>
      <c r="AE1280" s="3628"/>
      <c r="AF1280" s="2581"/>
    </row>
    <row r="1281" spans="2:32" s="2887" customFormat="1" ht="13.5" customHeight="1" thickBot="1" x14ac:dyDescent="0.25">
      <c r="B1281" s="4500" t="s">
        <v>6113</v>
      </c>
      <c r="C1281" s="4500"/>
      <c r="D1281" s="3177"/>
      <c r="E1281" s="3178"/>
      <c r="F1281" s="2744"/>
      <c r="G1281" s="2744"/>
      <c r="H1281" s="3177"/>
      <c r="I1281" s="3177"/>
      <c r="J1281" s="3178"/>
      <c r="K1281" s="2744"/>
      <c r="L1281" s="3177"/>
      <c r="M1281" s="3177"/>
      <c r="N1281" s="3177"/>
      <c r="O1281" s="3177"/>
      <c r="P1281" s="3177"/>
      <c r="Q1281" s="3178"/>
      <c r="R1281" s="3178"/>
      <c r="S1281" s="3177"/>
      <c r="T1281" s="3177"/>
      <c r="U1281" s="3178"/>
      <c r="V1281" s="3178"/>
      <c r="W1281" s="3177"/>
      <c r="X1281" s="3177"/>
      <c r="Y1281" s="3452" t="s">
        <v>5869</v>
      </c>
      <c r="Z1281" s="3452" t="s">
        <v>5870</v>
      </c>
      <c r="AA1281" s="3453">
        <v>0.1</v>
      </c>
      <c r="AB1281" s="2679"/>
      <c r="AC1281" s="2679"/>
      <c r="AD1281" s="2679"/>
      <c r="AE1281" s="3163"/>
      <c r="AF1281" s="2581"/>
    </row>
    <row r="1282" spans="2:32" s="2887" customFormat="1" x14ac:dyDescent="0.2">
      <c r="B1282" s="2645"/>
      <c r="C1282" s="2575"/>
      <c r="D1282" s="2575"/>
      <c r="E1282" s="2575"/>
      <c r="F1282" s="2575"/>
      <c r="G1282" s="2576"/>
      <c r="H1282" s="2576"/>
      <c r="I1282" s="2576"/>
      <c r="J1282" s="2576"/>
      <c r="K1282" s="2575"/>
      <c r="L1282" s="2576"/>
      <c r="M1282" s="2576"/>
      <c r="N1282" s="2576"/>
      <c r="O1282" s="2576"/>
      <c r="P1282" s="2576"/>
      <c r="Q1282" s="2642"/>
      <c r="R1282" s="2642"/>
      <c r="S1282" s="2642"/>
      <c r="T1282" s="2642"/>
      <c r="U1282" s="2642"/>
      <c r="V1282" s="2642"/>
      <c r="W1282" s="2642"/>
      <c r="X1282" s="2642"/>
      <c r="Y1282" s="2642"/>
      <c r="Z1282" s="2642"/>
      <c r="AA1282" s="2642"/>
      <c r="AB1282" s="2642"/>
      <c r="AC1282" s="2642"/>
      <c r="AD1282" s="2642"/>
      <c r="AE1282" s="2642"/>
      <c r="AF1282" s="2581"/>
    </row>
    <row r="1283" spans="2:32" s="2887" customFormat="1" x14ac:dyDescent="0.2">
      <c r="B1283" s="3661" t="s">
        <v>5051</v>
      </c>
      <c r="C1283" s="3662"/>
      <c r="D1283" s="3663" t="s">
        <v>1545</v>
      </c>
      <c r="E1283" s="3663"/>
      <c r="F1283" s="3663"/>
      <c r="G1283" s="3663"/>
      <c r="H1283" s="3663"/>
      <c r="I1283" s="2643"/>
      <c r="J1283" s="2643"/>
      <c r="K1283" s="2643"/>
      <c r="L1283" s="2643"/>
      <c r="M1283" s="2643"/>
      <c r="N1283" s="2643"/>
      <c r="O1283" s="2643"/>
      <c r="P1283" s="2643"/>
      <c r="Q1283" s="2642"/>
      <c r="R1283" s="2642"/>
      <c r="S1283" s="2642"/>
      <c r="T1283" s="2642"/>
      <c r="U1283" s="2642"/>
      <c r="V1283" s="2642"/>
      <c r="W1283" s="2642"/>
      <c r="X1283" s="2642"/>
      <c r="Y1283" s="2642"/>
      <c r="Z1283" s="2642"/>
      <c r="AA1283" s="2642"/>
      <c r="AB1283" s="2642"/>
      <c r="AC1283" s="2642"/>
      <c r="AD1283" s="2642"/>
      <c r="AE1283" s="2642"/>
      <c r="AF1283" s="2581"/>
    </row>
    <row r="1284" spans="2:32" s="2887" customFormat="1" x14ac:dyDescent="0.2">
      <c r="B1284" s="3661" t="s">
        <v>5052</v>
      </c>
      <c r="C1284" s="3662"/>
      <c r="D1284" s="3663" t="s">
        <v>1545</v>
      </c>
      <c r="E1284" s="3663"/>
      <c r="F1284" s="3663"/>
      <c r="G1284" s="3663"/>
      <c r="H1284" s="3663"/>
      <c r="I1284" s="2643"/>
      <c r="J1284" s="2643"/>
      <c r="K1284" s="2643"/>
      <c r="L1284" s="2643"/>
      <c r="M1284" s="2643"/>
      <c r="N1284" s="2643"/>
      <c r="O1284" s="2643"/>
      <c r="P1284" s="2643"/>
      <c r="Q1284" s="2642"/>
      <c r="R1284" s="2642"/>
      <c r="S1284" s="2642"/>
      <c r="T1284" s="2642"/>
      <c r="U1284" s="2642"/>
      <c r="V1284" s="2642"/>
      <c r="W1284" s="2642"/>
      <c r="X1284" s="2642"/>
      <c r="Y1284" s="2642"/>
      <c r="Z1284" s="2642"/>
      <c r="AA1284" s="2642"/>
      <c r="AB1284" s="2642"/>
      <c r="AC1284" s="2642"/>
      <c r="AD1284" s="2642"/>
      <c r="AE1284" s="2642"/>
      <c r="AF1284" s="2581"/>
    </row>
    <row r="1285" spans="2:32" s="2887" customFormat="1" ht="13.5" thickBot="1" x14ac:dyDescent="0.25">
      <c r="B1285" s="2963"/>
      <c r="C1285" s="2957"/>
      <c r="D1285" s="2957"/>
      <c r="E1285" s="2957"/>
      <c r="F1285" s="2957"/>
      <c r="G1285" s="2646"/>
      <c r="H1285" s="2646"/>
      <c r="I1285" s="2646"/>
      <c r="J1285" s="2646"/>
      <c r="K1285" s="2646"/>
      <c r="L1285" s="2646"/>
      <c r="M1285" s="2646"/>
      <c r="N1285" s="2646"/>
      <c r="O1285" s="2646"/>
      <c r="P1285" s="2646"/>
      <c r="Q1285" s="2646"/>
      <c r="R1285" s="2646"/>
      <c r="S1285" s="2646"/>
      <c r="T1285" s="2646"/>
      <c r="U1285" s="2646"/>
      <c r="V1285" s="2646"/>
      <c r="W1285" s="2646"/>
      <c r="X1285" s="2646"/>
      <c r="Y1285" s="2646"/>
      <c r="Z1285" s="2646"/>
      <c r="AA1285" s="2646"/>
      <c r="AB1285" s="2646"/>
      <c r="AC1285" s="2646"/>
      <c r="AD1285" s="2646"/>
      <c r="AE1285" s="2646"/>
      <c r="AF1285" s="2586"/>
    </row>
    <row r="1286" spans="2:32" s="2887" customFormat="1" x14ac:dyDescent="0.2">
      <c r="B1286" s="2786" t="str">
        <f>+B1268</f>
        <v>.</v>
      </c>
    </row>
    <row r="1287" spans="2:32" s="2887" customFormat="1" ht="13.5" thickBot="1" x14ac:dyDescent="0.25"/>
    <row r="1288" spans="2:32" s="2887" customFormat="1" ht="20.25" x14ac:dyDescent="0.2">
      <c r="B1288" s="3616" t="s">
        <v>5124</v>
      </c>
      <c r="C1288" s="3617"/>
      <c r="D1288" s="3617"/>
      <c r="E1288" s="3617"/>
      <c r="F1288" s="3617"/>
      <c r="G1288" s="3617"/>
      <c r="H1288" s="3617"/>
      <c r="I1288" s="3617"/>
      <c r="J1288" s="3617"/>
      <c r="K1288" s="3617"/>
      <c r="L1288" s="3617"/>
      <c r="M1288" s="3617"/>
      <c r="N1288" s="3617"/>
      <c r="O1288" s="3617"/>
      <c r="P1288" s="3617"/>
      <c r="Q1288" s="3617"/>
      <c r="R1288" s="3617"/>
      <c r="S1288" s="3617"/>
      <c r="T1288" s="3617"/>
      <c r="U1288" s="3617"/>
      <c r="V1288" s="3617"/>
      <c r="W1288" s="3617"/>
      <c r="X1288" s="3617"/>
      <c r="Y1288" s="3617"/>
      <c r="Z1288" s="3617"/>
      <c r="AA1288" s="3617"/>
      <c r="AB1288" s="3617"/>
      <c r="AC1288" s="3617"/>
      <c r="AD1288" s="3617"/>
      <c r="AE1288" s="3617"/>
      <c r="AF1288" s="3618"/>
    </row>
    <row r="1289" spans="2:32" s="2887" customFormat="1" x14ac:dyDescent="0.2">
      <c r="B1289" s="2960"/>
      <c r="C1289" s="2961"/>
      <c r="D1289" s="2961"/>
      <c r="E1289" s="2961"/>
      <c r="F1289" s="2961"/>
      <c r="G1289" s="2580"/>
      <c r="H1289" s="2580"/>
      <c r="I1289" s="2580"/>
      <c r="J1289" s="2580"/>
      <c r="K1289" s="2580"/>
      <c r="L1289" s="2580"/>
      <c r="M1289" s="2580"/>
      <c r="N1289" s="2580"/>
      <c r="O1289" s="2580"/>
      <c r="P1289" s="2580"/>
      <c r="Q1289" s="2580"/>
      <c r="R1289" s="2580"/>
      <c r="S1289" s="2580"/>
      <c r="T1289" s="2580"/>
      <c r="U1289" s="2580"/>
      <c r="V1289" s="2580"/>
      <c r="W1289" s="2580"/>
      <c r="X1289" s="2580"/>
      <c r="Y1289" s="2580"/>
      <c r="Z1289" s="2580"/>
      <c r="AA1289" s="2580"/>
      <c r="AB1289" s="2580"/>
      <c r="AC1289" s="2580"/>
      <c r="AD1289" s="2580"/>
      <c r="AE1289" s="2580"/>
      <c r="AF1289" s="2581"/>
    </row>
    <row r="1290" spans="2:32" s="2887" customFormat="1" x14ac:dyDescent="0.2">
      <c r="B1290" s="2644" t="s">
        <v>5144</v>
      </c>
      <c r="C1290" s="2961"/>
      <c r="D1290" s="3674" t="s">
        <v>6108</v>
      </c>
      <c r="E1290" s="3674"/>
      <c r="F1290" s="3674"/>
      <c r="G1290" s="2580"/>
      <c r="H1290" s="2580"/>
      <c r="I1290" s="2580"/>
      <c r="J1290" s="2580"/>
      <c r="K1290" s="2580"/>
      <c r="L1290" s="2580"/>
      <c r="M1290" s="2580"/>
      <c r="N1290" s="2580"/>
      <c r="O1290" s="2580"/>
      <c r="P1290" s="2580"/>
      <c r="Q1290" s="2580"/>
      <c r="R1290" s="2580"/>
      <c r="S1290" s="2580"/>
      <c r="T1290" s="2580"/>
      <c r="U1290" s="2580"/>
      <c r="V1290" s="2580"/>
      <c r="W1290" s="2580"/>
      <c r="X1290" s="2580"/>
      <c r="Y1290" s="2580"/>
      <c r="Z1290" s="2580"/>
      <c r="AA1290" s="2580"/>
      <c r="AB1290" s="2580"/>
      <c r="AC1290" s="2580"/>
      <c r="AD1290" s="2580"/>
      <c r="AE1290" s="2580"/>
      <c r="AF1290" s="2581"/>
    </row>
    <row r="1291" spans="2:32" s="2887" customFormat="1" x14ac:dyDescent="0.2">
      <c r="B1291" s="3675" t="s">
        <v>5127</v>
      </c>
      <c r="C1291" s="3676"/>
      <c r="D1291" s="3670">
        <v>41589</v>
      </c>
      <c r="E1291" s="3670"/>
      <c r="F1291" s="3670"/>
      <c r="G1291" s="2580"/>
      <c r="H1291" s="2580"/>
      <c r="I1291" s="2580"/>
      <c r="J1291" s="2580"/>
      <c r="K1291" s="2580"/>
      <c r="L1291" s="2580"/>
      <c r="M1291" s="2580"/>
      <c r="N1291" s="2580"/>
      <c r="O1291" s="2580"/>
      <c r="P1291" s="2580"/>
      <c r="Q1291" s="2580"/>
      <c r="R1291" s="2580"/>
      <c r="S1291" s="2580"/>
      <c r="T1291" s="2580"/>
      <c r="U1291" s="2580"/>
      <c r="V1291" s="2580"/>
      <c r="W1291" s="2580"/>
      <c r="X1291" s="2580"/>
      <c r="Y1291" s="2580"/>
      <c r="Z1291" s="2580"/>
      <c r="AA1291" s="2580"/>
      <c r="AB1291" s="2580"/>
      <c r="AC1291" s="2580"/>
      <c r="AD1291" s="2580"/>
      <c r="AE1291" s="2580"/>
      <c r="AF1291" s="2581"/>
    </row>
    <row r="1292" spans="2:32" s="2887" customFormat="1" x14ac:dyDescent="0.2">
      <c r="B1292" s="3620" t="s">
        <v>5125</v>
      </c>
      <c r="C1292" s="3621"/>
      <c r="D1292" s="3692">
        <v>41645</v>
      </c>
      <c r="E1292" s="3692"/>
      <c r="F1292" s="3692"/>
      <c r="G1292" s="3267"/>
      <c r="H1292" s="2580"/>
      <c r="I1292" s="2580"/>
      <c r="J1292" s="2580"/>
      <c r="K1292" s="2580"/>
      <c r="L1292" s="2580"/>
      <c r="M1292" s="2580"/>
      <c r="N1292" s="2580"/>
      <c r="O1292" s="2580"/>
      <c r="P1292" s="2580"/>
      <c r="Q1292" s="2580"/>
      <c r="R1292" s="2580"/>
      <c r="S1292" s="2580"/>
      <c r="T1292" s="2580"/>
      <c r="U1292" s="2580"/>
      <c r="V1292" s="2580"/>
      <c r="W1292" s="2580"/>
      <c r="X1292" s="2580"/>
      <c r="Y1292" s="2580"/>
      <c r="Z1292" s="2580"/>
      <c r="AA1292" s="2580"/>
      <c r="AB1292" s="2580"/>
      <c r="AC1292" s="2580"/>
      <c r="AD1292" s="2580"/>
      <c r="AE1292" s="2580"/>
      <c r="AF1292" s="2581"/>
    </row>
    <row r="1293" spans="2:32" s="2887" customFormat="1" ht="13.5" thickBot="1" x14ac:dyDescent="0.25">
      <c r="B1293" s="2960"/>
      <c r="C1293" s="2961"/>
      <c r="D1293" s="2961"/>
      <c r="E1293" s="2961"/>
      <c r="F1293" s="2961"/>
      <c r="G1293" s="2580"/>
      <c r="H1293" s="2580"/>
      <c r="I1293" s="2580"/>
      <c r="J1293" s="2580"/>
      <c r="K1293" s="2580"/>
      <c r="L1293" s="2580"/>
      <c r="M1293" s="2580"/>
      <c r="N1293" s="2580"/>
      <c r="O1293" s="2580"/>
      <c r="P1293" s="2580"/>
      <c r="Q1293" s="2580"/>
      <c r="R1293" s="2580"/>
      <c r="S1293" s="2580"/>
      <c r="T1293" s="2580"/>
      <c r="U1293" s="2580"/>
      <c r="V1293" s="2580"/>
      <c r="W1293" s="2580"/>
      <c r="X1293" s="2580"/>
      <c r="Y1293" s="2580"/>
      <c r="Z1293" s="2580"/>
      <c r="AA1293" s="2580"/>
      <c r="AB1293" s="2580"/>
      <c r="AC1293" s="2580"/>
      <c r="AD1293" s="2580"/>
      <c r="AE1293" s="2580"/>
      <c r="AF1293" s="2581"/>
    </row>
    <row r="1294" spans="2:32" s="2887" customFormat="1" ht="42" customHeight="1" thickBot="1" x14ac:dyDescent="0.25">
      <c r="B1294" s="3633" t="s">
        <v>5126</v>
      </c>
      <c r="C1294" s="3677"/>
      <c r="D1294" s="3623" t="s">
        <v>6258</v>
      </c>
      <c r="E1294" s="3624"/>
      <c r="F1294" s="3624"/>
      <c r="G1294" s="3624"/>
      <c r="H1294" s="3624"/>
      <c r="I1294" s="3624"/>
      <c r="J1294" s="3624"/>
      <c r="K1294" s="3624"/>
      <c r="L1294" s="3624"/>
      <c r="M1294" s="3624"/>
      <c r="N1294" s="3624"/>
      <c r="O1294" s="3624"/>
      <c r="P1294" s="3624"/>
      <c r="Q1294" s="3625"/>
      <c r="R1294" s="2580"/>
      <c r="S1294" s="2580"/>
      <c r="T1294" s="2580"/>
      <c r="U1294" s="2580"/>
      <c r="V1294" s="2580"/>
      <c r="W1294" s="2580"/>
      <c r="X1294" s="2580"/>
      <c r="Y1294" s="2580"/>
      <c r="Z1294" s="2580"/>
      <c r="AA1294" s="2580"/>
      <c r="AB1294" s="2580"/>
      <c r="AC1294" s="2580"/>
      <c r="AD1294" s="2580"/>
      <c r="AE1294" s="2580"/>
      <c r="AF1294" s="2581"/>
    </row>
    <row r="1295" spans="2:32" s="2887" customFormat="1" ht="13.5" thickBot="1" x14ac:dyDescent="0.25">
      <c r="B1295" s="2960"/>
      <c r="C1295" s="2961"/>
      <c r="D1295" s="2961"/>
      <c r="E1295" s="2961"/>
      <c r="F1295" s="2961"/>
      <c r="G1295" s="2580"/>
      <c r="H1295" s="2580"/>
      <c r="I1295" s="2580"/>
      <c r="J1295" s="2580"/>
      <c r="K1295" s="2580"/>
      <c r="L1295" s="2580"/>
      <c r="M1295" s="2580"/>
      <c r="N1295" s="2580"/>
      <c r="O1295" s="2580"/>
      <c r="P1295" s="2580"/>
      <c r="Q1295" s="2580"/>
      <c r="R1295" s="2646"/>
      <c r="S1295" s="2580"/>
      <c r="T1295" s="2580"/>
      <c r="U1295" s="2580"/>
      <c r="V1295" s="2580"/>
      <c r="W1295" s="2580"/>
      <c r="X1295" s="2580"/>
      <c r="Y1295" s="2580"/>
      <c r="Z1295" s="2580"/>
      <c r="AA1295" s="2580"/>
      <c r="AB1295" s="2580"/>
      <c r="AC1295" s="2580"/>
      <c r="AD1295" s="2580"/>
      <c r="AE1295" s="2580"/>
      <c r="AF1295" s="2581"/>
    </row>
    <row r="1296" spans="2:32" s="2887" customFormat="1" ht="13.5" thickBot="1" x14ac:dyDescent="0.25">
      <c r="B1296" s="3678" t="s">
        <v>5128</v>
      </c>
      <c r="C1296" s="3679"/>
      <c r="D1296" s="3630" t="s">
        <v>5129</v>
      </c>
      <c r="E1296" s="3682" t="s">
        <v>224</v>
      </c>
      <c r="F1296" s="3683"/>
      <c r="G1296" s="3683"/>
      <c r="H1296" s="3683"/>
      <c r="I1296" s="3683"/>
      <c r="J1296" s="3683"/>
      <c r="K1296" s="3683"/>
      <c r="L1296" s="3683"/>
      <c r="M1296" s="3683"/>
      <c r="N1296" s="3683"/>
      <c r="O1296" s="3683"/>
      <c r="P1296" s="3684"/>
      <c r="Q1296" s="3685" t="s">
        <v>340</v>
      </c>
      <c r="R1296" s="3686"/>
      <c r="S1296" s="3687"/>
      <c r="T1296" s="3687"/>
      <c r="U1296" s="3687"/>
      <c r="V1296" s="3687"/>
      <c r="W1296" s="3687"/>
      <c r="X1296" s="3687"/>
      <c r="Y1296" s="3688"/>
      <c r="Z1296" s="3685" t="s">
        <v>225</v>
      </c>
      <c r="AA1296" s="3687"/>
      <c r="AB1296" s="3688"/>
      <c r="AC1296" s="3689" t="s">
        <v>5048</v>
      </c>
      <c r="AD1296" s="3690"/>
      <c r="AE1296" s="3691"/>
      <c r="AF1296" s="2581"/>
    </row>
    <row r="1297" spans="2:32" s="2887" customFormat="1" ht="18" customHeight="1" thickBot="1" x14ac:dyDescent="0.25">
      <c r="B1297" s="3680"/>
      <c r="C1297" s="3681"/>
      <c r="D1297" s="3630"/>
      <c r="E1297" s="3630" t="s">
        <v>5066</v>
      </c>
      <c r="F1297" s="3630" t="s">
        <v>5067</v>
      </c>
      <c r="G1297" s="3631" t="s">
        <v>5069</v>
      </c>
      <c r="H1297" s="3631" t="s">
        <v>5130</v>
      </c>
      <c r="I1297" s="3671" t="s">
        <v>5131</v>
      </c>
      <c r="J1297" s="3671" t="s">
        <v>5132</v>
      </c>
      <c r="K1297" s="3671" t="s">
        <v>5072</v>
      </c>
      <c r="L1297" s="3671"/>
      <c r="M1297" s="3671" t="s">
        <v>5133</v>
      </c>
      <c r="N1297" s="3671" t="s">
        <v>5134</v>
      </c>
      <c r="O1297" s="3671" t="s">
        <v>5135</v>
      </c>
      <c r="P1297" s="3671" t="s">
        <v>5136</v>
      </c>
      <c r="Q1297" s="3627" t="s">
        <v>5078</v>
      </c>
      <c r="R1297" s="3627" t="s">
        <v>5079</v>
      </c>
      <c r="S1297" s="3627" t="s">
        <v>5080</v>
      </c>
      <c r="T1297" s="3627" t="s">
        <v>5137</v>
      </c>
      <c r="U1297" s="3627" t="s">
        <v>5138</v>
      </c>
      <c r="V1297" s="3627" t="s">
        <v>5083</v>
      </c>
      <c r="W1297" s="3627" t="s">
        <v>5085</v>
      </c>
      <c r="X1297" s="3631" t="s">
        <v>5139</v>
      </c>
      <c r="Y1297" s="3631" t="s">
        <v>5140</v>
      </c>
      <c r="Z1297" s="3627" t="s">
        <v>5141</v>
      </c>
      <c r="AA1297" s="3627" t="s">
        <v>5142</v>
      </c>
      <c r="AB1297" s="3627" t="s">
        <v>5143</v>
      </c>
      <c r="AC1297" s="3627" t="s">
        <v>1162</v>
      </c>
      <c r="AD1297" s="3627" t="s">
        <v>5049</v>
      </c>
      <c r="AE1297" s="3627" t="s">
        <v>5050</v>
      </c>
      <c r="AF1297" s="2581"/>
    </row>
    <row r="1298" spans="2:32" s="2887" customFormat="1" ht="15.75" customHeight="1" thickBot="1" x14ac:dyDescent="0.25">
      <c r="B1298" s="3680"/>
      <c r="C1298" s="3681"/>
      <c r="D1298" s="3627"/>
      <c r="E1298" s="3627"/>
      <c r="F1298" s="3627"/>
      <c r="G1298" s="3632"/>
      <c r="H1298" s="3632"/>
      <c r="I1298" s="3631"/>
      <c r="J1298" s="3631"/>
      <c r="K1298" s="2958" t="s">
        <v>5092</v>
      </c>
      <c r="L1298" s="2959" t="s">
        <v>2809</v>
      </c>
      <c r="M1298" s="3631"/>
      <c r="N1298" s="3631"/>
      <c r="O1298" s="3631"/>
      <c r="P1298" s="3631"/>
      <c r="Q1298" s="3628"/>
      <c r="R1298" s="3628"/>
      <c r="S1298" s="3628"/>
      <c r="T1298" s="3628"/>
      <c r="U1298" s="3628"/>
      <c r="V1298" s="3628"/>
      <c r="W1298" s="3628"/>
      <c r="X1298" s="3632"/>
      <c r="Y1298" s="3632"/>
      <c r="Z1298" s="3628"/>
      <c r="AA1298" s="3628"/>
      <c r="AB1298" s="3628"/>
      <c r="AC1298" s="3628"/>
      <c r="AD1298" s="3628"/>
      <c r="AE1298" s="3628"/>
      <c r="AF1298" s="2581"/>
    </row>
    <row r="1299" spans="2:32" s="2887" customFormat="1" ht="13.5" thickBot="1" x14ac:dyDescent="0.25">
      <c r="B1299" s="3697" t="s">
        <v>6109</v>
      </c>
      <c r="C1299" s="3698"/>
      <c r="D1299" s="3037" t="s">
        <v>1545</v>
      </c>
      <c r="E1299" s="3037" t="s">
        <v>1545</v>
      </c>
      <c r="F1299" s="3037" t="s">
        <v>1545</v>
      </c>
      <c r="G1299" s="3037" t="s">
        <v>1545</v>
      </c>
      <c r="H1299" s="3037" t="s">
        <v>1545</v>
      </c>
      <c r="I1299" s="3037">
        <v>0.04</v>
      </c>
      <c r="J1299" s="3037">
        <v>0.12</v>
      </c>
      <c r="K1299" s="3037" t="s">
        <v>1545</v>
      </c>
      <c r="L1299" s="3037" t="s">
        <v>1545</v>
      </c>
      <c r="M1299" s="3037" t="s">
        <v>1545</v>
      </c>
      <c r="N1299" s="3037" t="s">
        <v>1545</v>
      </c>
      <c r="O1299" s="3037" t="s">
        <v>1545</v>
      </c>
      <c r="P1299" s="3037" t="s">
        <v>1545</v>
      </c>
      <c r="Q1299" s="3037" t="s">
        <v>1545</v>
      </c>
      <c r="R1299" s="3037" t="s">
        <v>1545</v>
      </c>
      <c r="S1299" s="3037" t="s">
        <v>1545</v>
      </c>
      <c r="T1299" s="3037" t="s">
        <v>1545</v>
      </c>
      <c r="U1299" s="3037" t="s">
        <v>1545</v>
      </c>
      <c r="V1299" s="3037" t="s">
        <v>1545</v>
      </c>
      <c r="W1299" s="3037" t="s">
        <v>1545</v>
      </c>
      <c r="X1299" s="3037" t="s">
        <v>1545</v>
      </c>
      <c r="Y1299" s="3037" t="s">
        <v>1545</v>
      </c>
      <c r="Z1299" s="3037" t="s">
        <v>1545</v>
      </c>
      <c r="AA1299" s="3037" t="s">
        <v>1545</v>
      </c>
      <c r="AB1299" s="3037" t="s">
        <v>1545</v>
      </c>
      <c r="AC1299" s="3037" t="s">
        <v>1545</v>
      </c>
      <c r="AD1299" s="3037" t="s">
        <v>1545</v>
      </c>
      <c r="AE1299" s="3036" t="s">
        <v>1545</v>
      </c>
      <c r="AF1299" s="2581"/>
    </row>
    <row r="1300" spans="2:32" s="2887" customFormat="1" x14ac:dyDescent="0.2">
      <c r="B1300" s="2645"/>
      <c r="C1300" s="2575"/>
      <c r="D1300" s="2575"/>
      <c r="E1300" s="2575"/>
      <c r="F1300" s="2575"/>
      <c r="G1300" s="2576"/>
      <c r="H1300" s="2576"/>
      <c r="I1300" s="2576"/>
      <c r="J1300" s="2576"/>
      <c r="K1300" s="2575"/>
      <c r="L1300" s="2576"/>
      <c r="M1300" s="2576"/>
      <c r="N1300" s="2576"/>
      <c r="O1300" s="2576"/>
      <c r="P1300" s="2576"/>
      <c r="Q1300" s="2642"/>
      <c r="R1300" s="2642"/>
      <c r="S1300" s="2642"/>
      <c r="T1300" s="2642"/>
      <c r="U1300" s="2642"/>
      <c r="V1300" s="2642"/>
      <c r="W1300" s="2642"/>
      <c r="X1300" s="2642"/>
      <c r="Y1300" s="2642"/>
      <c r="Z1300" s="2642"/>
      <c r="AA1300" s="2642"/>
      <c r="AB1300" s="2642"/>
      <c r="AC1300" s="2642"/>
      <c r="AD1300" s="2642"/>
      <c r="AE1300" s="2642"/>
      <c r="AF1300" s="2581"/>
    </row>
    <row r="1301" spans="2:32" s="2887" customFormat="1" x14ac:dyDescent="0.2">
      <c r="B1301" s="3661" t="s">
        <v>5051</v>
      </c>
      <c r="C1301" s="3662"/>
      <c r="D1301" s="3663" t="s">
        <v>1545</v>
      </c>
      <c r="E1301" s="3663"/>
      <c r="F1301" s="3663"/>
      <c r="G1301" s="3663"/>
      <c r="H1301" s="3663"/>
      <c r="I1301" s="2643"/>
      <c r="J1301" s="2643"/>
      <c r="K1301" s="2643"/>
      <c r="L1301" s="2643"/>
      <c r="M1301" s="2643"/>
      <c r="N1301" s="2643"/>
      <c r="O1301" s="2643"/>
      <c r="P1301" s="2643"/>
      <c r="Q1301" s="2642"/>
      <c r="R1301" s="2642"/>
      <c r="S1301" s="2642"/>
      <c r="T1301" s="2642"/>
      <c r="U1301" s="2642"/>
      <c r="V1301" s="2642"/>
      <c r="W1301" s="2642"/>
      <c r="X1301" s="2642"/>
      <c r="Y1301" s="2642"/>
      <c r="Z1301" s="2642"/>
      <c r="AA1301" s="2642"/>
      <c r="AB1301" s="2642"/>
      <c r="AC1301" s="2642"/>
      <c r="AD1301" s="2642"/>
      <c r="AE1301" s="2642"/>
      <c r="AF1301" s="2581"/>
    </row>
    <row r="1302" spans="2:32" s="2887" customFormat="1" x14ac:dyDescent="0.2">
      <c r="B1302" s="3661" t="s">
        <v>5052</v>
      </c>
      <c r="C1302" s="3662"/>
      <c r="D1302" s="3663" t="s">
        <v>5148</v>
      </c>
      <c r="E1302" s="3663"/>
      <c r="F1302" s="3663"/>
      <c r="G1302" s="3663"/>
      <c r="H1302" s="3663"/>
      <c r="I1302" s="2643"/>
      <c r="J1302" s="2643"/>
      <c r="K1302" s="2643"/>
      <c r="L1302" s="2643"/>
      <c r="M1302" s="2643"/>
      <c r="N1302" s="2643"/>
      <c r="O1302" s="2643"/>
      <c r="P1302" s="2643"/>
      <c r="Q1302" s="2642"/>
      <c r="R1302" s="2642"/>
      <c r="S1302" s="2642"/>
      <c r="T1302" s="2642"/>
      <c r="U1302" s="2642"/>
      <c r="V1302" s="2642"/>
      <c r="W1302" s="2642"/>
      <c r="X1302" s="2642"/>
      <c r="Y1302" s="2642"/>
      <c r="Z1302" s="2642"/>
      <c r="AA1302" s="2642"/>
      <c r="AB1302" s="2642"/>
      <c r="AC1302" s="2642"/>
      <c r="AD1302" s="2642"/>
      <c r="AE1302" s="2642"/>
      <c r="AF1302" s="2581"/>
    </row>
    <row r="1303" spans="2:32" s="2887" customFormat="1" ht="13.5" thickBot="1" x14ac:dyDescent="0.25">
      <c r="B1303" s="2963"/>
      <c r="C1303" s="2957"/>
      <c r="D1303" s="2957"/>
      <c r="E1303" s="2957"/>
      <c r="F1303" s="2957"/>
      <c r="G1303" s="2646"/>
      <c r="H1303" s="2646"/>
      <c r="I1303" s="2646"/>
      <c r="J1303" s="2646"/>
      <c r="K1303" s="2646"/>
      <c r="L1303" s="2646"/>
      <c r="M1303" s="2646"/>
      <c r="N1303" s="2646"/>
      <c r="O1303" s="2646"/>
      <c r="P1303" s="2646"/>
      <c r="Q1303" s="2646"/>
      <c r="R1303" s="2646"/>
      <c r="S1303" s="2646"/>
      <c r="T1303" s="2646"/>
      <c r="U1303" s="2646"/>
      <c r="V1303" s="2646"/>
      <c r="W1303" s="2646"/>
      <c r="X1303" s="2646"/>
      <c r="Y1303" s="2646"/>
      <c r="Z1303" s="2646"/>
      <c r="AA1303" s="2646"/>
      <c r="AB1303" s="2646"/>
      <c r="AC1303" s="2646"/>
      <c r="AD1303" s="2646"/>
      <c r="AE1303" s="2646"/>
      <c r="AF1303" s="2586"/>
    </row>
    <row r="1304" spans="2:32" s="2887" customFormat="1" x14ac:dyDescent="0.2">
      <c r="B1304" s="2786" t="str">
        <f>+B1286</f>
        <v>.</v>
      </c>
    </row>
    <row r="1305" spans="2:32" s="2887" customFormat="1" ht="13.5" thickBot="1" x14ac:dyDescent="0.25"/>
    <row r="1306" spans="2:32" s="2887" customFormat="1" ht="20.25" x14ac:dyDescent="0.2">
      <c r="B1306" s="3616" t="s">
        <v>5124</v>
      </c>
      <c r="C1306" s="3617"/>
      <c r="D1306" s="3617"/>
      <c r="E1306" s="3617"/>
      <c r="F1306" s="3617"/>
      <c r="G1306" s="3617"/>
      <c r="H1306" s="3617"/>
      <c r="I1306" s="3617"/>
      <c r="J1306" s="3617"/>
      <c r="K1306" s="3617"/>
      <c r="L1306" s="3617"/>
      <c r="M1306" s="3617"/>
      <c r="N1306" s="3617"/>
      <c r="O1306" s="3617"/>
      <c r="P1306" s="3617"/>
      <c r="Q1306" s="3617"/>
      <c r="R1306" s="3617"/>
      <c r="S1306" s="3617"/>
      <c r="T1306" s="3617"/>
      <c r="U1306" s="3617"/>
      <c r="V1306" s="3617"/>
      <c r="W1306" s="3617"/>
      <c r="X1306" s="3617"/>
      <c r="Y1306" s="3617"/>
      <c r="Z1306" s="3617"/>
      <c r="AA1306" s="3617"/>
      <c r="AB1306" s="3617"/>
      <c r="AC1306" s="3617"/>
      <c r="AD1306" s="3617"/>
      <c r="AE1306" s="3617"/>
      <c r="AF1306" s="3618"/>
    </row>
    <row r="1307" spans="2:32" s="2887" customFormat="1" x14ac:dyDescent="0.2">
      <c r="B1307" s="2960"/>
      <c r="C1307" s="2961"/>
      <c r="D1307" s="2961"/>
      <c r="E1307" s="2961"/>
      <c r="F1307" s="2961"/>
      <c r="G1307" s="2580"/>
      <c r="H1307" s="2580"/>
      <c r="I1307" s="2580"/>
      <c r="J1307" s="2580"/>
      <c r="K1307" s="2580"/>
      <c r="L1307" s="2580"/>
      <c r="M1307" s="2580"/>
      <c r="N1307" s="2580"/>
      <c r="O1307" s="2580"/>
      <c r="P1307" s="2580"/>
      <c r="Q1307" s="2580"/>
      <c r="R1307" s="2580"/>
      <c r="S1307" s="2580"/>
      <c r="T1307" s="2580"/>
      <c r="U1307" s="2580"/>
      <c r="V1307" s="2580"/>
      <c r="W1307" s="2580"/>
      <c r="X1307" s="2580"/>
      <c r="Y1307" s="2580"/>
      <c r="Z1307" s="2580"/>
      <c r="AA1307" s="2580"/>
      <c r="AB1307" s="2580"/>
      <c r="AC1307" s="2580"/>
      <c r="AD1307" s="2580"/>
      <c r="AE1307" s="2580"/>
      <c r="AF1307" s="2581"/>
    </row>
    <row r="1308" spans="2:32" s="2887" customFormat="1" x14ac:dyDescent="0.2">
      <c r="B1308" s="2644" t="s">
        <v>5144</v>
      </c>
      <c r="C1308" s="2961"/>
      <c r="D1308" s="3674" t="s">
        <v>5961</v>
      </c>
      <c r="E1308" s="3674"/>
      <c r="F1308" s="3674"/>
      <c r="G1308" s="2580"/>
      <c r="H1308" s="2580"/>
      <c r="I1308" s="2580"/>
      <c r="J1308" s="2580"/>
      <c r="K1308" s="2580"/>
      <c r="L1308" s="2580"/>
      <c r="M1308" s="2580"/>
      <c r="N1308" s="2580"/>
      <c r="O1308" s="2580"/>
      <c r="P1308" s="2580"/>
      <c r="Q1308" s="2580"/>
      <c r="R1308" s="2580"/>
      <c r="S1308" s="2580"/>
      <c r="T1308" s="2580"/>
      <c r="U1308" s="2580"/>
      <c r="V1308" s="2580"/>
      <c r="W1308" s="2580"/>
      <c r="X1308" s="2580"/>
      <c r="Y1308" s="2580"/>
      <c r="Z1308" s="2580"/>
      <c r="AA1308" s="2580"/>
      <c r="AB1308" s="2580"/>
      <c r="AC1308" s="2580"/>
      <c r="AD1308" s="2580"/>
      <c r="AE1308" s="2580"/>
      <c r="AF1308" s="2581"/>
    </row>
    <row r="1309" spans="2:32" s="2887" customFormat="1" x14ac:dyDescent="0.2">
      <c r="B1309" s="3675" t="s">
        <v>5127</v>
      </c>
      <c r="C1309" s="3676"/>
      <c r="D1309" s="3622">
        <v>41515</v>
      </c>
      <c r="E1309" s="3622"/>
      <c r="F1309" s="3622"/>
      <c r="G1309" s="2580"/>
      <c r="H1309" s="2580"/>
      <c r="I1309" s="2580"/>
      <c r="J1309" s="2580"/>
      <c r="K1309" s="2580"/>
      <c r="L1309" s="2580"/>
      <c r="M1309" s="2580"/>
      <c r="N1309" s="2580"/>
      <c r="O1309" s="2580"/>
      <c r="P1309" s="2580"/>
      <c r="Q1309" s="2580"/>
      <c r="R1309" s="2580"/>
      <c r="S1309" s="2580"/>
      <c r="T1309" s="2580"/>
      <c r="U1309" s="2580"/>
      <c r="V1309" s="2580"/>
      <c r="W1309" s="2580"/>
      <c r="X1309" s="2580"/>
      <c r="Y1309" s="2580"/>
      <c r="Z1309" s="2580"/>
      <c r="AA1309" s="2580"/>
      <c r="AB1309" s="2580"/>
      <c r="AC1309" s="2580"/>
      <c r="AD1309" s="2580"/>
      <c r="AE1309" s="2580"/>
      <c r="AF1309" s="2581"/>
    </row>
    <row r="1310" spans="2:32" s="2887" customFormat="1" x14ac:dyDescent="0.2">
      <c r="B1310" s="3620" t="s">
        <v>5125</v>
      </c>
      <c r="C1310" s="3621"/>
      <c r="D1310" s="4496">
        <v>41849</v>
      </c>
      <c r="E1310" s="4496"/>
      <c r="F1310" s="4496"/>
      <c r="G1310" s="2580"/>
      <c r="H1310" s="2580"/>
      <c r="I1310" s="2580"/>
      <c r="J1310" s="2580"/>
      <c r="K1310" s="2580"/>
      <c r="L1310" s="2580"/>
      <c r="M1310" s="2580"/>
      <c r="N1310" s="2580"/>
      <c r="O1310" s="2580"/>
      <c r="P1310" s="2580"/>
      <c r="Q1310" s="2580"/>
      <c r="R1310" s="2580"/>
      <c r="S1310" s="2580"/>
      <c r="T1310" s="2580"/>
      <c r="U1310" s="2580"/>
      <c r="V1310" s="2580"/>
      <c r="W1310" s="2580"/>
      <c r="X1310" s="2580"/>
      <c r="Y1310" s="2580"/>
      <c r="Z1310" s="2580"/>
      <c r="AA1310" s="2580"/>
      <c r="AB1310" s="2580"/>
      <c r="AC1310" s="2580"/>
      <c r="AD1310" s="2580"/>
      <c r="AE1310" s="2580"/>
      <c r="AF1310" s="2581"/>
    </row>
    <row r="1311" spans="2:32" s="2887" customFormat="1" ht="13.5" thickBot="1" x14ac:dyDescent="0.25">
      <c r="B1311" s="2960"/>
      <c r="C1311" s="2961"/>
      <c r="D1311" s="2961"/>
      <c r="E1311" s="2961"/>
      <c r="F1311" s="2961"/>
      <c r="G1311" s="2580"/>
      <c r="H1311" s="2580"/>
      <c r="I1311" s="2580"/>
      <c r="J1311" s="2580"/>
      <c r="K1311" s="2580"/>
      <c r="L1311" s="2580"/>
      <c r="M1311" s="2580"/>
      <c r="N1311" s="2580"/>
      <c r="O1311" s="2580"/>
      <c r="P1311" s="2580"/>
      <c r="Q1311" s="2580"/>
      <c r="R1311" s="2580"/>
      <c r="S1311" s="2580"/>
      <c r="T1311" s="2580"/>
      <c r="U1311" s="2580"/>
      <c r="V1311" s="2580"/>
      <c r="W1311" s="2580"/>
      <c r="X1311" s="2580"/>
      <c r="Y1311" s="2580"/>
      <c r="Z1311" s="2580"/>
      <c r="AA1311" s="2580"/>
      <c r="AB1311" s="2580"/>
      <c r="AC1311" s="2580"/>
      <c r="AD1311" s="2580"/>
      <c r="AE1311" s="2580"/>
      <c r="AF1311" s="2581"/>
    </row>
    <row r="1312" spans="2:32" s="2887" customFormat="1" ht="69.75" customHeight="1" thickBot="1" x14ac:dyDescent="0.25">
      <c r="B1312" s="3633" t="s">
        <v>5126</v>
      </c>
      <c r="C1312" s="3677"/>
      <c r="D1312" s="3623" t="s">
        <v>5872</v>
      </c>
      <c r="E1312" s="3624"/>
      <c r="F1312" s="3624"/>
      <c r="G1312" s="3624"/>
      <c r="H1312" s="3624"/>
      <c r="I1312" s="3624"/>
      <c r="J1312" s="3624"/>
      <c r="K1312" s="3624"/>
      <c r="L1312" s="3624"/>
      <c r="M1312" s="3624"/>
      <c r="N1312" s="3624"/>
      <c r="O1312" s="3624"/>
      <c r="P1312" s="3624"/>
      <c r="Q1312" s="3625"/>
      <c r="R1312" s="2580"/>
      <c r="S1312" s="2580"/>
      <c r="T1312" s="2580"/>
      <c r="U1312" s="2580"/>
      <c r="V1312" s="2580"/>
      <c r="W1312" s="2580"/>
      <c r="X1312" s="2580"/>
      <c r="Y1312" s="2580"/>
      <c r="Z1312" s="2580"/>
      <c r="AA1312" s="2580"/>
      <c r="AB1312" s="2580"/>
      <c r="AC1312" s="2580"/>
      <c r="AD1312" s="2580"/>
      <c r="AE1312" s="2580"/>
      <c r="AF1312" s="2581"/>
    </row>
    <row r="1313" spans="2:37" s="2887" customFormat="1" ht="12.75" customHeight="1" thickBot="1" x14ac:dyDescent="0.25">
      <c r="B1313" s="2960"/>
      <c r="C1313" s="2961"/>
      <c r="D1313" s="2961"/>
      <c r="E1313" s="2961"/>
      <c r="F1313" s="2961"/>
      <c r="G1313" s="2580"/>
      <c r="H1313" s="2580"/>
      <c r="I1313" s="2580"/>
      <c r="J1313" s="2580"/>
      <c r="K1313" s="2580"/>
      <c r="L1313" s="2580"/>
      <c r="M1313" s="2580"/>
      <c r="N1313" s="2580"/>
      <c r="O1313" s="2580"/>
      <c r="P1313" s="2580"/>
      <c r="Q1313" s="2580"/>
      <c r="R1313" s="2646"/>
      <c r="S1313" s="2580"/>
      <c r="T1313" s="2580"/>
      <c r="U1313" s="2580"/>
      <c r="V1313" s="2580"/>
      <c r="W1313" s="2580"/>
      <c r="X1313" s="2580"/>
      <c r="Y1313" s="2580"/>
      <c r="Z1313" s="2580"/>
      <c r="AA1313" s="2580"/>
      <c r="AB1313" s="2580"/>
      <c r="AC1313" s="2580"/>
      <c r="AD1313" s="2580"/>
      <c r="AE1313" s="2580"/>
      <c r="AF1313" s="2581"/>
    </row>
    <row r="1314" spans="2:37" s="2887" customFormat="1" ht="12.75" customHeight="1" thickBot="1" x14ac:dyDescent="0.25">
      <c r="B1314" s="3678" t="s">
        <v>5128</v>
      </c>
      <c r="C1314" s="3679"/>
      <c r="D1314" s="3630" t="s">
        <v>5129</v>
      </c>
      <c r="E1314" s="3682" t="s">
        <v>224</v>
      </c>
      <c r="F1314" s="3683"/>
      <c r="G1314" s="3683"/>
      <c r="H1314" s="3683"/>
      <c r="I1314" s="3683"/>
      <c r="J1314" s="3683"/>
      <c r="K1314" s="3683"/>
      <c r="L1314" s="3683"/>
      <c r="M1314" s="3683"/>
      <c r="N1314" s="3683"/>
      <c r="O1314" s="3683"/>
      <c r="P1314" s="3684"/>
      <c r="Q1314" s="3685" t="s">
        <v>340</v>
      </c>
      <c r="R1314" s="3686"/>
      <c r="S1314" s="3687"/>
      <c r="T1314" s="3687"/>
      <c r="U1314" s="3687"/>
      <c r="V1314" s="3687"/>
      <c r="W1314" s="3687"/>
      <c r="X1314" s="3687"/>
      <c r="Y1314" s="3688"/>
      <c r="Z1314" s="3685" t="s">
        <v>225</v>
      </c>
      <c r="AA1314" s="3687"/>
      <c r="AB1314" s="3688"/>
      <c r="AC1314" s="3689" t="s">
        <v>5048</v>
      </c>
      <c r="AD1314" s="3690"/>
      <c r="AE1314" s="3691"/>
      <c r="AF1314" s="2581"/>
    </row>
    <row r="1315" spans="2:37" s="2887" customFormat="1" ht="18.75" customHeight="1" thickBot="1" x14ac:dyDescent="0.25">
      <c r="B1315" s="3680"/>
      <c r="C1315" s="3681"/>
      <c r="D1315" s="3630"/>
      <c r="E1315" s="3630" t="s">
        <v>5066</v>
      </c>
      <c r="F1315" s="3630" t="s">
        <v>5067</v>
      </c>
      <c r="G1315" s="3631" t="s">
        <v>5069</v>
      </c>
      <c r="H1315" s="3631" t="s">
        <v>5130</v>
      </c>
      <c r="I1315" s="3671" t="s">
        <v>5131</v>
      </c>
      <c r="J1315" s="3671" t="s">
        <v>5132</v>
      </c>
      <c r="K1315" s="3671" t="s">
        <v>5072</v>
      </c>
      <c r="L1315" s="3671"/>
      <c r="M1315" s="3671" t="s">
        <v>5133</v>
      </c>
      <c r="N1315" s="3671" t="s">
        <v>5134</v>
      </c>
      <c r="O1315" s="3671" t="s">
        <v>5135</v>
      </c>
      <c r="P1315" s="3671" t="s">
        <v>5136</v>
      </c>
      <c r="Q1315" s="3627" t="s">
        <v>5078</v>
      </c>
      <c r="R1315" s="3627" t="s">
        <v>5079</v>
      </c>
      <c r="S1315" s="3627" t="s">
        <v>5080</v>
      </c>
      <c r="T1315" s="3627" t="s">
        <v>5137</v>
      </c>
      <c r="U1315" s="3627" t="s">
        <v>5138</v>
      </c>
      <c r="V1315" s="3627" t="s">
        <v>5083</v>
      </c>
      <c r="W1315" s="3627" t="s">
        <v>5085</v>
      </c>
      <c r="X1315" s="3631" t="s">
        <v>5139</v>
      </c>
      <c r="Y1315" s="3631" t="s">
        <v>5140</v>
      </c>
      <c r="Z1315" s="3627" t="s">
        <v>5141</v>
      </c>
      <c r="AA1315" s="3627" t="s">
        <v>5142</v>
      </c>
      <c r="AB1315" s="3627" t="s">
        <v>5143</v>
      </c>
      <c r="AC1315" s="3627" t="s">
        <v>1162</v>
      </c>
      <c r="AD1315" s="3627" t="s">
        <v>5049</v>
      </c>
      <c r="AE1315" s="3627" t="s">
        <v>5050</v>
      </c>
      <c r="AF1315" s="2581"/>
    </row>
    <row r="1316" spans="2:37" s="2887" customFormat="1" ht="18.75" customHeight="1" thickBot="1" x14ac:dyDescent="0.25">
      <c r="B1316" s="3680"/>
      <c r="C1316" s="3681"/>
      <c r="D1316" s="3627"/>
      <c r="E1316" s="3627"/>
      <c r="F1316" s="3627"/>
      <c r="G1316" s="3632"/>
      <c r="H1316" s="3632"/>
      <c r="I1316" s="3631"/>
      <c r="J1316" s="3631"/>
      <c r="K1316" s="2958" t="s">
        <v>5092</v>
      </c>
      <c r="L1316" s="2959" t="s">
        <v>2809</v>
      </c>
      <c r="M1316" s="3631"/>
      <c r="N1316" s="3631"/>
      <c r="O1316" s="3631"/>
      <c r="P1316" s="3631"/>
      <c r="Q1316" s="3628"/>
      <c r="R1316" s="3628"/>
      <c r="S1316" s="3628"/>
      <c r="T1316" s="3628"/>
      <c r="U1316" s="3628"/>
      <c r="V1316" s="3628"/>
      <c r="W1316" s="3628"/>
      <c r="X1316" s="3632"/>
      <c r="Y1316" s="3632"/>
      <c r="Z1316" s="3628"/>
      <c r="AA1316" s="3628"/>
      <c r="AB1316" s="3628"/>
      <c r="AC1316" s="3628"/>
      <c r="AD1316" s="3628"/>
      <c r="AE1316" s="3628"/>
      <c r="AF1316" s="2581"/>
    </row>
    <row r="1317" spans="2:37" s="2887" customFormat="1" ht="60.75" thickBot="1" x14ac:dyDescent="0.25">
      <c r="B1317" s="4501" t="s">
        <v>5871</v>
      </c>
      <c r="C1317" s="4502"/>
      <c r="D1317" s="2999"/>
      <c r="E1317" s="3000"/>
      <c r="F1317" s="3001"/>
      <c r="G1317" s="2972"/>
      <c r="H1317" s="2972"/>
      <c r="I1317" s="3000"/>
      <c r="J1317" s="3000"/>
      <c r="K1317" s="3001"/>
      <c r="L1317" s="2972"/>
      <c r="M1317" s="3000"/>
      <c r="N1317" s="3000"/>
      <c r="O1317" s="3000"/>
      <c r="P1317" s="3000"/>
      <c r="Q1317" s="3000"/>
      <c r="R1317" s="3001"/>
      <c r="S1317" s="3001"/>
      <c r="T1317" s="3000"/>
      <c r="U1317" s="3000"/>
      <c r="V1317" s="3001"/>
      <c r="W1317" s="3001"/>
      <c r="X1317" s="3000"/>
      <c r="Y1317" s="3000"/>
      <c r="Z1317" s="3002" t="s">
        <v>5869</v>
      </c>
      <c r="AA1317" s="3002" t="s">
        <v>5870</v>
      </c>
      <c r="AB1317" s="3003">
        <v>0.1</v>
      </c>
      <c r="AC1317" s="3004"/>
      <c r="AD1317" s="3004"/>
      <c r="AE1317" s="3005"/>
      <c r="AF1317" s="2581"/>
    </row>
    <row r="1318" spans="2:37" s="2887" customFormat="1" x14ac:dyDescent="0.2">
      <c r="B1318" s="2645"/>
      <c r="C1318" s="2575"/>
      <c r="D1318" s="2575"/>
      <c r="E1318" s="2575"/>
      <c r="F1318" s="2575"/>
      <c r="G1318" s="2576"/>
      <c r="H1318" s="2576"/>
      <c r="I1318" s="2576"/>
      <c r="J1318" s="2576"/>
      <c r="K1318" s="2575"/>
      <c r="L1318" s="2576"/>
      <c r="M1318" s="2576"/>
      <c r="N1318" s="2576"/>
      <c r="O1318" s="2576"/>
      <c r="P1318" s="2576"/>
      <c r="Q1318" s="2642"/>
      <c r="R1318" s="2642"/>
      <c r="S1318" s="2642"/>
      <c r="T1318" s="2642"/>
      <c r="U1318" s="2642"/>
      <c r="V1318" s="2642"/>
      <c r="W1318" s="2642"/>
      <c r="X1318" s="2642"/>
      <c r="Y1318" s="2642"/>
      <c r="Z1318" s="2642"/>
      <c r="AA1318" s="2642"/>
      <c r="AB1318" s="2642"/>
      <c r="AC1318" s="2642"/>
      <c r="AD1318" s="2642"/>
      <c r="AE1318" s="2642"/>
      <c r="AF1318" s="2581"/>
    </row>
    <row r="1319" spans="2:37" s="2887" customFormat="1" x14ac:dyDescent="0.2">
      <c r="B1319" s="3661" t="s">
        <v>5051</v>
      </c>
      <c r="C1319" s="3662"/>
      <c r="D1319" s="3663" t="s">
        <v>1545</v>
      </c>
      <c r="E1319" s="3663"/>
      <c r="F1319" s="3663"/>
      <c r="G1319" s="3663"/>
      <c r="H1319" s="3663"/>
      <c r="I1319" s="2643"/>
      <c r="J1319" s="2643"/>
      <c r="K1319" s="2643"/>
      <c r="L1319" s="2643"/>
      <c r="M1319" s="2643"/>
      <c r="N1319" s="2643"/>
      <c r="O1319" s="2643"/>
      <c r="P1319" s="2643"/>
      <c r="Q1319" s="2642"/>
      <c r="R1319" s="2642"/>
      <c r="S1319" s="2642"/>
      <c r="T1319" s="2642"/>
      <c r="U1319" s="2642"/>
      <c r="V1319" s="2642"/>
      <c r="W1319" s="2642"/>
      <c r="X1319" s="2642"/>
      <c r="Y1319" s="2642"/>
      <c r="Z1319" s="2642"/>
      <c r="AA1319" s="2642"/>
      <c r="AB1319" s="2642"/>
      <c r="AC1319" s="2642"/>
      <c r="AD1319" s="2642"/>
      <c r="AE1319" s="2642"/>
      <c r="AF1319" s="2581"/>
    </row>
    <row r="1320" spans="2:37" s="2887" customFormat="1" x14ac:dyDescent="0.2">
      <c r="B1320" s="3661" t="s">
        <v>5052</v>
      </c>
      <c r="C1320" s="3662"/>
      <c r="D1320" s="3663" t="s">
        <v>1545</v>
      </c>
      <c r="E1320" s="3663"/>
      <c r="F1320" s="3663"/>
      <c r="G1320" s="3663"/>
      <c r="H1320" s="3663"/>
      <c r="I1320" s="2643"/>
      <c r="J1320" s="2643"/>
      <c r="K1320" s="2643"/>
      <c r="L1320" s="2643"/>
      <c r="M1320" s="2643"/>
      <c r="N1320" s="2643"/>
      <c r="O1320" s="2643"/>
      <c r="P1320" s="2643"/>
      <c r="Q1320" s="2642"/>
      <c r="R1320" s="2642"/>
      <c r="S1320" s="2642"/>
      <c r="T1320" s="2642"/>
      <c r="U1320" s="2642"/>
      <c r="V1320" s="2642"/>
      <c r="W1320" s="2642"/>
      <c r="X1320" s="2642"/>
      <c r="Y1320" s="2642"/>
      <c r="Z1320" s="2642"/>
      <c r="AA1320" s="2642"/>
      <c r="AB1320" s="2642"/>
      <c r="AC1320" s="2642"/>
      <c r="AD1320" s="2642"/>
      <c r="AE1320" s="2642"/>
      <c r="AF1320" s="2581"/>
    </row>
    <row r="1321" spans="2:37" s="2887" customFormat="1" ht="13.5" thickBot="1" x14ac:dyDescent="0.25">
      <c r="B1321" s="2963"/>
      <c r="C1321" s="2957"/>
      <c r="D1321" s="2957"/>
      <c r="E1321" s="2957"/>
      <c r="F1321" s="2957"/>
      <c r="G1321" s="2646"/>
      <c r="H1321" s="2646"/>
      <c r="I1321" s="2646"/>
      <c r="J1321" s="2646"/>
      <c r="K1321" s="2646"/>
      <c r="L1321" s="2646"/>
      <c r="M1321" s="2646"/>
      <c r="N1321" s="2646"/>
      <c r="O1321" s="2646"/>
      <c r="P1321" s="2646"/>
      <c r="Q1321" s="2646"/>
      <c r="R1321" s="2646"/>
      <c r="S1321" s="2646"/>
      <c r="T1321" s="2646"/>
      <c r="U1321" s="2646"/>
      <c r="V1321" s="2646"/>
      <c r="W1321" s="2646"/>
      <c r="X1321" s="2646"/>
      <c r="Y1321" s="2646"/>
      <c r="Z1321" s="2646"/>
      <c r="AA1321" s="2646"/>
      <c r="AB1321" s="2646"/>
      <c r="AC1321" s="2646"/>
      <c r="AD1321" s="2646"/>
      <c r="AE1321" s="2646"/>
      <c r="AF1321" s="2586"/>
    </row>
    <row r="1322" spans="2:37" s="2887" customFormat="1" x14ac:dyDescent="0.2">
      <c r="B1322" s="2786" t="str">
        <f>+B1304</f>
        <v>.</v>
      </c>
    </row>
    <row r="1323" spans="2:37" s="2887" customFormat="1" ht="12" customHeight="1" thickBot="1" x14ac:dyDescent="0.25">
      <c r="B1323" s="2786"/>
    </row>
    <row r="1324" spans="2:37" s="2887" customFormat="1" ht="20.25" x14ac:dyDescent="0.2">
      <c r="B1324" s="3616" t="s">
        <v>5060</v>
      </c>
      <c r="C1324" s="3617"/>
      <c r="D1324" s="3617"/>
      <c r="E1324" s="3617"/>
      <c r="F1324" s="3617"/>
      <c r="G1324" s="3617"/>
      <c r="H1324" s="3617"/>
      <c r="I1324" s="3617"/>
      <c r="J1324" s="3617"/>
      <c r="K1324" s="3617"/>
      <c r="L1324" s="3617"/>
      <c r="M1324" s="3617"/>
      <c r="N1324" s="3617"/>
      <c r="O1324" s="3617"/>
      <c r="P1324" s="3617"/>
      <c r="Q1324" s="3617"/>
      <c r="R1324" s="3617"/>
      <c r="S1324" s="3617"/>
      <c r="T1324" s="3617"/>
      <c r="U1324" s="3617"/>
      <c r="V1324" s="3617"/>
      <c r="W1324" s="3617"/>
      <c r="X1324" s="3617"/>
      <c r="Y1324" s="3617"/>
      <c r="Z1324" s="3617"/>
      <c r="AA1324" s="3617"/>
      <c r="AB1324" s="3617"/>
      <c r="AC1324" s="3617"/>
      <c r="AD1324" s="3617"/>
      <c r="AE1324" s="3617"/>
      <c r="AF1324" s="3617"/>
      <c r="AG1324" s="3617"/>
      <c r="AH1324" s="3617"/>
      <c r="AI1324" s="3617"/>
      <c r="AJ1324" s="3617"/>
      <c r="AK1324" s="3618"/>
    </row>
    <row r="1325" spans="2:37" s="2887" customFormat="1" x14ac:dyDescent="0.2">
      <c r="B1325" s="2579"/>
      <c r="C1325" s="3559"/>
      <c r="D1325" s="3559"/>
      <c r="E1325" s="3559"/>
      <c r="F1325" s="3559"/>
      <c r="G1325" s="2580"/>
      <c r="H1325" s="2580"/>
      <c r="I1325" s="2580"/>
      <c r="J1325" s="2580"/>
      <c r="K1325" s="2580"/>
      <c r="L1325" s="2580"/>
      <c r="M1325" s="2580"/>
      <c r="N1325" s="2580"/>
      <c r="O1325" s="2580"/>
      <c r="P1325" s="2580"/>
      <c r="Q1325" s="2580"/>
      <c r="R1325" s="2580"/>
      <c r="S1325" s="2580"/>
      <c r="T1325" s="2580"/>
      <c r="U1325" s="2580"/>
      <c r="V1325" s="2580"/>
      <c r="W1325" s="2580"/>
      <c r="X1325" s="2580"/>
      <c r="Y1325" s="2580"/>
      <c r="Z1325" s="2580"/>
      <c r="AA1325" s="2580"/>
      <c r="AB1325" s="2580"/>
      <c r="AC1325" s="2580"/>
      <c r="AD1325" s="2580"/>
      <c r="AE1325" s="2580"/>
      <c r="AF1325" s="2580"/>
      <c r="AG1325" s="2580"/>
      <c r="AH1325" s="2580"/>
      <c r="AI1325" s="2580"/>
      <c r="AJ1325" s="2580"/>
      <c r="AK1325" s="2581"/>
    </row>
    <row r="1326" spans="2:37" s="2887" customFormat="1" x14ac:dyDescent="0.2">
      <c r="B1326" s="2579" t="s">
        <v>5047</v>
      </c>
      <c r="C1326" s="3559"/>
      <c r="D1326" s="3619" t="s">
        <v>6675</v>
      </c>
      <c r="E1326" s="3619"/>
      <c r="F1326" s="3619"/>
      <c r="G1326" s="2580"/>
      <c r="H1326" s="2580"/>
      <c r="I1326" s="2580"/>
      <c r="J1326" s="2580"/>
      <c r="K1326" s="2580"/>
      <c r="L1326" s="2580"/>
      <c r="M1326" s="2580"/>
      <c r="N1326" s="2580"/>
      <c r="O1326" s="2580"/>
      <c r="P1326" s="2580"/>
      <c r="Q1326" s="2580"/>
      <c r="R1326" s="2580"/>
      <c r="S1326" s="2580"/>
      <c r="T1326" s="2580"/>
      <c r="U1326" s="2580"/>
      <c r="V1326" s="2580"/>
      <c r="W1326" s="2580"/>
      <c r="X1326" s="2580"/>
      <c r="Y1326" s="2580"/>
      <c r="Z1326" s="2580"/>
      <c r="AA1326" s="2580"/>
      <c r="AB1326" s="2580"/>
      <c r="AC1326" s="2580"/>
      <c r="AD1326" s="2580"/>
      <c r="AE1326" s="2580"/>
      <c r="AF1326" s="2580"/>
      <c r="AG1326" s="2580"/>
      <c r="AH1326" s="2580"/>
      <c r="AI1326" s="2580"/>
      <c r="AJ1326" s="2580"/>
      <c r="AK1326" s="2581"/>
    </row>
    <row r="1327" spans="2:37" s="2887" customFormat="1" ht="13.5" thickBot="1" x14ac:dyDescent="0.25">
      <c r="B1327" s="3620" t="s">
        <v>5061</v>
      </c>
      <c r="C1327" s="3621"/>
      <c r="D1327" s="3622">
        <v>41646</v>
      </c>
      <c r="E1327" s="3622"/>
      <c r="F1327" s="3559"/>
      <c r="G1327" s="2580"/>
      <c r="H1327" s="2580"/>
      <c r="I1327" s="2580"/>
      <c r="J1327" s="2580"/>
      <c r="K1327" s="2580"/>
      <c r="L1327" s="2580"/>
      <c r="M1327" s="2580"/>
      <c r="N1327" s="2580"/>
      <c r="O1327" s="2580"/>
      <c r="P1327" s="2580"/>
      <c r="Q1327" s="2580"/>
      <c r="R1327" s="2580"/>
      <c r="S1327" s="2580"/>
      <c r="T1327" s="2580"/>
      <c r="U1327" s="2580"/>
      <c r="V1327" s="2580"/>
      <c r="W1327" s="2580"/>
      <c r="X1327" s="2580"/>
      <c r="Y1327" s="2580"/>
      <c r="Z1327" s="2580"/>
      <c r="AA1327" s="2580"/>
      <c r="AB1327" s="2580"/>
      <c r="AC1327" s="2580"/>
      <c r="AD1327" s="2580"/>
      <c r="AE1327" s="2580"/>
      <c r="AF1327" s="2580"/>
      <c r="AG1327" s="2580"/>
      <c r="AH1327" s="2580"/>
      <c r="AI1327" s="2580"/>
      <c r="AJ1327" s="2580"/>
      <c r="AK1327" s="2581"/>
    </row>
    <row r="1328" spans="2:37" s="2887" customFormat="1" ht="63" customHeight="1" thickBot="1" x14ac:dyDescent="0.25">
      <c r="B1328" s="3633" t="s">
        <v>5062</v>
      </c>
      <c r="C1328" s="3634"/>
      <c r="D1328" s="3623" t="s">
        <v>6676</v>
      </c>
      <c r="E1328" s="3624"/>
      <c r="F1328" s="3624"/>
      <c r="G1328" s="3624"/>
      <c r="H1328" s="3624"/>
      <c r="I1328" s="3624"/>
      <c r="J1328" s="3624"/>
      <c r="K1328" s="3625"/>
      <c r="L1328" s="2580"/>
      <c r="M1328" s="2580"/>
      <c r="N1328" s="2580"/>
      <c r="O1328" s="2580"/>
      <c r="P1328" s="2580"/>
      <c r="Q1328" s="2580"/>
      <c r="R1328" s="2580"/>
      <c r="S1328" s="2580"/>
      <c r="T1328" s="2580"/>
      <c r="U1328" s="2580"/>
      <c r="V1328" s="2580"/>
      <c r="W1328" s="2580"/>
      <c r="X1328" s="2580"/>
      <c r="Y1328" s="2580"/>
      <c r="Z1328" s="2580"/>
      <c r="AA1328" s="2580"/>
      <c r="AB1328" s="2580"/>
      <c r="AC1328" s="2580"/>
      <c r="AD1328" s="2580"/>
      <c r="AE1328" s="2580"/>
      <c r="AF1328" s="2580"/>
      <c r="AG1328" s="2580"/>
      <c r="AH1328" s="2580"/>
      <c r="AI1328" s="2580"/>
      <c r="AJ1328" s="2580"/>
      <c r="AK1328" s="2581"/>
    </row>
    <row r="1329" spans="2:39" s="2887" customFormat="1" ht="13.5" thickBot="1" x14ac:dyDescent="0.25">
      <c r="B1329" s="3635"/>
      <c r="C1329" s="3626"/>
      <c r="D1329" s="3626"/>
      <c r="E1329" s="3626"/>
      <c r="F1329" s="3626"/>
      <c r="G1329" s="3626"/>
      <c r="H1329" s="3626"/>
      <c r="I1329" s="3626"/>
      <c r="J1329" s="3626"/>
      <c r="K1329" s="3626"/>
      <c r="L1329" s="3626"/>
      <c r="M1329" s="3626"/>
      <c r="N1329" s="3626"/>
      <c r="O1329" s="3626"/>
      <c r="P1329" s="3626"/>
      <c r="Q1329" s="3626"/>
      <c r="R1329" s="2580"/>
      <c r="S1329" s="2580"/>
      <c r="T1329" s="2580"/>
      <c r="U1329" s="2580"/>
      <c r="V1329" s="2580"/>
      <c r="W1329" s="2580"/>
      <c r="X1329" s="2580"/>
      <c r="Y1329" s="2580"/>
      <c r="Z1329" s="2580"/>
      <c r="AA1329" s="2580"/>
      <c r="AB1329" s="2580"/>
      <c r="AC1329" s="2580"/>
      <c r="AD1329" s="2580"/>
      <c r="AE1329" s="2580"/>
      <c r="AF1329" s="2580"/>
      <c r="AG1329" s="2580"/>
      <c r="AH1329" s="2580"/>
      <c r="AI1329" s="2580"/>
      <c r="AJ1329" s="2580"/>
      <c r="AK1329" s="2581"/>
    </row>
    <row r="1330" spans="2:39" s="2887" customFormat="1" ht="13.5" thickBot="1" x14ac:dyDescent="0.25">
      <c r="B1330" s="3627" t="s">
        <v>5063</v>
      </c>
      <c r="C1330" s="3627"/>
      <c r="D1330" s="3627" t="s">
        <v>5053</v>
      </c>
      <c r="E1330" s="3627" t="s">
        <v>5064</v>
      </c>
      <c r="F1330" s="3629" t="s">
        <v>224</v>
      </c>
      <c r="G1330" s="3629"/>
      <c r="H1330" s="3629"/>
      <c r="I1330" s="3629"/>
      <c r="J1330" s="3629"/>
      <c r="K1330" s="3629"/>
      <c r="L1330" s="3629"/>
      <c r="M1330" s="3629"/>
      <c r="N1330" s="3629"/>
      <c r="O1330" s="3629"/>
      <c r="P1330" s="3629"/>
      <c r="Q1330" s="3629"/>
      <c r="R1330" s="3629"/>
      <c r="S1330" s="3629" t="s">
        <v>340</v>
      </c>
      <c r="T1330" s="3629"/>
      <c r="U1330" s="3629"/>
      <c r="V1330" s="3629"/>
      <c r="W1330" s="3629"/>
      <c r="X1330" s="3629"/>
      <c r="Y1330" s="3629"/>
      <c r="Z1330" s="3629"/>
      <c r="AA1330" s="3629"/>
      <c r="AB1330" s="3629"/>
      <c r="AC1330" s="3629"/>
      <c r="AD1330" s="3629" t="s">
        <v>225</v>
      </c>
      <c r="AE1330" s="3629"/>
      <c r="AF1330" s="3629"/>
      <c r="AG1330" s="3629"/>
      <c r="AH1330" s="3630" t="s">
        <v>5048</v>
      </c>
      <c r="AI1330" s="3630"/>
      <c r="AJ1330" s="3630"/>
      <c r="AK1330" s="2581"/>
    </row>
    <row r="1331" spans="2:39" s="2887" customFormat="1" ht="13.5" thickBot="1" x14ac:dyDescent="0.25">
      <c r="B1331" s="3628"/>
      <c r="C1331" s="3628"/>
      <c r="D1331" s="3628"/>
      <c r="E1331" s="3628"/>
      <c r="F1331" s="3628" t="s">
        <v>5065</v>
      </c>
      <c r="G1331" s="3628" t="s">
        <v>5066</v>
      </c>
      <c r="H1331" s="3627" t="s">
        <v>5067</v>
      </c>
      <c r="I1331" s="3631" t="s">
        <v>5068</v>
      </c>
      <c r="J1331" s="3631" t="s">
        <v>5069</v>
      </c>
      <c r="K1331" s="3632" t="s">
        <v>5070</v>
      </c>
      <c r="L1331" s="3632" t="s">
        <v>5071</v>
      </c>
      <c r="M1331" s="3631" t="s">
        <v>5072</v>
      </c>
      <c r="N1331" s="3631"/>
      <c r="O1331" s="3632" t="s">
        <v>5073</v>
      </c>
      <c r="P1331" s="3632" t="s">
        <v>5074</v>
      </c>
      <c r="Q1331" s="3632" t="s">
        <v>5075</v>
      </c>
      <c r="R1331" s="3632" t="s">
        <v>5076</v>
      </c>
      <c r="S1331" s="3627" t="s">
        <v>5077</v>
      </c>
      <c r="T1331" s="3627" t="s">
        <v>5078</v>
      </c>
      <c r="U1331" s="3627" t="s">
        <v>5079</v>
      </c>
      <c r="V1331" s="3627" t="s">
        <v>5080</v>
      </c>
      <c r="W1331" s="3627" t="s">
        <v>5081</v>
      </c>
      <c r="X1331" s="3627" t="s">
        <v>5082</v>
      </c>
      <c r="Y1331" s="3627" t="s">
        <v>5083</v>
      </c>
      <c r="Z1331" s="3627" t="s">
        <v>5084</v>
      </c>
      <c r="AA1331" s="3627" t="s">
        <v>5085</v>
      </c>
      <c r="AB1331" s="3631" t="s">
        <v>5086</v>
      </c>
      <c r="AC1331" s="3631" t="s">
        <v>5087</v>
      </c>
      <c r="AD1331" s="3627" t="s">
        <v>5088</v>
      </c>
      <c r="AE1331" s="3627" t="s">
        <v>5089</v>
      </c>
      <c r="AF1331" s="3627" t="s">
        <v>5090</v>
      </c>
      <c r="AG1331" s="3627" t="s">
        <v>5091</v>
      </c>
      <c r="AH1331" s="3627" t="s">
        <v>1162</v>
      </c>
      <c r="AI1331" s="3627" t="s">
        <v>5049</v>
      </c>
      <c r="AJ1331" s="3627" t="s">
        <v>5050</v>
      </c>
      <c r="AK1331" s="2581"/>
    </row>
    <row r="1332" spans="2:39" s="2887" customFormat="1" ht="13.5" thickBot="1" x14ac:dyDescent="0.25">
      <c r="B1332" s="3628"/>
      <c r="C1332" s="3628"/>
      <c r="D1332" s="3628"/>
      <c r="E1332" s="3628"/>
      <c r="F1332" s="3628"/>
      <c r="G1332" s="3628"/>
      <c r="H1332" s="3628"/>
      <c r="I1332" s="3632"/>
      <c r="J1332" s="3632"/>
      <c r="K1332" s="3632"/>
      <c r="L1332" s="3632"/>
      <c r="M1332" s="3556" t="s">
        <v>5092</v>
      </c>
      <c r="N1332" s="3557" t="s">
        <v>2809</v>
      </c>
      <c r="O1332" s="3632"/>
      <c r="P1332" s="3632"/>
      <c r="Q1332" s="3632"/>
      <c r="R1332" s="3632"/>
      <c r="S1332" s="3628"/>
      <c r="T1332" s="3628"/>
      <c r="U1332" s="3628"/>
      <c r="V1332" s="3628"/>
      <c r="W1332" s="3628"/>
      <c r="X1332" s="3628"/>
      <c r="Y1332" s="3628"/>
      <c r="Z1332" s="3628"/>
      <c r="AA1332" s="3628"/>
      <c r="AB1332" s="3632"/>
      <c r="AC1332" s="3632"/>
      <c r="AD1332" s="3628"/>
      <c r="AE1332" s="3628"/>
      <c r="AF1332" s="3628"/>
      <c r="AG1332" s="3628"/>
      <c r="AH1332" s="3628"/>
      <c r="AI1332" s="3628"/>
      <c r="AJ1332" s="3628"/>
      <c r="AK1332" s="2581"/>
    </row>
    <row r="1333" spans="2:39" s="2887" customFormat="1" ht="73.5" customHeight="1" x14ac:dyDescent="0.2">
      <c r="B1333" s="4549" t="s">
        <v>6677</v>
      </c>
      <c r="C1333" s="4550"/>
      <c r="D1333" s="3353" t="s">
        <v>6678</v>
      </c>
      <c r="E1333" s="3354">
        <v>13.440000000000001</v>
      </c>
      <c r="F1333" s="3354">
        <v>2.61</v>
      </c>
      <c r="G1333" s="3166" t="s">
        <v>1545</v>
      </c>
      <c r="H1333" s="3166" t="s">
        <v>1545</v>
      </c>
      <c r="I1333" s="3166" t="s">
        <v>1545</v>
      </c>
      <c r="J1333" s="3073">
        <v>13</v>
      </c>
      <c r="K1333" s="3355">
        <v>0.16800000000000001</v>
      </c>
      <c r="L1333" s="3355">
        <v>0.16800000000000001</v>
      </c>
      <c r="M1333" s="3073">
        <v>13</v>
      </c>
      <c r="N1333" s="3073">
        <v>13</v>
      </c>
      <c r="O1333" s="3355">
        <v>0.16800000000000001</v>
      </c>
      <c r="P1333" s="3355">
        <v>0.16800000000000001</v>
      </c>
      <c r="Q1333" s="3355">
        <v>0.16800000000000001</v>
      </c>
      <c r="R1333" s="3355">
        <v>0.16800000000000001</v>
      </c>
      <c r="S1333" s="3166" t="s">
        <v>1545</v>
      </c>
      <c r="T1333" s="3166" t="s">
        <v>1545</v>
      </c>
      <c r="U1333" s="3166" t="s">
        <v>1545</v>
      </c>
      <c r="V1333" s="3075" t="s">
        <v>1545</v>
      </c>
      <c r="W1333" s="3355" t="s">
        <v>1545</v>
      </c>
      <c r="X1333" s="3355">
        <v>6.720000000000001E-2</v>
      </c>
      <c r="Y1333" s="3075" t="s">
        <v>1545</v>
      </c>
      <c r="Z1333" s="3075" t="s">
        <v>1545</v>
      </c>
      <c r="AA1333" s="3075" t="s">
        <v>1545</v>
      </c>
      <c r="AB1333" s="3075" t="s">
        <v>1545</v>
      </c>
      <c r="AC1333" s="3355">
        <v>6.720000000000001E-2</v>
      </c>
      <c r="AD1333" s="3354" t="s">
        <v>1545</v>
      </c>
      <c r="AE1333" s="3075" t="s">
        <v>1545</v>
      </c>
      <c r="AF1333" s="2699" t="s">
        <v>1545</v>
      </c>
      <c r="AG1333" s="2699">
        <f>0.5*1.12</f>
        <v>0.56000000000000005</v>
      </c>
      <c r="AH1333" s="3588" t="s">
        <v>6512</v>
      </c>
      <c r="AI1333" s="2655" t="s">
        <v>5057</v>
      </c>
      <c r="AJ1333" s="3077">
        <f>9.99*1.12</f>
        <v>11.188800000000001</v>
      </c>
      <c r="AK1333" s="2581"/>
    </row>
    <row r="1334" spans="2:39" s="2887" customFormat="1" ht="75.75" customHeight="1" thickBot="1" x14ac:dyDescent="0.25">
      <c r="B1334" s="4551" t="s">
        <v>6679</v>
      </c>
      <c r="C1334" s="4552"/>
      <c r="D1334" s="3080" t="s">
        <v>6680</v>
      </c>
      <c r="E1334" s="3081">
        <v>16.8</v>
      </c>
      <c r="F1334" s="3081">
        <f>5.01*1.12</f>
        <v>5.6112000000000002</v>
      </c>
      <c r="G1334" s="3170" t="s">
        <v>1545</v>
      </c>
      <c r="H1334" s="3170" t="s">
        <v>1545</v>
      </c>
      <c r="I1334" s="3170" t="s">
        <v>1545</v>
      </c>
      <c r="J1334" s="2820">
        <v>33</v>
      </c>
      <c r="K1334" s="3083">
        <v>0.16800000000000001</v>
      </c>
      <c r="L1334" s="3083">
        <v>0.16800000000000001</v>
      </c>
      <c r="M1334" s="2820">
        <v>33</v>
      </c>
      <c r="N1334" s="2820">
        <v>33</v>
      </c>
      <c r="O1334" s="3083">
        <v>0.16800000000000001</v>
      </c>
      <c r="P1334" s="3083">
        <v>0.16800000000000001</v>
      </c>
      <c r="Q1334" s="3083">
        <v>0.16800000000000001</v>
      </c>
      <c r="R1334" s="3083">
        <v>0.16800000000000001</v>
      </c>
      <c r="S1334" s="3170" t="s">
        <v>1545</v>
      </c>
      <c r="T1334" s="3170" t="s">
        <v>1545</v>
      </c>
      <c r="U1334" s="3170" t="s">
        <v>1545</v>
      </c>
      <c r="V1334" s="3084" t="s">
        <v>1545</v>
      </c>
      <c r="W1334" s="3083" t="s">
        <v>1545</v>
      </c>
      <c r="X1334" s="3083">
        <v>6.720000000000001E-2</v>
      </c>
      <c r="Y1334" s="3084" t="s">
        <v>1545</v>
      </c>
      <c r="Z1334" s="3084" t="s">
        <v>1545</v>
      </c>
      <c r="AA1334" s="3084" t="s">
        <v>1545</v>
      </c>
      <c r="AB1334" s="3084" t="s">
        <v>1545</v>
      </c>
      <c r="AC1334" s="3083">
        <v>6.720000000000001E-2</v>
      </c>
      <c r="AD1334" s="3081" t="s">
        <v>1545</v>
      </c>
      <c r="AE1334" s="3084" t="s">
        <v>1545</v>
      </c>
      <c r="AF1334" s="2617" t="s">
        <v>1545</v>
      </c>
      <c r="AG1334" s="2617">
        <f>0.5*1.12</f>
        <v>0.56000000000000005</v>
      </c>
      <c r="AH1334" s="2980" t="s">
        <v>6512</v>
      </c>
      <c r="AI1334" s="2664" t="s">
        <v>5057</v>
      </c>
      <c r="AJ1334" s="3086">
        <f>9.99*1.12</f>
        <v>11.188800000000001</v>
      </c>
      <c r="AK1334" s="2581"/>
    </row>
    <row r="1335" spans="2:39" s="2887" customFormat="1" x14ac:dyDescent="0.2">
      <c r="B1335" s="2582"/>
      <c r="C1335" s="2575"/>
      <c r="D1335" s="3648"/>
      <c r="E1335" s="3648"/>
      <c r="F1335" s="3648"/>
      <c r="G1335" s="3648"/>
      <c r="H1335" s="2575"/>
      <c r="I1335" s="2576"/>
      <c r="J1335" s="2576"/>
      <c r="K1335" s="2576"/>
      <c r="L1335" s="2576"/>
      <c r="M1335" s="2575"/>
      <c r="N1335" s="2576"/>
      <c r="O1335" s="2576"/>
      <c r="P1335" s="2576"/>
      <c r="Q1335" s="2576"/>
      <c r="R1335" s="2576"/>
      <c r="S1335" s="2575"/>
      <c r="T1335" s="2574"/>
      <c r="U1335" s="2574"/>
      <c r="V1335" s="2574"/>
      <c r="W1335" s="2574"/>
      <c r="X1335" s="2574"/>
      <c r="Y1335" s="2574"/>
      <c r="Z1335" s="2574"/>
      <c r="AA1335" s="2574"/>
      <c r="AB1335" s="2574"/>
      <c r="AC1335" s="2574"/>
      <c r="AD1335" s="2574"/>
      <c r="AE1335" s="2574"/>
      <c r="AF1335" s="2574"/>
      <c r="AG1335" s="2574"/>
      <c r="AH1335" s="2574"/>
      <c r="AI1335" s="2574"/>
      <c r="AJ1335" s="2574"/>
      <c r="AK1335" s="2581"/>
    </row>
    <row r="1336" spans="2:39" s="2887" customFormat="1" x14ac:dyDescent="0.2">
      <c r="B1336" s="3641" t="s">
        <v>5051</v>
      </c>
      <c r="C1336" s="3642"/>
      <c r="D1336" s="3640" t="s">
        <v>10</v>
      </c>
      <c r="E1336" s="3640"/>
      <c r="F1336" s="3640"/>
      <c r="G1336" s="3640"/>
      <c r="H1336" s="2578"/>
      <c r="I1336" s="2578"/>
      <c r="J1336" s="2578"/>
      <c r="K1336" s="2578"/>
      <c r="L1336" s="2578"/>
      <c r="M1336" s="2578"/>
      <c r="N1336" s="2578"/>
      <c r="O1336" s="2578"/>
      <c r="P1336" s="2578"/>
      <c r="Q1336" s="2578"/>
      <c r="R1336" s="2578"/>
      <c r="S1336" s="2578"/>
      <c r="T1336" s="2574"/>
      <c r="U1336" s="2574"/>
      <c r="V1336" s="2574"/>
      <c r="W1336" s="2574"/>
      <c r="X1336" s="2574"/>
      <c r="Y1336" s="2574"/>
      <c r="Z1336" s="2574"/>
      <c r="AA1336" s="2574"/>
      <c r="AB1336" s="2574"/>
      <c r="AC1336" s="2574"/>
      <c r="AD1336" s="2574"/>
      <c r="AE1336" s="2574"/>
      <c r="AF1336" s="2574"/>
      <c r="AG1336" s="2574"/>
      <c r="AH1336" s="2574"/>
      <c r="AI1336" s="2574"/>
      <c r="AJ1336" s="2574"/>
      <c r="AK1336" s="2581"/>
    </row>
    <row r="1337" spans="2:39" s="2887" customFormat="1" x14ac:dyDescent="0.2">
      <c r="B1337" s="3641" t="s">
        <v>5052</v>
      </c>
      <c r="C1337" s="3642"/>
      <c r="D1337" s="3640" t="s">
        <v>10</v>
      </c>
      <c r="E1337" s="3640"/>
      <c r="F1337" s="3640"/>
      <c r="G1337" s="3640"/>
      <c r="H1337" s="2578"/>
      <c r="I1337" s="2578"/>
      <c r="J1337" s="2578"/>
      <c r="K1337" s="2578"/>
      <c r="L1337" s="2578"/>
      <c r="M1337" s="2578"/>
      <c r="N1337" s="2578"/>
      <c r="O1337" s="2578"/>
      <c r="P1337" s="2578"/>
      <c r="Q1337" s="2578"/>
      <c r="R1337" s="2578"/>
      <c r="S1337" s="2578"/>
      <c r="T1337" s="2574"/>
      <c r="U1337" s="2574"/>
      <c r="V1337" s="2574"/>
      <c r="W1337" s="2574"/>
      <c r="X1337" s="2574"/>
      <c r="Y1337" s="2574"/>
      <c r="Z1337" s="2574"/>
      <c r="AA1337" s="2574"/>
      <c r="AB1337" s="2574"/>
      <c r="AC1337" s="2574"/>
      <c r="AD1337" s="2574"/>
      <c r="AE1337" s="2574"/>
      <c r="AF1337" s="2574"/>
      <c r="AG1337" s="2574"/>
      <c r="AH1337" s="2574"/>
      <c r="AI1337" s="2574"/>
      <c r="AJ1337" s="2574"/>
      <c r="AK1337" s="2581"/>
    </row>
    <row r="1338" spans="2:39" s="2887" customFormat="1" ht="15.75" thickBot="1" x14ac:dyDescent="0.25">
      <c r="B1338" s="3645"/>
      <c r="C1338" s="3646"/>
      <c r="D1338" s="3647"/>
      <c r="E1338" s="3647"/>
      <c r="F1338" s="3647"/>
      <c r="G1338" s="3647"/>
      <c r="H1338" s="2583"/>
      <c r="I1338" s="2583"/>
      <c r="J1338" s="2583"/>
      <c r="K1338" s="2583"/>
      <c r="L1338" s="2583"/>
      <c r="M1338" s="2583"/>
      <c r="N1338" s="2583"/>
      <c r="O1338" s="2583"/>
      <c r="P1338" s="2583"/>
      <c r="Q1338" s="2583"/>
      <c r="R1338" s="2583"/>
      <c r="S1338" s="2583"/>
      <c r="T1338" s="2584"/>
      <c r="U1338" s="2584"/>
      <c r="V1338" s="2584"/>
      <c r="W1338" s="2584"/>
      <c r="X1338" s="2584"/>
      <c r="Y1338" s="2584"/>
      <c r="Z1338" s="2584"/>
      <c r="AA1338" s="2584"/>
      <c r="AB1338" s="2584"/>
      <c r="AC1338" s="2584"/>
      <c r="AD1338" s="2584"/>
      <c r="AE1338" s="2584"/>
      <c r="AF1338" s="2584"/>
      <c r="AG1338" s="2584"/>
      <c r="AH1338" s="2584"/>
      <c r="AI1338" s="2584"/>
      <c r="AJ1338" s="2584"/>
      <c r="AK1338" s="2586"/>
    </row>
    <row r="1339" spans="2:39" s="2887" customFormat="1" x14ac:dyDescent="0.2">
      <c r="B1339" s="2786" t="str">
        <f>+B1322</f>
        <v>.</v>
      </c>
    </row>
    <row r="1340" spans="2:39" s="2887" customFormat="1" x14ac:dyDescent="0.2">
      <c r="B1340" s="2786"/>
    </row>
    <row r="1341" spans="2:39" s="2887" customFormat="1" ht="21" thickBot="1" x14ac:dyDescent="0.25">
      <c r="B1341" s="4547" t="s">
        <v>5060</v>
      </c>
      <c r="C1341" s="4548"/>
      <c r="D1341" s="4548"/>
      <c r="E1341" s="4548"/>
      <c r="F1341" s="4548"/>
      <c r="G1341" s="4548"/>
      <c r="H1341" s="4548"/>
      <c r="I1341" s="4548"/>
      <c r="J1341" s="4548"/>
      <c r="K1341" s="4548"/>
      <c r="L1341" s="4548"/>
      <c r="M1341" s="4548"/>
      <c r="N1341" s="4548"/>
      <c r="O1341" s="4548"/>
      <c r="P1341" s="4548"/>
      <c r="Q1341" s="4548"/>
      <c r="R1341" s="4548"/>
      <c r="S1341" s="4548"/>
      <c r="T1341" s="4548"/>
      <c r="U1341" s="4548"/>
      <c r="V1341" s="4548"/>
      <c r="W1341" s="4548"/>
      <c r="X1341" s="4548"/>
      <c r="Y1341" s="4548"/>
      <c r="Z1341" s="4548"/>
      <c r="AA1341" s="4548"/>
      <c r="AB1341" s="4548"/>
      <c r="AC1341" s="4548"/>
      <c r="AD1341" s="4548"/>
      <c r="AE1341" s="4548"/>
      <c r="AF1341" s="4548"/>
      <c r="AG1341" s="4548"/>
      <c r="AH1341" s="4548"/>
      <c r="AI1341" s="4548"/>
      <c r="AJ1341" s="4548"/>
      <c r="AK1341" s="4548"/>
      <c r="AL1341" s="4548"/>
      <c r="AM1341" s="4548"/>
    </row>
    <row r="1342" spans="2:39" s="2887" customFormat="1" x14ac:dyDescent="0.2">
      <c r="B1342" s="3586"/>
      <c r="C1342" s="3587"/>
      <c r="D1342" s="3587"/>
      <c r="E1342" s="3587"/>
      <c r="F1342" s="3587"/>
      <c r="G1342" s="3583"/>
      <c r="H1342" s="3583"/>
      <c r="I1342" s="3583"/>
      <c r="J1342" s="3583"/>
      <c r="K1342" s="3583"/>
      <c r="L1342" s="3583"/>
      <c r="M1342" s="3583"/>
      <c r="N1342" s="3583"/>
      <c r="O1342" s="3583"/>
      <c r="P1342" s="3583"/>
      <c r="Q1342" s="3583"/>
      <c r="R1342" s="3583"/>
      <c r="S1342" s="3583"/>
      <c r="T1342" s="3583"/>
      <c r="U1342" s="3583"/>
      <c r="V1342" s="3583"/>
      <c r="W1342" s="3583"/>
      <c r="X1342" s="3583"/>
      <c r="Y1342" s="3583"/>
      <c r="Z1342" s="3583"/>
      <c r="AA1342" s="3583"/>
      <c r="AB1342" s="3583"/>
      <c r="AC1342" s="3583"/>
      <c r="AD1342" s="3583"/>
      <c r="AE1342" s="3583"/>
      <c r="AF1342" s="3583"/>
      <c r="AG1342" s="3583"/>
      <c r="AH1342" s="3583"/>
      <c r="AI1342" s="3583"/>
      <c r="AJ1342" s="3583"/>
      <c r="AK1342" s="3583"/>
      <c r="AL1342" s="3584"/>
      <c r="AM1342" s="3585"/>
    </row>
    <row r="1343" spans="2:39" s="2887" customFormat="1" x14ac:dyDescent="0.2">
      <c r="B1343" s="2579" t="s">
        <v>5047</v>
      </c>
      <c r="C1343" s="3559"/>
      <c r="D1343" s="3619" t="s">
        <v>6637</v>
      </c>
      <c r="E1343" s="3619"/>
      <c r="F1343" s="3619"/>
      <c r="G1343" s="2580"/>
      <c r="H1343" s="2580"/>
      <c r="I1343" s="2580"/>
      <c r="J1343" s="2580"/>
      <c r="K1343" s="2580"/>
      <c r="L1343" s="2580"/>
      <c r="M1343" s="2580"/>
      <c r="N1343" s="2580"/>
      <c r="O1343" s="2580"/>
      <c r="P1343" s="2580"/>
      <c r="Q1343" s="2580"/>
      <c r="R1343" s="2580"/>
      <c r="S1343" s="2580"/>
      <c r="T1343" s="2580"/>
      <c r="U1343" s="2580"/>
      <c r="V1343" s="2580"/>
      <c r="W1343" s="2580"/>
      <c r="X1343" s="2580"/>
      <c r="Y1343" s="2580"/>
      <c r="Z1343" s="2580"/>
      <c r="AA1343" s="2580"/>
      <c r="AB1343" s="2580"/>
      <c r="AC1343" s="2580"/>
      <c r="AD1343" s="2580"/>
      <c r="AE1343" s="2580"/>
      <c r="AF1343" s="2580"/>
      <c r="AG1343" s="2580"/>
      <c r="AH1343" s="2580"/>
      <c r="AI1343" s="2580"/>
      <c r="AJ1343" s="2580"/>
      <c r="AK1343" s="2580"/>
      <c r="AL1343" s="3575"/>
      <c r="AM1343" s="3577"/>
    </row>
    <row r="1344" spans="2:39" s="2887" customFormat="1" ht="13.5" thickBot="1" x14ac:dyDescent="0.25">
      <c r="B1344" s="3620" t="s">
        <v>5061</v>
      </c>
      <c r="C1344" s="3621"/>
      <c r="D1344" s="3622">
        <v>41646</v>
      </c>
      <c r="E1344" s="3622"/>
      <c r="F1344" s="3559"/>
      <c r="G1344" s="2580"/>
      <c r="H1344" s="2580"/>
      <c r="I1344" s="2580"/>
      <c r="J1344" s="2580"/>
      <c r="K1344" s="2580"/>
      <c r="L1344" s="2580"/>
      <c r="M1344" s="2580"/>
      <c r="N1344" s="2580"/>
      <c r="O1344" s="2580"/>
      <c r="P1344" s="2580"/>
      <c r="Q1344" s="2580"/>
      <c r="R1344" s="2580"/>
      <c r="S1344" s="2580"/>
      <c r="T1344" s="2580"/>
      <c r="U1344" s="2580"/>
      <c r="V1344" s="2580"/>
      <c r="W1344" s="2580"/>
      <c r="X1344" s="2580"/>
      <c r="Y1344" s="2580"/>
      <c r="Z1344" s="2580"/>
      <c r="AA1344" s="2580"/>
      <c r="AB1344" s="2580"/>
      <c r="AC1344" s="2580"/>
      <c r="AD1344" s="2580"/>
      <c r="AE1344" s="2580"/>
      <c r="AF1344" s="2580"/>
      <c r="AG1344" s="2580"/>
      <c r="AH1344" s="2580"/>
      <c r="AI1344" s="2580"/>
      <c r="AJ1344" s="2580"/>
      <c r="AK1344" s="2580"/>
      <c r="AL1344" s="3575"/>
      <c r="AM1344" s="3577"/>
    </row>
    <row r="1345" spans="2:39" s="2887" customFormat="1" ht="108" customHeight="1" thickBot="1" x14ac:dyDescent="0.25">
      <c r="B1345" s="3777" t="s">
        <v>5062</v>
      </c>
      <c r="C1345" s="4546"/>
      <c r="D1345" s="3623" t="s">
        <v>6638</v>
      </c>
      <c r="E1345" s="3624"/>
      <c r="F1345" s="3624"/>
      <c r="G1345" s="3624"/>
      <c r="H1345" s="3624"/>
      <c r="I1345" s="3624"/>
      <c r="J1345" s="3624"/>
      <c r="K1345" s="3625"/>
      <c r="L1345" s="2646"/>
      <c r="M1345" s="2646"/>
      <c r="N1345" s="2646"/>
      <c r="O1345" s="2646"/>
      <c r="P1345" s="2646"/>
      <c r="Q1345" s="2646"/>
      <c r="R1345" s="2646"/>
      <c r="S1345" s="2646"/>
      <c r="T1345" s="2646"/>
      <c r="U1345" s="2646"/>
      <c r="V1345" s="2646"/>
      <c r="W1345" s="2646"/>
      <c r="X1345" s="2646"/>
      <c r="Y1345" s="2646"/>
      <c r="Z1345" s="2646"/>
      <c r="AA1345" s="2646"/>
      <c r="AB1345" s="2646"/>
      <c r="AC1345" s="2646"/>
      <c r="AD1345" s="2646"/>
      <c r="AE1345" s="2646"/>
      <c r="AF1345" s="2646"/>
      <c r="AG1345" s="2646"/>
      <c r="AH1345" s="2646"/>
      <c r="AI1345" s="2646"/>
      <c r="AJ1345" s="2646"/>
      <c r="AK1345" s="2646"/>
      <c r="AL1345" s="3576"/>
      <c r="AM1345" s="3578"/>
    </row>
    <row r="1346" spans="2:39" s="2887" customFormat="1" ht="13.5" customHeight="1" thickBot="1" x14ac:dyDescent="0.25">
      <c r="B1346" s="3635"/>
      <c r="C1346" s="3626"/>
      <c r="D1346" s="3626"/>
      <c r="E1346" s="3626"/>
      <c r="F1346" s="3626"/>
      <c r="G1346" s="3626"/>
      <c r="H1346" s="3626"/>
      <c r="I1346" s="3626"/>
      <c r="J1346" s="3626"/>
      <c r="K1346" s="3626"/>
      <c r="L1346" s="3626"/>
      <c r="M1346" s="3626"/>
      <c r="N1346" s="3626"/>
      <c r="O1346" s="3626"/>
      <c r="P1346" s="3626"/>
      <c r="Q1346" s="3626"/>
      <c r="R1346" s="2580"/>
      <c r="S1346" s="2580"/>
      <c r="T1346" s="2580"/>
      <c r="U1346" s="2580"/>
      <c r="V1346" s="2580"/>
      <c r="W1346" s="2580"/>
      <c r="X1346" s="2580"/>
      <c r="Y1346" s="2580"/>
      <c r="Z1346" s="2580"/>
      <c r="AA1346" s="2580"/>
      <c r="AB1346" s="2580"/>
      <c r="AC1346" s="2580"/>
      <c r="AD1346" s="2580"/>
      <c r="AE1346" s="2580"/>
      <c r="AF1346" s="2580"/>
      <c r="AG1346" s="2580"/>
      <c r="AH1346" s="2580"/>
      <c r="AI1346" s="2580"/>
      <c r="AJ1346" s="2580"/>
      <c r="AK1346" s="2580"/>
      <c r="AL1346" s="3576"/>
    </row>
    <row r="1347" spans="2:39" s="2887" customFormat="1" ht="13.5" thickBot="1" x14ac:dyDescent="0.25">
      <c r="B1347" s="3627" t="s">
        <v>5063</v>
      </c>
      <c r="C1347" s="3627"/>
      <c r="D1347" s="3627" t="s">
        <v>5053</v>
      </c>
      <c r="E1347" s="3627" t="s">
        <v>5064</v>
      </c>
      <c r="F1347" s="3629" t="s">
        <v>224</v>
      </c>
      <c r="G1347" s="3629"/>
      <c r="H1347" s="3629"/>
      <c r="I1347" s="3629"/>
      <c r="J1347" s="3629"/>
      <c r="K1347" s="3629"/>
      <c r="L1347" s="3629"/>
      <c r="M1347" s="3629"/>
      <c r="N1347" s="3629"/>
      <c r="O1347" s="3629"/>
      <c r="P1347" s="3629"/>
      <c r="Q1347" s="3629"/>
      <c r="R1347" s="3629"/>
      <c r="S1347" s="3629" t="s">
        <v>340</v>
      </c>
      <c r="T1347" s="3629"/>
      <c r="U1347" s="3629"/>
      <c r="V1347" s="3629"/>
      <c r="W1347" s="3629"/>
      <c r="X1347" s="3629"/>
      <c r="Y1347" s="3629"/>
      <c r="Z1347" s="3629"/>
      <c r="AA1347" s="3629"/>
      <c r="AB1347" s="3629"/>
      <c r="AC1347" s="3629"/>
      <c r="AD1347" s="3629" t="s">
        <v>225</v>
      </c>
      <c r="AE1347" s="3629"/>
      <c r="AF1347" s="3629"/>
      <c r="AG1347" s="3629"/>
      <c r="AH1347" s="3630" t="s">
        <v>5048</v>
      </c>
      <c r="AI1347" s="3630"/>
      <c r="AJ1347" s="3630"/>
      <c r="AK1347" s="3630" t="s">
        <v>5048</v>
      </c>
      <c r="AL1347" s="3657"/>
      <c r="AM1347" s="3630"/>
    </row>
    <row r="1348" spans="2:39" s="2887" customFormat="1" ht="13.5" customHeight="1" thickBot="1" x14ac:dyDescent="0.25">
      <c r="B1348" s="3628"/>
      <c r="C1348" s="3628"/>
      <c r="D1348" s="3628"/>
      <c r="E1348" s="3628"/>
      <c r="F1348" s="3628" t="s">
        <v>5065</v>
      </c>
      <c r="G1348" s="3628" t="s">
        <v>5066</v>
      </c>
      <c r="H1348" s="3627" t="s">
        <v>5067</v>
      </c>
      <c r="I1348" s="3631" t="s">
        <v>5068</v>
      </c>
      <c r="J1348" s="3631" t="s">
        <v>5069</v>
      </c>
      <c r="K1348" s="3632" t="s">
        <v>5070</v>
      </c>
      <c r="L1348" s="3632" t="s">
        <v>5071</v>
      </c>
      <c r="M1348" s="3631" t="s">
        <v>5072</v>
      </c>
      <c r="N1348" s="3631"/>
      <c r="O1348" s="3632" t="s">
        <v>5073</v>
      </c>
      <c r="P1348" s="3632" t="s">
        <v>5074</v>
      </c>
      <c r="Q1348" s="3632" t="s">
        <v>5075</v>
      </c>
      <c r="R1348" s="3632" t="s">
        <v>5076</v>
      </c>
      <c r="S1348" s="3627" t="s">
        <v>5077</v>
      </c>
      <c r="T1348" s="3627" t="s">
        <v>5078</v>
      </c>
      <c r="U1348" s="3627" t="s">
        <v>5079</v>
      </c>
      <c r="V1348" s="3627" t="s">
        <v>5080</v>
      </c>
      <c r="W1348" s="3627" t="s">
        <v>5081</v>
      </c>
      <c r="X1348" s="3627" t="s">
        <v>5082</v>
      </c>
      <c r="Y1348" s="3627" t="s">
        <v>5083</v>
      </c>
      <c r="Z1348" s="3627" t="s">
        <v>5084</v>
      </c>
      <c r="AA1348" s="3627" t="s">
        <v>5085</v>
      </c>
      <c r="AB1348" s="3631" t="s">
        <v>5086</v>
      </c>
      <c r="AC1348" s="3631" t="s">
        <v>5087</v>
      </c>
      <c r="AD1348" s="3627" t="s">
        <v>5088</v>
      </c>
      <c r="AE1348" s="3627" t="s">
        <v>5089</v>
      </c>
      <c r="AF1348" s="3627" t="s">
        <v>5090</v>
      </c>
      <c r="AG1348" s="3627" t="s">
        <v>5091</v>
      </c>
      <c r="AH1348" s="3627" t="s">
        <v>1162</v>
      </c>
      <c r="AI1348" s="3627" t="s">
        <v>5049</v>
      </c>
      <c r="AJ1348" s="3627" t="s">
        <v>5050</v>
      </c>
      <c r="AK1348" s="3627" t="s">
        <v>1162</v>
      </c>
      <c r="AL1348" s="3627" t="s">
        <v>5049</v>
      </c>
      <c r="AM1348" s="3627" t="s">
        <v>5050</v>
      </c>
    </row>
    <row r="1349" spans="2:39" s="2887" customFormat="1" ht="13.5" customHeight="1" thickBot="1" x14ac:dyDescent="0.25">
      <c r="B1349" s="3628"/>
      <c r="C1349" s="3628"/>
      <c r="D1349" s="3628"/>
      <c r="E1349" s="3628"/>
      <c r="F1349" s="3628"/>
      <c r="G1349" s="3628"/>
      <c r="H1349" s="3628"/>
      <c r="I1349" s="3632"/>
      <c r="J1349" s="3632"/>
      <c r="K1349" s="3632"/>
      <c r="L1349" s="3632"/>
      <c r="M1349" s="3556" t="s">
        <v>5092</v>
      </c>
      <c r="N1349" s="3557" t="s">
        <v>2809</v>
      </c>
      <c r="O1349" s="3632"/>
      <c r="P1349" s="3632"/>
      <c r="Q1349" s="3632"/>
      <c r="R1349" s="3632"/>
      <c r="S1349" s="3628"/>
      <c r="T1349" s="3628"/>
      <c r="U1349" s="3628"/>
      <c r="V1349" s="3628"/>
      <c r="W1349" s="3628"/>
      <c r="X1349" s="3628"/>
      <c r="Y1349" s="3628"/>
      <c r="Z1349" s="3628"/>
      <c r="AA1349" s="3628"/>
      <c r="AB1349" s="3632"/>
      <c r="AC1349" s="3632"/>
      <c r="AD1349" s="3628"/>
      <c r="AE1349" s="3628"/>
      <c r="AF1349" s="3628"/>
      <c r="AG1349" s="3628"/>
      <c r="AH1349" s="3628"/>
      <c r="AI1349" s="3628"/>
      <c r="AJ1349" s="3628"/>
      <c r="AK1349" s="3628"/>
      <c r="AL1349" s="3628"/>
      <c r="AM1349" s="3628"/>
    </row>
    <row r="1350" spans="2:39" s="2887" customFormat="1" ht="38.25" x14ac:dyDescent="0.2">
      <c r="B1350" s="4479" t="s">
        <v>6639</v>
      </c>
      <c r="C1350" s="4480"/>
      <c r="D1350" s="3353" t="s">
        <v>6640</v>
      </c>
      <c r="E1350" s="3354">
        <v>28.000000000000004</v>
      </c>
      <c r="F1350" s="3354">
        <v>10.651200000000001</v>
      </c>
      <c r="G1350" s="3166" t="s">
        <v>1545</v>
      </c>
      <c r="H1350" s="3166" t="s">
        <v>1545</v>
      </c>
      <c r="I1350" s="3166" t="s">
        <v>1545</v>
      </c>
      <c r="J1350" s="3073">
        <v>63</v>
      </c>
      <c r="K1350" s="3355">
        <v>0.16800000000000001</v>
      </c>
      <c r="L1350" s="3355">
        <v>0.16800000000000001</v>
      </c>
      <c r="M1350" s="3073">
        <v>63</v>
      </c>
      <c r="N1350" s="3073">
        <v>63</v>
      </c>
      <c r="O1350" s="3355">
        <v>0.16800000000000001</v>
      </c>
      <c r="P1350" s="3355">
        <v>0.16800000000000001</v>
      </c>
      <c r="Q1350" s="3355">
        <v>0.16800000000000001</v>
      </c>
      <c r="R1350" s="3355">
        <v>0.16800000000000001</v>
      </c>
      <c r="S1350" s="2709">
        <v>0.56000000000000005</v>
      </c>
      <c r="T1350" s="3166" t="s">
        <v>1545</v>
      </c>
      <c r="U1350" s="3166" t="s">
        <v>1545</v>
      </c>
      <c r="V1350" s="3075" t="s">
        <v>1144</v>
      </c>
      <c r="W1350" s="3355">
        <v>2.8000000000000004E-2</v>
      </c>
      <c r="X1350" s="3355">
        <v>6.720000000000001E-2</v>
      </c>
      <c r="Y1350" s="3075" t="s">
        <v>1545</v>
      </c>
      <c r="Z1350" s="3075" t="s">
        <v>1545</v>
      </c>
      <c r="AA1350" s="3075" t="s">
        <v>1545</v>
      </c>
      <c r="AB1350" s="3075" t="s">
        <v>1545</v>
      </c>
      <c r="AC1350" s="3355">
        <v>6.720000000000001E-2</v>
      </c>
      <c r="AD1350" s="3354">
        <v>11.188800000000001</v>
      </c>
      <c r="AE1350" s="3075" t="s">
        <v>49</v>
      </c>
      <c r="AF1350" s="2699">
        <v>3.6960000000000007E-2</v>
      </c>
      <c r="AG1350" s="2699">
        <v>0.11200000000000002</v>
      </c>
      <c r="AH1350" s="2655" t="s">
        <v>5717</v>
      </c>
      <c r="AI1350" s="2655" t="s">
        <v>5057</v>
      </c>
      <c r="AJ1350" s="3166">
        <v>5.6000000000000005</v>
      </c>
      <c r="AK1350" s="2655" t="s">
        <v>6592</v>
      </c>
      <c r="AL1350" s="2655" t="s">
        <v>3316</v>
      </c>
      <c r="AM1350" s="3246">
        <v>1.1200000000000001</v>
      </c>
    </row>
    <row r="1351" spans="2:39" s="2887" customFormat="1" ht="38.25" x14ac:dyDescent="0.2">
      <c r="B1351" s="3695" t="s">
        <v>6641</v>
      </c>
      <c r="C1351" s="3696"/>
      <c r="D1351" s="3362" t="s">
        <v>6642</v>
      </c>
      <c r="E1351" s="3363">
        <v>33.6</v>
      </c>
      <c r="F1351" s="3363">
        <v>15.691199999999998</v>
      </c>
      <c r="G1351" s="3068" t="s">
        <v>1545</v>
      </c>
      <c r="H1351" s="3068" t="s">
        <v>1545</v>
      </c>
      <c r="I1351" s="3068" t="s">
        <v>1545</v>
      </c>
      <c r="J1351" s="3053">
        <v>93</v>
      </c>
      <c r="K1351" s="3364">
        <v>0.16800000000000001</v>
      </c>
      <c r="L1351" s="3364">
        <v>0.16800000000000001</v>
      </c>
      <c r="M1351" s="3053">
        <v>93</v>
      </c>
      <c r="N1351" s="3053">
        <v>93</v>
      </c>
      <c r="O1351" s="3364">
        <v>0.16800000000000001</v>
      </c>
      <c r="P1351" s="3364">
        <v>0.16800000000000001</v>
      </c>
      <c r="Q1351" s="3364">
        <v>0.16800000000000001</v>
      </c>
      <c r="R1351" s="3364">
        <v>0.16800000000000001</v>
      </c>
      <c r="S1351" s="2621">
        <v>1.1200000000000001</v>
      </c>
      <c r="T1351" s="3068" t="s">
        <v>1545</v>
      </c>
      <c r="U1351" s="3068" t="s">
        <v>1545</v>
      </c>
      <c r="V1351" s="3069" t="s">
        <v>5590</v>
      </c>
      <c r="W1351" s="3364">
        <v>2.8000000000000004E-2</v>
      </c>
      <c r="X1351" s="3364">
        <v>6.720000000000001E-2</v>
      </c>
      <c r="Y1351" s="3069" t="s">
        <v>1545</v>
      </c>
      <c r="Z1351" s="3069" t="s">
        <v>1545</v>
      </c>
      <c r="AA1351" s="3069" t="s">
        <v>1545</v>
      </c>
      <c r="AB1351" s="3069" t="s">
        <v>1545</v>
      </c>
      <c r="AC1351" s="3364">
        <v>6.720000000000001E-2</v>
      </c>
      <c r="AD1351" s="3363">
        <v>11.188800000000001</v>
      </c>
      <c r="AE1351" s="3069" t="s">
        <v>49</v>
      </c>
      <c r="AF1351" s="2570">
        <v>3.6960000000000007E-2</v>
      </c>
      <c r="AG1351" s="2570">
        <v>0.11200000000000002</v>
      </c>
      <c r="AH1351" s="2622" t="s">
        <v>5717</v>
      </c>
      <c r="AI1351" s="2622" t="s">
        <v>5057</v>
      </c>
      <c r="AJ1351" s="3068">
        <v>5.6000000000000005</v>
      </c>
      <c r="AK1351" s="2622" t="s">
        <v>6592</v>
      </c>
      <c r="AL1351" s="2622" t="s">
        <v>3316</v>
      </c>
      <c r="AM1351" s="3504">
        <v>1.1200000000000001</v>
      </c>
    </row>
    <row r="1352" spans="2:39" s="2887" customFormat="1" ht="38.25" x14ac:dyDescent="0.2">
      <c r="B1352" s="3695" t="s">
        <v>6643</v>
      </c>
      <c r="C1352" s="3696"/>
      <c r="D1352" s="3362" t="s">
        <v>6644</v>
      </c>
      <c r="E1352" s="3363">
        <v>39.200000000000003</v>
      </c>
      <c r="F1352" s="3363">
        <v>17.0016</v>
      </c>
      <c r="G1352" s="3068" t="s">
        <v>1545</v>
      </c>
      <c r="H1352" s="3068" t="s">
        <v>1545</v>
      </c>
      <c r="I1352" s="3068" t="s">
        <v>1545</v>
      </c>
      <c r="J1352" s="3053">
        <v>101</v>
      </c>
      <c r="K1352" s="3364">
        <v>0.16800000000000001</v>
      </c>
      <c r="L1352" s="3364">
        <v>0.16800000000000001</v>
      </c>
      <c r="M1352" s="3053">
        <v>101</v>
      </c>
      <c r="N1352" s="3053">
        <v>101</v>
      </c>
      <c r="O1352" s="3364">
        <v>0.16800000000000001</v>
      </c>
      <c r="P1352" s="3364">
        <v>0.16800000000000001</v>
      </c>
      <c r="Q1352" s="3364">
        <v>0.16800000000000001</v>
      </c>
      <c r="R1352" s="3364">
        <v>0.16800000000000001</v>
      </c>
      <c r="S1352" s="2621">
        <v>1.6800000000000002</v>
      </c>
      <c r="T1352" s="3068" t="s">
        <v>1545</v>
      </c>
      <c r="U1352" s="3068" t="s">
        <v>1545</v>
      </c>
      <c r="V1352" s="3069" t="s">
        <v>5595</v>
      </c>
      <c r="W1352" s="3364">
        <v>2.8000000000000004E-2</v>
      </c>
      <c r="X1352" s="3364">
        <v>6.720000000000001E-2</v>
      </c>
      <c r="Y1352" s="3069" t="s">
        <v>1545</v>
      </c>
      <c r="Z1352" s="3069" t="s">
        <v>1545</v>
      </c>
      <c r="AA1352" s="3069" t="s">
        <v>1545</v>
      </c>
      <c r="AB1352" s="3069" t="s">
        <v>1545</v>
      </c>
      <c r="AC1352" s="3364">
        <v>6.720000000000001E-2</v>
      </c>
      <c r="AD1352" s="3363">
        <v>14.918400000000002</v>
      </c>
      <c r="AE1352" s="3069" t="s">
        <v>51</v>
      </c>
      <c r="AF1352" s="2570">
        <v>3.6960000000000007E-2</v>
      </c>
      <c r="AG1352" s="2570">
        <v>0.11200000000000002</v>
      </c>
      <c r="AH1352" s="2622" t="s">
        <v>5717</v>
      </c>
      <c r="AI1352" s="2622" t="s">
        <v>5057</v>
      </c>
      <c r="AJ1352" s="3068">
        <v>5.6000000000000005</v>
      </c>
      <c r="AK1352" s="2622" t="s">
        <v>6597</v>
      </c>
      <c r="AL1352" s="2622" t="s">
        <v>3607</v>
      </c>
      <c r="AM1352" s="3504">
        <v>1.4896000000000003</v>
      </c>
    </row>
    <row r="1353" spans="2:39" s="2887" customFormat="1" ht="38.25" x14ac:dyDescent="0.2">
      <c r="B1353" s="3695" t="s">
        <v>6645</v>
      </c>
      <c r="C1353" s="3696"/>
      <c r="D1353" s="3362" t="s">
        <v>6646</v>
      </c>
      <c r="E1353" s="3363">
        <v>44.800000000000004</v>
      </c>
      <c r="F1353" s="3363">
        <v>18.312000000000005</v>
      </c>
      <c r="G1353" s="3068" t="s">
        <v>1545</v>
      </c>
      <c r="H1353" s="3068" t="s">
        <v>1545</v>
      </c>
      <c r="I1353" s="3068" t="s">
        <v>1545</v>
      </c>
      <c r="J1353" s="3053">
        <v>109</v>
      </c>
      <c r="K1353" s="3364">
        <v>0.16800000000000001</v>
      </c>
      <c r="L1353" s="3364">
        <v>0.16800000000000001</v>
      </c>
      <c r="M1353" s="3053">
        <v>109</v>
      </c>
      <c r="N1353" s="3053">
        <v>109</v>
      </c>
      <c r="O1353" s="3364">
        <v>0.16800000000000001</v>
      </c>
      <c r="P1353" s="3364">
        <v>0.16800000000000001</v>
      </c>
      <c r="Q1353" s="3364">
        <v>0.16800000000000001</v>
      </c>
      <c r="R1353" s="3364">
        <v>0.16800000000000001</v>
      </c>
      <c r="S1353" s="2621">
        <v>2.2400000000000002</v>
      </c>
      <c r="T1353" s="3068" t="s">
        <v>1545</v>
      </c>
      <c r="U1353" s="3068" t="s">
        <v>1545</v>
      </c>
      <c r="V1353" s="3069" t="s">
        <v>5600</v>
      </c>
      <c r="W1353" s="3364">
        <v>2.8000000000000004E-2</v>
      </c>
      <c r="X1353" s="3364">
        <v>6.720000000000001E-2</v>
      </c>
      <c r="Y1353" s="3069" t="s">
        <v>1545</v>
      </c>
      <c r="Z1353" s="3069" t="s">
        <v>1545</v>
      </c>
      <c r="AA1353" s="3069" t="s">
        <v>1545</v>
      </c>
      <c r="AB1353" s="3069" t="s">
        <v>1545</v>
      </c>
      <c r="AC1353" s="3364">
        <v>6.720000000000001E-2</v>
      </c>
      <c r="AD1353" s="3363">
        <v>18.648</v>
      </c>
      <c r="AE1353" s="3069" t="s">
        <v>406</v>
      </c>
      <c r="AF1353" s="2570">
        <v>3.6960000000000007E-2</v>
      </c>
      <c r="AG1353" s="2570">
        <v>0.11200000000000002</v>
      </c>
      <c r="AH1353" s="2622" t="s">
        <v>5717</v>
      </c>
      <c r="AI1353" s="2622" t="s">
        <v>5057</v>
      </c>
      <c r="AJ1353" s="3068">
        <v>5.6000000000000005</v>
      </c>
      <c r="AK1353" s="2622" t="s">
        <v>6600</v>
      </c>
      <c r="AL1353" s="2622" t="s">
        <v>1690</v>
      </c>
      <c r="AM1353" s="3504">
        <v>1.8704000000000001</v>
      </c>
    </row>
    <row r="1354" spans="2:39" s="2887" customFormat="1" ht="38.25" x14ac:dyDescent="0.2">
      <c r="B1354" s="3695" t="s">
        <v>6647</v>
      </c>
      <c r="C1354" s="3696"/>
      <c r="D1354" s="3362" t="s">
        <v>6648</v>
      </c>
      <c r="E1354" s="3363">
        <v>56.000000000000007</v>
      </c>
      <c r="F1354" s="3363">
        <v>25.2224</v>
      </c>
      <c r="G1354" s="3068" t="s">
        <v>1545</v>
      </c>
      <c r="H1354" s="3068" t="s">
        <v>1545</v>
      </c>
      <c r="I1354" s="3068" t="s">
        <v>1545</v>
      </c>
      <c r="J1354" s="3053">
        <v>150</v>
      </c>
      <c r="K1354" s="3364">
        <v>0.16800000000000001</v>
      </c>
      <c r="L1354" s="3364">
        <v>0.16800000000000001</v>
      </c>
      <c r="M1354" s="3053">
        <v>150</v>
      </c>
      <c r="N1354" s="3053">
        <v>150</v>
      </c>
      <c r="O1354" s="3364">
        <v>0.16800000000000001</v>
      </c>
      <c r="P1354" s="3364">
        <v>0.16800000000000001</v>
      </c>
      <c r="Q1354" s="3364">
        <v>0.16800000000000001</v>
      </c>
      <c r="R1354" s="3364">
        <v>0.16800000000000001</v>
      </c>
      <c r="S1354" s="2621">
        <v>2.8000000000000003</v>
      </c>
      <c r="T1354" s="3068" t="s">
        <v>1545</v>
      </c>
      <c r="U1354" s="3068" t="s">
        <v>1545</v>
      </c>
      <c r="V1354" s="3069" t="s">
        <v>1141</v>
      </c>
      <c r="W1354" s="3364">
        <v>2.8000000000000004E-2</v>
      </c>
      <c r="X1354" s="3364">
        <v>6.720000000000001E-2</v>
      </c>
      <c r="Y1354" s="3069" t="s">
        <v>1545</v>
      </c>
      <c r="Z1354" s="3069" t="s">
        <v>1545</v>
      </c>
      <c r="AA1354" s="3069" t="s">
        <v>1545</v>
      </c>
      <c r="AB1354" s="3069" t="s">
        <v>1545</v>
      </c>
      <c r="AC1354" s="3364">
        <v>6.720000000000001E-2</v>
      </c>
      <c r="AD1354" s="3363">
        <v>22.377600000000001</v>
      </c>
      <c r="AE1354" s="3069" t="s">
        <v>5153</v>
      </c>
      <c r="AF1354" s="2570">
        <v>3.6960000000000007E-2</v>
      </c>
      <c r="AG1354" s="2570">
        <v>0.11200000000000002</v>
      </c>
      <c r="AH1354" s="2622" t="s">
        <v>5717</v>
      </c>
      <c r="AI1354" s="2622" t="s">
        <v>5057</v>
      </c>
      <c r="AJ1354" s="3068">
        <v>5.6000000000000005</v>
      </c>
      <c r="AK1354" s="2622" t="s">
        <v>6603</v>
      </c>
      <c r="AL1354" s="2622" t="s">
        <v>6604</v>
      </c>
      <c r="AM1354" s="3504">
        <v>2.2400000000000002</v>
      </c>
    </row>
    <row r="1355" spans="2:39" s="2887" customFormat="1" ht="38.25" x14ac:dyDescent="0.2">
      <c r="B1355" s="3695" t="s">
        <v>6649</v>
      </c>
      <c r="C1355" s="3696"/>
      <c r="D1355" s="3362" t="s">
        <v>6650</v>
      </c>
      <c r="E1355" s="3363">
        <v>67.2</v>
      </c>
      <c r="F1355" s="3363">
        <v>29.892800000000001</v>
      </c>
      <c r="G1355" s="3068" t="s">
        <v>1545</v>
      </c>
      <c r="H1355" s="3068" t="s">
        <v>1545</v>
      </c>
      <c r="I1355" s="3068" t="s">
        <v>1545</v>
      </c>
      <c r="J1355" s="3053">
        <v>190</v>
      </c>
      <c r="K1355" s="3364">
        <v>0.15680000000000002</v>
      </c>
      <c r="L1355" s="3364">
        <v>0.15680000000000002</v>
      </c>
      <c r="M1355" s="3053">
        <v>190</v>
      </c>
      <c r="N1355" s="3053">
        <v>190</v>
      </c>
      <c r="O1355" s="3364">
        <v>0.15680000000000002</v>
      </c>
      <c r="P1355" s="3364">
        <v>0.15680000000000002</v>
      </c>
      <c r="Q1355" s="3364">
        <v>0.15680000000000002</v>
      </c>
      <c r="R1355" s="3364">
        <v>0.15680000000000002</v>
      </c>
      <c r="S1355" s="2621">
        <v>5.6000000000000005</v>
      </c>
      <c r="T1355" s="3068" t="s">
        <v>1545</v>
      </c>
      <c r="U1355" s="3068" t="s">
        <v>1545</v>
      </c>
      <c r="V1355" s="3069" t="s">
        <v>1143</v>
      </c>
      <c r="W1355" s="3364">
        <v>2.8000000000000004E-2</v>
      </c>
      <c r="X1355" s="3364">
        <v>6.720000000000001E-2</v>
      </c>
      <c r="Y1355" s="3069" t="s">
        <v>1545</v>
      </c>
      <c r="Z1355" s="3069" t="s">
        <v>1545</v>
      </c>
      <c r="AA1355" s="3069" t="s">
        <v>1545</v>
      </c>
      <c r="AB1355" s="3069" t="s">
        <v>1545</v>
      </c>
      <c r="AC1355" s="3364">
        <v>6.720000000000001E-2</v>
      </c>
      <c r="AD1355" s="3363">
        <v>26.107200000000002</v>
      </c>
      <c r="AE1355" s="3069" t="s">
        <v>5570</v>
      </c>
      <c r="AF1355" s="2570">
        <v>3.6960000000000007E-2</v>
      </c>
      <c r="AG1355" s="2570">
        <v>0.11200000000000002</v>
      </c>
      <c r="AH1355" s="2622" t="s">
        <v>5717</v>
      </c>
      <c r="AI1355" s="2622" t="s">
        <v>5057</v>
      </c>
      <c r="AJ1355" s="3068">
        <v>5.6000000000000005</v>
      </c>
      <c r="AK1355" s="2622" t="s">
        <v>6607</v>
      </c>
      <c r="AL1355" s="2622" t="s">
        <v>6608</v>
      </c>
      <c r="AM1355" s="3504">
        <v>2.6096000000000004</v>
      </c>
    </row>
    <row r="1356" spans="2:39" s="2887" customFormat="1" ht="38.25" x14ac:dyDescent="0.2">
      <c r="B1356" s="3695" t="s">
        <v>6651</v>
      </c>
      <c r="C1356" s="3696"/>
      <c r="D1356" s="3362" t="s">
        <v>6652</v>
      </c>
      <c r="E1356" s="3363">
        <v>78.400000000000006</v>
      </c>
      <c r="F1356" s="3363">
        <v>37.363200000000006</v>
      </c>
      <c r="G1356" s="3068" t="s">
        <v>1545</v>
      </c>
      <c r="H1356" s="3068" t="s">
        <v>1545</v>
      </c>
      <c r="I1356" s="3068" t="s">
        <v>1545</v>
      </c>
      <c r="J1356" s="3053">
        <v>238</v>
      </c>
      <c r="K1356" s="3364">
        <v>0.15680000000000002</v>
      </c>
      <c r="L1356" s="3364">
        <v>0.15680000000000002</v>
      </c>
      <c r="M1356" s="3053">
        <v>238</v>
      </c>
      <c r="N1356" s="3053">
        <v>238</v>
      </c>
      <c r="O1356" s="3364">
        <v>0.15680000000000002</v>
      </c>
      <c r="P1356" s="3364">
        <v>0.15680000000000002</v>
      </c>
      <c r="Q1356" s="3364">
        <v>0.15680000000000002</v>
      </c>
      <c r="R1356" s="3364">
        <v>0.15680000000000002</v>
      </c>
      <c r="S1356" s="2621">
        <v>5.6000000000000005</v>
      </c>
      <c r="T1356" s="3068" t="s">
        <v>1545</v>
      </c>
      <c r="U1356" s="3068" t="s">
        <v>1545</v>
      </c>
      <c r="V1356" s="3069" t="s">
        <v>1143</v>
      </c>
      <c r="W1356" s="3364">
        <v>2.8000000000000004E-2</v>
      </c>
      <c r="X1356" s="3364">
        <v>6.720000000000001E-2</v>
      </c>
      <c r="Y1356" s="3069" t="s">
        <v>1545</v>
      </c>
      <c r="Z1356" s="3069" t="s">
        <v>1545</v>
      </c>
      <c r="AA1356" s="3069" t="s">
        <v>1545</v>
      </c>
      <c r="AB1356" s="3069" t="s">
        <v>1545</v>
      </c>
      <c r="AC1356" s="3364">
        <v>6.720000000000001E-2</v>
      </c>
      <c r="AD1356" s="3363">
        <v>29.836800000000004</v>
      </c>
      <c r="AE1356" s="3069" t="s">
        <v>56</v>
      </c>
      <c r="AF1356" s="2570">
        <v>3.6960000000000007E-2</v>
      </c>
      <c r="AG1356" s="2570">
        <v>0.11200000000000002</v>
      </c>
      <c r="AH1356" s="2622" t="s">
        <v>5717</v>
      </c>
      <c r="AI1356" s="2622" t="s">
        <v>5057</v>
      </c>
      <c r="AJ1356" s="3068">
        <v>5.6000000000000005</v>
      </c>
      <c r="AK1356" s="2622" t="s">
        <v>6611</v>
      </c>
      <c r="AL1356" s="2622" t="s">
        <v>6612</v>
      </c>
      <c r="AM1356" s="3504">
        <v>2.9792000000000005</v>
      </c>
    </row>
    <row r="1357" spans="2:39" s="2887" customFormat="1" ht="38.25" x14ac:dyDescent="0.2">
      <c r="B1357" s="3695" t="s">
        <v>6653</v>
      </c>
      <c r="C1357" s="3696"/>
      <c r="D1357" s="3362" t="s">
        <v>6654</v>
      </c>
      <c r="E1357" s="3363">
        <v>89.600000000000009</v>
      </c>
      <c r="F1357" s="3363">
        <v>42.033600000000007</v>
      </c>
      <c r="G1357" s="3068" t="s">
        <v>1545</v>
      </c>
      <c r="H1357" s="3068" t="s">
        <v>1545</v>
      </c>
      <c r="I1357" s="3068" t="s">
        <v>1545</v>
      </c>
      <c r="J1357" s="3053">
        <v>288</v>
      </c>
      <c r="K1357" s="3364">
        <v>0.14560000000000001</v>
      </c>
      <c r="L1357" s="3364">
        <v>0.14560000000000001</v>
      </c>
      <c r="M1357" s="3053">
        <v>288</v>
      </c>
      <c r="N1357" s="3053">
        <v>288</v>
      </c>
      <c r="O1357" s="3364">
        <v>0.14560000000000001</v>
      </c>
      <c r="P1357" s="3364">
        <v>0.14560000000000001</v>
      </c>
      <c r="Q1357" s="3364">
        <v>0.14560000000000001</v>
      </c>
      <c r="R1357" s="3364">
        <v>0.14560000000000001</v>
      </c>
      <c r="S1357" s="2621">
        <v>8.4</v>
      </c>
      <c r="T1357" s="3068" t="s">
        <v>1545</v>
      </c>
      <c r="U1357" s="3068" t="s">
        <v>1545</v>
      </c>
      <c r="V1357" s="3069" t="s">
        <v>1127</v>
      </c>
      <c r="W1357" s="3364">
        <v>2.8000000000000004E-2</v>
      </c>
      <c r="X1357" s="3364">
        <v>6.720000000000001E-2</v>
      </c>
      <c r="Y1357" s="3069" t="s">
        <v>1545</v>
      </c>
      <c r="Z1357" s="3069" t="s">
        <v>1545</v>
      </c>
      <c r="AA1357" s="3069" t="s">
        <v>1545</v>
      </c>
      <c r="AB1357" s="3069" t="s">
        <v>1545</v>
      </c>
      <c r="AC1357" s="3364">
        <v>6.720000000000001E-2</v>
      </c>
      <c r="AD1357" s="3363">
        <v>33.566400000000002</v>
      </c>
      <c r="AE1357" s="3069" t="s">
        <v>5579</v>
      </c>
      <c r="AF1357" s="2570">
        <v>3.6960000000000007E-2</v>
      </c>
      <c r="AG1357" s="2570">
        <v>0.11200000000000002</v>
      </c>
      <c r="AH1357" s="2622" t="s">
        <v>5717</v>
      </c>
      <c r="AI1357" s="2622" t="s">
        <v>5057</v>
      </c>
      <c r="AJ1357" s="3068">
        <v>5.6000000000000005</v>
      </c>
      <c r="AK1357" s="2622" t="s">
        <v>6615</v>
      </c>
      <c r="AL1357" s="2622" t="s">
        <v>4377</v>
      </c>
      <c r="AM1357" s="3504">
        <v>3.3600000000000003</v>
      </c>
    </row>
    <row r="1358" spans="2:39" s="2887" customFormat="1" ht="38.25" x14ac:dyDescent="0.2">
      <c r="B1358" s="3695" t="s">
        <v>6655</v>
      </c>
      <c r="C1358" s="3696"/>
      <c r="D1358" s="3362" t="s">
        <v>6656</v>
      </c>
      <c r="E1358" s="3363">
        <v>112.00000000000001</v>
      </c>
      <c r="F1358" s="3363">
        <v>57.904000000000011</v>
      </c>
      <c r="G1358" s="3068" t="s">
        <v>1545</v>
      </c>
      <c r="H1358" s="3068" t="s">
        <v>1545</v>
      </c>
      <c r="I1358" s="3068" t="s">
        <v>1545</v>
      </c>
      <c r="J1358" s="3053">
        <v>430</v>
      </c>
      <c r="K1358" s="3364">
        <v>0.13440000000000002</v>
      </c>
      <c r="L1358" s="3364">
        <v>0.13440000000000002</v>
      </c>
      <c r="M1358" s="3053">
        <v>430</v>
      </c>
      <c r="N1358" s="3053">
        <v>430</v>
      </c>
      <c r="O1358" s="3364">
        <v>0.13440000000000002</v>
      </c>
      <c r="P1358" s="3364">
        <v>0.13440000000000002</v>
      </c>
      <c r="Q1358" s="3364">
        <v>0.13440000000000002</v>
      </c>
      <c r="R1358" s="3364">
        <v>0.13440000000000002</v>
      </c>
      <c r="S1358" s="2621">
        <v>11.200000000000001</v>
      </c>
      <c r="T1358" s="3068" t="s">
        <v>1545</v>
      </c>
      <c r="U1358" s="3068" t="s">
        <v>1545</v>
      </c>
      <c r="V1358" s="3069" t="s">
        <v>5584</v>
      </c>
      <c r="W1358" s="3364">
        <v>2.8000000000000004E-2</v>
      </c>
      <c r="X1358" s="3364">
        <v>6.720000000000001E-2</v>
      </c>
      <c r="Y1358" s="3069" t="s">
        <v>1545</v>
      </c>
      <c r="Z1358" s="3069" t="s">
        <v>1545</v>
      </c>
      <c r="AA1358" s="3069" t="s">
        <v>1545</v>
      </c>
      <c r="AB1358" s="3069" t="s">
        <v>1545</v>
      </c>
      <c r="AC1358" s="3364">
        <v>6.720000000000001E-2</v>
      </c>
      <c r="AD1358" s="3363">
        <v>37.295999999999999</v>
      </c>
      <c r="AE1358" s="3069" t="s">
        <v>58</v>
      </c>
      <c r="AF1358" s="2570">
        <v>3.6960000000000007E-2</v>
      </c>
      <c r="AG1358" s="2570">
        <v>0.11200000000000002</v>
      </c>
      <c r="AH1358" s="2622" t="s">
        <v>5717</v>
      </c>
      <c r="AI1358" s="2622" t="s">
        <v>5057</v>
      </c>
      <c r="AJ1358" s="3068">
        <v>5.6000000000000005</v>
      </c>
      <c r="AK1358" s="2622" t="s">
        <v>6618</v>
      </c>
      <c r="AL1358" s="2622" t="s">
        <v>370</v>
      </c>
      <c r="AM1358" s="3504">
        <v>3.7296000000000005</v>
      </c>
    </row>
    <row r="1359" spans="2:39" s="2887" customFormat="1" ht="25.5" x14ac:dyDescent="0.2">
      <c r="B1359" s="3695" t="s">
        <v>6657</v>
      </c>
      <c r="C1359" s="3696"/>
      <c r="D1359" s="3362" t="s">
        <v>6658</v>
      </c>
      <c r="E1359" s="3363">
        <v>28.000000000000004</v>
      </c>
      <c r="F1359" s="3363">
        <v>16.251200000000001</v>
      </c>
      <c r="G1359" s="3068" t="s">
        <v>1545</v>
      </c>
      <c r="H1359" s="3068" t="s">
        <v>1545</v>
      </c>
      <c r="I1359" s="3068" t="s">
        <v>1545</v>
      </c>
      <c r="J1359" s="3053">
        <v>96</v>
      </c>
      <c r="K1359" s="3364">
        <v>0.16800000000000001</v>
      </c>
      <c r="L1359" s="3364">
        <v>0.16800000000000001</v>
      </c>
      <c r="M1359" s="3053">
        <v>96</v>
      </c>
      <c r="N1359" s="3053">
        <v>96</v>
      </c>
      <c r="O1359" s="3364">
        <v>0.16800000000000001</v>
      </c>
      <c r="P1359" s="3364">
        <v>0.16800000000000001</v>
      </c>
      <c r="Q1359" s="3364">
        <v>0.16800000000000001</v>
      </c>
      <c r="R1359" s="3364">
        <v>0.16800000000000001</v>
      </c>
      <c r="S1359" s="2621">
        <v>0.56000000000000005</v>
      </c>
      <c r="T1359" s="3068" t="s">
        <v>1545</v>
      </c>
      <c r="U1359" s="3068" t="s">
        <v>1545</v>
      </c>
      <c r="V1359" s="3069" t="s">
        <v>1144</v>
      </c>
      <c r="W1359" s="3364">
        <v>2.8000000000000004E-2</v>
      </c>
      <c r="X1359" s="3364">
        <v>6.720000000000001E-2</v>
      </c>
      <c r="Y1359" s="3069" t="s">
        <v>1545</v>
      </c>
      <c r="Z1359" s="3069" t="s">
        <v>1545</v>
      </c>
      <c r="AA1359" s="3069" t="s">
        <v>1545</v>
      </c>
      <c r="AB1359" s="3069" t="s">
        <v>1545</v>
      </c>
      <c r="AC1359" s="3364">
        <v>6.720000000000001E-2</v>
      </c>
      <c r="AD1359" s="3363">
        <v>11.188800000000001</v>
      </c>
      <c r="AE1359" s="3069" t="s">
        <v>49</v>
      </c>
      <c r="AF1359" s="2570">
        <v>3.6960000000000007E-2</v>
      </c>
      <c r="AG1359" s="2570">
        <v>0.11200000000000002</v>
      </c>
      <c r="AH1359" s="2622" t="s">
        <v>1545</v>
      </c>
      <c r="AI1359" s="2622" t="s">
        <v>1545</v>
      </c>
      <c r="AJ1359" s="3068" t="s">
        <v>1545</v>
      </c>
      <c r="AK1359" s="2622" t="s">
        <v>6592</v>
      </c>
      <c r="AL1359" s="2622" t="s">
        <v>3316</v>
      </c>
      <c r="AM1359" s="3504">
        <v>1.1200000000000001</v>
      </c>
    </row>
    <row r="1360" spans="2:39" s="2887" customFormat="1" ht="25.5" x14ac:dyDescent="0.2">
      <c r="B1360" s="3695" t="s">
        <v>6659</v>
      </c>
      <c r="C1360" s="3696"/>
      <c r="D1360" s="3362" t="s">
        <v>6660</v>
      </c>
      <c r="E1360" s="3363">
        <v>33.6</v>
      </c>
      <c r="F1360" s="3363">
        <v>17.561600000000002</v>
      </c>
      <c r="G1360" s="3068" t="s">
        <v>1545</v>
      </c>
      <c r="H1360" s="3068" t="s">
        <v>1545</v>
      </c>
      <c r="I1360" s="3068" t="s">
        <v>1545</v>
      </c>
      <c r="J1360" s="3053">
        <v>104</v>
      </c>
      <c r="K1360" s="3364">
        <v>0.16800000000000001</v>
      </c>
      <c r="L1360" s="3364">
        <v>0.16800000000000001</v>
      </c>
      <c r="M1360" s="3053">
        <v>104</v>
      </c>
      <c r="N1360" s="3053">
        <v>104</v>
      </c>
      <c r="O1360" s="3364">
        <v>0.16800000000000001</v>
      </c>
      <c r="P1360" s="3364">
        <v>0.16800000000000001</v>
      </c>
      <c r="Q1360" s="3364">
        <v>0.16800000000000001</v>
      </c>
      <c r="R1360" s="3364">
        <v>0.16800000000000001</v>
      </c>
      <c r="S1360" s="2621">
        <v>1.1200000000000001</v>
      </c>
      <c r="T1360" s="3068" t="s">
        <v>1545</v>
      </c>
      <c r="U1360" s="3068" t="s">
        <v>1545</v>
      </c>
      <c r="V1360" s="3069" t="s">
        <v>5590</v>
      </c>
      <c r="W1360" s="3364">
        <v>2.8000000000000004E-2</v>
      </c>
      <c r="X1360" s="3364">
        <v>6.720000000000001E-2</v>
      </c>
      <c r="Y1360" s="3069" t="s">
        <v>1545</v>
      </c>
      <c r="Z1360" s="3069" t="s">
        <v>1545</v>
      </c>
      <c r="AA1360" s="3069" t="s">
        <v>1545</v>
      </c>
      <c r="AB1360" s="3069" t="s">
        <v>1545</v>
      </c>
      <c r="AC1360" s="3364">
        <v>6.720000000000001E-2</v>
      </c>
      <c r="AD1360" s="3363">
        <v>14.918400000000002</v>
      </c>
      <c r="AE1360" s="3069" t="s">
        <v>51</v>
      </c>
      <c r="AF1360" s="2570">
        <v>3.6960000000000007E-2</v>
      </c>
      <c r="AG1360" s="2570">
        <v>0.11200000000000002</v>
      </c>
      <c r="AH1360" s="2622" t="s">
        <v>1545</v>
      </c>
      <c r="AI1360" s="2622" t="s">
        <v>1545</v>
      </c>
      <c r="AJ1360" s="3068" t="s">
        <v>1545</v>
      </c>
      <c r="AK1360" s="2622" t="s">
        <v>6597</v>
      </c>
      <c r="AL1360" s="2622" t="s">
        <v>3607</v>
      </c>
      <c r="AM1360" s="3504">
        <v>1.4896000000000003</v>
      </c>
    </row>
    <row r="1361" spans="2:39" s="2887" customFormat="1" ht="25.5" x14ac:dyDescent="0.2">
      <c r="B1361" s="3695" t="s">
        <v>6661</v>
      </c>
      <c r="C1361" s="3696"/>
      <c r="D1361" s="3362" t="s">
        <v>6662</v>
      </c>
      <c r="E1361" s="3363">
        <v>39.200000000000003</v>
      </c>
      <c r="F1361" s="3363">
        <v>22.601600000000001</v>
      </c>
      <c r="G1361" s="3068" t="s">
        <v>1545</v>
      </c>
      <c r="H1361" s="3068" t="s">
        <v>1545</v>
      </c>
      <c r="I1361" s="3068" t="s">
        <v>1545</v>
      </c>
      <c r="J1361" s="3053">
        <v>134</v>
      </c>
      <c r="K1361" s="3364">
        <v>0.16800000000000001</v>
      </c>
      <c r="L1361" s="3364">
        <v>0.16800000000000001</v>
      </c>
      <c r="M1361" s="3053">
        <v>134</v>
      </c>
      <c r="N1361" s="3053">
        <v>134</v>
      </c>
      <c r="O1361" s="3364">
        <v>0.16800000000000001</v>
      </c>
      <c r="P1361" s="3364">
        <v>0.16800000000000001</v>
      </c>
      <c r="Q1361" s="3364">
        <v>0.16800000000000001</v>
      </c>
      <c r="R1361" s="3364">
        <v>0.16800000000000001</v>
      </c>
      <c r="S1361" s="2621">
        <v>1.6800000000000002</v>
      </c>
      <c r="T1361" s="3068" t="s">
        <v>1545</v>
      </c>
      <c r="U1361" s="3068" t="s">
        <v>1545</v>
      </c>
      <c r="V1361" s="3069" t="s">
        <v>5595</v>
      </c>
      <c r="W1361" s="3364">
        <v>2.8000000000000004E-2</v>
      </c>
      <c r="X1361" s="3364">
        <v>6.720000000000001E-2</v>
      </c>
      <c r="Y1361" s="3069" t="s">
        <v>1545</v>
      </c>
      <c r="Z1361" s="3069" t="s">
        <v>1545</v>
      </c>
      <c r="AA1361" s="3069" t="s">
        <v>1545</v>
      </c>
      <c r="AB1361" s="3069" t="s">
        <v>1545</v>
      </c>
      <c r="AC1361" s="3364">
        <v>6.720000000000001E-2</v>
      </c>
      <c r="AD1361" s="3363">
        <v>14.918400000000002</v>
      </c>
      <c r="AE1361" s="3069" t="s">
        <v>51</v>
      </c>
      <c r="AF1361" s="2570">
        <v>3.6960000000000007E-2</v>
      </c>
      <c r="AG1361" s="2570">
        <v>0.11200000000000002</v>
      </c>
      <c r="AH1361" s="2622" t="s">
        <v>1545</v>
      </c>
      <c r="AI1361" s="2622" t="s">
        <v>1545</v>
      </c>
      <c r="AJ1361" s="3068" t="s">
        <v>1545</v>
      </c>
      <c r="AK1361" s="2622" t="s">
        <v>6597</v>
      </c>
      <c r="AL1361" s="2622" t="s">
        <v>3607</v>
      </c>
      <c r="AM1361" s="3504">
        <v>1.4896000000000003</v>
      </c>
    </row>
    <row r="1362" spans="2:39" s="2887" customFormat="1" ht="25.5" x14ac:dyDescent="0.2">
      <c r="B1362" s="3695" t="s">
        <v>6663</v>
      </c>
      <c r="C1362" s="3696"/>
      <c r="D1362" s="3362" t="s">
        <v>6664</v>
      </c>
      <c r="E1362" s="3363">
        <v>44.800000000000004</v>
      </c>
      <c r="F1362" s="3363">
        <v>23.912000000000003</v>
      </c>
      <c r="G1362" s="3068" t="s">
        <v>1545</v>
      </c>
      <c r="H1362" s="3068" t="s">
        <v>1545</v>
      </c>
      <c r="I1362" s="3068" t="s">
        <v>1545</v>
      </c>
      <c r="J1362" s="3053">
        <v>142</v>
      </c>
      <c r="K1362" s="3364">
        <v>0.16800000000000001</v>
      </c>
      <c r="L1362" s="3364">
        <v>0.16800000000000001</v>
      </c>
      <c r="M1362" s="3053">
        <v>142</v>
      </c>
      <c r="N1362" s="3053">
        <v>142</v>
      </c>
      <c r="O1362" s="3364">
        <v>0.16800000000000001</v>
      </c>
      <c r="P1362" s="3364">
        <v>0.16800000000000001</v>
      </c>
      <c r="Q1362" s="3364">
        <v>0.16800000000000001</v>
      </c>
      <c r="R1362" s="3364">
        <v>0.16800000000000001</v>
      </c>
      <c r="S1362" s="2621">
        <v>2.2400000000000002</v>
      </c>
      <c r="T1362" s="3068" t="s">
        <v>1545</v>
      </c>
      <c r="U1362" s="3068" t="s">
        <v>1545</v>
      </c>
      <c r="V1362" s="3069" t="s">
        <v>5600</v>
      </c>
      <c r="W1362" s="3364">
        <v>2.8000000000000004E-2</v>
      </c>
      <c r="X1362" s="3364">
        <v>6.720000000000001E-2</v>
      </c>
      <c r="Y1362" s="3069" t="s">
        <v>1545</v>
      </c>
      <c r="Z1362" s="3069" t="s">
        <v>1545</v>
      </c>
      <c r="AA1362" s="3069" t="s">
        <v>1545</v>
      </c>
      <c r="AB1362" s="3069" t="s">
        <v>1545</v>
      </c>
      <c r="AC1362" s="3364">
        <v>6.720000000000001E-2</v>
      </c>
      <c r="AD1362" s="3363">
        <v>18.648</v>
      </c>
      <c r="AE1362" s="3069" t="s">
        <v>406</v>
      </c>
      <c r="AF1362" s="2570">
        <v>3.6960000000000007E-2</v>
      </c>
      <c r="AG1362" s="2570">
        <v>0.11200000000000002</v>
      </c>
      <c r="AH1362" s="2622" t="s">
        <v>1545</v>
      </c>
      <c r="AI1362" s="2622" t="s">
        <v>1545</v>
      </c>
      <c r="AJ1362" s="3068" t="s">
        <v>1545</v>
      </c>
      <c r="AK1362" s="2622" t="s">
        <v>6600</v>
      </c>
      <c r="AL1362" s="2622" t="s">
        <v>1690</v>
      </c>
      <c r="AM1362" s="3504">
        <v>1.8704000000000001</v>
      </c>
    </row>
    <row r="1363" spans="2:39" s="2887" customFormat="1" ht="25.5" x14ac:dyDescent="0.2">
      <c r="B1363" s="3695" t="s">
        <v>6665</v>
      </c>
      <c r="C1363" s="3696"/>
      <c r="D1363" s="3362" t="s">
        <v>6666</v>
      </c>
      <c r="E1363" s="3363">
        <v>56.000000000000007</v>
      </c>
      <c r="F1363" s="3363">
        <v>30.822400000000002</v>
      </c>
      <c r="G1363" s="3068" t="s">
        <v>1545</v>
      </c>
      <c r="H1363" s="3068" t="s">
        <v>1545</v>
      </c>
      <c r="I1363" s="3068" t="s">
        <v>1545</v>
      </c>
      <c r="J1363" s="3053">
        <v>183</v>
      </c>
      <c r="K1363" s="3364">
        <v>0.16800000000000001</v>
      </c>
      <c r="L1363" s="3364">
        <v>0.16800000000000001</v>
      </c>
      <c r="M1363" s="3053">
        <v>183</v>
      </c>
      <c r="N1363" s="3053">
        <v>183</v>
      </c>
      <c r="O1363" s="3364">
        <v>0.16800000000000001</v>
      </c>
      <c r="P1363" s="3364">
        <v>0.16800000000000001</v>
      </c>
      <c r="Q1363" s="3364">
        <v>0.16800000000000001</v>
      </c>
      <c r="R1363" s="3364">
        <v>0.16800000000000001</v>
      </c>
      <c r="S1363" s="2621">
        <v>2.8000000000000003</v>
      </c>
      <c r="T1363" s="3068" t="s">
        <v>1545</v>
      </c>
      <c r="U1363" s="3068" t="s">
        <v>1545</v>
      </c>
      <c r="V1363" s="3069" t="s">
        <v>1141</v>
      </c>
      <c r="W1363" s="3364">
        <v>2.8000000000000004E-2</v>
      </c>
      <c r="X1363" s="3364">
        <v>6.720000000000001E-2</v>
      </c>
      <c r="Y1363" s="3069" t="s">
        <v>1545</v>
      </c>
      <c r="Z1363" s="3069" t="s">
        <v>1545</v>
      </c>
      <c r="AA1363" s="3069" t="s">
        <v>1545</v>
      </c>
      <c r="AB1363" s="3069" t="s">
        <v>1545</v>
      </c>
      <c r="AC1363" s="3364">
        <v>6.720000000000001E-2</v>
      </c>
      <c r="AD1363" s="3363">
        <v>22.377600000000001</v>
      </c>
      <c r="AE1363" s="3069" t="s">
        <v>5153</v>
      </c>
      <c r="AF1363" s="2570">
        <v>3.6960000000000007E-2</v>
      </c>
      <c r="AG1363" s="2570">
        <v>0.11200000000000002</v>
      </c>
      <c r="AH1363" s="2622" t="s">
        <v>1545</v>
      </c>
      <c r="AI1363" s="2622" t="s">
        <v>1545</v>
      </c>
      <c r="AJ1363" s="3068" t="s">
        <v>1545</v>
      </c>
      <c r="AK1363" s="2622" t="s">
        <v>6603</v>
      </c>
      <c r="AL1363" s="2622" t="s">
        <v>6604</v>
      </c>
      <c r="AM1363" s="3504">
        <v>2.2400000000000002</v>
      </c>
    </row>
    <row r="1364" spans="2:39" s="2887" customFormat="1" ht="25.5" x14ac:dyDescent="0.2">
      <c r="B1364" s="3695" t="s">
        <v>6667</v>
      </c>
      <c r="C1364" s="3696"/>
      <c r="D1364" s="3362" t="s">
        <v>6668</v>
      </c>
      <c r="E1364" s="3363">
        <v>67.2</v>
      </c>
      <c r="F1364" s="3363">
        <v>35.492800000000003</v>
      </c>
      <c r="G1364" s="3068" t="s">
        <v>1545</v>
      </c>
      <c r="H1364" s="3068" t="s">
        <v>1545</v>
      </c>
      <c r="I1364" s="3068" t="s">
        <v>1545</v>
      </c>
      <c r="J1364" s="3053">
        <v>226</v>
      </c>
      <c r="K1364" s="3364">
        <v>0.15680000000000002</v>
      </c>
      <c r="L1364" s="3364">
        <v>0.15680000000000002</v>
      </c>
      <c r="M1364" s="3053">
        <v>226</v>
      </c>
      <c r="N1364" s="3053">
        <v>226</v>
      </c>
      <c r="O1364" s="3364">
        <v>0.15680000000000002</v>
      </c>
      <c r="P1364" s="3364">
        <v>0.15680000000000002</v>
      </c>
      <c r="Q1364" s="3364">
        <v>0.15680000000000002</v>
      </c>
      <c r="R1364" s="3364">
        <v>0.15680000000000002</v>
      </c>
      <c r="S1364" s="2621">
        <v>5.6000000000000005</v>
      </c>
      <c r="T1364" s="3068" t="s">
        <v>1545</v>
      </c>
      <c r="U1364" s="3068" t="s">
        <v>1545</v>
      </c>
      <c r="V1364" s="3069" t="s">
        <v>1143</v>
      </c>
      <c r="W1364" s="3364">
        <v>2.8000000000000004E-2</v>
      </c>
      <c r="X1364" s="3364">
        <v>6.720000000000001E-2</v>
      </c>
      <c r="Y1364" s="3069" t="s">
        <v>1545</v>
      </c>
      <c r="Z1364" s="3069" t="s">
        <v>1545</v>
      </c>
      <c r="AA1364" s="3069" t="s">
        <v>1545</v>
      </c>
      <c r="AB1364" s="3069" t="s">
        <v>1545</v>
      </c>
      <c r="AC1364" s="3364">
        <v>6.720000000000001E-2</v>
      </c>
      <c r="AD1364" s="3363">
        <v>26.107200000000002</v>
      </c>
      <c r="AE1364" s="3069" t="s">
        <v>5570</v>
      </c>
      <c r="AF1364" s="2570">
        <v>3.6960000000000007E-2</v>
      </c>
      <c r="AG1364" s="2570">
        <v>0.11200000000000002</v>
      </c>
      <c r="AH1364" s="2622" t="s">
        <v>1545</v>
      </c>
      <c r="AI1364" s="2622" t="s">
        <v>1545</v>
      </c>
      <c r="AJ1364" s="3068" t="s">
        <v>1545</v>
      </c>
      <c r="AK1364" s="2622" t="s">
        <v>6607</v>
      </c>
      <c r="AL1364" s="2622" t="s">
        <v>6608</v>
      </c>
      <c r="AM1364" s="3504">
        <v>2.6096000000000004</v>
      </c>
    </row>
    <row r="1365" spans="2:39" s="2887" customFormat="1" ht="25.5" x14ac:dyDescent="0.2">
      <c r="B1365" s="3695" t="s">
        <v>6669</v>
      </c>
      <c r="C1365" s="3696"/>
      <c r="D1365" s="3362" t="s">
        <v>6670</v>
      </c>
      <c r="E1365" s="3363">
        <v>78.400000000000006</v>
      </c>
      <c r="F1365" s="3363">
        <v>42.963200000000001</v>
      </c>
      <c r="G1365" s="3068" t="s">
        <v>1545</v>
      </c>
      <c r="H1365" s="3068" t="s">
        <v>1545</v>
      </c>
      <c r="I1365" s="3068" t="s">
        <v>1545</v>
      </c>
      <c r="J1365" s="3053">
        <v>274</v>
      </c>
      <c r="K1365" s="3364">
        <v>0.15680000000000002</v>
      </c>
      <c r="L1365" s="3364">
        <v>0.15680000000000002</v>
      </c>
      <c r="M1365" s="3053">
        <v>274</v>
      </c>
      <c r="N1365" s="3053">
        <v>274</v>
      </c>
      <c r="O1365" s="3364">
        <v>0.15680000000000002</v>
      </c>
      <c r="P1365" s="3364">
        <v>0.15680000000000002</v>
      </c>
      <c r="Q1365" s="3364">
        <v>0.15680000000000002</v>
      </c>
      <c r="R1365" s="3364">
        <v>0.15680000000000002</v>
      </c>
      <c r="S1365" s="2621">
        <v>5.6000000000000005</v>
      </c>
      <c r="T1365" s="3068" t="s">
        <v>1545</v>
      </c>
      <c r="U1365" s="3068" t="s">
        <v>1545</v>
      </c>
      <c r="V1365" s="3069" t="s">
        <v>1143</v>
      </c>
      <c r="W1365" s="3364">
        <v>2.8000000000000004E-2</v>
      </c>
      <c r="X1365" s="3364">
        <v>6.720000000000001E-2</v>
      </c>
      <c r="Y1365" s="3069" t="s">
        <v>1545</v>
      </c>
      <c r="Z1365" s="3069" t="s">
        <v>1545</v>
      </c>
      <c r="AA1365" s="3069" t="s">
        <v>1545</v>
      </c>
      <c r="AB1365" s="3069" t="s">
        <v>1545</v>
      </c>
      <c r="AC1365" s="3364">
        <v>6.720000000000001E-2</v>
      </c>
      <c r="AD1365" s="3363">
        <v>29.836800000000004</v>
      </c>
      <c r="AE1365" s="3069" t="s">
        <v>56</v>
      </c>
      <c r="AF1365" s="2570">
        <v>3.6960000000000007E-2</v>
      </c>
      <c r="AG1365" s="2570">
        <v>0.11200000000000002</v>
      </c>
      <c r="AH1365" s="2622" t="s">
        <v>1545</v>
      </c>
      <c r="AI1365" s="2622" t="s">
        <v>1545</v>
      </c>
      <c r="AJ1365" s="3068" t="s">
        <v>1545</v>
      </c>
      <c r="AK1365" s="2622" t="s">
        <v>6611</v>
      </c>
      <c r="AL1365" s="2622" t="s">
        <v>6612</v>
      </c>
      <c r="AM1365" s="3504">
        <v>2.9792000000000005</v>
      </c>
    </row>
    <row r="1366" spans="2:39" s="2887" customFormat="1" ht="25.5" x14ac:dyDescent="0.2">
      <c r="B1366" s="3695" t="s">
        <v>6671</v>
      </c>
      <c r="C1366" s="3696"/>
      <c r="D1366" s="3362" t="s">
        <v>6672</v>
      </c>
      <c r="E1366" s="3363">
        <v>89.600000000000009</v>
      </c>
      <c r="F1366" s="3363">
        <v>47.633600000000008</v>
      </c>
      <c r="G1366" s="3068" t="s">
        <v>1545</v>
      </c>
      <c r="H1366" s="3068" t="s">
        <v>1545</v>
      </c>
      <c r="I1366" s="3068" t="s">
        <v>1545</v>
      </c>
      <c r="J1366" s="3053">
        <v>327</v>
      </c>
      <c r="K1366" s="3364">
        <v>0.14560000000000001</v>
      </c>
      <c r="L1366" s="3364">
        <v>0.14560000000000001</v>
      </c>
      <c r="M1366" s="3053">
        <v>327</v>
      </c>
      <c r="N1366" s="3053">
        <v>327</v>
      </c>
      <c r="O1366" s="3364">
        <v>0.14560000000000001</v>
      </c>
      <c r="P1366" s="3364">
        <v>0.14560000000000001</v>
      </c>
      <c r="Q1366" s="3364">
        <v>0.14560000000000001</v>
      </c>
      <c r="R1366" s="3364">
        <v>0.14560000000000001</v>
      </c>
      <c r="S1366" s="2621">
        <v>8.4</v>
      </c>
      <c r="T1366" s="3068" t="s">
        <v>1545</v>
      </c>
      <c r="U1366" s="3068" t="s">
        <v>1545</v>
      </c>
      <c r="V1366" s="3069" t="s">
        <v>1127</v>
      </c>
      <c r="W1366" s="3364">
        <v>2.8000000000000004E-2</v>
      </c>
      <c r="X1366" s="3364">
        <v>6.720000000000001E-2</v>
      </c>
      <c r="Y1366" s="3069" t="s">
        <v>1545</v>
      </c>
      <c r="Z1366" s="3069" t="s">
        <v>1545</v>
      </c>
      <c r="AA1366" s="3069" t="s">
        <v>1545</v>
      </c>
      <c r="AB1366" s="3069" t="s">
        <v>1545</v>
      </c>
      <c r="AC1366" s="3364">
        <v>6.720000000000001E-2</v>
      </c>
      <c r="AD1366" s="3363">
        <v>33.566400000000002</v>
      </c>
      <c r="AE1366" s="3069" t="s">
        <v>5579</v>
      </c>
      <c r="AF1366" s="2570">
        <v>3.6960000000000007E-2</v>
      </c>
      <c r="AG1366" s="2570">
        <v>0.11200000000000002</v>
      </c>
      <c r="AH1366" s="2622" t="s">
        <v>1545</v>
      </c>
      <c r="AI1366" s="2622" t="s">
        <v>1545</v>
      </c>
      <c r="AJ1366" s="3068" t="s">
        <v>1545</v>
      </c>
      <c r="AK1366" s="2622" t="s">
        <v>6615</v>
      </c>
      <c r="AL1366" s="2622" t="s">
        <v>4377</v>
      </c>
      <c r="AM1366" s="3504">
        <v>3.3600000000000003</v>
      </c>
    </row>
    <row r="1367" spans="2:39" s="2887" customFormat="1" ht="26.25" thickBot="1" x14ac:dyDescent="0.25">
      <c r="B1367" s="3695" t="s">
        <v>6673</v>
      </c>
      <c r="C1367" s="3696"/>
      <c r="D1367" s="3080" t="s">
        <v>6674</v>
      </c>
      <c r="E1367" s="3081">
        <v>112.00000000000001</v>
      </c>
      <c r="F1367" s="3081">
        <v>63.504000000000012</v>
      </c>
      <c r="G1367" s="3170" t="s">
        <v>1545</v>
      </c>
      <c r="H1367" s="3170" t="s">
        <v>1545</v>
      </c>
      <c r="I1367" s="3170" t="s">
        <v>1545</v>
      </c>
      <c r="J1367" s="2820">
        <v>472</v>
      </c>
      <c r="K1367" s="3083">
        <v>0.13440000000000002</v>
      </c>
      <c r="L1367" s="3083">
        <v>0.13440000000000002</v>
      </c>
      <c r="M1367" s="2820">
        <v>472</v>
      </c>
      <c r="N1367" s="2820">
        <v>472</v>
      </c>
      <c r="O1367" s="3083">
        <v>0.13440000000000002</v>
      </c>
      <c r="P1367" s="3083">
        <v>0.13440000000000002</v>
      </c>
      <c r="Q1367" s="3083">
        <v>0.13440000000000002</v>
      </c>
      <c r="R1367" s="3083">
        <v>0.13440000000000002</v>
      </c>
      <c r="S1367" s="2813">
        <v>11.200000000000001</v>
      </c>
      <c r="T1367" s="3170" t="s">
        <v>1545</v>
      </c>
      <c r="U1367" s="3170" t="s">
        <v>1545</v>
      </c>
      <c r="V1367" s="3084" t="s">
        <v>5584</v>
      </c>
      <c r="W1367" s="3083">
        <v>2.8000000000000004E-2</v>
      </c>
      <c r="X1367" s="3083">
        <v>6.720000000000001E-2</v>
      </c>
      <c r="Y1367" s="3084" t="s">
        <v>1545</v>
      </c>
      <c r="Z1367" s="3084" t="s">
        <v>1545</v>
      </c>
      <c r="AA1367" s="3084" t="s">
        <v>1545</v>
      </c>
      <c r="AB1367" s="3084" t="s">
        <v>1545</v>
      </c>
      <c r="AC1367" s="3083">
        <v>6.720000000000001E-2</v>
      </c>
      <c r="AD1367" s="3081">
        <v>37.295999999999999</v>
      </c>
      <c r="AE1367" s="3084" t="s">
        <v>58</v>
      </c>
      <c r="AF1367" s="2617">
        <v>3.6960000000000007E-2</v>
      </c>
      <c r="AG1367" s="2617">
        <v>0.11200000000000002</v>
      </c>
      <c r="AH1367" s="2664" t="s">
        <v>1545</v>
      </c>
      <c r="AI1367" s="2664" t="s">
        <v>1545</v>
      </c>
      <c r="AJ1367" s="3170" t="s">
        <v>1545</v>
      </c>
      <c r="AK1367" s="2664" t="s">
        <v>6618</v>
      </c>
      <c r="AL1367" s="2664" t="s">
        <v>370</v>
      </c>
      <c r="AM1367" s="3505">
        <v>3.7296000000000005</v>
      </c>
    </row>
    <row r="1368" spans="2:39" s="2887" customFormat="1" x14ac:dyDescent="0.2">
      <c r="B1368" s="2582"/>
      <c r="C1368" s="2575"/>
      <c r="D1368" s="3648"/>
      <c r="E1368" s="3648"/>
      <c r="F1368" s="3648"/>
      <c r="G1368" s="3648"/>
      <c r="H1368" s="2575"/>
      <c r="I1368" s="2576"/>
      <c r="J1368" s="2576"/>
      <c r="K1368" s="2576"/>
      <c r="L1368" s="2576"/>
      <c r="M1368" s="2575"/>
      <c r="N1368" s="2576"/>
      <c r="O1368" s="2576"/>
      <c r="P1368" s="2576"/>
      <c r="Q1368" s="2576"/>
      <c r="R1368" s="2576"/>
      <c r="S1368" s="2575"/>
      <c r="T1368" s="2574"/>
      <c r="U1368" s="2574"/>
      <c r="V1368" s="2574"/>
      <c r="W1368" s="2574"/>
      <c r="X1368" s="2574"/>
      <c r="Y1368" s="2574"/>
      <c r="Z1368" s="2574"/>
      <c r="AA1368" s="2574"/>
      <c r="AB1368" s="2574"/>
      <c r="AC1368" s="2574"/>
      <c r="AD1368" s="2574"/>
      <c r="AE1368" s="2574"/>
      <c r="AF1368" s="2574"/>
      <c r="AG1368" s="2574"/>
      <c r="AH1368" s="2574"/>
      <c r="AI1368" s="2574"/>
      <c r="AJ1368" s="2574"/>
      <c r="AK1368" s="2581"/>
    </row>
    <row r="1369" spans="2:39" s="2887" customFormat="1" ht="14.25" x14ac:dyDescent="0.2">
      <c r="B1369" s="3641" t="s">
        <v>5051</v>
      </c>
      <c r="C1369" s="3642"/>
      <c r="D1369" s="3728" t="s">
        <v>10</v>
      </c>
      <c r="E1369" s="3728"/>
      <c r="F1369" s="3728"/>
      <c r="G1369" s="3728"/>
      <c r="H1369" s="2578"/>
      <c r="I1369" s="2578"/>
      <c r="J1369" s="2578"/>
      <c r="K1369" s="2578"/>
      <c r="L1369" s="2578"/>
      <c r="M1369" s="2578"/>
      <c r="N1369" s="2578"/>
      <c r="O1369" s="2578"/>
      <c r="P1369" s="2578"/>
      <c r="Q1369" s="2578"/>
      <c r="R1369" s="2578"/>
      <c r="S1369" s="2578"/>
      <c r="T1369" s="2574"/>
      <c r="U1369" s="2574"/>
      <c r="V1369" s="2574"/>
      <c r="W1369" s="2574"/>
      <c r="X1369" s="2574"/>
      <c r="Y1369" s="2574"/>
      <c r="Z1369" s="2574"/>
      <c r="AA1369" s="2574"/>
      <c r="AB1369" s="2574"/>
      <c r="AC1369" s="2574"/>
      <c r="AD1369" s="2574"/>
      <c r="AE1369" s="2574"/>
      <c r="AF1369" s="2574"/>
      <c r="AG1369" s="2574"/>
      <c r="AH1369" s="2574"/>
      <c r="AI1369" s="2574"/>
      <c r="AJ1369" s="2574"/>
      <c r="AK1369" s="2581"/>
    </row>
    <row r="1370" spans="2:39" s="2887" customFormat="1" ht="14.25" x14ac:dyDescent="0.2">
      <c r="B1370" s="3641" t="s">
        <v>5052</v>
      </c>
      <c r="C1370" s="3642"/>
      <c r="D1370" s="3728" t="s">
        <v>10</v>
      </c>
      <c r="E1370" s="3728"/>
      <c r="F1370" s="3728"/>
      <c r="G1370" s="3728"/>
      <c r="H1370" s="2578"/>
      <c r="I1370" s="2578"/>
      <c r="J1370" s="2578"/>
      <c r="K1370" s="2578"/>
      <c r="L1370" s="2578"/>
      <c r="M1370" s="2578"/>
      <c r="N1370" s="2578"/>
      <c r="O1370" s="2578"/>
      <c r="P1370" s="2578"/>
      <c r="Q1370" s="2578"/>
      <c r="R1370" s="2578"/>
      <c r="S1370" s="2578"/>
      <c r="T1370" s="2574"/>
      <c r="U1370" s="2574"/>
      <c r="V1370" s="2574"/>
      <c r="W1370" s="2574"/>
      <c r="X1370" s="2574"/>
      <c r="Y1370" s="2574"/>
      <c r="Z1370" s="2574"/>
      <c r="AA1370" s="2574"/>
      <c r="AB1370" s="2574"/>
      <c r="AC1370" s="2574"/>
      <c r="AD1370" s="2574"/>
      <c r="AE1370" s="2574"/>
      <c r="AF1370" s="2574"/>
      <c r="AG1370" s="2574"/>
      <c r="AH1370" s="2574"/>
      <c r="AI1370" s="2574"/>
      <c r="AJ1370" s="2574"/>
      <c r="AK1370" s="2581"/>
    </row>
    <row r="1371" spans="2:39" s="2887" customFormat="1" ht="15.75" thickBot="1" x14ac:dyDescent="0.25">
      <c r="B1371" s="3645"/>
      <c r="C1371" s="3646"/>
      <c r="D1371" s="3647"/>
      <c r="E1371" s="3647"/>
      <c r="F1371" s="3647"/>
      <c r="G1371" s="3647"/>
      <c r="H1371" s="2583"/>
      <c r="I1371" s="2583"/>
      <c r="J1371" s="2583"/>
      <c r="K1371" s="2583"/>
      <c r="L1371" s="2583"/>
      <c r="M1371" s="2583"/>
      <c r="N1371" s="2583"/>
      <c r="O1371" s="2583"/>
      <c r="P1371" s="2583"/>
      <c r="Q1371" s="2583"/>
      <c r="R1371" s="2583"/>
      <c r="S1371" s="2583"/>
      <c r="T1371" s="2584"/>
      <c r="U1371" s="2584"/>
      <c r="V1371" s="2584"/>
      <c r="W1371" s="2584"/>
      <c r="X1371" s="2584"/>
      <c r="Y1371" s="2584"/>
      <c r="Z1371" s="2584"/>
      <c r="AA1371" s="2584"/>
      <c r="AB1371" s="2584"/>
      <c r="AC1371" s="2584"/>
      <c r="AD1371" s="2584"/>
      <c r="AE1371" s="2584"/>
      <c r="AF1371" s="2584"/>
      <c r="AG1371" s="2584"/>
      <c r="AH1371" s="2584"/>
      <c r="AI1371" s="2584"/>
      <c r="AJ1371" s="2584"/>
      <c r="AK1371" s="2586"/>
    </row>
    <row r="1372" spans="2:39" s="2887" customFormat="1" ht="12.75" customHeight="1" x14ac:dyDescent="0.2">
      <c r="B1372" s="2786" t="str">
        <f>+B1339</f>
        <v>.</v>
      </c>
    </row>
    <row r="1373" spans="2:39" s="2887" customFormat="1" ht="13.5" customHeight="1" thickBot="1" x14ac:dyDescent="0.25">
      <c r="B1373" s="2786"/>
    </row>
    <row r="1374" spans="2:39" s="2887" customFormat="1" ht="13.5" customHeight="1" x14ac:dyDescent="0.2">
      <c r="B1374" s="3616" t="s">
        <v>5060</v>
      </c>
      <c r="C1374" s="3617"/>
      <c r="D1374" s="3617"/>
      <c r="E1374" s="3617"/>
      <c r="F1374" s="3617"/>
      <c r="G1374" s="3617"/>
      <c r="H1374" s="3617"/>
      <c r="I1374" s="3617"/>
      <c r="J1374" s="3617"/>
      <c r="K1374" s="3617"/>
      <c r="L1374" s="3617"/>
      <c r="M1374" s="3617"/>
      <c r="N1374" s="3617"/>
      <c r="O1374" s="3617"/>
      <c r="P1374" s="3617"/>
      <c r="Q1374" s="3617"/>
      <c r="R1374" s="3617"/>
      <c r="S1374" s="3617"/>
      <c r="T1374" s="3617"/>
      <c r="U1374" s="3617"/>
      <c r="V1374" s="3617"/>
      <c r="W1374" s="3617"/>
      <c r="X1374" s="3617"/>
      <c r="Y1374" s="3617"/>
      <c r="Z1374" s="3617"/>
      <c r="AA1374" s="3617"/>
      <c r="AB1374" s="3617"/>
      <c r="AC1374" s="3617"/>
      <c r="AD1374" s="3617"/>
      <c r="AE1374" s="3617"/>
      <c r="AF1374" s="3617"/>
      <c r="AG1374" s="3617"/>
      <c r="AH1374" s="3617"/>
      <c r="AI1374" s="3617"/>
      <c r="AJ1374" s="3617"/>
      <c r="AK1374" s="3617"/>
      <c r="AL1374" s="3617"/>
      <c r="AM1374" s="3618"/>
    </row>
    <row r="1375" spans="2:39" s="2887" customFormat="1" x14ac:dyDescent="0.2">
      <c r="B1375" s="2579"/>
      <c r="C1375" s="3559"/>
      <c r="D1375" s="3559"/>
      <c r="E1375" s="3559"/>
      <c r="F1375" s="3559"/>
      <c r="G1375" s="2580"/>
      <c r="H1375" s="2580"/>
      <c r="I1375" s="2580"/>
      <c r="J1375" s="2580"/>
      <c r="K1375" s="2580"/>
      <c r="L1375" s="2580"/>
      <c r="M1375" s="2580"/>
      <c r="N1375" s="2580"/>
      <c r="O1375" s="2580"/>
      <c r="P1375" s="2580"/>
      <c r="Q1375" s="2580"/>
      <c r="R1375" s="2580"/>
      <c r="S1375" s="2580"/>
      <c r="T1375" s="2580"/>
      <c r="U1375" s="2580"/>
      <c r="V1375" s="2580"/>
      <c r="W1375" s="2580"/>
      <c r="X1375" s="2580"/>
      <c r="Y1375" s="2580"/>
      <c r="Z1375" s="2580"/>
      <c r="AA1375" s="2580"/>
      <c r="AB1375" s="2580"/>
      <c r="AC1375" s="2580"/>
      <c r="AD1375" s="2580"/>
      <c r="AE1375" s="2580"/>
      <c r="AF1375" s="2580"/>
      <c r="AG1375" s="2580"/>
      <c r="AH1375" s="2580"/>
      <c r="AI1375" s="2580"/>
      <c r="AJ1375" s="2580"/>
      <c r="AK1375" s="2580"/>
      <c r="AL1375" s="3575"/>
      <c r="AM1375" s="3577"/>
    </row>
    <row r="1376" spans="2:39" s="2887" customFormat="1" ht="13.5" customHeight="1" x14ac:dyDescent="0.2">
      <c r="B1376" s="2579" t="s">
        <v>5047</v>
      </c>
      <c r="C1376" s="3559"/>
      <c r="D1376" s="3619" t="s">
        <v>6588</v>
      </c>
      <c r="E1376" s="3619"/>
      <c r="F1376" s="3619"/>
      <c r="G1376" s="2580"/>
      <c r="H1376" s="2580"/>
      <c r="I1376" s="2580"/>
      <c r="J1376" s="2580"/>
      <c r="K1376" s="2580"/>
      <c r="L1376" s="2580"/>
      <c r="M1376" s="2580"/>
      <c r="N1376" s="2580"/>
      <c r="O1376" s="2580"/>
      <c r="P1376" s="2580"/>
      <c r="Q1376" s="2580"/>
      <c r="R1376" s="2580"/>
      <c r="S1376" s="2580"/>
      <c r="T1376" s="2580"/>
      <c r="U1376" s="2580"/>
      <c r="V1376" s="2580"/>
      <c r="W1376" s="2580"/>
      <c r="X1376" s="2580"/>
      <c r="Y1376" s="2580"/>
      <c r="Z1376" s="2580"/>
      <c r="AA1376" s="2580"/>
      <c r="AB1376" s="2580"/>
      <c r="AC1376" s="2580"/>
      <c r="AD1376" s="2580"/>
      <c r="AE1376" s="2580"/>
      <c r="AF1376" s="2580"/>
      <c r="AG1376" s="2580"/>
      <c r="AH1376" s="2580"/>
      <c r="AI1376" s="2580"/>
      <c r="AJ1376" s="2580"/>
      <c r="AK1376" s="2580"/>
      <c r="AL1376" s="3575"/>
      <c r="AM1376" s="3577"/>
    </row>
    <row r="1377" spans="2:39" s="2887" customFormat="1" ht="13.5" customHeight="1" thickBot="1" x14ac:dyDescent="0.25">
      <c r="B1377" s="3620" t="s">
        <v>5061</v>
      </c>
      <c r="C1377" s="3621"/>
      <c r="D1377" s="3622">
        <v>41646</v>
      </c>
      <c r="E1377" s="3622"/>
      <c r="F1377" s="3559"/>
      <c r="G1377" s="2580"/>
      <c r="H1377" s="2580"/>
      <c r="I1377" s="2580"/>
      <c r="J1377" s="2580"/>
      <c r="K1377" s="2580"/>
      <c r="L1377" s="2580"/>
      <c r="M1377" s="2580"/>
      <c r="N1377" s="2580"/>
      <c r="O1377" s="2580"/>
      <c r="P1377" s="2580"/>
      <c r="Q1377" s="2580"/>
      <c r="R1377" s="2580"/>
      <c r="S1377" s="2580"/>
      <c r="T1377" s="2580"/>
      <c r="U1377" s="2580"/>
      <c r="V1377" s="2580"/>
      <c r="W1377" s="2580"/>
      <c r="X1377" s="2580"/>
      <c r="Y1377" s="2580"/>
      <c r="Z1377" s="2580"/>
      <c r="AA1377" s="2580"/>
      <c r="AB1377" s="2580"/>
      <c r="AC1377" s="2580"/>
      <c r="AD1377" s="2580"/>
      <c r="AE1377" s="2580"/>
      <c r="AF1377" s="2580"/>
      <c r="AG1377" s="2580"/>
      <c r="AH1377" s="2580"/>
      <c r="AI1377" s="2580"/>
      <c r="AJ1377" s="2580"/>
      <c r="AK1377" s="2580"/>
      <c r="AL1377" s="3575"/>
      <c r="AM1377" s="3577"/>
    </row>
    <row r="1378" spans="2:39" s="2887" customFormat="1" ht="112.5" customHeight="1" thickBot="1" x14ac:dyDescent="0.25">
      <c r="B1378" s="3633" t="s">
        <v>5062</v>
      </c>
      <c r="C1378" s="3634"/>
      <c r="D1378" s="3623" t="s">
        <v>6589</v>
      </c>
      <c r="E1378" s="3624"/>
      <c r="F1378" s="3624"/>
      <c r="G1378" s="3624"/>
      <c r="H1378" s="3624"/>
      <c r="I1378" s="3624"/>
      <c r="J1378" s="3624"/>
      <c r="K1378" s="3625"/>
      <c r="L1378" s="2580"/>
      <c r="M1378" s="2580"/>
      <c r="N1378" s="2580"/>
      <c r="O1378" s="2580"/>
      <c r="P1378" s="2580"/>
      <c r="Q1378" s="2580"/>
      <c r="R1378" s="2580"/>
      <c r="S1378" s="2580"/>
      <c r="T1378" s="2580"/>
      <c r="U1378" s="2580"/>
      <c r="V1378" s="2580"/>
      <c r="W1378" s="2580"/>
      <c r="X1378" s="2580"/>
      <c r="Y1378" s="2580"/>
      <c r="Z1378" s="2580"/>
      <c r="AA1378" s="2580"/>
      <c r="AB1378" s="2580"/>
      <c r="AC1378" s="2580"/>
      <c r="AD1378" s="2580"/>
      <c r="AE1378" s="2580"/>
      <c r="AF1378" s="2580"/>
      <c r="AG1378" s="2580"/>
      <c r="AH1378" s="2580"/>
      <c r="AI1378" s="2580"/>
      <c r="AJ1378" s="2580"/>
      <c r="AK1378" s="2580"/>
      <c r="AL1378" s="3575"/>
      <c r="AM1378" s="3577"/>
    </row>
    <row r="1379" spans="2:39" s="2887" customFormat="1" ht="13.5" thickBot="1" x14ac:dyDescent="0.25">
      <c r="B1379" s="3635"/>
      <c r="C1379" s="3626"/>
      <c r="D1379" s="3626"/>
      <c r="E1379" s="3626"/>
      <c r="F1379" s="3626"/>
      <c r="G1379" s="3626"/>
      <c r="H1379" s="3626"/>
      <c r="I1379" s="3626"/>
      <c r="J1379" s="3626"/>
      <c r="K1379" s="3626"/>
      <c r="L1379" s="3626"/>
      <c r="M1379" s="3626"/>
      <c r="N1379" s="3626"/>
      <c r="O1379" s="3626"/>
      <c r="P1379" s="3626"/>
      <c r="Q1379" s="3626"/>
      <c r="R1379" s="2646"/>
      <c r="S1379" s="2646"/>
      <c r="T1379" s="2646"/>
      <c r="U1379" s="2646"/>
      <c r="V1379" s="2646"/>
      <c r="W1379" s="2646"/>
      <c r="X1379" s="2646"/>
      <c r="Y1379" s="2646"/>
      <c r="Z1379" s="2646"/>
      <c r="AA1379" s="2646"/>
      <c r="AB1379" s="2646"/>
      <c r="AC1379" s="2646"/>
      <c r="AD1379" s="2646"/>
      <c r="AE1379" s="2646"/>
      <c r="AF1379" s="2646"/>
      <c r="AG1379" s="2646"/>
      <c r="AH1379" s="2646"/>
      <c r="AI1379" s="2646"/>
      <c r="AJ1379" s="2646"/>
      <c r="AK1379" s="2646"/>
      <c r="AL1379" s="3576"/>
      <c r="AM1379" s="3578"/>
    </row>
    <row r="1380" spans="2:39" s="2887" customFormat="1" ht="13.5" thickBot="1" x14ac:dyDescent="0.25">
      <c r="B1380" s="3627" t="s">
        <v>5063</v>
      </c>
      <c r="C1380" s="3627"/>
      <c r="D1380" s="3627" t="s">
        <v>5053</v>
      </c>
      <c r="E1380" s="3627" t="s">
        <v>5064</v>
      </c>
      <c r="F1380" s="3629" t="s">
        <v>224</v>
      </c>
      <c r="G1380" s="3629"/>
      <c r="H1380" s="3629"/>
      <c r="I1380" s="3629"/>
      <c r="J1380" s="3629"/>
      <c r="K1380" s="3629"/>
      <c r="L1380" s="3629"/>
      <c r="M1380" s="3629"/>
      <c r="N1380" s="3629"/>
      <c r="O1380" s="3629"/>
      <c r="P1380" s="3629"/>
      <c r="Q1380" s="3629"/>
      <c r="R1380" s="3629"/>
      <c r="S1380" s="3629" t="s">
        <v>340</v>
      </c>
      <c r="T1380" s="3629"/>
      <c r="U1380" s="3629"/>
      <c r="V1380" s="3629"/>
      <c r="W1380" s="3629"/>
      <c r="X1380" s="3629"/>
      <c r="Y1380" s="3629"/>
      <c r="Z1380" s="3629"/>
      <c r="AA1380" s="3629"/>
      <c r="AB1380" s="3629"/>
      <c r="AC1380" s="3629"/>
      <c r="AD1380" s="3629" t="s">
        <v>225</v>
      </c>
      <c r="AE1380" s="3629"/>
      <c r="AF1380" s="3629"/>
      <c r="AG1380" s="3629"/>
      <c r="AH1380" s="3630" t="s">
        <v>5048</v>
      </c>
      <c r="AI1380" s="3630"/>
      <c r="AJ1380" s="3630"/>
      <c r="AK1380" s="3630" t="s">
        <v>5048</v>
      </c>
      <c r="AL1380" s="3657"/>
      <c r="AM1380" s="3657"/>
    </row>
    <row r="1381" spans="2:39" s="2887" customFormat="1" ht="13.5" thickBot="1" x14ac:dyDescent="0.25">
      <c r="B1381" s="3628"/>
      <c r="C1381" s="3628"/>
      <c r="D1381" s="3628"/>
      <c r="E1381" s="3628"/>
      <c r="F1381" s="3628" t="s">
        <v>5065</v>
      </c>
      <c r="G1381" s="3628" t="s">
        <v>5066</v>
      </c>
      <c r="H1381" s="3627" t="s">
        <v>5067</v>
      </c>
      <c r="I1381" s="3631" t="s">
        <v>5068</v>
      </c>
      <c r="J1381" s="3631" t="s">
        <v>5069</v>
      </c>
      <c r="K1381" s="3632" t="s">
        <v>5070</v>
      </c>
      <c r="L1381" s="3632" t="s">
        <v>5071</v>
      </c>
      <c r="M1381" s="3631" t="s">
        <v>5072</v>
      </c>
      <c r="N1381" s="3631"/>
      <c r="O1381" s="3632" t="s">
        <v>5073</v>
      </c>
      <c r="P1381" s="3632" t="s">
        <v>5074</v>
      </c>
      <c r="Q1381" s="3632" t="s">
        <v>5075</v>
      </c>
      <c r="R1381" s="3632" t="s">
        <v>5076</v>
      </c>
      <c r="S1381" s="3627" t="s">
        <v>5077</v>
      </c>
      <c r="T1381" s="3627" t="s">
        <v>5078</v>
      </c>
      <c r="U1381" s="3627" t="s">
        <v>5079</v>
      </c>
      <c r="V1381" s="3627" t="s">
        <v>5080</v>
      </c>
      <c r="W1381" s="3627" t="s">
        <v>5081</v>
      </c>
      <c r="X1381" s="3627" t="s">
        <v>5082</v>
      </c>
      <c r="Y1381" s="3627" t="s">
        <v>5083</v>
      </c>
      <c r="Z1381" s="3627" t="s">
        <v>5084</v>
      </c>
      <c r="AA1381" s="3627" t="s">
        <v>5085</v>
      </c>
      <c r="AB1381" s="3631" t="s">
        <v>5086</v>
      </c>
      <c r="AC1381" s="3631" t="s">
        <v>5087</v>
      </c>
      <c r="AD1381" s="3627" t="s">
        <v>5088</v>
      </c>
      <c r="AE1381" s="3627" t="s">
        <v>5089</v>
      </c>
      <c r="AF1381" s="3627" t="s">
        <v>5090</v>
      </c>
      <c r="AG1381" s="3627" t="s">
        <v>5091</v>
      </c>
      <c r="AH1381" s="3627" t="s">
        <v>1162</v>
      </c>
      <c r="AI1381" s="3627" t="s">
        <v>5049</v>
      </c>
      <c r="AJ1381" s="3627" t="s">
        <v>5050</v>
      </c>
      <c r="AK1381" s="3627" t="s">
        <v>1162</v>
      </c>
      <c r="AL1381" s="3627" t="s">
        <v>5049</v>
      </c>
      <c r="AM1381" s="3627" t="s">
        <v>5050</v>
      </c>
    </row>
    <row r="1382" spans="2:39" s="2887" customFormat="1" ht="13.5" thickBot="1" x14ac:dyDescent="0.25">
      <c r="B1382" s="3628"/>
      <c r="C1382" s="3628"/>
      <c r="D1382" s="3628"/>
      <c r="E1382" s="3628"/>
      <c r="F1382" s="3628"/>
      <c r="G1382" s="3628"/>
      <c r="H1382" s="3628"/>
      <c r="I1382" s="3632"/>
      <c r="J1382" s="3632"/>
      <c r="K1382" s="3632"/>
      <c r="L1382" s="3632"/>
      <c r="M1382" s="3556" t="s">
        <v>5092</v>
      </c>
      <c r="N1382" s="3557" t="s">
        <v>2809</v>
      </c>
      <c r="O1382" s="3632"/>
      <c r="P1382" s="3632"/>
      <c r="Q1382" s="3632"/>
      <c r="R1382" s="3632"/>
      <c r="S1382" s="3628"/>
      <c r="T1382" s="3628"/>
      <c r="U1382" s="3628"/>
      <c r="V1382" s="3628"/>
      <c r="W1382" s="3628"/>
      <c r="X1382" s="3628"/>
      <c r="Y1382" s="3628"/>
      <c r="Z1382" s="3628"/>
      <c r="AA1382" s="3628"/>
      <c r="AB1382" s="3632"/>
      <c r="AC1382" s="3632"/>
      <c r="AD1382" s="3628"/>
      <c r="AE1382" s="3628"/>
      <c r="AF1382" s="3628"/>
      <c r="AG1382" s="3628"/>
      <c r="AH1382" s="3628"/>
      <c r="AI1382" s="3628"/>
      <c r="AJ1382" s="3628"/>
      <c r="AK1382" s="3628"/>
      <c r="AL1382" s="3628"/>
      <c r="AM1382" s="3628"/>
    </row>
    <row r="1383" spans="2:39" s="2887" customFormat="1" ht="38.25" x14ac:dyDescent="0.2">
      <c r="B1383" s="4479" t="s">
        <v>6590</v>
      </c>
      <c r="C1383" s="4480"/>
      <c r="D1383" s="3353" t="s">
        <v>6591</v>
      </c>
      <c r="E1383" s="3354">
        <v>28.000000000000004</v>
      </c>
      <c r="F1383" s="3354">
        <v>10.651200000000001</v>
      </c>
      <c r="G1383" s="3166" t="s">
        <v>1545</v>
      </c>
      <c r="H1383" s="3166" t="s">
        <v>1545</v>
      </c>
      <c r="I1383" s="3166" t="s">
        <v>1545</v>
      </c>
      <c r="J1383" s="3073">
        <v>63</v>
      </c>
      <c r="K1383" s="3355">
        <v>0.16800000000000001</v>
      </c>
      <c r="L1383" s="3355">
        <v>0.16800000000000001</v>
      </c>
      <c r="M1383" s="3073">
        <v>63</v>
      </c>
      <c r="N1383" s="3073">
        <v>63</v>
      </c>
      <c r="O1383" s="3355">
        <v>0.16800000000000001</v>
      </c>
      <c r="P1383" s="3355">
        <v>0.16800000000000001</v>
      </c>
      <c r="Q1383" s="3355">
        <v>0.16800000000000001</v>
      </c>
      <c r="R1383" s="3355">
        <v>0.16800000000000001</v>
      </c>
      <c r="S1383" s="2709">
        <v>0.56000000000000005</v>
      </c>
      <c r="T1383" s="3166" t="s">
        <v>1545</v>
      </c>
      <c r="U1383" s="3166" t="s">
        <v>1545</v>
      </c>
      <c r="V1383" s="3075" t="s">
        <v>1144</v>
      </c>
      <c r="W1383" s="3355">
        <v>2.8000000000000004E-2</v>
      </c>
      <c r="X1383" s="3355">
        <v>6.720000000000001E-2</v>
      </c>
      <c r="Y1383" s="3075" t="s">
        <v>1545</v>
      </c>
      <c r="Z1383" s="3075" t="s">
        <v>1545</v>
      </c>
      <c r="AA1383" s="3075" t="s">
        <v>1545</v>
      </c>
      <c r="AB1383" s="3075" t="s">
        <v>1545</v>
      </c>
      <c r="AC1383" s="3355">
        <v>6.720000000000001E-2</v>
      </c>
      <c r="AD1383" s="3354">
        <v>11.188800000000001</v>
      </c>
      <c r="AE1383" s="3075" t="s">
        <v>49</v>
      </c>
      <c r="AF1383" s="2699">
        <v>3.6960000000000007E-2</v>
      </c>
      <c r="AG1383" s="2699">
        <v>0.11200000000000002</v>
      </c>
      <c r="AH1383" s="2655" t="s">
        <v>5717</v>
      </c>
      <c r="AI1383" s="2655" t="s">
        <v>5057</v>
      </c>
      <c r="AJ1383" s="3166">
        <v>5.6000000000000005</v>
      </c>
      <c r="AK1383" s="2655" t="s">
        <v>6592</v>
      </c>
      <c r="AL1383" s="2655" t="s">
        <v>3316</v>
      </c>
      <c r="AM1383" s="3246">
        <v>1.1200000000000001</v>
      </c>
    </row>
    <row r="1384" spans="2:39" s="2887" customFormat="1" ht="38.25" x14ac:dyDescent="0.2">
      <c r="B1384" s="3695" t="s">
        <v>6593</v>
      </c>
      <c r="C1384" s="3696"/>
      <c r="D1384" s="3362" t="s">
        <v>6594</v>
      </c>
      <c r="E1384" s="3363">
        <v>33.6</v>
      </c>
      <c r="F1384" s="3363">
        <v>15.691199999999998</v>
      </c>
      <c r="G1384" s="3068" t="s">
        <v>1545</v>
      </c>
      <c r="H1384" s="3068" t="s">
        <v>1545</v>
      </c>
      <c r="I1384" s="3068" t="s">
        <v>1545</v>
      </c>
      <c r="J1384" s="3053">
        <v>93</v>
      </c>
      <c r="K1384" s="3364">
        <v>0.16800000000000001</v>
      </c>
      <c r="L1384" s="3364">
        <v>0.16800000000000001</v>
      </c>
      <c r="M1384" s="3053">
        <v>93</v>
      </c>
      <c r="N1384" s="3053">
        <v>93</v>
      </c>
      <c r="O1384" s="3364">
        <v>0.16800000000000001</v>
      </c>
      <c r="P1384" s="3364">
        <v>0.16800000000000001</v>
      </c>
      <c r="Q1384" s="3364">
        <v>0.16800000000000001</v>
      </c>
      <c r="R1384" s="3364">
        <v>0.16800000000000001</v>
      </c>
      <c r="S1384" s="2621">
        <v>1.1200000000000001</v>
      </c>
      <c r="T1384" s="3068" t="s">
        <v>1545</v>
      </c>
      <c r="U1384" s="3068" t="s">
        <v>1545</v>
      </c>
      <c r="V1384" s="3069" t="s">
        <v>5590</v>
      </c>
      <c r="W1384" s="3364">
        <v>2.8000000000000004E-2</v>
      </c>
      <c r="X1384" s="3364">
        <v>6.720000000000001E-2</v>
      </c>
      <c r="Y1384" s="3069" t="s">
        <v>1545</v>
      </c>
      <c r="Z1384" s="3069" t="s">
        <v>1545</v>
      </c>
      <c r="AA1384" s="3069" t="s">
        <v>1545</v>
      </c>
      <c r="AB1384" s="3069" t="s">
        <v>1545</v>
      </c>
      <c r="AC1384" s="3364">
        <v>6.720000000000001E-2</v>
      </c>
      <c r="AD1384" s="3363">
        <v>11.188800000000001</v>
      </c>
      <c r="AE1384" s="3069" t="s">
        <v>49</v>
      </c>
      <c r="AF1384" s="2570">
        <v>3.6960000000000007E-2</v>
      </c>
      <c r="AG1384" s="2570">
        <v>0.11200000000000002</v>
      </c>
      <c r="AH1384" s="2622" t="s">
        <v>5717</v>
      </c>
      <c r="AI1384" s="2622" t="s">
        <v>5057</v>
      </c>
      <c r="AJ1384" s="3068">
        <v>5.6000000000000005</v>
      </c>
      <c r="AK1384" s="2622" t="s">
        <v>6592</v>
      </c>
      <c r="AL1384" s="2622" t="s">
        <v>3316</v>
      </c>
      <c r="AM1384" s="3504">
        <v>1.1200000000000001</v>
      </c>
    </row>
    <row r="1385" spans="2:39" s="2887" customFormat="1" ht="38.25" x14ac:dyDescent="0.2">
      <c r="B1385" s="3695" t="s">
        <v>6595</v>
      </c>
      <c r="C1385" s="3696"/>
      <c r="D1385" s="3362" t="s">
        <v>6596</v>
      </c>
      <c r="E1385" s="3363">
        <v>39.200000000000003</v>
      </c>
      <c r="F1385" s="3363">
        <v>17.0016</v>
      </c>
      <c r="G1385" s="3068" t="s">
        <v>1545</v>
      </c>
      <c r="H1385" s="3068" t="s">
        <v>1545</v>
      </c>
      <c r="I1385" s="3068" t="s">
        <v>1545</v>
      </c>
      <c r="J1385" s="3053">
        <v>101</v>
      </c>
      <c r="K1385" s="3364">
        <v>0.16800000000000001</v>
      </c>
      <c r="L1385" s="3364">
        <v>0.16800000000000001</v>
      </c>
      <c r="M1385" s="3053">
        <v>101</v>
      </c>
      <c r="N1385" s="3053">
        <v>101</v>
      </c>
      <c r="O1385" s="3364">
        <v>0.16800000000000001</v>
      </c>
      <c r="P1385" s="3364">
        <v>0.16800000000000001</v>
      </c>
      <c r="Q1385" s="3364">
        <v>0.16800000000000001</v>
      </c>
      <c r="R1385" s="3364">
        <v>0.16800000000000001</v>
      </c>
      <c r="S1385" s="2621">
        <v>1.6800000000000002</v>
      </c>
      <c r="T1385" s="3068" t="s">
        <v>1545</v>
      </c>
      <c r="U1385" s="3068" t="s">
        <v>1545</v>
      </c>
      <c r="V1385" s="3069" t="s">
        <v>5595</v>
      </c>
      <c r="W1385" s="3364">
        <v>2.8000000000000004E-2</v>
      </c>
      <c r="X1385" s="3364">
        <v>6.720000000000001E-2</v>
      </c>
      <c r="Y1385" s="3069" t="s">
        <v>1545</v>
      </c>
      <c r="Z1385" s="3069" t="s">
        <v>1545</v>
      </c>
      <c r="AA1385" s="3069" t="s">
        <v>1545</v>
      </c>
      <c r="AB1385" s="3069" t="s">
        <v>1545</v>
      </c>
      <c r="AC1385" s="3364">
        <v>6.720000000000001E-2</v>
      </c>
      <c r="AD1385" s="3363">
        <v>14.918400000000002</v>
      </c>
      <c r="AE1385" s="3069" t="s">
        <v>51</v>
      </c>
      <c r="AF1385" s="2570">
        <v>3.6960000000000007E-2</v>
      </c>
      <c r="AG1385" s="2570">
        <v>0.11200000000000002</v>
      </c>
      <c r="AH1385" s="2622" t="s">
        <v>5717</v>
      </c>
      <c r="AI1385" s="2622" t="s">
        <v>5057</v>
      </c>
      <c r="AJ1385" s="3068">
        <v>5.6000000000000005</v>
      </c>
      <c r="AK1385" s="2622" t="s">
        <v>6597</v>
      </c>
      <c r="AL1385" s="2622" t="s">
        <v>3607</v>
      </c>
      <c r="AM1385" s="3504">
        <v>1.4896000000000003</v>
      </c>
    </row>
    <row r="1386" spans="2:39" s="2887" customFormat="1" ht="38.25" x14ac:dyDescent="0.2">
      <c r="B1386" s="3695" t="s">
        <v>6598</v>
      </c>
      <c r="C1386" s="3696"/>
      <c r="D1386" s="3362" t="s">
        <v>6599</v>
      </c>
      <c r="E1386" s="3363">
        <v>44.800000000000004</v>
      </c>
      <c r="F1386" s="3363">
        <v>18.312000000000005</v>
      </c>
      <c r="G1386" s="3068" t="s">
        <v>1545</v>
      </c>
      <c r="H1386" s="3068" t="s">
        <v>1545</v>
      </c>
      <c r="I1386" s="3068" t="s">
        <v>1545</v>
      </c>
      <c r="J1386" s="3053">
        <v>109</v>
      </c>
      <c r="K1386" s="3364">
        <v>0.16800000000000001</v>
      </c>
      <c r="L1386" s="3364">
        <v>0.16800000000000001</v>
      </c>
      <c r="M1386" s="3053">
        <v>109</v>
      </c>
      <c r="N1386" s="3053">
        <v>109</v>
      </c>
      <c r="O1386" s="3364">
        <v>0.16800000000000001</v>
      </c>
      <c r="P1386" s="3364">
        <v>0.16800000000000001</v>
      </c>
      <c r="Q1386" s="3364">
        <v>0.16800000000000001</v>
      </c>
      <c r="R1386" s="3364">
        <v>0.16800000000000001</v>
      </c>
      <c r="S1386" s="2621">
        <v>2.2400000000000002</v>
      </c>
      <c r="T1386" s="3068" t="s">
        <v>1545</v>
      </c>
      <c r="U1386" s="3068" t="s">
        <v>1545</v>
      </c>
      <c r="V1386" s="3069" t="s">
        <v>5600</v>
      </c>
      <c r="W1386" s="3364">
        <v>2.8000000000000004E-2</v>
      </c>
      <c r="X1386" s="3364">
        <v>6.720000000000001E-2</v>
      </c>
      <c r="Y1386" s="3069" t="s">
        <v>1545</v>
      </c>
      <c r="Z1386" s="3069" t="s">
        <v>1545</v>
      </c>
      <c r="AA1386" s="3069" t="s">
        <v>1545</v>
      </c>
      <c r="AB1386" s="3069" t="s">
        <v>1545</v>
      </c>
      <c r="AC1386" s="3364">
        <v>6.720000000000001E-2</v>
      </c>
      <c r="AD1386" s="3363">
        <v>18.648</v>
      </c>
      <c r="AE1386" s="3069" t="s">
        <v>406</v>
      </c>
      <c r="AF1386" s="2570">
        <v>3.6960000000000007E-2</v>
      </c>
      <c r="AG1386" s="2570">
        <v>0.11200000000000002</v>
      </c>
      <c r="AH1386" s="2622" t="s">
        <v>5717</v>
      </c>
      <c r="AI1386" s="2622" t="s">
        <v>5057</v>
      </c>
      <c r="AJ1386" s="3068">
        <v>5.6000000000000005</v>
      </c>
      <c r="AK1386" s="2622" t="s">
        <v>6600</v>
      </c>
      <c r="AL1386" s="2622" t="s">
        <v>1690</v>
      </c>
      <c r="AM1386" s="3504">
        <v>1.8704000000000001</v>
      </c>
    </row>
    <row r="1387" spans="2:39" s="2887" customFormat="1" ht="38.25" x14ac:dyDescent="0.2">
      <c r="B1387" s="3695" t="s">
        <v>6601</v>
      </c>
      <c r="C1387" s="3696"/>
      <c r="D1387" s="3362" t="s">
        <v>6602</v>
      </c>
      <c r="E1387" s="3363">
        <v>56.000000000000007</v>
      </c>
      <c r="F1387" s="3363">
        <v>25.2224</v>
      </c>
      <c r="G1387" s="3068" t="s">
        <v>1545</v>
      </c>
      <c r="H1387" s="3068" t="s">
        <v>1545</v>
      </c>
      <c r="I1387" s="3068" t="s">
        <v>1545</v>
      </c>
      <c r="J1387" s="3053">
        <v>150</v>
      </c>
      <c r="K1387" s="3364">
        <v>0.16800000000000001</v>
      </c>
      <c r="L1387" s="3364">
        <v>0.16800000000000001</v>
      </c>
      <c r="M1387" s="3053">
        <v>150</v>
      </c>
      <c r="N1387" s="3053">
        <v>150</v>
      </c>
      <c r="O1387" s="3364">
        <v>0.16800000000000001</v>
      </c>
      <c r="P1387" s="3364">
        <v>0.16800000000000001</v>
      </c>
      <c r="Q1387" s="3364">
        <v>0.16800000000000001</v>
      </c>
      <c r="R1387" s="3364">
        <v>0.16800000000000001</v>
      </c>
      <c r="S1387" s="2621">
        <v>2.8000000000000003</v>
      </c>
      <c r="T1387" s="3068" t="s">
        <v>1545</v>
      </c>
      <c r="U1387" s="3068" t="s">
        <v>1545</v>
      </c>
      <c r="V1387" s="3069" t="s">
        <v>1141</v>
      </c>
      <c r="W1387" s="3364">
        <v>2.8000000000000004E-2</v>
      </c>
      <c r="X1387" s="3364">
        <v>6.720000000000001E-2</v>
      </c>
      <c r="Y1387" s="3069" t="s">
        <v>1545</v>
      </c>
      <c r="Z1387" s="3069" t="s">
        <v>1545</v>
      </c>
      <c r="AA1387" s="3069" t="s">
        <v>1545</v>
      </c>
      <c r="AB1387" s="3069" t="s">
        <v>1545</v>
      </c>
      <c r="AC1387" s="3364">
        <v>6.720000000000001E-2</v>
      </c>
      <c r="AD1387" s="3363">
        <v>22.377600000000001</v>
      </c>
      <c r="AE1387" s="3069" t="s">
        <v>5153</v>
      </c>
      <c r="AF1387" s="2570">
        <v>3.6960000000000007E-2</v>
      </c>
      <c r="AG1387" s="2570">
        <v>0.11200000000000002</v>
      </c>
      <c r="AH1387" s="2622" t="s">
        <v>5717</v>
      </c>
      <c r="AI1387" s="2622" t="s">
        <v>5057</v>
      </c>
      <c r="AJ1387" s="3068">
        <v>5.6000000000000005</v>
      </c>
      <c r="AK1387" s="2622" t="s">
        <v>6603</v>
      </c>
      <c r="AL1387" s="2622" t="s">
        <v>6604</v>
      </c>
      <c r="AM1387" s="3504">
        <v>2.2400000000000002</v>
      </c>
    </row>
    <row r="1388" spans="2:39" s="2887" customFormat="1" ht="38.25" x14ac:dyDescent="0.2">
      <c r="B1388" s="3695" t="s">
        <v>6605</v>
      </c>
      <c r="C1388" s="3696"/>
      <c r="D1388" s="3362" t="s">
        <v>6606</v>
      </c>
      <c r="E1388" s="3363">
        <v>67.2</v>
      </c>
      <c r="F1388" s="3363">
        <v>29.892800000000001</v>
      </c>
      <c r="G1388" s="3068" t="s">
        <v>1545</v>
      </c>
      <c r="H1388" s="3068" t="s">
        <v>1545</v>
      </c>
      <c r="I1388" s="3068" t="s">
        <v>1545</v>
      </c>
      <c r="J1388" s="3053">
        <v>190</v>
      </c>
      <c r="K1388" s="3364">
        <v>0.15680000000000002</v>
      </c>
      <c r="L1388" s="3364">
        <v>0.15680000000000002</v>
      </c>
      <c r="M1388" s="3053">
        <v>190</v>
      </c>
      <c r="N1388" s="3053">
        <v>190</v>
      </c>
      <c r="O1388" s="3364">
        <v>0.15680000000000002</v>
      </c>
      <c r="P1388" s="3364">
        <v>0.15680000000000002</v>
      </c>
      <c r="Q1388" s="3364">
        <v>0.15680000000000002</v>
      </c>
      <c r="R1388" s="3364">
        <v>0.15680000000000002</v>
      </c>
      <c r="S1388" s="2621">
        <v>5.6000000000000005</v>
      </c>
      <c r="T1388" s="3068" t="s">
        <v>1545</v>
      </c>
      <c r="U1388" s="3068" t="s">
        <v>1545</v>
      </c>
      <c r="V1388" s="3069" t="s">
        <v>1143</v>
      </c>
      <c r="W1388" s="3364">
        <v>2.8000000000000004E-2</v>
      </c>
      <c r="X1388" s="3364">
        <v>6.720000000000001E-2</v>
      </c>
      <c r="Y1388" s="3069" t="s">
        <v>1545</v>
      </c>
      <c r="Z1388" s="3069" t="s">
        <v>1545</v>
      </c>
      <c r="AA1388" s="3069" t="s">
        <v>1545</v>
      </c>
      <c r="AB1388" s="3069" t="s">
        <v>1545</v>
      </c>
      <c r="AC1388" s="3364">
        <v>6.720000000000001E-2</v>
      </c>
      <c r="AD1388" s="3363">
        <v>26.107200000000002</v>
      </c>
      <c r="AE1388" s="3069" t="s">
        <v>5570</v>
      </c>
      <c r="AF1388" s="2570">
        <v>3.6960000000000007E-2</v>
      </c>
      <c r="AG1388" s="2570">
        <v>0.11200000000000002</v>
      </c>
      <c r="AH1388" s="2622" t="s">
        <v>5717</v>
      </c>
      <c r="AI1388" s="2622" t="s">
        <v>5057</v>
      </c>
      <c r="AJ1388" s="3068">
        <v>5.6000000000000005</v>
      </c>
      <c r="AK1388" s="2622" t="s">
        <v>6607</v>
      </c>
      <c r="AL1388" s="2622" t="s">
        <v>6608</v>
      </c>
      <c r="AM1388" s="3504">
        <v>2.6096000000000004</v>
      </c>
    </row>
    <row r="1389" spans="2:39" s="2887" customFormat="1" ht="38.25" x14ac:dyDescent="0.2">
      <c r="B1389" s="3695" t="s">
        <v>6609</v>
      </c>
      <c r="C1389" s="3696"/>
      <c r="D1389" s="3362" t="s">
        <v>6610</v>
      </c>
      <c r="E1389" s="3363">
        <v>78.400000000000006</v>
      </c>
      <c r="F1389" s="3363">
        <v>37.363200000000006</v>
      </c>
      <c r="G1389" s="3068" t="s">
        <v>1545</v>
      </c>
      <c r="H1389" s="3068" t="s">
        <v>1545</v>
      </c>
      <c r="I1389" s="3068" t="s">
        <v>1545</v>
      </c>
      <c r="J1389" s="3053">
        <v>238</v>
      </c>
      <c r="K1389" s="3364">
        <v>0.15680000000000002</v>
      </c>
      <c r="L1389" s="3364">
        <v>0.15680000000000002</v>
      </c>
      <c r="M1389" s="3053">
        <v>238</v>
      </c>
      <c r="N1389" s="3053">
        <v>238</v>
      </c>
      <c r="O1389" s="3364">
        <v>0.15680000000000002</v>
      </c>
      <c r="P1389" s="3364">
        <v>0.15680000000000002</v>
      </c>
      <c r="Q1389" s="3364">
        <v>0.15680000000000002</v>
      </c>
      <c r="R1389" s="3364">
        <v>0.15680000000000002</v>
      </c>
      <c r="S1389" s="2621">
        <v>5.6000000000000005</v>
      </c>
      <c r="T1389" s="3068" t="s">
        <v>1545</v>
      </c>
      <c r="U1389" s="3068" t="s">
        <v>1545</v>
      </c>
      <c r="V1389" s="3069" t="s">
        <v>1143</v>
      </c>
      <c r="W1389" s="3364">
        <v>2.8000000000000004E-2</v>
      </c>
      <c r="X1389" s="3364">
        <v>6.720000000000001E-2</v>
      </c>
      <c r="Y1389" s="3069" t="s">
        <v>1545</v>
      </c>
      <c r="Z1389" s="3069" t="s">
        <v>1545</v>
      </c>
      <c r="AA1389" s="3069" t="s">
        <v>1545</v>
      </c>
      <c r="AB1389" s="3069" t="s">
        <v>1545</v>
      </c>
      <c r="AC1389" s="3364">
        <v>6.720000000000001E-2</v>
      </c>
      <c r="AD1389" s="3363">
        <v>29.836800000000004</v>
      </c>
      <c r="AE1389" s="3069" t="s">
        <v>56</v>
      </c>
      <c r="AF1389" s="2570">
        <v>3.6960000000000007E-2</v>
      </c>
      <c r="AG1389" s="2570">
        <v>0.11200000000000002</v>
      </c>
      <c r="AH1389" s="2622" t="s">
        <v>5717</v>
      </c>
      <c r="AI1389" s="2622" t="s">
        <v>5057</v>
      </c>
      <c r="AJ1389" s="3068">
        <v>5.6000000000000005</v>
      </c>
      <c r="AK1389" s="2622" t="s">
        <v>6611</v>
      </c>
      <c r="AL1389" s="2622" t="s">
        <v>6612</v>
      </c>
      <c r="AM1389" s="3504">
        <v>2.9792000000000005</v>
      </c>
    </row>
    <row r="1390" spans="2:39" s="2887" customFormat="1" ht="38.25" x14ac:dyDescent="0.2">
      <c r="B1390" s="3695" t="s">
        <v>6613</v>
      </c>
      <c r="C1390" s="3696"/>
      <c r="D1390" s="3362" t="s">
        <v>6614</v>
      </c>
      <c r="E1390" s="3363">
        <v>89.600000000000009</v>
      </c>
      <c r="F1390" s="3363">
        <v>42.033600000000007</v>
      </c>
      <c r="G1390" s="3068" t="s">
        <v>1545</v>
      </c>
      <c r="H1390" s="3068" t="s">
        <v>1545</v>
      </c>
      <c r="I1390" s="3068" t="s">
        <v>1545</v>
      </c>
      <c r="J1390" s="3053">
        <v>288</v>
      </c>
      <c r="K1390" s="3364">
        <v>0.14560000000000001</v>
      </c>
      <c r="L1390" s="3364">
        <v>0.14560000000000001</v>
      </c>
      <c r="M1390" s="3053">
        <v>288</v>
      </c>
      <c r="N1390" s="3053">
        <v>288</v>
      </c>
      <c r="O1390" s="3364">
        <v>0.14560000000000001</v>
      </c>
      <c r="P1390" s="3364">
        <v>0.14560000000000001</v>
      </c>
      <c r="Q1390" s="3364">
        <v>0.14560000000000001</v>
      </c>
      <c r="R1390" s="3364">
        <v>0.14560000000000001</v>
      </c>
      <c r="S1390" s="2621">
        <v>8.4</v>
      </c>
      <c r="T1390" s="3068" t="s">
        <v>1545</v>
      </c>
      <c r="U1390" s="3068" t="s">
        <v>1545</v>
      </c>
      <c r="V1390" s="3069" t="s">
        <v>1127</v>
      </c>
      <c r="W1390" s="3364">
        <v>2.8000000000000004E-2</v>
      </c>
      <c r="X1390" s="3364">
        <v>6.720000000000001E-2</v>
      </c>
      <c r="Y1390" s="3069" t="s">
        <v>1545</v>
      </c>
      <c r="Z1390" s="3069" t="s">
        <v>1545</v>
      </c>
      <c r="AA1390" s="3069" t="s">
        <v>1545</v>
      </c>
      <c r="AB1390" s="3069" t="s">
        <v>1545</v>
      </c>
      <c r="AC1390" s="3364">
        <v>6.720000000000001E-2</v>
      </c>
      <c r="AD1390" s="3363">
        <v>33.566400000000002</v>
      </c>
      <c r="AE1390" s="3069" t="s">
        <v>5579</v>
      </c>
      <c r="AF1390" s="2570">
        <v>3.6960000000000007E-2</v>
      </c>
      <c r="AG1390" s="2570">
        <v>0.11200000000000002</v>
      </c>
      <c r="AH1390" s="2622" t="s">
        <v>5717</v>
      </c>
      <c r="AI1390" s="2622" t="s">
        <v>5057</v>
      </c>
      <c r="AJ1390" s="3068">
        <v>5.6000000000000005</v>
      </c>
      <c r="AK1390" s="2622" t="s">
        <v>6615</v>
      </c>
      <c r="AL1390" s="2622" t="s">
        <v>4377</v>
      </c>
      <c r="AM1390" s="3504">
        <v>3.3600000000000003</v>
      </c>
    </row>
    <row r="1391" spans="2:39" s="2887" customFormat="1" ht="38.25" x14ac:dyDescent="0.2">
      <c r="B1391" s="3695" t="s">
        <v>6616</v>
      </c>
      <c r="C1391" s="3696"/>
      <c r="D1391" s="3362" t="s">
        <v>6617</v>
      </c>
      <c r="E1391" s="3363">
        <v>112.00000000000001</v>
      </c>
      <c r="F1391" s="3363">
        <v>57.904000000000011</v>
      </c>
      <c r="G1391" s="3068" t="s">
        <v>1545</v>
      </c>
      <c r="H1391" s="3068" t="s">
        <v>1545</v>
      </c>
      <c r="I1391" s="3068" t="s">
        <v>1545</v>
      </c>
      <c r="J1391" s="3053">
        <v>430</v>
      </c>
      <c r="K1391" s="3364">
        <v>0.13440000000000002</v>
      </c>
      <c r="L1391" s="3364">
        <v>0.13440000000000002</v>
      </c>
      <c r="M1391" s="3053">
        <v>430</v>
      </c>
      <c r="N1391" s="3053">
        <v>430</v>
      </c>
      <c r="O1391" s="3364">
        <v>0.13440000000000002</v>
      </c>
      <c r="P1391" s="3364">
        <v>0.13440000000000002</v>
      </c>
      <c r="Q1391" s="3364">
        <v>0.13440000000000002</v>
      </c>
      <c r="R1391" s="3364">
        <v>0.13440000000000002</v>
      </c>
      <c r="S1391" s="2621">
        <v>11.200000000000001</v>
      </c>
      <c r="T1391" s="3068" t="s">
        <v>1545</v>
      </c>
      <c r="U1391" s="3068" t="s">
        <v>1545</v>
      </c>
      <c r="V1391" s="3069" t="s">
        <v>5584</v>
      </c>
      <c r="W1391" s="3364">
        <v>2.8000000000000004E-2</v>
      </c>
      <c r="X1391" s="3364">
        <v>6.720000000000001E-2</v>
      </c>
      <c r="Y1391" s="3069" t="s">
        <v>1545</v>
      </c>
      <c r="Z1391" s="3069" t="s">
        <v>1545</v>
      </c>
      <c r="AA1391" s="3069" t="s">
        <v>1545</v>
      </c>
      <c r="AB1391" s="3069" t="s">
        <v>1545</v>
      </c>
      <c r="AC1391" s="3364">
        <v>6.720000000000001E-2</v>
      </c>
      <c r="AD1391" s="3363">
        <v>37.295999999999999</v>
      </c>
      <c r="AE1391" s="3069" t="s">
        <v>58</v>
      </c>
      <c r="AF1391" s="2570">
        <v>3.6960000000000007E-2</v>
      </c>
      <c r="AG1391" s="2570">
        <v>0.11200000000000002</v>
      </c>
      <c r="AH1391" s="2622" t="s">
        <v>5717</v>
      </c>
      <c r="AI1391" s="2622" t="s">
        <v>5057</v>
      </c>
      <c r="AJ1391" s="3068">
        <v>5.6000000000000005</v>
      </c>
      <c r="AK1391" s="2622" t="s">
        <v>6618</v>
      </c>
      <c r="AL1391" s="2622" t="s">
        <v>370</v>
      </c>
      <c r="AM1391" s="3504">
        <v>3.7296000000000005</v>
      </c>
    </row>
    <row r="1392" spans="2:39" s="2887" customFormat="1" ht="25.5" x14ac:dyDescent="0.2">
      <c r="B1392" s="3695" t="s">
        <v>6619</v>
      </c>
      <c r="C1392" s="3696"/>
      <c r="D1392" s="3362" t="s">
        <v>6620</v>
      </c>
      <c r="E1392" s="3363">
        <v>28.000000000000004</v>
      </c>
      <c r="F1392" s="3363">
        <v>16.251200000000001</v>
      </c>
      <c r="G1392" s="3068" t="s">
        <v>1545</v>
      </c>
      <c r="H1392" s="3068" t="s">
        <v>1545</v>
      </c>
      <c r="I1392" s="3068" t="s">
        <v>1545</v>
      </c>
      <c r="J1392" s="3053">
        <v>96</v>
      </c>
      <c r="K1392" s="3364">
        <v>0.16800000000000001</v>
      </c>
      <c r="L1392" s="3364">
        <v>0.16800000000000001</v>
      </c>
      <c r="M1392" s="3053">
        <v>96</v>
      </c>
      <c r="N1392" s="3053">
        <v>96</v>
      </c>
      <c r="O1392" s="3364">
        <v>0.16800000000000001</v>
      </c>
      <c r="P1392" s="3364">
        <v>0.16800000000000001</v>
      </c>
      <c r="Q1392" s="3364">
        <v>0.16800000000000001</v>
      </c>
      <c r="R1392" s="3364">
        <v>0.16800000000000001</v>
      </c>
      <c r="S1392" s="2621">
        <v>0.56000000000000005</v>
      </c>
      <c r="T1392" s="3068" t="s">
        <v>1545</v>
      </c>
      <c r="U1392" s="3068" t="s">
        <v>1545</v>
      </c>
      <c r="V1392" s="3069" t="s">
        <v>1144</v>
      </c>
      <c r="W1392" s="3364">
        <v>2.8000000000000004E-2</v>
      </c>
      <c r="X1392" s="3364">
        <v>6.720000000000001E-2</v>
      </c>
      <c r="Y1392" s="3069" t="s">
        <v>1545</v>
      </c>
      <c r="Z1392" s="3069" t="s">
        <v>1545</v>
      </c>
      <c r="AA1392" s="3069" t="s">
        <v>1545</v>
      </c>
      <c r="AB1392" s="3069" t="s">
        <v>1545</v>
      </c>
      <c r="AC1392" s="3364">
        <v>6.720000000000001E-2</v>
      </c>
      <c r="AD1392" s="3363">
        <v>11.188800000000001</v>
      </c>
      <c r="AE1392" s="3069" t="s">
        <v>49</v>
      </c>
      <c r="AF1392" s="2570">
        <v>3.6960000000000007E-2</v>
      </c>
      <c r="AG1392" s="2570">
        <v>0.11200000000000002</v>
      </c>
      <c r="AH1392" s="2622" t="s">
        <v>1545</v>
      </c>
      <c r="AI1392" s="2622" t="s">
        <v>1545</v>
      </c>
      <c r="AJ1392" s="3068" t="s">
        <v>1545</v>
      </c>
      <c r="AK1392" s="2622" t="s">
        <v>6592</v>
      </c>
      <c r="AL1392" s="2622" t="s">
        <v>3316</v>
      </c>
      <c r="AM1392" s="3504">
        <v>1.1200000000000001</v>
      </c>
    </row>
    <row r="1393" spans="2:39" s="2887" customFormat="1" ht="25.5" x14ac:dyDescent="0.2">
      <c r="B1393" s="3695" t="s">
        <v>6621</v>
      </c>
      <c r="C1393" s="3696"/>
      <c r="D1393" s="3362" t="s">
        <v>6622</v>
      </c>
      <c r="E1393" s="3363">
        <v>33.6</v>
      </c>
      <c r="F1393" s="3363">
        <v>17.561600000000002</v>
      </c>
      <c r="G1393" s="3068" t="s">
        <v>1545</v>
      </c>
      <c r="H1393" s="3068" t="s">
        <v>1545</v>
      </c>
      <c r="I1393" s="3068" t="s">
        <v>1545</v>
      </c>
      <c r="J1393" s="3053">
        <v>104</v>
      </c>
      <c r="K1393" s="3364">
        <v>0.16800000000000001</v>
      </c>
      <c r="L1393" s="3364">
        <v>0.16800000000000001</v>
      </c>
      <c r="M1393" s="3053">
        <v>104</v>
      </c>
      <c r="N1393" s="3053">
        <v>104</v>
      </c>
      <c r="O1393" s="3364">
        <v>0.16800000000000001</v>
      </c>
      <c r="P1393" s="3364">
        <v>0.16800000000000001</v>
      </c>
      <c r="Q1393" s="3364">
        <v>0.16800000000000001</v>
      </c>
      <c r="R1393" s="3364">
        <v>0.16800000000000001</v>
      </c>
      <c r="S1393" s="2621">
        <v>1.1200000000000001</v>
      </c>
      <c r="T1393" s="3068" t="s">
        <v>1545</v>
      </c>
      <c r="U1393" s="3068" t="s">
        <v>1545</v>
      </c>
      <c r="V1393" s="3069" t="s">
        <v>5590</v>
      </c>
      <c r="W1393" s="3364">
        <v>2.8000000000000004E-2</v>
      </c>
      <c r="X1393" s="3364">
        <v>6.720000000000001E-2</v>
      </c>
      <c r="Y1393" s="3069" t="s">
        <v>1545</v>
      </c>
      <c r="Z1393" s="3069" t="s">
        <v>1545</v>
      </c>
      <c r="AA1393" s="3069" t="s">
        <v>1545</v>
      </c>
      <c r="AB1393" s="3069" t="s">
        <v>1545</v>
      </c>
      <c r="AC1393" s="3364">
        <v>6.720000000000001E-2</v>
      </c>
      <c r="AD1393" s="3363">
        <v>14.918400000000002</v>
      </c>
      <c r="AE1393" s="3069" t="s">
        <v>51</v>
      </c>
      <c r="AF1393" s="2570">
        <v>3.6960000000000007E-2</v>
      </c>
      <c r="AG1393" s="2570">
        <v>0.11200000000000002</v>
      </c>
      <c r="AH1393" s="2622" t="s">
        <v>1545</v>
      </c>
      <c r="AI1393" s="2622" t="s">
        <v>1545</v>
      </c>
      <c r="AJ1393" s="3068" t="s">
        <v>1545</v>
      </c>
      <c r="AK1393" s="2622" t="s">
        <v>6597</v>
      </c>
      <c r="AL1393" s="2622" t="s">
        <v>3607</v>
      </c>
      <c r="AM1393" s="3504">
        <v>1.4896000000000003</v>
      </c>
    </row>
    <row r="1394" spans="2:39" s="2887" customFormat="1" ht="25.5" x14ac:dyDescent="0.2">
      <c r="B1394" s="3695" t="s">
        <v>6623</v>
      </c>
      <c r="C1394" s="3696"/>
      <c r="D1394" s="3362" t="s">
        <v>6624</v>
      </c>
      <c r="E1394" s="3363">
        <v>39.200000000000003</v>
      </c>
      <c r="F1394" s="3363">
        <v>22.601600000000001</v>
      </c>
      <c r="G1394" s="3068" t="s">
        <v>1545</v>
      </c>
      <c r="H1394" s="3068" t="s">
        <v>1545</v>
      </c>
      <c r="I1394" s="3068" t="s">
        <v>1545</v>
      </c>
      <c r="J1394" s="3053">
        <v>134</v>
      </c>
      <c r="K1394" s="3364">
        <v>0.16800000000000001</v>
      </c>
      <c r="L1394" s="3364">
        <v>0.16800000000000001</v>
      </c>
      <c r="M1394" s="3053">
        <v>134</v>
      </c>
      <c r="N1394" s="3053">
        <v>134</v>
      </c>
      <c r="O1394" s="3364">
        <v>0.16800000000000001</v>
      </c>
      <c r="P1394" s="3364">
        <v>0.16800000000000001</v>
      </c>
      <c r="Q1394" s="3364">
        <v>0.16800000000000001</v>
      </c>
      <c r="R1394" s="3364">
        <v>0.16800000000000001</v>
      </c>
      <c r="S1394" s="2621">
        <v>1.6800000000000002</v>
      </c>
      <c r="T1394" s="3068" t="s">
        <v>1545</v>
      </c>
      <c r="U1394" s="3068" t="s">
        <v>1545</v>
      </c>
      <c r="V1394" s="3069" t="s">
        <v>5595</v>
      </c>
      <c r="W1394" s="3364">
        <v>2.8000000000000004E-2</v>
      </c>
      <c r="X1394" s="3364">
        <v>6.720000000000001E-2</v>
      </c>
      <c r="Y1394" s="3069" t="s">
        <v>1545</v>
      </c>
      <c r="Z1394" s="3069" t="s">
        <v>1545</v>
      </c>
      <c r="AA1394" s="3069" t="s">
        <v>1545</v>
      </c>
      <c r="AB1394" s="3069" t="s">
        <v>1545</v>
      </c>
      <c r="AC1394" s="3364">
        <v>6.720000000000001E-2</v>
      </c>
      <c r="AD1394" s="3363">
        <v>14.918400000000002</v>
      </c>
      <c r="AE1394" s="3069" t="s">
        <v>51</v>
      </c>
      <c r="AF1394" s="2570">
        <v>3.6960000000000007E-2</v>
      </c>
      <c r="AG1394" s="2570">
        <v>0.11200000000000002</v>
      </c>
      <c r="AH1394" s="2622" t="s">
        <v>1545</v>
      </c>
      <c r="AI1394" s="2622" t="s">
        <v>1545</v>
      </c>
      <c r="AJ1394" s="3068" t="s">
        <v>1545</v>
      </c>
      <c r="AK1394" s="2622" t="s">
        <v>6597</v>
      </c>
      <c r="AL1394" s="2622" t="s">
        <v>3607</v>
      </c>
      <c r="AM1394" s="3504">
        <v>1.4896000000000003</v>
      </c>
    </row>
    <row r="1395" spans="2:39" s="2887" customFormat="1" ht="25.5" x14ac:dyDescent="0.2">
      <c r="B1395" s="3695" t="s">
        <v>6625</v>
      </c>
      <c r="C1395" s="3696"/>
      <c r="D1395" s="3362" t="s">
        <v>6626</v>
      </c>
      <c r="E1395" s="3363">
        <v>44.800000000000004</v>
      </c>
      <c r="F1395" s="3363">
        <v>23.912000000000003</v>
      </c>
      <c r="G1395" s="3068" t="s">
        <v>1545</v>
      </c>
      <c r="H1395" s="3068" t="s">
        <v>1545</v>
      </c>
      <c r="I1395" s="3068" t="s">
        <v>1545</v>
      </c>
      <c r="J1395" s="3053">
        <v>142</v>
      </c>
      <c r="K1395" s="3364">
        <v>0.16800000000000001</v>
      </c>
      <c r="L1395" s="3364">
        <v>0.16800000000000001</v>
      </c>
      <c r="M1395" s="3053">
        <v>142</v>
      </c>
      <c r="N1395" s="3053">
        <v>142</v>
      </c>
      <c r="O1395" s="3364">
        <v>0.16800000000000001</v>
      </c>
      <c r="P1395" s="3364">
        <v>0.16800000000000001</v>
      </c>
      <c r="Q1395" s="3364">
        <v>0.16800000000000001</v>
      </c>
      <c r="R1395" s="3364">
        <v>0.16800000000000001</v>
      </c>
      <c r="S1395" s="2621">
        <v>2.2400000000000002</v>
      </c>
      <c r="T1395" s="3068" t="s">
        <v>1545</v>
      </c>
      <c r="U1395" s="3068" t="s">
        <v>1545</v>
      </c>
      <c r="V1395" s="3069" t="s">
        <v>5600</v>
      </c>
      <c r="W1395" s="3364">
        <v>2.8000000000000004E-2</v>
      </c>
      <c r="X1395" s="3364">
        <v>6.720000000000001E-2</v>
      </c>
      <c r="Y1395" s="3069" t="s">
        <v>1545</v>
      </c>
      <c r="Z1395" s="3069" t="s">
        <v>1545</v>
      </c>
      <c r="AA1395" s="3069" t="s">
        <v>1545</v>
      </c>
      <c r="AB1395" s="3069" t="s">
        <v>1545</v>
      </c>
      <c r="AC1395" s="3364">
        <v>6.720000000000001E-2</v>
      </c>
      <c r="AD1395" s="3363">
        <v>18.648</v>
      </c>
      <c r="AE1395" s="3069" t="s">
        <v>406</v>
      </c>
      <c r="AF1395" s="2570">
        <v>3.6960000000000007E-2</v>
      </c>
      <c r="AG1395" s="2570">
        <v>0.11200000000000002</v>
      </c>
      <c r="AH1395" s="2622" t="s">
        <v>1545</v>
      </c>
      <c r="AI1395" s="2622" t="s">
        <v>1545</v>
      </c>
      <c r="AJ1395" s="3068" t="s">
        <v>1545</v>
      </c>
      <c r="AK1395" s="2622" t="s">
        <v>6600</v>
      </c>
      <c r="AL1395" s="2622" t="s">
        <v>1690</v>
      </c>
      <c r="AM1395" s="3504">
        <v>1.8704000000000001</v>
      </c>
    </row>
    <row r="1396" spans="2:39" s="2887" customFormat="1" ht="25.5" x14ac:dyDescent="0.2">
      <c r="B1396" s="3695" t="s">
        <v>6627</v>
      </c>
      <c r="C1396" s="3696"/>
      <c r="D1396" s="3362" t="s">
        <v>6628</v>
      </c>
      <c r="E1396" s="3363">
        <v>56.000000000000007</v>
      </c>
      <c r="F1396" s="3363">
        <v>30.822400000000002</v>
      </c>
      <c r="G1396" s="3068" t="s">
        <v>1545</v>
      </c>
      <c r="H1396" s="3068" t="s">
        <v>1545</v>
      </c>
      <c r="I1396" s="3068" t="s">
        <v>1545</v>
      </c>
      <c r="J1396" s="3053">
        <v>183</v>
      </c>
      <c r="K1396" s="3364">
        <v>0.16800000000000001</v>
      </c>
      <c r="L1396" s="3364">
        <v>0.16800000000000001</v>
      </c>
      <c r="M1396" s="3053">
        <v>183</v>
      </c>
      <c r="N1396" s="3053">
        <v>183</v>
      </c>
      <c r="O1396" s="3364">
        <v>0.16800000000000001</v>
      </c>
      <c r="P1396" s="3364">
        <v>0.16800000000000001</v>
      </c>
      <c r="Q1396" s="3364">
        <v>0.16800000000000001</v>
      </c>
      <c r="R1396" s="3364">
        <v>0.16800000000000001</v>
      </c>
      <c r="S1396" s="2621">
        <v>2.8000000000000003</v>
      </c>
      <c r="T1396" s="3068" t="s">
        <v>1545</v>
      </c>
      <c r="U1396" s="3068" t="s">
        <v>1545</v>
      </c>
      <c r="V1396" s="3069" t="s">
        <v>1141</v>
      </c>
      <c r="W1396" s="3364">
        <v>2.8000000000000004E-2</v>
      </c>
      <c r="X1396" s="3364">
        <v>6.720000000000001E-2</v>
      </c>
      <c r="Y1396" s="3069" t="s">
        <v>1545</v>
      </c>
      <c r="Z1396" s="3069" t="s">
        <v>1545</v>
      </c>
      <c r="AA1396" s="3069" t="s">
        <v>1545</v>
      </c>
      <c r="AB1396" s="3069" t="s">
        <v>1545</v>
      </c>
      <c r="AC1396" s="3364">
        <v>6.720000000000001E-2</v>
      </c>
      <c r="AD1396" s="3363">
        <v>22.377600000000001</v>
      </c>
      <c r="AE1396" s="3069" t="s">
        <v>5153</v>
      </c>
      <c r="AF1396" s="2570">
        <v>3.6960000000000007E-2</v>
      </c>
      <c r="AG1396" s="2570">
        <v>0.11200000000000002</v>
      </c>
      <c r="AH1396" s="2622" t="s">
        <v>1545</v>
      </c>
      <c r="AI1396" s="2622" t="s">
        <v>1545</v>
      </c>
      <c r="AJ1396" s="3068" t="s">
        <v>1545</v>
      </c>
      <c r="AK1396" s="2622" t="s">
        <v>6603</v>
      </c>
      <c r="AL1396" s="2622" t="s">
        <v>6604</v>
      </c>
      <c r="AM1396" s="3504">
        <v>2.2400000000000002</v>
      </c>
    </row>
    <row r="1397" spans="2:39" s="2887" customFormat="1" ht="25.5" x14ac:dyDescent="0.2">
      <c r="B1397" s="3695" t="s">
        <v>6629</v>
      </c>
      <c r="C1397" s="3696"/>
      <c r="D1397" s="3362" t="s">
        <v>6630</v>
      </c>
      <c r="E1397" s="3363">
        <v>67.2</v>
      </c>
      <c r="F1397" s="3363">
        <v>35.492800000000003</v>
      </c>
      <c r="G1397" s="3068" t="s">
        <v>1545</v>
      </c>
      <c r="H1397" s="3068" t="s">
        <v>1545</v>
      </c>
      <c r="I1397" s="3068" t="s">
        <v>1545</v>
      </c>
      <c r="J1397" s="3053">
        <v>226</v>
      </c>
      <c r="K1397" s="3364">
        <v>0.15680000000000002</v>
      </c>
      <c r="L1397" s="3364">
        <v>0.15680000000000002</v>
      </c>
      <c r="M1397" s="3053">
        <v>226</v>
      </c>
      <c r="N1397" s="3053">
        <v>226</v>
      </c>
      <c r="O1397" s="3364">
        <v>0.15680000000000002</v>
      </c>
      <c r="P1397" s="3364">
        <v>0.15680000000000002</v>
      </c>
      <c r="Q1397" s="3364">
        <v>0.15680000000000002</v>
      </c>
      <c r="R1397" s="3364">
        <v>0.15680000000000002</v>
      </c>
      <c r="S1397" s="2621">
        <v>5.6000000000000005</v>
      </c>
      <c r="T1397" s="3068" t="s">
        <v>1545</v>
      </c>
      <c r="U1397" s="3068" t="s">
        <v>1545</v>
      </c>
      <c r="V1397" s="3069" t="s">
        <v>1143</v>
      </c>
      <c r="W1397" s="3364">
        <v>2.8000000000000004E-2</v>
      </c>
      <c r="X1397" s="3364">
        <v>6.720000000000001E-2</v>
      </c>
      <c r="Y1397" s="3069" t="s">
        <v>1545</v>
      </c>
      <c r="Z1397" s="3069" t="s">
        <v>1545</v>
      </c>
      <c r="AA1397" s="3069" t="s">
        <v>1545</v>
      </c>
      <c r="AB1397" s="3069" t="s">
        <v>1545</v>
      </c>
      <c r="AC1397" s="3364">
        <v>6.720000000000001E-2</v>
      </c>
      <c r="AD1397" s="3363">
        <v>26.107200000000002</v>
      </c>
      <c r="AE1397" s="3069" t="s">
        <v>5570</v>
      </c>
      <c r="AF1397" s="2570">
        <v>3.6960000000000007E-2</v>
      </c>
      <c r="AG1397" s="2570">
        <v>0.11200000000000002</v>
      </c>
      <c r="AH1397" s="2622" t="s">
        <v>1545</v>
      </c>
      <c r="AI1397" s="2622" t="s">
        <v>1545</v>
      </c>
      <c r="AJ1397" s="3068" t="s">
        <v>1545</v>
      </c>
      <c r="AK1397" s="2622" t="s">
        <v>6607</v>
      </c>
      <c r="AL1397" s="2622" t="s">
        <v>6608</v>
      </c>
      <c r="AM1397" s="3504">
        <v>2.6096000000000004</v>
      </c>
    </row>
    <row r="1398" spans="2:39" s="2887" customFormat="1" ht="25.5" x14ac:dyDescent="0.2">
      <c r="B1398" s="3695" t="s">
        <v>6631</v>
      </c>
      <c r="C1398" s="3696"/>
      <c r="D1398" s="3362" t="s">
        <v>6632</v>
      </c>
      <c r="E1398" s="3363">
        <v>78.400000000000006</v>
      </c>
      <c r="F1398" s="3363">
        <v>42.963200000000001</v>
      </c>
      <c r="G1398" s="3068" t="s">
        <v>1545</v>
      </c>
      <c r="H1398" s="3068" t="s">
        <v>1545</v>
      </c>
      <c r="I1398" s="3068" t="s">
        <v>1545</v>
      </c>
      <c r="J1398" s="3053">
        <v>274</v>
      </c>
      <c r="K1398" s="3364">
        <v>0.15680000000000002</v>
      </c>
      <c r="L1398" s="3364">
        <v>0.15680000000000002</v>
      </c>
      <c r="M1398" s="3053">
        <v>274</v>
      </c>
      <c r="N1398" s="3053">
        <v>274</v>
      </c>
      <c r="O1398" s="3364">
        <v>0.15680000000000002</v>
      </c>
      <c r="P1398" s="3364">
        <v>0.15680000000000002</v>
      </c>
      <c r="Q1398" s="3364">
        <v>0.15680000000000002</v>
      </c>
      <c r="R1398" s="3364">
        <v>0.15680000000000002</v>
      </c>
      <c r="S1398" s="2621">
        <v>5.6000000000000005</v>
      </c>
      <c r="T1398" s="3068" t="s">
        <v>1545</v>
      </c>
      <c r="U1398" s="3068" t="s">
        <v>1545</v>
      </c>
      <c r="V1398" s="3069" t="s">
        <v>1143</v>
      </c>
      <c r="W1398" s="3364">
        <v>2.8000000000000004E-2</v>
      </c>
      <c r="X1398" s="3364">
        <v>6.720000000000001E-2</v>
      </c>
      <c r="Y1398" s="3069" t="s">
        <v>1545</v>
      </c>
      <c r="Z1398" s="3069" t="s">
        <v>1545</v>
      </c>
      <c r="AA1398" s="3069" t="s">
        <v>1545</v>
      </c>
      <c r="AB1398" s="3069" t="s">
        <v>1545</v>
      </c>
      <c r="AC1398" s="3364">
        <v>6.720000000000001E-2</v>
      </c>
      <c r="AD1398" s="3363">
        <v>29.836800000000004</v>
      </c>
      <c r="AE1398" s="3069" t="s">
        <v>56</v>
      </c>
      <c r="AF1398" s="2570">
        <v>3.6960000000000007E-2</v>
      </c>
      <c r="AG1398" s="2570">
        <v>0.11200000000000002</v>
      </c>
      <c r="AH1398" s="2622" t="s">
        <v>1545</v>
      </c>
      <c r="AI1398" s="2622" t="s">
        <v>1545</v>
      </c>
      <c r="AJ1398" s="3068" t="s">
        <v>1545</v>
      </c>
      <c r="AK1398" s="2622" t="s">
        <v>6611</v>
      </c>
      <c r="AL1398" s="2622" t="s">
        <v>6612</v>
      </c>
      <c r="AM1398" s="3504">
        <v>2.9792000000000005</v>
      </c>
    </row>
    <row r="1399" spans="2:39" s="2887" customFormat="1" ht="25.5" x14ac:dyDescent="0.2">
      <c r="B1399" s="3695" t="s">
        <v>6633</v>
      </c>
      <c r="C1399" s="3696"/>
      <c r="D1399" s="3362" t="s">
        <v>6634</v>
      </c>
      <c r="E1399" s="3363">
        <v>89.600000000000009</v>
      </c>
      <c r="F1399" s="3363">
        <v>47.633600000000008</v>
      </c>
      <c r="G1399" s="3068" t="s">
        <v>1545</v>
      </c>
      <c r="H1399" s="3068" t="s">
        <v>1545</v>
      </c>
      <c r="I1399" s="3068" t="s">
        <v>1545</v>
      </c>
      <c r="J1399" s="3053">
        <v>327</v>
      </c>
      <c r="K1399" s="3364">
        <v>0.14560000000000001</v>
      </c>
      <c r="L1399" s="3364">
        <v>0.14560000000000001</v>
      </c>
      <c r="M1399" s="3053">
        <v>327</v>
      </c>
      <c r="N1399" s="3053">
        <v>327</v>
      </c>
      <c r="O1399" s="3364">
        <v>0.14560000000000001</v>
      </c>
      <c r="P1399" s="3364">
        <v>0.14560000000000001</v>
      </c>
      <c r="Q1399" s="3364">
        <v>0.14560000000000001</v>
      </c>
      <c r="R1399" s="3364">
        <v>0.14560000000000001</v>
      </c>
      <c r="S1399" s="2621">
        <v>8.4</v>
      </c>
      <c r="T1399" s="3068" t="s">
        <v>1545</v>
      </c>
      <c r="U1399" s="3068" t="s">
        <v>1545</v>
      </c>
      <c r="V1399" s="3069" t="s">
        <v>1127</v>
      </c>
      <c r="W1399" s="3364">
        <v>2.8000000000000004E-2</v>
      </c>
      <c r="X1399" s="3364">
        <v>6.720000000000001E-2</v>
      </c>
      <c r="Y1399" s="3069" t="s">
        <v>1545</v>
      </c>
      <c r="Z1399" s="3069" t="s">
        <v>1545</v>
      </c>
      <c r="AA1399" s="3069" t="s">
        <v>1545</v>
      </c>
      <c r="AB1399" s="3069" t="s">
        <v>1545</v>
      </c>
      <c r="AC1399" s="3364">
        <v>6.720000000000001E-2</v>
      </c>
      <c r="AD1399" s="3363">
        <v>33.566400000000002</v>
      </c>
      <c r="AE1399" s="3069" t="s">
        <v>5579</v>
      </c>
      <c r="AF1399" s="2570">
        <v>3.6960000000000007E-2</v>
      </c>
      <c r="AG1399" s="2570">
        <v>0.11200000000000002</v>
      </c>
      <c r="AH1399" s="2622" t="s">
        <v>1545</v>
      </c>
      <c r="AI1399" s="2622" t="s">
        <v>1545</v>
      </c>
      <c r="AJ1399" s="3068" t="s">
        <v>1545</v>
      </c>
      <c r="AK1399" s="2622" t="s">
        <v>6615</v>
      </c>
      <c r="AL1399" s="2622" t="s">
        <v>4377</v>
      </c>
      <c r="AM1399" s="3504">
        <v>3.3600000000000003</v>
      </c>
    </row>
    <row r="1400" spans="2:39" s="2887" customFormat="1" ht="26.25" thickBot="1" x14ac:dyDescent="0.25">
      <c r="B1400" s="3695" t="s">
        <v>6635</v>
      </c>
      <c r="C1400" s="3696"/>
      <c r="D1400" s="3080" t="s">
        <v>6636</v>
      </c>
      <c r="E1400" s="3081">
        <v>112.00000000000001</v>
      </c>
      <c r="F1400" s="3081">
        <v>63.504000000000012</v>
      </c>
      <c r="G1400" s="3170" t="s">
        <v>1545</v>
      </c>
      <c r="H1400" s="3170" t="s">
        <v>1545</v>
      </c>
      <c r="I1400" s="3170" t="s">
        <v>1545</v>
      </c>
      <c r="J1400" s="2820">
        <v>472</v>
      </c>
      <c r="K1400" s="3083">
        <v>0.13440000000000002</v>
      </c>
      <c r="L1400" s="3083">
        <v>0.13440000000000002</v>
      </c>
      <c r="M1400" s="2820">
        <v>472</v>
      </c>
      <c r="N1400" s="2820">
        <v>472</v>
      </c>
      <c r="O1400" s="3083">
        <v>0.13440000000000002</v>
      </c>
      <c r="P1400" s="3083">
        <v>0.13440000000000002</v>
      </c>
      <c r="Q1400" s="3083">
        <v>0.13440000000000002</v>
      </c>
      <c r="R1400" s="3083">
        <v>0.13440000000000002</v>
      </c>
      <c r="S1400" s="2813">
        <v>11.200000000000001</v>
      </c>
      <c r="T1400" s="3170" t="s">
        <v>1545</v>
      </c>
      <c r="U1400" s="3170" t="s">
        <v>1545</v>
      </c>
      <c r="V1400" s="3084" t="s">
        <v>5584</v>
      </c>
      <c r="W1400" s="3083">
        <v>2.8000000000000004E-2</v>
      </c>
      <c r="X1400" s="3083">
        <v>6.720000000000001E-2</v>
      </c>
      <c r="Y1400" s="3084" t="s">
        <v>1545</v>
      </c>
      <c r="Z1400" s="3084" t="s">
        <v>1545</v>
      </c>
      <c r="AA1400" s="3084" t="s">
        <v>1545</v>
      </c>
      <c r="AB1400" s="3084" t="s">
        <v>1545</v>
      </c>
      <c r="AC1400" s="3083">
        <v>6.720000000000001E-2</v>
      </c>
      <c r="AD1400" s="3081">
        <v>37.295999999999999</v>
      </c>
      <c r="AE1400" s="3084" t="s">
        <v>58</v>
      </c>
      <c r="AF1400" s="2617">
        <v>3.6960000000000007E-2</v>
      </c>
      <c r="AG1400" s="2617">
        <v>0.11200000000000002</v>
      </c>
      <c r="AH1400" s="2664" t="s">
        <v>1545</v>
      </c>
      <c r="AI1400" s="2664" t="s">
        <v>1545</v>
      </c>
      <c r="AJ1400" s="3170" t="s">
        <v>1545</v>
      </c>
      <c r="AK1400" s="2664" t="s">
        <v>6618</v>
      </c>
      <c r="AL1400" s="2664" t="s">
        <v>370</v>
      </c>
      <c r="AM1400" s="3505">
        <v>3.7296000000000005</v>
      </c>
    </row>
    <row r="1401" spans="2:39" s="2887" customFormat="1" x14ac:dyDescent="0.2">
      <c r="B1401" s="3579"/>
      <c r="C1401" s="3580"/>
      <c r="D1401" s="4545"/>
      <c r="E1401" s="4545"/>
      <c r="F1401" s="4545"/>
      <c r="G1401" s="4545"/>
      <c r="H1401" s="3580"/>
      <c r="I1401" s="3581"/>
      <c r="J1401" s="3581"/>
      <c r="K1401" s="3581"/>
      <c r="L1401" s="3581"/>
      <c r="M1401" s="3580"/>
      <c r="N1401" s="3581"/>
      <c r="O1401" s="3581"/>
      <c r="P1401" s="3581"/>
      <c r="Q1401" s="3581"/>
      <c r="R1401" s="3581"/>
      <c r="S1401" s="3580"/>
      <c r="T1401" s="3582"/>
      <c r="U1401" s="3582"/>
      <c r="V1401" s="3582"/>
      <c r="W1401" s="3582"/>
      <c r="X1401" s="3582"/>
      <c r="Y1401" s="3582"/>
      <c r="Z1401" s="3582"/>
      <c r="AA1401" s="3582"/>
      <c r="AB1401" s="3582"/>
      <c r="AC1401" s="3582"/>
      <c r="AD1401" s="3582"/>
      <c r="AE1401" s="3582"/>
      <c r="AF1401" s="3582"/>
      <c r="AG1401" s="3582"/>
      <c r="AH1401" s="3582"/>
      <c r="AI1401" s="3582"/>
      <c r="AJ1401" s="3582"/>
      <c r="AK1401" s="3583"/>
      <c r="AL1401" s="3584"/>
      <c r="AM1401" s="3585"/>
    </row>
    <row r="1402" spans="2:39" s="2887" customFormat="1" ht="14.25" x14ac:dyDescent="0.2">
      <c r="B1402" s="3641" t="s">
        <v>5051</v>
      </c>
      <c r="C1402" s="3642"/>
      <c r="D1402" s="3728" t="s">
        <v>10</v>
      </c>
      <c r="E1402" s="3728"/>
      <c r="F1402" s="3728"/>
      <c r="G1402" s="3728"/>
      <c r="H1402" s="2578"/>
      <c r="I1402" s="2578"/>
      <c r="J1402" s="2578"/>
      <c r="K1402" s="2578"/>
      <c r="L1402" s="2578"/>
      <c r="M1402" s="2578"/>
      <c r="N1402" s="2578"/>
      <c r="O1402" s="2578"/>
      <c r="P1402" s="2578"/>
      <c r="Q1402" s="2578"/>
      <c r="R1402" s="2578"/>
      <c r="S1402" s="2578"/>
      <c r="T1402" s="2574"/>
      <c r="U1402" s="2574"/>
      <c r="V1402" s="2574"/>
      <c r="W1402" s="2574"/>
      <c r="X1402" s="2574"/>
      <c r="Y1402" s="2574"/>
      <c r="Z1402" s="2574"/>
      <c r="AA1402" s="2574"/>
      <c r="AB1402" s="2574"/>
      <c r="AC1402" s="2574"/>
      <c r="AD1402" s="2574"/>
      <c r="AE1402" s="2574"/>
      <c r="AF1402" s="2574"/>
      <c r="AG1402" s="2574"/>
      <c r="AH1402" s="2574"/>
      <c r="AI1402" s="2574"/>
      <c r="AJ1402" s="2574"/>
      <c r="AK1402" s="2580"/>
      <c r="AL1402" s="3575"/>
      <c r="AM1402" s="3577"/>
    </row>
    <row r="1403" spans="2:39" s="2887" customFormat="1" ht="14.25" x14ac:dyDescent="0.2">
      <c r="B1403" s="3641" t="s">
        <v>5052</v>
      </c>
      <c r="C1403" s="3642"/>
      <c r="D1403" s="3728" t="s">
        <v>10</v>
      </c>
      <c r="E1403" s="3728"/>
      <c r="F1403" s="3728"/>
      <c r="G1403" s="3728"/>
      <c r="H1403" s="2578"/>
      <c r="I1403" s="2578"/>
      <c r="J1403" s="2578"/>
      <c r="K1403" s="2578"/>
      <c r="L1403" s="2578"/>
      <c r="M1403" s="2578"/>
      <c r="N1403" s="2578"/>
      <c r="O1403" s="2578"/>
      <c r="P1403" s="2578"/>
      <c r="Q1403" s="2578"/>
      <c r="R1403" s="2578"/>
      <c r="S1403" s="2578"/>
      <c r="T1403" s="2574"/>
      <c r="U1403" s="2574"/>
      <c r="V1403" s="2574"/>
      <c r="W1403" s="2574"/>
      <c r="X1403" s="2574"/>
      <c r="Y1403" s="2574"/>
      <c r="Z1403" s="2574"/>
      <c r="AA1403" s="2574"/>
      <c r="AB1403" s="2574"/>
      <c r="AC1403" s="2574"/>
      <c r="AD1403" s="2574"/>
      <c r="AE1403" s="2574"/>
      <c r="AF1403" s="2574"/>
      <c r="AG1403" s="2574"/>
      <c r="AH1403" s="2574"/>
      <c r="AI1403" s="2574"/>
      <c r="AJ1403" s="2574"/>
      <c r="AK1403" s="2580"/>
      <c r="AL1403" s="3575"/>
      <c r="AM1403" s="3577"/>
    </row>
    <row r="1404" spans="2:39" s="2887" customFormat="1" ht="15.75" thickBot="1" x14ac:dyDescent="0.25">
      <c r="B1404" s="3645"/>
      <c r="C1404" s="3646"/>
      <c r="D1404" s="3647"/>
      <c r="E1404" s="3647"/>
      <c r="F1404" s="3647"/>
      <c r="G1404" s="3647"/>
      <c r="H1404" s="2583"/>
      <c r="I1404" s="2583"/>
      <c r="J1404" s="2583"/>
      <c r="K1404" s="2583"/>
      <c r="L1404" s="2583"/>
      <c r="M1404" s="2583"/>
      <c r="N1404" s="2583"/>
      <c r="O1404" s="2583"/>
      <c r="P1404" s="2583"/>
      <c r="Q1404" s="2583"/>
      <c r="R1404" s="2583"/>
      <c r="S1404" s="2583"/>
      <c r="T1404" s="2584"/>
      <c r="U1404" s="2584"/>
      <c r="V1404" s="2584"/>
      <c r="W1404" s="2584"/>
      <c r="X1404" s="2584"/>
      <c r="Y1404" s="2584"/>
      <c r="Z1404" s="2584"/>
      <c r="AA1404" s="2584"/>
      <c r="AB1404" s="2584"/>
      <c r="AC1404" s="2584"/>
      <c r="AD1404" s="2584"/>
      <c r="AE1404" s="2584"/>
      <c r="AF1404" s="2584"/>
      <c r="AG1404" s="2584"/>
      <c r="AH1404" s="2584"/>
      <c r="AI1404" s="2584"/>
      <c r="AJ1404" s="2584"/>
      <c r="AK1404" s="2646"/>
      <c r="AL1404" s="3576"/>
      <c r="AM1404" s="3578"/>
    </row>
    <row r="1405" spans="2:39" s="2887" customFormat="1" x14ac:dyDescent="0.2">
      <c r="B1405" s="2786" t="str">
        <f>+B1372</f>
        <v>.</v>
      </c>
    </row>
    <row r="1406" spans="2:39" s="2887" customFormat="1" ht="13.5" thickBot="1" x14ac:dyDescent="0.25">
      <c r="B1406" s="2786"/>
    </row>
    <row r="1407" spans="2:39" s="2887" customFormat="1" ht="20.25" x14ac:dyDescent="0.2">
      <c r="B1407" s="3616" t="s">
        <v>5060</v>
      </c>
      <c r="C1407" s="3617"/>
      <c r="D1407" s="3617"/>
      <c r="E1407" s="3617"/>
      <c r="F1407" s="3617"/>
      <c r="G1407" s="3617"/>
      <c r="H1407" s="3617"/>
      <c r="I1407" s="3617"/>
      <c r="J1407" s="3617"/>
      <c r="K1407" s="3617"/>
      <c r="L1407" s="3617"/>
      <c r="M1407" s="3617"/>
      <c r="N1407" s="3617"/>
      <c r="O1407" s="3617"/>
      <c r="P1407" s="3617"/>
      <c r="Q1407" s="3617"/>
      <c r="R1407" s="3617"/>
      <c r="S1407" s="3617"/>
      <c r="T1407" s="3617"/>
      <c r="U1407" s="3617"/>
      <c r="V1407" s="3617"/>
      <c r="W1407" s="3617"/>
      <c r="X1407" s="3617"/>
      <c r="Y1407" s="3617"/>
      <c r="Z1407" s="3617"/>
      <c r="AA1407" s="3617"/>
      <c r="AB1407" s="3617"/>
      <c r="AC1407" s="3617"/>
      <c r="AD1407" s="3617"/>
      <c r="AE1407" s="3617"/>
      <c r="AF1407" s="3617"/>
      <c r="AG1407" s="3617"/>
      <c r="AH1407" s="3617"/>
      <c r="AI1407" s="3617"/>
      <c r="AJ1407" s="3617"/>
      <c r="AK1407" s="3618"/>
    </row>
    <row r="1408" spans="2:39" s="2887" customFormat="1" x14ac:dyDescent="0.2">
      <c r="B1408" s="2579"/>
      <c r="C1408" s="3493"/>
      <c r="D1408" s="3493"/>
      <c r="E1408" s="3493"/>
      <c r="F1408" s="3493"/>
      <c r="G1408" s="2580"/>
      <c r="H1408" s="2580"/>
      <c r="I1408" s="2580"/>
      <c r="J1408" s="2580"/>
      <c r="K1408" s="2580"/>
      <c r="L1408" s="2580"/>
      <c r="M1408" s="2580"/>
      <c r="N1408" s="2580"/>
      <c r="O1408" s="2580"/>
      <c r="P1408" s="2580"/>
      <c r="Q1408" s="2580"/>
      <c r="R1408" s="2580"/>
      <c r="S1408" s="2580"/>
      <c r="T1408" s="2580"/>
      <c r="U1408" s="2580"/>
      <c r="V1408" s="2580"/>
      <c r="W1408" s="2580"/>
      <c r="X1408" s="2580"/>
      <c r="Y1408" s="2580"/>
      <c r="Z1408" s="2580"/>
      <c r="AA1408" s="2580"/>
      <c r="AB1408" s="2580"/>
      <c r="AC1408" s="2580"/>
      <c r="AD1408" s="2580"/>
      <c r="AE1408" s="2580"/>
      <c r="AF1408" s="2580"/>
      <c r="AG1408" s="2580"/>
      <c r="AH1408" s="2580"/>
      <c r="AI1408" s="2580"/>
      <c r="AJ1408" s="2580"/>
      <c r="AK1408" s="2581"/>
    </row>
    <row r="1409" spans="2:37" s="2887" customFormat="1" x14ac:dyDescent="0.2">
      <c r="B1409" s="2579" t="s">
        <v>5047</v>
      </c>
      <c r="C1409" s="3493"/>
      <c r="D1409" s="3619" t="s">
        <v>6520</v>
      </c>
      <c r="E1409" s="3619"/>
      <c r="F1409" s="3619"/>
      <c r="G1409" s="2580"/>
      <c r="H1409" s="2580"/>
      <c r="I1409" s="2580"/>
      <c r="J1409" s="2580"/>
      <c r="K1409" s="2580"/>
      <c r="L1409" s="2580"/>
      <c r="M1409" s="2580"/>
      <c r="N1409" s="2580"/>
      <c r="O1409" s="2580"/>
      <c r="P1409" s="2580"/>
      <c r="Q1409" s="2580"/>
      <c r="R1409" s="2580"/>
      <c r="S1409" s="2580"/>
      <c r="T1409" s="2580"/>
      <c r="U1409" s="2580"/>
      <c r="V1409" s="2580"/>
      <c r="W1409" s="2580"/>
      <c r="X1409" s="2580"/>
      <c r="Y1409" s="2580"/>
      <c r="Z1409" s="2580"/>
      <c r="AA1409" s="2580"/>
      <c r="AB1409" s="2580"/>
      <c r="AC1409" s="2580"/>
      <c r="AD1409" s="2580"/>
      <c r="AE1409" s="2580"/>
      <c r="AF1409" s="2580"/>
      <c r="AG1409" s="2580"/>
      <c r="AH1409" s="2580"/>
      <c r="AI1409" s="2580"/>
      <c r="AJ1409" s="2580"/>
      <c r="AK1409" s="2581"/>
    </row>
    <row r="1410" spans="2:37" s="2887" customFormat="1" ht="13.5" thickBot="1" x14ac:dyDescent="0.25">
      <c r="B1410" s="3620" t="s">
        <v>5061</v>
      </c>
      <c r="C1410" s="3621"/>
      <c r="D1410" s="3622">
        <v>41632</v>
      </c>
      <c r="E1410" s="3622"/>
      <c r="F1410" s="3493"/>
      <c r="G1410" s="2580"/>
      <c r="H1410" s="2580"/>
      <c r="I1410" s="2580"/>
      <c r="J1410" s="2580"/>
      <c r="K1410" s="2580"/>
      <c r="L1410" s="2580"/>
      <c r="M1410" s="2580"/>
      <c r="N1410" s="2580"/>
      <c r="O1410" s="2580"/>
      <c r="P1410" s="2580"/>
      <c r="Q1410" s="2580"/>
      <c r="R1410" s="2580"/>
      <c r="S1410" s="2580"/>
      <c r="T1410" s="2580"/>
      <c r="U1410" s="2580"/>
      <c r="V1410" s="2580"/>
      <c r="W1410" s="2580"/>
      <c r="X1410" s="2580"/>
      <c r="Y1410" s="2580"/>
      <c r="Z1410" s="2580"/>
      <c r="AA1410" s="2580"/>
      <c r="AB1410" s="2580"/>
      <c r="AC1410" s="2580"/>
      <c r="AD1410" s="2580"/>
      <c r="AE1410" s="2580"/>
      <c r="AF1410" s="2580"/>
      <c r="AG1410" s="2580"/>
      <c r="AH1410" s="2580"/>
      <c r="AI1410" s="2580"/>
      <c r="AJ1410" s="2580"/>
      <c r="AK1410" s="2581"/>
    </row>
    <row r="1411" spans="2:37" s="2887" customFormat="1" ht="123" customHeight="1" thickBot="1" x14ac:dyDescent="0.25">
      <c r="B1411" s="3633" t="s">
        <v>5062</v>
      </c>
      <c r="C1411" s="3634"/>
      <c r="D1411" s="3623" t="s">
        <v>6521</v>
      </c>
      <c r="E1411" s="3624"/>
      <c r="F1411" s="3624"/>
      <c r="G1411" s="3624"/>
      <c r="H1411" s="3624"/>
      <c r="I1411" s="3624"/>
      <c r="J1411" s="3624"/>
      <c r="K1411" s="3625"/>
      <c r="L1411" s="2580"/>
      <c r="M1411" s="2580"/>
      <c r="N1411" s="2580"/>
      <c r="O1411" s="2580"/>
      <c r="P1411" s="2580"/>
      <c r="Q1411" s="2580"/>
      <c r="R1411" s="2580"/>
      <c r="S1411" s="2580"/>
      <c r="T1411" s="2580"/>
      <c r="U1411" s="2580"/>
      <c r="V1411" s="2580"/>
      <c r="W1411" s="2580"/>
      <c r="X1411" s="2580"/>
      <c r="Y1411" s="2580"/>
      <c r="Z1411" s="2580"/>
      <c r="AA1411" s="2580"/>
      <c r="AB1411" s="2580"/>
      <c r="AC1411" s="2580"/>
      <c r="AD1411" s="2580"/>
      <c r="AE1411" s="2580"/>
      <c r="AF1411" s="2580"/>
      <c r="AG1411" s="2580"/>
      <c r="AH1411" s="2580"/>
      <c r="AI1411" s="2580"/>
      <c r="AJ1411" s="2580"/>
      <c r="AK1411" s="2581"/>
    </row>
    <row r="1412" spans="2:37" s="2887" customFormat="1" ht="13.5" thickBot="1" x14ac:dyDescent="0.25">
      <c r="B1412" s="3635"/>
      <c r="C1412" s="3626"/>
      <c r="D1412" s="3626"/>
      <c r="E1412" s="3626"/>
      <c r="F1412" s="3626"/>
      <c r="G1412" s="3626"/>
      <c r="H1412" s="3626"/>
      <c r="I1412" s="3626"/>
      <c r="J1412" s="3626"/>
      <c r="K1412" s="3626"/>
      <c r="L1412" s="3626"/>
      <c r="M1412" s="3626"/>
      <c r="N1412" s="3626"/>
      <c r="O1412" s="3626"/>
      <c r="P1412" s="3626"/>
      <c r="Q1412" s="3626"/>
      <c r="R1412" s="2580"/>
      <c r="S1412" s="2580"/>
      <c r="T1412" s="2580"/>
      <c r="U1412" s="2580"/>
      <c r="V1412" s="2580"/>
      <c r="W1412" s="2580"/>
      <c r="X1412" s="2580"/>
      <c r="Y1412" s="2580"/>
      <c r="Z1412" s="2580"/>
      <c r="AA1412" s="2580"/>
      <c r="AB1412" s="2580"/>
      <c r="AC1412" s="2580"/>
      <c r="AD1412" s="2580"/>
      <c r="AE1412" s="2580"/>
      <c r="AF1412" s="2580"/>
      <c r="AG1412" s="2580"/>
      <c r="AH1412" s="2580"/>
      <c r="AI1412" s="2580"/>
      <c r="AJ1412" s="2580"/>
      <c r="AK1412" s="2581"/>
    </row>
    <row r="1413" spans="2:37" s="2887" customFormat="1" ht="13.5" thickBot="1" x14ac:dyDescent="0.25">
      <c r="B1413" s="3627" t="s">
        <v>5063</v>
      </c>
      <c r="C1413" s="3627"/>
      <c r="D1413" s="3627" t="s">
        <v>5053</v>
      </c>
      <c r="E1413" s="3627" t="s">
        <v>5064</v>
      </c>
      <c r="F1413" s="3629" t="s">
        <v>224</v>
      </c>
      <c r="G1413" s="3629"/>
      <c r="H1413" s="3629"/>
      <c r="I1413" s="3629"/>
      <c r="J1413" s="3629"/>
      <c r="K1413" s="3629"/>
      <c r="L1413" s="3629"/>
      <c r="M1413" s="3629"/>
      <c r="N1413" s="3629"/>
      <c r="O1413" s="3629"/>
      <c r="P1413" s="3629"/>
      <c r="Q1413" s="3629"/>
      <c r="R1413" s="3629"/>
      <c r="S1413" s="3629" t="s">
        <v>340</v>
      </c>
      <c r="T1413" s="3629"/>
      <c r="U1413" s="3629"/>
      <c r="V1413" s="3629"/>
      <c r="W1413" s="3629"/>
      <c r="X1413" s="3629"/>
      <c r="Y1413" s="3629"/>
      <c r="Z1413" s="3629"/>
      <c r="AA1413" s="3629"/>
      <c r="AB1413" s="3629"/>
      <c r="AC1413" s="3629"/>
      <c r="AD1413" s="3629" t="s">
        <v>225</v>
      </c>
      <c r="AE1413" s="3629"/>
      <c r="AF1413" s="3629"/>
      <c r="AG1413" s="3629"/>
      <c r="AH1413" s="3630" t="s">
        <v>5048</v>
      </c>
      <c r="AI1413" s="3630"/>
      <c r="AJ1413" s="3630"/>
      <c r="AK1413" s="2581"/>
    </row>
    <row r="1414" spans="2:37" s="2887" customFormat="1" ht="13.5" thickBot="1" x14ac:dyDescent="0.25">
      <c r="B1414" s="3628"/>
      <c r="C1414" s="3628"/>
      <c r="D1414" s="3628"/>
      <c r="E1414" s="3628"/>
      <c r="F1414" s="3628" t="s">
        <v>5065</v>
      </c>
      <c r="G1414" s="3628" t="s">
        <v>5066</v>
      </c>
      <c r="H1414" s="3627" t="s">
        <v>5067</v>
      </c>
      <c r="I1414" s="3631" t="s">
        <v>5068</v>
      </c>
      <c r="J1414" s="3631" t="s">
        <v>5069</v>
      </c>
      <c r="K1414" s="3632" t="s">
        <v>5070</v>
      </c>
      <c r="L1414" s="3632" t="s">
        <v>5071</v>
      </c>
      <c r="M1414" s="3631" t="s">
        <v>5072</v>
      </c>
      <c r="N1414" s="3631"/>
      <c r="O1414" s="3632" t="s">
        <v>5073</v>
      </c>
      <c r="P1414" s="3632" t="s">
        <v>5074</v>
      </c>
      <c r="Q1414" s="3632" t="s">
        <v>5075</v>
      </c>
      <c r="R1414" s="3632" t="s">
        <v>5076</v>
      </c>
      <c r="S1414" s="3627" t="s">
        <v>5077</v>
      </c>
      <c r="T1414" s="3627" t="s">
        <v>5078</v>
      </c>
      <c r="U1414" s="3627" t="s">
        <v>5079</v>
      </c>
      <c r="V1414" s="3627" t="s">
        <v>5080</v>
      </c>
      <c r="W1414" s="3627" t="s">
        <v>5081</v>
      </c>
      <c r="X1414" s="3627" t="s">
        <v>5082</v>
      </c>
      <c r="Y1414" s="3627" t="s">
        <v>5083</v>
      </c>
      <c r="Z1414" s="3627" t="s">
        <v>5084</v>
      </c>
      <c r="AA1414" s="3627" t="s">
        <v>5085</v>
      </c>
      <c r="AB1414" s="3631" t="s">
        <v>5086</v>
      </c>
      <c r="AC1414" s="3631" t="s">
        <v>5087</v>
      </c>
      <c r="AD1414" s="3627" t="s">
        <v>5088</v>
      </c>
      <c r="AE1414" s="3627" t="s">
        <v>5089</v>
      </c>
      <c r="AF1414" s="3627" t="s">
        <v>5090</v>
      </c>
      <c r="AG1414" s="3627" t="s">
        <v>5091</v>
      </c>
      <c r="AH1414" s="3627" t="s">
        <v>1162</v>
      </c>
      <c r="AI1414" s="3627" t="s">
        <v>5049</v>
      </c>
      <c r="AJ1414" s="3627" t="s">
        <v>5050</v>
      </c>
      <c r="AK1414" s="2581"/>
    </row>
    <row r="1415" spans="2:37" s="2887" customFormat="1" ht="13.5" thickBot="1" x14ac:dyDescent="0.25">
      <c r="B1415" s="3628"/>
      <c r="C1415" s="3628"/>
      <c r="D1415" s="3628"/>
      <c r="E1415" s="3628"/>
      <c r="F1415" s="3628"/>
      <c r="G1415" s="3628"/>
      <c r="H1415" s="3628"/>
      <c r="I1415" s="3632"/>
      <c r="J1415" s="3632"/>
      <c r="K1415" s="3632"/>
      <c r="L1415" s="3632"/>
      <c r="M1415" s="3489" t="s">
        <v>5092</v>
      </c>
      <c r="N1415" s="3490" t="s">
        <v>2809</v>
      </c>
      <c r="O1415" s="3632"/>
      <c r="P1415" s="3632"/>
      <c r="Q1415" s="3632"/>
      <c r="R1415" s="3632"/>
      <c r="S1415" s="3628"/>
      <c r="T1415" s="3628"/>
      <c r="U1415" s="3628"/>
      <c r="V1415" s="3628"/>
      <c r="W1415" s="3628"/>
      <c r="X1415" s="3628"/>
      <c r="Y1415" s="3628"/>
      <c r="Z1415" s="3628"/>
      <c r="AA1415" s="3628"/>
      <c r="AB1415" s="3632"/>
      <c r="AC1415" s="3632"/>
      <c r="AD1415" s="3628"/>
      <c r="AE1415" s="3628"/>
      <c r="AF1415" s="3628"/>
      <c r="AG1415" s="3628"/>
      <c r="AH1415" s="3628"/>
      <c r="AI1415" s="3628"/>
      <c r="AJ1415" s="3628"/>
      <c r="AK1415" s="2581"/>
    </row>
    <row r="1416" spans="2:37" s="2887" customFormat="1" ht="25.5" x14ac:dyDescent="0.2">
      <c r="B1416" s="4529" t="s">
        <v>6522</v>
      </c>
      <c r="C1416" s="4530"/>
      <c r="D1416" s="3353" t="s">
        <v>1545</v>
      </c>
      <c r="E1416" s="3354" t="s">
        <v>1545</v>
      </c>
      <c r="F1416" s="3354" t="s">
        <v>1545</v>
      </c>
      <c r="G1416" s="3355" t="s">
        <v>1545</v>
      </c>
      <c r="H1416" s="3356" t="s">
        <v>1545</v>
      </c>
      <c r="I1416" s="3356" t="s">
        <v>1545</v>
      </c>
      <c r="J1416" s="3356" t="s">
        <v>1545</v>
      </c>
      <c r="K1416" s="3355" t="s">
        <v>1545</v>
      </c>
      <c r="L1416" s="3355" t="s">
        <v>1545</v>
      </c>
      <c r="M1416" s="3353" t="s">
        <v>1545</v>
      </c>
      <c r="N1416" s="2708" t="s">
        <v>1545</v>
      </c>
      <c r="O1416" s="3355" t="s">
        <v>1545</v>
      </c>
      <c r="P1416" s="3355" t="s">
        <v>1545</v>
      </c>
      <c r="Q1416" s="3355" t="s">
        <v>1545</v>
      </c>
      <c r="R1416" s="3355" t="s">
        <v>1545</v>
      </c>
      <c r="S1416" s="2709" t="s">
        <v>1545</v>
      </c>
      <c r="T1416" s="3355" t="s">
        <v>1545</v>
      </c>
      <c r="U1416" s="3358" t="s">
        <v>1545</v>
      </c>
      <c r="V1416" s="3358" t="s">
        <v>1545</v>
      </c>
      <c r="W1416" s="3355" t="s">
        <v>1545</v>
      </c>
      <c r="X1416" s="3355" t="s">
        <v>1545</v>
      </c>
      <c r="Y1416" s="3358" t="s">
        <v>1545</v>
      </c>
      <c r="Z1416" s="3358" t="s">
        <v>1545</v>
      </c>
      <c r="AA1416" s="3358" t="s">
        <v>1545</v>
      </c>
      <c r="AB1416" s="3355" t="s">
        <v>1545</v>
      </c>
      <c r="AC1416" s="3355" t="s">
        <v>1545</v>
      </c>
      <c r="AD1416" s="3354" t="s">
        <v>1545</v>
      </c>
      <c r="AE1416" s="2602" t="s">
        <v>1545</v>
      </c>
      <c r="AF1416" s="2603" t="s">
        <v>1545</v>
      </c>
      <c r="AG1416" s="2603" t="s">
        <v>1545</v>
      </c>
      <c r="AH1416" s="2710" t="s">
        <v>6523</v>
      </c>
      <c r="AI1416" s="2710" t="s">
        <v>5366</v>
      </c>
      <c r="AJ1416" s="3209">
        <v>14.99</v>
      </c>
      <c r="AK1416" s="2581"/>
    </row>
    <row r="1417" spans="2:37" s="2887" customFormat="1" ht="25.5" x14ac:dyDescent="0.2">
      <c r="B1417" s="4525" t="s">
        <v>6524</v>
      </c>
      <c r="C1417" s="4535"/>
      <c r="D1417" s="3362" t="s">
        <v>1545</v>
      </c>
      <c r="E1417" s="3363" t="s">
        <v>1545</v>
      </c>
      <c r="F1417" s="3363" t="s">
        <v>1545</v>
      </c>
      <c r="G1417" s="3364" t="s">
        <v>1545</v>
      </c>
      <c r="H1417" s="3365" t="s">
        <v>1545</v>
      </c>
      <c r="I1417" s="3365" t="s">
        <v>1545</v>
      </c>
      <c r="J1417" s="3365" t="s">
        <v>1545</v>
      </c>
      <c r="K1417" s="3364" t="s">
        <v>1545</v>
      </c>
      <c r="L1417" s="3364" t="s">
        <v>1545</v>
      </c>
      <c r="M1417" s="3362" t="s">
        <v>1545</v>
      </c>
      <c r="N1417" s="2713" t="s">
        <v>1545</v>
      </c>
      <c r="O1417" s="3364" t="s">
        <v>1545</v>
      </c>
      <c r="P1417" s="3364" t="s">
        <v>1545</v>
      </c>
      <c r="Q1417" s="3364" t="s">
        <v>1545</v>
      </c>
      <c r="R1417" s="3364" t="s">
        <v>1545</v>
      </c>
      <c r="S1417" s="2621" t="s">
        <v>1545</v>
      </c>
      <c r="T1417" s="3364" t="s">
        <v>1545</v>
      </c>
      <c r="U1417" s="3367" t="s">
        <v>1545</v>
      </c>
      <c r="V1417" s="3367" t="s">
        <v>1545</v>
      </c>
      <c r="W1417" s="3364" t="s">
        <v>1545</v>
      </c>
      <c r="X1417" s="3364" t="s">
        <v>1545</v>
      </c>
      <c r="Y1417" s="3367" t="s">
        <v>1545</v>
      </c>
      <c r="Z1417" s="3367" t="s">
        <v>1545</v>
      </c>
      <c r="AA1417" s="3367" t="s">
        <v>1545</v>
      </c>
      <c r="AB1417" s="3364" t="s">
        <v>1545</v>
      </c>
      <c r="AC1417" s="3364" t="s">
        <v>1545</v>
      </c>
      <c r="AD1417" s="3363" t="s">
        <v>1545</v>
      </c>
      <c r="AE1417" s="2591" t="s">
        <v>1545</v>
      </c>
      <c r="AF1417" s="2592" t="s">
        <v>1545</v>
      </c>
      <c r="AG1417" s="2592" t="s">
        <v>1545</v>
      </c>
      <c r="AH1417" s="2715" t="s">
        <v>3135</v>
      </c>
      <c r="AI1417" s="2715" t="s">
        <v>5366</v>
      </c>
      <c r="AJ1417" s="3465">
        <v>0.5</v>
      </c>
      <c r="AK1417" s="2581"/>
    </row>
    <row r="1418" spans="2:37" s="2887" customFormat="1" ht="25.5" x14ac:dyDescent="0.2">
      <c r="B1418" s="4525" t="s">
        <v>6525</v>
      </c>
      <c r="C1418" s="4535"/>
      <c r="D1418" s="3362" t="s">
        <v>1545</v>
      </c>
      <c r="E1418" s="3363" t="s">
        <v>1545</v>
      </c>
      <c r="F1418" s="3363" t="s">
        <v>1545</v>
      </c>
      <c r="G1418" s="3364" t="s">
        <v>1545</v>
      </c>
      <c r="H1418" s="3365" t="s">
        <v>1545</v>
      </c>
      <c r="I1418" s="3365" t="s">
        <v>1545</v>
      </c>
      <c r="J1418" s="3365" t="s">
        <v>1545</v>
      </c>
      <c r="K1418" s="3364" t="s">
        <v>1545</v>
      </c>
      <c r="L1418" s="3364" t="s">
        <v>1545</v>
      </c>
      <c r="M1418" s="3362" t="s">
        <v>1545</v>
      </c>
      <c r="N1418" s="2713" t="s">
        <v>1545</v>
      </c>
      <c r="O1418" s="3364" t="s">
        <v>1545</v>
      </c>
      <c r="P1418" s="3364" t="s">
        <v>1545</v>
      </c>
      <c r="Q1418" s="3364" t="s">
        <v>1545</v>
      </c>
      <c r="R1418" s="3364" t="s">
        <v>1545</v>
      </c>
      <c r="S1418" s="2621" t="s">
        <v>1545</v>
      </c>
      <c r="T1418" s="3364" t="s">
        <v>1545</v>
      </c>
      <c r="U1418" s="3367" t="s">
        <v>1545</v>
      </c>
      <c r="V1418" s="3367" t="s">
        <v>1545</v>
      </c>
      <c r="W1418" s="3364" t="s">
        <v>1545</v>
      </c>
      <c r="X1418" s="3364" t="s">
        <v>1545</v>
      </c>
      <c r="Y1418" s="3367" t="s">
        <v>1545</v>
      </c>
      <c r="Z1418" s="3367" t="s">
        <v>1545</v>
      </c>
      <c r="AA1418" s="3367" t="s">
        <v>1545</v>
      </c>
      <c r="AB1418" s="3364" t="s">
        <v>1545</v>
      </c>
      <c r="AC1418" s="3364" t="s">
        <v>1545</v>
      </c>
      <c r="AD1418" s="3363" t="s">
        <v>1545</v>
      </c>
      <c r="AE1418" s="2591" t="s">
        <v>1545</v>
      </c>
      <c r="AF1418" s="2592" t="s">
        <v>1545</v>
      </c>
      <c r="AG1418" s="2592" t="s">
        <v>1545</v>
      </c>
      <c r="AH1418" s="2715" t="s">
        <v>5367</v>
      </c>
      <c r="AI1418" s="2715" t="s">
        <v>5366</v>
      </c>
      <c r="AJ1418" s="3465">
        <v>0.5</v>
      </c>
      <c r="AK1418" s="2581"/>
    </row>
    <row r="1419" spans="2:37" s="2887" customFormat="1" ht="39" thickBot="1" x14ac:dyDescent="0.25">
      <c r="B1419" s="4531" t="s">
        <v>6526</v>
      </c>
      <c r="C1419" s="4532"/>
      <c r="D1419" s="3080" t="s">
        <v>1545</v>
      </c>
      <c r="E1419" s="3081" t="s">
        <v>1545</v>
      </c>
      <c r="F1419" s="3081" t="s">
        <v>1545</v>
      </c>
      <c r="G1419" s="3083" t="s">
        <v>1545</v>
      </c>
      <c r="H1419" s="3321" t="s">
        <v>1545</v>
      </c>
      <c r="I1419" s="3321" t="s">
        <v>1545</v>
      </c>
      <c r="J1419" s="3321" t="s">
        <v>1545</v>
      </c>
      <c r="K1419" s="3083" t="s">
        <v>1545</v>
      </c>
      <c r="L1419" s="3083" t="s">
        <v>1545</v>
      </c>
      <c r="M1419" s="3080" t="s">
        <v>1545</v>
      </c>
      <c r="N1419" s="3264" t="s">
        <v>1545</v>
      </c>
      <c r="O1419" s="3083" t="s">
        <v>1545</v>
      </c>
      <c r="P1419" s="3083" t="s">
        <v>1545</v>
      </c>
      <c r="Q1419" s="3083" t="s">
        <v>1545</v>
      </c>
      <c r="R1419" s="3083" t="s">
        <v>1545</v>
      </c>
      <c r="S1419" s="2813" t="s">
        <v>1545</v>
      </c>
      <c r="T1419" s="3083" t="s">
        <v>1545</v>
      </c>
      <c r="U1419" s="3506" t="s">
        <v>1545</v>
      </c>
      <c r="V1419" s="3506" t="s">
        <v>1545</v>
      </c>
      <c r="W1419" s="3083" t="s">
        <v>1545</v>
      </c>
      <c r="X1419" s="3083" t="s">
        <v>1545</v>
      </c>
      <c r="Y1419" s="3506" t="s">
        <v>1545</v>
      </c>
      <c r="Z1419" s="3506" t="s">
        <v>1545</v>
      </c>
      <c r="AA1419" s="3506" t="s">
        <v>1545</v>
      </c>
      <c r="AB1419" s="3083" t="s">
        <v>1545</v>
      </c>
      <c r="AC1419" s="3083" t="s">
        <v>1545</v>
      </c>
      <c r="AD1419" s="3081" t="s">
        <v>1545</v>
      </c>
      <c r="AE1419" s="2633" t="s">
        <v>1545</v>
      </c>
      <c r="AF1419" s="2634" t="s">
        <v>1545</v>
      </c>
      <c r="AG1419" s="2634" t="s">
        <v>1545</v>
      </c>
      <c r="AH1419" s="2635" t="s">
        <v>5368</v>
      </c>
      <c r="AI1419" s="2635" t="s">
        <v>5366</v>
      </c>
      <c r="AJ1419" s="3466"/>
      <c r="AK1419" s="2581"/>
    </row>
    <row r="1420" spans="2:37" s="2887" customFormat="1" x14ac:dyDescent="0.2">
      <c r="B1420" s="2582"/>
      <c r="C1420" s="2575"/>
      <c r="D1420" s="3648"/>
      <c r="E1420" s="3648"/>
      <c r="F1420" s="3648"/>
      <c r="G1420" s="3648"/>
      <c r="H1420" s="2575"/>
      <c r="I1420" s="2576"/>
      <c r="J1420" s="2576"/>
      <c r="K1420" s="2576"/>
      <c r="L1420" s="2576"/>
      <c r="M1420" s="2575"/>
      <c r="N1420" s="2576"/>
      <c r="O1420" s="2576"/>
      <c r="P1420" s="2576"/>
      <c r="Q1420" s="2576"/>
      <c r="R1420" s="2576"/>
      <c r="S1420" s="2575"/>
      <c r="T1420" s="2574"/>
      <c r="U1420" s="2574"/>
      <c r="V1420" s="2574"/>
      <c r="W1420" s="2574"/>
      <c r="X1420" s="2574"/>
      <c r="Y1420" s="2574"/>
      <c r="Z1420" s="2574"/>
      <c r="AA1420" s="2574"/>
      <c r="AB1420" s="2574"/>
      <c r="AC1420" s="2574"/>
      <c r="AD1420" s="2574"/>
      <c r="AE1420" s="2574"/>
      <c r="AF1420" s="2574"/>
      <c r="AG1420" s="2574"/>
      <c r="AH1420" s="2574"/>
      <c r="AI1420" s="2574"/>
      <c r="AJ1420" s="2574"/>
      <c r="AK1420" s="2581"/>
    </row>
    <row r="1421" spans="2:37" s="2887" customFormat="1" x14ac:dyDescent="0.2">
      <c r="B1421" s="3641" t="s">
        <v>5051</v>
      </c>
      <c r="C1421" s="3642"/>
      <c r="D1421" s="3640" t="s">
        <v>1545</v>
      </c>
      <c r="E1421" s="3640"/>
      <c r="F1421" s="3640"/>
      <c r="G1421" s="3640"/>
      <c r="H1421" s="2578"/>
      <c r="I1421" s="2578"/>
      <c r="J1421" s="2578"/>
      <c r="K1421" s="2578"/>
      <c r="L1421" s="2578"/>
      <c r="M1421" s="2578"/>
      <c r="N1421" s="2578"/>
      <c r="O1421" s="2578"/>
      <c r="P1421" s="2578"/>
      <c r="Q1421" s="2578"/>
      <c r="R1421" s="2578"/>
      <c r="S1421" s="2578"/>
      <c r="T1421" s="2574"/>
      <c r="U1421" s="2574"/>
      <c r="V1421" s="2574"/>
      <c r="W1421" s="2574"/>
      <c r="X1421" s="2574"/>
      <c r="Y1421" s="2574"/>
      <c r="Z1421" s="2574"/>
      <c r="AA1421" s="2574"/>
      <c r="AB1421" s="2574"/>
      <c r="AC1421" s="2574"/>
      <c r="AD1421" s="2574"/>
      <c r="AE1421" s="2574"/>
      <c r="AF1421" s="2574"/>
      <c r="AG1421" s="2574"/>
      <c r="AH1421" s="2574"/>
      <c r="AI1421" s="2574"/>
      <c r="AJ1421" s="2574"/>
      <c r="AK1421" s="2581"/>
    </row>
    <row r="1422" spans="2:37" s="2887" customFormat="1" x14ac:dyDescent="0.2">
      <c r="B1422" s="3641" t="s">
        <v>5052</v>
      </c>
      <c r="C1422" s="3642"/>
      <c r="D1422" s="3640" t="s">
        <v>5148</v>
      </c>
      <c r="E1422" s="3640"/>
      <c r="F1422" s="3640"/>
      <c r="G1422" s="3640"/>
      <c r="H1422" s="2578"/>
      <c r="I1422" s="2578"/>
      <c r="J1422" s="2578"/>
      <c r="K1422" s="2578"/>
      <c r="L1422" s="2578"/>
      <c r="M1422" s="2578"/>
      <c r="N1422" s="2578"/>
      <c r="O1422" s="2578"/>
      <c r="P1422" s="2578"/>
      <c r="Q1422" s="2578"/>
      <c r="R1422" s="2578"/>
      <c r="S1422" s="2578"/>
      <c r="T1422" s="2574"/>
      <c r="U1422" s="2574"/>
      <c r="V1422" s="2574"/>
      <c r="W1422" s="2574"/>
      <c r="X1422" s="2574"/>
      <c r="Y1422" s="2574"/>
      <c r="Z1422" s="2574"/>
      <c r="AA1422" s="2574"/>
      <c r="AB1422" s="2574"/>
      <c r="AC1422" s="2574"/>
      <c r="AD1422" s="2574"/>
      <c r="AE1422" s="2574"/>
      <c r="AF1422" s="2574"/>
      <c r="AG1422" s="2574"/>
      <c r="AH1422" s="2574"/>
      <c r="AI1422" s="2574"/>
      <c r="AJ1422" s="2574"/>
      <c r="AK1422" s="2581"/>
    </row>
    <row r="1423" spans="2:37" s="2887" customFormat="1" ht="15.75" thickBot="1" x14ac:dyDescent="0.25">
      <c r="B1423" s="3645"/>
      <c r="C1423" s="3646"/>
      <c r="D1423" s="3647"/>
      <c r="E1423" s="3647"/>
      <c r="F1423" s="3647"/>
      <c r="G1423" s="3647"/>
      <c r="H1423" s="2583"/>
      <c r="I1423" s="2583"/>
      <c r="J1423" s="2583"/>
      <c r="K1423" s="2583"/>
      <c r="L1423" s="2583"/>
      <c r="M1423" s="2583"/>
      <c r="N1423" s="2583"/>
      <c r="O1423" s="2583"/>
      <c r="P1423" s="2583"/>
      <c r="Q1423" s="2583"/>
      <c r="R1423" s="2583"/>
      <c r="S1423" s="2583"/>
      <c r="T1423" s="2584"/>
      <c r="U1423" s="2584"/>
      <c r="V1423" s="2584"/>
      <c r="W1423" s="2584"/>
      <c r="X1423" s="2584"/>
      <c r="Y1423" s="2584"/>
      <c r="Z1423" s="2584"/>
      <c r="AA1423" s="2584"/>
      <c r="AB1423" s="2584"/>
      <c r="AC1423" s="2584"/>
      <c r="AD1423" s="2584"/>
      <c r="AE1423" s="2584"/>
      <c r="AF1423" s="2584"/>
      <c r="AG1423" s="2584"/>
      <c r="AH1423" s="2584"/>
      <c r="AI1423" s="2584"/>
      <c r="AJ1423" s="2584"/>
      <c r="AK1423" s="2586"/>
    </row>
    <row r="1424" spans="2:37" s="2887" customFormat="1" x14ac:dyDescent="0.2">
      <c r="B1424" s="2786" t="str">
        <f>+B1405</f>
        <v>.</v>
      </c>
    </row>
    <row r="1425" spans="2:37" s="2887" customFormat="1" ht="13.5" thickBot="1" x14ac:dyDescent="0.25">
      <c r="B1425" s="2786"/>
    </row>
    <row r="1426" spans="2:37" s="2887" customFormat="1" ht="20.25" x14ac:dyDescent="0.2">
      <c r="B1426" s="3616" t="s">
        <v>5060</v>
      </c>
      <c r="C1426" s="3617"/>
      <c r="D1426" s="3617"/>
      <c r="E1426" s="3617"/>
      <c r="F1426" s="3617"/>
      <c r="G1426" s="3617"/>
      <c r="H1426" s="3617"/>
      <c r="I1426" s="3617"/>
      <c r="J1426" s="3617"/>
      <c r="K1426" s="3617"/>
      <c r="L1426" s="3617"/>
      <c r="M1426" s="3617"/>
      <c r="N1426" s="3617"/>
      <c r="O1426" s="3617"/>
      <c r="P1426" s="3617"/>
      <c r="Q1426" s="3617"/>
      <c r="R1426" s="3617"/>
      <c r="S1426" s="3617"/>
      <c r="T1426" s="3617"/>
      <c r="U1426" s="3617"/>
      <c r="V1426" s="3617"/>
      <c r="W1426" s="3617"/>
      <c r="X1426" s="3617"/>
      <c r="Y1426" s="3617"/>
      <c r="Z1426" s="3617"/>
      <c r="AA1426" s="3617"/>
      <c r="AB1426" s="3617"/>
      <c r="AC1426" s="3617"/>
      <c r="AD1426" s="3617"/>
      <c r="AE1426" s="3617"/>
      <c r="AF1426" s="3617"/>
      <c r="AG1426" s="3617"/>
      <c r="AH1426" s="3617"/>
      <c r="AI1426" s="3617"/>
      <c r="AJ1426" s="3617"/>
      <c r="AK1426" s="3618"/>
    </row>
    <row r="1427" spans="2:37" s="2887" customFormat="1" x14ac:dyDescent="0.2">
      <c r="B1427" s="2579"/>
      <c r="C1427" s="3493"/>
      <c r="D1427" s="3493"/>
      <c r="E1427" s="3493"/>
      <c r="F1427" s="3493"/>
      <c r="G1427" s="2580"/>
      <c r="H1427" s="2580"/>
      <c r="I1427" s="2580"/>
      <c r="J1427" s="2580"/>
      <c r="K1427" s="2580"/>
      <c r="L1427" s="2580"/>
      <c r="M1427" s="2580"/>
      <c r="N1427" s="2580"/>
      <c r="O1427" s="2580"/>
      <c r="P1427" s="2580"/>
      <c r="Q1427" s="2580"/>
      <c r="R1427" s="2580"/>
      <c r="S1427" s="2580"/>
      <c r="T1427" s="2580"/>
      <c r="U1427" s="2580"/>
      <c r="V1427" s="2580"/>
      <c r="W1427" s="2580"/>
      <c r="X1427" s="2580"/>
      <c r="Y1427" s="2580"/>
      <c r="Z1427" s="2580"/>
      <c r="AA1427" s="2580"/>
      <c r="AB1427" s="2580"/>
      <c r="AC1427" s="2580"/>
      <c r="AD1427" s="2580"/>
      <c r="AE1427" s="2580"/>
      <c r="AF1427" s="2580"/>
      <c r="AG1427" s="2580"/>
      <c r="AH1427" s="2580"/>
      <c r="AI1427" s="2580"/>
      <c r="AJ1427" s="2580"/>
      <c r="AK1427" s="2581"/>
    </row>
    <row r="1428" spans="2:37" s="2887" customFormat="1" x14ac:dyDescent="0.2">
      <c r="B1428" s="2579" t="s">
        <v>5047</v>
      </c>
      <c r="C1428" s="3493"/>
      <c r="D1428" s="3619" t="s">
        <v>6517</v>
      </c>
      <c r="E1428" s="3619"/>
      <c r="F1428" s="3619"/>
      <c r="G1428" s="2580"/>
      <c r="H1428" s="2580"/>
      <c r="I1428" s="2580"/>
      <c r="J1428" s="2580"/>
      <c r="K1428" s="2580"/>
      <c r="L1428" s="2580"/>
      <c r="M1428" s="2580"/>
      <c r="N1428" s="2580"/>
      <c r="O1428" s="2580"/>
      <c r="P1428" s="2580"/>
      <c r="Q1428" s="2580"/>
      <c r="R1428" s="2580"/>
      <c r="S1428" s="2580"/>
      <c r="T1428" s="2580"/>
      <c r="U1428" s="2580"/>
      <c r="V1428" s="2580"/>
      <c r="W1428" s="2580"/>
      <c r="X1428" s="2580"/>
      <c r="Y1428" s="2580"/>
      <c r="Z1428" s="2580"/>
      <c r="AA1428" s="2580"/>
      <c r="AB1428" s="2580"/>
      <c r="AC1428" s="2580"/>
      <c r="AD1428" s="2580"/>
      <c r="AE1428" s="2580"/>
      <c r="AF1428" s="2580"/>
      <c r="AG1428" s="2580"/>
      <c r="AH1428" s="2580"/>
      <c r="AI1428" s="2580"/>
      <c r="AJ1428" s="2580"/>
      <c r="AK1428" s="2581"/>
    </row>
    <row r="1429" spans="2:37" s="2887" customFormat="1" ht="13.5" thickBot="1" x14ac:dyDescent="0.25">
      <c r="B1429" s="3620" t="s">
        <v>5061</v>
      </c>
      <c r="C1429" s="3621"/>
      <c r="D1429" s="3622">
        <v>41633</v>
      </c>
      <c r="E1429" s="3622"/>
      <c r="F1429" s="3493"/>
      <c r="G1429" s="2580"/>
      <c r="H1429" s="2580"/>
      <c r="I1429" s="2580"/>
      <c r="J1429" s="2580"/>
      <c r="K1429" s="2580"/>
      <c r="L1429" s="2580"/>
      <c r="M1429" s="2580"/>
      <c r="N1429" s="2580"/>
      <c r="O1429" s="2580"/>
      <c r="P1429" s="2580"/>
      <c r="Q1429" s="2580"/>
      <c r="R1429" s="2580"/>
      <c r="S1429" s="2580"/>
      <c r="T1429" s="2580"/>
      <c r="U1429" s="2580"/>
      <c r="V1429" s="2580"/>
      <c r="W1429" s="2580"/>
      <c r="X1429" s="2580"/>
      <c r="Y1429" s="2580"/>
      <c r="Z1429" s="2580"/>
      <c r="AA1429" s="2580"/>
      <c r="AB1429" s="2580"/>
      <c r="AC1429" s="2580"/>
      <c r="AD1429" s="2580"/>
      <c r="AE1429" s="2580"/>
      <c r="AF1429" s="2580"/>
      <c r="AG1429" s="2580"/>
      <c r="AH1429" s="2580"/>
      <c r="AI1429" s="2580"/>
      <c r="AJ1429" s="2580"/>
      <c r="AK1429" s="2581"/>
    </row>
    <row r="1430" spans="2:37" s="2887" customFormat="1" ht="72.75" customHeight="1" thickBot="1" x14ac:dyDescent="0.25">
      <c r="B1430" s="3633" t="s">
        <v>5062</v>
      </c>
      <c r="C1430" s="3634"/>
      <c r="D1430" s="3623" t="s">
        <v>6518</v>
      </c>
      <c r="E1430" s="3624"/>
      <c r="F1430" s="3624"/>
      <c r="G1430" s="3624"/>
      <c r="H1430" s="3624"/>
      <c r="I1430" s="3624"/>
      <c r="J1430" s="3624"/>
      <c r="K1430" s="3625"/>
      <c r="L1430" s="2580"/>
      <c r="M1430" s="2580"/>
      <c r="N1430" s="2580"/>
      <c r="O1430" s="2580"/>
      <c r="P1430" s="2580"/>
      <c r="Q1430" s="2580"/>
      <c r="R1430" s="2580"/>
      <c r="S1430" s="2580"/>
      <c r="T1430" s="2580"/>
      <c r="U1430" s="2580"/>
      <c r="V1430" s="2580"/>
      <c r="W1430" s="2580"/>
      <c r="X1430" s="2580"/>
      <c r="Y1430" s="2580"/>
      <c r="Z1430" s="2580"/>
      <c r="AA1430" s="2580"/>
      <c r="AB1430" s="2580"/>
      <c r="AC1430" s="2580"/>
      <c r="AD1430" s="2580"/>
      <c r="AE1430" s="2580"/>
      <c r="AF1430" s="2580"/>
      <c r="AG1430" s="2580"/>
      <c r="AH1430" s="2580"/>
      <c r="AI1430" s="2580"/>
      <c r="AJ1430" s="2580"/>
      <c r="AK1430" s="2581"/>
    </row>
    <row r="1431" spans="2:37" s="2887" customFormat="1" ht="13.5" thickBot="1" x14ac:dyDescent="0.25">
      <c r="B1431" s="3635"/>
      <c r="C1431" s="3626"/>
      <c r="D1431" s="3626"/>
      <c r="E1431" s="3626"/>
      <c r="F1431" s="3626"/>
      <c r="G1431" s="3626"/>
      <c r="H1431" s="3626"/>
      <c r="I1431" s="3626"/>
      <c r="J1431" s="3626"/>
      <c r="K1431" s="3626"/>
      <c r="L1431" s="3626"/>
      <c r="M1431" s="3626"/>
      <c r="N1431" s="3626"/>
      <c r="O1431" s="3626"/>
      <c r="P1431" s="3626"/>
      <c r="Q1431" s="3626"/>
      <c r="R1431" s="2580"/>
      <c r="S1431" s="2580"/>
      <c r="T1431" s="2580"/>
      <c r="U1431" s="2580"/>
      <c r="V1431" s="2580"/>
      <c r="W1431" s="2580"/>
      <c r="X1431" s="2580"/>
      <c r="Y1431" s="2580"/>
      <c r="Z1431" s="2580"/>
      <c r="AA1431" s="2580"/>
      <c r="AB1431" s="2580"/>
      <c r="AC1431" s="2580"/>
      <c r="AD1431" s="2580"/>
      <c r="AE1431" s="2580"/>
      <c r="AF1431" s="2580"/>
      <c r="AG1431" s="2580"/>
      <c r="AH1431" s="2580"/>
      <c r="AI1431" s="2580"/>
      <c r="AJ1431" s="2580"/>
      <c r="AK1431" s="2581"/>
    </row>
    <row r="1432" spans="2:37" s="2887" customFormat="1" ht="13.5" thickBot="1" x14ac:dyDescent="0.25">
      <c r="B1432" s="3627" t="s">
        <v>5063</v>
      </c>
      <c r="C1432" s="3627"/>
      <c r="D1432" s="3627" t="s">
        <v>5053</v>
      </c>
      <c r="E1432" s="3627" t="s">
        <v>5064</v>
      </c>
      <c r="F1432" s="3629" t="s">
        <v>224</v>
      </c>
      <c r="G1432" s="3629"/>
      <c r="H1432" s="3629"/>
      <c r="I1432" s="3629"/>
      <c r="J1432" s="3629"/>
      <c r="K1432" s="3629"/>
      <c r="L1432" s="3629"/>
      <c r="M1432" s="3629"/>
      <c r="N1432" s="3629"/>
      <c r="O1432" s="3629"/>
      <c r="P1432" s="3629"/>
      <c r="Q1432" s="3629"/>
      <c r="R1432" s="3629"/>
      <c r="S1432" s="3629" t="s">
        <v>340</v>
      </c>
      <c r="T1432" s="3629"/>
      <c r="U1432" s="3629"/>
      <c r="V1432" s="3629"/>
      <c r="W1432" s="3629"/>
      <c r="X1432" s="3629"/>
      <c r="Y1432" s="3629"/>
      <c r="Z1432" s="3629"/>
      <c r="AA1432" s="3629"/>
      <c r="AB1432" s="3629"/>
      <c r="AC1432" s="3629"/>
      <c r="AD1432" s="3629" t="s">
        <v>225</v>
      </c>
      <c r="AE1432" s="3629"/>
      <c r="AF1432" s="3629"/>
      <c r="AG1432" s="3629"/>
      <c r="AH1432" s="3630" t="s">
        <v>5048</v>
      </c>
      <c r="AI1432" s="3630"/>
      <c r="AJ1432" s="3630"/>
      <c r="AK1432" s="2581"/>
    </row>
    <row r="1433" spans="2:37" s="2887" customFormat="1" ht="13.5" thickBot="1" x14ac:dyDescent="0.25">
      <c r="B1433" s="3628"/>
      <c r="C1433" s="3628"/>
      <c r="D1433" s="3628"/>
      <c r="E1433" s="3628"/>
      <c r="F1433" s="3628" t="s">
        <v>5065</v>
      </c>
      <c r="G1433" s="3628" t="s">
        <v>5066</v>
      </c>
      <c r="H1433" s="3627" t="s">
        <v>5067</v>
      </c>
      <c r="I1433" s="3631" t="s">
        <v>5068</v>
      </c>
      <c r="J1433" s="3631" t="s">
        <v>5069</v>
      </c>
      <c r="K1433" s="3632" t="s">
        <v>5070</v>
      </c>
      <c r="L1433" s="3632" t="s">
        <v>5071</v>
      </c>
      <c r="M1433" s="3631" t="s">
        <v>5072</v>
      </c>
      <c r="N1433" s="3631"/>
      <c r="O1433" s="3632" t="s">
        <v>5073</v>
      </c>
      <c r="P1433" s="3632" t="s">
        <v>5074</v>
      </c>
      <c r="Q1433" s="3632" t="s">
        <v>5075</v>
      </c>
      <c r="R1433" s="3632" t="s">
        <v>5076</v>
      </c>
      <c r="S1433" s="3627" t="s">
        <v>5077</v>
      </c>
      <c r="T1433" s="3627" t="s">
        <v>5078</v>
      </c>
      <c r="U1433" s="3627" t="s">
        <v>5079</v>
      </c>
      <c r="V1433" s="3627" t="s">
        <v>5080</v>
      </c>
      <c r="W1433" s="3627" t="s">
        <v>5081</v>
      </c>
      <c r="X1433" s="3627" t="s">
        <v>5082</v>
      </c>
      <c r="Y1433" s="3627" t="s">
        <v>5083</v>
      </c>
      <c r="Z1433" s="3627" t="s">
        <v>5084</v>
      </c>
      <c r="AA1433" s="3627" t="s">
        <v>5085</v>
      </c>
      <c r="AB1433" s="3631" t="s">
        <v>5086</v>
      </c>
      <c r="AC1433" s="3631" t="s">
        <v>5087</v>
      </c>
      <c r="AD1433" s="3627" t="s">
        <v>5088</v>
      </c>
      <c r="AE1433" s="3627" t="s">
        <v>5089</v>
      </c>
      <c r="AF1433" s="3627" t="s">
        <v>5090</v>
      </c>
      <c r="AG1433" s="3627" t="s">
        <v>5091</v>
      </c>
      <c r="AH1433" s="3627" t="s">
        <v>1162</v>
      </c>
      <c r="AI1433" s="3627" t="s">
        <v>5049</v>
      </c>
      <c r="AJ1433" s="3627" t="s">
        <v>5050</v>
      </c>
      <c r="AK1433" s="2581"/>
    </row>
    <row r="1434" spans="2:37" s="2887" customFormat="1" x14ac:dyDescent="0.2">
      <c r="B1434" s="3628"/>
      <c r="C1434" s="3628"/>
      <c r="D1434" s="3628"/>
      <c r="E1434" s="3628"/>
      <c r="F1434" s="3628"/>
      <c r="G1434" s="3628"/>
      <c r="H1434" s="3628"/>
      <c r="I1434" s="3632"/>
      <c r="J1434" s="3632"/>
      <c r="K1434" s="3632"/>
      <c r="L1434" s="3632"/>
      <c r="M1434" s="3489" t="s">
        <v>5092</v>
      </c>
      <c r="N1434" s="3490" t="s">
        <v>2809</v>
      </c>
      <c r="O1434" s="3632"/>
      <c r="P1434" s="3632"/>
      <c r="Q1434" s="3632"/>
      <c r="R1434" s="3632"/>
      <c r="S1434" s="3628"/>
      <c r="T1434" s="3628"/>
      <c r="U1434" s="3628"/>
      <c r="V1434" s="3628"/>
      <c r="W1434" s="3628"/>
      <c r="X1434" s="3628"/>
      <c r="Y1434" s="3628"/>
      <c r="Z1434" s="3628"/>
      <c r="AA1434" s="3628"/>
      <c r="AB1434" s="3632"/>
      <c r="AC1434" s="3632"/>
      <c r="AD1434" s="3628"/>
      <c r="AE1434" s="3628"/>
      <c r="AF1434" s="3628"/>
      <c r="AG1434" s="3628"/>
      <c r="AH1434" s="3628"/>
      <c r="AI1434" s="3628"/>
      <c r="AJ1434" s="3628"/>
      <c r="AK1434" s="2581"/>
    </row>
    <row r="1435" spans="2:37" s="2887" customFormat="1" ht="24" x14ac:dyDescent="0.2">
      <c r="B1435" s="4528" t="s">
        <v>3135</v>
      </c>
      <c r="C1435" s="4528"/>
      <c r="D1435" s="3363" t="s">
        <v>1545</v>
      </c>
      <c r="E1435" s="3363" t="s">
        <v>1545</v>
      </c>
      <c r="F1435" s="3363" t="s">
        <v>1545</v>
      </c>
      <c r="G1435" s="3363" t="s">
        <v>1545</v>
      </c>
      <c r="H1435" s="3363" t="s">
        <v>1545</v>
      </c>
      <c r="I1435" s="3363" t="s">
        <v>1545</v>
      </c>
      <c r="J1435" s="3363" t="s">
        <v>1545</v>
      </c>
      <c r="K1435" s="3363" t="s">
        <v>1545</v>
      </c>
      <c r="L1435" s="3363" t="s">
        <v>1545</v>
      </c>
      <c r="M1435" s="3363" t="s">
        <v>1545</v>
      </c>
      <c r="N1435" s="3363" t="s">
        <v>1545</v>
      </c>
      <c r="O1435" s="3363" t="s">
        <v>1545</v>
      </c>
      <c r="P1435" s="3363" t="s">
        <v>1545</v>
      </c>
      <c r="Q1435" s="3363" t="s">
        <v>1545</v>
      </c>
      <c r="R1435" s="3363" t="s">
        <v>1545</v>
      </c>
      <c r="S1435" s="3363" t="s">
        <v>1545</v>
      </c>
      <c r="T1435" s="3363" t="s">
        <v>1545</v>
      </c>
      <c r="U1435" s="3363" t="s">
        <v>1545</v>
      </c>
      <c r="V1435" s="3363" t="s">
        <v>1545</v>
      </c>
      <c r="W1435" s="3363" t="s">
        <v>1545</v>
      </c>
      <c r="X1435" s="3363" t="s">
        <v>1545</v>
      </c>
      <c r="Y1435" s="3363" t="s">
        <v>1545</v>
      </c>
      <c r="Z1435" s="3363" t="s">
        <v>1545</v>
      </c>
      <c r="AA1435" s="3363" t="s">
        <v>1545</v>
      </c>
      <c r="AB1435" s="3363" t="s">
        <v>1545</v>
      </c>
      <c r="AC1435" s="3363" t="s">
        <v>1545</v>
      </c>
      <c r="AD1435" s="3363" t="s">
        <v>1545</v>
      </c>
      <c r="AE1435" s="3363" t="s">
        <v>1545</v>
      </c>
      <c r="AF1435" s="3363" t="s">
        <v>1545</v>
      </c>
      <c r="AG1435" s="3363" t="s">
        <v>1545</v>
      </c>
      <c r="AH1435" s="2861" t="s">
        <v>3135</v>
      </c>
      <c r="AI1435" s="2861" t="s">
        <v>5366</v>
      </c>
      <c r="AJ1435" s="2861">
        <v>0.75</v>
      </c>
      <c r="AK1435" s="2581"/>
    </row>
    <row r="1436" spans="2:37" s="2887" customFormat="1" ht="24" x14ac:dyDescent="0.2">
      <c r="B1436" s="4528" t="s">
        <v>5367</v>
      </c>
      <c r="C1436" s="4528"/>
      <c r="D1436" s="3363" t="s">
        <v>1545</v>
      </c>
      <c r="E1436" s="3363" t="s">
        <v>1545</v>
      </c>
      <c r="F1436" s="3363" t="s">
        <v>1545</v>
      </c>
      <c r="G1436" s="3363" t="s">
        <v>1545</v>
      </c>
      <c r="H1436" s="3363" t="s">
        <v>1545</v>
      </c>
      <c r="I1436" s="3363" t="s">
        <v>1545</v>
      </c>
      <c r="J1436" s="3363" t="s">
        <v>1545</v>
      </c>
      <c r="K1436" s="3363" t="s">
        <v>1545</v>
      </c>
      <c r="L1436" s="3363" t="s">
        <v>1545</v>
      </c>
      <c r="M1436" s="3363" t="s">
        <v>1545</v>
      </c>
      <c r="N1436" s="3363" t="s">
        <v>1545</v>
      </c>
      <c r="O1436" s="3363" t="s">
        <v>1545</v>
      </c>
      <c r="P1436" s="3363" t="s">
        <v>1545</v>
      </c>
      <c r="Q1436" s="3363" t="s">
        <v>1545</v>
      </c>
      <c r="R1436" s="3363" t="s">
        <v>1545</v>
      </c>
      <c r="S1436" s="3363" t="s">
        <v>1545</v>
      </c>
      <c r="T1436" s="3363" t="s">
        <v>1545</v>
      </c>
      <c r="U1436" s="3363" t="s">
        <v>1545</v>
      </c>
      <c r="V1436" s="3363" t="s">
        <v>1545</v>
      </c>
      <c r="W1436" s="3363" t="s">
        <v>1545</v>
      </c>
      <c r="X1436" s="3363" t="s">
        <v>1545</v>
      </c>
      <c r="Y1436" s="3363" t="s">
        <v>1545</v>
      </c>
      <c r="Z1436" s="3363" t="s">
        <v>1545</v>
      </c>
      <c r="AA1436" s="3363" t="s">
        <v>1545</v>
      </c>
      <c r="AB1436" s="3363" t="s">
        <v>1545</v>
      </c>
      <c r="AC1436" s="3363" t="s">
        <v>1545</v>
      </c>
      <c r="AD1436" s="3363" t="s">
        <v>1545</v>
      </c>
      <c r="AE1436" s="3363" t="s">
        <v>1545</v>
      </c>
      <c r="AF1436" s="3363" t="s">
        <v>1545</v>
      </c>
      <c r="AG1436" s="3363" t="s">
        <v>1545</v>
      </c>
      <c r="AH1436" s="2861" t="s">
        <v>5367</v>
      </c>
      <c r="AI1436" s="2861" t="s">
        <v>5366</v>
      </c>
      <c r="AJ1436" s="2861">
        <v>0.75</v>
      </c>
      <c r="AK1436" s="2581"/>
    </row>
    <row r="1437" spans="2:37" s="2887" customFormat="1" ht="36" x14ac:dyDescent="0.2">
      <c r="B1437" s="4528" t="s">
        <v>6519</v>
      </c>
      <c r="C1437" s="4528"/>
      <c r="D1437" s="3363" t="s">
        <v>1545</v>
      </c>
      <c r="E1437" s="3363" t="s">
        <v>1545</v>
      </c>
      <c r="F1437" s="3363" t="s">
        <v>1545</v>
      </c>
      <c r="G1437" s="3363" t="s">
        <v>1545</v>
      </c>
      <c r="H1437" s="3363" t="s">
        <v>1545</v>
      </c>
      <c r="I1437" s="3363" t="s">
        <v>1545</v>
      </c>
      <c r="J1437" s="3363" t="s">
        <v>1545</v>
      </c>
      <c r="K1437" s="3363" t="s">
        <v>1545</v>
      </c>
      <c r="L1437" s="3363" t="s">
        <v>1545</v>
      </c>
      <c r="M1437" s="3363" t="s">
        <v>1545</v>
      </c>
      <c r="N1437" s="3363" t="s">
        <v>1545</v>
      </c>
      <c r="O1437" s="3363" t="s">
        <v>1545</v>
      </c>
      <c r="P1437" s="3363" t="s">
        <v>1545</v>
      </c>
      <c r="Q1437" s="3363" t="s">
        <v>1545</v>
      </c>
      <c r="R1437" s="3363" t="s">
        <v>1545</v>
      </c>
      <c r="S1437" s="3363" t="s">
        <v>1545</v>
      </c>
      <c r="T1437" s="3363" t="s">
        <v>1545</v>
      </c>
      <c r="U1437" s="3363" t="s">
        <v>1545</v>
      </c>
      <c r="V1437" s="3363" t="s">
        <v>1545</v>
      </c>
      <c r="W1437" s="3363" t="s">
        <v>1545</v>
      </c>
      <c r="X1437" s="3363" t="s">
        <v>1545</v>
      </c>
      <c r="Y1437" s="3363" t="s">
        <v>1545</v>
      </c>
      <c r="Z1437" s="3363" t="s">
        <v>1545</v>
      </c>
      <c r="AA1437" s="3363" t="s">
        <v>1545</v>
      </c>
      <c r="AB1437" s="3363" t="s">
        <v>1545</v>
      </c>
      <c r="AC1437" s="3363" t="s">
        <v>1545</v>
      </c>
      <c r="AD1437" s="3363" t="s">
        <v>1545</v>
      </c>
      <c r="AE1437" s="3363" t="s">
        <v>1545</v>
      </c>
      <c r="AF1437" s="3363" t="s">
        <v>1545</v>
      </c>
      <c r="AG1437" s="3363" t="s">
        <v>1545</v>
      </c>
      <c r="AH1437" s="2861" t="s">
        <v>5368</v>
      </c>
      <c r="AI1437" s="2861" t="s">
        <v>5366</v>
      </c>
      <c r="AJ1437" s="2861">
        <v>0.75</v>
      </c>
      <c r="AK1437" s="2581"/>
    </row>
    <row r="1438" spans="2:37" s="2887" customFormat="1" x14ac:dyDescent="0.2">
      <c r="B1438" s="2582"/>
      <c r="C1438" s="2575"/>
      <c r="D1438" s="3648"/>
      <c r="E1438" s="3648"/>
      <c r="F1438" s="3648"/>
      <c r="G1438" s="3648"/>
      <c r="H1438" s="2575"/>
      <c r="I1438" s="2576"/>
      <c r="J1438" s="2576"/>
      <c r="K1438" s="2576"/>
      <c r="L1438" s="2576"/>
      <c r="M1438" s="2575"/>
      <c r="N1438" s="2576"/>
      <c r="O1438" s="2576"/>
      <c r="P1438" s="2576"/>
      <c r="Q1438" s="2576"/>
      <c r="R1438" s="2576"/>
      <c r="S1438" s="2575"/>
      <c r="T1438" s="2574"/>
      <c r="U1438" s="2574"/>
      <c r="V1438" s="2574"/>
      <c r="W1438" s="2574"/>
      <c r="X1438" s="2574"/>
      <c r="Y1438" s="2574"/>
      <c r="Z1438" s="2574"/>
      <c r="AA1438" s="2574"/>
      <c r="AB1438" s="2574"/>
      <c r="AC1438" s="2574"/>
      <c r="AD1438" s="2574"/>
      <c r="AE1438" s="2574"/>
      <c r="AF1438" s="2574"/>
      <c r="AG1438" s="2574"/>
      <c r="AH1438" s="2574"/>
      <c r="AI1438" s="2574"/>
      <c r="AJ1438" s="2574"/>
      <c r="AK1438" s="2581"/>
    </row>
    <row r="1439" spans="2:37" s="2887" customFormat="1" x14ac:dyDescent="0.2">
      <c r="B1439" s="3641" t="s">
        <v>5051</v>
      </c>
      <c r="C1439" s="3642"/>
      <c r="D1439" s="3640" t="s">
        <v>1545</v>
      </c>
      <c r="E1439" s="3640"/>
      <c r="F1439" s="3640"/>
      <c r="G1439" s="3640"/>
      <c r="H1439" s="2578"/>
      <c r="I1439" s="2578"/>
      <c r="J1439" s="2578"/>
      <c r="K1439" s="2578"/>
      <c r="L1439" s="2578"/>
      <c r="M1439" s="2578"/>
      <c r="N1439" s="2578"/>
      <c r="O1439" s="2578"/>
      <c r="P1439" s="2578"/>
      <c r="Q1439" s="2578"/>
      <c r="R1439" s="2578"/>
      <c r="S1439" s="2578"/>
      <c r="T1439" s="2574"/>
      <c r="U1439" s="2574"/>
      <c r="V1439" s="2574"/>
      <c r="W1439" s="2574"/>
      <c r="X1439" s="2574"/>
      <c r="Y1439" s="2574"/>
      <c r="Z1439" s="2574"/>
      <c r="AA1439" s="2574"/>
      <c r="AB1439" s="2574"/>
      <c r="AC1439" s="2574"/>
      <c r="AD1439" s="2574"/>
      <c r="AE1439" s="2574"/>
      <c r="AF1439" s="2574"/>
      <c r="AG1439" s="2574"/>
      <c r="AH1439" s="2574"/>
      <c r="AI1439" s="2574"/>
      <c r="AJ1439" s="2574"/>
      <c r="AK1439" s="2581"/>
    </row>
    <row r="1440" spans="2:37" s="2887" customFormat="1" x14ac:dyDescent="0.2">
      <c r="B1440" s="3641" t="s">
        <v>5052</v>
      </c>
      <c r="C1440" s="3642"/>
      <c r="D1440" s="3640" t="s">
        <v>5148</v>
      </c>
      <c r="E1440" s="3640"/>
      <c r="F1440" s="3640"/>
      <c r="G1440" s="3640"/>
      <c r="H1440" s="2578"/>
      <c r="I1440" s="2578"/>
      <c r="J1440" s="2578"/>
      <c r="K1440" s="2578"/>
      <c r="L1440" s="2578"/>
      <c r="M1440" s="2578"/>
      <c r="N1440" s="2578"/>
      <c r="O1440" s="2578"/>
      <c r="P1440" s="2578"/>
      <c r="Q1440" s="2578"/>
      <c r="R1440" s="2578"/>
      <c r="S1440" s="2578"/>
      <c r="T1440" s="2574"/>
      <c r="U1440" s="2574"/>
      <c r="V1440" s="2574"/>
      <c r="W1440" s="2574"/>
      <c r="X1440" s="2574"/>
      <c r="Y1440" s="2574"/>
      <c r="Z1440" s="2574"/>
      <c r="AA1440" s="2574"/>
      <c r="AB1440" s="2574"/>
      <c r="AC1440" s="2574"/>
      <c r="AD1440" s="2574"/>
      <c r="AE1440" s="2574"/>
      <c r="AF1440" s="2574"/>
      <c r="AG1440" s="2574"/>
      <c r="AH1440" s="2574"/>
      <c r="AI1440" s="2574"/>
      <c r="AJ1440" s="2574"/>
      <c r="AK1440" s="2581"/>
    </row>
    <row r="1441" spans="2:37" s="2887" customFormat="1" ht="15.75" thickBot="1" x14ac:dyDescent="0.25">
      <c r="B1441" s="3645"/>
      <c r="C1441" s="3646"/>
      <c r="D1441" s="3647"/>
      <c r="E1441" s="3647"/>
      <c r="F1441" s="3647"/>
      <c r="G1441" s="3647"/>
      <c r="H1441" s="2583"/>
      <c r="I1441" s="2583"/>
      <c r="J1441" s="2583"/>
      <c r="K1441" s="2583"/>
      <c r="L1441" s="2583"/>
      <c r="M1441" s="2583"/>
      <c r="N1441" s="2583"/>
      <c r="O1441" s="2583"/>
      <c r="P1441" s="2583"/>
      <c r="Q1441" s="2583"/>
      <c r="R1441" s="2583"/>
      <c r="S1441" s="2583"/>
      <c r="T1441" s="2584"/>
      <c r="U1441" s="2584"/>
      <c r="V1441" s="2584"/>
      <c r="W1441" s="2584"/>
      <c r="X1441" s="2584"/>
      <c r="Y1441" s="2584"/>
      <c r="Z1441" s="2584"/>
      <c r="AA1441" s="2584"/>
      <c r="AB1441" s="2584"/>
      <c r="AC1441" s="2584"/>
      <c r="AD1441" s="2584"/>
      <c r="AE1441" s="2584"/>
      <c r="AF1441" s="2584"/>
      <c r="AG1441" s="2584"/>
      <c r="AH1441" s="2584"/>
      <c r="AI1441" s="2584"/>
      <c r="AJ1441" s="2584"/>
      <c r="AK1441" s="2586"/>
    </row>
    <row r="1442" spans="2:37" s="2887" customFormat="1" x14ac:dyDescent="0.2">
      <c r="B1442" s="2786" t="str">
        <f>+B1424</f>
        <v>.</v>
      </c>
    </row>
    <row r="1443" spans="2:37" s="2887" customFormat="1" ht="13.5" thickBot="1" x14ac:dyDescent="0.25">
      <c r="B1443" s="2786"/>
    </row>
    <row r="1444" spans="2:37" s="2887" customFormat="1" ht="20.25" x14ac:dyDescent="0.2">
      <c r="B1444" s="3616" t="s">
        <v>5060</v>
      </c>
      <c r="C1444" s="3617"/>
      <c r="D1444" s="3617"/>
      <c r="E1444" s="3617"/>
      <c r="F1444" s="3617"/>
      <c r="G1444" s="3617"/>
      <c r="H1444" s="3617"/>
      <c r="I1444" s="3617"/>
      <c r="J1444" s="3617"/>
      <c r="K1444" s="3617"/>
      <c r="L1444" s="3617"/>
      <c r="M1444" s="3617"/>
      <c r="N1444" s="3617"/>
      <c r="O1444" s="3617"/>
      <c r="P1444" s="3617"/>
      <c r="Q1444" s="3617"/>
      <c r="R1444" s="3617"/>
      <c r="S1444" s="3617"/>
      <c r="T1444" s="3617"/>
      <c r="U1444" s="3617"/>
      <c r="V1444" s="3617"/>
      <c r="W1444" s="3617"/>
      <c r="X1444" s="3617"/>
      <c r="Y1444" s="3617"/>
      <c r="Z1444" s="3617"/>
      <c r="AA1444" s="3617"/>
      <c r="AB1444" s="3617"/>
      <c r="AC1444" s="3617"/>
      <c r="AD1444" s="3617"/>
      <c r="AE1444" s="3617"/>
      <c r="AF1444" s="3617"/>
      <c r="AG1444" s="3617"/>
      <c r="AH1444" s="3617"/>
      <c r="AI1444" s="3617"/>
      <c r="AJ1444" s="3617"/>
      <c r="AK1444" s="3618"/>
    </row>
    <row r="1445" spans="2:37" s="2887" customFormat="1" x14ac:dyDescent="0.2">
      <c r="B1445" s="2579"/>
      <c r="C1445" s="3493"/>
      <c r="D1445" s="3493"/>
      <c r="E1445" s="3493"/>
      <c r="F1445" s="3493"/>
      <c r="G1445" s="2580"/>
      <c r="H1445" s="2580"/>
      <c r="I1445" s="2580"/>
      <c r="J1445" s="2580"/>
      <c r="K1445" s="2580"/>
      <c r="L1445" s="2580"/>
      <c r="M1445" s="2580"/>
      <c r="N1445" s="2580"/>
      <c r="O1445" s="2580"/>
      <c r="P1445" s="2580"/>
      <c r="Q1445" s="2580"/>
      <c r="R1445" s="2580"/>
      <c r="S1445" s="2580"/>
      <c r="T1445" s="2580"/>
      <c r="U1445" s="2580"/>
      <c r="V1445" s="2580"/>
      <c r="W1445" s="2580"/>
      <c r="X1445" s="2580"/>
      <c r="Y1445" s="2580"/>
      <c r="Z1445" s="2580"/>
      <c r="AA1445" s="2580"/>
      <c r="AB1445" s="2580"/>
      <c r="AC1445" s="2580"/>
      <c r="AD1445" s="2580"/>
      <c r="AE1445" s="2580"/>
      <c r="AF1445" s="2580"/>
      <c r="AG1445" s="2580"/>
      <c r="AH1445" s="2580"/>
      <c r="AI1445" s="2580"/>
      <c r="AJ1445" s="2580"/>
      <c r="AK1445" s="2581"/>
    </row>
    <row r="1446" spans="2:37" s="2887" customFormat="1" x14ac:dyDescent="0.2">
      <c r="B1446" s="2579" t="s">
        <v>5047</v>
      </c>
      <c r="C1446" s="3493"/>
      <c r="D1446" s="3619" t="s">
        <v>6513</v>
      </c>
      <c r="E1446" s="3619"/>
      <c r="F1446" s="3619"/>
      <c r="G1446" s="2580"/>
      <c r="H1446" s="2580"/>
      <c r="I1446" s="2580"/>
      <c r="J1446" s="2580"/>
      <c r="K1446" s="2580"/>
      <c r="L1446" s="2580"/>
      <c r="M1446" s="2580"/>
      <c r="N1446" s="2580"/>
      <c r="O1446" s="2580"/>
      <c r="P1446" s="2580"/>
      <c r="Q1446" s="2580"/>
      <c r="R1446" s="2580"/>
      <c r="S1446" s="2580"/>
      <c r="T1446" s="2580"/>
      <c r="U1446" s="2580"/>
      <c r="V1446" s="2580"/>
      <c r="W1446" s="2580"/>
      <c r="X1446" s="2580"/>
      <c r="Y1446" s="2580"/>
      <c r="Z1446" s="2580"/>
      <c r="AA1446" s="2580"/>
      <c r="AB1446" s="2580"/>
      <c r="AC1446" s="2580"/>
      <c r="AD1446" s="2580"/>
      <c r="AE1446" s="2580"/>
      <c r="AF1446" s="2580"/>
      <c r="AG1446" s="2580"/>
      <c r="AH1446" s="2580"/>
      <c r="AI1446" s="2580"/>
      <c r="AJ1446" s="2580"/>
      <c r="AK1446" s="2581"/>
    </row>
    <row r="1447" spans="2:37" s="2887" customFormat="1" ht="13.5" thickBot="1" x14ac:dyDescent="0.25">
      <c r="B1447" s="3620" t="s">
        <v>5061</v>
      </c>
      <c r="C1447" s="3621"/>
      <c r="D1447" s="3622">
        <v>41619</v>
      </c>
      <c r="E1447" s="3622"/>
      <c r="F1447" s="3493"/>
      <c r="G1447" s="2580"/>
      <c r="H1447" s="2580"/>
      <c r="I1447" s="2580"/>
      <c r="J1447" s="2580"/>
      <c r="K1447" s="2580"/>
      <c r="L1447" s="2580"/>
      <c r="M1447" s="2580"/>
      <c r="N1447" s="2580"/>
      <c r="O1447" s="2580"/>
      <c r="P1447" s="2580"/>
      <c r="Q1447" s="2580"/>
      <c r="R1447" s="2580"/>
      <c r="S1447" s="2580"/>
      <c r="T1447" s="2580"/>
      <c r="U1447" s="2580"/>
      <c r="V1447" s="2580"/>
      <c r="W1447" s="2580"/>
      <c r="X1447" s="2580"/>
      <c r="Y1447" s="2580"/>
      <c r="Z1447" s="2580"/>
      <c r="AA1447" s="2580"/>
      <c r="AB1447" s="2580"/>
      <c r="AC1447" s="2580"/>
      <c r="AD1447" s="2580"/>
      <c r="AE1447" s="2580"/>
      <c r="AF1447" s="2580"/>
      <c r="AG1447" s="2580"/>
      <c r="AH1447" s="2580"/>
      <c r="AI1447" s="2580"/>
      <c r="AJ1447" s="2580"/>
      <c r="AK1447" s="2581"/>
    </row>
    <row r="1448" spans="2:37" s="2887" customFormat="1" ht="119.25" customHeight="1" thickBot="1" x14ac:dyDescent="0.25">
      <c r="B1448" s="3633" t="s">
        <v>5062</v>
      </c>
      <c r="C1448" s="3634"/>
      <c r="D1448" s="3623" t="s">
        <v>6514</v>
      </c>
      <c r="E1448" s="3624"/>
      <c r="F1448" s="3624"/>
      <c r="G1448" s="3624"/>
      <c r="H1448" s="3624"/>
      <c r="I1448" s="3624"/>
      <c r="J1448" s="3624"/>
      <c r="K1448" s="3625"/>
      <c r="L1448" s="2580"/>
      <c r="M1448" s="2580"/>
      <c r="N1448" s="2580"/>
      <c r="O1448" s="2580"/>
      <c r="P1448" s="2580"/>
      <c r="Q1448" s="2580"/>
      <c r="R1448" s="2580"/>
      <c r="S1448" s="2580"/>
      <c r="T1448" s="2580"/>
      <c r="U1448" s="2580"/>
      <c r="V1448" s="2580"/>
      <c r="W1448" s="2580"/>
      <c r="X1448" s="2580"/>
      <c r="Y1448" s="2580"/>
      <c r="Z1448" s="2580"/>
      <c r="AA1448" s="2580"/>
      <c r="AB1448" s="2580"/>
      <c r="AC1448" s="2580"/>
      <c r="AD1448" s="2580"/>
      <c r="AE1448" s="2580"/>
      <c r="AF1448" s="2580"/>
      <c r="AG1448" s="2580"/>
      <c r="AH1448" s="2580"/>
      <c r="AI1448" s="2580"/>
      <c r="AJ1448" s="2580"/>
      <c r="AK1448" s="2581"/>
    </row>
    <row r="1449" spans="2:37" s="2887" customFormat="1" ht="13.5" thickBot="1" x14ac:dyDescent="0.25">
      <c r="B1449" s="3635"/>
      <c r="C1449" s="3626"/>
      <c r="D1449" s="3626"/>
      <c r="E1449" s="3626"/>
      <c r="F1449" s="3626"/>
      <c r="G1449" s="3626"/>
      <c r="H1449" s="3626"/>
      <c r="I1449" s="3626"/>
      <c r="J1449" s="3626"/>
      <c r="K1449" s="3626"/>
      <c r="L1449" s="3626"/>
      <c r="M1449" s="3626"/>
      <c r="N1449" s="3626"/>
      <c r="O1449" s="3626"/>
      <c r="P1449" s="3626"/>
      <c r="Q1449" s="3626"/>
      <c r="R1449" s="2580"/>
      <c r="S1449" s="2580"/>
      <c r="T1449" s="2580"/>
      <c r="U1449" s="2580"/>
      <c r="V1449" s="2580"/>
      <c r="W1449" s="2580"/>
      <c r="X1449" s="2580"/>
      <c r="Y1449" s="2580"/>
      <c r="Z1449" s="2580"/>
      <c r="AA1449" s="2580"/>
      <c r="AB1449" s="2580"/>
      <c r="AC1449" s="2580"/>
      <c r="AD1449" s="2580"/>
      <c r="AE1449" s="2580"/>
      <c r="AF1449" s="2580"/>
      <c r="AG1449" s="2580"/>
      <c r="AH1449" s="2580"/>
      <c r="AI1449" s="2580"/>
      <c r="AJ1449" s="2580"/>
      <c r="AK1449" s="2581"/>
    </row>
    <row r="1450" spans="2:37" s="2887" customFormat="1" ht="13.5" thickBot="1" x14ac:dyDescent="0.25">
      <c r="B1450" s="3627" t="s">
        <v>5063</v>
      </c>
      <c r="C1450" s="3627"/>
      <c r="D1450" s="3627" t="s">
        <v>5053</v>
      </c>
      <c r="E1450" s="3627" t="s">
        <v>5064</v>
      </c>
      <c r="F1450" s="3629" t="s">
        <v>224</v>
      </c>
      <c r="G1450" s="3629"/>
      <c r="H1450" s="3629"/>
      <c r="I1450" s="3629"/>
      <c r="J1450" s="3629"/>
      <c r="K1450" s="3629"/>
      <c r="L1450" s="3629"/>
      <c r="M1450" s="3629"/>
      <c r="N1450" s="3629"/>
      <c r="O1450" s="3629"/>
      <c r="P1450" s="3629"/>
      <c r="Q1450" s="3629"/>
      <c r="R1450" s="3629"/>
      <c r="S1450" s="3629" t="s">
        <v>340</v>
      </c>
      <c r="T1450" s="3629"/>
      <c r="U1450" s="3629"/>
      <c r="V1450" s="3629"/>
      <c r="W1450" s="3629"/>
      <c r="X1450" s="3629"/>
      <c r="Y1450" s="3629"/>
      <c r="Z1450" s="3629"/>
      <c r="AA1450" s="3629"/>
      <c r="AB1450" s="3629"/>
      <c r="AC1450" s="3629"/>
      <c r="AD1450" s="3629" t="s">
        <v>225</v>
      </c>
      <c r="AE1450" s="3629"/>
      <c r="AF1450" s="3629"/>
      <c r="AG1450" s="3629"/>
      <c r="AH1450" s="3630" t="s">
        <v>5048</v>
      </c>
      <c r="AI1450" s="3630"/>
      <c r="AJ1450" s="3630"/>
      <c r="AK1450" s="2581"/>
    </row>
    <row r="1451" spans="2:37" s="2887" customFormat="1" ht="13.5" thickBot="1" x14ac:dyDescent="0.25">
      <c r="B1451" s="3628"/>
      <c r="C1451" s="3628"/>
      <c r="D1451" s="3628"/>
      <c r="E1451" s="3628"/>
      <c r="F1451" s="3628" t="s">
        <v>5065</v>
      </c>
      <c r="G1451" s="3628" t="s">
        <v>5066</v>
      </c>
      <c r="H1451" s="3627" t="s">
        <v>5067</v>
      </c>
      <c r="I1451" s="3631" t="s">
        <v>5068</v>
      </c>
      <c r="J1451" s="3631" t="s">
        <v>5069</v>
      </c>
      <c r="K1451" s="3632" t="s">
        <v>5070</v>
      </c>
      <c r="L1451" s="3632" t="s">
        <v>5071</v>
      </c>
      <c r="M1451" s="3631" t="s">
        <v>5072</v>
      </c>
      <c r="N1451" s="3631"/>
      <c r="O1451" s="3632" t="s">
        <v>5073</v>
      </c>
      <c r="P1451" s="3632" t="s">
        <v>5074</v>
      </c>
      <c r="Q1451" s="3632" t="s">
        <v>5075</v>
      </c>
      <c r="R1451" s="3632" t="s">
        <v>5076</v>
      </c>
      <c r="S1451" s="3627" t="s">
        <v>5077</v>
      </c>
      <c r="T1451" s="3627" t="s">
        <v>5078</v>
      </c>
      <c r="U1451" s="3627" t="s">
        <v>5079</v>
      </c>
      <c r="V1451" s="3627" t="s">
        <v>5080</v>
      </c>
      <c r="W1451" s="3627" t="s">
        <v>5081</v>
      </c>
      <c r="X1451" s="3627" t="s">
        <v>5082</v>
      </c>
      <c r="Y1451" s="3627" t="s">
        <v>5083</v>
      </c>
      <c r="Z1451" s="3627" t="s">
        <v>5084</v>
      </c>
      <c r="AA1451" s="3627" t="s">
        <v>5085</v>
      </c>
      <c r="AB1451" s="3631" t="s">
        <v>5086</v>
      </c>
      <c r="AC1451" s="3631" t="s">
        <v>5087</v>
      </c>
      <c r="AD1451" s="3627" t="s">
        <v>5088</v>
      </c>
      <c r="AE1451" s="3627" t="s">
        <v>5089</v>
      </c>
      <c r="AF1451" s="3627" t="s">
        <v>5090</v>
      </c>
      <c r="AG1451" s="3627" t="s">
        <v>5091</v>
      </c>
      <c r="AH1451" s="3627" t="s">
        <v>1162</v>
      </c>
      <c r="AI1451" s="3627" t="s">
        <v>5049</v>
      </c>
      <c r="AJ1451" s="3627" t="s">
        <v>5050</v>
      </c>
      <c r="AK1451" s="2581"/>
    </row>
    <row r="1452" spans="2:37" s="2887" customFormat="1" ht="13.5" thickBot="1" x14ac:dyDescent="0.25">
      <c r="B1452" s="3628"/>
      <c r="C1452" s="3628"/>
      <c r="D1452" s="3628"/>
      <c r="E1452" s="3628"/>
      <c r="F1452" s="3628"/>
      <c r="G1452" s="3628"/>
      <c r="H1452" s="3628"/>
      <c r="I1452" s="3632"/>
      <c r="J1452" s="3632"/>
      <c r="K1452" s="3632"/>
      <c r="L1452" s="3632"/>
      <c r="M1452" s="3489" t="s">
        <v>5092</v>
      </c>
      <c r="N1452" s="3490" t="s">
        <v>2809</v>
      </c>
      <c r="O1452" s="3632"/>
      <c r="P1452" s="3632"/>
      <c r="Q1452" s="3632"/>
      <c r="R1452" s="3632"/>
      <c r="S1452" s="3628"/>
      <c r="T1452" s="3628"/>
      <c r="U1452" s="3628"/>
      <c r="V1452" s="3628"/>
      <c r="W1452" s="3628"/>
      <c r="X1452" s="3628"/>
      <c r="Y1452" s="3628"/>
      <c r="Z1452" s="3628"/>
      <c r="AA1452" s="3628"/>
      <c r="AB1452" s="3632"/>
      <c r="AC1452" s="3632"/>
      <c r="AD1452" s="3628"/>
      <c r="AE1452" s="3628"/>
      <c r="AF1452" s="3628"/>
      <c r="AG1452" s="3628"/>
      <c r="AH1452" s="3628"/>
      <c r="AI1452" s="3628"/>
      <c r="AJ1452" s="3628"/>
      <c r="AK1452" s="2581"/>
    </row>
    <row r="1453" spans="2:37" s="2887" customFormat="1" ht="102.75" thickBot="1" x14ac:dyDescent="0.25">
      <c r="B1453" s="4526" t="s">
        <v>6515</v>
      </c>
      <c r="C1453" s="4527"/>
      <c r="D1453" s="3387" t="s">
        <v>6516</v>
      </c>
      <c r="E1453" s="3289">
        <f>19*1.12</f>
        <v>21.28</v>
      </c>
      <c r="F1453" s="3289">
        <f>5.01*1.12</f>
        <v>5.6112000000000002</v>
      </c>
      <c r="G1453" s="3037" t="s">
        <v>1545</v>
      </c>
      <c r="H1453" s="3037" t="s">
        <v>1545</v>
      </c>
      <c r="I1453" s="3037" t="s">
        <v>1545</v>
      </c>
      <c r="J1453" s="3030">
        <v>33</v>
      </c>
      <c r="K1453" s="3037">
        <v>0.16800000000000001</v>
      </c>
      <c r="L1453" s="3037">
        <v>0.16800000000000001</v>
      </c>
      <c r="M1453" s="3030">
        <v>33</v>
      </c>
      <c r="N1453" s="3030">
        <v>33</v>
      </c>
      <c r="O1453" s="3037">
        <v>0.16800000000000001</v>
      </c>
      <c r="P1453" s="3037">
        <v>0.16800000000000001</v>
      </c>
      <c r="Q1453" s="3037">
        <v>0.16800000000000001</v>
      </c>
      <c r="R1453" s="3037">
        <v>0.16800000000000001</v>
      </c>
      <c r="S1453" s="3241" t="s">
        <v>1545</v>
      </c>
      <c r="T1453" s="3037" t="s">
        <v>1545</v>
      </c>
      <c r="U1453" s="3037" t="s">
        <v>1545</v>
      </c>
      <c r="V1453" s="3033" t="s">
        <v>1545</v>
      </c>
      <c r="W1453" s="3037" t="s">
        <v>1545</v>
      </c>
      <c r="X1453" s="3037">
        <v>6.720000000000001E-2</v>
      </c>
      <c r="Y1453" s="3033" t="s">
        <v>1545</v>
      </c>
      <c r="Z1453" s="3033" t="s">
        <v>1545</v>
      </c>
      <c r="AA1453" s="3033" t="s">
        <v>1545</v>
      </c>
      <c r="AB1453" s="3033" t="s">
        <v>1545</v>
      </c>
      <c r="AC1453" s="3037">
        <v>6.720000000000001E-2</v>
      </c>
      <c r="AD1453" s="3289" t="s">
        <v>1545</v>
      </c>
      <c r="AE1453" s="3033" t="s">
        <v>1545</v>
      </c>
      <c r="AF1453" s="3459" t="s">
        <v>1545</v>
      </c>
      <c r="AG1453" s="3459">
        <f>0.5*1.12</f>
        <v>0.56000000000000005</v>
      </c>
      <c r="AH1453" s="2974" t="s">
        <v>6512</v>
      </c>
      <c r="AI1453" s="2974" t="s">
        <v>5057</v>
      </c>
      <c r="AJ1453" s="3036">
        <f>13.99*1.12</f>
        <v>15.668800000000001</v>
      </c>
      <c r="AK1453" s="2581"/>
    </row>
    <row r="1454" spans="2:37" s="2887" customFormat="1" x14ac:dyDescent="0.2">
      <c r="B1454" s="2582"/>
      <c r="C1454" s="2575"/>
      <c r="D1454" s="3648"/>
      <c r="E1454" s="3648"/>
      <c r="F1454" s="3648"/>
      <c r="G1454" s="3648"/>
      <c r="H1454" s="2575"/>
      <c r="I1454" s="2576"/>
      <c r="J1454" s="2576"/>
      <c r="K1454" s="2576"/>
      <c r="L1454" s="2576"/>
      <c r="M1454" s="2575"/>
      <c r="N1454" s="2576"/>
      <c r="O1454" s="2576"/>
      <c r="P1454" s="2576"/>
      <c r="Q1454" s="2576"/>
      <c r="R1454" s="2576"/>
      <c r="S1454" s="2575"/>
      <c r="T1454" s="2574"/>
      <c r="U1454" s="2574"/>
      <c r="V1454" s="2574"/>
      <c r="W1454" s="2574"/>
      <c r="X1454" s="2574"/>
      <c r="Y1454" s="2574"/>
      <c r="Z1454" s="2574"/>
      <c r="AA1454" s="2574"/>
      <c r="AB1454" s="2574"/>
      <c r="AC1454" s="2574"/>
      <c r="AD1454" s="2574"/>
      <c r="AE1454" s="2574"/>
      <c r="AF1454" s="2574"/>
      <c r="AG1454" s="2574"/>
      <c r="AH1454" s="2574"/>
      <c r="AI1454" s="2574"/>
      <c r="AJ1454" s="2574"/>
      <c r="AK1454" s="2581"/>
    </row>
    <row r="1455" spans="2:37" s="2887" customFormat="1" ht="12.75" customHeight="1" x14ac:dyDescent="0.2">
      <c r="B1455" s="3641" t="s">
        <v>5051</v>
      </c>
      <c r="C1455" s="3642"/>
      <c r="D1455" s="3728" t="s">
        <v>10</v>
      </c>
      <c r="E1455" s="3728"/>
      <c r="F1455" s="3728"/>
      <c r="G1455" s="3728"/>
      <c r="H1455" s="2578"/>
      <c r="I1455" s="2578"/>
      <c r="J1455" s="2578"/>
      <c r="K1455" s="2578"/>
      <c r="L1455" s="2578"/>
      <c r="M1455" s="2578"/>
      <c r="N1455" s="2578"/>
      <c r="O1455" s="2578"/>
      <c r="P1455" s="2578"/>
      <c r="Q1455" s="2578"/>
      <c r="R1455" s="2578"/>
      <c r="S1455" s="2578"/>
      <c r="T1455" s="2574"/>
      <c r="U1455" s="2574"/>
      <c r="V1455" s="2574"/>
      <c r="W1455" s="2574"/>
      <c r="X1455" s="2574"/>
      <c r="Y1455" s="2574"/>
      <c r="Z1455" s="2574"/>
      <c r="AA1455" s="2574"/>
      <c r="AB1455" s="2574"/>
      <c r="AC1455" s="2574"/>
      <c r="AD1455" s="2574"/>
      <c r="AE1455" s="2574"/>
      <c r="AF1455" s="2574"/>
      <c r="AG1455" s="2574"/>
      <c r="AH1455" s="2574"/>
      <c r="AI1455" s="2574"/>
      <c r="AJ1455" s="2574"/>
      <c r="AK1455" s="2581"/>
    </row>
    <row r="1456" spans="2:37" s="2887" customFormat="1" ht="13.5" customHeight="1" x14ac:dyDescent="0.2">
      <c r="B1456" s="3641" t="s">
        <v>5052</v>
      </c>
      <c r="C1456" s="3642"/>
      <c r="D1456" s="3728" t="s">
        <v>10</v>
      </c>
      <c r="E1456" s="3728"/>
      <c r="F1456" s="3728"/>
      <c r="G1456" s="3728"/>
      <c r="H1456" s="2578"/>
      <c r="I1456" s="2578"/>
      <c r="J1456" s="2578"/>
      <c r="K1456" s="2578"/>
      <c r="L1456" s="2578"/>
      <c r="M1456" s="2578"/>
      <c r="N1456" s="2578"/>
      <c r="O1456" s="2578"/>
      <c r="P1456" s="2578"/>
      <c r="Q1456" s="2578"/>
      <c r="R1456" s="2578"/>
      <c r="S1456" s="2578"/>
      <c r="T1456" s="2574"/>
      <c r="U1456" s="2574"/>
      <c r="V1456" s="2574"/>
      <c r="W1456" s="2574"/>
      <c r="X1456" s="2574"/>
      <c r="Y1456" s="2574"/>
      <c r="Z1456" s="2574"/>
      <c r="AA1456" s="2574"/>
      <c r="AB1456" s="2574"/>
      <c r="AC1456" s="2574"/>
      <c r="AD1456" s="2574"/>
      <c r="AE1456" s="2574"/>
      <c r="AF1456" s="2574"/>
      <c r="AG1456" s="2574"/>
      <c r="AH1456" s="2574"/>
      <c r="AI1456" s="2574"/>
      <c r="AJ1456" s="2574"/>
      <c r="AK1456" s="2581"/>
    </row>
    <row r="1457" spans="2:37" s="2887" customFormat="1" ht="13.5" customHeight="1" thickBot="1" x14ac:dyDescent="0.25">
      <c r="B1457" s="3645"/>
      <c r="C1457" s="3646"/>
      <c r="D1457" s="3647"/>
      <c r="E1457" s="3647"/>
      <c r="F1457" s="3647"/>
      <c r="G1457" s="3647"/>
      <c r="H1457" s="2583"/>
      <c r="I1457" s="2583"/>
      <c r="J1457" s="2583"/>
      <c r="K1457" s="2583"/>
      <c r="L1457" s="2583"/>
      <c r="M1457" s="2583"/>
      <c r="N1457" s="2583"/>
      <c r="O1457" s="2583"/>
      <c r="P1457" s="2583"/>
      <c r="Q1457" s="2583"/>
      <c r="R1457" s="2583"/>
      <c r="S1457" s="2583"/>
      <c r="T1457" s="2584"/>
      <c r="U1457" s="2584"/>
      <c r="V1457" s="2584"/>
      <c r="W1457" s="2584"/>
      <c r="X1457" s="2584"/>
      <c r="Y1457" s="2584"/>
      <c r="Z1457" s="2584"/>
      <c r="AA1457" s="2584"/>
      <c r="AB1457" s="2584"/>
      <c r="AC1457" s="2584"/>
      <c r="AD1457" s="2584"/>
      <c r="AE1457" s="2584"/>
      <c r="AF1457" s="2584"/>
      <c r="AG1457" s="2584"/>
      <c r="AH1457" s="2584"/>
      <c r="AI1457" s="2584"/>
      <c r="AJ1457" s="2584"/>
      <c r="AK1457" s="2586"/>
    </row>
    <row r="1458" spans="2:37" s="2887" customFormat="1" x14ac:dyDescent="0.2">
      <c r="B1458" s="2786" t="str">
        <f>+B1442</f>
        <v>.</v>
      </c>
    </row>
    <row r="1459" spans="2:37" s="2887" customFormat="1" ht="13.5" customHeight="1" thickBot="1" x14ac:dyDescent="0.25">
      <c r="B1459" s="2786"/>
    </row>
    <row r="1460" spans="2:37" s="2887" customFormat="1" ht="13.5" customHeight="1" x14ac:dyDescent="0.2">
      <c r="B1460" s="3616" t="s">
        <v>5060</v>
      </c>
      <c r="C1460" s="3617"/>
      <c r="D1460" s="3617"/>
      <c r="E1460" s="3617"/>
      <c r="F1460" s="3617"/>
      <c r="G1460" s="3617"/>
      <c r="H1460" s="3617"/>
      <c r="I1460" s="3617"/>
      <c r="J1460" s="3617"/>
      <c r="K1460" s="3617"/>
      <c r="L1460" s="3617"/>
      <c r="M1460" s="3617"/>
      <c r="N1460" s="3617"/>
      <c r="O1460" s="3617"/>
      <c r="P1460" s="3617"/>
      <c r="Q1460" s="3617"/>
      <c r="R1460" s="3617"/>
      <c r="S1460" s="3617"/>
      <c r="T1460" s="3617"/>
      <c r="U1460" s="3617"/>
      <c r="V1460" s="3617"/>
      <c r="W1460" s="3617"/>
      <c r="X1460" s="3617"/>
      <c r="Y1460" s="3617"/>
      <c r="Z1460" s="3617"/>
      <c r="AA1460" s="3617"/>
      <c r="AB1460" s="3617"/>
      <c r="AC1460" s="3617"/>
      <c r="AD1460" s="3617"/>
      <c r="AE1460" s="3617"/>
      <c r="AF1460" s="3617"/>
      <c r="AG1460" s="3617"/>
      <c r="AH1460" s="3617"/>
      <c r="AI1460" s="3617"/>
      <c r="AJ1460" s="3617"/>
      <c r="AK1460" s="3618"/>
    </row>
    <row r="1461" spans="2:37" s="2887" customFormat="1" ht="13.5" customHeight="1" x14ac:dyDescent="0.2">
      <c r="B1461" s="2579"/>
      <c r="C1461" s="3493"/>
      <c r="D1461" s="3493"/>
      <c r="E1461" s="3493"/>
      <c r="F1461" s="3493"/>
      <c r="G1461" s="2580"/>
      <c r="H1461" s="2580"/>
      <c r="I1461" s="2580"/>
      <c r="J1461" s="2580"/>
      <c r="K1461" s="2580"/>
      <c r="L1461" s="2580"/>
      <c r="M1461" s="2580"/>
      <c r="N1461" s="2580"/>
      <c r="O1461" s="2580"/>
      <c r="P1461" s="2580"/>
      <c r="Q1461" s="2580"/>
      <c r="R1461" s="2580"/>
      <c r="S1461" s="2580"/>
      <c r="T1461" s="2580"/>
      <c r="U1461" s="2580"/>
      <c r="V1461" s="2580"/>
      <c r="W1461" s="2580"/>
      <c r="X1461" s="2580"/>
      <c r="Y1461" s="2580"/>
      <c r="Z1461" s="2580"/>
      <c r="AA1461" s="2580"/>
      <c r="AB1461" s="2580"/>
      <c r="AC1461" s="2580"/>
      <c r="AD1461" s="2580"/>
      <c r="AE1461" s="2580"/>
      <c r="AF1461" s="2580"/>
      <c r="AG1461" s="2580"/>
      <c r="AH1461" s="2580"/>
      <c r="AI1461" s="2580"/>
      <c r="AJ1461" s="2580"/>
      <c r="AK1461" s="2581"/>
    </row>
    <row r="1462" spans="2:37" s="2887" customFormat="1" x14ac:dyDescent="0.2">
      <c r="B1462" s="2579" t="s">
        <v>5047</v>
      </c>
      <c r="C1462" s="3493"/>
      <c r="D1462" s="3619" t="s">
        <v>6508</v>
      </c>
      <c r="E1462" s="3619"/>
      <c r="F1462" s="3619"/>
      <c r="G1462" s="2580"/>
      <c r="H1462" s="2580"/>
      <c r="I1462" s="2580"/>
      <c r="J1462" s="2580"/>
      <c r="K1462" s="2580"/>
      <c r="L1462" s="2580"/>
      <c r="M1462" s="2580"/>
      <c r="N1462" s="2580"/>
      <c r="O1462" s="2580"/>
      <c r="P1462" s="2580"/>
      <c r="Q1462" s="2580"/>
      <c r="R1462" s="2580"/>
      <c r="S1462" s="2580"/>
      <c r="T1462" s="2580"/>
      <c r="U1462" s="2580"/>
      <c r="V1462" s="2580"/>
      <c r="W1462" s="2580"/>
      <c r="X1462" s="2580"/>
      <c r="Y1462" s="2580"/>
      <c r="Z1462" s="2580"/>
      <c r="AA1462" s="2580"/>
      <c r="AB1462" s="2580"/>
      <c r="AC1462" s="2580"/>
      <c r="AD1462" s="2580"/>
      <c r="AE1462" s="2580"/>
      <c r="AF1462" s="2580"/>
      <c r="AG1462" s="2580"/>
      <c r="AH1462" s="2580"/>
      <c r="AI1462" s="2580"/>
      <c r="AJ1462" s="2580"/>
      <c r="AK1462" s="2581"/>
    </row>
    <row r="1463" spans="2:37" s="2887" customFormat="1" ht="13.5" customHeight="1" thickBot="1" x14ac:dyDescent="0.25">
      <c r="B1463" s="3620" t="s">
        <v>5061</v>
      </c>
      <c r="C1463" s="3621"/>
      <c r="D1463" s="3622">
        <v>41610</v>
      </c>
      <c r="E1463" s="3622"/>
      <c r="F1463" s="3493"/>
      <c r="G1463" s="2580"/>
      <c r="H1463" s="2580"/>
      <c r="I1463" s="2580"/>
      <c r="J1463" s="2580"/>
      <c r="K1463" s="2580"/>
      <c r="L1463" s="2580"/>
      <c r="M1463" s="2580"/>
      <c r="N1463" s="2580"/>
      <c r="O1463" s="2580"/>
      <c r="P1463" s="2580"/>
      <c r="Q1463" s="2580"/>
      <c r="R1463" s="2580"/>
      <c r="S1463" s="2580"/>
      <c r="T1463" s="2580"/>
      <c r="U1463" s="2580"/>
      <c r="V1463" s="2580"/>
      <c r="W1463" s="2580"/>
      <c r="X1463" s="2580"/>
      <c r="Y1463" s="2580"/>
      <c r="Z1463" s="2580"/>
      <c r="AA1463" s="2580"/>
      <c r="AB1463" s="2580"/>
      <c r="AC1463" s="2580"/>
      <c r="AD1463" s="2580"/>
      <c r="AE1463" s="2580"/>
      <c r="AF1463" s="2580"/>
      <c r="AG1463" s="2580"/>
      <c r="AH1463" s="2580"/>
      <c r="AI1463" s="2580"/>
      <c r="AJ1463" s="2580"/>
      <c r="AK1463" s="2581"/>
    </row>
    <row r="1464" spans="2:37" s="2887" customFormat="1" ht="121.5" customHeight="1" thickBot="1" x14ac:dyDescent="0.25">
      <c r="B1464" s="3633" t="s">
        <v>5062</v>
      </c>
      <c r="C1464" s="3634"/>
      <c r="D1464" s="3623" t="s">
        <v>6509</v>
      </c>
      <c r="E1464" s="3624"/>
      <c r="F1464" s="3624"/>
      <c r="G1464" s="3624"/>
      <c r="H1464" s="3624"/>
      <c r="I1464" s="3624"/>
      <c r="J1464" s="3624"/>
      <c r="K1464" s="3625"/>
      <c r="L1464" s="2580"/>
      <c r="M1464" s="2580"/>
      <c r="N1464" s="2580"/>
      <c r="O1464" s="2580"/>
      <c r="P1464" s="2580"/>
      <c r="Q1464" s="2580"/>
      <c r="R1464" s="2580"/>
      <c r="S1464" s="2580"/>
      <c r="T1464" s="2580"/>
      <c r="U1464" s="2580"/>
      <c r="V1464" s="2580"/>
      <c r="W1464" s="2580"/>
      <c r="X1464" s="2580"/>
      <c r="Y1464" s="2580"/>
      <c r="Z1464" s="2580"/>
      <c r="AA1464" s="2580"/>
      <c r="AB1464" s="2580"/>
      <c r="AC1464" s="2580"/>
      <c r="AD1464" s="2580"/>
      <c r="AE1464" s="2580"/>
      <c r="AF1464" s="2580"/>
      <c r="AG1464" s="2580"/>
      <c r="AH1464" s="2580"/>
      <c r="AI1464" s="2580"/>
      <c r="AJ1464" s="2580"/>
      <c r="AK1464" s="2581"/>
    </row>
    <row r="1465" spans="2:37" s="2887" customFormat="1" ht="13.5" customHeight="1" thickBot="1" x14ac:dyDescent="0.25">
      <c r="B1465" s="3635"/>
      <c r="C1465" s="3626"/>
      <c r="D1465" s="3626"/>
      <c r="E1465" s="3626"/>
      <c r="F1465" s="3626"/>
      <c r="G1465" s="3626"/>
      <c r="H1465" s="3626"/>
      <c r="I1465" s="3626"/>
      <c r="J1465" s="3626"/>
      <c r="K1465" s="3626"/>
      <c r="L1465" s="3626"/>
      <c r="M1465" s="3626"/>
      <c r="N1465" s="3626"/>
      <c r="O1465" s="3626"/>
      <c r="P1465" s="3626"/>
      <c r="Q1465" s="3626"/>
      <c r="R1465" s="2580"/>
      <c r="S1465" s="2580"/>
      <c r="T1465" s="2580"/>
      <c r="U1465" s="2580"/>
      <c r="V1465" s="2580"/>
      <c r="W1465" s="2580"/>
      <c r="X1465" s="2580"/>
      <c r="Y1465" s="2580"/>
      <c r="Z1465" s="2580"/>
      <c r="AA1465" s="2580"/>
      <c r="AB1465" s="2580"/>
      <c r="AC1465" s="2580"/>
      <c r="AD1465" s="2580"/>
      <c r="AE1465" s="2580"/>
      <c r="AF1465" s="2580"/>
      <c r="AG1465" s="2580"/>
      <c r="AH1465" s="2580"/>
      <c r="AI1465" s="2580"/>
      <c r="AJ1465" s="2580"/>
      <c r="AK1465" s="2581"/>
    </row>
    <row r="1466" spans="2:37" s="2887" customFormat="1" ht="12.75" customHeight="1" thickBot="1" x14ac:dyDescent="0.25">
      <c r="B1466" s="3627" t="s">
        <v>5063</v>
      </c>
      <c r="C1466" s="3627"/>
      <c r="D1466" s="3627" t="s">
        <v>5053</v>
      </c>
      <c r="E1466" s="3627" t="s">
        <v>5064</v>
      </c>
      <c r="F1466" s="3629" t="s">
        <v>224</v>
      </c>
      <c r="G1466" s="3629"/>
      <c r="H1466" s="3629"/>
      <c r="I1466" s="3629"/>
      <c r="J1466" s="3629"/>
      <c r="K1466" s="3629"/>
      <c r="L1466" s="3629"/>
      <c r="M1466" s="3629"/>
      <c r="N1466" s="3629"/>
      <c r="O1466" s="3629"/>
      <c r="P1466" s="3629"/>
      <c r="Q1466" s="3629"/>
      <c r="R1466" s="3629"/>
      <c r="S1466" s="3629" t="s">
        <v>340</v>
      </c>
      <c r="T1466" s="3629"/>
      <c r="U1466" s="3629"/>
      <c r="V1466" s="3629"/>
      <c r="W1466" s="3629"/>
      <c r="X1466" s="3629"/>
      <c r="Y1466" s="3629"/>
      <c r="Z1466" s="3629"/>
      <c r="AA1466" s="3629"/>
      <c r="AB1466" s="3629"/>
      <c r="AC1466" s="3629"/>
      <c r="AD1466" s="3629" t="s">
        <v>225</v>
      </c>
      <c r="AE1466" s="3629"/>
      <c r="AF1466" s="3629"/>
      <c r="AG1466" s="3629"/>
      <c r="AH1466" s="3630" t="s">
        <v>5048</v>
      </c>
      <c r="AI1466" s="3630"/>
      <c r="AJ1466" s="3630"/>
      <c r="AK1466" s="2581"/>
    </row>
    <row r="1467" spans="2:37" s="2887" customFormat="1" ht="13.5" thickBot="1" x14ac:dyDescent="0.25">
      <c r="B1467" s="3628"/>
      <c r="C1467" s="3628"/>
      <c r="D1467" s="3628"/>
      <c r="E1467" s="3628"/>
      <c r="F1467" s="3628" t="s">
        <v>5065</v>
      </c>
      <c r="G1467" s="3628" t="s">
        <v>5066</v>
      </c>
      <c r="H1467" s="3627" t="s">
        <v>5067</v>
      </c>
      <c r="I1467" s="3631" t="s">
        <v>5068</v>
      </c>
      <c r="J1467" s="3631" t="s">
        <v>5069</v>
      </c>
      <c r="K1467" s="3632" t="s">
        <v>5070</v>
      </c>
      <c r="L1467" s="3632" t="s">
        <v>5071</v>
      </c>
      <c r="M1467" s="3631" t="s">
        <v>5072</v>
      </c>
      <c r="N1467" s="3631"/>
      <c r="O1467" s="3632" t="s">
        <v>5073</v>
      </c>
      <c r="P1467" s="3632" t="s">
        <v>5074</v>
      </c>
      <c r="Q1467" s="3632" t="s">
        <v>5075</v>
      </c>
      <c r="R1467" s="3632" t="s">
        <v>5076</v>
      </c>
      <c r="S1467" s="3627" t="s">
        <v>5077</v>
      </c>
      <c r="T1467" s="3627" t="s">
        <v>5078</v>
      </c>
      <c r="U1467" s="3627" t="s">
        <v>5079</v>
      </c>
      <c r="V1467" s="3627" t="s">
        <v>5080</v>
      </c>
      <c r="W1467" s="3627" t="s">
        <v>5081</v>
      </c>
      <c r="X1467" s="3627" t="s">
        <v>5082</v>
      </c>
      <c r="Y1467" s="3627" t="s">
        <v>5083</v>
      </c>
      <c r="Z1467" s="3627" t="s">
        <v>5084</v>
      </c>
      <c r="AA1467" s="3627" t="s">
        <v>5085</v>
      </c>
      <c r="AB1467" s="3631" t="s">
        <v>5086</v>
      </c>
      <c r="AC1467" s="3631" t="s">
        <v>5087</v>
      </c>
      <c r="AD1467" s="3627" t="s">
        <v>5088</v>
      </c>
      <c r="AE1467" s="3627" t="s">
        <v>5089</v>
      </c>
      <c r="AF1467" s="3627" t="s">
        <v>5090</v>
      </c>
      <c r="AG1467" s="3627" t="s">
        <v>5091</v>
      </c>
      <c r="AH1467" s="3627" t="s">
        <v>1162</v>
      </c>
      <c r="AI1467" s="3627" t="s">
        <v>5049</v>
      </c>
      <c r="AJ1467" s="3627" t="s">
        <v>5050</v>
      </c>
      <c r="AK1467" s="2581"/>
    </row>
    <row r="1468" spans="2:37" s="2887" customFormat="1" ht="13.5" customHeight="1" thickBot="1" x14ac:dyDescent="0.25">
      <c r="B1468" s="3628"/>
      <c r="C1468" s="3628"/>
      <c r="D1468" s="3628"/>
      <c r="E1468" s="3628"/>
      <c r="F1468" s="3628"/>
      <c r="G1468" s="3628"/>
      <c r="H1468" s="3628"/>
      <c r="I1468" s="3632"/>
      <c r="J1468" s="3632"/>
      <c r="K1468" s="3632"/>
      <c r="L1468" s="3632"/>
      <c r="M1468" s="3489" t="s">
        <v>5092</v>
      </c>
      <c r="N1468" s="3490" t="s">
        <v>2809</v>
      </c>
      <c r="O1468" s="3632"/>
      <c r="P1468" s="3632"/>
      <c r="Q1468" s="3632"/>
      <c r="R1468" s="3632"/>
      <c r="S1468" s="3628"/>
      <c r="T1468" s="3628"/>
      <c r="U1468" s="3628"/>
      <c r="V1468" s="3628"/>
      <c r="W1468" s="3628"/>
      <c r="X1468" s="3628"/>
      <c r="Y1468" s="3628"/>
      <c r="Z1468" s="3628"/>
      <c r="AA1468" s="3628"/>
      <c r="AB1468" s="3632"/>
      <c r="AC1468" s="3632"/>
      <c r="AD1468" s="3628"/>
      <c r="AE1468" s="3628"/>
      <c r="AF1468" s="3628"/>
      <c r="AG1468" s="3628"/>
      <c r="AH1468" s="3628"/>
      <c r="AI1468" s="3628"/>
      <c r="AJ1468" s="3628"/>
      <c r="AK1468" s="2581"/>
    </row>
    <row r="1469" spans="2:37" s="2887" customFormat="1" ht="18" customHeight="1" thickBot="1" x14ac:dyDescent="0.25">
      <c r="B1469" s="3525" t="s">
        <v>6510</v>
      </c>
      <c r="C1469" s="3517"/>
      <c r="D1469" s="3518" t="s">
        <v>6511</v>
      </c>
      <c r="E1469" s="3519">
        <f>15*1.12</f>
        <v>16.8</v>
      </c>
      <c r="F1469" s="3519">
        <f>5.01*1.12</f>
        <v>5.6112000000000002</v>
      </c>
      <c r="G1469" s="3520" t="s">
        <v>1545</v>
      </c>
      <c r="H1469" s="3520" t="s">
        <v>1545</v>
      </c>
      <c r="I1469" s="3520" t="s">
        <v>1545</v>
      </c>
      <c r="J1469" s="3521">
        <v>33</v>
      </c>
      <c r="K1469" s="3522">
        <v>0.16800000000000001</v>
      </c>
      <c r="L1469" s="3522">
        <v>0.16800000000000001</v>
      </c>
      <c r="M1469" s="3521">
        <v>33</v>
      </c>
      <c r="N1469" s="3521">
        <v>33</v>
      </c>
      <c r="O1469" s="3522">
        <v>0.16800000000000001</v>
      </c>
      <c r="P1469" s="3522">
        <v>0.16800000000000001</v>
      </c>
      <c r="Q1469" s="3522">
        <v>0.16800000000000001</v>
      </c>
      <c r="R1469" s="3522">
        <v>0.16800000000000001</v>
      </c>
      <c r="S1469" s="3122">
        <v>0.56000000000000005</v>
      </c>
      <c r="T1469" s="3520" t="s">
        <v>1545</v>
      </c>
      <c r="U1469" s="3520" t="s">
        <v>1545</v>
      </c>
      <c r="V1469" s="3523" t="s">
        <v>1545</v>
      </c>
      <c r="W1469" s="3522" t="s">
        <v>1545</v>
      </c>
      <c r="X1469" s="3522">
        <v>6.720000000000001E-2</v>
      </c>
      <c r="Y1469" s="3523" t="s">
        <v>1545</v>
      </c>
      <c r="Z1469" s="3523" t="s">
        <v>1545</v>
      </c>
      <c r="AA1469" s="3523" t="s">
        <v>1545</v>
      </c>
      <c r="AB1469" s="3523" t="s">
        <v>1545</v>
      </c>
      <c r="AC1469" s="3522">
        <v>6.720000000000001E-2</v>
      </c>
      <c r="AD1469" s="3519" t="s">
        <v>1545</v>
      </c>
      <c r="AE1469" s="3523" t="s">
        <v>1545</v>
      </c>
      <c r="AF1469" s="3124" t="s">
        <v>1545</v>
      </c>
      <c r="AG1469" s="3124">
        <f>0.5*1.12</f>
        <v>0.56000000000000005</v>
      </c>
      <c r="AH1469" s="3125" t="s">
        <v>6512</v>
      </c>
      <c r="AI1469" s="3125" t="s">
        <v>5057</v>
      </c>
      <c r="AJ1469" s="3524">
        <f>9.99*1.12</f>
        <v>11.188800000000001</v>
      </c>
      <c r="AK1469" s="2581"/>
    </row>
    <row r="1470" spans="2:37" s="2887" customFormat="1" x14ac:dyDescent="0.2">
      <c r="B1470" s="2582"/>
      <c r="C1470" s="2575"/>
      <c r="D1470" s="3648"/>
      <c r="E1470" s="3648"/>
      <c r="F1470" s="3648"/>
      <c r="G1470" s="3648"/>
      <c r="H1470" s="2575"/>
      <c r="I1470" s="2576"/>
      <c r="J1470" s="2576"/>
      <c r="K1470" s="2576"/>
      <c r="L1470" s="2576"/>
      <c r="M1470" s="2575"/>
      <c r="N1470" s="2576"/>
      <c r="O1470" s="2576"/>
      <c r="P1470" s="2576"/>
      <c r="Q1470" s="2576"/>
      <c r="R1470" s="2576"/>
      <c r="S1470" s="2575"/>
      <c r="T1470" s="2574"/>
      <c r="U1470" s="2574"/>
      <c r="V1470" s="2574"/>
      <c r="W1470" s="2574"/>
      <c r="X1470" s="2574"/>
      <c r="Y1470" s="2574"/>
      <c r="Z1470" s="2574"/>
      <c r="AA1470" s="2574"/>
      <c r="AB1470" s="2574"/>
      <c r="AC1470" s="2574"/>
      <c r="AD1470" s="2574"/>
      <c r="AE1470" s="2574"/>
      <c r="AF1470" s="2574"/>
      <c r="AG1470" s="2574"/>
      <c r="AH1470" s="2574"/>
      <c r="AI1470" s="2574"/>
      <c r="AJ1470" s="2574"/>
      <c r="AK1470" s="2581"/>
    </row>
    <row r="1471" spans="2:37" s="2887" customFormat="1" ht="14.25" x14ac:dyDescent="0.2">
      <c r="B1471" s="3641" t="s">
        <v>5051</v>
      </c>
      <c r="C1471" s="3642"/>
      <c r="D1471" s="3728" t="s">
        <v>10</v>
      </c>
      <c r="E1471" s="3728"/>
      <c r="F1471" s="3728"/>
      <c r="G1471" s="3728"/>
      <c r="H1471" s="2578"/>
      <c r="I1471" s="2578"/>
      <c r="J1471" s="2578"/>
      <c r="K1471" s="2578"/>
      <c r="L1471" s="2578"/>
      <c r="M1471" s="2578"/>
      <c r="N1471" s="2578"/>
      <c r="O1471" s="2578"/>
      <c r="P1471" s="2578"/>
      <c r="Q1471" s="2578"/>
      <c r="R1471" s="2578"/>
      <c r="S1471" s="2578"/>
      <c r="T1471" s="2574"/>
      <c r="U1471" s="2574"/>
      <c r="V1471" s="2574"/>
      <c r="W1471" s="2574"/>
      <c r="X1471" s="2574"/>
      <c r="Y1471" s="2574"/>
      <c r="Z1471" s="2574"/>
      <c r="AA1471" s="2574"/>
      <c r="AB1471" s="2574"/>
      <c r="AC1471" s="2574"/>
      <c r="AD1471" s="2574"/>
      <c r="AE1471" s="2574"/>
      <c r="AF1471" s="2574"/>
      <c r="AG1471" s="2574"/>
      <c r="AH1471" s="2574"/>
      <c r="AI1471" s="2574"/>
      <c r="AJ1471" s="2574"/>
      <c r="AK1471" s="2581"/>
    </row>
    <row r="1472" spans="2:37" s="2887" customFormat="1" ht="14.25" x14ac:dyDescent="0.2">
      <c r="B1472" s="3641" t="s">
        <v>5052</v>
      </c>
      <c r="C1472" s="3642"/>
      <c r="D1472" s="3728" t="s">
        <v>10</v>
      </c>
      <c r="E1472" s="3728"/>
      <c r="F1472" s="3728"/>
      <c r="G1472" s="3728"/>
      <c r="H1472" s="2578"/>
      <c r="I1472" s="2578"/>
      <c r="J1472" s="2578"/>
      <c r="K1472" s="2578"/>
      <c r="L1472" s="2578"/>
      <c r="M1472" s="2578"/>
      <c r="N1472" s="2578"/>
      <c r="O1472" s="2578"/>
      <c r="P1472" s="2578"/>
      <c r="Q1472" s="2578"/>
      <c r="R1472" s="2578"/>
      <c r="S1472" s="2578"/>
      <c r="T1472" s="2574"/>
      <c r="U1472" s="2574"/>
      <c r="V1472" s="2574"/>
      <c r="W1472" s="2574"/>
      <c r="X1472" s="2574"/>
      <c r="Y1472" s="2574"/>
      <c r="Z1472" s="2574"/>
      <c r="AA1472" s="2574"/>
      <c r="AB1472" s="2574"/>
      <c r="AC1472" s="2574"/>
      <c r="AD1472" s="2574"/>
      <c r="AE1472" s="2574"/>
      <c r="AF1472" s="2574"/>
      <c r="AG1472" s="2574"/>
      <c r="AH1472" s="2574"/>
      <c r="AI1472" s="2574"/>
      <c r="AJ1472" s="2574"/>
      <c r="AK1472" s="2581"/>
    </row>
    <row r="1473" spans="2:37" s="2887" customFormat="1" ht="15.75" thickBot="1" x14ac:dyDescent="0.25">
      <c r="B1473" s="3645"/>
      <c r="C1473" s="3646"/>
      <c r="D1473" s="3647"/>
      <c r="E1473" s="3647"/>
      <c r="F1473" s="3647"/>
      <c r="G1473" s="3647"/>
      <c r="H1473" s="2583"/>
      <c r="I1473" s="2583"/>
      <c r="J1473" s="2583"/>
      <c r="K1473" s="2583"/>
      <c r="L1473" s="2583"/>
      <c r="M1473" s="2583"/>
      <c r="N1473" s="2583"/>
      <c r="O1473" s="2583"/>
      <c r="P1473" s="2583"/>
      <c r="Q1473" s="2583"/>
      <c r="R1473" s="2583"/>
      <c r="S1473" s="2583"/>
      <c r="T1473" s="2584"/>
      <c r="U1473" s="2584"/>
      <c r="V1473" s="2584"/>
      <c r="W1473" s="2584"/>
      <c r="X1473" s="2584"/>
      <c r="Y1473" s="2584"/>
      <c r="Z1473" s="2584"/>
      <c r="AA1473" s="2584"/>
      <c r="AB1473" s="2584"/>
      <c r="AC1473" s="2584"/>
      <c r="AD1473" s="2584"/>
      <c r="AE1473" s="2584"/>
      <c r="AF1473" s="2584"/>
      <c r="AG1473" s="2584"/>
      <c r="AH1473" s="2584"/>
      <c r="AI1473" s="2584"/>
      <c r="AJ1473" s="2584"/>
      <c r="AK1473" s="2586"/>
    </row>
    <row r="1474" spans="2:37" s="2887" customFormat="1" ht="12.75" customHeight="1" x14ac:dyDescent="0.2">
      <c r="B1474" s="2786" t="str">
        <f>+B1458</f>
        <v>.</v>
      </c>
    </row>
    <row r="1475" spans="2:37" s="2887" customFormat="1" ht="13.5" thickBot="1" x14ac:dyDescent="0.25">
      <c r="B1475" s="2786"/>
    </row>
    <row r="1476" spans="2:37" s="2887" customFormat="1" ht="20.25" x14ac:dyDescent="0.2">
      <c r="B1476" s="3616" t="s">
        <v>5060</v>
      </c>
      <c r="C1476" s="3617"/>
      <c r="D1476" s="3617"/>
      <c r="E1476" s="3617"/>
      <c r="F1476" s="3617"/>
      <c r="G1476" s="3617"/>
      <c r="H1476" s="3617"/>
      <c r="I1476" s="3617"/>
      <c r="J1476" s="3617"/>
      <c r="K1476" s="3617"/>
      <c r="L1476" s="3617"/>
      <c r="M1476" s="3617"/>
      <c r="N1476" s="3617"/>
      <c r="O1476" s="3617"/>
      <c r="P1476" s="3617"/>
      <c r="Q1476" s="3617"/>
      <c r="R1476" s="3617"/>
      <c r="S1476" s="3617"/>
      <c r="T1476" s="3617"/>
      <c r="U1476" s="3617"/>
      <c r="V1476" s="3617"/>
      <c r="W1476" s="3617"/>
      <c r="X1476" s="3617"/>
      <c r="Y1476" s="3617"/>
      <c r="Z1476" s="3617"/>
      <c r="AA1476" s="3617"/>
      <c r="AB1476" s="3617"/>
      <c r="AC1476" s="3617"/>
      <c r="AD1476" s="3617"/>
      <c r="AE1476" s="3617"/>
      <c r="AF1476" s="3617"/>
      <c r="AG1476" s="3617"/>
      <c r="AH1476" s="3617"/>
      <c r="AI1476" s="3617"/>
      <c r="AJ1476" s="3617"/>
      <c r="AK1476" s="3618"/>
    </row>
    <row r="1477" spans="2:37" s="2887" customFormat="1" x14ac:dyDescent="0.2">
      <c r="B1477" s="2579"/>
      <c r="C1477" s="3417"/>
      <c r="D1477" s="3417"/>
      <c r="E1477" s="3417"/>
      <c r="F1477" s="3417"/>
      <c r="G1477" s="2580"/>
      <c r="H1477" s="2580"/>
      <c r="I1477" s="2580"/>
      <c r="J1477" s="2580"/>
      <c r="K1477" s="2580"/>
      <c r="L1477" s="2580"/>
      <c r="M1477" s="2580"/>
      <c r="N1477" s="2580"/>
      <c r="O1477" s="2580"/>
      <c r="P1477" s="2580"/>
      <c r="Q1477" s="2580"/>
      <c r="R1477" s="2580"/>
      <c r="S1477" s="2580"/>
      <c r="T1477" s="2580"/>
      <c r="U1477" s="2580"/>
      <c r="V1477" s="2580"/>
      <c r="W1477" s="2580"/>
      <c r="X1477" s="2580"/>
      <c r="Y1477" s="2580"/>
      <c r="Z1477" s="2580"/>
      <c r="AA1477" s="2580"/>
      <c r="AB1477" s="2580"/>
      <c r="AC1477" s="2580"/>
      <c r="AD1477" s="2580"/>
      <c r="AE1477" s="2580"/>
      <c r="AF1477" s="2580"/>
      <c r="AG1477" s="2580"/>
      <c r="AH1477" s="2580"/>
      <c r="AI1477" s="2580"/>
      <c r="AJ1477" s="2580"/>
      <c r="AK1477" s="2581"/>
    </row>
    <row r="1478" spans="2:37" s="2887" customFormat="1" x14ac:dyDescent="0.2">
      <c r="B1478" s="2579" t="s">
        <v>5047</v>
      </c>
      <c r="C1478" s="3417"/>
      <c r="D1478" s="3619" t="s">
        <v>6249</v>
      </c>
      <c r="E1478" s="3619"/>
      <c r="F1478" s="3619"/>
      <c r="G1478" s="3267"/>
      <c r="H1478" s="3267"/>
      <c r="I1478" s="2580"/>
      <c r="J1478" s="2580"/>
      <c r="K1478" s="2580"/>
      <c r="L1478" s="2580"/>
      <c r="M1478" s="2580"/>
      <c r="N1478" s="2580"/>
      <c r="O1478" s="2580"/>
      <c r="P1478" s="2580"/>
      <c r="Q1478" s="2580"/>
      <c r="R1478" s="2580"/>
      <c r="S1478" s="2580"/>
      <c r="T1478" s="2580"/>
      <c r="U1478" s="2580"/>
      <c r="V1478" s="2580"/>
      <c r="W1478" s="2580"/>
      <c r="X1478" s="2580"/>
      <c r="Y1478" s="2580"/>
      <c r="Z1478" s="2580"/>
      <c r="AA1478" s="2580"/>
      <c r="AB1478" s="2580"/>
      <c r="AC1478" s="2580"/>
      <c r="AD1478" s="2580"/>
      <c r="AE1478" s="2580"/>
      <c r="AF1478" s="2580"/>
      <c r="AG1478" s="2580"/>
      <c r="AH1478" s="2580"/>
      <c r="AI1478" s="2580"/>
      <c r="AJ1478" s="2580"/>
      <c r="AK1478" s="2581"/>
    </row>
    <row r="1479" spans="2:37" s="2887" customFormat="1" ht="13.5" thickBot="1" x14ac:dyDescent="0.25">
      <c r="B1479" s="3620" t="s">
        <v>5061</v>
      </c>
      <c r="C1479" s="3621"/>
      <c r="D1479" s="3622">
        <v>41600</v>
      </c>
      <c r="E1479" s="3622"/>
      <c r="F1479" s="3417"/>
      <c r="G1479" s="2580"/>
      <c r="H1479" s="2580"/>
      <c r="I1479" s="2580"/>
      <c r="J1479" s="2580"/>
      <c r="K1479" s="2580"/>
      <c r="L1479" s="2580"/>
      <c r="M1479" s="2580"/>
      <c r="N1479" s="2580"/>
      <c r="O1479" s="2580"/>
      <c r="P1479" s="2580"/>
      <c r="Q1479" s="2580"/>
      <c r="R1479" s="2580"/>
      <c r="S1479" s="2580"/>
      <c r="T1479" s="2580"/>
      <c r="U1479" s="2580"/>
      <c r="V1479" s="2580"/>
      <c r="W1479" s="2580"/>
      <c r="X1479" s="2580"/>
      <c r="Y1479" s="2580"/>
      <c r="Z1479" s="2580"/>
      <c r="AA1479" s="2580"/>
      <c r="AB1479" s="2580"/>
      <c r="AC1479" s="2580"/>
      <c r="AD1479" s="2580"/>
      <c r="AE1479" s="2580"/>
      <c r="AF1479" s="2580"/>
      <c r="AG1479" s="2580"/>
      <c r="AH1479" s="2580"/>
      <c r="AI1479" s="2580"/>
      <c r="AJ1479" s="2580"/>
      <c r="AK1479" s="2581"/>
    </row>
    <row r="1480" spans="2:37" s="2887" customFormat="1" ht="130.5" customHeight="1" thickBot="1" x14ac:dyDescent="0.25">
      <c r="B1480" s="3633" t="s">
        <v>5062</v>
      </c>
      <c r="C1480" s="3634"/>
      <c r="D1480" s="3623" t="s">
        <v>6254</v>
      </c>
      <c r="E1480" s="3624"/>
      <c r="F1480" s="3624"/>
      <c r="G1480" s="3624"/>
      <c r="H1480" s="3624"/>
      <c r="I1480" s="3624"/>
      <c r="J1480" s="3624"/>
      <c r="K1480" s="3625"/>
      <c r="L1480" s="2580"/>
      <c r="M1480" s="2580"/>
      <c r="N1480" s="2580"/>
      <c r="O1480" s="2580"/>
      <c r="P1480" s="2580"/>
      <c r="Q1480" s="2580"/>
      <c r="R1480" s="2580"/>
      <c r="S1480" s="2580"/>
      <c r="T1480" s="2580"/>
      <c r="U1480" s="2580"/>
      <c r="V1480" s="2580"/>
      <c r="W1480" s="2580"/>
      <c r="X1480" s="2580"/>
      <c r="Y1480" s="2580"/>
      <c r="Z1480" s="2580"/>
      <c r="AA1480" s="2580"/>
      <c r="AB1480" s="2580"/>
      <c r="AC1480" s="2580"/>
      <c r="AD1480" s="2580"/>
      <c r="AE1480" s="2580"/>
      <c r="AF1480" s="2580"/>
      <c r="AG1480" s="2580"/>
      <c r="AH1480" s="2580"/>
      <c r="AI1480" s="2580"/>
      <c r="AJ1480" s="2580"/>
      <c r="AK1480" s="2581"/>
    </row>
    <row r="1481" spans="2:37" s="2887" customFormat="1" ht="13.5" thickBot="1" x14ac:dyDescent="0.25">
      <c r="B1481" s="3635"/>
      <c r="C1481" s="3626"/>
      <c r="D1481" s="3626"/>
      <c r="E1481" s="3626"/>
      <c r="F1481" s="3626"/>
      <c r="G1481" s="3626"/>
      <c r="H1481" s="3626"/>
      <c r="I1481" s="3626"/>
      <c r="J1481" s="3626"/>
      <c r="K1481" s="3626"/>
      <c r="L1481" s="3626"/>
      <c r="M1481" s="3626"/>
      <c r="N1481" s="3626"/>
      <c r="O1481" s="3626"/>
      <c r="P1481" s="3626"/>
      <c r="Q1481" s="3626"/>
      <c r="R1481" s="2580"/>
      <c r="S1481" s="2580"/>
      <c r="T1481" s="2580"/>
      <c r="U1481" s="2580"/>
      <c r="V1481" s="2580"/>
      <c r="W1481" s="2580"/>
      <c r="X1481" s="2580"/>
      <c r="Y1481" s="2580"/>
      <c r="Z1481" s="2580"/>
      <c r="AA1481" s="2580"/>
      <c r="AB1481" s="2580"/>
      <c r="AC1481" s="2580"/>
      <c r="AD1481" s="2580"/>
      <c r="AE1481" s="2580"/>
      <c r="AF1481" s="2580"/>
      <c r="AG1481" s="2580"/>
      <c r="AH1481" s="2580"/>
      <c r="AI1481" s="2580"/>
      <c r="AJ1481" s="2580"/>
      <c r="AK1481" s="2581"/>
    </row>
    <row r="1482" spans="2:37" s="2887" customFormat="1" ht="13.5" thickBot="1" x14ac:dyDescent="0.25">
      <c r="B1482" s="3627" t="s">
        <v>5063</v>
      </c>
      <c r="C1482" s="3627"/>
      <c r="D1482" s="3627" t="s">
        <v>5053</v>
      </c>
      <c r="E1482" s="3627" t="s">
        <v>5064</v>
      </c>
      <c r="F1482" s="3629" t="s">
        <v>224</v>
      </c>
      <c r="G1482" s="3629"/>
      <c r="H1482" s="3629"/>
      <c r="I1482" s="3629"/>
      <c r="J1482" s="3629"/>
      <c r="K1482" s="3629"/>
      <c r="L1482" s="3629"/>
      <c r="M1482" s="3629"/>
      <c r="N1482" s="3629"/>
      <c r="O1482" s="3629"/>
      <c r="P1482" s="3629"/>
      <c r="Q1482" s="3629"/>
      <c r="R1482" s="3629"/>
      <c r="S1482" s="3629" t="s">
        <v>340</v>
      </c>
      <c r="T1482" s="3629"/>
      <c r="U1482" s="3629"/>
      <c r="V1482" s="3629"/>
      <c r="W1482" s="3629"/>
      <c r="X1482" s="3629"/>
      <c r="Y1482" s="3629"/>
      <c r="Z1482" s="3629"/>
      <c r="AA1482" s="3629"/>
      <c r="AB1482" s="3629"/>
      <c r="AC1482" s="3629"/>
      <c r="AD1482" s="3629" t="s">
        <v>225</v>
      </c>
      <c r="AE1482" s="3629"/>
      <c r="AF1482" s="3629"/>
      <c r="AG1482" s="3629"/>
      <c r="AH1482" s="3630" t="s">
        <v>5048</v>
      </c>
      <c r="AI1482" s="3630"/>
      <c r="AJ1482" s="3630"/>
      <c r="AK1482" s="2581"/>
    </row>
    <row r="1483" spans="2:37" s="2887" customFormat="1" ht="18.75" customHeight="1" thickBot="1" x14ac:dyDescent="0.25">
      <c r="B1483" s="3628"/>
      <c r="C1483" s="3628"/>
      <c r="D1483" s="3628"/>
      <c r="E1483" s="3628"/>
      <c r="F1483" s="3628" t="s">
        <v>5065</v>
      </c>
      <c r="G1483" s="3628" t="s">
        <v>5066</v>
      </c>
      <c r="H1483" s="3627" t="s">
        <v>5067</v>
      </c>
      <c r="I1483" s="3631" t="s">
        <v>5068</v>
      </c>
      <c r="J1483" s="3631" t="s">
        <v>5069</v>
      </c>
      <c r="K1483" s="3632" t="s">
        <v>5070</v>
      </c>
      <c r="L1483" s="3632" t="s">
        <v>5071</v>
      </c>
      <c r="M1483" s="3631" t="s">
        <v>5072</v>
      </c>
      <c r="N1483" s="3631"/>
      <c r="O1483" s="3632" t="s">
        <v>5073</v>
      </c>
      <c r="P1483" s="3632" t="s">
        <v>5074</v>
      </c>
      <c r="Q1483" s="3632" t="s">
        <v>5075</v>
      </c>
      <c r="R1483" s="3632" t="s">
        <v>5076</v>
      </c>
      <c r="S1483" s="3627" t="s">
        <v>5077</v>
      </c>
      <c r="T1483" s="3627" t="s">
        <v>5078</v>
      </c>
      <c r="U1483" s="3627" t="s">
        <v>5079</v>
      </c>
      <c r="V1483" s="3627" t="s">
        <v>5080</v>
      </c>
      <c r="W1483" s="3627" t="s">
        <v>5081</v>
      </c>
      <c r="X1483" s="3627" t="s">
        <v>5082</v>
      </c>
      <c r="Y1483" s="3627" t="s">
        <v>5083</v>
      </c>
      <c r="Z1483" s="3627" t="s">
        <v>5084</v>
      </c>
      <c r="AA1483" s="3627" t="s">
        <v>5085</v>
      </c>
      <c r="AB1483" s="3631" t="s">
        <v>5086</v>
      </c>
      <c r="AC1483" s="3631" t="s">
        <v>5087</v>
      </c>
      <c r="AD1483" s="3627" t="s">
        <v>5088</v>
      </c>
      <c r="AE1483" s="3627" t="s">
        <v>5089</v>
      </c>
      <c r="AF1483" s="3627" t="s">
        <v>5090</v>
      </c>
      <c r="AG1483" s="3627" t="s">
        <v>5091</v>
      </c>
      <c r="AH1483" s="3627" t="s">
        <v>1162</v>
      </c>
      <c r="AI1483" s="3627" t="s">
        <v>5049</v>
      </c>
      <c r="AJ1483" s="3627" t="s">
        <v>5050</v>
      </c>
      <c r="AK1483" s="2581"/>
    </row>
    <row r="1484" spans="2:37" s="2887" customFormat="1" ht="18.75" customHeight="1" thickBot="1" x14ac:dyDescent="0.25">
      <c r="B1484" s="3628"/>
      <c r="C1484" s="3628"/>
      <c r="D1484" s="3628"/>
      <c r="E1484" s="3628"/>
      <c r="F1484" s="3628"/>
      <c r="G1484" s="3628"/>
      <c r="H1484" s="3628"/>
      <c r="I1484" s="3632"/>
      <c r="J1484" s="3632"/>
      <c r="K1484" s="3632"/>
      <c r="L1484" s="3632"/>
      <c r="M1484" s="3418" t="s">
        <v>5092</v>
      </c>
      <c r="N1484" s="3419" t="s">
        <v>2809</v>
      </c>
      <c r="O1484" s="3632"/>
      <c r="P1484" s="3632"/>
      <c r="Q1484" s="3632"/>
      <c r="R1484" s="3632"/>
      <c r="S1484" s="3628"/>
      <c r="T1484" s="3628"/>
      <c r="U1484" s="3628"/>
      <c r="V1484" s="3628"/>
      <c r="W1484" s="3628"/>
      <c r="X1484" s="3628"/>
      <c r="Y1484" s="3628"/>
      <c r="Z1484" s="3628"/>
      <c r="AA1484" s="3628"/>
      <c r="AB1484" s="3632"/>
      <c r="AC1484" s="3632"/>
      <c r="AD1484" s="3628"/>
      <c r="AE1484" s="3628"/>
      <c r="AF1484" s="3628"/>
      <c r="AG1484" s="3628"/>
      <c r="AH1484" s="3628"/>
      <c r="AI1484" s="3628"/>
      <c r="AJ1484" s="3628"/>
      <c r="AK1484" s="2581"/>
    </row>
    <row r="1485" spans="2:37" s="2887" customFormat="1" ht="25.5" x14ac:dyDescent="0.2">
      <c r="B1485" s="3726" t="s">
        <v>6251</v>
      </c>
      <c r="C1485" s="3727"/>
      <c r="D1485" s="3353" t="s">
        <v>6255</v>
      </c>
      <c r="E1485" s="3354" t="s">
        <v>6253</v>
      </c>
      <c r="F1485" s="3180" t="s">
        <v>1545</v>
      </c>
      <c r="G1485" s="3166" t="s">
        <v>1545</v>
      </c>
      <c r="H1485" s="3165" t="s">
        <v>1545</v>
      </c>
      <c r="I1485" s="3165" t="s">
        <v>1545</v>
      </c>
      <c r="J1485" s="3165" t="s">
        <v>1545</v>
      </c>
      <c r="K1485" s="3166" t="s">
        <v>1545</v>
      </c>
      <c r="L1485" s="3166" t="s">
        <v>1545</v>
      </c>
      <c r="M1485" s="3208" t="s">
        <v>1545</v>
      </c>
      <c r="N1485" s="2661" t="s">
        <v>1545</v>
      </c>
      <c r="O1485" s="3166" t="s">
        <v>1545</v>
      </c>
      <c r="P1485" s="3166" t="s">
        <v>1545</v>
      </c>
      <c r="Q1485" s="3166" t="s">
        <v>1545</v>
      </c>
      <c r="R1485" s="3166" t="s">
        <v>1545</v>
      </c>
      <c r="S1485" s="2717" t="s">
        <v>1545</v>
      </c>
      <c r="T1485" s="3166" t="s">
        <v>1545</v>
      </c>
      <c r="U1485" s="3075" t="s">
        <v>1545</v>
      </c>
      <c r="V1485" s="3075" t="s">
        <v>1545</v>
      </c>
      <c r="W1485" s="3166" t="s">
        <v>1545</v>
      </c>
      <c r="X1485" s="3166" t="s">
        <v>1545</v>
      </c>
      <c r="Y1485" s="3075" t="s">
        <v>1545</v>
      </c>
      <c r="Z1485" s="3075" t="s">
        <v>1545</v>
      </c>
      <c r="AA1485" s="3075" t="s">
        <v>1545</v>
      </c>
      <c r="AB1485" s="3166" t="s">
        <v>1545</v>
      </c>
      <c r="AC1485" s="3166" t="s">
        <v>1545</v>
      </c>
      <c r="AD1485" s="3180" t="s">
        <v>1545</v>
      </c>
      <c r="AE1485" s="2660" t="s">
        <v>1545</v>
      </c>
      <c r="AF1485" s="2718" t="s">
        <v>1545</v>
      </c>
      <c r="AG1485" s="2718" t="s">
        <v>1545</v>
      </c>
      <c r="AH1485" s="2710" t="s">
        <v>6251</v>
      </c>
      <c r="AI1485" s="2710"/>
      <c r="AJ1485" s="3443" t="s">
        <v>6253</v>
      </c>
      <c r="AK1485" s="2581"/>
    </row>
    <row r="1486" spans="2:37" s="2887" customFormat="1" ht="26.25" thickBot="1" x14ac:dyDescent="0.25">
      <c r="B1486" s="3737" t="s">
        <v>6251</v>
      </c>
      <c r="C1486" s="3738"/>
      <c r="D1486" s="3080" t="s">
        <v>6256</v>
      </c>
      <c r="E1486" s="3081" t="s">
        <v>6253</v>
      </c>
      <c r="F1486" s="3181" t="s">
        <v>1545</v>
      </c>
      <c r="G1486" s="3170" t="s">
        <v>1545</v>
      </c>
      <c r="H1486" s="3169" t="s">
        <v>1545</v>
      </c>
      <c r="I1486" s="3169" t="s">
        <v>1545</v>
      </c>
      <c r="J1486" s="3169" t="s">
        <v>1545</v>
      </c>
      <c r="K1486" s="3170" t="s">
        <v>1545</v>
      </c>
      <c r="L1486" s="3170" t="s">
        <v>1545</v>
      </c>
      <c r="M1486" s="3381" t="s">
        <v>1545</v>
      </c>
      <c r="N1486" s="2682" t="s">
        <v>1545</v>
      </c>
      <c r="O1486" s="3170" t="s">
        <v>1545</v>
      </c>
      <c r="P1486" s="3170" t="s">
        <v>1545</v>
      </c>
      <c r="Q1486" s="3170" t="s">
        <v>1545</v>
      </c>
      <c r="R1486" s="3170" t="s">
        <v>1545</v>
      </c>
      <c r="S1486" s="3383" t="s">
        <v>1545</v>
      </c>
      <c r="T1486" s="3170" t="s">
        <v>1545</v>
      </c>
      <c r="U1486" s="3084" t="s">
        <v>1545</v>
      </c>
      <c r="V1486" s="3084" t="s">
        <v>1545</v>
      </c>
      <c r="W1486" s="3170" t="s">
        <v>1545</v>
      </c>
      <c r="X1486" s="3170" t="s">
        <v>1545</v>
      </c>
      <c r="Y1486" s="3084" t="s">
        <v>1545</v>
      </c>
      <c r="Z1486" s="3084" t="s">
        <v>1545</v>
      </c>
      <c r="AA1486" s="3084" t="s">
        <v>1545</v>
      </c>
      <c r="AB1486" s="3170" t="s">
        <v>1545</v>
      </c>
      <c r="AC1486" s="3170" t="s">
        <v>1545</v>
      </c>
      <c r="AD1486" s="3181" t="s">
        <v>1545</v>
      </c>
      <c r="AE1486" s="2653" t="s">
        <v>1545</v>
      </c>
      <c r="AF1486" s="2829" t="s">
        <v>1545</v>
      </c>
      <c r="AG1486" s="2829" t="s">
        <v>1545</v>
      </c>
      <c r="AH1486" s="2635" t="s">
        <v>6251</v>
      </c>
      <c r="AI1486" s="2635"/>
      <c r="AJ1486" s="3451" t="s">
        <v>6253</v>
      </c>
      <c r="AK1486" s="2581"/>
    </row>
    <row r="1487" spans="2:37" s="2887" customFormat="1" x14ac:dyDescent="0.2">
      <c r="B1487" s="2582"/>
      <c r="C1487" s="2575"/>
      <c r="D1487" s="3648"/>
      <c r="E1487" s="3648"/>
      <c r="F1487" s="3648"/>
      <c r="G1487" s="3648"/>
      <c r="H1487" s="2575"/>
      <c r="I1487" s="2576"/>
      <c r="J1487" s="2576"/>
      <c r="K1487" s="2576"/>
      <c r="L1487" s="2576"/>
      <c r="M1487" s="2575"/>
      <c r="N1487" s="2576"/>
      <c r="O1487" s="2576"/>
      <c r="P1487" s="2576"/>
      <c r="Q1487" s="2576"/>
      <c r="R1487" s="2576"/>
      <c r="S1487" s="2575"/>
      <c r="T1487" s="2574"/>
      <c r="U1487" s="2574"/>
      <c r="V1487" s="2574"/>
      <c r="W1487" s="2574"/>
      <c r="X1487" s="2574"/>
      <c r="Y1487" s="2574"/>
      <c r="Z1487" s="2574"/>
      <c r="AA1487" s="2574"/>
      <c r="AB1487" s="2574"/>
      <c r="AC1487" s="2574"/>
      <c r="AD1487" s="2574"/>
      <c r="AE1487" s="2574"/>
      <c r="AF1487" s="2574"/>
      <c r="AG1487" s="2574"/>
      <c r="AH1487" s="2574"/>
      <c r="AI1487" s="2574"/>
      <c r="AJ1487" s="2574"/>
      <c r="AK1487" s="2581"/>
    </row>
    <row r="1488" spans="2:37" s="2887" customFormat="1" x14ac:dyDescent="0.2">
      <c r="B1488" s="3641" t="s">
        <v>5051</v>
      </c>
      <c r="C1488" s="3642"/>
      <c r="D1488" s="3640" t="s">
        <v>1882</v>
      </c>
      <c r="E1488" s="3640"/>
      <c r="F1488" s="3640"/>
      <c r="G1488" s="3640"/>
      <c r="H1488" s="2578"/>
      <c r="I1488" s="2578"/>
      <c r="J1488" s="2578"/>
      <c r="K1488" s="2578"/>
      <c r="L1488" s="2578"/>
      <c r="M1488" s="2578"/>
      <c r="N1488" s="2578"/>
      <c r="O1488" s="2578"/>
      <c r="P1488" s="2578"/>
      <c r="Q1488" s="2578"/>
      <c r="R1488" s="2578"/>
      <c r="S1488" s="2578"/>
      <c r="T1488" s="2574"/>
      <c r="U1488" s="2574"/>
      <c r="V1488" s="2574"/>
      <c r="W1488" s="2574"/>
      <c r="X1488" s="2574"/>
      <c r="Y1488" s="2574"/>
      <c r="Z1488" s="2574"/>
      <c r="AA1488" s="2574"/>
      <c r="AB1488" s="2574"/>
      <c r="AC1488" s="2574"/>
      <c r="AD1488" s="2574"/>
      <c r="AE1488" s="2574"/>
      <c r="AF1488" s="2574"/>
      <c r="AG1488" s="2574"/>
      <c r="AH1488" s="2574"/>
      <c r="AI1488" s="2574"/>
      <c r="AJ1488" s="2574"/>
      <c r="AK1488" s="2581"/>
    </row>
    <row r="1489" spans="2:37" s="2887" customFormat="1" x14ac:dyDescent="0.2">
      <c r="B1489" s="3641" t="s">
        <v>5052</v>
      </c>
      <c r="C1489" s="3642"/>
      <c r="D1489" s="3640" t="s">
        <v>6257</v>
      </c>
      <c r="E1489" s="3640"/>
      <c r="F1489" s="3640"/>
      <c r="G1489" s="3640"/>
      <c r="H1489" s="2578"/>
      <c r="I1489" s="2578"/>
      <c r="J1489" s="2578"/>
      <c r="K1489" s="2578"/>
      <c r="L1489" s="2578"/>
      <c r="M1489" s="2578"/>
      <c r="N1489" s="2578"/>
      <c r="O1489" s="2578"/>
      <c r="P1489" s="2578"/>
      <c r="Q1489" s="2578"/>
      <c r="R1489" s="2578"/>
      <c r="S1489" s="2578"/>
      <c r="T1489" s="2574"/>
      <c r="U1489" s="2574"/>
      <c r="V1489" s="2574"/>
      <c r="W1489" s="2574"/>
      <c r="X1489" s="2574"/>
      <c r="Y1489" s="2574"/>
      <c r="Z1489" s="2574"/>
      <c r="AA1489" s="2574"/>
      <c r="AB1489" s="2574"/>
      <c r="AC1489" s="2574"/>
      <c r="AD1489" s="2574"/>
      <c r="AE1489" s="2574"/>
      <c r="AF1489" s="2574"/>
      <c r="AG1489" s="2574"/>
      <c r="AH1489" s="2574"/>
      <c r="AI1489" s="2574"/>
      <c r="AJ1489" s="2574"/>
      <c r="AK1489" s="2581"/>
    </row>
    <row r="1490" spans="2:37" s="2887" customFormat="1" ht="15.75" thickBot="1" x14ac:dyDescent="0.25">
      <c r="B1490" s="3645"/>
      <c r="C1490" s="3646"/>
      <c r="D1490" s="3647"/>
      <c r="E1490" s="3647"/>
      <c r="F1490" s="3647"/>
      <c r="G1490" s="3647"/>
      <c r="H1490" s="2583"/>
      <c r="I1490" s="2583"/>
      <c r="J1490" s="2583"/>
      <c r="K1490" s="2583"/>
      <c r="L1490" s="2583"/>
      <c r="M1490" s="2583"/>
      <c r="N1490" s="2583"/>
      <c r="O1490" s="2583"/>
      <c r="P1490" s="2583"/>
      <c r="Q1490" s="2583"/>
      <c r="R1490" s="2583"/>
      <c r="S1490" s="2583"/>
      <c r="T1490" s="2584"/>
      <c r="U1490" s="2584"/>
      <c r="V1490" s="2584"/>
      <c r="W1490" s="2584"/>
      <c r="X1490" s="2584"/>
      <c r="Y1490" s="2584"/>
      <c r="Z1490" s="2584"/>
      <c r="AA1490" s="2584"/>
      <c r="AB1490" s="2584"/>
      <c r="AC1490" s="2584"/>
      <c r="AD1490" s="2584"/>
      <c r="AE1490" s="2584"/>
      <c r="AF1490" s="2584"/>
      <c r="AG1490" s="2584"/>
      <c r="AH1490" s="2584"/>
      <c r="AI1490" s="2584"/>
      <c r="AJ1490" s="2584"/>
      <c r="AK1490" s="2586"/>
    </row>
    <row r="1491" spans="2:37" s="2887" customFormat="1" x14ac:dyDescent="0.2">
      <c r="B1491" s="2786" t="str">
        <f>+B1474</f>
        <v>.</v>
      </c>
    </row>
    <row r="1492" spans="2:37" s="2887" customFormat="1" ht="13.5" thickBot="1" x14ac:dyDescent="0.25">
      <c r="B1492" s="2786"/>
    </row>
    <row r="1493" spans="2:37" s="2887" customFormat="1" ht="20.25" x14ac:dyDescent="0.2">
      <c r="B1493" s="3616" t="s">
        <v>5060</v>
      </c>
      <c r="C1493" s="3617"/>
      <c r="D1493" s="3617"/>
      <c r="E1493" s="3617"/>
      <c r="F1493" s="3617"/>
      <c r="G1493" s="3617"/>
      <c r="H1493" s="3617"/>
      <c r="I1493" s="3617"/>
      <c r="J1493" s="3617"/>
      <c r="K1493" s="3617"/>
      <c r="L1493" s="3617"/>
      <c r="M1493" s="3617"/>
      <c r="N1493" s="3617"/>
      <c r="O1493" s="3617"/>
      <c r="P1493" s="3617"/>
      <c r="Q1493" s="3617"/>
      <c r="R1493" s="3617"/>
      <c r="S1493" s="3617"/>
      <c r="T1493" s="3617"/>
      <c r="U1493" s="3617"/>
      <c r="V1493" s="3617"/>
      <c r="W1493" s="3617"/>
      <c r="X1493" s="3617"/>
      <c r="Y1493" s="3617"/>
      <c r="Z1493" s="3617"/>
      <c r="AA1493" s="3617"/>
      <c r="AB1493" s="3617"/>
      <c r="AC1493" s="3617"/>
      <c r="AD1493" s="3617"/>
      <c r="AE1493" s="3617"/>
      <c r="AF1493" s="3617"/>
      <c r="AG1493" s="3617"/>
      <c r="AH1493" s="3617"/>
      <c r="AI1493" s="3617"/>
      <c r="AJ1493" s="3617"/>
      <c r="AK1493" s="3618"/>
    </row>
    <row r="1494" spans="2:37" s="2887" customFormat="1" x14ac:dyDescent="0.2">
      <c r="B1494" s="2579"/>
      <c r="C1494" s="3417"/>
      <c r="D1494" s="3417"/>
      <c r="E1494" s="3417"/>
      <c r="F1494" s="3417"/>
      <c r="G1494" s="2580"/>
      <c r="H1494" s="2580"/>
      <c r="I1494" s="2580"/>
      <c r="J1494" s="2580"/>
      <c r="K1494" s="2580"/>
      <c r="L1494" s="2580"/>
      <c r="M1494" s="2580"/>
      <c r="N1494" s="2580"/>
      <c r="O1494" s="2580"/>
      <c r="P1494" s="2580"/>
      <c r="Q1494" s="2580"/>
      <c r="R1494" s="2580"/>
      <c r="S1494" s="2580"/>
      <c r="T1494" s="2580"/>
      <c r="U1494" s="2580"/>
      <c r="V1494" s="2580"/>
      <c r="W1494" s="2580"/>
      <c r="X1494" s="2580"/>
      <c r="Y1494" s="2580"/>
      <c r="Z1494" s="2580"/>
      <c r="AA1494" s="2580"/>
      <c r="AB1494" s="2580"/>
      <c r="AC1494" s="2580"/>
      <c r="AD1494" s="2580"/>
      <c r="AE1494" s="2580"/>
      <c r="AF1494" s="2580"/>
      <c r="AG1494" s="2580"/>
      <c r="AH1494" s="2580"/>
      <c r="AI1494" s="2580"/>
      <c r="AJ1494" s="2580"/>
      <c r="AK1494" s="2581"/>
    </row>
    <row r="1495" spans="2:37" s="2887" customFormat="1" x14ac:dyDescent="0.2">
      <c r="B1495" s="2579" t="s">
        <v>5047</v>
      </c>
      <c r="C1495" s="3417"/>
      <c r="D1495" s="3619" t="s">
        <v>6249</v>
      </c>
      <c r="E1495" s="3619"/>
      <c r="F1495" s="3619"/>
      <c r="G1495" s="2580"/>
      <c r="H1495" s="2580"/>
      <c r="I1495" s="2580"/>
      <c r="J1495" s="2580"/>
      <c r="K1495" s="2580"/>
      <c r="L1495" s="2580"/>
      <c r="M1495" s="2580"/>
      <c r="N1495" s="2580"/>
      <c r="O1495" s="2580"/>
      <c r="P1495" s="2580"/>
      <c r="Q1495" s="2580"/>
      <c r="R1495" s="2580"/>
      <c r="S1495" s="2580"/>
      <c r="T1495" s="2580"/>
      <c r="U1495" s="2580"/>
      <c r="V1495" s="2580"/>
      <c r="W1495" s="2580"/>
      <c r="X1495" s="2580"/>
      <c r="Y1495" s="2580"/>
      <c r="Z1495" s="2580"/>
      <c r="AA1495" s="2580"/>
      <c r="AB1495" s="2580"/>
      <c r="AC1495" s="2580"/>
      <c r="AD1495" s="2580"/>
      <c r="AE1495" s="2580"/>
      <c r="AF1495" s="2580"/>
      <c r="AG1495" s="2580"/>
      <c r="AH1495" s="2580"/>
      <c r="AI1495" s="2580"/>
      <c r="AJ1495" s="2580"/>
      <c r="AK1495" s="2581"/>
    </row>
    <row r="1496" spans="2:37" s="2887" customFormat="1" ht="13.5" thickBot="1" x14ac:dyDescent="0.25">
      <c r="B1496" s="3620" t="s">
        <v>5061</v>
      </c>
      <c r="C1496" s="3621"/>
      <c r="D1496" s="3622">
        <v>41600</v>
      </c>
      <c r="E1496" s="3622"/>
      <c r="F1496" s="3417"/>
      <c r="G1496" s="2580"/>
      <c r="H1496" s="2580"/>
      <c r="I1496" s="2580"/>
      <c r="J1496" s="2580"/>
      <c r="K1496" s="2580"/>
      <c r="L1496" s="2580"/>
      <c r="M1496" s="2580"/>
      <c r="N1496" s="2580"/>
      <c r="O1496" s="2580"/>
      <c r="P1496" s="2580"/>
      <c r="Q1496" s="2580"/>
      <c r="R1496" s="2580"/>
      <c r="S1496" s="2580"/>
      <c r="T1496" s="2580"/>
      <c r="U1496" s="2580"/>
      <c r="V1496" s="2580"/>
      <c r="W1496" s="2580"/>
      <c r="X1496" s="2580"/>
      <c r="Y1496" s="2580"/>
      <c r="Z1496" s="2580"/>
      <c r="AA1496" s="2580"/>
      <c r="AB1496" s="2580"/>
      <c r="AC1496" s="2580"/>
      <c r="AD1496" s="2580"/>
      <c r="AE1496" s="2580"/>
      <c r="AF1496" s="2580"/>
      <c r="AG1496" s="2580"/>
      <c r="AH1496" s="2580"/>
      <c r="AI1496" s="2580"/>
      <c r="AJ1496" s="2580"/>
      <c r="AK1496" s="2581"/>
    </row>
    <row r="1497" spans="2:37" s="2887" customFormat="1" ht="118.5" customHeight="1" thickBot="1" x14ac:dyDescent="0.25">
      <c r="B1497" s="3633" t="s">
        <v>5062</v>
      </c>
      <c r="C1497" s="3634"/>
      <c r="D1497" s="3623" t="s">
        <v>6250</v>
      </c>
      <c r="E1497" s="3624"/>
      <c r="F1497" s="3624"/>
      <c r="G1497" s="3624"/>
      <c r="H1497" s="3624"/>
      <c r="I1497" s="3624"/>
      <c r="J1497" s="3624"/>
      <c r="K1497" s="3625"/>
      <c r="L1497" s="2580"/>
      <c r="M1497" s="2580"/>
      <c r="N1497" s="2580"/>
      <c r="O1497" s="2580"/>
      <c r="P1497" s="2580"/>
      <c r="Q1497" s="2580"/>
      <c r="R1497" s="2580"/>
      <c r="S1497" s="2580"/>
      <c r="T1497" s="2580"/>
      <c r="U1497" s="2580"/>
      <c r="V1497" s="2580"/>
      <c r="W1497" s="2580"/>
      <c r="X1497" s="2580"/>
      <c r="Y1497" s="2580"/>
      <c r="Z1497" s="2580"/>
      <c r="AA1497" s="2580"/>
      <c r="AB1497" s="2580"/>
      <c r="AC1497" s="2580"/>
      <c r="AD1497" s="2580"/>
      <c r="AE1497" s="2580"/>
      <c r="AF1497" s="2580"/>
      <c r="AG1497" s="2580"/>
      <c r="AH1497" s="2580"/>
      <c r="AI1497" s="2580"/>
      <c r="AJ1497" s="2580"/>
      <c r="AK1497" s="2581"/>
    </row>
    <row r="1498" spans="2:37" s="2887" customFormat="1" ht="13.5" thickBot="1" x14ac:dyDescent="0.25">
      <c r="B1498" s="3635"/>
      <c r="C1498" s="3626"/>
      <c r="D1498" s="3626"/>
      <c r="E1498" s="3626"/>
      <c r="F1498" s="3626"/>
      <c r="G1498" s="3626"/>
      <c r="H1498" s="3626"/>
      <c r="I1498" s="3626"/>
      <c r="J1498" s="3626"/>
      <c r="K1498" s="3626"/>
      <c r="L1498" s="3626"/>
      <c r="M1498" s="3626"/>
      <c r="N1498" s="3626"/>
      <c r="O1498" s="3626"/>
      <c r="P1498" s="3626"/>
      <c r="Q1498" s="3626"/>
      <c r="R1498" s="2580"/>
      <c r="S1498" s="2580"/>
      <c r="T1498" s="2580"/>
      <c r="U1498" s="2580"/>
      <c r="V1498" s="2580"/>
      <c r="W1498" s="2580"/>
      <c r="X1498" s="2580"/>
      <c r="Y1498" s="2580"/>
      <c r="Z1498" s="2580"/>
      <c r="AA1498" s="2580"/>
      <c r="AB1498" s="2580"/>
      <c r="AC1498" s="2580"/>
      <c r="AD1498" s="2580"/>
      <c r="AE1498" s="2580"/>
      <c r="AF1498" s="2580"/>
      <c r="AG1498" s="2580"/>
      <c r="AH1498" s="2580"/>
      <c r="AI1498" s="2580"/>
      <c r="AJ1498" s="2580"/>
      <c r="AK1498" s="2581"/>
    </row>
    <row r="1499" spans="2:37" s="2887" customFormat="1" ht="13.5" thickBot="1" x14ac:dyDescent="0.25">
      <c r="B1499" s="3627" t="s">
        <v>5063</v>
      </c>
      <c r="C1499" s="3627"/>
      <c r="D1499" s="3627" t="s">
        <v>5053</v>
      </c>
      <c r="E1499" s="3627" t="s">
        <v>5064</v>
      </c>
      <c r="F1499" s="3629" t="s">
        <v>224</v>
      </c>
      <c r="G1499" s="3629"/>
      <c r="H1499" s="3629"/>
      <c r="I1499" s="3629"/>
      <c r="J1499" s="3629"/>
      <c r="K1499" s="3629"/>
      <c r="L1499" s="3629"/>
      <c r="M1499" s="3629"/>
      <c r="N1499" s="3629"/>
      <c r="O1499" s="3629"/>
      <c r="P1499" s="3629"/>
      <c r="Q1499" s="3629"/>
      <c r="R1499" s="3629"/>
      <c r="S1499" s="3629" t="s">
        <v>340</v>
      </c>
      <c r="T1499" s="3629"/>
      <c r="U1499" s="3629"/>
      <c r="V1499" s="3629"/>
      <c r="W1499" s="3629"/>
      <c r="X1499" s="3629"/>
      <c r="Y1499" s="3629"/>
      <c r="Z1499" s="3629"/>
      <c r="AA1499" s="3629"/>
      <c r="AB1499" s="3629"/>
      <c r="AC1499" s="3629"/>
      <c r="AD1499" s="3629" t="s">
        <v>225</v>
      </c>
      <c r="AE1499" s="3629"/>
      <c r="AF1499" s="3629"/>
      <c r="AG1499" s="3629"/>
      <c r="AH1499" s="3630" t="s">
        <v>5048</v>
      </c>
      <c r="AI1499" s="3630"/>
      <c r="AJ1499" s="3630"/>
      <c r="AK1499" s="2581"/>
    </row>
    <row r="1500" spans="2:37" s="2887" customFormat="1" ht="13.5" thickBot="1" x14ac:dyDescent="0.25">
      <c r="B1500" s="3628"/>
      <c r="C1500" s="3628"/>
      <c r="D1500" s="3628"/>
      <c r="E1500" s="3628"/>
      <c r="F1500" s="3628" t="s">
        <v>5065</v>
      </c>
      <c r="G1500" s="3628" t="s">
        <v>5066</v>
      </c>
      <c r="H1500" s="3627" t="s">
        <v>5067</v>
      </c>
      <c r="I1500" s="3631" t="s">
        <v>5068</v>
      </c>
      <c r="J1500" s="3631" t="s">
        <v>5069</v>
      </c>
      <c r="K1500" s="3632" t="s">
        <v>5070</v>
      </c>
      <c r="L1500" s="3632" t="s">
        <v>5071</v>
      </c>
      <c r="M1500" s="3631" t="s">
        <v>5072</v>
      </c>
      <c r="N1500" s="3631"/>
      <c r="O1500" s="3632" t="s">
        <v>5073</v>
      </c>
      <c r="P1500" s="3632" t="s">
        <v>5074</v>
      </c>
      <c r="Q1500" s="3632" t="s">
        <v>5075</v>
      </c>
      <c r="R1500" s="3632" t="s">
        <v>5076</v>
      </c>
      <c r="S1500" s="3627" t="s">
        <v>5077</v>
      </c>
      <c r="T1500" s="3627" t="s">
        <v>5078</v>
      </c>
      <c r="U1500" s="3627" t="s">
        <v>5079</v>
      </c>
      <c r="V1500" s="3627" t="s">
        <v>5080</v>
      </c>
      <c r="W1500" s="3627" t="s">
        <v>5081</v>
      </c>
      <c r="X1500" s="3627" t="s">
        <v>5082</v>
      </c>
      <c r="Y1500" s="3627" t="s">
        <v>5083</v>
      </c>
      <c r="Z1500" s="3627" t="s">
        <v>5084</v>
      </c>
      <c r="AA1500" s="3627" t="s">
        <v>5085</v>
      </c>
      <c r="AB1500" s="3631" t="s">
        <v>5086</v>
      </c>
      <c r="AC1500" s="3631" t="s">
        <v>5087</v>
      </c>
      <c r="AD1500" s="3627" t="s">
        <v>5088</v>
      </c>
      <c r="AE1500" s="3627" t="s">
        <v>5089</v>
      </c>
      <c r="AF1500" s="3627" t="s">
        <v>5090</v>
      </c>
      <c r="AG1500" s="3627" t="s">
        <v>5091</v>
      </c>
      <c r="AH1500" s="3627" t="s">
        <v>1162</v>
      </c>
      <c r="AI1500" s="3627" t="s">
        <v>5049</v>
      </c>
      <c r="AJ1500" s="3627" t="s">
        <v>5050</v>
      </c>
      <c r="AK1500" s="2581"/>
    </row>
    <row r="1501" spans="2:37" s="2887" customFormat="1" ht="13.5" customHeight="1" thickBot="1" x14ac:dyDescent="0.25">
      <c r="B1501" s="3628"/>
      <c r="C1501" s="3628"/>
      <c r="D1501" s="3628"/>
      <c r="E1501" s="3628"/>
      <c r="F1501" s="3628"/>
      <c r="G1501" s="3628"/>
      <c r="H1501" s="3628"/>
      <c r="I1501" s="3632"/>
      <c r="J1501" s="3632"/>
      <c r="K1501" s="3632"/>
      <c r="L1501" s="3632"/>
      <c r="M1501" s="3418" t="s">
        <v>5092</v>
      </c>
      <c r="N1501" s="3419" t="s">
        <v>2809</v>
      </c>
      <c r="O1501" s="3632"/>
      <c r="P1501" s="3632"/>
      <c r="Q1501" s="3632"/>
      <c r="R1501" s="3632"/>
      <c r="S1501" s="3628"/>
      <c r="T1501" s="3628"/>
      <c r="U1501" s="3628"/>
      <c r="V1501" s="3628"/>
      <c r="W1501" s="3628"/>
      <c r="X1501" s="3628"/>
      <c r="Y1501" s="3628"/>
      <c r="Z1501" s="3628"/>
      <c r="AA1501" s="3628"/>
      <c r="AB1501" s="3632"/>
      <c r="AC1501" s="3632"/>
      <c r="AD1501" s="3628"/>
      <c r="AE1501" s="3628"/>
      <c r="AF1501" s="3628"/>
      <c r="AG1501" s="3628"/>
      <c r="AH1501" s="3628"/>
      <c r="AI1501" s="3628"/>
      <c r="AJ1501" s="3628"/>
      <c r="AK1501" s="2581"/>
    </row>
    <row r="1502" spans="2:37" s="2887" customFormat="1" ht="13.5" customHeight="1" thickBot="1" x14ac:dyDescent="0.25">
      <c r="B1502" s="3739" t="s">
        <v>6251</v>
      </c>
      <c r="C1502" s="3740"/>
      <c r="D1502" s="3027" t="s">
        <v>6252</v>
      </c>
      <c r="E1502" s="3281" t="s">
        <v>6253</v>
      </c>
      <c r="F1502" s="3281" t="s">
        <v>1545</v>
      </c>
      <c r="G1502" s="3038" t="s">
        <v>1545</v>
      </c>
      <c r="H1502" s="3444" t="s">
        <v>1545</v>
      </c>
      <c r="I1502" s="3444" t="s">
        <v>1545</v>
      </c>
      <c r="J1502" s="3444" t="s">
        <v>1545</v>
      </c>
      <c r="K1502" s="3038" t="s">
        <v>1545</v>
      </c>
      <c r="L1502" s="3038" t="s">
        <v>1545</v>
      </c>
      <c r="M1502" s="3027" t="s">
        <v>1545</v>
      </c>
      <c r="N1502" s="3146" t="s">
        <v>1545</v>
      </c>
      <c r="O1502" s="3038" t="s">
        <v>1545</v>
      </c>
      <c r="P1502" s="3038" t="s">
        <v>1545</v>
      </c>
      <c r="Q1502" s="3038" t="s">
        <v>1545</v>
      </c>
      <c r="R1502" s="3038" t="s">
        <v>1545</v>
      </c>
      <c r="S1502" s="2739" t="s">
        <v>1545</v>
      </c>
      <c r="T1502" s="3038" t="s">
        <v>1545</v>
      </c>
      <c r="U1502" s="3445" t="s">
        <v>1545</v>
      </c>
      <c r="V1502" s="3445" t="s">
        <v>1545</v>
      </c>
      <c r="W1502" s="3038" t="s">
        <v>1545</v>
      </c>
      <c r="X1502" s="3038" t="s">
        <v>1545</v>
      </c>
      <c r="Y1502" s="3445" t="s">
        <v>1545</v>
      </c>
      <c r="Z1502" s="3445" t="s">
        <v>1545</v>
      </c>
      <c r="AA1502" s="3445" t="s">
        <v>1545</v>
      </c>
      <c r="AB1502" s="3038" t="s">
        <v>1545</v>
      </c>
      <c r="AC1502" s="3038" t="s">
        <v>1545</v>
      </c>
      <c r="AD1502" s="3281" t="s">
        <v>1545</v>
      </c>
      <c r="AE1502" s="2594" t="s">
        <v>1545</v>
      </c>
      <c r="AF1502" s="2595" t="s">
        <v>1545</v>
      </c>
      <c r="AG1502" s="2595" t="s">
        <v>1545</v>
      </c>
      <c r="AH1502" s="3144" t="s">
        <v>6251</v>
      </c>
      <c r="AI1502" s="3144"/>
      <c r="AJ1502" s="3446" t="s">
        <v>6253</v>
      </c>
      <c r="AK1502" s="2581"/>
    </row>
    <row r="1503" spans="2:37" s="2887" customFormat="1" x14ac:dyDescent="0.2">
      <c r="B1503" s="2582"/>
      <c r="C1503" s="2575"/>
      <c r="D1503" s="3648"/>
      <c r="E1503" s="3648"/>
      <c r="F1503" s="3648"/>
      <c r="G1503" s="3648"/>
      <c r="H1503" s="2575"/>
      <c r="I1503" s="2576"/>
      <c r="J1503" s="2576"/>
      <c r="K1503" s="2576"/>
      <c r="L1503" s="2576"/>
      <c r="M1503" s="2575"/>
      <c r="N1503" s="2576"/>
      <c r="O1503" s="2576"/>
      <c r="P1503" s="2576"/>
      <c r="Q1503" s="2576"/>
      <c r="R1503" s="2576"/>
      <c r="S1503" s="2575"/>
      <c r="T1503" s="2574"/>
      <c r="U1503" s="2574"/>
      <c r="V1503" s="2574"/>
      <c r="W1503" s="2574"/>
      <c r="X1503" s="2574"/>
      <c r="Y1503" s="2574"/>
      <c r="Z1503" s="2574"/>
      <c r="AA1503" s="2574"/>
      <c r="AB1503" s="2574"/>
      <c r="AC1503" s="2574"/>
      <c r="AD1503" s="2574"/>
      <c r="AE1503" s="2574"/>
      <c r="AF1503" s="2574"/>
      <c r="AG1503" s="2574"/>
      <c r="AH1503" s="2574"/>
      <c r="AI1503" s="2574"/>
      <c r="AJ1503" s="2574"/>
      <c r="AK1503" s="2581"/>
    </row>
    <row r="1504" spans="2:37" s="2887" customFormat="1" x14ac:dyDescent="0.2">
      <c r="B1504" s="3641" t="s">
        <v>5051</v>
      </c>
      <c r="C1504" s="3642"/>
      <c r="D1504" s="3640"/>
      <c r="E1504" s="3640"/>
      <c r="F1504" s="3640"/>
      <c r="G1504" s="3640"/>
      <c r="H1504" s="2578"/>
      <c r="I1504" s="2578"/>
      <c r="J1504" s="2578"/>
      <c r="K1504" s="2578"/>
      <c r="L1504" s="2578"/>
      <c r="M1504" s="2578"/>
      <c r="N1504" s="2578"/>
      <c r="O1504" s="2578"/>
      <c r="P1504" s="2578"/>
      <c r="Q1504" s="2578"/>
      <c r="R1504" s="2578"/>
      <c r="S1504" s="2578"/>
      <c r="T1504" s="2574"/>
      <c r="U1504" s="2574"/>
      <c r="V1504" s="2574"/>
      <c r="W1504" s="2574"/>
      <c r="X1504" s="2574"/>
      <c r="Y1504" s="2574"/>
      <c r="Z1504" s="2574"/>
      <c r="AA1504" s="2574"/>
      <c r="AB1504" s="2574"/>
      <c r="AC1504" s="2574"/>
      <c r="AD1504" s="2574"/>
      <c r="AE1504" s="2574"/>
      <c r="AF1504" s="2574"/>
      <c r="AG1504" s="2574"/>
      <c r="AH1504" s="2574"/>
      <c r="AI1504" s="2574"/>
      <c r="AJ1504" s="2574"/>
      <c r="AK1504" s="2581"/>
    </row>
    <row r="1505" spans="2:37" s="2887" customFormat="1" x14ac:dyDescent="0.2">
      <c r="B1505" s="3641" t="s">
        <v>5052</v>
      </c>
      <c r="C1505" s="3642"/>
      <c r="D1505" s="3640"/>
      <c r="E1505" s="3640"/>
      <c r="F1505" s="3640"/>
      <c r="G1505" s="3640"/>
      <c r="H1505" s="2578"/>
      <c r="I1505" s="2578"/>
      <c r="J1505" s="2578"/>
      <c r="K1505" s="2578"/>
      <c r="L1505" s="2578"/>
      <c r="M1505" s="2578"/>
      <c r="N1505" s="2578"/>
      <c r="O1505" s="2578"/>
      <c r="P1505" s="2578"/>
      <c r="Q1505" s="2578"/>
      <c r="R1505" s="2578"/>
      <c r="S1505" s="2578"/>
      <c r="T1505" s="2574"/>
      <c r="U1505" s="2574"/>
      <c r="V1505" s="2574"/>
      <c r="W1505" s="2574"/>
      <c r="X1505" s="2574"/>
      <c r="Y1505" s="2574"/>
      <c r="Z1505" s="2574"/>
      <c r="AA1505" s="2574"/>
      <c r="AB1505" s="2574"/>
      <c r="AC1505" s="2574"/>
      <c r="AD1505" s="2574"/>
      <c r="AE1505" s="2574"/>
      <c r="AF1505" s="2574"/>
      <c r="AG1505" s="2574"/>
      <c r="AH1505" s="2574"/>
      <c r="AI1505" s="2574"/>
      <c r="AJ1505" s="2574"/>
      <c r="AK1505" s="2581"/>
    </row>
    <row r="1506" spans="2:37" s="2887" customFormat="1" ht="15.75" thickBot="1" x14ac:dyDescent="0.25">
      <c r="B1506" s="3645"/>
      <c r="C1506" s="3646"/>
      <c r="D1506" s="3647"/>
      <c r="E1506" s="3647"/>
      <c r="F1506" s="3647"/>
      <c r="G1506" s="3647"/>
      <c r="H1506" s="2583"/>
      <c r="I1506" s="2583"/>
      <c r="J1506" s="2583"/>
      <c r="K1506" s="2583"/>
      <c r="L1506" s="2583"/>
      <c r="M1506" s="2583"/>
      <c r="N1506" s="2583"/>
      <c r="O1506" s="2583"/>
      <c r="P1506" s="2583"/>
      <c r="Q1506" s="2583"/>
      <c r="R1506" s="2583"/>
      <c r="S1506" s="2583"/>
      <c r="T1506" s="2584"/>
      <c r="U1506" s="2584"/>
      <c r="V1506" s="2584"/>
      <c r="W1506" s="2584"/>
      <c r="X1506" s="2584"/>
      <c r="Y1506" s="2584"/>
      <c r="Z1506" s="2584"/>
      <c r="AA1506" s="2584"/>
      <c r="AB1506" s="2584"/>
      <c r="AC1506" s="2584"/>
      <c r="AD1506" s="2584"/>
      <c r="AE1506" s="2584"/>
      <c r="AF1506" s="2584"/>
      <c r="AG1506" s="2584"/>
      <c r="AH1506" s="2584"/>
      <c r="AI1506" s="2584"/>
      <c r="AJ1506" s="2584"/>
      <c r="AK1506" s="2586"/>
    </row>
    <row r="1507" spans="2:37" s="2887" customFormat="1" x14ac:dyDescent="0.2">
      <c r="B1507" s="2786" t="str">
        <f>+B1491</f>
        <v>.</v>
      </c>
    </row>
    <row r="1508" spans="2:37" s="2887" customFormat="1" ht="13.5" customHeight="1" thickBot="1" x14ac:dyDescent="0.25">
      <c r="B1508" s="2786"/>
    </row>
    <row r="1509" spans="2:37" s="2887" customFormat="1" ht="13.5" customHeight="1" x14ac:dyDescent="0.2">
      <c r="B1509" s="3616" t="s">
        <v>5060</v>
      </c>
      <c r="C1509" s="3617"/>
      <c r="D1509" s="3617"/>
      <c r="E1509" s="3617"/>
      <c r="F1509" s="3617"/>
      <c r="G1509" s="3617"/>
      <c r="H1509" s="3617"/>
      <c r="I1509" s="3617"/>
      <c r="J1509" s="3617"/>
      <c r="K1509" s="3617"/>
      <c r="L1509" s="3617"/>
      <c r="M1509" s="3617"/>
      <c r="N1509" s="3617"/>
      <c r="O1509" s="3617"/>
      <c r="P1509" s="3617"/>
      <c r="Q1509" s="3617"/>
      <c r="R1509" s="3617"/>
      <c r="S1509" s="3617"/>
      <c r="T1509" s="3617"/>
      <c r="U1509" s="3617"/>
      <c r="V1509" s="3617"/>
      <c r="W1509" s="3617"/>
      <c r="X1509" s="3617"/>
      <c r="Y1509" s="3617"/>
      <c r="Z1509" s="3617"/>
      <c r="AA1509" s="3617"/>
      <c r="AB1509" s="3617"/>
      <c r="AC1509" s="3617"/>
      <c r="AD1509" s="3617"/>
      <c r="AE1509" s="3617"/>
      <c r="AF1509" s="3617"/>
      <c r="AG1509" s="3617"/>
      <c r="AH1509" s="3617"/>
      <c r="AI1509" s="3617"/>
      <c r="AJ1509" s="3617"/>
      <c r="AK1509" s="3618"/>
    </row>
    <row r="1510" spans="2:37" s="2887" customFormat="1" x14ac:dyDescent="0.2">
      <c r="B1510" s="2579"/>
      <c r="C1510" s="3417"/>
      <c r="D1510" s="3417"/>
      <c r="E1510" s="3417"/>
      <c r="F1510" s="3417"/>
      <c r="G1510" s="2580"/>
      <c r="H1510" s="2580"/>
      <c r="I1510" s="2580"/>
      <c r="J1510" s="2580"/>
      <c r="K1510" s="2580"/>
      <c r="L1510" s="2580"/>
      <c r="M1510" s="2580"/>
      <c r="N1510" s="2580"/>
      <c r="O1510" s="2580"/>
      <c r="P1510" s="2580"/>
      <c r="Q1510" s="2580"/>
      <c r="R1510" s="2580"/>
      <c r="S1510" s="2580"/>
      <c r="T1510" s="2580"/>
      <c r="U1510" s="2580"/>
      <c r="V1510" s="2580"/>
      <c r="W1510" s="2580"/>
      <c r="X1510" s="2580"/>
      <c r="Y1510" s="2580"/>
      <c r="Z1510" s="2580"/>
      <c r="AA1510" s="2580"/>
      <c r="AB1510" s="2580"/>
      <c r="AC1510" s="2580"/>
      <c r="AD1510" s="2580"/>
      <c r="AE1510" s="2580"/>
      <c r="AF1510" s="2580"/>
      <c r="AG1510" s="2580"/>
      <c r="AH1510" s="2580"/>
      <c r="AI1510" s="2580"/>
      <c r="AJ1510" s="2580"/>
      <c r="AK1510" s="2581"/>
    </row>
    <row r="1511" spans="2:37" s="2887" customFormat="1" ht="13.5" customHeight="1" x14ac:dyDescent="0.2">
      <c r="B1511" s="2579" t="s">
        <v>5047</v>
      </c>
      <c r="C1511" s="3417"/>
      <c r="D1511" s="3619" t="s">
        <v>5873</v>
      </c>
      <c r="E1511" s="3619"/>
      <c r="F1511" s="3619"/>
      <c r="G1511" s="2580"/>
      <c r="H1511" s="2580"/>
      <c r="I1511" s="2580"/>
      <c r="J1511" s="2580"/>
      <c r="K1511" s="2580"/>
      <c r="L1511" s="2580"/>
      <c r="M1511" s="2580"/>
      <c r="N1511" s="2580"/>
      <c r="O1511" s="2580"/>
      <c r="P1511" s="2580"/>
      <c r="Q1511" s="2580"/>
      <c r="R1511" s="2580"/>
      <c r="S1511" s="2580"/>
      <c r="T1511" s="2580"/>
      <c r="U1511" s="2580"/>
      <c r="V1511" s="2580"/>
      <c r="W1511" s="2580"/>
      <c r="X1511" s="2580"/>
      <c r="Y1511" s="2580"/>
      <c r="Z1511" s="2580"/>
      <c r="AA1511" s="2580"/>
      <c r="AB1511" s="2580"/>
      <c r="AC1511" s="2580"/>
      <c r="AD1511" s="2580"/>
      <c r="AE1511" s="2580"/>
      <c r="AF1511" s="2580"/>
      <c r="AG1511" s="2580"/>
      <c r="AH1511" s="2580"/>
      <c r="AI1511" s="2580"/>
      <c r="AJ1511" s="2580"/>
      <c r="AK1511" s="2581"/>
    </row>
    <row r="1512" spans="2:37" s="2887" customFormat="1" ht="13.5" customHeight="1" thickBot="1" x14ac:dyDescent="0.25">
      <c r="B1512" s="3620" t="s">
        <v>5061</v>
      </c>
      <c r="C1512" s="3621"/>
      <c r="D1512" s="3622">
        <v>41590</v>
      </c>
      <c r="E1512" s="3622"/>
      <c r="F1512" s="3417"/>
      <c r="G1512" s="2580"/>
      <c r="H1512" s="2580"/>
      <c r="I1512" s="2580"/>
      <c r="J1512" s="2580"/>
      <c r="K1512" s="2580"/>
      <c r="L1512" s="2580"/>
      <c r="M1512" s="2580"/>
      <c r="N1512" s="2580"/>
      <c r="O1512" s="2580"/>
      <c r="P1512" s="2580"/>
      <c r="Q1512" s="2580"/>
      <c r="R1512" s="2580"/>
      <c r="S1512" s="2580"/>
      <c r="T1512" s="2580"/>
      <c r="U1512" s="2580"/>
      <c r="V1512" s="2580"/>
      <c r="W1512" s="2580"/>
      <c r="X1512" s="2580"/>
      <c r="Y1512" s="2580"/>
      <c r="Z1512" s="2580"/>
      <c r="AA1512" s="2580"/>
      <c r="AB1512" s="2580"/>
      <c r="AC1512" s="2580"/>
      <c r="AD1512" s="2580"/>
      <c r="AE1512" s="2580"/>
      <c r="AF1512" s="2580"/>
      <c r="AG1512" s="2580"/>
      <c r="AH1512" s="2580"/>
      <c r="AI1512" s="2580"/>
      <c r="AJ1512" s="2580"/>
      <c r="AK1512" s="2581"/>
    </row>
    <row r="1513" spans="2:37" s="2887" customFormat="1" ht="182.25" customHeight="1" thickBot="1" x14ac:dyDescent="0.25">
      <c r="B1513" s="3633" t="s">
        <v>5062</v>
      </c>
      <c r="C1513" s="3634"/>
      <c r="D1513" s="3623" t="s">
        <v>6248</v>
      </c>
      <c r="E1513" s="3624"/>
      <c r="F1513" s="3624"/>
      <c r="G1513" s="3624"/>
      <c r="H1513" s="3624"/>
      <c r="I1513" s="3624"/>
      <c r="J1513" s="3624"/>
      <c r="K1513" s="3625"/>
      <c r="L1513" s="2580"/>
      <c r="M1513" s="2580"/>
      <c r="N1513" s="2580"/>
      <c r="O1513" s="2580"/>
      <c r="P1513" s="2580"/>
      <c r="Q1513" s="2580"/>
      <c r="R1513" s="2580"/>
      <c r="S1513" s="2580"/>
      <c r="T1513" s="2580"/>
      <c r="U1513" s="2580"/>
      <c r="V1513" s="2580"/>
      <c r="W1513" s="2580"/>
      <c r="X1513" s="2580"/>
      <c r="Y1513" s="2580"/>
      <c r="Z1513" s="2580"/>
      <c r="AA1513" s="2580"/>
      <c r="AB1513" s="2580"/>
      <c r="AC1513" s="2580"/>
      <c r="AD1513" s="2580"/>
      <c r="AE1513" s="2580"/>
      <c r="AF1513" s="2580"/>
      <c r="AG1513" s="2580"/>
      <c r="AH1513" s="2580"/>
      <c r="AI1513" s="2580"/>
      <c r="AJ1513" s="2580"/>
      <c r="AK1513" s="2581"/>
    </row>
    <row r="1514" spans="2:37" s="2887" customFormat="1" ht="13.5" thickBot="1" x14ac:dyDescent="0.25">
      <c r="B1514" s="3635"/>
      <c r="C1514" s="3626"/>
      <c r="D1514" s="3626"/>
      <c r="E1514" s="3626"/>
      <c r="F1514" s="3626"/>
      <c r="G1514" s="3626"/>
      <c r="H1514" s="3626"/>
      <c r="I1514" s="3626"/>
      <c r="J1514" s="3626"/>
      <c r="K1514" s="3626"/>
      <c r="L1514" s="3626"/>
      <c r="M1514" s="3626"/>
      <c r="N1514" s="3626"/>
      <c r="O1514" s="3626"/>
      <c r="P1514" s="3626"/>
      <c r="Q1514" s="3626"/>
      <c r="R1514" s="2580"/>
      <c r="S1514" s="2580"/>
      <c r="T1514" s="2580"/>
      <c r="U1514" s="2580"/>
      <c r="V1514" s="2580"/>
      <c r="W1514" s="2580"/>
      <c r="X1514" s="2580"/>
      <c r="Y1514" s="2580"/>
      <c r="Z1514" s="2580"/>
      <c r="AA1514" s="2580"/>
      <c r="AB1514" s="2580"/>
      <c r="AC1514" s="2580"/>
      <c r="AD1514" s="2580"/>
      <c r="AE1514" s="2580"/>
      <c r="AF1514" s="2580"/>
      <c r="AG1514" s="2580"/>
      <c r="AH1514" s="2580"/>
      <c r="AI1514" s="2580"/>
      <c r="AJ1514" s="2580"/>
      <c r="AK1514" s="2581"/>
    </row>
    <row r="1515" spans="2:37" s="2887" customFormat="1" ht="13.5" thickBot="1" x14ac:dyDescent="0.25">
      <c r="B1515" s="3627" t="s">
        <v>5063</v>
      </c>
      <c r="C1515" s="3627"/>
      <c r="D1515" s="3627" t="s">
        <v>5053</v>
      </c>
      <c r="E1515" s="3627" t="s">
        <v>5064</v>
      </c>
      <c r="F1515" s="3629" t="s">
        <v>224</v>
      </c>
      <c r="G1515" s="3629"/>
      <c r="H1515" s="3629"/>
      <c r="I1515" s="3629"/>
      <c r="J1515" s="3629"/>
      <c r="K1515" s="3629"/>
      <c r="L1515" s="3629"/>
      <c r="M1515" s="3629"/>
      <c r="N1515" s="3629"/>
      <c r="O1515" s="3629"/>
      <c r="P1515" s="3629"/>
      <c r="Q1515" s="3629"/>
      <c r="R1515" s="3629"/>
      <c r="S1515" s="3629" t="s">
        <v>340</v>
      </c>
      <c r="T1515" s="3629"/>
      <c r="U1515" s="3629"/>
      <c r="V1515" s="3629"/>
      <c r="W1515" s="3629"/>
      <c r="X1515" s="3629"/>
      <c r="Y1515" s="3629"/>
      <c r="Z1515" s="3629"/>
      <c r="AA1515" s="3629"/>
      <c r="AB1515" s="3629"/>
      <c r="AC1515" s="3629"/>
      <c r="AD1515" s="3629" t="s">
        <v>225</v>
      </c>
      <c r="AE1515" s="3629"/>
      <c r="AF1515" s="3629"/>
      <c r="AG1515" s="3629"/>
      <c r="AH1515" s="3630" t="s">
        <v>5048</v>
      </c>
      <c r="AI1515" s="3630"/>
      <c r="AJ1515" s="3630"/>
      <c r="AK1515" s="2581"/>
    </row>
    <row r="1516" spans="2:37" s="2887" customFormat="1" ht="13.5" thickBot="1" x14ac:dyDescent="0.25">
      <c r="B1516" s="3628"/>
      <c r="C1516" s="3628"/>
      <c r="D1516" s="3628"/>
      <c r="E1516" s="3628"/>
      <c r="F1516" s="3628" t="s">
        <v>5065</v>
      </c>
      <c r="G1516" s="3628" t="s">
        <v>5066</v>
      </c>
      <c r="H1516" s="3627" t="s">
        <v>5067</v>
      </c>
      <c r="I1516" s="3631" t="s">
        <v>5068</v>
      </c>
      <c r="J1516" s="3631" t="s">
        <v>5069</v>
      </c>
      <c r="K1516" s="3632" t="s">
        <v>5070</v>
      </c>
      <c r="L1516" s="3632" t="s">
        <v>5071</v>
      </c>
      <c r="M1516" s="3631" t="s">
        <v>5072</v>
      </c>
      <c r="N1516" s="3631"/>
      <c r="O1516" s="3632" t="s">
        <v>5073</v>
      </c>
      <c r="P1516" s="3632" t="s">
        <v>5074</v>
      </c>
      <c r="Q1516" s="3632" t="s">
        <v>5075</v>
      </c>
      <c r="R1516" s="3632" t="s">
        <v>5076</v>
      </c>
      <c r="S1516" s="3627" t="s">
        <v>5077</v>
      </c>
      <c r="T1516" s="3627" t="s">
        <v>5078</v>
      </c>
      <c r="U1516" s="3627" t="s">
        <v>5079</v>
      </c>
      <c r="V1516" s="3627" t="s">
        <v>5080</v>
      </c>
      <c r="W1516" s="3627" t="s">
        <v>5081</v>
      </c>
      <c r="X1516" s="3627" t="s">
        <v>5082</v>
      </c>
      <c r="Y1516" s="3627" t="s">
        <v>5083</v>
      </c>
      <c r="Z1516" s="3627" t="s">
        <v>5084</v>
      </c>
      <c r="AA1516" s="3627" t="s">
        <v>5085</v>
      </c>
      <c r="AB1516" s="3631" t="s">
        <v>5086</v>
      </c>
      <c r="AC1516" s="3631" t="s">
        <v>5087</v>
      </c>
      <c r="AD1516" s="3627" t="s">
        <v>5088</v>
      </c>
      <c r="AE1516" s="3627" t="s">
        <v>5089</v>
      </c>
      <c r="AF1516" s="3627" t="s">
        <v>5090</v>
      </c>
      <c r="AG1516" s="3627" t="s">
        <v>5091</v>
      </c>
      <c r="AH1516" s="3627" t="s">
        <v>1162</v>
      </c>
      <c r="AI1516" s="3627" t="s">
        <v>5049</v>
      </c>
      <c r="AJ1516" s="3627" t="s">
        <v>5050</v>
      </c>
      <c r="AK1516" s="2581"/>
    </row>
    <row r="1517" spans="2:37" s="2887" customFormat="1" ht="13.5" thickBot="1" x14ac:dyDescent="0.25">
      <c r="B1517" s="3628"/>
      <c r="C1517" s="3628"/>
      <c r="D1517" s="3628"/>
      <c r="E1517" s="3628"/>
      <c r="F1517" s="3628"/>
      <c r="G1517" s="3628"/>
      <c r="H1517" s="3628"/>
      <c r="I1517" s="3632"/>
      <c r="J1517" s="3632"/>
      <c r="K1517" s="3632"/>
      <c r="L1517" s="3632"/>
      <c r="M1517" s="3418" t="s">
        <v>5092</v>
      </c>
      <c r="N1517" s="3419" t="s">
        <v>2809</v>
      </c>
      <c r="O1517" s="3632"/>
      <c r="P1517" s="3632"/>
      <c r="Q1517" s="3632"/>
      <c r="R1517" s="3632"/>
      <c r="S1517" s="3628"/>
      <c r="T1517" s="3628"/>
      <c r="U1517" s="3628"/>
      <c r="V1517" s="3628"/>
      <c r="W1517" s="3628"/>
      <c r="X1517" s="3628"/>
      <c r="Y1517" s="3628"/>
      <c r="Z1517" s="3628"/>
      <c r="AA1517" s="3628"/>
      <c r="AB1517" s="3632"/>
      <c r="AC1517" s="3632"/>
      <c r="AD1517" s="3628"/>
      <c r="AE1517" s="3628"/>
      <c r="AF1517" s="3628"/>
      <c r="AG1517" s="3628"/>
      <c r="AH1517" s="3628"/>
      <c r="AI1517" s="3628"/>
      <c r="AJ1517" s="3628"/>
      <c r="AK1517" s="2581"/>
    </row>
    <row r="1518" spans="2:37" s="2887" customFormat="1" ht="25.5" customHeight="1" thickBot="1" x14ac:dyDescent="0.25">
      <c r="B1518" s="4504" t="s">
        <v>5874</v>
      </c>
      <c r="C1518" s="4505"/>
      <c r="D1518" s="3387" t="s">
        <v>1545</v>
      </c>
      <c r="E1518" s="3387">
        <v>14.99</v>
      </c>
      <c r="F1518" s="3387" t="s">
        <v>1545</v>
      </c>
      <c r="G1518" s="3387" t="s">
        <v>1545</v>
      </c>
      <c r="H1518" s="3387" t="s">
        <v>1545</v>
      </c>
      <c r="I1518" s="3387" t="s">
        <v>1545</v>
      </c>
      <c r="J1518" s="3387" t="s">
        <v>1545</v>
      </c>
      <c r="K1518" s="3387" t="s">
        <v>1545</v>
      </c>
      <c r="L1518" s="3387" t="s">
        <v>1545</v>
      </c>
      <c r="M1518" s="3387" t="s">
        <v>1545</v>
      </c>
      <c r="N1518" s="3387" t="s">
        <v>1545</v>
      </c>
      <c r="O1518" s="3387" t="s">
        <v>1545</v>
      </c>
      <c r="P1518" s="3387" t="s">
        <v>1545</v>
      </c>
      <c r="Q1518" s="3387" t="s">
        <v>1545</v>
      </c>
      <c r="R1518" s="3387" t="s">
        <v>1545</v>
      </c>
      <c r="S1518" s="3387" t="s">
        <v>1545</v>
      </c>
      <c r="T1518" s="3387" t="s">
        <v>1545</v>
      </c>
      <c r="U1518" s="3387" t="s">
        <v>1545</v>
      </c>
      <c r="V1518" s="3387" t="s">
        <v>1545</v>
      </c>
      <c r="W1518" s="3387" t="s">
        <v>1545</v>
      </c>
      <c r="X1518" s="3387" t="s">
        <v>1545</v>
      </c>
      <c r="Y1518" s="3387" t="s">
        <v>1545</v>
      </c>
      <c r="Z1518" s="3387" t="s">
        <v>1545</v>
      </c>
      <c r="AA1518" s="3387" t="s">
        <v>1545</v>
      </c>
      <c r="AB1518" s="3387" t="s">
        <v>1545</v>
      </c>
      <c r="AC1518" s="3387" t="s">
        <v>1545</v>
      </c>
      <c r="AD1518" s="3289">
        <v>14.99</v>
      </c>
      <c r="AE1518" s="2972" t="s">
        <v>5057</v>
      </c>
      <c r="AF1518" s="2973" t="s">
        <v>1545</v>
      </c>
      <c r="AG1518" s="2973">
        <v>0.1</v>
      </c>
      <c r="AH1518" s="2974" t="s">
        <v>1545</v>
      </c>
      <c r="AI1518" s="2974" t="s">
        <v>1545</v>
      </c>
      <c r="AJ1518" s="2975" t="s">
        <v>1545</v>
      </c>
      <c r="AK1518" s="2581"/>
    </row>
    <row r="1519" spans="2:37" s="2887" customFormat="1" x14ac:dyDescent="0.2">
      <c r="B1519" s="2582"/>
      <c r="C1519" s="2575"/>
      <c r="D1519" s="3648"/>
      <c r="E1519" s="3648"/>
      <c r="F1519" s="3648"/>
      <c r="G1519" s="3648"/>
      <c r="H1519" s="2575"/>
      <c r="I1519" s="2576"/>
      <c r="J1519" s="2576"/>
      <c r="K1519" s="2576"/>
      <c r="L1519" s="2576"/>
      <c r="M1519" s="2575"/>
      <c r="N1519" s="2576"/>
      <c r="O1519" s="2576"/>
      <c r="P1519" s="2576"/>
      <c r="Q1519" s="2576"/>
      <c r="R1519" s="2576"/>
      <c r="S1519" s="2575"/>
      <c r="T1519" s="2574"/>
      <c r="U1519" s="2574"/>
      <c r="V1519" s="2574"/>
      <c r="W1519" s="2574"/>
      <c r="X1519" s="2574"/>
      <c r="Y1519" s="2574"/>
      <c r="Z1519" s="2574"/>
      <c r="AA1519" s="2574"/>
      <c r="AB1519" s="2574"/>
      <c r="AC1519" s="2574"/>
      <c r="AD1519" s="2574"/>
      <c r="AE1519" s="2574"/>
      <c r="AF1519" s="2574"/>
      <c r="AG1519" s="2574"/>
      <c r="AH1519" s="2574"/>
      <c r="AI1519" s="2574"/>
      <c r="AJ1519" s="2574"/>
      <c r="AK1519" s="2581"/>
    </row>
    <row r="1520" spans="2:37" s="2887" customFormat="1" x14ac:dyDescent="0.2">
      <c r="B1520" s="3641" t="s">
        <v>5051</v>
      </c>
      <c r="C1520" s="3642"/>
      <c r="D1520" s="3640" t="s">
        <v>1545</v>
      </c>
      <c r="E1520" s="3640"/>
      <c r="F1520" s="3640"/>
      <c r="G1520" s="3640"/>
      <c r="H1520" s="2578"/>
      <c r="I1520" s="2578"/>
      <c r="J1520" s="2578"/>
      <c r="K1520" s="2578"/>
      <c r="L1520" s="2578"/>
      <c r="M1520" s="2578"/>
      <c r="N1520" s="2578"/>
      <c r="O1520" s="2578"/>
      <c r="P1520" s="2578"/>
      <c r="Q1520" s="2578"/>
      <c r="R1520" s="2578"/>
      <c r="S1520" s="2578"/>
      <c r="T1520" s="2574"/>
      <c r="U1520" s="2574"/>
      <c r="V1520" s="2574"/>
      <c r="W1520" s="2574"/>
      <c r="X1520" s="2574"/>
      <c r="Y1520" s="2574"/>
      <c r="Z1520" s="2574"/>
      <c r="AA1520" s="2574"/>
      <c r="AB1520" s="2574"/>
      <c r="AC1520" s="2574"/>
      <c r="AD1520" s="2574"/>
      <c r="AE1520" s="2574"/>
      <c r="AF1520" s="2574"/>
      <c r="AG1520" s="2574"/>
      <c r="AH1520" s="2574"/>
      <c r="AI1520" s="2574"/>
      <c r="AJ1520" s="2574"/>
      <c r="AK1520" s="2581"/>
    </row>
    <row r="1521" spans="2:37" s="2887" customFormat="1" x14ac:dyDescent="0.2">
      <c r="B1521" s="3641" t="s">
        <v>5052</v>
      </c>
      <c r="C1521" s="3642"/>
      <c r="D1521" s="3640" t="s">
        <v>5651</v>
      </c>
      <c r="E1521" s="3640"/>
      <c r="F1521" s="3640"/>
      <c r="G1521" s="3640"/>
      <c r="H1521" s="2578"/>
      <c r="I1521" s="2578"/>
      <c r="J1521" s="2578"/>
      <c r="K1521" s="2578"/>
      <c r="L1521" s="2578"/>
      <c r="M1521" s="2578"/>
      <c r="N1521" s="2578"/>
      <c r="O1521" s="2578"/>
      <c r="P1521" s="2578"/>
      <c r="Q1521" s="2578"/>
      <c r="R1521" s="2578"/>
      <c r="S1521" s="2578"/>
      <c r="T1521" s="2574"/>
      <c r="U1521" s="2574"/>
      <c r="V1521" s="2574"/>
      <c r="W1521" s="2574"/>
      <c r="X1521" s="2574"/>
      <c r="Y1521" s="2574"/>
      <c r="Z1521" s="2574"/>
      <c r="AA1521" s="2574"/>
      <c r="AB1521" s="2574"/>
      <c r="AC1521" s="2574"/>
      <c r="AD1521" s="2574"/>
      <c r="AE1521" s="2574"/>
      <c r="AF1521" s="2574"/>
      <c r="AG1521" s="2574"/>
      <c r="AH1521" s="2574"/>
      <c r="AI1521" s="2574"/>
      <c r="AJ1521" s="2574"/>
      <c r="AK1521" s="2581"/>
    </row>
    <row r="1522" spans="2:37" s="2887" customFormat="1" ht="15.75" thickBot="1" x14ac:dyDescent="0.25">
      <c r="B1522" s="3645"/>
      <c r="C1522" s="3646"/>
      <c r="D1522" s="3647"/>
      <c r="E1522" s="3647"/>
      <c r="F1522" s="3647"/>
      <c r="G1522" s="3647"/>
      <c r="H1522" s="2583"/>
      <c r="I1522" s="2583"/>
      <c r="J1522" s="2583"/>
      <c r="K1522" s="2583"/>
      <c r="L1522" s="2583"/>
      <c r="M1522" s="2583"/>
      <c r="N1522" s="2583"/>
      <c r="O1522" s="2583"/>
      <c r="P1522" s="2583"/>
      <c r="Q1522" s="2583"/>
      <c r="R1522" s="2583"/>
      <c r="S1522" s="2583"/>
      <c r="T1522" s="2584"/>
      <c r="U1522" s="2584"/>
      <c r="V1522" s="2584"/>
      <c r="W1522" s="2584"/>
      <c r="X1522" s="2584"/>
      <c r="Y1522" s="2584"/>
      <c r="Z1522" s="2584"/>
      <c r="AA1522" s="2584"/>
      <c r="AB1522" s="2584"/>
      <c r="AC1522" s="2584"/>
      <c r="AD1522" s="2584"/>
      <c r="AE1522" s="2584"/>
      <c r="AF1522" s="2584"/>
      <c r="AG1522" s="2584"/>
      <c r="AH1522" s="2584"/>
      <c r="AI1522" s="2584"/>
      <c r="AJ1522" s="2584"/>
      <c r="AK1522" s="2586"/>
    </row>
    <row r="1523" spans="2:37" s="2887" customFormat="1" x14ac:dyDescent="0.2">
      <c r="B1523" s="2786" t="str">
        <f>+B1507</f>
        <v>.</v>
      </c>
    </row>
    <row r="1524" spans="2:37" s="2887" customFormat="1" ht="13.5" thickBot="1" x14ac:dyDescent="0.25">
      <c r="B1524" s="2786"/>
    </row>
    <row r="1525" spans="2:37" s="2887" customFormat="1" ht="20.25" x14ac:dyDescent="0.2">
      <c r="B1525" s="3616" t="s">
        <v>5060</v>
      </c>
      <c r="C1525" s="3617"/>
      <c r="D1525" s="3617"/>
      <c r="E1525" s="3617"/>
      <c r="F1525" s="3617"/>
      <c r="G1525" s="3617"/>
      <c r="H1525" s="3617"/>
      <c r="I1525" s="3617"/>
      <c r="J1525" s="3617"/>
      <c r="K1525" s="3617"/>
      <c r="L1525" s="3617"/>
      <c r="M1525" s="3617"/>
      <c r="N1525" s="3617"/>
      <c r="O1525" s="3617"/>
      <c r="P1525" s="3617"/>
      <c r="Q1525" s="3617"/>
      <c r="R1525" s="3617"/>
      <c r="S1525" s="3617"/>
      <c r="T1525" s="3617"/>
      <c r="U1525" s="3617"/>
      <c r="V1525" s="3617"/>
      <c r="W1525" s="3617"/>
      <c r="X1525" s="3617"/>
      <c r="Y1525" s="3617"/>
      <c r="Z1525" s="3617"/>
      <c r="AA1525" s="3617"/>
      <c r="AB1525" s="3617"/>
      <c r="AC1525" s="3617"/>
      <c r="AD1525" s="3617"/>
      <c r="AE1525" s="3617"/>
      <c r="AF1525" s="3617"/>
      <c r="AG1525" s="3617"/>
      <c r="AH1525" s="3617"/>
      <c r="AI1525" s="3617"/>
      <c r="AJ1525" s="3617"/>
      <c r="AK1525" s="3618"/>
    </row>
    <row r="1526" spans="2:37" s="2887" customFormat="1" x14ac:dyDescent="0.2">
      <c r="B1526" s="2579"/>
      <c r="C1526" s="3417"/>
      <c r="D1526" s="3417"/>
      <c r="E1526" s="3417"/>
      <c r="F1526" s="3417"/>
      <c r="G1526" s="2580"/>
      <c r="H1526" s="2580"/>
      <c r="I1526" s="2580"/>
      <c r="J1526" s="2580"/>
      <c r="K1526" s="2580"/>
      <c r="L1526" s="2580"/>
      <c r="M1526" s="2580"/>
      <c r="N1526" s="2580"/>
      <c r="O1526" s="2580"/>
      <c r="P1526" s="2580"/>
      <c r="Q1526" s="2580"/>
      <c r="R1526" s="2580"/>
      <c r="S1526" s="2580"/>
      <c r="T1526" s="2580"/>
      <c r="U1526" s="2580"/>
      <c r="V1526" s="2580"/>
      <c r="W1526" s="2580"/>
      <c r="X1526" s="2580"/>
      <c r="Y1526" s="2580"/>
      <c r="Z1526" s="2580"/>
      <c r="AA1526" s="2580"/>
      <c r="AB1526" s="2580"/>
      <c r="AC1526" s="2580"/>
      <c r="AD1526" s="2580"/>
      <c r="AE1526" s="2580"/>
      <c r="AF1526" s="2580"/>
      <c r="AG1526" s="2580"/>
      <c r="AH1526" s="2580"/>
      <c r="AI1526" s="2580"/>
      <c r="AJ1526" s="2580"/>
      <c r="AK1526" s="2581"/>
    </row>
    <row r="1527" spans="2:37" s="2887" customFormat="1" x14ac:dyDescent="0.2">
      <c r="B1527" s="2579" t="s">
        <v>5047</v>
      </c>
      <c r="C1527" s="3417"/>
      <c r="D1527" s="3619" t="s">
        <v>6243</v>
      </c>
      <c r="E1527" s="3619"/>
      <c r="F1527" s="3619"/>
      <c r="G1527" s="2580"/>
      <c r="H1527" s="2580"/>
      <c r="I1527" s="2580"/>
      <c r="J1527" s="2580"/>
      <c r="K1527" s="2580"/>
      <c r="L1527" s="2580"/>
      <c r="M1527" s="2580"/>
      <c r="N1527" s="2580"/>
      <c r="O1527" s="2580"/>
      <c r="P1527" s="2580"/>
      <c r="Q1527" s="2580"/>
      <c r="R1527" s="2580"/>
      <c r="S1527" s="2580"/>
      <c r="T1527" s="2580"/>
      <c r="U1527" s="2580"/>
      <c r="V1527" s="2580"/>
      <c r="W1527" s="2580"/>
      <c r="X1527" s="2580"/>
      <c r="Y1527" s="2580"/>
      <c r="Z1527" s="2580"/>
      <c r="AA1527" s="2580"/>
      <c r="AB1527" s="2580"/>
      <c r="AC1527" s="2580"/>
      <c r="AD1527" s="2580"/>
      <c r="AE1527" s="2580"/>
      <c r="AF1527" s="2580"/>
      <c r="AG1527" s="2580"/>
      <c r="AH1527" s="2580"/>
      <c r="AI1527" s="2580"/>
      <c r="AJ1527" s="2580"/>
      <c r="AK1527" s="2581"/>
    </row>
    <row r="1528" spans="2:37" s="2887" customFormat="1" ht="13.5" thickBot="1" x14ac:dyDescent="0.25">
      <c r="B1528" s="3620" t="s">
        <v>5061</v>
      </c>
      <c r="C1528" s="3621"/>
      <c r="D1528" s="3622">
        <v>41585</v>
      </c>
      <c r="E1528" s="3622"/>
      <c r="F1528" s="3417"/>
      <c r="G1528" s="2580"/>
      <c r="H1528" s="2580"/>
      <c r="I1528" s="2580"/>
      <c r="J1528" s="2580"/>
      <c r="K1528" s="2580"/>
      <c r="L1528" s="2580"/>
      <c r="M1528" s="2580"/>
      <c r="N1528" s="2580"/>
      <c r="O1528" s="2580"/>
      <c r="P1528" s="2580"/>
      <c r="Q1528" s="2580"/>
      <c r="R1528" s="2580"/>
      <c r="S1528" s="2580"/>
      <c r="T1528" s="2580"/>
      <c r="U1528" s="2580"/>
      <c r="V1528" s="2580"/>
      <c r="W1528" s="2580"/>
      <c r="X1528" s="2580"/>
      <c r="Y1528" s="2580"/>
      <c r="Z1528" s="2580"/>
      <c r="AA1528" s="2580"/>
      <c r="AB1528" s="2580"/>
      <c r="AC1528" s="2580"/>
      <c r="AD1528" s="2580"/>
      <c r="AE1528" s="2580"/>
      <c r="AF1528" s="2580"/>
      <c r="AG1528" s="2580"/>
      <c r="AH1528" s="2580"/>
      <c r="AI1528" s="2580"/>
      <c r="AJ1528" s="2580"/>
      <c r="AK1528" s="2581"/>
    </row>
    <row r="1529" spans="2:37" s="2887" customFormat="1" ht="363.75" customHeight="1" thickBot="1" x14ac:dyDescent="0.25">
      <c r="B1529" s="3633" t="s">
        <v>5062</v>
      </c>
      <c r="C1529" s="3634"/>
      <c r="D1529" s="3623" t="s">
        <v>6244</v>
      </c>
      <c r="E1529" s="3624"/>
      <c r="F1529" s="3624"/>
      <c r="G1529" s="3624"/>
      <c r="H1529" s="3624"/>
      <c r="I1529" s="3624"/>
      <c r="J1529" s="3624"/>
      <c r="K1529" s="3625"/>
      <c r="L1529" s="2580"/>
      <c r="M1529" s="2580"/>
      <c r="N1529" s="2580"/>
      <c r="O1529" s="2580"/>
      <c r="P1529" s="2580"/>
      <c r="Q1529" s="2580"/>
      <c r="R1529" s="2580"/>
      <c r="S1529" s="2580"/>
      <c r="T1529" s="2580"/>
      <c r="U1529" s="2580"/>
      <c r="V1529" s="2580"/>
      <c r="W1529" s="2580"/>
      <c r="X1529" s="2580"/>
      <c r="Y1529" s="2580"/>
      <c r="Z1529" s="2580"/>
      <c r="AA1529" s="2580"/>
      <c r="AB1529" s="2580"/>
      <c r="AC1529" s="2580"/>
      <c r="AD1529" s="2580"/>
      <c r="AE1529" s="2580"/>
      <c r="AF1529" s="2580"/>
      <c r="AG1529" s="2580"/>
      <c r="AH1529" s="2580"/>
      <c r="AI1529" s="2580"/>
      <c r="AJ1529" s="2580"/>
      <c r="AK1529" s="2581"/>
    </row>
    <row r="1530" spans="2:37" s="2887" customFormat="1" ht="13.5" thickBot="1" x14ac:dyDescent="0.25">
      <c r="B1530" s="3635"/>
      <c r="C1530" s="3626"/>
      <c r="D1530" s="3626"/>
      <c r="E1530" s="3626"/>
      <c r="F1530" s="3626"/>
      <c r="G1530" s="3626"/>
      <c r="H1530" s="3626"/>
      <c r="I1530" s="3626"/>
      <c r="J1530" s="3626"/>
      <c r="K1530" s="3626"/>
      <c r="L1530" s="3626"/>
      <c r="M1530" s="3626"/>
      <c r="N1530" s="3626"/>
      <c r="O1530" s="3626"/>
      <c r="P1530" s="3626"/>
      <c r="Q1530" s="3626"/>
      <c r="R1530" s="2580"/>
      <c r="S1530" s="2580"/>
      <c r="T1530" s="2580"/>
      <c r="U1530" s="2580"/>
      <c r="V1530" s="2580"/>
      <c r="W1530" s="2580"/>
      <c r="X1530" s="2580"/>
      <c r="Y1530" s="2580"/>
      <c r="Z1530" s="2580"/>
      <c r="AA1530" s="2580"/>
      <c r="AB1530" s="2580"/>
      <c r="AC1530" s="2580"/>
      <c r="AD1530" s="2580"/>
      <c r="AE1530" s="2580"/>
      <c r="AF1530" s="2580"/>
      <c r="AG1530" s="2580"/>
      <c r="AH1530" s="2580"/>
      <c r="AI1530" s="2580"/>
      <c r="AJ1530" s="2580"/>
      <c r="AK1530" s="2581"/>
    </row>
    <row r="1531" spans="2:37" s="2887" customFormat="1" ht="13.5" thickBot="1" x14ac:dyDescent="0.25">
      <c r="B1531" s="3627" t="s">
        <v>5063</v>
      </c>
      <c r="C1531" s="3627"/>
      <c r="D1531" s="3627" t="s">
        <v>5053</v>
      </c>
      <c r="E1531" s="3627" t="s">
        <v>5064</v>
      </c>
      <c r="F1531" s="3629" t="s">
        <v>224</v>
      </c>
      <c r="G1531" s="3629"/>
      <c r="H1531" s="3629"/>
      <c r="I1531" s="3629"/>
      <c r="J1531" s="3629"/>
      <c r="K1531" s="3629"/>
      <c r="L1531" s="3629"/>
      <c r="M1531" s="3629"/>
      <c r="N1531" s="3629"/>
      <c r="O1531" s="3629"/>
      <c r="P1531" s="3629"/>
      <c r="Q1531" s="3629"/>
      <c r="R1531" s="3629"/>
      <c r="S1531" s="3629" t="s">
        <v>340</v>
      </c>
      <c r="T1531" s="3629"/>
      <c r="U1531" s="3629"/>
      <c r="V1531" s="3629"/>
      <c r="W1531" s="3629"/>
      <c r="X1531" s="3629"/>
      <c r="Y1531" s="3629"/>
      <c r="Z1531" s="3629"/>
      <c r="AA1531" s="3629"/>
      <c r="AB1531" s="3629"/>
      <c r="AC1531" s="3629"/>
      <c r="AD1531" s="3629" t="s">
        <v>225</v>
      </c>
      <c r="AE1531" s="3629"/>
      <c r="AF1531" s="3629"/>
      <c r="AG1531" s="3629"/>
      <c r="AH1531" s="3630" t="s">
        <v>5048</v>
      </c>
      <c r="AI1531" s="3630"/>
      <c r="AJ1531" s="3630"/>
      <c r="AK1531" s="2581"/>
    </row>
    <row r="1532" spans="2:37" s="2887" customFormat="1" ht="13.5" thickBot="1" x14ac:dyDescent="0.25">
      <c r="B1532" s="3628"/>
      <c r="C1532" s="3628"/>
      <c r="D1532" s="3628"/>
      <c r="E1532" s="3628"/>
      <c r="F1532" s="3628" t="s">
        <v>5065</v>
      </c>
      <c r="G1532" s="3628" t="s">
        <v>5066</v>
      </c>
      <c r="H1532" s="3627" t="s">
        <v>5067</v>
      </c>
      <c r="I1532" s="3631" t="s">
        <v>5068</v>
      </c>
      <c r="J1532" s="3631" t="s">
        <v>5069</v>
      </c>
      <c r="K1532" s="3632" t="s">
        <v>5070</v>
      </c>
      <c r="L1532" s="3632" t="s">
        <v>5071</v>
      </c>
      <c r="M1532" s="3631" t="s">
        <v>5072</v>
      </c>
      <c r="N1532" s="3631"/>
      <c r="O1532" s="3632" t="s">
        <v>5073</v>
      </c>
      <c r="P1532" s="3632" t="s">
        <v>5074</v>
      </c>
      <c r="Q1532" s="3632" t="s">
        <v>5075</v>
      </c>
      <c r="R1532" s="3632" t="s">
        <v>5076</v>
      </c>
      <c r="S1532" s="3627" t="s">
        <v>5077</v>
      </c>
      <c r="T1532" s="3627" t="s">
        <v>5078</v>
      </c>
      <c r="U1532" s="3627" t="s">
        <v>5079</v>
      </c>
      <c r="V1532" s="3627" t="s">
        <v>5080</v>
      </c>
      <c r="W1532" s="3627" t="s">
        <v>5081</v>
      </c>
      <c r="X1532" s="3627" t="s">
        <v>5082</v>
      </c>
      <c r="Y1532" s="3627" t="s">
        <v>5083</v>
      </c>
      <c r="Z1532" s="3627" t="s">
        <v>5084</v>
      </c>
      <c r="AA1532" s="3627" t="s">
        <v>5085</v>
      </c>
      <c r="AB1532" s="3631" t="s">
        <v>5086</v>
      </c>
      <c r="AC1532" s="3631" t="s">
        <v>5087</v>
      </c>
      <c r="AD1532" s="3627" t="s">
        <v>5088</v>
      </c>
      <c r="AE1532" s="3627" t="s">
        <v>5089</v>
      </c>
      <c r="AF1532" s="3627" t="s">
        <v>5090</v>
      </c>
      <c r="AG1532" s="3627" t="s">
        <v>5091</v>
      </c>
      <c r="AH1532" s="3627" t="s">
        <v>1162</v>
      </c>
      <c r="AI1532" s="3627" t="s">
        <v>5049</v>
      </c>
      <c r="AJ1532" s="3627" t="s">
        <v>5050</v>
      </c>
      <c r="AK1532" s="2581"/>
    </row>
    <row r="1533" spans="2:37" s="2887" customFormat="1" ht="13.5" thickBot="1" x14ac:dyDescent="0.25">
      <c r="B1533" s="3628"/>
      <c r="C1533" s="3628"/>
      <c r="D1533" s="3628"/>
      <c r="E1533" s="3628"/>
      <c r="F1533" s="3628"/>
      <c r="G1533" s="3628"/>
      <c r="H1533" s="3628"/>
      <c r="I1533" s="3632"/>
      <c r="J1533" s="3632"/>
      <c r="K1533" s="3632"/>
      <c r="L1533" s="3632"/>
      <c r="M1533" s="3418" t="s">
        <v>5092</v>
      </c>
      <c r="N1533" s="3419" t="s">
        <v>2809</v>
      </c>
      <c r="O1533" s="3632"/>
      <c r="P1533" s="3632"/>
      <c r="Q1533" s="3632"/>
      <c r="R1533" s="3632"/>
      <c r="S1533" s="3628"/>
      <c r="T1533" s="3628"/>
      <c r="U1533" s="3628"/>
      <c r="V1533" s="3628"/>
      <c r="W1533" s="3628"/>
      <c r="X1533" s="3628"/>
      <c r="Y1533" s="3628"/>
      <c r="Z1533" s="3628"/>
      <c r="AA1533" s="3628"/>
      <c r="AB1533" s="3632"/>
      <c r="AC1533" s="3632"/>
      <c r="AD1533" s="3628"/>
      <c r="AE1533" s="3628"/>
      <c r="AF1533" s="3628"/>
      <c r="AG1533" s="3628"/>
      <c r="AH1533" s="3628"/>
      <c r="AI1533" s="3628"/>
      <c r="AJ1533" s="3628"/>
      <c r="AK1533" s="2581"/>
    </row>
    <row r="1534" spans="2:37" s="2887" customFormat="1" ht="25.5" x14ac:dyDescent="0.2">
      <c r="B1534" s="3649" t="s">
        <v>6245</v>
      </c>
      <c r="C1534" s="3650"/>
      <c r="D1534" s="3208" t="s">
        <v>1545</v>
      </c>
      <c r="E1534" s="3208" t="s">
        <v>1545</v>
      </c>
      <c r="F1534" s="3208" t="s">
        <v>1545</v>
      </c>
      <c r="G1534" s="3208" t="s">
        <v>1545</v>
      </c>
      <c r="H1534" s="3208" t="s">
        <v>1545</v>
      </c>
      <c r="I1534" s="3208" t="s">
        <v>1545</v>
      </c>
      <c r="J1534" s="3208" t="s">
        <v>1545</v>
      </c>
      <c r="K1534" s="3208" t="s">
        <v>1545</v>
      </c>
      <c r="L1534" s="3208" t="s">
        <v>1545</v>
      </c>
      <c r="M1534" s="3208" t="s">
        <v>1545</v>
      </c>
      <c r="N1534" s="3208" t="s">
        <v>1545</v>
      </c>
      <c r="O1534" s="3208" t="s">
        <v>1545</v>
      </c>
      <c r="P1534" s="3208" t="s">
        <v>1545</v>
      </c>
      <c r="Q1534" s="3208" t="s">
        <v>1545</v>
      </c>
      <c r="R1534" s="3208" t="s">
        <v>1545</v>
      </c>
      <c r="S1534" s="3208" t="s">
        <v>1545</v>
      </c>
      <c r="T1534" s="3208" t="s">
        <v>1545</v>
      </c>
      <c r="U1534" s="3208" t="s">
        <v>1545</v>
      </c>
      <c r="V1534" s="3208" t="s">
        <v>1545</v>
      </c>
      <c r="W1534" s="3208" t="s">
        <v>1545</v>
      </c>
      <c r="X1534" s="3208" t="s">
        <v>1545</v>
      </c>
      <c r="Y1534" s="3208" t="s">
        <v>1545</v>
      </c>
      <c r="Z1534" s="3208" t="s">
        <v>1545</v>
      </c>
      <c r="AA1534" s="3208" t="s">
        <v>1545</v>
      </c>
      <c r="AB1534" s="3208" t="s">
        <v>1545</v>
      </c>
      <c r="AC1534" s="3208" t="s">
        <v>1545</v>
      </c>
      <c r="AD1534" s="3208" t="s">
        <v>1545</v>
      </c>
      <c r="AE1534" s="3208" t="s">
        <v>1545</v>
      </c>
      <c r="AF1534" s="2718" t="s">
        <v>1545</v>
      </c>
      <c r="AG1534" s="2718">
        <v>2.4900000000000002</v>
      </c>
      <c r="AH1534" s="2655" t="s">
        <v>6246</v>
      </c>
      <c r="AI1534" s="2655" t="s">
        <v>1545</v>
      </c>
      <c r="AJ1534" s="2657">
        <v>4.99</v>
      </c>
      <c r="AK1534" s="2581"/>
    </row>
    <row r="1535" spans="2:37" s="2887" customFormat="1" ht="26.25" thickBot="1" x14ac:dyDescent="0.25">
      <c r="B1535" s="4510" t="s">
        <v>6247</v>
      </c>
      <c r="C1535" s="4511"/>
      <c r="D1535" s="3381" t="s">
        <v>1545</v>
      </c>
      <c r="E1535" s="3381" t="s">
        <v>1545</v>
      </c>
      <c r="F1535" s="3381" t="s">
        <v>1545</v>
      </c>
      <c r="G1535" s="3381" t="s">
        <v>1545</v>
      </c>
      <c r="H1535" s="3381" t="s">
        <v>1545</v>
      </c>
      <c r="I1535" s="3381" t="s">
        <v>1545</v>
      </c>
      <c r="J1535" s="3381" t="s">
        <v>1545</v>
      </c>
      <c r="K1535" s="3381" t="s">
        <v>1545</v>
      </c>
      <c r="L1535" s="3381" t="s">
        <v>1545</v>
      </c>
      <c r="M1535" s="3381" t="s">
        <v>1545</v>
      </c>
      <c r="N1535" s="3381" t="s">
        <v>1545</v>
      </c>
      <c r="O1535" s="3381" t="s">
        <v>1545</v>
      </c>
      <c r="P1535" s="3381" t="s">
        <v>1545</v>
      </c>
      <c r="Q1535" s="3381" t="s">
        <v>1545</v>
      </c>
      <c r="R1535" s="3381" t="s">
        <v>1545</v>
      </c>
      <c r="S1535" s="3381" t="s">
        <v>1545</v>
      </c>
      <c r="T1535" s="3381" t="s">
        <v>1545</v>
      </c>
      <c r="U1535" s="3381" t="s">
        <v>1545</v>
      </c>
      <c r="V1535" s="3381" t="s">
        <v>1545</v>
      </c>
      <c r="W1535" s="3381" t="s">
        <v>1545</v>
      </c>
      <c r="X1535" s="3381" t="s">
        <v>1545</v>
      </c>
      <c r="Y1535" s="3381" t="s">
        <v>1545</v>
      </c>
      <c r="Z1535" s="3381" t="s">
        <v>1545</v>
      </c>
      <c r="AA1535" s="3381" t="s">
        <v>1545</v>
      </c>
      <c r="AB1535" s="3381" t="s">
        <v>1545</v>
      </c>
      <c r="AC1535" s="3381" t="s">
        <v>1545</v>
      </c>
      <c r="AD1535" s="3381" t="s">
        <v>1545</v>
      </c>
      <c r="AE1535" s="3381" t="s">
        <v>1545</v>
      </c>
      <c r="AF1535" s="2829" t="s">
        <v>1545</v>
      </c>
      <c r="AG1535" s="2829">
        <v>6.99</v>
      </c>
      <c r="AH1535" s="2664" t="s">
        <v>6246</v>
      </c>
      <c r="AI1535" s="2664" t="s">
        <v>1545</v>
      </c>
      <c r="AJ1535" s="2665">
        <v>4.99</v>
      </c>
      <c r="AK1535" s="2581"/>
    </row>
    <row r="1536" spans="2:37" s="2887" customFormat="1" x14ac:dyDescent="0.2">
      <c r="B1536" s="2582"/>
      <c r="C1536" s="2575"/>
      <c r="D1536" s="3648"/>
      <c r="E1536" s="3648"/>
      <c r="F1536" s="3648"/>
      <c r="G1536" s="3648"/>
      <c r="H1536" s="2575"/>
      <c r="I1536" s="2576"/>
      <c r="J1536" s="2576"/>
      <c r="K1536" s="2576"/>
      <c r="L1536" s="2576"/>
      <c r="M1536" s="2575"/>
      <c r="N1536" s="2576"/>
      <c r="O1536" s="2576"/>
      <c r="P1536" s="2576"/>
      <c r="Q1536" s="2576"/>
      <c r="R1536" s="2576"/>
      <c r="S1536" s="2575"/>
      <c r="T1536" s="2574"/>
      <c r="U1536" s="2574"/>
      <c r="V1536" s="2574"/>
      <c r="W1536" s="2574"/>
      <c r="X1536" s="2574"/>
      <c r="Y1536" s="2574"/>
      <c r="Z1536" s="2574"/>
      <c r="AA1536" s="2574"/>
      <c r="AB1536" s="2574"/>
      <c r="AC1536" s="2574"/>
      <c r="AD1536" s="2574"/>
      <c r="AE1536" s="2574"/>
      <c r="AF1536" s="2574"/>
      <c r="AG1536" s="2574"/>
      <c r="AH1536" s="2574"/>
      <c r="AI1536" s="2574"/>
      <c r="AJ1536" s="2574"/>
      <c r="AK1536" s="2581"/>
    </row>
    <row r="1537" spans="2:37" s="2887" customFormat="1" x14ac:dyDescent="0.2">
      <c r="B1537" s="3641" t="s">
        <v>5051</v>
      </c>
      <c r="C1537" s="3642"/>
      <c r="D1537" s="3640" t="s">
        <v>1545</v>
      </c>
      <c r="E1537" s="3640"/>
      <c r="F1537" s="3640"/>
      <c r="G1537" s="3640"/>
      <c r="H1537" s="2578"/>
      <c r="I1537" s="2578"/>
      <c r="J1537" s="2578"/>
      <c r="K1537" s="2578"/>
      <c r="L1537" s="2578"/>
      <c r="M1537" s="2578"/>
      <c r="N1537" s="2578"/>
      <c r="O1537" s="2578"/>
      <c r="P1537" s="2578"/>
      <c r="Q1537" s="2578"/>
      <c r="R1537" s="2578"/>
      <c r="S1537" s="2578"/>
      <c r="T1537" s="2574"/>
      <c r="U1537" s="2574"/>
      <c r="V1537" s="2574"/>
      <c r="W1537" s="2574"/>
      <c r="X1537" s="2574"/>
      <c r="Y1537" s="2574"/>
      <c r="Z1537" s="2574"/>
      <c r="AA1537" s="2574"/>
      <c r="AB1537" s="2574"/>
      <c r="AC1537" s="2574"/>
      <c r="AD1537" s="2574"/>
      <c r="AE1537" s="2574"/>
      <c r="AF1537" s="2574"/>
      <c r="AG1537" s="2574"/>
      <c r="AH1537" s="2574"/>
      <c r="AI1537" s="2574"/>
      <c r="AJ1537" s="2574"/>
      <c r="AK1537" s="2581"/>
    </row>
    <row r="1538" spans="2:37" s="2887" customFormat="1" x14ac:dyDescent="0.2">
      <c r="B1538" s="3641" t="s">
        <v>5052</v>
      </c>
      <c r="C1538" s="3642"/>
      <c r="D1538" s="3640" t="s">
        <v>6065</v>
      </c>
      <c r="E1538" s="3640"/>
      <c r="F1538" s="3640"/>
      <c r="G1538" s="3640"/>
      <c r="H1538" s="2578"/>
      <c r="I1538" s="2578"/>
      <c r="J1538" s="2578"/>
      <c r="K1538" s="2578"/>
      <c r="L1538" s="2578"/>
      <c r="M1538" s="2578"/>
      <c r="N1538" s="2578"/>
      <c r="O1538" s="2578"/>
      <c r="P1538" s="2578"/>
      <c r="Q1538" s="2578"/>
      <c r="R1538" s="2578"/>
      <c r="S1538" s="2578"/>
      <c r="T1538" s="2574"/>
      <c r="U1538" s="2574"/>
      <c r="V1538" s="2574"/>
      <c r="W1538" s="2574"/>
      <c r="X1538" s="2574"/>
      <c r="Y1538" s="2574"/>
      <c r="Z1538" s="2574"/>
      <c r="AA1538" s="2574"/>
      <c r="AB1538" s="2574"/>
      <c r="AC1538" s="2574"/>
      <c r="AD1538" s="2574"/>
      <c r="AE1538" s="2574"/>
      <c r="AF1538" s="2574"/>
      <c r="AG1538" s="2574"/>
      <c r="AH1538" s="2574"/>
      <c r="AI1538" s="2574"/>
      <c r="AJ1538" s="2574"/>
      <c r="AK1538" s="2581"/>
    </row>
    <row r="1539" spans="2:37" s="2887" customFormat="1" ht="15.75" thickBot="1" x14ac:dyDescent="0.25">
      <c r="B1539" s="3645"/>
      <c r="C1539" s="3646"/>
      <c r="D1539" s="3647"/>
      <c r="E1539" s="3647"/>
      <c r="F1539" s="3647"/>
      <c r="G1539" s="3647"/>
      <c r="H1539" s="2583"/>
      <c r="I1539" s="2583"/>
      <c r="J1539" s="2583"/>
      <c r="K1539" s="2583"/>
      <c r="L1539" s="2583"/>
      <c r="M1539" s="2583"/>
      <c r="N1539" s="2583"/>
      <c r="O1539" s="2583"/>
      <c r="P1539" s="2583"/>
      <c r="Q1539" s="2583"/>
      <c r="R1539" s="2583"/>
      <c r="S1539" s="2583"/>
      <c r="T1539" s="2584"/>
      <c r="U1539" s="2584"/>
      <c r="V1539" s="2584"/>
      <c r="W1539" s="2584"/>
      <c r="X1539" s="2584"/>
      <c r="Y1539" s="2584"/>
      <c r="Z1539" s="2584"/>
      <c r="AA1539" s="2584"/>
      <c r="AB1539" s="2584"/>
      <c r="AC1539" s="2584"/>
      <c r="AD1539" s="2584"/>
      <c r="AE1539" s="2584"/>
      <c r="AF1539" s="2584"/>
      <c r="AG1539" s="2584"/>
      <c r="AH1539" s="2584"/>
      <c r="AI1539" s="2584"/>
      <c r="AJ1539" s="2584"/>
      <c r="AK1539" s="2586"/>
    </row>
    <row r="1540" spans="2:37" s="2887" customFormat="1" x14ac:dyDescent="0.2">
      <c r="B1540" s="2786" t="str">
        <f>+B1523</f>
        <v>.</v>
      </c>
    </row>
    <row r="1541" spans="2:37" s="2887" customFormat="1" ht="13.5" thickBot="1" x14ac:dyDescent="0.25">
      <c r="B1541" s="2786"/>
    </row>
    <row r="1542" spans="2:37" s="2887" customFormat="1" ht="13.5" customHeight="1" x14ac:dyDescent="0.2">
      <c r="B1542" s="3616" t="s">
        <v>5060</v>
      </c>
      <c r="C1542" s="3617"/>
      <c r="D1542" s="3617"/>
      <c r="E1542" s="3617"/>
      <c r="F1542" s="3617"/>
      <c r="G1542" s="3617"/>
      <c r="H1542" s="3617"/>
      <c r="I1542" s="3617"/>
      <c r="J1542" s="3617"/>
      <c r="K1542" s="3617"/>
      <c r="L1542" s="3617"/>
      <c r="M1542" s="3617"/>
      <c r="N1542" s="3617"/>
      <c r="O1542" s="3617"/>
      <c r="P1542" s="3617"/>
      <c r="Q1542" s="3617"/>
      <c r="R1542" s="3617"/>
      <c r="S1542" s="3617"/>
      <c r="T1542" s="3617"/>
      <c r="U1542" s="3617"/>
      <c r="V1542" s="3617"/>
      <c r="W1542" s="3617"/>
      <c r="X1542" s="3617"/>
      <c r="Y1542" s="3617"/>
      <c r="Z1542" s="3617"/>
      <c r="AA1542" s="3617"/>
      <c r="AB1542" s="3617"/>
      <c r="AC1542" s="3617"/>
      <c r="AD1542" s="3617"/>
      <c r="AE1542" s="3617"/>
      <c r="AF1542" s="3617"/>
      <c r="AG1542" s="3617"/>
      <c r="AH1542" s="3617"/>
      <c r="AI1542" s="3617"/>
      <c r="AJ1542" s="3617"/>
      <c r="AK1542" s="3618"/>
    </row>
    <row r="1543" spans="2:37" s="2887" customFormat="1" ht="13.5" customHeight="1" x14ac:dyDescent="0.2">
      <c r="B1543" s="2579"/>
      <c r="C1543" s="3417"/>
      <c r="D1543" s="3417"/>
      <c r="E1543" s="3417"/>
      <c r="F1543" s="3417"/>
      <c r="G1543" s="2580"/>
      <c r="H1543" s="2580"/>
      <c r="I1543" s="2580"/>
      <c r="J1543" s="2580"/>
      <c r="K1543" s="2580"/>
      <c r="L1543" s="2580"/>
      <c r="M1543" s="2580"/>
      <c r="N1543" s="2580"/>
      <c r="O1543" s="2580"/>
      <c r="P1543" s="2580"/>
      <c r="Q1543" s="2580"/>
      <c r="R1543" s="2580"/>
      <c r="S1543" s="2580"/>
      <c r="T1543" s="2580"/>
      <c r="U1543" s="2580"/>
      <c r="V1543" s="2580"/>
      <c r="W1543" s="2580"/>
      <c r="X1543" s="2580"/>
      <c r="Y1543" s="2580"/>
      <c r="Z1543" s="2580"/>
      <c r="AA1543" s="2580"/>
      <c r="AB1543" s="2580"/>
      <c r="AC1543" s="2580"/>
      <c r="AD1543" s="2580"/>
      <c r="AE1543" s="2580"/>
      <c r="AF1543" s="2580"/>
      <c r="AG1543" s="2580"/>
      <c r="AH1543" s="2580"/>
      <c r="AI1543" s="2580"/>
      <c r="AJ1543" s="2580"/>
      <c r="AK1543" s="2581"/>
    </row>
    <row r="1544" spans="2:37" s="2887" customFormat="1" x14ac:dyDescent="0.2">
      <c r="B1544" s="2579" t="s">
        <v>5047</v>
      </c>
      <c r="C1544" s="3417"/>
      <c r="D1544" s="3619" t="s">
        <v>6239</v>
      </c>
      <c r="E1544" s="3619"/>
      <c r="F1544" s="3619"/>
      <c r="G1544" s="2580"/>
      <c r="H1544" s="2580"/>
      <c r="I1544" s="2580"/>
      <c r="J1544" s="2580"/>
      <c r="K1544" s="2580"/>
      <c r="L1544" s="2580"/>
      <c r="M1544" s="2580"/>
      <c r="N1544" s="2580"/>
      <c r="O1544" s="2580"/>
      <c r="P1544" s="2580"/>
      <c r="Q1544" s="2580"/>
      <c r="R1544" s="2580"/>
      <c r="S1544" s="2580"/>
      <c r="T1544" s="2580"/>
      <c r="U1544" s="2580"/>
      <c r="V1544" s="2580"/>
      <c r="W1544" s="2580"/>
      <c r="X1544" s="2580"/>
      <c r="Y1544" s="2580"/>
      <c r="Z1544" s="2580"/>
      <c r="AA1544" s="2580"/>
      <c r="AB1544" s="2580"/>
      <c r="AC1544" s="2580"/>
      <c r="AD1544" s="2580"/>
      <c r="AE1544" s="2580"/>
      <c r="AF1544" s="2580"/>
      <c r="AG1544" s="2580"/>
      <c r="AH1544" s="2580"/>
      <c r="AI1544" s="2580"/>
      <c r="AJ1544" s="2580"/>
      <c r="AK1544" s="2581"/>
    </row>
    <row r="1545" spans="2:37" s="2887" customFormat="1" ht="13.5" customHeight="1" thickBot="1" x14ac:dyDescent="0.25">
      <c r="B1545" s="3620" t="s">
        <v>5061</v>
      </c>
      <c r="C1545" s="3621"/>
      <c r="D1545" s="3622">
        <v>41590</v>
      </c>
      <c r="E1545" s="3622"/>
      <c r="F1545" s="3417"/>
      <c r="G1545" s="2580"/>
      <c r="H1545" s="2580"/>
      <c r="I1545" s="2580"/>
      <c r="J1545" s="2580"/>
      <c r="K1545" s="2580"/>
      <c r="L1545" s="2580"/>
      <c r="M1545" s="2580"/>
      <c r="N1545" s="2580"/>
      <c r="O1545" s="2580"/>
      <c r="P1545" s="2580"/>
      <c r="Q1545" s="2580"/>
      <c r="R1545" s="2580"/>
      <c r="S1545" s="2580"/>
      <c r="T1545" s="2580"/>
      <c r="U1545" s="2580"/>
      <c r="V1545" s="2580"/>
      <c r="W1545" s="2580"/>
      <c r="X1545" s="2580"/>
      <c r="Y1545" s="2580"/>
      <c r="Z1545" s="2580"/>
      <c r="AA1545" s="2580"/>
      <c r="AB1545" s="2580"/>
      <c r="AC1545" s="2580"/>
      <c r="AD1545" s="2580"/>
      <c r="AE1545" s="2580"/>
      <c r="AF1545" s="2580"/>
      <c r="AG1545" s="2580"/>
      <c r="AH1545" s="2580"/>
      <c r="AI1545" s="2580"/>
      <c r="AJ1545" s="2580"/>
      <c r="AK1545" s="2581"/>
    </row>
    <row r="1546" spans="2:37" s="2887" customFormat="1" ht="172.5" customHeight="1" thickBot="1" x14ac:dyDescent="0.25">
      <c r="B1546" s="3633" t="s">
        <v>5062</v>
      </c>
      <c r="C1546" s="3634"/>
      <c r="D1546" s="3623" t="s">
        <v>6240</v>
      </c>
      <c r="E1546" s="3624"/>
      <c r="F1546" s="3624"/>
      <c r="G1546" s="3624"/>
      <c r="H1546" s="3624"/>
      <c r="I1546" s="3624"/>
      <c r="J1546" s="3624"/>
      <c r="K1546" s="3625"/>
      <c r="L1546" s="2580"/>
      <c r="M1546" s="2580"/>
      <c r="N1546" s="2580"/>
      <c r="O1546" s="2580"/>
      <c r="P1546" s="2580"/>
      <c r="Q1546" s="2580"/>
      <c r="R1546" s="2580"/>
      <c r="S1546" s="2580"/>
      <c r="T1546" s="2580"/>
      <c r="U1546" s="2580"/>
      <c r="V1546" s="2580"/>
      <c r="W1546" s="2580"/>
      <c r="X1546" s="2580"/>
      <c r="Y1546" s="2580"/>
      <c r="Z1546" s="2580"/>
      <c r="AA1546" s="2580"/>
      <c r="AB1546" s="2580"/>
      <c r="AC1546" s="2580"/>
      <c r="AD1546" s="2580"/>
      <c r="AE1546" s="2580"/>
      <c r="AF1546" s="2580"/>
      <c r="AG1546" s="2580"/>
      <c r="AH1546" s="2580"/>
      <c r="AI1546" s="2580"/>
      <c r="AJ1546" s="2580"/>
      <c r="AK1546" s="2581"/>
    </row>
    <row r="1547" spans="2:37" s="2887" customFormat="1" ht="13.5" thickBot="1" x14ac:dyDescent="0.25">
      <c r="B1547" s="3635"/>
      <c r="C1547" s="3626"/>
      <c r="D1547" s="3626"/>
      <c r="E1547" s="3626"/>
      <c r="F1547" s="3626"/>
      <c r="G1547" s="3626"/>
      <c r="H1547" s="3626"/>
      <c r="I1547" s="3626"/>
      <c r="J1547" s="3626"/>
      <c r="K1547" s="3626"/>
      <c r="L1547" s="3626"/>
      <c r="M1547" s="3626"/>
      <c r="N1547" s="3626"/>
      <c r="O1547" s="3626"/>
      <c r="P1547" s="3626"/>
      <c r="Q1547" s="3626"/>
      <c r="R1547" s="2580"/>
      <c r="S1547" s="2580"/>
      <c r="T1547" s="2580"/>
      <c r="U1547" s="2580"/>
      <c r="V1547" s="2580"/>
      <c r="W1547" s="2580"/>
      <c r="X1547" s="2580"/>
      <c r="Y1547" s="2580"/>
      <c r="Z1547" s="2580"/>
      <c r="AA1547" s="2580"/>
      <c r="AB1547" s="2580"/>
      <c r="AC1547" s="2580"/>
      <c r="AD1547" s="2580"/>
      <c r="AE1547" s="2580"/>
      <c r="AF1547" s="2580"/>
      <c r="AG1547" s="2580"/>
      <c r="AH1547" s="2580"/>
      <c r="AI1547" s="2580"/>
      <c r="AJ1547" s="2580"/>
      <c r="AK1547" s="2581"/>
    </row>
    <row r="1548" spans="2:37" s="2887" customFormat="1" ht="13.5" thickBot="1" x14ac:dyDescent="0.25">
      <c r="B1548" s="3627" t="s">
        <v>5063</v>
      </c>
      <c r="C1548" s="3627"/>
      <c r="D1548" s="3627" t="s">
        <v>5053</v>
      </c>
      <c r="E1548" s="3627" t="s">
        <v>5064</v>
      </c>
      <c r="F1548" s="3629" t="s">
        <v>224</v>
      </c>
      <c r="G1548" s="3629"/>
      <c r="H1548" s="3629"/>
      <c r="I1548" s="3629"/>
      <c r="J1548" s="3629"/>
      <c r="K1548" s="3629"/>
      <c r="L1548" s="3629"/>
      <c r="M1548" s="3629"/>
      <c r="N1548" s="3629"/>
      <c r="O1548" s="3629"/>
      <c r="P1548" s="3629"/>
      <c r="Q1548" s="3629"/>
      <c r="R1548" s="3629"/>
      <c r="S1548" s="3629" t="s">
        <v>340</v>
      </c>
      <c r="T1548" s="3629"/>
      <c r="U1548" s="3629"/>
      <c r="V1548" s="3629"/>
      <c r="W1548" s="3629"/>
      <c r="X1548" s="3629"/>
      <c r="Y1548" s="3629"/>
      <c r="Z1548" s="3629"/>
      <c r="AA1548" s="3629"/>
      <c r="AB1548" s="3629"/>
      <c r="AC1548" s="3629"/>
      <c r="AD1548" s="3629" t="s">
        <v>225</v>
      </c>
      <c r="AE1548" s="3629"/>
      <c r="AF1548" s="3629"/>
      <c r="AG1548" s="3629"/>
      <c r="AH1548" s="3630" t="s">
        <v>5048</v>
      </c>
      <c r="AI1548" s="3630"/>
      <c r="AJ1548" s="3630"/>
      <c r="AK1548" s="2581"/>
    </row>
    <row r="1549" spans="2:37" s="2887" customFormat="1" ht="13.5" thickBot="1" x14ac:dyDescent="0.25">
      <c r="B1549" s="3628"/>
      <c r="C1549" s="3628"/>
      <c r="D1549" s="3628"/>
      <c r="E1549" s="3628"/>
      <c r="F1549" s="3628" t="s">
        <v>5065</v>
      </c>
      <c r="G1549" s="3628" t="s">
        <v>5066</v>
      </c>
      <c r="H1549" s="3627" t="s">
        <v>5067</v>
      </c>
      <c r="I1549" s="3631" t="s">
        <v>5068</v>
      </c>
      <c r="J1549" s="3631" t="s">
        <v>5069</v>
      </c>
      <c r="K1549" s="3632" t="s">
        <v>5070</v>
      </c>
      <c r="L1549" s="3632" t="s">
        <v>5071</v>
      </c>
      <c r="M1549" s="3631" t="s">
        <v>5072</v>
      </c>
      <c r="N1549" s="3631"/>
      <c r="O1549" s="3632" t="s">
        <v>5073</v>
      </c>
      <c r="P1549" s="3632" t="s">
        <v>5074</v>
      </c>
      <c r="Q1549" s="3632" t="s">
        <v>5075</v>
      </c>
      <c r="R1549" s="3632" t="s">
        <v>5076</v>
      </c>
      <c r="S1549" s="3627" t="s">
        <v>5077</v>
      </c>
      <c r="T1549" s="3627" t="s">
        <v>5078</v>
      </c>
      <c r="U1549" s="3627" t="s">
        <v>5079</v>
      </c>
      <c r="V1549" s="3627" t="s">
        <v>5080</v>
      </c>
      <c r="W1549" s="3627" t="s">
        <v>5081</v>
      </c>
      <c r="X1549" s="3627" t="s">
        <v>5082</v>
      </c>
      <c r="Y1549" s="3627" t="s">
        <v>5083</v>
      </c>
      <c r="Z1549" s="3627" t="s">
        <v>5084</v>
      </c>
      <c r="AA1549" s="3627" t="s">
        <v>5085</v>
      </c>
      <c r="AB1549" s="3631" t="s">
        <v>5086</v>
      </c>
      <c r="AC1549" s="3631" t="s">
        <v>5087</v>
      </c>
      <c r="AD1549" s="3627" t="s">
        <v>5088</v>
      </c>
      <c r="AE1549" s="3627" t="s">
        <v>5089</v>
      </c>
      <c r="AF1549" s="3627" t="s">
        <v>5090</v>
      </c>
      <c r="AG1549" s="3627" t="s">
        <v>5091</v>
      </c>
      <c r="AH1549" s="3627" t="s">
        <v>1162</v>
      </c>
      <c r="AI1549" s="3627" t="s">
        <v>5049</v>
      </c>
      <c r="AJ1549" s="3627" t="s">
        <v>5050</v>
      </c>
      <c r="AK1549" s="2581"/>
    </row>
    <row r="1550" spans="2:37" s="2887" customFormat="1" ht="13.5" thickBot="1" x14ac:dyDescent="0.25">
      <c r="B1550" s="3628"/>
      <c r="C1550" s="3628"/>
      <c r="D1550" s="3628"/>
      <c r="E1550" s="3628"/>
      <c r="F1550" s="3628"/>
      <c r="G1550" s="3628"/>
      <c r="H1550" s="3628"/>
      <c r="I1550" s="3632"/>
      <c r="J1550" s="3632"/>
      <c r="K1550" s="3632"/>
      <c r="L1550" s="3632"/>
      <c r="M1550" s="3418" t="s">
        <v>5092</v>
      </c>
      <c r="N1550" s="3419" t="s">
        <v>2809</v>
      </c>
      <c r="O1550" s="3632"/>
      <c r="P1550" s="3632"/>
      <c r="Q1550" s="3632"/>
      <c r="R1550" s="3632"/>
      <c r="S1550" s="3628"/>
      <c r="T1550" s="3628"/>
      <c r="U1550" s="3628"/>
      <c r="V1550" s="3628"/>
      <c r="W1550" s="3628"/>
      <c r="X1550" s="3628"/>
      <c r="Y1550" s="3628"/>
      <c r="Z1550" s="3628"/>
      <c r="AA1550" s="3628"/>
      <c r="AB1550" s="3632"/>
      <c r="AC1550" s="3632"/>
      <c r="AD1550" s="3628"/>
      <c r="AE1550" s="3628"/>
      <c r="AF1550" s="3628"/>
      <c r="AG1550" s="3628"/>
      <c r="AH1550" s="3628"/>
      <c r="AI1550" s="3628"/>
      <c r="AJ1550" s="3628"/>
      <c r="AK1550" s="2581"/>
    </row>
    <row r="1551" spans="2:37" s="2887" customFormat="1" ht="38.25" customHeight="1" thickBot="1" x14ac:dyDescent="0.25">
      <c r="B1551" s="4504" t="s">
        <v>6241</v>
      </c>
      <c r="C1551" s="4505"/>
      <c r="D1551" s="3387" t="s">
        <v>1545</v>
      </c>
      <c r="E1551" s="3387">
        <v>9.99</v>
      </c>
      <c r="F1551" s="3387" t="s">
        <v>1545</v>
      </c>
      <c r="G1551" s="3387" t="s">
        <v>1545</v>
      </c>
      <c r="H1551" s="3387" t="s">
        <v>1545</v>
      </c>
      <c r="I1551" s="3387" t="s">
        <v>1545</v>
      </c>
      <c r="J1551" s="3387" t="s">
        <v>1545</v>
      </c>
      <c r="K1551" s="3387" t="s">
        <v>1545</v>
      </c>
      <c r="L1551" s="3387" t="s">
        <v>1545</v>
      </c>
      <c r="M1551" s="3387" t="s">
        <v>1545</v>
      </c>
      <c r="N1551" s="3387" t="s">
        <v>1545</v>
      </c>
      <c r="O1551" s="3387" t="s">
        <v>1545</v>
      </c>
      <c r="P1551" s="3387" t="s">
        <v>1545</v>
      </c>
      <c r="Q1551" s="3387" t="s">
        <v>1545</v>
      </c>
      <c r="R1551" s="3387" t="s">
        <v>1545</v>
      </c>
      <c r="S1551" s="3387" t="s">
        <v>1545</v>
      </c>
      <c r="T1551" s="3387" t="s">
        <v>1545</v>
      </c>
      <c r="U1551" s="3387" t="s">
        <v>1545</v>
      </c>
      <c r="V1551" s="3387" t="s">
        <v>1545</v>
      </c>
      <c r="W1551" s="3387" t="s">
        <v>1545</v>
      </c>
      <c r="X1551" s="3387" t="s">
        <v>1545</v>
      </c>
      <c r="Y1551" s="3387" t="s">
        <v>1545</v>
      </c>
      <c r="Z1551" s="3387" t="s">
        <v>1545</v>
      </c>
      <c r="AA1551" s="3387" t="s">
        <v>1545</v>
      </c>
      <c r="AB1551" s="3387" t="s">
        <v>1545</v>
      </c>
      <c r="AC1551" s="3387" t="s">
        <v>1545</v>
      </c>
      <c r="AD1551" s="3289">
        <v>9.99</v>
      </c>
      <c r="AE1551" s="2972" t="s">
        <v>5057</v>
      </c>
      <c r="AF1551" s="2973" t="s">
        <v>1545</v>
      </c>
      <c r="AG1551" s="2973">
        <v>0.1</v>
      </c>
      <c r="AH1551" s="2974" t="s">
        <v>1545</v>
      </c>
      <c r="AI1551" s="2974" t="s">
        <v>1545</v>
      </c>
      <c r="AJ1551" s="2975" t="s">
        <v>1545</v>
      </c>
      <c r="AK1551" s="2581"/>
    </row>
    <row r="1552" spans="2:37" s="2887" customFormat="1" x14ac:dyDescent="0.2">
      <c r="B1552" s="2582"/>
      <c r="C1552" s="2575"/>
      <c r="D1552" s="3648"/>
      <c r="E1552" s="3648"/>
      <c r="F1552" s="3648"/>
      <c r="G1552" s="3648"/>
      <c r="H1552" s="2575"/>
      <c r="I1552" s="2576"/>
      <c r="J1552" s="2576"/>
      <c r="K1552" s="2576"/>
      <c r="L1552" s="2576"/>
      <c r="M1552" s="2575"/>
      <c r="N1552" s="2576"/>
      <c r="O1552" s="2576"/>
      <c r="P1552" s="2576"/>
      <c r="Q1552" s="2576"/>
      <c r="R1552" s="2576"/>
      <c r="S1552" s="2575"/>
      <c r="T1552" s="2574"/>
      <c r="U1552" s="2574"/>
      <c r="V1552" s="2574"/>
      <c r="W1552" s="2574"/>
      <c r="X1552" s="2574"/>
      <c r="Y1552" s="2574"/>
      <c r="Z1552" s="2574"/>
      <c r="AA1552" s="2574"/>
      <c r="AB1552" s="2574"/>
      <c r="AC1552" s="2574"/>
      <c r="AD1552" s="2574"/>
      <c r="AE1552" s="2574"/>
      <c r="AF1552" s="2574"/>
      <c r="AG1552" s="2574"/>
      <c r="AH1552" s="2574"/>
      <c r="AI1552" s="2574"/>
      <c r="AJ1552" s="2574"/>
      <c r="AK1552" s="2581"/>
    </row>
    <row r="1553" spans="2:37" s="2887" customFormat="1" x14ac:dyDescent="0.2">
      <c r="B1553" s="3641" t="s">
        <v>5051</v>
      </c>
      <c r="C1553" s="3642"/>
      <c r="D1553" s="3640" t="s">
        <v>1545</v>
      </c>
      <c r="E1553" s="3640"/>
      <c r="F1553" s="3640"/>
      <c r="G1553" s="3640"/>
      <c r="H1553" s="2578"/>
      <c r="I1553" s="2578"/>
      <c r="J1553" s="2578"/>
      <c r="K1553" s="2578"/>
      <c r="L1553" s="2578"/>
      <c r="M1553" s="2578"/>
      <c r="N1553" s="2578"/>
      <c r="O1553" s="2578"/>
      <c r="P1553" s="2578"/>
      <c r="Q1553" s="2578"/>
      <c r="R1553" s="2578"/>
      <c r="S1553" s="2578"/>
      <c r="T1553" s="2574"/>
      <c r="U1553" s="2574"/>
      <c r="V1553" s="2574"/>
      <c r="W1553" s="2574"/>
      <c r="X1553" s="2574"/>
      <c r="Y1553" s="2574"/>
      <c r="Z1553" s="2574"/>
      <c r="AA1553" s="2574"/>
      <c r="AB1553" s="2574"/>
      <c r="AC1553" s="2574"/>
      <c r="AD1553" s="2574"/>
      <c r="AE1553" s="2574"/>
      <c r="AF1553" s="2574"/>
      <c r="AG1553" s="2574"/>
      <c r="AH1553" s="2574"/>
      <c r="AI1553" s="2574"/>
      <c r="AJ1553" s="2574"/>
      <c r="AK1553" s="2581"/>
    </row>
    <row r="1554" spans="2:37" s="2887" customFormat="1" x14ac:dyDescent="0.2">
      <c r="B1554" s="3641" t="s">
        <v>5052</v>
      </c>
      <c r="C1554" s="3642"/>
      <c r="D1554" s="3640" t="s">
        <v>6242</v>
      </c>
      <c r="E1554" s="3640"/>
      <c r="F1554" s="3640"/>
      <c r="G1554" s="3640"/>
      <c r="H1554" s="2578"/>
      <c r="I1554" s="2578"/>
      <c r="J1554" s="2578"/>
      <c r="K1554" s="2578"/>
      <c r="L1554" s="2578"/>
      <c r="M1554" s="2578"/>
      <c r="N1554" s="2578"/>
      <c r="O1554" s="2578"/>
      <c r="P1554" s="2578"/>
      <c r="Q1554" s="2578"/>
      <c r="R1554" s="2578"/>
      <c r="S1554" s="2578"/>
      <c r="T1554" s="2574"/>
      <c r="U1554" s="2574"/>
      <c r="V1554" s="2574"/>
      <c r="W1554" s="2574"/>
      <c r="X1554" s="2574"/>
      <c r="Y1554" s="2574"/>
      <c r="Z1554" s="2574"/>
      <c r="AA1554" s="2574"/>
      <c r="AB1554" s="2574"/>
      <c r="AC1554" s="2574"/>
      <c r="AD1554" s="2574"/>
      <c r="AE1554" s="2574"/>
      <c r="AF1554" s="2574"/>
      <c r="AG1554" s="2574"/>
      <c r="AH1554" s="2574"/>
      <c r="AI1554" s="2574"/>
      <c r="AJ1554" s="2574"/>
      <c r="AK1554" s="2581"/>
    </row>
    <row r="1555" spans="2:37" s="2887" customFormat="1" ht="15.75" thickBot="1" x14ac:dyDescent="0.25">
      <c r="B1555" s="3645"/>
      <c r="C1555" s="3646"/>
      <c r="D1555" s="3647"/>
      <c r="E1555" s="3647"/>
      <c r="F1555" s="3647"/>
      <c r="G1555" s="3647"/>
      <c r="H1555" s="2583"/>
      <c r="I1555" s="2583"/>
      <c r="J1555" s="2583"/>
      <c r="K1555" s="2583"/>
      <c r="L1555" s="2583"/>
      <c r="M1555" s="2583"/>
      <c r="N1555" s="2583"/>
      <c r="O1555" s="2583"/>
      <c r="P1555" s="2583"/>
      <c r="Q1555" s="2583"/>
      <c r="R1555" s="2583"/>
      <c r="S1555" s="2583"/>
      <c r="T1555" s="2584"/>
      <c r="U1555" s="2584"/>
      <c r="V1555" s="2584"/>
      <c r="W1555" s="2584"/>
      <c r="X1555" s="2584"/>
      <c r="Y1555" s="2584"/>
      <c r="Z1555" s="2584"/>
      <c r="AA1555" s="2584"/>
      <c r="AB1555" s="2584"/>
      <c r="AC1555" s="2584"/>
      <c r="AD1555" s="2584"/>
      <c r="AE1555" s="2584"/>
      <c r="AF1555" s="2584"/>
      <c r="AG1555" s="2584"/>
      <c r="AH1555" s="2584"/>
      <c r="AI1555" s="2584"/>
      <c r="AJ1555" s="2584"/>
      <c r="AK1555" s="2586"/>
    </row>
    <row r="1556" spans="2:37" s="2887" customFormat="1" x14ac:dyDescent="0.2">
      <c r="B1556" s="2786" t="str">
        <f>+B1540</f>
        <v>.</v>
      </c>
    </row>
    <row r="1557" spans="2:37" s="2887" customFormat="1" ht="13.5" thickBot="1" x14ac:dyDescent="0.25">
      <c r="B1557" s="2786"/>
    </row>
    <row r="1558" spans="2:37" s="2887" customFormat="1" ht="20.25" x14ac:dyDescent="0.2">
      <c r="B1558" s="3616" t="s">
        <v>5060</v>
      </c>
      <c r="C1558" s="3617"/>
      <c r="D1558" s="3617"/>
      <c r="E1558" s="3617"/>
      <c r="F1558" s="3617"/>
      <c r="G1558" s="3617"/>
      <c r="H1558" s="3617"/>
      <c r="I1558" s="3617"/>
      <c r="J1558" s="3617"/>
      <c r="K1558" s="3617"/>
      <c r="L1558" s="3617"/>
      <c r="M1558" s="3617"/>
      <c r="N1558" s="3617"/>
      <c r="O1558" s="3617"/>
      <c r="P1558" s="3617"/>
      <c r="Q1558" s="3617"/>
      <c r="R1558" s="3617"/>
      <c r="S1558" s="3617"/>
      <c r="T1558" s="3617"/>
      <c r="U1558" s="3617"/>
      <c r="V1558" s="3617"/>
      <c r="W1558" s="3617"/>
      <c r="X1558" s="3617"/>
      <c r="Y1558" s="3617"/>
      <c r="Z1558" s="3617"/>
      <c r="AA1558" s="3617"/>
      <c r="AB1558" s="3617"/>
      <c r="AC1558" s="3617"/>
      <c r="AD1558" s="3617"/>
      <c r="AE1558" s="3617"/>
      <c r="AF1558" s="3617"/>
      <c r="AG1558" s="3617"/>
      <c r="AH1558" s="3617"/>
      <c r="AI1558" s="3617"/>
      <c r="AJ1558" s="3617"/>
      <c r="AK1558" s="3618"/>
    </row>
    <row r="1559" spans="2:37" s="2887" customFormat="1" x14ac:dyDescent="0.2">
      <c r="B1559" s="2579"/>
      <c r="C1559" s="3417"/>
      <c r="D1559" s="3417"/>
      <c r="E1559" s="3417"/>
      <c r="F1559" s="3417"/>
      <c r="G1559" s="2580"/>
      <c r="H1559" s="2580"/>
      <c r="I1559" s="2580"/>
      <c r="J1559" s="2580"/>
      <c r="K1559" s="2580"/>
      <c r="L1559" s="2580"/>
      <c r="M1559" s="2580"/>
      <c r="N1559" s="2580"/>
      <c r="O1559" s="2580"/>
      <c r="P1559" s="2580"/>
      <c r="Q1559" s="2580"/>
      <c r="R1559" s="2580"/>
      <c r="S1559" s="2580"/>
      <c r="T1559" s="2580"/>
      <c r="U1559" s="2580"/>
      <c r="V1559" s="2580"/>
      <c r="W1559" s="2580"/>
      <c r="X1559" s="2580"/>
      <c r="Y1559" s="2580"/>
      <c r="Z1559" s="2580"/>
      <c r="AA1559" s="2580"/>
      <c r="AB1559" s="2580"/>
      <c r="AC1559" s="2580"/>
      <c r="AD1559" s="2580"/>
      <c r="AE1559" s="2580"/>
      <c r="AF1559" s="2580"/>
      <c r="AG1559" s="2580"/>
      <c r="AH1559" s="2580"/>
      <c r="AI1559" s="2580"/>
      <c r="AJ1559" s="2580"/>
      <c r="AK1559" s="2581"/>
    </row>
    <row r="1560" spans="2:37" s="2887" customFormat="1" ht="13.5" customHeight="1" x14ac:dyDescent="0.2">
      <c r="B1560" s="2579" t="s">
        <v>5047</v>
      </c>
      <c r="C1560" s="3417"/>
      <c r="D1560" s="3619" t="s">
        <v>6218</v>
      </c>
      <c r="E1560" s="3619"/>
      <c r="F1560" s="3619"/>
      <c r="G1560" s="2580"/>
      <c r="H1560" s="2580"/>
      <c r="I1560" s="2580"/>
      <c r="J1560" s="2580"/>
      <c r="K1560" s="2580"/>
      <c r="L1560" s="2580"/>
      <c r="M1560" s="2580"/>
      <c r="N1560" s="2580"/>
      <c r="O1560" s="2580"/>
      <c r="P1560" s="2580"/>
      <c r="Q1560" s="2580"/>
      <c r="R1560" s="2580"/>
      <c r="S1560" s="2580"/>
      <c r="T1560" s="2580"/>
      <c r="U1560" s="2580"/>
      <c r="V1560" s="2580"/>
      <c r="W1560" s="2580"/>
      <c r="X1560" s="2580"/>
      <c r="Y1560" s="2580"/>
      <c r="Z1560" s="2580"/>
      <c r="AA1560" s="2580"/>
      <c r="AB1560" s="2580"/>
      <c r="AC1560" s="2580"/>
      <c r="AD1560" s="2580"/>
      <c r="AE1560" s="2580"/>
      <c r="AF1560" s="2580"/>
      <c r="AG1560" s="2580"/>
      <c r="AH1560" s="2580"/>
      <c r="AI1560" s="2580"/>
      <c r="AJ1560" s="2580"/>
      <c r="AK1560" s="2581"/>
    </row>
    <row r="1561" spans="2:37" s="2887" customFormat="1" ht="13.5" customHeight="1" thickBot="1" x14ac:dyDescent="0.25">
      <c r="B1561" s="3620" t="s">
        <v>5061</v>
      </c>
      <c r="C1561" s="3621"/>
      <c r="D1561" s="3622">
        <v>41589</v>
      </c>
      <c r="E1561" s="3622"/>
      <c r="F1561" s="3417"/>
      <c r="G1561" s="2580"/>
      <c r="H1561" s="2580"/>
      <c r="I1561" s="2580"/>
      <c r="J1561" s="2580"/>
      <c r="K1561" s="2580"/>
      <c r="L1561" s="2580"/>
      <c r="M1561" s="2580"/>
      <c r="N1561" s="2580"/>
      <c r="O1561" s="2580"/>
      <c r="P1561" s="2580"/>
      <c r="Q1561" s="2580"/>
      <c r="R1561" s="2580"/>
      <c r="S1561" s="2580"/>
      <c r="T1561" s="2580"/>
      <c r="U1561" s="2580"/>
      <c r="V1561" s="2580"/>
      <c r="W1561" s="2580"/>
      <c r="X1561" s="2580"/>
      <c r="Y1561" s="2580"/>
      <c r="Z1561" s="2580"/>
      <c r="AA1561" s="2580"/>
      <c r="AB1561" s="2580"/>
      <c r="AC1561" s="2580"/>
      <c r="AD1561" s="2580"/>
      <c r="AE1561" s="2580"/>
      <c r="AF1561" s="2580"/>
      <c r="AG1561" s="2580"/>
      <c r="AH1561" s="2580"/>
      <c r="AI1561" s="2580"/>
      <c r="AJ1561" s="2580"/>
      <c r="AK1561" s="2581"/>
    </row>
    <row r="1562" spans="2:37" s="2887" customFormat="1" ht="120" customHeight="1" thickBot="1" x14ac:dyDescent="0.25">
      <c r="B1562" s="3633" t="s">
        <v>5062</v>
      </c>
      <c r="C1562" s="3634"/>
      <c r="D1562" s="3623" t="s">
        <v>6236</v>
      </c>
      <c r="E1562" s="3624"/>
      <c r="F1562" s="3624"/>
      <c r="G1562" s="3624"/>
      <c r="H1562" s="3624"/>
      <c r="I1562" s="3624"/>
      <c r="J1562" s="3624"/>
      <c r="K1562" s="3625"/>
      <c r="L1562" s="2580"/>
      <c r="M1562" s="2580"/>
      <c r="N1562" s="2580"/>
      <c r="O1562" s="2580"/>
      <c r="P1562" s="2580"/>
      <c r="Q1562" s="2580"/>
      <c r="R1562" s="2580"/>
      <c r="S1562" s="2580"/>
      <c r="T1562" s="2580"/>
      <c r="U1562" s="2580"/>
      <c r="V1562" s="2580"/>
      <c r="W1562" s="2580"/>
      <c r="X1562" s="2580"/>
      <c r="Y1562" s="2580"/>
      <c r="Z1562" s="2580"/>
      <c r="AA1562" s="2580"/>
      <c r="AB1562" s="2580"/>
      <c r="AC1562" s="2580"/>
      <c r="AD1562" s="2580"/>
      <c r="AE1562" s="2580"/>
      <c r="AF1562" s="2580"/>
      <c r="AG1562" s="2580"/>
      <c r="AH1562" s="2580"/>
      <c r="AI1562" s="2580"/>
      <c r="AJ1562" s="2580"/>
      <c r="AK1562" s="2581"/>
    </row>
    <row r="1563" spans="2:37" s="2887" customFormat="1" ht="13.5" customHeight="1" thickBot="1" x14ac:dyDescent="0.25">
      <c r="B1563" s="3635"/>
      <c r="C1563" s="3626"/>
      <c r="D1563" s="3626"/>
      <c r="E1563" s="3626"/>
      <c r="F1563" s="3626"/>
      <c r="G1563" s="3626"/>
      <c r="H1563" s="3626"/>
      <c r="I1563" s="3626"/>
      <c r="J1563" s="3626"/>
      <c r="K1563" s="3626"/>
      <c r="L1563" s="3626"/>
      <c r="M1563" s="3626"/>
      <c r="N1563" s="3626"/>
      <c r="O1563" s="3626"/>
      <c r="P1563" s="3626"/>
      <c r="Q1563" s="3626"/>
      <c r="R1563" s="2580"/>
      <c r="S1563" s="2580"/>
      <c r="T1563" s="2580"/>
      <c r="U1563" s="2580"/>
      <c r="V1563" s="2580"/>
      <c r="W1563" s="2580"/>
      <c r="X1563" s="2580"/>
      <c r="Y1563" s="2580"/>
      <c r="Z1563" s="2580"/>
      <c r="AA1563" s="2580"/>
      <c r="AB1563" s="2580"/>
      <c r="AC1563" s="2580"/>
      <c r="AD1563" s="2580"/>
      <c r="AE1563" s="2580"/>
      <c r="AF1563" s="2580"/>
      <c r="AG1563" s="2580"/>
      <c r="AH1563" s="2580"/>
      <c r="AI1563" s="2580"/>
      <c r="AJ1563" s="2580"/>
      <c r="AK1563" s="2581"/>
    </row>
    <row r="1564" spans="2:37" s="2887" customFormat="1" ht="13.5" customHeight="1" thickBot="1" x14ac:dyDescent="0.25">
      <c r="B1564" s="3627" t="s">
        <v>5063</v>
      </c>
      <c r="C1564" s="3627"/>
      <c r="D1564" s="3627" t="s">
        <v>5053</v>
      </c>
      <c r="E1564" s="3627" t="s">
        <v>5064</v>
      </c>
      <c r="F1564" s="3629" t="s">
        <v>224</v>
      </c>
      <c r="G1564" s="3629"/>
      <c r="H1564" s="3629"/>
      <c r="I1564" s="3629"/>
      <c r="J1564" s="3629"/>
      <c r="K1564" s="3629"/>
      <c r="L1564" s="3629"/>
      <c r="M1564" s="3629"/>
      <c r="N1564" s="3629"/>
      <c r="O1564" s="3629"/>
      <c r="P1564" s="3629"/>
      <c r="Q1564" s="3629"/>
      <c r="R1564" s="3629"/>
      <c r="S1564" s="3629" t="s">
        <v>340</v>
      </c>
      <c r="T1564" s="3629"/>
      <c r="U1564" s="3629"/>
      <c r="V1564" s="3629"/>
      <c r="W1564" s="3629"/>
      <c r="X1564" s="3629"/>
      <c r="Y1564" s="3629"/>
      <c r="Z1564" s="3629"/>
      <c r="AA1564" s="3629"/>
      <c r="AB1564" s="3629"/>
      <c r="AC1564" s="3629"/>
      <c r="AD1564" s="3629" t="s">
        <v>225</v>
      </c>
      <c r="AE1564" s="3629"/>
      <c r="AF1564" s="3629"/>
      <c r="AG1564" s="3629"/>
      <c r="AH1564" s="3630" t="s">
        <v>5048</v>
      </c>
      <c r="AI1564" s="3630"/>
      <c r="AJ1564" s="3630"/>
      <c r="AK1564" s="2581"/>
    </row>
    <row r="1565" spans="2:37" s="2887" customFormat="1" ht="13.5" customHeight="1" thickBot="1" x14ac:dyDescent="0.25">
      <c r="B1565" s="3628"/>
      <c r="C1565" s="3628"/>
      <c r="D1565" s="3628"/>
      <c r="E1565" s="3628"/>
      <c r="F1565" s="3628" t="s">
        <v>5065</v>
      </c>
      <c r="G1565" s="3628" t="s">
        <v>5066</v>
      </c>
      <c r="H1565" s="3627" t="s">
        <v>5067</v>
      </c>
      <c r="I1565" s="3631" t="s">
        <v>5068</v>
      </c>
      <c r="J1565" s="3631" t="s">
        <v>5069</v>
      </c>
      <c r="K1565" s="3632" t="s">
        <v>5070</v>
      </c>
      <c r="L1565" s="3632" t="s">
        <v>5071</v>
      </c>
      <c r="M1565" s="3631" t="s">
        <v>5072</v>
      </c>
      <c r="N1565" s="3631"/>
      <c r="O1565" s="3632" t="s">
        <v>5073</v>
      </c>
      <c r="P1565" s="3632" t="s">
        <v>5074</v>
      </c>
      <c r="Q1565" s="3632" t="s">
        <v>5075</v>
      </c>
      <c r="R1565" s="3632" t="s">
        <v>5076</v>
      </c>
      <c r="S1565" s="3627" t="s">
        <v>5077</v>
      </c>
      <c r="T1565" s="3627" t="s">
        <v>5078</v>
      </c>
      <c r="U1565" s="3627" t="s">
        <v>5079</v>
      </c>
      <c r="V1565" s="3627" t="s">
        <v>5080</v>
      </c>
      <c r="W1565" s="3627" t="s">
        <v>5081</v>
      </c>
      <c r="X1565" s="3627" t="s">
        <v>5082</v>
      </c>
      <c r="Y1565" s="3627" t="s">
        <v>5083</v>
      </c>
      <c r="Z1565" s="3627" t="s">
        <v>5084</v>
      </c>
      <c r="AA1565" s="3627" t="s">
        <v>5085</v>
      </c>
      <c r="AB1565" s="3631" t="s">
        <v>5086</v>
      </c>
      <c r="AC1565" s="3631" t="s">
        <v>5087</v>
      </c>
      <c r="AD1565" s="3627" t="s">
        <v>5088</v>
      </c>
      <c r="AE1565" s="3627" t="s">
        <v>5089</v>
      </c>
      <c r="AF1565" s="3627" t="s">
        <v>5090</v>
      </c>
      <c r="AG1565" s="3627" t="s">
        <v>5091</v>
      </c>
      <c r="AH1565" s="3627" t="s">
        <v>1162</v>
      </c>
      <c r="AI1565" s="3627" t="s">
        <v>5049</v>
      </c>
      <c r="AJ1565" s="3627" t="s">
        <v>5050</v>
      </c>
      <c r="AK1565" s="2581"/>
    </row>
    <row r="1566" spans="2:37" s="2887" customFormat="1" ht="13.5" thickBot="1" x14ac:dyDescent="0.25">
      <c r="B1566" s="3628"/>
      <c r="C1566" s="3628"/>
      <c r="D1566" s="3628"/>
      <c r="E1566" s="3628"/>
      <c r="F1566" s="3628"/>
      <c r="G1566" s="3628"/>
      <c r="H1566" s="3628"/>
      <c r="I1566" s="3632"/>
      <c r="J1566" s="3632"/>
      <c r="K1566" s="3632"/>
      <c r="L1566" s="3632"/>
      <c r="M1566" s="3418" t="s">
        <v>5092</v>
      </c>
      <c r="N1566" s="3419" t="s">
        <v>2809</v>
      </c>
      <c r="O1566" s="3632"/>
      <c r="P1566" s="3632"/>
      <c r="Q1566" s="3632"/>
      <c r="R1566" s="3632"/>
      <c r="S1566" s="3628"/>
      <c r="T1566" s="3628"/>
      <c r="U1566" s="3628"/>
      <c r="V1566" s="3628"/>
      <c r="W1566" s="3628"/>
      <c r="X1566" s="3628"/>
      <c r="Y1566" s="3628"/>
      <c r="Z1566" s="3628"/>
      <c r="AA1566" s="3628"/>
      <c r="AB1566" s="3632"/>
      <c r="AC1566" s="3632"/>
      <c r="AD1566" s="3628"/>
      <c r="AE1566" s="3628"/>
      <c r="AF1566" s="3628"/>
      <c r="AG1566" s="3628"/>
      <c r="AH1566" s="3628"/>
      <c r="AI1566" s="3628"/>
      <c r="AJ1566" s="3628"/>
      <c r="AK1566" s="2581"/>
    </row>
    <row r="1567" spans="2:37" s="2887" customFormat="1" ht="13.5" customHeight="1" x14ac:dyDescent="0.2">
      <c r="B1567" s="4483" t="s">
        <v>6237</v>
      </c>
      <c r="C1567" s="4484"/>
      <c r="D1567" s="3403"/>
      <c r="E1567" s="2982">
        <f>AD1567</f>
        <v>19.989999999999998</v>
      </c>
      <c r="F1567" s="3208" t="s">
        <v>1545</v>
      </c>
      <c r="G1567" s="3208" t="s">
        <v>1545</v>
      </c>
      <c r="H1567" s="3208" t="s">
        <v>1545</v>
      </c>
      <c r="I1567" s="3208" t="s">
        <v>1545</v>
      </c>
      <c r="J1567" s="3208" t="s">
        <v>1545</v>
      </c>
      <c r="K1567" s="3208" t="s">
        <v>1545</v>
      </c>
      <c r="L1567" s="3208">
        <v>0.18</v>
      </c>
      <c r="M1567" s="3208" t="s">
        <v>1545</v>
      </c>
      <c r="N1567" s="3208" t="s">
        <v>1545</v>
      </c>
      <c r="O1567" s="3208" t="s">
        <v>1545</v>
      </c>
      <c r="P1567" s="3208" t="s">
        <v>1545</v>
      </c>
      <c r="Q1567" s="3208">
        <v>0.18</v>
      </c>
      <c r="R1567" s="3208">
        <v>0.18</v>
      </c>
      <c r="S1567" s="3208" t="s">
        <v>1545</v>
      </c>
      <c r="T1567" s="3208" t="s">
        <v>1545</v>
      </c>
      <c r="U1567" s="3208" t="s">
        <v>1545</v>
      </c>
      <c r="V1567" s="3208" t="s">
        <v>1545</v>
      </c>
      <c r="W1567" s="3208" t="s">
        <v>1545</v>
      </c>
      <c r="X1567" s="2983">
        <v>0.06</v>
      </c>
      <c r="Y1567" s="3208" t="s">
        <v>1545</v>
      </c>
      <c r="Z1567" s="3208" t="s">
        <v>1545</v>
      </c>
      <c r="AA1567" s="3208">
        <v>50</v>
      </c>
      <c r="AB1567" s="2983">
        <v>0.06</v>
      </c>
      <c r="AC1567" s="3208" t="s">
        <v>1545</v>
      </c>
      <c r="AD1567" s="3404">
        <v>19.989999999999998</v>
      </c>
      <c r="AE1567" s="3405">
        <v>1000</v>
      </c>
      <c r="AF1567" s="2983">
        <f>AD1567/AE1567</f>
        <v>1.9989999999999997E-2</v>
      </c>
      <c r="AG1567" s="2983">
        <v>0.1</v>
      </c>
      <c r="AH1567" s="3208" t="s">
        <v>1545</v>
      </c>
      <c r="AI1567" s="3208" t="s">
        <v>1545</v>
      </c>
      <c r="AJ1567" s="2987">
        <v>2.4900000000000002</v>
      </c>
      <c r="AK1567" s="2581"/>
    </row>
    <row r="1568" spans="2:37" s="2887" customFormat="1" ht="13.5" customHeight="1" x14ac:dyDescent="0.2">
      <c r="B1568" s="4481" t="s">
        <v>6238</v>
      </c>
      <c r="C1568" s="4482"/>
      <c r="D1568" s="3407"/>
      <c r="E1568" s="2989">
        <f t="shared" ref="E1568:E1574" si="0">AD1568</f>
        <v>24.99</v>
      </c>
      <c r="F1568" s="3213" t="s">
        <v>1545</v>
      </c>
      <c r="G1568" s="3213" t="s">
        <v>1545</v>
      </c>
      <c r="H1568" s="3213" t="s">
        <v>1545</v>
      </c>
      <c r="I1568" s="3213" t="s">
        <v>1545</v>
      </c>
      <c r="J1568" s="3213" t="s">
        <v>1545</v>
      </c>
      <c r="K1568" s="3213" t="s">
        <v>1545</v>
      </c>
      <c r="L1568" s="3213">
        <v>0.18</v>
      </c>
      <c r="M1568" s="3213" t="s">
        <v>1545</v>
      </c>
      <c r="N1568" s="3213" t="s">
        <v>1545</v>
      </c>
      <c r="O1568" s="3213" t="s">
        <v>1545</v>
      </c>
      <c r="P1568" s="3213" t="s">
        <v>1545</v>
      </c>
      <c r="Q1568" s="3213">
        <v>0.18</v>
      </c>
      <c r="R1568" s="3213">
        <v>0.18</v>
      </c>
      <c r="S1568" s="3213" t="s">
        <v>1545</v>
      </c>
      <c r="T1568" s="3213" t="s">
        <v>1545</v>
      </c>
      <c r="U1568" s="3213" t="s">
        <v>1545</v>
      </c>
      <c r="V1568" s="3213" t="s">
        <v>1545</v>
      </c>
      <c r="W1568" s="3213" t="s">
        <v>1545</v>
      </c>
      <c r="X1568" s="2990">
        <v>0.06</v>
      </c>
      <c r="Y1568" s="3213" t="s">
        <v>1545</v>
      </c>
      <c r="Z1568" s="3213" t="s">
        <v>1545</v>
      </c>
      <c r="AA1568" s="3213">
        <v>50</v>
      </c>
      <c r="AB1568" s="2990">
        <v>0.06</v>
      </c>
      <c r="AC1568" s="3213" t="s">
        <v>1545</v>
      </c>
      <c r="AD1568" s="3408">
        <v>24.99</v>
      </c>
      <c r="AE1568" s="3409">
        <v>1500</v>
      </c>
      <c r="AF1568" s="2990">
        <f t="shared" ref="AF1568:AF1574" si="1">AD1568/AE1568</f>
        <v>1.6659999999999998E-2</v>
      </c>
      <c r="AG1568" s="2990">
        <v>0.1</v>
      </c>
      <c r="AH1568" s="3213" t="s">
        <v>1545</v>
      </c>
      <c r="AI1568" s="3213" t="s">
        <v>1545</v>
      </c>
      <c r="AJ1568" s="2994">
        <v>2.99</v>
      </c>
      <c r="AK1568" s="2581"/>
    </row>
    <row r="1569" spans="2:37" s="2887" customFormat="1" x14ac:dyDescent="0.2">
      <c r="B1569" s="4481" t="s">
        <v>6224</v>
      </c>
      <c r="C1569" s="4482"/>
      <c r="D1569" s="3407"/>
      <c r="E1569" s="2989">
        <f t="shared" si="0"/>
        <v>34.99</v>
      </c>
      <c r="F1569" s="3213" t="s">
        <v>1545</v>
      </c>
      <c r="G1569" s="3213" t="s">
        <v>1545</v>
      </c>
      <c r="H1569" s="3213" t="s">
        <v>1545</v>
      </c>
      <c r="I1569" s="3213" t="s">
        <v>1545</v>
      </c>
      <c r="J1569" s="3213" t="s">
        <v>1545</v>
      </c>
      <c r="K1569" s="3213" t="s">
        <v>1545</v>
      </c>
      <c r="L1569" s="3213">
        <v>0.18</v>
      </c>
      <c r="M1569" s="3213" t="s">
        <v>1545</v>
      </c>
      <c r="N1569" s="3213" t="s">
        <v>1545</v>
      </c>
      <c r="O1569" s="3213" t="s">
        <v>1545</v>
      </c>
      <c r="P1569" s="3213" t="s">
        <v>1545</v>
      </c>
      <c r="Q1569" s="3213">
        <v>0.18</v>
      </c>
      <c r="R1569" s="3213">
        <v>0.18</v>
      </c>
      <c r="S1569" s="3213" t="s">
        <v>1545</v>
      </c>
      <c r="T1569" s="3213" t="s">
        <v>1545</v>
      </c>
      <c r="U1569" s="3213" t="s">
        <v>1545</v>
      </c>
      <c r="V1569" s="3213" t="s">
        <v>1545</v>
      </c>
      <c r="W1569" s="3213" t="s">
        <v>1545</v>
      </c>
      <c r="X1569" s="2990">
        <v>0.06</v>
      </c>
      <c r="Y1569" s="3213" t="s">
        <v>1545</v>
      </c>
      <c r="Z1569" s="3213" t="s">
        <v>1545</v>
      </c>
      <c r="AA1569" s="3213">
        <v>50</v>
      </c>
      <c r="AB1569" s="2990">
        <v>0.06</v>
      </c>
      <c r="AC1569" s="3213" t="s">
        <v>1545</v>
      </c>
      <c r="AD1569" s="3408">
        <v>34.99</v>
      </c>
      <c r="AE1569" s="3409">
        <v>2000</v>
      </c>
      <c r="AF1569" s="2990">
        <f t="shared" si="1"/>
        <v>1.7495E-2</v>
      </c>
      <c r="AG1569" s="2990">
        <v>0.1</v>
      </c>
      <c r="AH1569" s="3213" t="s">
        <v>1545</v>
      </c>
      <c r="AI1569" s="3213" t="s">
        <v>1545</v>
      </c>
      <c r="AJ1569" s="2994">
        <v>3.49</v>
      </c>
      <c r="AK1569" s="2581"/>
    </row>
    <row r="1570" spans="2:37" s="2887" customFormat="1" x14ac:dyDescent="0.2">
      <c r="B1570" s="4481" t="s">
        <v>6226</v>
      </c>
      <c r="C1570" s="4482"/>
      <c r="D1570" s="3407"/>
      <c r="E1570" s="2989">
        <f t="shared" si="0"/>
        <v>39.99</v>
      </c>
      <c r="F1570" s="3213" t="s">
        <v>1545</v>
      </c>
      <c r="G1570" s="3213" t="s">
        <v>1545</v>
      </c>
      <c r="H1570" s="3213" t="s">
        <v>1545</v>
      </c>
      <c r="I1570" s="3213" t="s">
        <v>1545</v>
      </c>
      <c r="J1570" s="3213" t="s">
        <v>1545</v>
      </c>
      <c r="K1570" s="3213" t="s">
        <v>1545</v>
      </c>
      <c r="L1570" s="3213">
        <v>0.18</v>
      </c>
      <c r="M1570" s="3213" t="s">
        <v>1545</v>
      </c>
      <c r="N1570" s="3213" t="s">
        <v>1545</v>
      </c>
      <c r="O1570" s="3213" t="s">
        <v>1545</v>
      </c>
      <c r="P1570" s="3213" t="s">
        <v>1545</v>
      </c>
      <c r="Q1570" s="3213">
        <v>0.18</v>
      </c>
      <c r="R1570" s="3213">
        <v>0.18</v>
      </c>
      <c r="S1570" s="3213" t="s">
        <v>1545</v>
      </c>
      <c r="T1570" s="3213" t="s">
        <v>1545</v>
      </c>
      <c r="U1570" s="3213" t="s">
        <v>1545</v>
      </c>
      <c r="V1570" s="3213" t="s">
        <v>1545</v>
      </c>
      <c r="W1570" s="3213" t="s">
        <v>1545</v>
      </c>
      <c r="X1570" s="2990">
        <v>0.06</v>
      </c>
      <c r="Y1570" s="3213" t="s">
        <v>1545</v>
      </c>
      <c r="Z1570" s="3213" t="s">
        <v>1545</v>
      </c>
      <c r="AA1570" s="3213">
        <v>50</v>
      </c>
      <c r="AB1570" s="2990">
        <v>0.06</v>
      </c>
      <c r="AC1570" s="3213" t="s">
        <v>1545</v>
      </c>
      <c r="AD1570" s="3408">
        <v>39.99</v>
      </c>
      <c r="AE1570" s="3409">
        <v>3000</v>
      </c>
      <c r="AF1570" s="2990">
        <f t="shared" si="1"/>
        <v>1.333E-2</v>
      </c>
      <c r="AG1570" s="2990">
        <v>0.1</v>
      </c>
      <c r="AH1570" s="3213" t="s">
        <v>1545</v>
      </c>
      <c r="AI1570" s="3213" t="s">
        <v>1545</v>
      </c>
      <c r="AJ1570" s="2994">
        <v>3.99</v>
      </c>
      <c r="AK1570" s="2581"/>
    </row>
    <row r="1571" spans="2:37" s="2887" customFormat="1" x14ac:dyDescent="0.2">
      <c r="B1571" s="4481" t="s">
        <v>6228</v>
      </c>
      <c r="C1571" s="4482"/>
      <c r="D1571" s="3407"/>
      <c r="E1571" s="2989">
        <f t="shared" si="0"/>
        <v>59.99</v>
      </c>
      <c r="F1571" s="3213" t="s">
        <v>1545</v>
      </c>
      <c r="G1571" s="3213" t="s">
        <v>1545</v>
      </c>
      <c r="H1571" s="3213" t="s">
        <v>1545</v>
      </c>
      <c r="I1571" s="3213" t="s">
        <v>1545</v>
      </c>
      <c r="J1571" s="3213" t="s">
        <v>1545</v>
      </c>
      <c r="K1571" s="3213" t="s">
        <v>1545</v>
      </c>
      <c r="L1571" s="3213">
        <v>0.18</v>
      </c>
      <c r="M1571" s="3213" t="s">
        <v>1545</v>
      </c>
      <c r="N1571" s="3213" t="s">
        <v>1545</v>
      </c>
      <c r="O1571" s="3213" t="s">
        <v>1545</v>
      </c>
      <c r="P1571" s="3213" t="s">
        <v>1545</v>
      </c>
      <c r="Q1571" s="3213">
        <v>0.18</v>
      </c>
      <c r="R1571" s="3213">
        <v>0.18</v>
      </c>
      <c r="S1571" s="3213" t="s">
        <v>1545</v>
      </c>
      <c r="T1571" s="3213" t="s">
        <v>1545</v>
      </c>
      <c r="U1571" s="3213" t="s">
        <v>1545</v>
      </c>
      <c r="V1571" s="3213" t="s">
        <v>1545</v>
      </c>
      <c r="W1571" s="3213" t="s">
        <v>1545</v>
      </c>
      <c r="X1571" s="2990">
        <v>0.06</v>
      </c>
      <c r="Y1571" s="3213" t="s">
        <v>1545</v>
      </c>
      <c r="Z1571" s="3213" t="s">
        <v>1545</v>
      </c>
      <c r="AA1571" s="3213">
        <v>50</v>
      </c>
      <c r="AB1571" s="2990">
        <v>0.06</v>
      </c>
      <c r="AC1571" s="3213" t="s">
        <v>1545</v>
      </c>
      <c r="AD1571" s="3408">
        <v>59.99</v>
      </c>
      <c r="AE1571" s="3409">
        <v>10000</v>
      </c>
      <c r="AF1571" s="2990">
        <f t="shared" si="1"/>
        <v>5.999E-3</v>
      </c>
      <c r="AG1571" s="2990">
        <v>0.1</v>
      </c>
      <c r="AH1571" s="3213" t="s">
        <v>1545</v>
      </c>
      <c r="AI1571" s="3213" t="s">
        <v>1545</v>
      </c>
      <c r="AJ1571" s="2994">
        <v>3.99</v>
      </c>
      <c r="AK1571" s="2581"/>
    </row>
    <row r="1572" spans="2:37" s="2887" customFormat="1" x14ac:dyDescent="0.2">
      <c r="B1572" s="4481" t="s">
        <v>6230</v>
      </c>
      <c r="C1572" s="4482"/>
      <c r="D1572" s="3407"/>
      <c r="E1572" s="2989">
        <f t="shared" si="0"/>
        <v>29.99</v>
      </c>
      <c r="F1572" s="3213" t="s">
        <v>1545</v>
      </c>
      <c r="G1572" s="3213" t="s">
        <v>1545</v>
      </c>
      <c r="H1572" s="3213" t="s">
        <v>1545</v>
      </c>
      <c r="I1572" s="3213" t="s">
        <v>1545</v>
      </c>
      <c r="J1572" s="3213" t="s">
        <v>1545</v>
      </c>
      <c r="K1572" s="3213" t="s">
        <v>1545</v>
      </c>
      <c r="L1572" s="3213">
        <v>0.18</v>
      </c>
      <c r="M1572" s="3213" t="s">
        <v>1545</v>
      </c>
      <c r="N1572" s="3213" t="s">
        <v>1545</v>
      </c>
      <c r="O1572" s="3213" t="s">
        <v>1545</v>
      </c>
      <c r="P1572" s="3213" t="s">
        <v>1545</v>
      </c>
      <c r="Q1572" s="3213">
        <v>0.18</v>
      </c>
      <c r="R1572" s="3213">
        <v>0.18</v>
      </c>
      <c r="S1572" s="3213" t="s">
        <v>1545</v>
      </c>
      <c r="T1572" s="3213" t="s">
        <v>1545</v>
      </c>
      <c r="U1572" s="3213" t="s">
        <v>1545</v>
      </c>
      <c r="V1572" s="3213" t="s">
        <v>1545</v>
      </c>
      <c r="W1572" s="3213" t="s">
        <v>1545</v>
      </c>
      <c r="X1572" s="2990">
        <v>0.06</v>
      </c>
      <c r="Y1572" s="3213" t="s">
        <v>1545</v>
      </c>
      <c r="Z1572" s="3213" t="s">
        <v>1545</v>
      </c>
      <c r="AA1572" s="3213">
        <v>50</v>
      </c>
      <c r="AB1572" s="2990">
        <v>0.06</v>
      </c>
      <c r="AC1572" s="3213" t="s">
        <v>1545</v>
      </c>
      <c r="AD1572" s="3408">
        <v>29.99</v>
      </c>
      <c r="AE1572" s="3409">
        <v>1000</v>
      </c>
      <c r="AF1572" s="2990">
        <f t="shared" si="1"/>
        <v>2.9989999999999999E-2</v>
      </c>
      <c r="AG1572" s="2990">
        <v>0.1</v>
      </c>
      <c r="AH1572" s="3213" t="s">
        <v>1545</v>
      </c>
      <c r="AI1572" s="3213" t="s">
        <v>1545</v>
      </c>
      <c r="AJ1572" s="2994">
        <v>3.99</v>
      </c>
      <c r="AK1572" s="2581"/>
    </row>
    <row r="1573" spans="2:37" s="2887" customFormat="1" x14ac:dyDescent="0.2">
      <c r="B1573" s="4481" t="s">
        <v>6232</v>
      </c>
      <c r="C1573" s="4482"/>
      <c r="D1573" s="3407"/>
      <c r="E1573" s="2989">
        <f t="shared" si="0"/>
        <v>34.99</v>
      </c>
      <c r="F1573" s="3213" t="s">
        <v>1545</v>
      </c>
      <c r="G1573" s="3213" t="s">
        <v>1545</v>
      </c>
      <c r="H1573" s="3213" t="s">
        <v>1545</v>
      </c>
      <c r="I1573" s="3213" t="s">
        <v>1545</v>
      </c>
      <c r="J1573" s="3213" t="s">
        <v>1545</v>
      </c>
      <c r="K1573" s="3213" t="s">
        <v>1545</v>
      </c>
      <c r="L1573" s="3213">
        <v>0.18</v>
      </c>
      <c r="M1573" s="3213" t="s">
        <v>1545</v>
      </c>
      <c r="N1573" s="3213" t="s">
        <v>1545</v>
      </c>
      <c r="O1573" s="3213" t="s">
        <v>1545</v>
      </c>
      <c r="P1573" s="3213" t="s">
        <v>1545</v>
      </c>
      <c r="Q1573" s="3213">
        <v>0.18</v>
      </c>
      <c r="R1573" s="3213">
        <v>0.18</v>
      </c>
      <c r="S1573" s="3213" t="s">
        <v>1545</v>
      </c>
      <c r="T1573" s="3213" t="s">
        <v>1545</v>
      </c>
      <c r="U1573" s="3213" t="s">
        <v>1545</v>
      </c>
      <c r="V1573" s="3213" t="s">
        <v>1545</v>
      </c>
      <c r="W1573" s="3213" t="s">
        <v>1545</v>
      </c>
      <c r="X1573" s="2990">
        <v>0.06</v>
      </c>
      <c r="Y1573" s="3213" t="s">
        <v>1545</v>
      </c>
      <c r="Z1573" s="3213" t="s">
        <v>1545</v>
      </c>
      <c r="AA1573" s="3213">
        <v>50</v>
      </c>
      <c r="AB1573" s="2990">
        <v>0.06</v>
      </c>
      <c r="AC1573" s="3213" t="s">
        <v>1545</v>
      </c>
      <c r="AD1573" s="3408">
        <v>34.99</v>
      </c>
      <c r="AE1573" s="3409">
        <v>1500</v>
      </c>
      <c r="AF1573" s="2990">
        <f t="shared" si="1"/>
        <v>2.3326666666666669E-2</v>
      </c>
      <c r="AG1573" s="2990">
        <v>0.1</v>
      </c>
      <c r="AH1573" s="3213" t="s">
        <v>1545</v>
      </c>
      <c r="AI1573" s="3213" t="s">
        <v>1545</v>
      </c>
      <c r="AJ1573" s="2994">
        <v>2.4900000000000002</v>
      </c>
      <c r="AK1573" s="2581"/>
    </row>
    <row r="1574" spans="2:37" s="2887" customFormat="1" ht="13.5" thickBot="1" x14ac:dyDescent="0.25">
      <c r="B1574" s="4491" t="s">
        <v>6234</v>
      </c>
      <c r="C1574" s="4492"/>
      <c r="D1574" s="3411"/>
      <c r="E1574" s="3092">
        <f t="shared" si="0"/>
        <v>44.99</v>
      </c>
      <c r="F1574" s="3381" t="s">
        <v>1545</v>
      </c>
      <c r="G1574" s="3381" t="s">
        <v>1545</v>
      </c>
      <c r="H1574" s="3381" t="s">
        <v>1545</v>
      </c>
      <c r="I1574" s="3381" t="s">
        <v>1545</v>
      </c>
      <c r="J1574" s="3381" t="s">
        <v>1545</v>
      </c>
      <c r="K1574" s="3381" t="s">
        <v>1545</v>
      </c>
      <c r="L1574" s="3381">
        <v>0.18</v>
      </c>
      <c r="M1574" s="3381" t="s">
        <v>1545</v>
      </c>
      <c r="N1574" s="3381" t="s">
        <v>1545</v>
      </c>
      <c r="O1574" s="3381" t="s">
        <v>1545</v>
      </c>
      <c r="P1574" s="3381" t="s">
        <v>1545</v>
      </c>
      <c r="Q1574" s="3381">
        <v>0.18</v>
      </c>
      <c r="R1574" s="3381">
        <v>0.18</v>
      </c>
      <c r="S1574" s="3381" t="s">
        <v>1545</v>
      </c>
      <c r="T1574" s="3381" t="s">
        <v>1545</v>
      </c>
      <c r="U1574" s="3381" t="s">
        <v>1545</v>
      </c>
      <c r="V1574" s="3381" t="s">
        <v>1545</v>
      </c>
      <c r="W1574" s="3381" t="s">
        <v>1545</v>
      </c>
      <c r="X1574" s="3093">
        <v>0.06</v>
      </c>
      <c r="Y1574" s="3381" t="s">
        <v>1545</v>
      </c>
      <c r="Z1574" s="3381" t="s">
        <v>1545</v>
      </c>
      <c r="AA1574" s="3381">
        <v>50</v>
      </c>
      <c r="AB1574" s="3093">
        <v>0.06</v>
      </c>
      <c r="AC1574" s="3381" t="s">
        <v>1545</v>
      </c>
      <c r="AD1574" s="3440">
        <v>44.99</v>
      </c>
      <c r="AE1574" s="3412">
        <v>2000</v>
      </c>
      <c r="AF1574" s="3093">
        <f t="shared" si="1"/>
        <v>2.2495000000000001E-2</v>
      </c>
      <c r="AG1574" s="3093">
        <v>0.1</v>
      </c>
      <c r="AH1574" s="3381" t="s">
        <v>1545</v>
      </c>
      <c r="AI1574" s="3381" t="s">
        <v>1545</v>
      </c>
      <c r="AJ1574" s="3097">
        <v>2.99</v>
      </c>
      <c r="AK1574" s="2581"/>
    </row>
    <row r="1575" spans="2:37" s="2887" customFormat="1" x14ac:dyDescent="0.2">
      <c r="B1575" s="2582"/>
      <c r="C1575" s="2575"/>
      <c r="D1575" s="3648"/>
      <c r="E1575" s="3648"/>
      <c r="F1575" s="3648"/>
      <c r="G1575" s="3648"/>
      <c r="H1575" s="2575"/>
      <c r="I1575" s="2576"/>
      <c r="J1575" s="2576"/>
      <c r="K1575" s="2576"/>
      <c r="L1575" s="2576"/>
      <c r="M1575" s="2575"/>
      <c r="N1575" s="2576"/>
      <c r="O1575" s="2576"/>
      <c r="P1575" s="2576"/>
      <c r="Q1575" s="2576"/>
      <c r="R1575" s="2576"/>
      <c r="S1575" s="2575"/>
      <c r="T1575" s="2574"/>
      <c r="U1575" s="2574"/>
      <c r="V1575" s="2574"/>
      <c r="W1575" s="2574"/>
      <c r="X1575" s="2574"/>
      <c r="Y1575" s="2574"/>
      <c r="Z1575" s="2574"/>
      <c r="AA1575" s="2574"/>
      <c r="AB1575" s="2574"/>
      <c r="AC1575" s="2574"/>
      <c r="AD1575" s="2574"/>
      <c r="AE1575" s="2574"/>
      <c r="AF1575" s="2574"/>
      <c r="AG1575" s="2574"/>
      <c r="AH1575" s="2574"/>
      <c r="AI1575" s="2574"/>
      <c r="AJ1575" s="2574"/>
      <c r="AK1575" s="2581"/>
    </row>
    <row r="1576" spans="2:37" s="2887" customFormat="1" x14ac:dyDescent="0.2">
      <c r="B1576" s="3641" t="s">
        <v>5051</v>
      </c>
      <c r="C1576" s="3642"/>
      <c r="D1576" s="3640" t="s">
        <v>6213</v>
      </c>
      <c r="E1576" s="3640"/>
      <c r="F1576" s="3640"/>
      <c r="G1576" s="3640"/>
      <c r="H1576" s="2578"/>
      <c r="I1576" s="2578"/>
      <c r="J1576" s="2578"/>
      <c r="K1576" s="2578"/>
      <c r="L1576" s="2578"/>
      <c r="M1576" s="2578"/>
      <c r="N1576" s="2578"/>
      <c r="O1576" s="2578"/>
      <c r="P1576" s="2578"/>
      <c r="Q1576" s="2578"/>
      <c r="R1576" s="2578"/>
      <c r="S1576" s="2578"/>
      <c r="T1576" s="2574"/>
      <c r="U1576" s="2574"/>
      <c r="V1576" s="2574"/>
      <c r="W1576" s="2574"/>
      <c r="X1576" s="2574"/>
      <c r="Y1576" s="2574"/>
      <c r="Z1576" s="2574"/>
      <c r="AA1576" s="2574"/>
      <c r="AB1576" s="2574"/>
      <c r="AC1576" s="2574"/>
      <c r="AD1576" s="2574"/>
      <c r="AE1576" s="2574"/>
      <c r="AF1576" s="2574"/>
      <c r="AG1576" s="2574"/>
      <c r="AH1576" s="2574"/>
      <c r="AI1576" s="2574"/>
      <c r="AJ1576" s="2574"/>
      <c r="AK1576" s="2581"/>
    </row>
    <row r="1577" spans="2:37" s="2887" customFormat="1" x14ac:dyDescent="0.2">
      <c r="B1577" s="3641" t="s">
        <v>5052</v>
      </c>
      <c r="C1577" s="3642"/>
      <c r="D1577" s="3640" t="s">
        <v>1528</v>
      </c>
      <c r="E1577" s="3640"/>
      <c r="F1577" s="3640"/>
      <c r="G1577" s="3640"/>
      <c r="H1577" s="2578"/>
      <c r="I1577" s="2578"/>
      <c r="J1577" s="2578"/>
      <c r="K1577" s="2578"/>
      <c r="L1577" s="2578"/>
      <c r="M1577" s="2578"/>
      <c r="N1577" s="2578"/>
      <c r="O1577" s="2578"/>
      <c r="P1577" s="2578"/>
      <c r="Q1577" s="2578"/>
      <c r="R1577" s="2578"/>
      <c r="S1577" s="2578"/>
      <c r="T1577" s="2574"/>
      <c r="U1577" s="2574"/>
      <c r="V1577" s="2574"/>
      <c r="W1577" s="2574"/>
      <c r="X1577" s="2574"/>
      <c r="Y1577" s="2574"/>
      <c r="Z1577" s="2574"/>
      <c r="AA1577" s="2574"/>
      <c r="AB1577" s="2574"/>
      <c r="AC1577" s="2574"/>
      <c r="AD1577" s="2574"/>
      <c r="AE1577" s="2574"/>
      <c r="AF1577" s="2574"/>
      <c r="AG1577" s="2574"/>
      <c r="AH1577" s="2574"/>
      <c r="AI1577" s="2574"/>
      <c r="AJ1577" s="2574"/>
      <c r="AK1577" s="2581"/>
    </row>
    <row r="1578" spans="2:37" s="2887" customFormat="1" ht="15.75" thickBot="1" x14ac:dyDescent="0.25">
      <c r="B1578" s="3645"/>
      <c r="C1578" s="3646"/>
      <c r="D1578" s="3647"/>
      <c r="E1578" s="3647"/>
      <c r="F1578" s="3647"/>
      <c r="G1578" s="3647"/>
      <c r="H1578" s="2583"/>
      <c r="I1578" s="2583"/>
      <c r="J1578" s="2583"/>
      <c r="K1578" s="2583"/>
      <c r="L1578" s="2583"/>
      <c r="M1578" s="2583"/>
      <c r="N1578" s="2583"/>
      <c r="O1578" s="2583"/>
      <c r="P1578" s="2583"/>
      <c r="Q1578" s="2583"/>
      <c r="R1578" s="2583"/>
      <c r="S1578" s="2583"/>
      <c r="T1578" s="2584"/>
      <c r="U1578" s="2584"/>
      <c r="V1578" s="2584"/>
      <c r="W1578" s="2584"/>
      <c r="X1578" s="2584"/>
      <c r="Y1578" s="2584"/>
      <c r="Z1578" s="2584"/>
      <c r="AA1578" s="2584"/>
      <c r="AB1578" s="2584"/>
      <c r="AC1578" s="2584"/>
      <c r="AD1578" s="2584"/>
      <c r="AE1578" s="2584"/>
      <c r="AF1578" s="2584"/>
      <c r="AG1578" s="2584"/>
      <c r="AH1578" s="2584"/>
      <c r="AI1578" s="2584"/>
      <c r="AJ1578" s="2584"/>
      <c r="AK1578" s="2586"/>
    </row>
    <row r="1579" spans="2:37" s="2887" customFormat="1" x14ac:dyDescent="0.2">
      <c r="B1579" s="2786" t="str">
        <f>+B1556</f>
        <v>.</v>
      </c>
    </row>
    <row r="1580" spans="2:37" s="2887" customFormat="1" ht="13.5" thickBot="1" x14ac:dyDescent="0.25">
      <c r="B1580" s="2786"/>
    </row>
    <row r="1581" spans="2:37" s="2887" customFormat="1" ht="20.25" x14ac:dyDescent="0.2">
      <c r="B1581" s="3616" t="s">
        <v>5060</v>
      </c>
      <c r="C1581" s="3617"/>
      <c r="D1581" s="3617"/>
      <c r="E1581" s="3617"/>
      <c r="F1581" s="3617"/>
      <c r="G1581" s="3617"/>
      <c r="H1581" s="3617"/>
      <c r="I1581" s="3617"/>
      <c r="J1581" s="3617"/>
      <c r="K1581" s="3617"/>
      <c r="L1581" s="3617"/>
      <c r="M1581" s="3617"/>
      <c r="N1581" s="3617"/>
      <c r="O1581" s="3617"/>
      <c r="P1581" s="3617"/>
      <c r="Q1581" s="3617"/>
      <c r="R1581" s="3617"/>
      <c r="S1581" s="3617"/>
      <c r="T1581" s="3617"/>
      <c r="U1581" s="3617"/>
      <c r="V1581" s="3617"/>
      <c r="W1581" s="3617"/>
      <c r="X1581" s="3617"/>
      <c r="Y1581" s="3617"/>
      <c r="Z1581" s="3617"/>
      <c r="AA1581" s="3617"/>
      <c r="AB1581" s="3617"/>
      <c r="AC1581" s="3617"/>
      <c r="AD1581" s="3617"/>
      <c r="AE1581" s="3617"/>
      <c r="AF1581" s="3617"/>
      <c r="AG1581" s="3617"/>
      <c r="AH1581" s="3617"/>
      <c r="AI1581" s="3617"/>
      <c r="AJ1581" s="3617"/>
      <c r="AK1581" s="3618"/>
    </row>
    <row r="1582" spans="2:37" s="2887" customFormat="1" x14ac:dyDescent="0.2">
      <c r="B1582" s="2579"/>
      <c r="C1582" s="3417"/>
      <c r="D1582" s="3417"/>
      <c r="E1582" s="3417"/>
      <c r="F1582" s="3417"/>
      <c r="G1582" s="2580"/>
      <c r="H1582" s="2580"/>
      <c r="I1582" s="2580"/>
      <c r="J1582" s="2580"/>
      <c r="K1582" s="2580"/>
      <c r="L1582" s="2580"/>
      <c r="M1582" s="2580"/>
      <c r="N1582" s="2580"/>
      <c r="O1582" s="2580"/>
      <c r="P1582" s="2580"/>
      <c r="Q1582" s="2580"/>
      <c r="R1582" s="2580"/>
      <c r="S1582" s="2580"/>
      <c r="T1582" s="2580"/>
      <c r="U1582" s="2580"/>
      <c r="V1582" s="2580"/>
      <c r="W1582" s="2580"/>
      <c r="X1582" s="2580"/>
      <c r="Y1582" s="2580"/>
      <c r="Z1582" s="2580"/>
      <c r="AA1582" s="2580"/>
      <c r="AB1582" s="2580"/>
      <c r="AC1582" s="2580"/>
      <c r="AD1582" s="2580"/>
      <c r="AE1582" s="2580"/>
      <c r="AF1582" s="2580"/>
      <c r="AG1582" s="2580"/>
      <c r="AH1582" s="2580"/>
      <c r="AI1582" s="2580"/>
      <c r="AJ1582" s="2580"/>
      <c r="AK1582" s="2581"/>
    </row>
    <row r="1583" spans="2:37" s="2887" customFormat="1" x14ac:dyDescent="0.2">
      <c r="B1583" s="2579" t="s">
        <v>5047</v>
      </c>
      <c r="C1583" s="3417"/>
      <c r="D1583" s="3619" t="s">
        <v>6218</v>
      </c>
      <c r="E1583" s="3619"/>
      <c r="F1583" s="3619"/>
      <c r="G1583" s="2580"/>
      <c r="H1583" s="2580"/>
      <c r="I1583" s="2580"/>
      <c r="J1583" s="2580"/>
      <c r="K1583" s="2580"/>
      <c r="L1583" s="2580"/>
      <c r="M1583" s="2580"/>
      <c r="N1583" s="2580"/>
      <c r="O1583" s="2580"/>
      <c r="P1583" s="2580"/>
      <c r="Q1583" s="2580"/>
      <c r="R1583" s="2580"/>
      <c r="S1583" s="2580"/>
      <c r="T1583" s="2580"/>
      <c r="U1583" s="2580"/>
      <c r="V1583" s="2580"/>
      <c r="W1583" s="2580"/>
      <c r="X1583" s="2580"/>
      <c r="Y1583" s="2580"/>
      <c r="Z1583" s="2580"/>
      <c r="AA1583" s="2580"/>
      <c r="AB1583" s="2580"/>
      <c r="AC1583" s="2580"/>
      <c r="AD1583" s="2580"/>
      <c r="AE1583" s="2580"/>
      <c r="AF1583" s="2580"/>
      <c r="AG1583" s="2580"/>
      <c r="AH1583" s="2580"/>
      <c r="AI1583" s="2580"/>
      <c r="AJ1583" s="2580"/>
      <c r="AK1583" s="2581"/>
    </row>
    <row r="1584" spans="2:37" s="2887" customFormat="1" ht="13.5" thickBot="1" x14ac:dyDescent="0.25">
      <c r="B1584" s="3620" t="s">
        <v>5061</v>
      </c>
      <c r="C1584" s="3621"/>
      <c r="D1584" s="3622">
        <v>41597</v>
      </c>
      <c r="E1584" s="3622"/>
      <c r="F1584" s="3417"/>
      <c r="G1584" s="2580"/>
      <c r="H1584" s="2580"/>
      <c r="I1584" s="2580"/>
      <c r="J1584" s="2580"/>
      <c r="K1584" s="2580"/>
      <c r="L1584" s="2580"/>
      <c r="M1584" s="2580"/>
      <c r="N1584" s="2580"/>
      <c r="O1584" s="2580"/>
      <c r="P1584" s="2580"/>
      <c r="Q1584" s="2580"/>
      <c r="R1584" s="2580"/>
      <c r="S1584" s="2580"/>
      <c r="T1584" s="2580"/>
      <c r="U1584" s="2580"/>
      <c r="V1584" s="2580"/>
      <c r="W1584" s="2580"/>
      <c r="X1584" s="2580"/>
      <c r="Y1584" s="2580"/>
      <c r="Z1584" s="2580"/>
      <c r="AA1584" s="2580"/>
      <c r="AB1584" s="2580"/>
      <c r="AC1584" s="2580"/>
      <c r="AD1584" s="2580"/>
      <c r="AE1584" s="2580"/>
      <c r="AF1584" s="2580"/>
      <c r="AG1584" s="2580"/>
      <c r="AH1584" s="2580"/>
      <c r="AI1584" s="2580"/>
      <c r="AJ1584" s="2580"/>
      <c r="AK1584" s="2581"/>
    </row>
    <row r="1585" spans="2:37" s="2887" customFormat="1" ht="117" customHeight="1" thickBot="1" x14ac:dyDescent="0.25">
      <c r="B1585" s="3633" t="s">
        <v>5062</v>
      </c>
      <c r="C1585" s="3634"/>
      <c r="D1585" s="3623" t="s">
        <v>6219</v>
      </c>
      <c r="E1585" s="3624"/>
      <c r="F1585" s="3624"/>
      <c r="G1585" s="3624"/>
      <c r="H1585" s="3624"/>
      <c r="I1585" s="3624"/>
      <c r="J1585" s="3624"/>
      <c r="K1585" s="3625"/>
      <c r="L1585" s="2580"/>
      <c r="M1585" s="2580"/>
      <c r="N1585" s="2580"/>
      <c r="O1585" s="2580"/>
      <c r="P1585" s="2580"/>
      <c r="Q1585" s="2580"/>
      <c r="R1585" s="2580"/>
      <c r="S1585" s="2580"/>
      <c r="T1585" s="2580"/>
      <c r="U1585" s="2580"/>
      <c r="V1585" s="2580"/>
      <c r="W1585" s="2580"/>
      <c r="X1585" s="2580"/>
      <c r="Y1585" s="2580"/>
      <c r="Z1585" s="2580"/>
      <c r="AA1585" s="2580"/>
      <c r="AB1585" s="2580"/>
      <c r="AC1585" s="2580"/>
      <c r="AD1585" s="2580"/>
      <c r="AE1585" s="2580"/>
      <c r="AF1585" s="2580"/>
      <c r="AG1585" s="2580"/>
      <c r="AH1585" s="2580"/>
      <c r="AI1585" s="2580"/>
      <c r="AJ1585" s="2580"/>
      <c r="AK1585" s="2581"/>
    </row>
    <row r="1586" spans="2:37" s="2887" customFormat="1" ht="13.5" thickBot="1" x14ac:dyDescent="0.25">
      <c r="B1586" s="3635"/>
      <c r="C1586" s="3626"/>
      <c r="D1586" s="3626"/>
      <c r="E1586" s="3626"/>
      <c r="F1586" s="3626"/>
      <c r="G1586" s="3626"/>
      <c r="H1586" s="3626"/>
      <c r="I1586" s="3626"/>
      <c r="J1586" s="3626"/>
      <c r="K1586" s="3626"/>
      <c r="L1586" s="3626"/>
      <c r="M1586" s="3626"/>
      <c r="N1586" s="3626"/>
      <c r="O1586" s="3626"/>
      <c r="P1586" s="3626"/>
      <c r="Q1586" s="3626"/>
      <c r="R1586" s="2580"/>
      <c r="S1586" s="2580"/>
      <c r="T1586" s="2580"/>
      <c r="U1586" s="2580"/>
      <c r="V1586" s="2580"/>
      <c r="W1586" s="2580"/>
      <c r="X1586" s="2580"/>
      <c r="Y1586" s="2580"/>
      <c r="Z1586" s="2580"/>
      <c r="AA1586" s="2580"/>
      <c r="AB1586" s="2580"/>
      <c r="AC1586" s="2580"/>
      <c r="AD1586" s="2580"/>
      <c r="AE1586" s="2580"/>
      <c r="AF1586" s="2580"/>
      <c r="AG1586" s="2580"/>
      <c r="AH1586" s="2580"/>
      <c r="AI1586" s="2580"/>
      <c r="AJ1586" s="2580"/>
      <c r="AK1586" s="2581"/>
    </row>
    <row r="1587" spans="2:37" s="2887" customFormat="1" ht="13.5" thickBot="1" x14ac:dyDescent="0.25">
      <c r="B1587" s="3627" t="s">
        <v>5063</v>
      </c>
      <c r="C1587" s="3627"/>
      <c r="D1587" s="3627" t="s">
        <v>5053</v>
      </c>
      <c r="E1587" s="3627" t="s">
        <v>5064</v>
      </c>
      <c r="F1587" s="3629" t="s">
        <v>224</v>
      </c>
      <c r="G1587" s="3629"/>
      <c r="H1587" s="3629"/>
      <c r="I1587" s="3629"/>
      <c r="J1587" s="3629"/>
      <c r="K1587" s="3629"/>
      <c r="L1587" s="3629"/>
      <c r="M1587" s="3629"/>
      <c r="N1587" s="3629"/>
      <c r="O1587" s="3629"/>
      <c r="P1587" s="3629"/>
      <c r="Q1587" s="3629"/>
      <c r="R1587" s="3629"/>
      <c r="S1587" s="3629" t="s">
        <v>340</v>
      </c>
      <c r="T1587" s="3629"/>
      <c r="U1587" s="3629"/>
      <c r="V1587" s="3629"/>
      <c r="W1587" s="3629"/>
      <c r="X1587" s="3629"/>
      <c r="Y1587" s="3629"/>
      <c r="Z1587" s="3629"/>
      <c r="AA1587" s="3629"/>
      <c r="AB1587" s="3629"/>
      <c r="AC1587" s="3629"/>
      <c r="AD1587" s="3629" t="s">
        <v>225</v>
      </c>
      <c r="AE1587" s="3629"/>
      <c r="AF1587" s="3629"/>
      <c r="AG1587" s="3629"/>
      <c r="AH1587" s="3630" t="s">
        <v>5048</v>
      </c>
      <c r="AI1587" s="3630"/>
      <c r="AJ1587" s="3630"/>
      <c r="AK1587" s="2581"/>
    </row>
    <row r="1588" spans="2:37" s="2887" customFormat="1" ht="13.5" thickBot="1" x14ac:dyDescent="0.25">
      <c r="B1588" s="3628"/>
      <c r="C1588" s="3628"/>
      <c r="D1588" s="3628"/>
      <c r="E1588" s="3628"/>
      <c r="F1588" s="3628" t="s">
        <v>5065</v>
      </c>
      <c r="G1588" s="3628" t="s">
        <v>5066</v>
      </c>
      <c r="H1588" s="3627" t="s">
        <v>5067</v>
      </c>
      <c r="I1588" s="3631" t="s">
        <v>5068</v>
      </c>
      <c r="J1588" s="3631" t="s">
        <v>5069</v>
      </c>
      <c r="K1588" s="3632" t="s">
        <v>5070</v>
      </c>
      <c r="L1588" s="3632" t="s">
        <v>5071</v>
      </c>
      <c r="M1588" s="3631" t="s">
        <v>5072</v>
      </c>
      <c r="N1588" s="3631"/>
      <c r="O1588" s="3632" t="s">
        <v>5073</v>
      </c>
      <c r="P1588" s="3632" t="s">
        <v>5074</v>
      </c>
      <c r="Q1588" s="3632" t="s">
        <v>5075</v>
      </c>
      <c r="R1588" s="3632" t="s">
        <v>5076</v>
      </c>
      <c r="S1588" s="3627" t="s">
        <v>5077</v>
      </c>
      <c r="T1588" s="3627" t="s">
        <v>5078</v>
      </c>
      <c r="U1588" s="3627" t="s">
        <v>5079</v>
      </c>
      <c r="V1588" s="3627" t="s">
        <v>5080</v>
      </c>
      <c r="W1588" s="3627" t="s">
        <v>5081</v>
      </c>
      <c r="X1588" s="3627" t="s">
        <v>5082</v>
      </c>
      <c r="Y1588" s="3627" t="s">
        <v>5083</v>
      </c>
      <c r="Z1588" s="3627" t="s">
        <v>5084</v>
      </c>
      <c r="AA1588" s="3627" t="s">
        <v>5085</v>
      </c>
      <c r="AB1588" s="3631" t="s">
        <v>5086</v>
      </c>
      <c r="AC1588" s="3631" t="s">
        <v>5087</v>
      </c>
      <c r="AD1588" s="3627" t="s">
        <v>5088</v>
      </c>
      <c r="AE1588" s="3627" t="s">
        <v>5089</v>
      </c>
      <c r="AF1588" s="3627" t="s">
        <v>5090</v>
      </c>
      <c r="AG1588" s="3627" t="s">
        <v>5091</v>
      </c>
      <c r="AH1588" s="3627" t="s">
        <v>1162</v>
      </c>
      <c r="AI1588" s="3627" t="s">
        <v>5049</v>
      </c>
      <c r="AJ1588" s="3627" t="s">
        <v>5050</v>
      </c>
      <c r="AK1588" s="2581"/>
    </row>
    <row r="1589" spans="2:37" s="2887" customFormat="1" ht="13.5" thickBot="1" x14ac:dyDescent="0.25">
      <c r="B1589" s="3628"/>
      <c r="C1589" s="3628"/>
      <c r="D1589" s="3628"/>
      <c r="E1589" s="3628"/>
      <c r="F1589" s="3628"/>
      <c r="G1589" s="3628"/>
      <c r="H1589" s="3628"/>
      <c r="I1589" s="3632"/>
      <c r="J1589" s="3632"/>
      <c r="K1589" s="3632"/>
      <c r="L1589" s="3632"/>
      <c r="M1589" s="3418" t="s">
        <v>5092</v>
      </c>
      <c r="N1589" s="3419" t="s">
        <v>2809</v>
      </c>
      <c r="O1589" s="3632"/>
      <c r="P1589" s="3632"/>
      <c r="Q1589" s="3632"/>
      <c r="R1589" s="3632"/>
      <c r="S1589" s="3628"/>
      <c r="T1589" s="3628"/>
      <c r="U1589" s="3628"/>
      <c r="V1589" s="3628"/>
      <c r="W1589" s="3628"/>
      <c r="X1589" s="3628"/>
      <c r="Y1589" s="3628"/>
      <c r="Z1589" s="3628"/>
      <c r="AA1589" s="3628"/>
      <c r="AB1589" s="3632"/>
      <c r="AC1589" s="3632"/>
      <c r="AD1589" s="3628"/>
      <c r="AE1589" s="3628"/>
      <c r="AF1589" s="3628"/>
      <c r="AG1589" s="3628"/>
      <c r="AH1589" s="3628"/>
      <c r="AI1589" s="3628"/>
      <c r="AJ1589" s="3628"/>
      <c r="AK1589" s="2581"/>
    </row>
    <row r="1590" spans="2:37" s="2887" customFormat="1" x14ac:dyDescent="0.2">
      <c r="B1590" s="4483" t="s">
        <v>6220</v>
      </c>
      <c r="C1590" s="4484"/>
      <c r="D1590" s="3403" t="s">
        <v>6221</v>
      </c>
      <c r="E1590" s="2982">
        <v>29.99</v>
      </c>
      <c r="F1590" s="3208" t="s">
        <v>1545</v>
      </c>
      <c r="G1590" s="3208" t="s">
        <v>1545</v>
      </c>
      <c r="H1590" s="3208" t="s">
        <v>1545</v>
      </c>
      <c r="I1590" s="3208" t="s">
        <v>1545</v>
      </c>
      <c r="J1590" s="3208" t="s">
        <v>1545</v>
      </c>
      <c r="K1590" s="3208" t="s">
        <v>1545</v>
      </c>
      <c r="L1590" s="3208">
        <v>0.18</v>
      </c>
      <c r="M1590" s="3208" t="s">
        <v>1545</v>
      </c>
      <c r="N1590" s="3208" t="s">
        <v>1545</v>
      </c>
      <c r="O1590" s="3208" t="s">
        <v>1545</v>
      </c>
      <c r="P1590" s="3208" t="s">
        <v>1545</v>
      </c>
      <c r="Q1590" s="3208">
        <v>0.18</v>
      </c>
      <c r="R1590" s="3208">
        <v>0.18</v>
      </c>
      <c r="S1590" s="3208" t="s">
        <v>1545</v>
      </c>
      <c r="T1590" s="3208" t="s">
        <v>1545</v>
      </c>
      <c r="U1590" s="3208" t="s">
        <v>1545</v>
      </c>
      <c r="V1590" s="3208" t="s">
        <v>1545</v>
      </c>
      <c r="W1590" s="3208" t="s">
        <v>1545</v>
      </c>
      <c r="X1590" s="2983">
        <v>0.06</v>
      </c>
      <c r="Y1590" s="3208" t="s">
        <v>1545</v>
      </c>
      <c r="Z1590" s="3208" t="s">
        <v>1545</v>
      </c>
      <c r="AA1590" s="3208" t="s">
        <v>1545</v>
      </c>
      <c r="AB1590" s="2983">
        <v>0.06</v>
      </c>
      <c r="AC1590" s="3208" t="s">
        <v>1545</v>
      </c>
      <c r="AD1590" s="3404">
        <v>24.99</v>
      </c>
      <c r="AE1590" s="3405">
        <v>1000</v>
      </c>
      <c r="AF1590" s="2983">
        <f>AD1590/AE1590</f>
        <v>2.4989999999999998E-2</v>
      </c>
      <c r="AG1590" s="2983">
        <v>0.1</v>
      </c>
      <c r="AH1590" s="3208" t="s">
        <v>1545</v>
      </c>
      <c r="AI1590" s="3208" t="s">
        <v>1545</v>
      </c>
      <c r="AJ1590" s="2987">
        <v>2.4900000000000002</v>
      </c>
      <c r="AK1590" s="2581"/>
    </row>
    <row r="1591" spans="2:37" s="2887" customFormat="1" x14ac:dyDescent="0.2">
      <c r="B1591" s="4481" t="s">
        <v>6222</v>
      </c>
      <c r="C1591" s="4482"/>
      <c r="D1591" s="3407" t="s">
        <v>6223</v>
      </c>
      <c r="E1591" s="2989">
        <v>34.99</v>
      </c>
      <c r="F1591" s="3213" t="s">
        <v>1545</v>
      </c>
      <c r="G1591" s="3213" t="s">
        <v>1545</v>
      </c>
      <c r="H1591" s="3213" t="s">
        <v>1545</v>
      </c>
      <c r="I1591" s="3213" t="s">
        <v>1545</v>
      </c>
      <c r="J1591" s="3213" t="s">
        <v>1545</v>
      </c>
      <c r="K1591" s="3213" t="s">
        <v>1545</v>
      </c>
      <c r="L1591" s="3213">
        <v>0.18</v>
      </c>
      <c r="M1591" s="3213" t="s">
        <v>1545</v>
      </c>
      <c r="N1591" s="3213" t="s">
        <v>1545</v>
      </c>
      <c r="O1591" s="3213" t="s">
        <v>1545</v>
      </c>
      <c r="P1591" s="3213" t="s">
        <v>1545</v>
      </c>
      <c r="Q1591" s="3213">
        <v>0.18</v>
      </c>
      <c r="R1591" s="3213">
        <v>0.18</v>
      </c>
      <c r="S1591" s="3213" t="s">
        <v>1545</v>
      </c>
      <c r="T1591" s="3213" t="s">
        <v>1545</v>
      </c>
      <c r="U1591" s="3213" t="s">
        <v>1545</v>
      </c>
      <c r="V1591" s="3213" t="s">
        <v>1545</v>
      </c>
      <c r="W1591" s="3213" t="s">
        <v>1545</v>
      </c>
      <c r="X1591" s="2990">
        <v>0.06</v>
      </c>
      <c r="Y1591" s="3213" t="s">
        <v>1545</v>
      </c>
      <c r="Z1591" s="3213" t="s">
        <v>1545</v>
      </c>
      <c r="AA1591" s="3213" t="s">
        <v>1545</v>
      </c>
      <c r="AB1591" s="2990">
        <v>0.06</v>
      </c>
      <c r="AC1591" s="3213" t="s">
        <v>1545</v>
      </c>
      <c r="AD1591" s="3408">
        <v>29.99</v>
      </c>
      <c r="AE1591" s="3409">
        <v>1500</v>
      </c>
      <c r="AF1591" s="2990">
        <f t="shared" ref="AF1591:AF1597" si="2">AD1591/AE1591</f>
        <v>1.9993333333333332E-2</v>
      </c>
      <c r="AG1591" s="2990">
        <v>0.1</v>
      </c>
      <c r="AH1591" s="3213" t="s">
        <v>1545</v>
      </c>
      <c r="AI1591" s="3213" t="s">
        <v>1545</v>
      </c>
      <c r="AJ1591" s="2994">
        <v>2.99</v>
      </c>
      <c r="AK1591" s="2581"/>
    </row>
    <row r="1592" spans="2:37" s="2887" customFormat="1" x14ac:dyDescent="0.2">
      <c r="B1592" s="4481" t="s">
        <v>6224</v>
      </c>
      <c r="C1592" s="4482"/>
      <c r="D1592" s="3407" t="s">
        <v>6225</v>
      </c>
      <c r="E1592" s="2989">
        <v>44.99</v>
      </c>
      <c r="F1592" s="3213" t="s">
        <v>1545</v>
      </c>
      <c r="G1592" s="3213" t="s">
        <v>1545</v>
      </c>
      <c r="H1592" s="3213" t="s">
        <v>1545</v>
      </c>
      <c r="I1592" s="3213" t="s">
        <v>1545</v>
      </c>
      <c r="J1592" s="3213" t="s">
        <v>1545</v>
      </c>
      <c r="K1592" s="3213" t="s">
        <v>1545</v>
      </c>
      <c r="L1592" s="3213">
        <v>0.18</v>
      </c>
      <c r="M1592" s="3213" t="s">
        <v>1545</v>
      </c>
      <c r="N1592" s="3213" t="s">
        <v>1545</v>
      </c>
      <c r="O1592" s="3213" t="s">
        <v>1545</v>
      </c>
      <c r="P1592" s="3213" t="s">
        <v>1545</v>
      </c>
      <c r="Q1592" s="3213">
        <v>0.18</v>
      </c>
      <c r="R1592" s="3213">
        <v>0.18</v>
      </c>
      <c r="S1592" s="3213" t="s">
        <v>1545</v>
      </c>
      <c r="T1592" s="3213" t="s">
        <v>1545</v>
      </c>
      <c r="U1592" s="3213" t="s">
        <v>1545</v>
      </c>
      <c r="V1592" s="3213" t="s">
        <v>1545</v>
      </c>
      <c r="W1592" s="3213" t="s">
        <v>1545</v>
      </c>
      <c r="X1592" s="2990">
        <v>0.06</v>
      </c>
      <c r="Y1592" s="3213" t="s">
        <v>1545</v>
      </c>
      <c r="Z1592" s="3213" t="s">
        <v>1545</v>
      </c>
      <c r="AA1592" s="3213" t="s">
        <v>1545</v>
      </c>
      <c r="AB1592" s="2990">
        <v>0.06</v>
      </c>
      <c r="AC1592" s="3213" t="s">
        <v>1545</v>
      </c>
      <c r="AD1592" s="3408">
        <v>34.99</v>
      </c>
      <c r="AE1592" s="3409">
        <v>2000</v>
      </c>
      <c r="AF1592" s="2990">
        <f t="shared" si="2"/>
        <v>1.7495E-2</v>
      </c>
      <c r="AG1592" s="2990">
        <v>0.1</v>
      </c>
      <c r="AH1592" s="3213" t="s">
        <v>1545</v>
      </c>
      <c r="AI1592" s="3213" t="s">
        <v>1545</v>
      </c>
      <c r="AJ1592" s="2994">
        <v>3.49</v>
      </c>
      <c r="AK1592" s="2581"/>
    </row>
    <row r="1593" spans="2:37" s="2887" customFormat="1" x14ac:dyDescent="0.2">
      <c r="B1593" s="4481" t="s">
        <v>6226</v>
      </c>
      <c r="C1593" s="4482"/>
      <c r="D1593" s="3407" t="s">
        <v>6227</v>
      </c>
      <c r="E1593" s="2989">
        <v>49.99</v>
      </c>
      <c r="F1593" s="3213" t="s">
        <v>1545</v>
      </c>
      <c r="G1593" s="3213" t="s">
        <v>1545</v>
      </c>
      <c r="H1593" s="3213" t="s">
        <v>1545</v>
      </c>
      <c r="I1593" s="3213" t="s">
        <v>1545</v>
      </c>
      <c r="J1593" s="3213" t="s">
        <v>1545</v>
      </c>
      <c r="K1593" s="3213" t="s">
        <v>1545</v>
      </c>
      <c r="L1593" s="3213">
        <v>0.18</v>
      </c>
      <c r="M1593" s="3213" t="s">
        <v>1545</v>
      </c>
      <c r="N1593" s="3213" t="s">
        <v>1545</v>
      </c>
      <c r="O1593" s="3213" t="s">
        <v>1545</v>
      </c>
      <c r="P1593" s="3213" t="s">
        <v>1545</v>
      </c>
      <c r="Q1593" s="3213">
        <v>0.18</v>
      </c>
      <c r="R1593" s="3213">
        <v>0.18</v>
      </c>
      <c r="S1593" s="3213" t="s">
        <v>1545</v>
      </c>
      <c r="T1593" s="3213" t="s">
        <v>1545</v>
      </c>
      <c r="U1593" s="3213" t="s">
        <v>1545</v>
      </c>
      <c r="V1593" s="3213" t="s">
        <v>1545</v>
      </c>
      <c r="W1593" s="3213" t="s">
        <v>1545</v>
      </c>
      <c r="X1593" s="2990">
        <v>0.06</v>
      </c>
      <c r="Y1593" s="3213" t="s">
        <v>1545</v>
      </c>
      <c r="Z1593" s="3213" t="s">
        <v>1545</v>
      </c>
      <c r="AA1593" s="3213" t="s">
        <v>1545</v>
      </c>
      <c r="AB1593" s="2990">
        <v>0.06</v>
      </c>
      <c r="AC1593" s="3213" t="s">
        <v>1545</v>
      </c>
      <c r="AD1593" s="3408">
        <v>39.99</v>
      </c>
      <c r="AE1593" s="3409">
        <v>3000</v>
      </c>
      <c r="AF1593" s="2990">
        <f t="shared" si="2"/>
        <v>1.333E-2</v>
      </c>
      <c r="AG1593" s="2990">
        <v>0.1</v>
      </c>
      <c r="AH1593" s="3213" t="s">
        <v>1545</v>
      </c>
      <c r="AI1593" s="3213" t="s">
        <v>1545</v>
      </c>
      <c r="AJ1593" s="2994">
        <v>3.99</v>
      </c>
      <c r="AK1593" s="2581"/>
    </row>
    <row r="1594" spans="2:37" s="2887" customFormat="1" x14ac:dyDescent="0.2">
      <c r="B1594" s="4481" t="s">
        <v>6228</v>
      </c>
      <c r="C1594" s="4482"/>
      <c r="D1594" s="3407" t="s">
        <v>6229</v>
      </c>
      <c r="E1594" s="2989">
        <v>69.989999999999995</v>
      </c>
      <c r="F1594" s="3213" t="s">
        <v>1545</v>
      </c>
      <c r="G1594" s="3213" t="s">
        <v>1545</v>
      </c>
      <c r="H1594" s="3213" t="s">
        <v>1545</v>
      </c>
      <c r="I1594" s="3213" t="s">
        <v>1545</v>
      </c>
      <c r="J1594" s="3213" t="s">
        <v>1545</v>
      </c>
      <c r="K1594" s="3213" t="s">
        <v>1545</v>
      </c>
      <c r="L1594" s="3213">
        <v>0.18</v>
      </c>
      <c r="M1594" s="3213" t="s">
        <v>1545</v>
      </c>
      <c r="N1594" s="3213" t="s">
        <v>1545</v>
      </c>
      <c r="O1594" s="3213" t="s">
        <v>1545</v>
      </c>
      <c r="P1594" s="3213" t="s">
        <v>1545</v>
      </c>
      <c r="Q1594" s="3213">
        <v>0.18</v>
      </c>
      <c r="R1594" s="3213">
        <v>0.18</v>
      </c>
      <c r="S1594" s="3213" t="s">
        <v>1545</v>
      </c>
      <c r="T1594" s="3213" t="s">
        <v>1545</v>
      </c>
      <c r="U1594" s="3213" t="s">
        <v>1545</v>
      </c>
      <c r="V1594" s="3213" t="s">
        <v>1545</v>
      </c>
      <c r="W1594" s="3213" t="s">
        <v>1545</v>
      </c>
      <c r="X1594" s="2990">
        <v>0.06</v>
      </c>
      <c r="Y1594" s="3213" t="s">
        <v>1545</v>
      </c>
      <c r="Z1594" s="3213" t="s">
        <v>1545</v>
      </c>
      <c r="AA1594" s="3213" t="s">
        <v>1545</v>
      </c>
      <c r="AB1594" s="2990">
        <v>0.06</v>
      </c>
      <c r="AC1594" s="3213" t="s">
        <v>1545</v>
      </c>
      <c r="AD1594" s="3408">
        <v>59.99</v>
      </c>
      <c r="AE1594" s="3409">
        <v>10000</v>
      </c>
      <c r="AF1594" s="2990">
        <f t="shared" si="2"/>
        <v>5.999E-3</v>
      </c>
      <c r="AG1594" s="2990">
        <v>0.1</v>
      </c>
      <c r="AH1594" s="3213" t="s">
        <v>1545</v>
      </c>
      <c r="AI1594" s="3213" t="s">
        <v>1545</v>
      </c>
      <c r="AJ1594" s="2994">
        <v>3.99</v>
      </c>
      <c r="AK1594" s="2581"/>
    </row>
    <row r="1595" spans="2:37" s="2887" customFormat="1" x14ac:dyDescent="0.2">
      <c r="B1595" s="4481" t="s">
        <v>6230</v>
      </c>
      <c r="C1595" s="4482"/>
      <c r="D1595" s="3407" t="s">
        <v>6231</v>
      </c>
      <c r="E1595" s="2989">
        <v>29.99</v>
      </c>
      <c r="F1595" s="3213" t="s">
        <v>1545</v>
      </c>
      <c r="G1595" s="3213" t="s">
        <v>1545</v>
      </c>
      <c r="H1595" s="3213" t="s">
        <v>1545</v>
      </c>
      <c r="I1595" s="3213" t="s">
        <v>1545</v>
      </c>
      <c r="J1595" s="3213" t="s">
        <v>1545</v>
      </c>
      <c r="K1595" s="3213" t="s">
        <v>1545</v>
      </c>
      <c r="L1595" s="3213">
        <v>0.18</v>
      </c>
      <c r="M1595" s="3213" t="s">
        <v>1545</v>
      </c>
      <c r="N1595" s="3213" t="s">
        <v>1545</v>
      </c>
      <c r="O1595" s="3213" t="s">
        <v>1545</v>
      </c>
      <c r="P1595" s="3213" t="s">
        <v>1545</v>
      </c>
      <c r="Q1595" s="3213">
        <v>0.18</v>
      </c>
      <c r="R1595" s="3213">
        <v>0.18</v>
      </c>
      <c r="S1595" s="3213" t="s">
        <v>1545</v>
      </c>
      <c r="T1595" s="3213" t="s">
        <v>1545</v>
      </c>
      <c r="U1595" s="3213" t="s">
        <v>1545</v>
      </c>
      <c r="V1595" s="3213" t="s">
        <v>1545</v>
      </c>
      <c r="W1595" s="3213" t="s">
        <v>1545</v>
      </c>
      <c r="X1595" s="2990">
        <v>0.06</v>
      </c>
      <c r="Y1595" s="3213" t="s">
        <v>1545</v>
      </c>
      <c r="Z1595" s="3213" t="s">
        <v>1545</v>
      </c>
      <c r="AA1595" s="3213" t="s">
        <v>1545</v>
      </c>
      <c r="AB1595" s="2990">
        <v>0.06</v>
      </c>
      <c r="AC1595" s="3213" t="s">
        <v>1545</v>
      </c>
      <c r="AD1595" s="3408">
        <v>29.99</v>
      </c>
      <c r="AE1595" s="3409">
        <v>1000</v>
      </c>
      <c r="AF1595" s="2990">
        <f t="shared" si="2"/>
        <v>2.9989999999999999E-2</v>
      </c>
      <c r="AG1595" s="2990">
        <v>0.1</v>
      </c>
      <c r="AH1595" s="3213" t="s">
        <v>1545</v>
      </c>
      <c r="AI1595" s="3213" t="s">
        <v>1545</v>
      </c>
      <c r="AJ1595" s="2994">
        <v>3.99</v>
      </c>
      <c r="AK1595" s="2581"/>
    </row>
    <row r="1596" spans="2:37" s="2887" customFormat="1" x14ac:dyDescent="0.2">
      <c r="B1596" s="4481" t="s">
        <v>6232</v>
      </c>
      <c r="C1596" s="4482"/>
      <c r="D1596" s="3407" t="s">
        <v>6233</v>
      </c>
      <c r="E1596" s="2989">
        <v>34.99</v>
      </c>
      <c r="F1596" s="3213" t="s">
        <v>1545</v>
      </c>
      <c r="G1596" s="3213" t="s">
        <v>1545</v>
      </c>
      <c r="H1596" s="3213" t="s">
        <v>1545</v>
      </c>
      <c r="I1596" s="3213" t="s">
        <v>1545</v>
      </c>
      <c r="J1596" s="3213" t="s">
        <v>1545</v>
      </c>
      <c r="K1596" s="3213" t="s">
        <v>1545</v>
      </c>
      <c r="L1596" s="3213">
        <v>0.18</v>
      </c>
      <c r="M1596" s="3213" t="s">
        <v>1545</v>
      </c>
      <c r="N1596" s="3213" t="s">
        <v>1545</v>
      </c>
      <c r="O1596" s="3213" t="s">
        <v>1545</v>
      </c>
      <c r="P1596" s="3213" t="s">
        <v>1545</v>
      </c>
      <c r="Q1596" s="3213">
        <v>0.18</v>
      </c>
      <c r="R1596" s="3213">
        <v>0.18</v>
      </c>
      <c r="S1596" s="3213" t="s">
        <v>1545</v>
      </c>
      <c r="T1596" s="3213" t="s">
        <v>1545</v>
      </c>
      <c r="U1596" s="3213" t="s">
        <v>1545</v>
      </c>
      <c r="V1596" s="3213" t="s">
        <v>1545</v>
      </c>
      <c r="W1596" s="3213" t="s">
        <v>1545</v>
      </c>
      <c r="X1596" s="2990">
        <v>0.06</v>
      </c>
      <c r="Y1596" s="3213" t="s">
        <v>1545</v>
      </c>
      <c r="Z1596" s="3213" t="s">
        <v>1545</v>
      </c>
      <c r="AA1596" s="3213" t="s">
        <v>1545</v>
      </c>
      <c r="AB1596" s="2990">
        <v>0.06</v>
      </c>
      <c r="AC1596" s="3213" t="s">
        <v>1545</v>
      </c>
      <c r="AD1596" s="3408">
        <v>34.99</v>
      </c>
      <c r="AE1596" s="3409">
        <v>1500</v>
      </c>
      <c r="AF1596" s="2990">
        <f t="shared" si="2"/>
        <v>2.3326666666666669E-2</v>
      </c>
      <c r="AG1596" s="2990">
        <v>0.1</v>
      </c>
      <c r="AH1596" s="3213" t="s">
        <v>1545</v>
      </c>
      <c r="AI1596" s="3213" t="s">
        <v>1545</v>
      </c>
      <c r="AJ1596" s="2994">
        <v>2.4900000000000002</v>
      </c>
      <c r="AK1596" s="2581"/>
    </row>
    <row r="1597" spans="2:37" s="2887" customFormat="1" ht="13.5" thickBot="1" x14ac:dyDescent="0.25">
      <c r="B1597" s="4491" t="s">
        <v>6234</v>
      </c>
      <c r="C1597" s="4492"/>
      <c r="D1597" s="3411" t="s">
        <v>6235</v>
      </c>
      <c r="E1597" s="3092">
        <v>44.99</v>
      </c>
      <c r="F1597" s="3381" t="s">
        <v>1545</v>
      </c>
      <c r="G1597" s="3381" t="s">
        <v>1545</v>
      </c>
      <c r="H1597" s="3381" t="s">
        <v>1545</v>
      </c>
      <c r="I1597" s="3381" t="s">
        <v>1545</v>
      </c>
      <c r="J1597" s="3381" t="s">
        <v>1545</v>
      </c>
      <c r="K1597" s="3381" t="s">
        <v>1545</v>
      </c>
      <c r="L1597" s="3381">
        <v>0.18</v>
      </c>
      <c r="M1597" s="3381" t="s">
        <v>1545</v>
      </c>
      <c r="N1597" s="3381" t="s">
        <v>1545</v>
      </c>
      <c r="O1597" s="3381" t="s">
        <v>1545</v>
      </c>
      <c r="P1597" s="3381" t="s">
        <v>1545</v>
      </c>
      <c r="Q1597" s="3381">
        <v>0.18</v>
      </c>
      <c r="R1597" s="3381">
        <v>0.18</v>
      </c>
      <c r="S1597" s="3381" t="s">
        <v>1545</v>
      </c>
      <c r="T1597" s="3381" t="s">
        <v>1545</v>
      </c>
      <c r="U1597" s="3381" t="s">
        <v>1545</v>
      </c>
      <c r="V1597" s="3381" t="s">
        <v>1545</v>
      </c>
      <c r="W1597" s="3381" t="s">
        <v>1545</v>
      </c>
      <c r="X1597" s="3093">
        <v>0.06</v>
      </c>
      <c r="Y1597" s="3381" t="s">
        <v>1545</v>
      </c>
      <c r="Z1597" s="3381" t="s">
        <v>1545</v>
      </c>
      <c r="AA1597" s="3381" t="s">
        <v>1545</v>
      </c>
      <c r="AB1597" s="3093">
        <v>0.06</v>
      </c>
      <c r="AC1597" s="3381" t="s">
        <v>1545</v>
      </c>
      <c r="AD1597" s="3440">
        <v>44.99</v>
      </c>
      <c r="AE1597" s="3412">
        <v>2000</v>
      </c>
      <c r="AF1597" s="3093">
        <f t="shared" si="2"/>
        <v>2.2495000000000001E-2</v>
      </c>
      <c r="AG1597" s="3093">
        <v>0.1</v>
      </c>
      <c r="AH1597" s="3381" t="s">
        <v>1545</v>
      </c>
      <c r="AI1597" s="3381" t="s">
        <v>1545</v>
      </c>
      <c r="AJ1597" s="3097">
        <v>2.99</v>
      </c>
      <c r="AK1597" s="2581"/>
    </row>
    <row r="1598" spans="2:37" s="2887" customFormat="1" x14ac:dyDescent="0.2">
      <c r="B1598" s="2582"/>
      <c r="C1598" s="2575"/>
      <c r="D1598" s="3648"/>
      <c r="E1598" s="3648"/>
      <c r="F1598" s="3648"/>
      <c r="G1598" s="3648"/>
      <c r="H1598" s="2575"/>
      <c r="I1598" s="2576"/>
      <c r="J1598" s="2576"/>
      <c r="K1598" s="2576"/>
      <c r="L1598" s="2576"/>
      <c r="M1598" s="2575"/>
      <c r="N1598" s="2576"/>
      <c r="O1598" s="2576"/>
      <c r="P1598" s="2576"/>
      <c r="Q1598" s="2576"/>
      <c r="R1598" s="2576"/>
      <c r="S1598" s="2575"/>
      <c r="T1598" s="2574"/>
      <c r="U1598" s="2574"/>
      <c r="V1598" s="2574"/>
      <c r="W1598" s="2574"/>
      <c r="X1598" s="2574"/>
      <c r="Y1598" s="2574"/>
      <c r="Z1598" s="2574"/>
      <c r="AA1598" s="2574"/>
      <c r="AB1598" s="2574"/>
      <c r="AC1598" s="2574"/>
      <c r="AD1598" s="2574"/>
      <c r="AE1598" s="2574"/>
      <c r="AF1598" s="2574"/>
      <c r="AG1598" s="2574"/>
      <c r="AH1598" s="2574"/>
      <c r="AI1598" s="2574"/>
      <c r="AJ1598" s="2574"/>
      <c r="AK1598" s="2581"/>
    </row>
    <row r="1599" spans="2:37" s="2887" customFormat="1" x14ac:dyDescent="0.2">
      <c r="B1599" s="3641" t="s">
        <v>5051</v>
      </c>
      <c r="C1599" s="3642"/>
      <c r="D1599" s="3640" t="s">
        <v>6213</v>
      </c>
      <c r="E1599" s="3640"/>
      <c r="F1599" s="3640"/>
      <c r="G1599" s="3640"/>
      <c r="H1599" s="2578"/>
      <c r="I1599" s="2578"/>
      <c r="J1599" s="2578"/>
      <c r="K1599" s="2578"/>
      <c r="L1599" s="2578"/>
      <c r="M1599" s="2578"/>
      <c r="N1599" s="2578"/>
      <c r="O1599" s="2578"/>
      <c r="P1599" s="2578"/>
      <c r="Q1599" s="2578"/>
      <c r="R1599" s="2578"/>
      <c r="S1599" s="2578"/>
      <c r="T1599" s="2574"/>
      <c r="U1599" s="2574"/>
      <c r="V1599" s="2574"/>
      <c r="W1599" s="2574"/>
      <c r="X1599" s="2574"/>
      <c r="Y1599" s="2574"/>
      <c r="Z1599" s="2574"/>
      <c r="AA1599" s="2574"/>
      <c r="AB1599" s="2574"/>
      <c r="AC1599" s="2574"/>
      <c r="AD1599" s="2574"/>
      <c r="AE1599" s="2574"/>
      <c r="AF1599" s="2574"/>
      <c r="AG1599" s="2574"/>
      <c r="AH1599" s="2574"/>
      <c r="AI1599" s="2574"/>
      <c r="AJ1599" s="2574"/>
      <c r="AK1599" s="2581"/>
    </row>
    <row r="1600" spans="2:37" s="2887" customFormat="1" x14ac:dyDescent="0.2">
      <c r="B1600" s="3641" t="s">
        <v>5052</v>
      </c>
      <c r="C1600" s="3642"/>
      <c r="D1600" s="3640" t="s">
        <v>1528</v>
      </c>
      <c r="E1600" s="3640"/>
      <c r="F1600" s="3640"/>
      <c r="G1600" s="3640"/>
      <c r="H1600" s="2578"/>
      <c r="I1600" s="2578"/>
      <c r="J1600" s="2578"/>
      <c r="K1600" s="2578"/>
      <c r="L1600" s="2578"/>
      <c r="M1600" s="2578"/>
      <c r="N1600" s="2578"/>
      <c r="O1600" s="2578"/>
      <c r="P1600" s="2578"/>
      <c r="Q1600" s="2578"/>
      <c r="R1600" s="2578"/>
      <c r="S1600" s="2578"/>
      <c r="T1600" s="2574"/>
      <c r="U1600" s="2574"/>
      <c r="V1600" s="2574"/>
      <c r="W1600" s="2574"/>
      <c r="X1600" s="2574"/>
      <c r="Y1600" s="2574"/>
      <c r="Z1600" s="2574"/>
      <c r="AA1600" s="2574"/>
      <c r="AB1600" s="2574"/>
      <c r="AC1600" s="2574"/>
      <c r="AD1600" s="2574"/>
      <c r="AE1600" s="2574"/>
      <c r="AF1600" s="2574"/>
      <c r="AG1600" s="2574"/>
      <c r="AH1600" s="2574"/>
      <c r="AI1600" s="2574"/>
      <c r="AJ1600" s="2574"/>
      <c r="AK1600" s="2581"/>
    </row>
    <row r="1601" spans="2:37" s="2887" customFormat="1" ht="15.75" thickBot="1" x14ac:dyDescent="0.25">
      <c r="B1601" s="3645"/>
      <c r="C1601" s="3646"/>
      <c r="D1601" s="3647"/>
      <c r="E1601" s="3647"/>
      <c r="F1601" s="3647"/>
      <c r="G1601" s="3647"/>
      <c r="H1601" s="2583"/>
      <c r="I1601" s="2583"/>
      <c r="J1601" s="2583"/>
      <c r="K1601" s="2583"/>
      <c r="L1601" s="2583"/>
      <c r="M1601" s="2583"/>
      <c r="N1601" s="2583"/>
      <c r="O1601" s="2583"/>
      <c r="P1601" s="2583"/>
      <c r="Q1601" s="2583"/>
      <c r="R1601" s="2583"/>
      <c r="S1601" s="2583"/>
      <c r="T1601" s="2584"/>
      <c r="U1601" s="2584"/>
      <c r="V1601" s="2584"/>
      <c r="W1601" s="2584"/>
      <c r="X1601" s="2584"/>
      <c r="Y1601" s="2584"/>
      <c r="Z1601" s="2584"/>
      <c r="AA1601" s="2584"/>
      <c r="AB1601" s="2584"/>
      <c r="AC1601" s="2584"/>
      <c r="AD1601" s="2584"/>
      <c r="AE1601" s="2584"/>
      <c r="AF1601" s="2584"/>
      <c r="AG1601" s="2584"/>
      <c r="AH1601" s="2584"/>
      <c r="AI1601" s="2584"/>
      <c r="AJ1601" s="2584"/>
      <c r="AK1601" s="2586"/>
    </row>
    <row r="1602" spans="2:37" s="2887" customFormat="1" x14ac:dyDescent="0.2">
      <c r="B1602" s="2786" t="str">
        <f>+B1579</f>
        <v>.</v>
      </c>
    </row>
    <row r="1603" spans="2:37" s="2887" customFormat="1" ht="13.5" thickBot="1" x14ac:dyDescent="0.25">
      <c r="B1603" s="2786"/>
    </row>
    <row r="1604" spans="2:37" s="2887" customFormat="1" ht="20.25" x14ac:dyDescent="0.2">
      <c r="B1604" s="3616" t="s">
        <v>5060</v>
      </c>
      <c r="C1604" s="3617"/>
      <c r="D1604" s="3617"/>
      <c r="E1604" s="3617"/>
      <c r="F1604" s="3617"/>
      <c r="G1604" s="3617"/>
      <c r="H1604" s="3617"/>
      <c r="I1604" s="3617"/>
      <c r="J1604" s="3617"/>
      <c r="K1604" s="3617"/>
      <c r="L1604" s="3617"/>
      <c r="M1604" s="3617"/>
      <c r="N1604" s="3617"/>
      <c r="O1604" s="3617"/>
      <c r="P1604" s="3617"/>
      <c r="Q1604" s="3617"/>
      <c r="R1604" s="3617"/>
      <c r="S1604" s="3617"/>
      <c r="T1604" s="3617"/>
      <c r="U1604" s="3617"/>
      <c r="V1604" s="3617"/>
      <c r="W1604" s="3617"/>
      <c r="X1604" s="3617"/>
      <c r="Y1604" s="3617"/>
      <c r="Z1604" s="3617"/>
      <c r="AA1604" s="3617"/>
      <c r="AB1604" s="3617"/>
      <c r="AC1604" s="3617"/>
      <c r="AD1604" s="3617"/>
      <c r="AE1604" s="3617"/>
      <c r="AF1604" s="3617"/>
      <c r="AG1604" s="3617"/>
      <c r="AH1604" s="3617"/>
      <c r="AI1604" s="3617"/>
      <c r="AJ1604" s="3617"/>
      <c r="AK1604" s="3618"/>
    </row>
    <row r="1605" spans="2:37" s="2887" customFormat="1" x14ac:dyDescent="0.2">
      <c r="B1605" s="2579"/>
      <c r="C1605" s="3417"/>
      <c r="D1605" s="3417"/>
      <c r="E1605" s="3417"/>
      <c r="F1605" s="3417"/>
      <c r="G1605" s="2580"/>
      <c r="H1605" s="2580"/>
      <c r="I1605" s="2580"/>
      <c r="J1605" s="2580"/>
      <c r="K1605" s="2580"/>
      <c r="L1605" s="2580"/>
      <c r="M1605" s="2580"/>
      <c r="N1605" s="2580"/>
      <c r="O1605" s="2580"/>
      <c r="P1605" s="2580"/>
      <c r="Q1605" s="2580"/>
      <c r="R1605" s="2580"/>
      <c r="S1605" s="2580"/>
      <c r="T1605" s="2580"/>
      <c r="U1605" s="2580"/>
      <c r="V1605" s="2580"/>
      <c r="W1605" s="2580"/>
      <c r="X1605" s="2580"/>
      <c r="Y1605" s="2580"/>
      <c r="Z1605" s="2580"/>
      <c r="AA1605" s="2580"/>
      <c r="AB1605" s="2580"/>
      <c r="AC1605" s="2580"/>
      <c r="AD1605" s="2580"/>
      <c r="AE1605" s="2580"/>
      <c r="AF1605" s="2580"/>
      <c r="AG1605" s="2580"/>
      <c r="AH1605" s="2580"/>
      <c r="AI1605" s="2580"/>
      <c r="AJ1605" s="2580"/>
      <c r="AK1605" s="2581"/>
    </row>
    <row r="1606" spans="2:37" s="2887" customFormat="1" x14ac:dyDescent="0.2">
      <c r="B1606" s="2579" t="s">
        <v>5047</v>
      </c>
      <c r="C1606" s="3417"/>
      <c r="D1606" s="3619" t="s">
        <v>6170</v>
      </c>
      <c r="E1606" s="3619"/>
      <c r="F1606" s="3619"/>
      <c r="G1606" s="2580"/>
      <c r="H1606" s="2580"/>
      <c r="I1606" s="2580"/>
      <c r="J1606" s="2580"/>
      <c r="K1606" s="2580"/>
      <c r="L1606" s="2580"/>
      <c r="M1606" s="2580"/>
      <c r="N1606" s="2580"/>
      <c r="O1606" s="2580"/>
      <c r="P1606" s="2580"/>
      <c r="Q1606" s="2580"/>
      <c r="R1606" s="2580"/>
      <c r="S1606" s="2580"/>
      <c r="T1606" s="2580"/>
      <c r="U1606" s="2580"/>
      <c r="V1606" s="2580"/>
      <c r="W1606" s="2580"/>
      <c r="X1606" s="2580"/>
      <c r="Y1606" s="2580"/>
      <c r="Z1606" s="2580"/>
      <c r="AA1606" s="2580"/>
      <c r="AB1606" s="2580"/>
      <c r="AC1606" s="2580"/>
      <c r="AD1606" s="2580"/>
      <c r="AE1606" s="2580"/>
      <c r="AF1606" s="2580"/>
      <c r="AG1606" s="2580"/>
      <c r="AH1606" s="2580"/>
      <c r="AI1606" s="2580"/>
      <c r="AJ1606" s="2580"/>
      <c r="AK1606" s="2581"/>
    </row>
    <row r="1607" spans="2:37" s="2887" customFormat="1" ht="13.5" thickBot="1" x14ac:dyDescent="0.25">
      <c r="B1607" s="3620" t="s">
        <v>5061</v>
      </c>
      <c r="C1607" s="3621"/>
      <c r="D1607" s="3622">
        <v>41589</v>
      </c>
      <c r="E1607" s="3622"/>
      <c r="F1607" s="3417"/>
      <c r="G1607" s="2580"/>
      <c r="H1607" s="2580"/>
      <c r="I1607" s="2580"/>
      <c r="J1607" s="2580"/>
      <c r="K1607" s="2580"/>
      <c r="L1607" s="2580"/>
      <c r="M1607" s="2580"/>
      <c r="N1607" s="2580"/>
      <c r="O1607" s="2580"/>
      <c r="P1607" s="2580"/>
      <c r="Q1607" s="2580"/>
      <c r="R1607" s="2580"/>
      <c r="S1607" s="2580"/>
      <c r="T1607" s="2580"/>
      <c r="U1607" s="2580"/>
      <c r="V1607" s="2580"/>
      <c r="W1607" s="2580"/>
      <c r="X1607" s="2580"/>
      <c r="Y1607" s="2580"/>
      <c r="Z1607" s="2580"/>
      <c r="AA1607" s="2580"/>
      <c r="AB1607" s="2580"/>
      <c r="AC1607" s="2580"/>
      <c r="AD1607" s="2580"/>
      <c r="AE1607" s="2580"/>
      <c r="AF1607" s="2580"/>
      <c r="AG1607" s="2580"/>
      <c r="AH1607" s="2580"/>
      <c r="AI1607" s="2580"/>
      <c r="AJ1607" s="2580"/>
      <c r="AK1607" s="2581"/>
    </row>
    <row r="1608" spans="2:37" s="2887" customFormat="1" ht="173.25" customHeight="1" thickBot="1" x14ac:dyDescent="0.25">
      <c r="B1608" s="3633" t="s">
        <v>5062</v>
      </c>
      <c r="C1608" s="3634"/>
      <c r="D1608" s="3623" t="s">
        <v>6214</v>
      </c>
      <c r="E1608" s="3624"/>
      <c r="F1608" s="3624"/>
      <c r="G1608" s="3624"/>
      <c r="H1608" s="3624"/>
      <c r="I1608" s="3624"/>
      <c r="J1608" s="3624"/>
      <c r="K1608" s="3625"/>
      <c r="L1608" s="2580"/>
      <c r="M1608" s="2580"/>
      <c r="N1608" s="2580"/>
      <c r="O1608" s="2580"/>
      <c r="P1608" s="2580"/>
      <c r="Q1608" s="2580"/>
      <c r="R1608" s="2580"/>
      <c r="S1608" s="2580"/>
      <c r="T1608" s="2580"/>
      <c r="U1608" s="2580"/>
      <c r="V1608" s="2580"/>
      <c r="W1608" s="2580"/>
      <c r="X1608" s="2580"/>
      <c r="Y1608" s="2580"/>
      <c r="Z1608" s="2580"/>
      <c r="AA1608" s="2580"/>
      <c r="AB1608" s="2580"/>
      <c r="AC1608" s="2580"/>
      <c r="AD1608" s="2580"/>
      <c r="AE1608" s="2580"/>
      <c r="AF1608" s="2580"/>
      <c r="AG1608" s="2580"/>
      <c r="AH1608" s="2580"/>
      <c r="AI1608" s="2580"/>
      <c r="AJ1608" s="2580"/>
      <c r="AK1608" s="2581"/>
    </row>
    <row r="1609" spans="2:37" s="2887" customFormat="1" ht="13.5" customHeight="1" thickBot="1" x14ac:dyDescent="0.25">
      <c r="B1609" s="3635"/>
      <c r="C1609" s="3626"/>
      <c r="D1609" s="3626"/>
      <c r="E1609" s="3626"/>
      <c r="F1609" s="3626"/>
      <c r="G1609" s="3626"/>
      <c r="H1609" s="3626"/>
      <c r="I1609" s="3626"/>
      <c r="J1609" s="3626"/>
      <c r="K1609" s="3626"/>
      <c r="L1609" s="3626"/>
      <c r="M1609" s="3626"/>
      <c r="N1609" s="3626"/>
      <c r="O1609" s="3626"/>
      <c r="P1609" s="3626"/>
      <c r="Q1609" s="3626"/>
      <c r="R1609" s="2580"/>
      <c r="S1609" s="2580"/>
      <c r="T1609" s="2580"/>
      <c r="U1609" s="2580"/>
      <c r="V1609" s="2580"/>
      <c r="W1609" s="2580"/>
      <c r="X1609" s="2580"/>
      <c r="Y1609" s="2580"/>
      <c r="Z1609" s="2580"/>
      <c r="AA1609" s="2580"/>
      <c r="AB1609" s="2580"/>
      <c r="AC1609" s="2580"/>
      <c r="AD1609" s="2580"/>
      <c r="AE1609" s="2580"/>
      <c r="AF1609" s="2580"/>
      <c r="AG1609" s="2580"/>
      <c r="AH1609" s="2580"/>
      <c r="AI1609" s="2580"/>
      <c r="AJ1609" s="2580"/>
      <c r="AK1609" s="2581"/>
    </row>
    <row r="1610" spans="2:37" s="2887" customFormat="1" ht="13.5" thickBot="1" x14ac:dyDescent="0.25">
      <c r="B1610" s="3627" t="s">
        <v>5063</v>
      </c>
      <c r="C1610" s="3627"/>
      <c r="D1610" s="3627" t="s">
        <v>5053</v>
      </c>
      <c r="E1610" s="3627" t="s">
        <v>5064</v>
      </c>
      <c r="F1610" s="3629" t="s">
        <v>224</v>
      </c>
      <c r="G1610" s="3629"/>
      <c r="H1610" s="3629"/>
      <c r="I1610" s="3629"/>
      <c r="J1610" s="3629"/>
      <c r="K1610" s="3629"/>
      <c r="L1610" s="3629"/>
      <c r="M1610" s="3629"/>
      <c r="N1610" s="3629"/>
      <c r="O1610" s="3629"/>
      <c r="P1610" s="3629"/>
      <c r="Q1610" s="3629"/>
      <c r="R1610" s="3629"/>
      <c r="S1610" s="3629" t="s">
        <v>340</v>
      </c>
      <c r="T1610" s="3629"/>
      <c r="U1610" s="3629"/>
      <c r="V1610" s="3629"/>
      <c r="W1610" s="3629"/>
      <c r="X1610" s="3629"/>
      <c r="Y1610" s="3629"/>
      <c r="Z1610" s="3629"/>
      <c r="AA1610" s="3629"/>
      <c r="AB1610" s="3629"/>
      <c r="AC1610" s="3629"/>
      <c r="AD1610" s="3629" t="s">
        <v>225</v>
      </c>
      <c r="AE1610" s="3629"/>
      <c r="AF1610" s="3629"/>
      <c r="AG1610" s="3629"/>
      <c r="AH1610" s="3630" t="s">
        <v>5048</v>
      </c>
      <c r="AI1610" s="3630"/>
      <c r="AJ1610" s="3630"/>
      <c r="AK1610" s="2581"/>
    </row>
    <row r="1611" spans="2:37" s="2887" customFormat="1" ht="13.5" customHeight="1" thickBot="1" x14ac:dyDescent="0.25">
      <c r="B1611" s="3628"/>
      <c r="C1611" s="3628"/>
      <c r="D1611" s="3628"/>
      <c r="E1611" s="3628"/>
      <c r="F1611" s="3628" t="s">
        <v>5065</v>
      </c>
      <c r="G1611" s="3628" t="s">
        <v>5066</v>
      </c>
      <c r="H1611" s="3627" t="s">
        <v>5067</v>
      </c>
      <c r="I1611" s="3631" t="s">
        <v>5068</v>
      </c>
      <c r="J1611" s="3631" t="s">
        <v>5069</v>
      </c>
      <c r="K1611" s="3632" t="s">
        <v>5070</v>
      </c>
      <c r="L1611" s="3632" t="s">
        <v>5071</v>
      </c>
      <c r="M1611" s="3631" t="s">
        <v>5072</v>
      </c>
      <c r="N1611" s="3631"/>
      <c r="O1611" s="3632" t="s">
        <v>5073</v>
      </c>
      <c r="P1611" s="3632" t="s">
        <v>5074</v>
      </c>
      <c r="Q1611" s="3632" t="s">
        <v>5075</v>
      </c>
      <c r="R1611" s="3632" t="s">
        <v>5076</v>
      </c>
      <c r="S1611" s="3627" t="s">
        <v>5077</v>
      </c>
      <c r="T1611" s="3627" t="s">
        <v>5078</v>
      </c>
      <c r="U1611" s="3627" t="s">
        <v>5079</v>
      </c>
      <c r="V1611" s="3627" t="s">
        <v>5080</v>
      </c>
      <c r="W1611" s="3627" t="s">
        <v>5081</v>
      </c>
      <c r="X1611" s="3627" t="s">
        <v>5082</v>
      </c>
      <c r="Y1611" s="3627" t="s">
        <v>5083</v>
      </c>
      <c r="Z1611" s="3627" t="s">
        <v>5084</v>
      </c>
      <c r="AA1611" s="3627" t="s">
        <v>5085</v>
      </c>
      <c r="AB1611" s="3631" t="s">
        <v>5086</v>
      </c>
      <c r="AC1611" s="3631" t="s">
        <v>5087</v>
      </c>
      <c r="AD1611" s="3627" t="s">
        <v>5088</v>
      </c>
      <c r="AE1611" s="3627" t="s">
        <v>5089</v>
      </c>
      <c r="AF1611" s="3627" t="s">
        <v>5090</v>
      </c>
      <c r="AG1611" s="3627" t="s">
        <v>5091</v>
      </c>
      <c r="AH1611" s="3627" t="s">
        <v>1162</v>
      </c>
      <c r="AI1611" s="3627" t="s">
        <v>5049</v>
      </c>
      <c r="AJ1611" s="3627" t="s">
        <v>5050</v>
      </c>
      <c r="AK1611" s="2581"/>
    </row>
    <row r="1612" spans="2:37" s="2887" customFormat="1" ht="13.5" customHeight="1" thickBot="1" x14ac:dyDescent="0.25">
      <c r="B1612" s="3628"/>
      <c r="C1612" s="3628"/>
      <c r="D1612" s="3628"/>
      <c r="E1612" s="3628"/>
      <c r="F1612" s="3628"/>
      <c r="G1612" s="3628"/>
      <c r="H1612" s="3628"/>
      <c r="I1612" s="3632"/>
      <c r="J1612" s="3632"/>
      <c r="K1612" s="3632"/>
      <c r="L1612" s="3632"/>
      <c r="M1612" s="3418" t="s">
        <v>5092</v>
      </c>
      <c r="N1612" s="3419" t="s">
        <v>2809</v>
      </c>
      <c r="O1612" s="3632"/>
      <c r="P1612" s="3632"/>
      <c r="Q1612" s="3632"/>
      <c r="R1612" s="3632"/>
      <c r="S1612" s="3628"/>
      <c r="T1612" s="3628"/>
      <c r="U1612" s="3628"/>
      <c r="V1612" s="3628"/>
      <c r="W1612" s="3628"/>
      <c r="X1612" s="3628"/>
      <c r="Y1612" s="3628"/>
      <c r="Z1612" s="3628"/>
      <c r="AA1612" s="3628"/>
      <c r="AB1612" s="3632"/>
      <c r="AC1612" s="3632"/>
      <c r="AD1612" s="3628"/>
      <c r="AE1612" s="3628"/>
      <c r="AF1612" s="3628"/>
      <c r="AG1612" s="3628"/>
      <c r="AH1612" s="3628"/>
      <c r="AI1612" s="3628"/>
      <c r="AJ1612" s="3628"/>
      <c r="AK1612" s="2581"/>
    </row>
    <row r="1613" spans="2:37" s="2887" customFormat="1" x14ac:dyDescent="0.2">
      <c r="B1613" s="4508" t="s">
        <v>6215</v>
      </c>
      <c r="C1613" s="4509"/>
      <c r="D1613" s="3403"/>
      <c r="E1613" s="2982">
        <v>29.99</v>
      </c>
      <c r="F1613" s="3208" t="s">
        <v>1545</v>
      </c>
      <c r="G1613" s="3208" t="s">
        <v>1545</v>
      </c>
      <c r="H1613" s="3208" t="s">
        <v>1545</v>
      </c>
      <c r="I1613" s="3208" t="s">
        <v>1545</v>
      </c>
      <c r="J1613" s="3208" t="s">
        <v>1545</v>
      </c>
      <c r="K1613" s="3208" t="s">
        <v>1545</v>
      </c>
      <c r="L1613" s="3208">
        <v>0.18</v>
      </c>
      <c r="M1613" s="3208" t="s">
        <v>1545</v>
      </c>
      <c r="N1613" s="3208" t="s">
        <v>1545</v>
      </c>
      <c r="O1613" s="3208" t="s">
        <v>1545</v>
      </c>
      <c r="P1613" s="3208" t="s">
        <v>1545</v>
      </c>
      <c r="Q1613" s="3208">
        <v>0.18</v>
      </c>
      <c r="R1613" s="3208">
        <v>0.18</v>
      </c>
      <c r="S1613" s="3208" t="s">
        <v>1545</v>
      </c>
      <c r="T1613" s="3208" t="s">
        <v>1545</v>
      </c>
      <c r="U1613" s="3208" t="s">
        <v>1545</v>
      </c>
      <c r="V1613" s="3208" t="s">
        <v>1545</v>
      </c>
      <c r="W1613" s="3208" t="s">
        <v>1545</v>
      </c>
      <c r="X1613" s="2983">
        <v>0.06</v>
      </c>
      <c r="Y1613" s="3208" t="s">
        <v>1545</v>
      </c>
      <c r="Z1613" s="3208" t="s">
        <v>1545</v>
      </c>
      <c r="AA1613" s="3208">
        <v>50</v>
      </c>
      <c r="AB1613" s="2983">
        <v>0.06</v>
      </c>
      <c r="AC1613" s="3208" t="s">
        <v>1545</v>
      </c>
      <c r="AD1613" s="3404">
        <v>19.989999999999998</v>
      </c>
      <c r="AE1613" s="3405">
        <v>1000</v>
      </c>
      <c r="AF1613" s="2983">
        <f>AD1613/AE1613</f>
        <v>1.9989999999999997E-2</v>
      </c>
      <c r="AG1613" s="2983">
        <v>0.1</v>
      </c>
      <c r="AH1613" s="2986" t="s">
        <v>4565</v>
      </c>
      <c r="AI1613" s="2985">
        <v>100</v>
      </c>
      <c r="AJ1613" s="2987">
        <v>2.4900000000000002</v>
      </c>
      <c r="AK1613" s="2581"/>
    </row>
    <row r="1614" spans="2:37" s="2887" customFormat="1" x14ac:dyDescent="0.2">
      <c r="B1614" s="4481" t="s">
        <v>6216</v>
      </c>
      <c r="C1614" s="4482"/>
      <c r="D1614" s="3407"/>
      <c r="E1614" s="2989">
        <v>34.989999999999995</v>
      </c>
      <c r="F1614" s="3213" t="s">
        <v>1545</v>
      </c>
      <c r="G1614" s="3213" t="s">
        <v>1545</v>
      </c>
      <c r="H1614" s="3213" t="s">
        <v>1545</v>
      </c>
      <c r="I1614" s="3213" t="s">
        <v>1545</v>
      </c>
      <c r="J1614" s="3213" t="s">
        <v>1545</v>
      </c>
      <c r="K1614" s="3213" t="s">
        <v>1545</v>
      </c>
      <c r="L1614" s="3213">
        <v>0.18</v>
      </c>
      <c r="M1614" s="3213" t="s">
        <v>1545</v>
      </c>
      <c r="N1614" s="3213" t="s">
        <v>1545</v>
      </c>
      <c r="O1614" s="3213" t="s">
        <v>1545</v>
      </c>
      <c r="P1614" s="3213" t="s">
        <v>1545</v>
      </c>
      <c r="Q1614" s="3213">
        <v>0.18</v>
      </c>
      <c r="R1614" s="3213">
        <v>0.18</v>
      </c>
      <c r="S1614" s="3213" t="s">
        <v>1545</v>
      </c>
      <c r="T1614" s="3213" t="s">
        <v>1545</v>
      </c>
      <c r="U1614" s="3213" t="s">
        <v>1545</v>
      </c>
      <c r="V1614" s="3213" t="s">
        <v>1545</v>
      </c>
      <c r="W1614" s="3213" t="s">
        <v>1545</v>
      </c>
      <c r="X1614" s="2990">
        <v>0.06</v>
      </c>
      <c r="Y1614" s="3213" t="s">
        <v>1545</v>
      </c>
      <c r="Z1614" s="3213" t="s">
        <v>1545</v>
      </c>
      <c r="AA1614" s="3213">
        <v>50</v>
      </c>
      <c r="AB1614" s="2990">
        <v>0.06</v>
      </c>
      <c r="AC1614" s="3213" t="s">
        <v>1545</v>
      </c>
      <c r="AD1614" s="3408">
        <v>24.99</v>
      </c>
      <c r="AE1614" s="3409">
        <v>1500</v>
      </c>
      <c r="AF1614" s="2990">
        <f t="shared" ref="AF1614:AF1624" si="3">AD1614/AE1614</f>
        <v>1.6659999999999998E-2</v>
      </c>
      <c r="AG1614" s="2990">
        <v>0.1</v>
      </c>
      <c r="AH1614" s="2993" t="s">
        <v>4565</v>
      </c>
      <c r="AI1614" s="2992">
        <v>150</v>
      </c>
      <c r="AJ1614" s="2994">
        <v>2.99</v>
      </c>
      <c r="AK1614" s="2581"/>
    </row>
    <row r="1615" spans="2:37" s="2887" customFormat="1" x14ac:dyDescent="0.2">
      <c r="B1615" s="4481" t="s">
        <v>6174</v>
      </c>
      <c r="C1615" s="4482"/>
      <c r="D1615" s="3407"/>
      <c r="E1615" s="2989">
        <v>44.99</v>
      </c>
      <c r="F1615" s="3213" t="s">
        <v>1545</v>
      </c>
      <c r="G1615" s="3213" t="s">
        <v>1545</v>
      </c>
      <c r="H1615" s="3213" t="s">
        <v>1545</v>
      </c>
      <c r="I1615" s="3213" t="s">
        <v>1545</v>
      </c>
      <c r="J1615" s="3213" t="s">
        <v>1545</v>
      </c>
      <c r="K1615" s="3213" t="s">
        <v>1545</v>
      </c>
      <c r="L1615" s="3213">
        <v>0.18</v>
      </c>
      <c r="M1615" s="3213" t="s">
        <v>1545</v>
      </c>
      <c r="N1615" s="3213" t="s">
        <v>1545</v>
      </c>
      <c r="O1615" s="3213" t="s">
        <v>1545</v>
      </c>
      <c r="P1615" s="3213" t="s">
        <v>1545</v>
      </c>
      <c r="Q1615" s="3213">
        <v>0.18</v>
      </c>
      <c r="R1615" s="3213">
        <v>0.18</v>
      </c>
      <c r="S1615" s="3213" t="s">
        <v>1545</v>
      </c>
      <c r="T1615" s="3213" t="s">
        <v>1545</v>
      </c>
      <c r="U1615" s="3213" t="s">
        <v>1545</v>
      </c>
      <c r="V1615" s="3213" t="s">
        <v>1545</v>
      </c>
      <c r="W1615" s="3213" t="s">
        <v>1545</v>
      </c>
      <c r="X1615" s="2990">
        <v>0.06</v>
      </c>
      <c r="Y1615" s="3213" t="s">
        <v>1545</v>
      </c>
      <c r="Z1615" s="3213" t="s">
        <v>1545</v>
      </c>
      <c r="AA1615" s="3213">
        <v>50</v>
      </c>
      <c r="AB1615" s="2990">
        <v>0.06</v>
      </c>
      <c r="AC1615" s="3213" t="s">
        <v>1545</v>
      </c>
      <c r="AD1615" s="3408">
        <v>34.99</v>
      </c>
      <c r="AE1615" s="3409">
        <v>2000</v>
      </c>
      <c r="AF1615" s="2990">
        <f t="shared" si="3"/>
        <v>1.7495E-2</v>
      </c>
      <c r="AG1615" s="2990">
        <v>0.1</v>
      </c>
      <c r="AH1615" s="2993" t="s">
        <v>4565</v>
      </c>
      <c r="AI1615" s="2992">
        <v>200</v>
      </c>
      <c r="AJ1615" s="2994">
        <v>3.49</v>
      </c>
      <c r="AK1615" s="2581"/>
    </row>
    <row r="1616" spans="2:37" s="2887" customFormat="1" x14ac:dyDescent="0.2">
      <c r="B1616" s="4481" t="s">
        <v>6175</v>
      </c>
      <c r="C1616" s="4482"/>
      <c r="D1616" s="3407"/>
      <c r="E1616" s="2989">
        <v>49.99</v>
      </c>
      <c r="F1616" s="3213" t="s">
        <v>1545</v>
      </c>
      <c r="G1616" s="3213" t="s">
        <v>1545</v>
      </c>
      <c r="H1616" s="3213" t="s">
        <v>1545</v>
      </c>
      <c r="I1616" s="3213" t="s">
        <v>1545</v>
      </c>
      <c r="J1616" s="3213" t="s">
        <v>1545</v>
      </c>
      <c r="K1616" s="3213" t="s">
        <v>1545</v>
      </c>
      <c r="L1616" s="3213">
        <v>0.18</v>
      </c>
      <c r="M1616" s="3213" t="s">
        <v>1545</v>
      </c>
      <c r="N1616" s="3213" t="s">
        <v>1545</v>
      </c>
      <c r="O1616" s="3213" t="s">
        <v>1545</v>
      </c>
      <c r="P1616" s="3213" t="s">
        <v>1545</v>
      </c>
      <c r="Q1616" s="3213">
        <v>0.18</v>
      </c>
      <c r="R1616" s="3213">
        <v>0.18</v>
      </c>
      <c r="S1616" s="3213" t="s">
        <v>1545</v>
      </c>
      <c r="T1616" s="3213" t="s">
        <v>1545</v>
      </c>
      <c r="U1616" s="3213" t="s">
        <v>1545</v>
      </c>
      <c r="V1616" s="3213" t="s">
        <v>1545</v>
      </c>
      <c r="W1616" s="3213" t="s">
        <v>1545</v>
      </c>
      <c r="X1616" s="2990">
        <v>0.06</v>
      </c>
      <c r="Y1616" s="3213" t="s">
        <v>1545</v>
      </c>
      <c r="Z1616" s="3213" t="s">
        <v>1545</v>
      </c>
      <c r="AA1616" s="3213">
        <v>50</v>
      </c>
      <c r="AB1616" s="2990">
        <v>0.06</v>
      </c>
      <c r="AC1616" s="3213" t="s">
        <v>1545</v>
      </c>
      <c r="AD1616" s="3408">
        <v>39.99</v>
      </c>
      <c r="AE1616" s="3409">
        <v>3000</v>
      </c>
      <c r="AF1616" s="2990">
        <f t="shared" si="3"/>
        <v>1.333E-2</v>
      </c>
      <c r="AG1616" s="2990">
        <v>0.1</v>
      </c>
      <c r="AH1616" s="2993" t="s">
        <v>4565</v>
      </c>
      <c r="AI1616" s="2992">
        <v>300</v>
      </c>
      <c r="AJ1616" s="2994">
        <v>3.99</v>
      </c>
      <c r="AK1616" s="2581"/>
    </row>
    <row r="1617" spans="2:37" s="2887" customFormat="1" x14ac:dyDescent="0.2">
      <c r="B1617" s="4481" t="s">
        <v>6176</v>
      </c>
      <c r="C1617" s="4482"/>
      <c r="D1617" s="3407"/>
      <c r="E1617" s="2989">
        <v>59.99</v>
      </c>
      <c r="F1617" s="3213" t="s">
        <v>1545</v>
      </c>
      <c r="G1617" s="3213" t="s">
        <v>1545</v>
      </c>
      <c r="H1617" s="3213" t="s">
        <v>1545</v>
      </c>
      <c r="I1617" s="3213" t="s">
        <v>1545</v>
      </c>
      <c r="J1617" s="3213" t="s">
        <v>1545</v>
      </c>
      <c r="K1617" s="3213" t="s">
        <v>1545</v>
      </c>
      <c r="L1617" s="3213">
        <v>0.18</v>
      </c>
      <c r="M1617" s="3213" t="s">
        <v>1545</v>
      </c>
      <c r="N1617" s="3213" t="s">
        <v>1545</v>
      </c>
      <c r="O1617" s="3213" t="s">
        <v>1545</v>
      </c>
      <c r="P1617" s="3213" t="s">
        <v>1545</v>
      </c>
      <c r="Q1617" s="3213">
        <v>0.18</v>
      </c>
      <c r="R1617" s="3213">
        <v>0.18</v>
      </c>
      <c r="S1617" s="3213" t="s">
        <v>1545</v>
      </c>
      <c r="T1617" s="3213" t="s">
        <v>1545</v>
      </c>
      <c r="U1617" s="3213" t="s">
        <v>1545</v>
      </c>
      <c r="V1617" s="3213" t="s">
        <v>1545</v>
      </c>
      <c r="W1617" s="3213" t="s">
        <v>1545</v>
      </c>
      <c r="X1617" s="2990">
        <v>0.06</v>
      </c>
      <c r="Y1617" s="3213" t="s">
        <v>1545</v>
      </c>
      <c r="Z1617" s="3213" t="s">
        <v>1545</v>
      </c>
      <c r="AA1617" s="3213">
        <v>50</v>
      </c>
      <c r="AB1617" s="2990">
        <v>0.06</v>
      </c>
      <c r="AC1617" s="3213" t="s">
        <v>1545</v>
      </c>
      <c r="AD1617" s="3408">
        <v>49.99</v>
      </c>
      <c r="AE1617" s="3409">
        <v>5000</v>
      </c>
      <c r="AF1617" s="2990">
        <f t="shared" si="3"/>
        <v>9.9979999999999999E-3</v>
      </c>
      <c r="AG1617" s="2990">
        <v>0.1</v>
      </c>
      <c r="AH1617" s="2993" t="s">
        <v>4565</v>
      </c>
      <c r="AI1617" s="2992">
        <v>300</v>
      </c>
      <c r="AJ1617" s="2994">
        <v>3.99</v>
      </c>
      <c r="AK1617" s="2581"/>
    </row>
    <row r="1618" spans="2:37" s="2887" customFormat="1" x14ac:dyDescent="0.2">
      <c r="B1618" s="4481" t="s">
        <v>6177</v>
      </c>
      <c r="C1618" s="4482"/>
      <c r="D1618" s="3407"/>
      <c r="E1618" s="2989">
        <v>69.990000000000009</v>
      </c>
      <c r="F1618" s="3213" t="s">
        <v>1545</v>
      </c>
      <c r="G1618" s="3213" t="s">
        <v>1545</v>
      </c>
      <c r="H1618" s="3213" t="s">
        <v>1545</v>
      </c>
      <c r="I1618" s="3213" t="s">
        <v>1545</v>
      </c>
      <c r="J1618" s="3213" t="s">
        <v>1545</v>
      </c>
      <c r="K1618" s="3213" t="s">
        <v>1545</v>
      </c>
      <c r="L1618" s="3213">
        <v>0.18</v>
      </c>
      <c r="M1618" s="3213" t="s">
        <v>1545</v>
      </c>
      <c r="N1618" s="3213" t="s">
        <v>1545</v>
      </c>
      <c r="O1618" s="3213" t="s">
        <v>1545</v>
      </c>
      <c r="P1618" s="3213" t="s">
        <v>1545</v>
      </c>
      <c r="Q1618" s="3213">
        <v>0.18</v>
      </c>
      <c r="R1618" s="3213">
        <v>0.18</v>
      </c>
      <c r="S1618" s="3213" t="s">
        <v>1545</v>
      </c>
      <c r="T1618" s="3213" t="s">
        <v>1545</v>
      </c>
      <c r="U1618" s="3213" t="s">
        <v>1545</v>
      </c>
      <c r="V1618" s="3213" t="s">
        <v>1545</v>
      </c>
      <c r="W1618" s="3213" t="s">
        <v>1545</v>
      </c>
      <c r="X1618" s="2990">
        <v>0.06</v>
      </c>
      <c r="Y1618" s="3213" t="s">
        <v>1545</v>
      </c>
      <c r="Z1618" s="3213" t="s">
        <v>1545</v>
      </c>
      <c r="AA1618" s="3213">
        <v>50</v>
      </c>
      <c r="AB1618" s="2990">
        <v>0.06</v>
      </c>
      <c r="AC1618" s="3213" t="s">
        <v>1545</v>
      </c>
      <c r="AD1618" s="3408">
        <v>59.99</v>
      </c>
      <c r="AE1618" s="3409">
        <v>10000</v>
      </c>
      <c r="AF1618" s="2990">
        <f t="shared" si="3"/>
        <v>5.999E-3</v>
      </c>
      <c r="AG1618" s="2990">
        <v>0.1</v>
      </c>
      <c r="AH1618" s="2993" t="s">
        <v>4565</v>
      </c>
      <c r="AI1618" s="2992">
        <v>300</v>
      </c>
      <c r="AJ1618" s="2994">
        <v>3.99</v>
      </c>
      <c r="AK1618" s="2581"/>
    </row>
    <row r="1619" spans="2:37" s="2887" customFormat="1" x14ac:dyDescent="0.2">
      <c r="B1619" s="4481" t="s">
        <v>6178</v>
      </c>
      <c r="C1619" s="4482"/>
      <c r="D1619" s="3407"/>
      <c r="E1619" s="2989">
        <v>29.99</v>
      </c>
      <c r="F1619" s="3213" t="s">
        <v>1545</v>
      </c>
      <c r="G1619" s="3213" t="s">
        <v>1545</v>
      </c>
      <c r="H1619" s="3213" t="s">
        <v>1545</v>
      </c>
      <c r="I1619" s="3213" t="s">
        <v>1545</v>
      </c>
      <c r="J1619" s="3213" t="s">
        <v>1545</v>
      </c>
      <c r="K1619" s="3213" t="s">
        <v>1545</v>
      </c>
      <c r="L1619" s="3213">
        <v>0.18</v>
      </c>
      <c r="M1619" s="3213" t="s">
        <v>1545</v>
      </c>
      <c r="N1619" s="3213" t="s">
        <v>1545</v>
      </c>
      <c r="O1619" s="3213" t="s">
        <v>1545</v>
      </c>
      <c r="P1619" s="3213" t="s">
        <v>1545</v>
      </c>
      <c r="Q1619" s="3213">
        <v>0.18</v>
      </c>
      <c r="R1619" s="3213">
        <v>0.18</v>
      </c>
      <c r="S1619" s="3213" t="s">
        <v>1545</v>
      </c>
      <c r="T1619" s="3213" t="s">
        <v>1545</v>
      </c>
      <c r="U1619" s="3213" t="s">
        <v>1545</v>
      </c>
      <c r="V1619" s="3213" t="s">
        <v>1545</v>
      </c>
      <c r="W1619" s="3213" t="s">
        <v>1545</v>
      </c>
      <c r="X1619" s="2990">
        <v>0.06</v>
      </c>
      <c r="Y1619" s="3213" t="s">
        <v>1545</v>
      </c>
      <c r="Z1619" s="3213" t="s">
        <v>1545</v>
      </c>
      <c r="AA1619" s="3213">
        <v>50</v>
      </c>
      <c r="AB1619" s="2990">
        <v>0.06</v>
      </c>
      <c r="AC1619" s="3213" t="s">
        <v>1545</v>
      </c>
      <c r="AD1619" s="3408">
        <v>29.99</v>
      </c>
      <c r="AE1619" s="3409">
        <v>1000</v>
      </c>
      <c r="AF1619" s="2990">
        <f t="shared" si="3"/>
        <v>2.9989999999999999E-2</v>
      </c>
      <c r="AG1619" s="2990">
        <v>0.1</v>
      </c>
      <c r="AH1619" s="2993" t="s">
        <v>4565</v>
      </c>
      <c r="AI1619" s="2992">
        <v>100</v>
      </c>
      <c r="AJ1619" s="2994">
        <v>2.4900000000000002</v>
      </c>
      <c r="AK1619" s="2581"/>
    </row>
    <row r="1620" spans="2:37" s="2887" customFormat="1" x14ac:dyDescent="0.2">
      <c r="B1620" s="4481" t="s">
        <v>6217</v>
      </c>
      <c r="C1620" s="4482"/>
      <c r="D1620" s="3407"/>
      <c r="E1620" s="2989">
        <v>34.989999999999995</v>
      </c>
      <c r="F1620" s="3213" t="s">
        <v>1545</v>
      </c>
      <c r="G1620" s="3213" t="s">
        <v>1545</v>
      </c>
      <c r="H1620" s="3213" t="s">
        <v>1545</v>
      </c>
      <c r="I1620" s="3213" t="s">
        <v>1545</v>
      </c>
      <c r="J1620" s="3213" t="s">
        <v>1545</v>
      </c>
      <c r="K1620" s="3213" t="s">
        <v>1545</v>
      </c>
      <c r="L1620" s="3213">
        <v>0.18</v>
      </c>
      <c r="M1620" s="3213" t="s">
        <v>1545</v>
      </c>
      <c r="N1620" s="3213" t="s">
        <v>1545</v>
      </c>
      <c r="O1620" s="3213" t="s">
        <v>1545</v>
      </c>
      <c r="P1620" s="3213" t="s">
        <v>1545</v>
      </c>
      <c r="Q1620" s="3213">
        <v>0.18</v>
      </c>
      <c r="R1620" s="3213">
        <v>0.18</v>
      </c>
      <c r="S1620" s="3213" t="s">
        <v>1545</v>
      </c>
      <c r="T1620" s="3213" t="s">
        <v>1545</v>
      </c>
      <c r="U1620" s="3213" t="s">
        <v>1545</v>
      </c>
      <c r="V1620" s="3213" t="s">
        <v>1545</v>
      </c>
      <c r="W1620" s="3213" t="s">
        <v>1545</v>
      </c>
      <c r="X1620" s="2990">
        <v>0.06</v>
      </c>
      <c r="Y1620" s="3213" t="s">
        <v>1545</v>
      </c>
      <c r="Z1620" s="3213" t="s">
        <v>1545</v>
      </c>
      <c r="AA1620" s="3213">
        <v>50</v>
      </c>
      <c r="AB1620" s="2990">
        <v>0.06</v>
      </c>
      <c r="AC1620" s="3213" t="s">
        <v>1545</v>
      </c>
      <c r="AD1620" s="3408">
        <v>34.99</v>
      </c>
      <c r="AE1620" s="3409">
        <v>1500</v>
      </c>
      <c r="AF1620" s="2990">
        <f t="shared" si="3"/>
        <v>2.3326666666666669E-2</v>
      </c>
      <c r="AG1620" s="2990">
        <v>0.1</v>
      </c>
      <c r="AH1620" s="2993" t="s">
        <v>4565</v>
      </c>
      <c r="AI1620" s="2992">
        <v>150</v>
      </c>
      <c r="AJ1620" s="2994">
        <v>2.99</v>
      </c>
      <c r="AK1620" s="2581"/>
    </row>
    <row r="1621" spans="2:37" s="2887" customFormat="1" x14ac:dyDescent="0.2">
      <c r="B1621" s="4481" t="s">
        <v>6180</v>
      </c>
      <c r="C1621" s="4482"/>
      <c r="D1621" s="3407"/>
      <c r="E1621" s="2989">
        <v>44.99</v>
      </c>
      <c r="F1621" s="3213" t="s">
        <v>1545</v>
      </c>
      <c r="G1621" s="3213" t="s">
        <v>1545</v>
      </c>
      <c r="H1621" s="3213" t="s">
        <v>1545</v>
      </c>
      <c r="I1621" s="3213" t="s">
        <v>1545</v>
      </c>
      <c r="J1621" s="3213" t="s">
        <v>1545</v>
      </c>
      <c r="K1621" s="3213" t="s">
        <v>1545</v>
      </c>
      <c r="L1621" s="3213">
        <v>0.18</v>
      </c>
      <c r="M1621" s="3213" t="s">
        <v>1545</v>
      </c>
      <c r="N1621" s="3213" t="s">
        <v>1545</v>
      </c>
      <c r="O1621" s="3213" t="s">
        <v>1545</v>
      </c>
      <c r="P1621" s="3213" t="s">
        <v>1545</v>
      </c>
      <c r="Q1621" s="3213">
        <v>0.18</v>
      </c>
      <c r="R1621" s="3213">
        <v>0.18</v>
      </c>
      <c r="S1621" s="3213" t="s">
        <v>1545</v>
      </c>
      <c r="T1621" s="3213" t="s">
        <v>1545</v>
      </c>
      <c r="U1621" s="3213" t="s">
        <v>1545</v>
      </c>
      <c r="V1621" s="3213" t="s">
        <v>1545</v>
      </c>
      <c r="W1621" s="3213" t="s">
        <v>1545</v>
      </c>
      <c r="X1621" s="2990">
        <v>0.06</v>
      </c>
      <c r="Y1621" s="3213" t="s">
        <v>1545</v>
      </c>
      <c r="Z1621" s="3213" t="s">
        <v>1545</v>
      </c>
      <c r="AA1621" s="3213">
        <v>50</v>
      </c>
      <c r="AB1621" s="2990">
        <v>0.06</v>
      </c>
      <c r="AC1621" s="3213" t="s">
        <v>1545</v>
      </c>
      <c r="AD1621" s="3408">
        <v>44.99</v>
      </c>
      <c r="AE1621" s="3409">
        <v>2000</v>
      </c>
      <c r="AF1621" s="2990">
        <f t="shared" si="3"/>
        <v>2.2495000000000001E-2</v>
      </c>
      <c r="AG1621" s="2990">
        <v>0.1</v>
      </c>
      <c r="AH1621" s="2993" t="s">
        <v>4565</v>
      </c>
      <c r="AI1621" s="2992">
        <v>200</v>
      </c>
      <c r="AJ1621" s="2994">
        <v>3.49</v>
      </c>
      <c r="AK1621" s="2581"/>
    </row>
    <row r="1622" spans="2:37" s="2887" customFormat="1" x14ac:dyDescent="0.2">
      <c r="B1622" s="4481" t="s">
        <v>6181</v>
      </c>
      <c r="C1622" s="4482"/>
      <c r="D1622" s="3407"/>
      <c r="E1622" s="2989">
        <v>29.99</v>
      </c>
      <c r="F1622" s="3213" t="s">
        <v>1545</v>
      </c>
      <c r="G1622" s="3213" t="s">
        <v>1545</v>
      </c>
      <c r="H1622" s="3213" t="s">
        <v>1545</v>
      </c>
      <c r="I1622" s="3213" t="s">
        <v>1545</v>
      </c>
      <c r="J1622" s="3213" t="s">
        <v>1545</v>
      </c>
      <c r="K1622" s="3213" t="s">
        <v>1545</v>
      </c>
      <c r="L1622" s="3213">
        <v>0.18</v>
      </c>
      <c r="M1622" s="3213" t="s">
        <v>1545</v>
      </c>
      <c r="N1622" s="3213" t="s">
        <v>1545</v>
      </c>
      <c r="O1622" s="3213" t="s">
        <v>1545</v>
      </c>
      <c r="P1622" s="3213" t="s">
        <v>1545</v>
      </c>
      <c r="Q1622" s="3213">
        <v>0.18</v>
      </c>
      <c r="R1622" s="3213">
        <v>0.18</v>
      </c>
      <c r="S1622" s="3213" t="s">
        <v>1545</v>
      </c>
      <c r="T1622" s="3213" t="s">
        <v>1545</v>
      </c>
      <c r="U1622" s="3213" t="s">
        <v>1545</v>
      </c>
      <c r="V1622" s="3213" t="s">
        <v>1545</v>
      </c>
      <c r="W1622" s="3213" t="s">
        <v>1545</v>
      </c>
      <c r="X1622" s="2990">
        <v>0.06</v>
      </c>
      <c r="Y1622" s="3213" t="s">
        <v>1545</v>
      </c>
      <c r="Z1622" s="3213" t="s">
        <v>1545</v>
      </c>
      <c r="AA1622" s="3213">
        <v>50</v>
      </c>
      <c r="AB1622" s="2990">
        <v>0.06</v>
      </c>
      <c r="AC1622" s="3213" t="s">
        <v>1545</v>
      </c>
      <c r="AD1622" s="3408">
        <v>29.99</v>
      </c>
      <c r="AE1622" s="3409">
        <v>1000</v>
      </c>
      <c r="AF1622" s="2990">
        <f t="shared" si="3"/>
        <v>2.9989999999999999E-2</v>
      </c>
      <c r="AG1622" s="2990">
        <v>0.1</v>
      </c>
      <c r="AH1622" s="2993" t="s">
        <v>4565</v>
      </c>
      <c r="AI1622" s="2992">
        <v>100</v>
      </c>
      <c r="AJ1622" s="2994">
        <v>2.4900000000000002</v>
      </c>
      <c r="AK1622" s="2581"/>
    </row>
    <row r="1623" spans="2:37" s="2887" customFormat="1" x14ac:dyDescent="0.2">
      <c r="B1623" s="4481" t="s">
        <v>6182</v>
      </c>
      <c r="C1623" s="4482"/>
      <c r="D1623" s="3407"/>
      <c r="E1623" s="2989">
        <v>34.989999999999995</v>
      </c>
      <c r="F1623" s="3213" t="s">
        <v>1545</v>
      </c>
      <c r="G1623" s="3213" t="s">
        <v>1545</v>
      </c>
      <c r="H1623" s="3213" t="s">
        <v>1545</v>
      </c>
      <c r="I1623" s="3213" t="s">
        <v>1545</v>
      </c>
      <c r="J1623" s="3213" t="s">
        <v>1545</v>
      </c>
      <c r="K1623" s="3213" t="s">
        <v>1545</v>
      </c>
      <c r="L1623" s="3213">
        <v>0.18</v>
      </c>
      <c r="M1623" s="3213" t="s">
        <v>1545</v>
      </c>
      <c r="N1623" s="3213" t="s">
        <v>1545</v>
      </c>
      <c r="O1623" s="3213" t="s">
        <v>1545</v>
      </c>
      <c r="P1623" s="3213" t="s">
        <v>1545</v>
      </c>
      <c r="Q1623" s="3213">
        <v>0.18</v>
      </c>
      <c r="R1623" s="3213">
        <v>0.18</v>
      </c>
      <c r="S1623" s="3213" t="s">
        <v>1545</v>
      </c>
      <c r="T1623" s="3213" t="s">
        <v>1545</v>
      </c>
      <c r="U1623" s="3213" t="s">
        <v>1545</v>
      </c>
      <c r="V1623" s="3213" t="s">
        <v>1545</v>
      </c>
      <c r="W1623" s="3213" t="s">
        <v>1545</v>
      </c>
      <c r="X1623" s="2990">
        <v>0.06</v>
      </c>
      <c r="Y1623" s="3213" t="s">
        <v>1545</v>
      </c>
      <c r="Z1623" s="3213" t="s">
        <v>1545</v>
      </c>
      <c r="AA1623" s="3213">
        <v>50</v>
      </c>
      <c r="AB1623" s="2990">
        <v>0.06</v>
      </c>
      <c r="AC1623" s="3213" t="s">
        <v>1545</v>
      </c>
      <c r="AD1623" s="3408">
        <v>34.989999999999995</v>
      </c>
      <c r="AE1623" s="3409">
        <v>1500</v>
      </c>
      <c r="AF1623" s="2990">
        <f t="shared" si="3"/>
        <v>2.3326666666666662E-2</v>
      </c>
      <c r="AG1623" s="2990">
        <v>0.1</v>
      </c>
      <c r="AH1623" s="2993" t="s">
        <v>4565</v>
      </c>
      <c r="AI1623" s="2992">
        <v>150</v>
      </c>
      <c r="AJ1623" s="2994">
        <v>2.99</v>
      </c>
      <c r="AK1623" s="2581"/>
    </row>
    <row r="1624" spans="2:37" s="2887" customFormat="1" x14ac:dyDescent="0.2">
      <c r="B1624" s="4481" t="s">
        <v>6183</v>
      </c>
      <c r="C1624" s="4482"/>
      <c r="D1624" s="3407"/>
      <c r="E1624" s="2989">
        <v>44.99</v>
      </c>
      <c r="F1624" s="3213" t="s">
        <v>1545</v>
      </c>
      <c r="G1624" s="3213" t="s">
        <v>1545</v>
      </c>
      <c r="H1624" s="3213" t="s">
        <v>1545</v>
      </c>
      <c r="I1624" s="3213" t="s">
        <v>1545</v>
      </c>
      <c r="J1624" s="3213" t="s">
        <v>1545</v>
      </c>
      <c r="K1624" s="3213" t="s">
        <v>1545</v>
      </c>
      <c r="L1624" s="3213">
        <v>0.18</v>
      </c>
      <c r="M1624" s="3213" t="s">
        <v>1545</v>
      </c>
      <c r="N1624" s="3213" t="s">
        <v>1545</v>
      </c>
      <c r="O1624" s="3213" t="s">
        <v>1545</v>
      </c>
      <c r="P1624" s="3213" t="s">
        <v>1545</v>
      </c>
      <c r="Q1624" s="3213">
        <v>0.18</v>
      </c>
      <c r="R1624" s="3213">
        <v>0.18</v>
      </c>
      <c r="S1624" s="3213" t="s">
        <v>1545</v>
      </c>
      <c r="T1624" s="3213" t="s">
        <v>1545</v>
      </c>
      <c r="U1624" s="3213" t="s">
        <v>1545</v>
      </c>
      <c r="V1624" s="3213" t="s">
        <v>1545</v>
      </c>
      <c r="W1624" s="3213" t="s">
        <v>1545</v>
      </c>
      <c r="X1624" s="2990">
        <v>0.06</v>
      </c>
      <c r="Y1624" s="3213" t="s">
        <v>1545</v>
      </c>
      <c r="Z1624" s="3213" t="s">
        <v>1545</v>
      </c>
      <c r="AA1624" s="3213">
        <v>50</v>
      </c>
      <c r="AB1624" s="2990">
        <v>0.06</v>
      </c>
      <c r="AC1624" s="3213" t="s">
        <v>1545</v>
      </c>
      <c r="AD1624" s="3408">
        <v>44.99</v>
      </c>
      <c r="AE1624" s="3409">
        <v>2000</v>
      </c>
      <c r="AF1624" s="2990">
        <f t="shared" si="3"/>
        <v>2.2495000000000001E-2</v>
      </c>
      <c r="AG1624" s="2990">
        <v>0.1</v>
      </c>
      <c r="AH1624" s="2993" t="s">
        <v>4565</v>
      </c>
      <c r="AI1624" s="2992">
        <v>200</v>
      </c>
      <c r="AJ1624" s="2994">
        <v>3.49</v>
      </c>
      <c r="AK1624" s="2581"/>
    </row>
    <row r="1625" spans="2:37" s="2887" customFormat="1" x14ac:dyDescent="0.2">
      <c r="B1625" s="4481" t="s">
        <v>6184</v>
      </c>
      <c r="C1625" s="4482"/>
      <c r="D1625" s="3407"/>
      <c r="E1625" s="2989">
        <v>29.99</v>
      </c>
      <c r="F1625" s="3213" t="s">
        <v>1545</v>
      </c>
      <c r="G1625" s="3213" t="s">
        <v>1545</v>
      </c>
      <c r="H1625" s="3213" t="s">
        <v>1545</v>
      </c>
      <c r="I1625" s="3213" t="s">
        <v>1545</v>
      </c>
      <c r="J1625" s="3213" t="s">
        <v>1545</v>
      </c>
      <c r="K1625" s="3213" t="s">
        <v>1545</v>
      </c>
      <c r="L1625" s="3213">
        <v>0.18</v>
      </c>
      <c r="M1625" s="3213" t="s">
        <v>1545</v>
      </c>
      <c r="N1625" s="3213" t="s">
        <v>1545</v>
      </c>
      <c r="O1625" s="3213" t="s">
        <v>1545</v>
      </c>
      <c r="P1625" s="3213" t="s">
        <v>1545</v>
      </c>
      <c r="Q1625" s="3213">
        <v>0.18</v>
      </c>
      <c r="R1625" s="3213">
        <v>0.18</v>
      </c>
      <c r="S1625" s="3213" t="s">
        <v>1545</v>
      </c>
      <c r="T1625" s="3213" t="s">
        <v>1545</v>
      </c>
      <c r="U1625" s="3213" t="s">
        <v>1545</v>
      </c>
      <c r="V1625" s="3213" t="s">
        <v>1545</v>
      </c>
      <c r="W1625" s="3213" t="s">
        <v>1545</v>
      </c>
      <c r="X1625" s="2990">
        <v>0.06</v>
      </c>
      <c r="Y1625" s="3213" t="s">
        <v>1545</v>
      </c>
      <c r="Z1625" s="3213" t="s">
        <v>1545</v>
      </c>
      <c r="AA1625" s="3213">
        <v>50</v>
      </c>
      <c r="AB1625" s="2990">
        <v>0.06</v>
      </c>
      <c r="AC1625" s="3213" t="s">
        <v>1545</v>
      </c>
      <c r="AD1625" s="3408">
        <v>29.99</v>
      </c>
      <c r="AE1625" s="3409">
        <v>1000</v>
      </c>
      <c r="AF1625" s="2990">
        <f>AD1625/AE1625</f>
        <v>2.9989999999999999E-2</v>
      </c>
      <c r="AG1625" s="2990">
        <v>0.1</v>
      </c>
      <c r="AH1625" s="2993" t="s">
        <v>4565</v>
      </c>
      <c r="AI1625" s="2992">
        <v>100</v>
      </c>
      <c r="AJ1625" s="2994">
        <v>2.4900000000000002</v>
      </c>
      <c r="AK1625" s="2581"/>
    </row>
    <row r="1626" spans="2:37" s="2887" customFormat="1" x14ac:dyDescent="0.2">
      <c r="B1626" s="4481" t="s">
        <v>6185</v>
      </c>
      <c r="C1626" s="4482"/>
      <c r="D1626" s="3407"/>
      <c r="E1626" s="3269">
        <v>34.99</v>
      </c>
      <c r="F1626" s="3213" t="s">
        <v>1545</v>
      </c>
      <c r="G1626" s="3213" t="s">
        <v>1545</v>
      </c>
      <c r="H1626" s="3213" t="s">
        <v>1545</v>
      </c>
      <c r="I1626" s="3213" t="s">
        <v>1545</v>
      </c>
      <c r="J1626" s="3213" t="s">
        <v>1545</v>
      </c>
      <c r="K1626" s="3213" t="s">
        <v>1545</v>
      </c>
      <c r="L1626" s="3213">
        <v>0.18</v>
      </c>
      <c r="M1626" s="3213" t="s">
        <v>1545</v>
      </c>
      <c r="N1626" s="3213" t="s">
        <v>1545</v>
      </c>
      <c r="O1626" s="3213" t="s">
        <v>1545</v>
      </c>
      <c r="P1626" s="3213" t="s">
        <v>1545</v>
      </c>
      <c r="Q1626" s="3213">
        <v>0.18</v>
      </c>
      <c r="R1626" s="3213">
        <v>0.18</v>
      </c>
      <c r="S1626" s="3213" t="s">
        <v>1545</v>
      </c>
      <c r="T1626" s="3213" t="s">
        <v>1545</v>
      </c>
      <c r="U1626" s="3213" t="s">
        <v>1545</v>
      </c>
      <c r="V1626" s="3213" t="s">
        <v>1545</v>
      </c>
      <c r="W1626" s="3213" t="s">
        <v>1545</v>
      </c>
      <c r="X1626" s="2990">
        <v>0.06</v>
      </c>
      <c r="Y1626" s="3213" t="s">
        <v>1545</v>
      </c>
      <c r="Z1626" s="3213" t="s">
        <v>1545</v>
      </c>
      <c r="AA1626" s="3213">
        <v>50</v>
      </c>
      <c r="AB1626" s="2990">
        <v>0.06</v>
      </c>
      <c r="AC1626" s="3213" t="s">
        <v>1545</v>
      </c>
      <c r="AD1626" s="3408">
        <v>34.989999999999995</v>
      </c>
      <c r="AE1626" s="3409">
        <v>1500</v>
      </c>
      <c r="AF1626" s="2990">
        <f>AD1626/AE1626</f>
        <v>2.3326666666666662E-2</v>
      </c>
      <c r="AG1626" s="2990">
        <v>0.1</v>
      </c>
      <c r="AH1626" s="2993" t="s">
        <v>4565</v>
      </c>
      <c r="AI1626" s="2992">
        <v>150</v>
      </c>
      <c r="AJ1626" s="2994">
        <v>2.99</v>
      </c>
      <c r="AK1626" s="2581"/>
    </row>
    <row r="1627" spans="2:37" s="2887" customFormat="1" ht="13.5" thickBot="1" x14ac:dyDescent="0.25">
      <c r="B1627" s="4481" t="s">
        <v>6186</v>
      </c>
      <c r="C1627" s="4482"/>
      <c r="D1627" s="3411"/>
      <c r="E1627" s="3181">
        <v>44.99</v>
      </c>
      <c r="F1627" s="3381" t="s">
        <v>1545</v>
      </c>
      <c r="G1627" s="3381" t="s">
        <v>1545</v>
      </c>
      <c r="H1627" s="3381" t="s">
        <v>1545</v>
      </c>
      <c r="I1627" s="3381" t="s">
        <v>1545</v>
      </c>
      <c r="J1627" s="3381" t="s">
        <v>1545</v>
      </c>
      <c r="K1627" s="3381" t="s">
        <v>1545</v>
      </c>
      <c r="L1627" s="3381">
        <v>0.18</v>
      </c>
      <c r="M1627" s="3381" t="s">
        <v>1545</v>
      </c>
      <c r="N1627" s="3381" t="s">
        <v>1545</v>
      </c>
      <c r="O1627" s="3381" t="s">
        <v>1545</v>
      </c>
      <c r="P1627" s="3381" t="s">
        <v>1545</v>
      </c>
      <c r="Q1627" s="3381">
        <v>0.18</v>
      </c>
      <c r="R1627" s="3381">
        <v>0.18</v>
      </c>
      <c r="S1627" s="3381" t="s">
        <v>1545</v>
      </c>
      <c r="T1627" s="3381" t="s">
        <v>1545</v>
      </c>
      <c r="U1627" s="3381" t="s">
        <v>1545</v>
      </c>
      <c r="V1627" s="3381" t="s">
        <v>1545</v>
      </c>
      <c r="W1627" s="3381" t="s">
        <v>1545</v>
      </c>
      <c r="X1627" s="3093">
        <v>0.06</v>
      </c>
      <c r="Y1627" s="3381" t="s">
        <v>1545</v>
      </c>
      <c r="Z1627" s="3381" t="s">
        <v>1545</v>
      </c>
      <c r="AA1627" s="3381">
        <v>50</v>
      </c>
      <c r="AB1627" s="3093">
        <v>0.06</v>
      </c>
      <c r="AC1627" s="3381" t="s">
        <v>1545</v>
      </c>
      <c r="AD1627" s="3440">
        <v>44.99</v>
      </c>
      <c r="AE1627" s="3412">
        <v>2000</v>
      </c>
      <c r="AF1627" s="3093">
        <f>AD1627/AE1627</f>
        <v>2.2495000000000001E-2</v>
      </c>
      <c r="AG1627" s="3093">
        <v>0.1</v>
      </c>
      <c r="AH1627" s="3096" t="s">
        <v>4565</v>
      </c>
      <c r="AI1627" s="3414">
        <v>200</v>
      </c>
      <c r="AJ1627" s="3097">
        <v>3.49</v>
      </c>
      <c r="AK1627" s="2581"/>
    </row>
    <row r="1628" spans="2:37" s="2887" customFormat="1" x14ac:dyDescent="0.2">
      <c r="B1628" s="2582"/>
      <c r="C1628" s="2575"/>
      <c r="D1628" s="3648"/>
      <c r="E1628" s="3648"/>
      <c r="F1628" s="3648"/>
      <c r="G1628" s="3648"/>
      <c r="H1628" s="2575"/>
      <c r="I1628" s="2576"/>
      <c r="J1628" s="2576"/>
      <c r="K1628" s="2576"/>
      <c r="L1628" s="2576"/>
      <c r="M1628" s="2575"/>
      <c r="N1628" s="2576"/>
      <c r="O1628" s="2576"/>
      <c r="P1628" s="2576"/>
      <c r="Q1628" s="2576"/>
      <c r="R1628" s="2576"/>
      <c r="S1628" s="2575"/>
      <c r="T1628" s="2574"/>
      <c r="U1628" s="2574"/>
      <c r="V1628" s="2574"/>
      <c r="W1628" s="2574"/>
      <c r="X1628" s="2574"/>
      <c r="Y1628" s="2574"/>
      <c r="Z1628" s="2574"/>
      <c r="AA1628" s="2574"/>
      <c r="AB1628" s="2574"/>
      <c r="AC1628" s="2574"/>
      <c r="AD1628" s="2574"/>
      <c r="AE1628" s="2574"/>
      <c r="AF1628" s="2574"/>
      <c r="AG1628" s="2574"/>
      <c r="AH1628" s="2574"/>
      <c r="AI1628" s="2574"/>
      <c r="AJ1628" s="2574"/>
      <c r="AK1628" s="2581"/>
    </row>
    <row r="1629" spans="2:37" s="2887" customFormat="1" x14ac:dyDescent="0.2">
      <c r="B1629" s="3641" t="s">
        <v>5051</v>
      </c>
      <c r="C1629" s="3642"/>
      <c r="D1629" s="3640" t="s">
        <v>6213</v>
      </c>
      <c r="E1629" s="3640"/>
      <c r="F1629" s="3640"/>
      <c r="G1629" s="3640"/>
      <c r="H1629" s="2578"/>
      <c r="I1629" s="2578"/>
      <c r="J1629" s="2578"/>
      <c r="K1629" s="2578"/>
      <c r="L1629" s="2578"/>
      <c r="M1629" s="2578"/>
      <c r="N1629" s="2578"/>
      <c r="O1629" s="2578"/>
      <c r="P1629" s="2578"/>
      <c r="Q1629" s="2578"/>
      <c r="R1629" s="2578"/>
      <c r="S1629" s="2578"/>
      <c r="T1629" s="2574"/>
      <c r="U1629" s="2574"/>
      <c r="V1629" s="2574"/>
      <c r="W1629" s="2574"/>
      <c r="X1629" s="2574"/>
      <c r="Y1629" s="2574"/>
      <c r="Z1629" s="2574"/>
      <c r="AA1629" s="2574"/>
      <c r="AB1629" s="2574"/>
      <c r="AC1629" s="2574"/>
      <c r="AD1629" s="2574"/>
      <c r="AE1629" s="2574"/>
      <c r="AF1629" s="2574"/>
      <c r="AG1629" s="2574"/>
      <c r="AH1629" s="2574"/>
      <c r="AI1629" s="2574"/>
      <c r="AJ1629" s="2574"/>
      <c r="AK1629" s="2581"/>
    </row>
    <row r="1630" spans="2:37" s="2887" customFormat="1" x14ac:dyDescent="0.2">
      <c r="B1630" s="3641" t="s">
        <v>5052</v>
      </c>
      <c r="C1630" s="3642"/>
      <c r="D1630" s="3640" t="s">
        <v>1528</v>
      </c>
      <c r="E1630" s="3640"/>
      <c r="F1630" s="3640"/>
      <c r="G1630" s="3640"/>
      <c r="H1630" s="2578"/>
      <c r="I1630" s="2578"/>
      <c r="J1630" s="2578"/>
      <c r="K1630" s="2578"/>
      <c r="L1630" s="2578"/>
      <c r="M1630" s="2578"/>
      <c r="N1630" s="2578"/>
      <c r="O1630" s="2578"/>
      <c r="P1630" s="2578"/>
      <c r="Q1630" s="2578"/>
      <c r="R1630" s="2578"/>
      <c r="S1630" s="2578"/>
      <c r="T1630" s="2574"/>
      <c r="U1630" s="2574"/>
      <c r="V1630" s="2574"/>
      <c r="W1630" s="2574"/>
      <c r="X1630" s="2574"/>
      <c r="Y1630" s="2574"/>
      <c r="Z1630" s="2574"/>
      <c r="AA1630" s="2574"/>
      <c r="AB1630" s="2574"/>
      <c r="AC1630" s="2574"/>
      <c r="AD1630" s="2574"/>
      <c r="AE1630" s="2574"/>
      <c r="AF1630" s="2574"/>
      <c r="AG1630" s="2574"/>
      <c r="AH1630" s="2574"/>
      <c r="AI1630" s="2574"/>
      <c r="AJ1630" s="2574"/>
      <c r="AK1630" s="2581"/>
    </row>
    <row r="1631" spans="2:37" s="2887" customFormat="1" ht="15.75" thickBot="1" x14ac:dyDescent="0.25">
      <c r="B1631" s="3645"/>
      <c r="C1631" s="3646"/>
      <c r="D1631" s="3647"/>
      <c r="E1631" s="3647"/>
      <c r="F1631" s="3647"/>
      <c r="G1631" s="3647"/>
      <c r="H1631" s="2583"/>
      <c r="I1631" s="2583"/>
      <c r="J1631" s="2583"/>
      <c r="K1631" s="2583"/>
      <c r="L1631" s="2583"/>
      <c r="M1631" s="2583"/>
      <c r="N1631" s="2583"/>
      <c r="O1631" s="2583"/>
      <c r="P1631" s="2583"/>
      <c r="Q1631" s="2583"/>
      <c r="R1631" s="2583"/>
      <c r="S1631" s="2583"/>
      <c r="T1631" s="2584"/>
      <c r="U1631" s="2584"/>
      <c r="V1631" s="2584"/>
      <c r="W1631" s="2584"/>
      <c r="X1631" s="2584"/>
      <c r="Y1631" s="2584"/>
      <c r="Z1631" s="2584"/>
      <c r="AA1631" s="2584"/>
      <c r="AB1631" s="2584"/>
      <c r="AC1631" s="2584"/>
      <c r="AD1631" s="2584"/>
      <c r="AE1631" s="2584"/>
      <c r="AF1631" s="2584"/>
      <c r="AG1631" s="2584"/>
      <c r="AH1631" s="2584"/>
      <c r="AI1631" s="2584"/>
      <c r="AJ1631" s="2584"/>
      <c r="AK1631" s="2586"/>
    </row>
    <row r="1632" spans="2:37" s="2887" customFormat="1" x14ac:dyDescent="0.2">
      <c r="B1632" s="2786" t="str">
        <f>+B1602</f>
        <v>.</v>
      </c>
    </row>
    <row r="1633" spans="2:37" s="2887" customFormat="1" ht="13.5" thickBot="1" x14ac:dyDescent="0.25">
      <c r="B1633" s="2786"/>
    </row>
    <row r="1634" spans="2:37" s="2887" customFormat="1" ht="20.25" x14ac:dyDescent="0.2">
      <c r="B1634" s="3616" t="s">
        <v>5060</v>
      </c>
      <c r="C1634" s="3617"/>
      <c r="D1634" s="3617"/>
      <c r="E1634" s="3617"/>
      <c r="F1634" s="3617"/>
      <c r="G1634" s="3617"/>
      <c r="H1634" s="3617"/>
      <c r="I1634" s="3617"/>
      <c r="J1634" s="3617"/>
      <c r="K1634" s="3617"/>
      <c r="L1634" s="3617"/>
      <c r="M1634" s="3617"/>
      <c r="N1634" s="3617"/>
      <c r="O1634" s="3617"/>
      <c r="P1634" s="3617"/>
      <c r="Q1634" s="3617"/>
      <c r="R1634" s="3617"/>
      <c r="S1634" s="3617"/>
      <c r="T1634" s="3617"/>
      <c r="U1634" s="3617"/>
      <c r="V1634" s="3617"/>
      <c r="W1634" s="3617"/>
      <c r="X1634" s="3617"/>
      <c r="Y1634" s="3617"/>
      <c r="Z1634" s="3617"/>
      <c r="AA1634" s="3617"/>
      <c r="AB1634" s="3617"/>
      <c r="AC1634" s="3617"/>
      <c r="AD1634" s="3617"/>
      <c r="AE1634" s="3617"/>
      <c r="AF1634" s="3617"/>
      <c r="AG1634" s="3617"/>
      <c r="AH1634" s="3617"/>
      <c r="AI1634" s="3617"/>
      <c r="AJ1634" s="3617"/>
      <c r="AK1634" s="3618"/>
    </row>
    <row r="1635" spans="2:37" s="2887" customFormat="1" x14ac:dyDescent="0.2">
      <c r="B1635" s="2579"/>
      <c r="C1635" s="3417"/>
      <c r="D1635" s="3417"/>
      <c r="E1635" s="3417"/>
      <c r="F1635" s="3417"/>
      <c r="G1635" s="2580"/>
      <c r="H1635" s="2580"/>
      <c r="I1635" s="2580"/>
      <c r="J1635" s="2580"/>
      <c r="K1635" s="2580"/>
      <c r="L1635" s="2580"/>
      <c r="M1635" s="2580"/>
      <c r="N1635" s="2580"/>
      <c r="O1635" s="2580"/>
      <c r="P1635" s="2580"/>
      <c r="Q1635" s="2580"/>
      <c r="R1635" s="2580"/>
      <c r="S1635" s="2580"/>
      <c r="T1635" s="2580"/>
      <c r="U1635" s="2580"/>
      <c r="V1635" s="2580"/>
      <c r="W1635" s="2580"/>
      <c r="X1635" s="2580"/>
      <c r="Y1635" s="2580"/>
      <c r="Z1635" s="2580"/>
      <c r="AA1635" s="2580"/>
      <c r="AB1635" s="2580"/>
      <c r="AC1635" s="2580"/>
      <c r="AD1635" s="2580"/>
      <c r="AE1635" s="2580"/>
      <c r="AF1635" s="2580"/>
      <c r="AG1635" s="2580"/>
      <c r="AH1635" s="2580"/>
      <c r="AI1635" s="2580"/>
      <c r="AJ1635" s="2580"/>
      <c r="AK1635" s="2581"/>
    </row>
    <row r="1636" spans="2:37" s="2887" customFormat="1" x14ac:dyDescent="0.2">
      <c r="B1636" s="2579" t="s">
        <v>5047</v>
      </c>
      <c r="C1636" s="3417"/>
      <c r="D1636" s="3619" t="s">
        <v>6170</v>
      </c>
      <c r="E1636" s="3619"/>
      <c r="F1636" s="3619"/>
      <c r="G1636" s="2580"/>
      <c r="H1636" s="2580"/>
      <c r="I1636" s="2580"/>
      <c r="J1636" s="2580"/>
      <c r="K1636" s="2580"/>
      <c r="L1636" s="2580"/>
      <c r="M1636" s="2580"/>
      <c r="N1636" s="2580"/>
      <c r="O1636" s="2580"/>
      <c r="P1636" s="2580"/>
      <c r="Q1636" s="2580"/>
      <c r="R1636" s="2580"/>
      <c r="S1636" s="2580"/>
      <c r="T1636" s="2580"/>
      <c r="U1636" s="2580"/>
      <c r="V1636" s="2580"/>
      <c r="W1636" s="2580"/>
      <c r="X1636" s="2580"/>
      <c r="Y1636" s="2580"/>
      <c r="Z1636" s="2580"/>
      <c r="AA1636" s="2580"/>
      <c r="AB1636" s="2580"/>
      <c r="AC1636" s="2580"/>
      <c r="AD1636" s="2580"/>
      <c r="AE1636" s="2580"/>
      <c r="AF1636" s="2580"/>
      <c r="AG1636" s="2580"/>
      <c r="AH1636" s="2580"/>
      <c r="AI1636" s="2580"/>
      <c r="AJ1636" s="2580"/>
      <c r="AK1636" s="2581"/>
    </row>
    <row r="1637" spans="2:37" s="2887" customFormat="1" ht="13.5" thickBot="1" x14ac:dyDescent="0.25">
      <c r="B1637" s="3620" t="s">
        <v>5061</v>
      </c>
      <c r="C1637" s="3621"/>
      <c r="D1637" s="3622">
        <v>41597</v>
      </c>
      <c r="E1637" s="3622"/>
      <c r="F1637" s="3417"/>
      <c r="G1637" s="2580"/>
      <c r="H1637" s="2580"/>
      <c r="I1637" s="2580"/>
      <c r="J1637" s="2580"/>
      <c r="K1637" s="2580"/>
      <c r="L1637" s="2580"/>
      <c r="M1637" s="2580"/>
      <c r="N1637" s="2580"/>
      <c r="O1637" s="2580"/>
      <c r="P1637" s="2580"/>
      <c r="Q1637" s="2580"/>
      <c r="R1637" s="2580"/>
      <c r="S1637" s="2580"/>
      <c r="T1637" s="2580"/>
      <c r="U1637" s="2580"/>
      <c r="V1637" s="2580"/>
      <c r="W1637" s="2580"/>
      <c r="X1637" s="2580"/>
      <c r="Y1637" s="2580"/>
      <c r="Z1637" s="2580"/>
      <c r="AA1637" s="2580"/>
      <c r="AB1637" s="2580"/>
      <c r="AC1637" s="2580"/>
      <c r="AD1637" s="2580"/>
      <c r="AE1637" s="2580"/>
      <c r="AF1637" s="2580"/>
      <c r="AG1637" s="2580"/>
      <c r="AH1637" s="2580"/>
      <c r="AI1637" s="2580"/>
      <c r="AJ1637" s="2580"/>
      <c r="AK1637" s="2581"/>
    </row>
    <row r="1638" spans="2:37" s="2887" customFormat="1" ht="168" customHeight="1" thickBot="1" x14ac:dyDescent="0.25">
      <c r="B1638" s="3633" t="s">
        <v>5062</v>
      </c>
      <c r="C1638" s="3634"/>
      <c r="D1638" s="3623" t="s">
        <v>6171</v>
      </c>
      <c r="E1638" s="3624"/>
      <c r="F1638" s="3624"/>
      <c r="G1638" s="3624"/>
      <c r="H1638" s="3624"/>
      <c r="I1638" s="3624"/>
      <c r="J1638" s="3624"/>
      <c r="K1638" s="3625"/>
      <c r="L1638" s="2580"/>
      <c r="M1638" s="2580"/>
      <c r="N1638" s="2580"/>
      <c r="O1638" s="2580"/>
      <c r="P1638" s="2580"/>
      <c r="Q1638" s="2580"/>
      <c r="R1638" s="2580"/>
      <c r="S1638" s="2580"/>
      <c r="T1638" s="2580"/>
      <c r="U1638" s="2580"/>
      <c r="V1638" s="2580"/>
      <c r="W1638" s="2580"/>
      <c r="X1638" s="2580"/>
      <c r="Y1638" s="2580"/>
      <c r="Z1638" s="2580"/>
      <c r="AA1638" s="2580"/>
      <c r="AB1638" s="2580"/>
      <c r="AC1638" s="2580"/>
      <c r="AD1638" s="2580"/>
      <c r="AE1638" s="2580"/>
      <c r="AF1638" s="2580"/>
      <c r="AG1638" s="2580"/>
      <c r="AH1638" s="2580"/>
      <c r="AI1638" s="2580"/>
      <c r="AJ1638" s="2580"/>
      <c r="AK1638" s="2581"/>
    </row>
    <row r="1639" spans="2:37" s="2887" customFormat="1" ht="13.5" thickBot="1" x14ac:dyDescent="0.25">
      <c r="B1639" s="3635"/>
      <c r="C1639" s="3626"/>
      <c r="D1639" s="3626"/>
      <c r="E1639" s="3626"/>
      <c r="F1639" s="3626"/>
      <c r="G1639" s="3626"/>
      <c r="H1639" s="3626"/>
      <c r="I1639" s="3626"/>
      <c r="J1639" s="3626"/>
      <c r="K1639" s="3626"/>
      <c r="L1639" s="3626"/>
      <c r="M1639" s="3626"/>
      <c r="N1639" s="3626"/>
      <c r="O1639" s="3626"/>
      <c r="P1639" s="3626"/>
      <c r="Q1639" s="3626"/>
      <c r="R1639" s="2580"/>
      <c r="S1639" s="2580"/>
      <c r="T1639" s="2580"/>
      <c r="U1639" s="2580"/>
      <c r="V1639" s="2580"/>
      <c r="W1639" s="2580"/>
      <c r="X1639" s="2580"/>
      <c r="Y1639" s="2580"/>
      <c r="Z1639" s="2580"/>
      <c r="AA1639" s="2580"/>
      <c r="AB1639" s="2580"/>
      <c r="AC1639" s="2580"/>
      <c r="AD1639" s="2580"/>
      <c r="AE1639" s="2580"/>
      <c r="AF1639" s="2580"/>
      <c r="AG1639" s="2580"/>
      <c r="AH1639" s="2580"/>
      <c r="AI1639" s="2580"/>
      <c r="AJ1639" s="2580"/>
      <c r="AK1639" s="2581"/>
    </row>
    <row r="1640" spans="2:37" s="2887" customFormat="1" ht="13.5" thickBot="1" x14ac:dyDescent="0.25">
      <c r="B1640" s="3627" t="s">
        <v>5063</v>
      </c>
      <c r="C1640" s="3627"/>
      <c r="D1640" s="3627" t="s">
        <v>5053</v>
      </c>
      <c r="E1640" s="3627" t="s">
        <v>5064</v>
      </c>
      <c r="F1640" s="3629" t="s">
        <v>224</v>
      </c>
      <c r="G1640" s="3629"/>
      <c r="H1640" s="3629"/>
      <c r="I1640" s="3629"/>
      <c r="J1640" s="3629"/>
      <c r="K1640" s="3629"/>
      <c r="L1640" s="3629"/>
      <c r="M1640" s="3629"/>
      <c r="N1640" s="3629"/>
      <c r="O1640" s="3629"/>
      <c r="P1640" s="3629"/>
      <c r="Q1640" s="3629"/>
      <c r="R1640" s="3629"/>
      <c r="S1640" s="3629" t="s">
        <v>340</v>
      </c>
      <c r="T1640" s="3629"/>
      <c r="U1640" s="3629"/>
      <c r="V1640" s="3629"/>
      <c r="W1640" s="3629"/>
      <c r="X1640" s="3629"/>
      <c r="Y1640" s="3629"/>
      <c r="Z1640" s="3629"/>
      <c r="AA1640" s="3629"/>
      <c r="AB1640" s="3629"/>
      <c r="AC1640" s="3629"/>
      <c r="AD1640" s="3629" t="s">
        <v>225</v>
      </c>
      <c r="AE1640" s="3629"/>
      <c r="AF1640" s="3629"/>
      <c r="AG1640" s="3629"/>
      <c r="AH1640" s="3630" t="s">
        <v>5048</v>
      </c>
      <c r="AI1640" s="3630"/>
      <c r="AJ1640" s="3630"/>
      <c r="AK1640" s="2581"/>
    </row>
    <row r="1641" spans="2:37" s="2887" customFormat="1" ht="13.5" thickBot="1" x14ac:dyDescent="0.25">
      <c r="B1641" s="3628"/>
      <c r="C1641" s="3628"/>
      <c r="D1641" s="3628"/>
      <c r="E1641" s="3628"/>
      <c r="F1641" s="3628" t="s">
        <v>5065</v>
      </c>
      <c r="G1641" s="3628" t="s">
        <v>5066</v>
      </c>
      <c r="H1641" s="3627" t="s">
        <v>5067</v>
      </c>
      <c r="I1641" s="3631" t="s">
        <v>5068</v>
      </c>
      <c r="J1641" s="3631" t="s">
        <v>5069</v>
      </c>
      <c r="K1641" s="3632" t="s">
        <v>5070</v>
      </c>
      <c r="L1641" s="3632" t="s">
        <v>5071</v>
      </c>
      <c r="M1641" s="3631" t="s">
        <v>5072</v>
      </c>
      <c r="N1641" s="3631"/>
      <c r="O1641" s="3632" t="s">
        <v>5073</v>
      </c>
      <c r="P1641" s="3632" t="s">
        <v>5074</v>
      </c>
      <c r="Q1641" s="3632" t="s">
        <v>5075</v>
      </c>
      <c r="R1641" s="3632" t="s">
        <v>5076</v>
      </c>
      <c r="S1641" s="3627" t="s">
        <v>5077</v>
      </c>
      <c r="T1641" s="3627" t="s">
        <v>5078</v>
      </c>
      <c r="U1641" s="3627" t="s">
        <v>5079</v>
      </c>
      <c r="V1641" s="3627" t="s">
        <v>5080</v>
      </c>
      <c r="W1641" s="3627" t="s">
        <v>5081</v>
      </c>
      <c r="X1641" s="3627" t="s">
        <v>5082</v>
      </c>
      <c r="Y1641" s="3627" t="s">
        <v>5083</v>
      </c>
      <c r="Z1641" s="3627" t="s">
        <v>5084</v>
      </c>
      <c r="AA1641" s="3627" t="s">
        <v>5085</v>
      </c>
      <c r="AB1641" s="3631" t="s">
        <v>5086</v>
      </c>
      <c r="AC1641" s="3631" t="s">
        <v>5087</v>
      </c>
      <c r="AD1641" s="3627" t="s">
        <v>5088</v>
      </c>
      <c r="AE1641" s="3627" t="s">
        <v>5089</v>
      </c>
      <c r="AF1641" s="3627" t="s">
        <v>5090</v>
      </c>
      <c r="AG1641" s="3627" t="s">
        <v>5091</v>
      </c>
      <c r="AH1641" s="3627" t="s">
        <v>1162</v>
      </c>
      <c r="AI1641" s="3627" t="s">
        <v>5049</v>
      </c>
      <c r="AJ1641" s="3627" t="s">
        <v>5050</v>
      </c>
      <c r="AK1641" s="2581"/>
    </row>
    <row r="1642" spans="2:37" s="2887" customFormat="1" ht="13.5" thickBot="1" x14ac:dyDescent="0.25">
      <c r="B1642" s="3628"/>
      <c r="C1642" s="3628"/>
      <c r="D1642" s="3628"/>
      <c r="E1642" s="3628"/>
      <c r="F1642" s="3628"/>
      <c r="G1642" s="3628"/>
      <c r="H1642" s="3628"/>
      <c r="I1642" s="3632"/>
      <c r="J1642" s="3632"/>
      <c r="K1642" s="3632"/>
      <c r="L1642" s="3632"/>
      <c r="M1642" s="3418" t="s">
        <v>5092</v>
      </c>
      <c r="N1642" s="3419" t="s">
        <v>2809</v>
      </c>
      <c r="O1642" s="3632"/>
      <c r="P1642" s="3632"/>
      <c r="Q1642" s="3632"/>
      <c r="R1642" s="3632"/>
      <c r="S1642" s="3628"/>
      <c r="T1642" s="3628"/>
      <c r="U1642" s="3628"/>
      <c r="V1642" s="3628"/>
      <c r="W1642" s="3628"/>
      <c r="X1642" s="3628"/>
      <c r="Y1642" s="3628"/>
      <c r="Z1642" s="3628"/>
      <c r="AA1642" s="3628"/>
      <c r="AB1642" s="3632"/>
      <c r="AC1642" s="3632"/>
      <c r="AD1642" s="3628"/>
      <c r="AE1642" s="3628"/>
      <c r="AF1642" s="3628"/>
      <c r="AG1642" s="3628"/>
      <c r="AH1642" s="3628"/>
      <c r="AI1642" s="3628"/>
      <c r="AJ1642" s="3628"/>
      <c r="AK1642" s="2581"/>
    </row>
    <row r="1643" spans="2:37" s="2887" customFormat="1" x14ac:dyDescent="0.2">
      <c r="B1643" s="4483" t="s">
        <v>6172</v>
      </c>
      <c r="C1643" s="4484"/>
      <c r="D1643" s="3403" t="s">
        <v>6192</v>
      </c>
      <c r="E1643" s="2982">
        <v>29.99</v>
      </c>
      <c r="F1643" s="3208" t="s">
        <v>1545</v>
      </c>
      <c r="G1643" s="3208" t="s">
        <v>1545</v>
      </c>
      <c r="H1643" s="3208" t="s">
        <v>1545</v>
      </c>
      <c r="I1643" s="3208" t="s">
        <v>1545</v>
      </c>
      <c r="J1643" s="3208" t="s">
        <v>1545</v>
      </c>
      <c r="K1643" s="3208" t="s">
        <v>1545</v>
      </c>
      <c r="L1643" s="3208">
        <v>0.18</v>
      </c>
      <c r="M1643" s="3208" t="s">
        <v>1545</v>
      </c>
      <c r="N1643" s="3208" t="s">
        <v>1545</v>
      </c>
      <c r="O1643" s="3208" t="s">
        <v>1545</v>
      </c>
      <c r="P1643" s="3208" t="s">
        <v>1545</v>
      </c>
      <c r="Q1643" s="3208">
        <v>0.18</v>
      </c>
      <c r="R1643" s="3208">
        <v>0.18</v>
      </c>
      <c r="S1643" s="3208" t="s">
        <v>1545</v>
      </c>
      <c r="T1643" s="3208" t="s">
        <v>1545</v>
      </c>
      <c r="U1643" s="3208" t="s">
        <v>1545</v>
      </c>
      <c r="V1643" s="3208" t="s">
        <v>1545</v>
      </c>
      <c r="W1643" s="3208" t="s">
        <v>1545</v>
      </c>
      <c r="X1643" s="2983">
        <v>0.06</v>
      </c>
      <c r="Y1643" s="3208" t="s">
        <v>1545</v>
      </c>
      <c r="Z1643" s="3208" t="s">
        <v>1545</v>
      </c>
      <c r="AA1643" s="3208" t="s">
        <v>1545</v>
      </c>
      <c r="AB1643" s="2983">
        <v>0.06</v>
      </c>
      <c r="AC1643" s="3208" t="s">
        <v>1545</v>
      </c>
      <c r="AD1643" s="3404">
        <v>24.99</v>
      </c>
      <c r="AE1643" s="3405">
        <v>1000</v>
      </c>
      <c r="AF1643" s="2983">
        <f>AD1643/AE1643</f>
        <v>2.4989999999999998E-2</v>
      </c>
      <c r="AG1643" s="2983">
        <v>0.1</v>
      </c>
      <c r="AH1643" s="2986" t="s">
        <v>4565</v>
      </c>
      <c r="AI1643" s="2985">
        <v>100</v>
      </c>
      <c r="AJ1643" s="2987">
        <v>2.4900000000000002</v>
      </c>
      <c r="AK1643" s="2581"/>
    </row>
    <row r="1644" spans="2:37" s="2887" customFormat="1" x14ac:dyDescent="0.2">
      <c r="B1644" s="4481" t="s">
        <v>6173</v>
      </c>
      <c r="C1644" s="4482"/>
      <c r="D1644" s="3407" t="s">
        <v>6193</v>
      </c>
      <c r="E1644" s="2989">
        <v>34.989999999999995</v>
      </c>
      <c r="F1644" s="3213" t="s">
        <v>1545</v>
      </c>
      <c r="G1644" s="3213" t="s">
        <v>1545</v>
      </c>
      <c r="H1644" s="3213" t="s">
        <v>1545</v>
      </c>
      <c r="I1644" s="3213" t="s">
        <v>1545</v>
      </c>
      <c r="J1644" s="3213" t="s">
        <v>1545</v>
      </c>
      <c r="K1644" s="3213" t="s">
        <v>1545</v>
      </c>
      <c r="L1644" s="3213">
        <v>0.18</v>
      </c>
      <c r="M1644" s="3213" t="s">
        <v>1545</v>
      </c>
      <c r="N1644" s="3213" t="s">
        <v>1545</v>
      </c>
      <c r="O1644" s="3213" t="s">
        <v>1545</v>
      </c>
      <c r="P1644" s="3213" t="s">
        <v>1545</v>
      </c>
      <c r="Q1644" s="3213">
        <v>0.18</v>
      </c>
      <c r="R1644" s="3213">
        <v>0.18</v>
      </c>
      <c r="S1644" s="3213" t="s">
        <v>1545</v>
      </c>
      <c r="T1644" s="3213" t="s">
        <v>1545</v>
      </c>
      <c r="U1644" s="3213" t="s">
        <v>1545</v>
      </c>
      <c r="V1644" s="3213" t="s">
        <v>1545</v>
      </c>
      <c r="W1644" s="3213" t="s">
        <v>1545</v>
      </c>
      <c r="X1644" s="2990">
        <v>0.06</v>
      </c>
      <c r="Y1644" s="3213" t="s">
        <v>1545</v>
      </c>
      <c r="Z1644" s="3213" t="s">
        <v>1545</v>
      </c>
      <c r="AA1644" s="3213" t="s">
        <v>1545</v>
      </c>
      <c r="AB1644" s="2990">
        <v>0.06</v>
      </c>
      <c r="AC1644" s="3213" t="s">
        <v>1545</v>
      </c>
      <c r="AD1644" s="3408">
        <v>29.99</v>
      </c>
      <c r="AE1644" s="3409">
        <v>1500</v>
      </c>
      <c r="AF1644" s="2990">
        <f t="shared" ref="AF1644:AF1654" si="4">AD1644/AE1644</f>
        <v>1.9993333333333332E-2</v>
      </c>
      <c r="AG1644" s="2990">
        <v>0.1</v>
      </c>
      <c r="AH1644" s="2993" t="s">
        <v>4565</v>
      </c>
      <c r="AI1644" s="2992">
        <v>150</v>
      </c>
      <c r="AJ1644" s="2994">
        <v>2.99</v>
      </c>
      <c r="AK1644" s="2581"/>
    </row>
    <row r="1645" spans="2:37" s="2887" customFormat="1" x14ac:dyDescent="0.2">
      <c r="B1645" s="4481" t="s">
        <v>6174</v>
      </c>
      <c r="C1645" s="4482"/>
      <c r="D1645" s="3407" t="s">
        <v>6194</v>
      </c>
      <c r="E1645" s="2989">
        <v>44.99</v>
      </c>
      <c r="F1645" s="3213" t="s">
        <v>1545</v>
      </c>
      <c r="G1645" s="3213" t="s">
        <v>1545</v>
      </c>
      <c r="H1645" s="3213" t="s">
        <v>1545</v>
      </c>
      <c r="I1645" s="3213" t="s">
        <v>1545</v>
      </c>
      <c r="J1645" s="3213" t="s">
        <v>1545</v>
      </c>
      <c r="K1645" s="3213" t="s">
        <v>1545</v>
      </c>
      <c r="L1645" s="3213">
        <v>0.18</v>
      </c>
      <c r="M1645" s="3213" t="s">
        <v>1545</v>
      </c>
      <c r="N1645" s="3213" t="s">
        <v>1545</v>
      </c>
      <c r="O1645" s="3213" t="s">
        <v>1545</v>
      </c>
      <c r="P1645" s="3213" t="s">
        <v>1545</v>
      </c>
      <c r="Q1645" s="3213">
        <v>0.18</v>
      </c>
      <c r="R1645" s="3213">
        <v>0.18</v>
      </c>
      <c r="S1645" s="3213" t="s">
        <v>1545</v>
      </c>
      <c r="T1645" s="3213" t="s">
        <v>1545</v>
      </c>
      <c r="U1645" s="3213" t="s">
        <v>1545</v>
      </c>
      <c r="V1645" s="3213" t="s">
        <v>1545</v>
      </c>
      <c r="W1645" s="3213" t="s">
        <v>1545</v>
      </c>
      <c r="X1645" s="2990">
        <v>0.06</v>
      </c>
      <c r="Y1645" s="3213" t="s">
        <v>1545</v>
      </c>
      <c r="Z1645" s="3213" t="s">
        <v>1545</v>
      </c>
      <c r="AA1645" s="3213" t="s">
        <v>1545</v>
      </c>
      <c r="AB1645" s="2990">
        <v>0.06</v>
      </c>
      <c r="AC1645" s="3213" t="s">
        <v>1545</v>
      </c>
      <c r="AD1645" s="3408">
        <v>34.99</v>
      </c>
      <c r="AE1645" s="3409">
        <v>2000</v>
      </c>
      <c r="AF1645" s="2990">
        <f t="shared" si="4"/>
        <v>1.7495E-2</v>
      </c>
      <c r="AG1645" s="2990">
        <v>0.1</v>
      </c>
      <c r="AH1645" s="2993" t="s">
        <v>4565</v>
      </c>
      <c r="AI1645" s="2992">
        <v>200</v>
      </c>
      <c r="AJ1645" s="2994">
        <v>3.49</v>
      </c>
      <c r="AK1645" s="2581"/>
    </row>
    <row r="1646" spans="2:37" s="2887" customFormat="1" x14ac:dyDescent="0.2">
      <c r="B1646" s="4481" t="s">
        <v>6175</v>
      </c>
      <c r="C1646" s="4482"/>
      <c r="D1646" s="3407" t="s">
        <v>6195</v>
      </c>
      <c r="E1646" s="2989">
        <v>49.99</v>
      </c>
      <c r="F1646" s="3213" t="s">
        <v>1545</v>
      </c>
      <c r="G1646" s="3213" t="s">
        <v>1545</v>
      </c>
      <c r="H1646" s="3213" t="s">
        <v>1545</v>
      </c>
      <c r="I1646" s="3213" t="s">
        <v>1545</v>
      </c>
      <c r="J1646" s="3213" t="s">
        <v>1545</v>
      </c>
      <c r="K1646" s="3213" t="s">
        <v>1545</v>
      </c>
      <c r="L1646" s="3213">
        <v>0.18</v>
      </c>
      <c r="M1646" s="3213" t="s">
        <v>1545</v>
      </c>
      <c r="N1646" s="3213" t="s">
        <v>1545</v>
      </c>
      <c r="O1646" s="3213" t="s">
        <v>1545</v>
      </c>
      <c r="P1646" s="3213" t="s">
        <v>1545</v>
      </c>
      <c r="Q1646" s="3213">
        <v>0.18</v>
      </c>
      <c r="R1646" s="3213">
        <v>0.18</v>
      </c>
      <c r="S1646" s="3213" t="s">
        <v>1545</v>
      </c>
      <c r="T1646" s="3213" t="s">
        <v>1545</v>
      </c>
      <c r="U1646" s="3213" t="s">
        <v>1545</v>
      </c>
      <c r="V1646" s="3213" t="s">
        <v>1545</v>
      </c>
      <c r="W1646" s="3213" t="s">
        <v>1545</v>
      </c>
      <c r="X1646" s="2990">
        <v>0.06</v>
      </c>
      <c r="Y1646" s="3213" t="s">
        <v>1545</v>
      </c>
      <c r="Z1646" s="3213" t="s">
        <v>1545</v>
      </c>
      <c r="AA1646" s="3213" t="s">
        <v>1545</v>
      </c>
      <c r="AB1646" s="2990">
        <v>0.06</v>
      </c>
      <c r="AC1646" s="3213" t="s">
        <v>1545</v>
      </c>
      <c r="AD1646" s="3408">
        <v>39.99</v>
      </c>
      <c r="AE1646" s="3409">
        <v>3000</v>
      </c>
      <c r="AF1646" s="2990">
        <f t="shared" si="4"/>
        <v>1.333E-2</v>
      </c>
      <c r="AG1646" s="2990">
        <v>0.1</v>
      </c>
      <c r="AH1646" s="2993" t="s">
        <v>4565</v>
      </c>
      <c r="AI1646" s="2992">
        <v>300</v>
      </c>
      <c r="AJ1646" s="2994">
        <v>3.99</v>
      </c>
      <c r="AK1646" s="2581"/>
    </row>
    <row r="1647" spans="2:37" s="2887" customFormat="1" x14ac:dyDescent="0.2">
      <c r="B1647" s="4481" t="s">
        <v>6176</v>
      </c>
      <c r="C1647" s="4482"/>
      <c r="D1647" s="3407" t="s">
        <v>6196</v>
      </c>
      <c r="E1647" s="2989">
        <v>59.99</v>
      </c>
      <c r="F1647" s="3213" t="s">
        <v>1545</v>
      </c>
      <c r="G1647" s="3213" t="s">
        <v>1545</v>
      </c>
      <c r="H1647" s="3213" t="s">
        <v>1545</v>
      </c>
      <c r="I1647" s="3213" t="s">
        <v>1545</v>
      </c>
      <c r="J1647" s="3213" t="s">
        <v>1545</v>
      </c>
      <c r="K1647" s="3213" t="s">
        <v>1545</v>
      </c>
      <c r="L1647" s="3213">
        <v>0.18</v>
      </c>
      <c r="M1647" s="3213" t="s">
        <v>1545</v>
      </c>
      <c r="N1647" s="3213" t="s">
        <v>1545</v>
      </c>
      <c r="O1647" s="3213" t="s">
        <v>1545</v>
      </c>
      <c r="P1647" s="3213" t="s">
        <v>1545</v>
      </c>
      <c r="Q1647" s="3213">
        <v>0.18</v>
      </c>
      <c r="R1647" s="3213">
        <v>0.18</v>
      </c>
      <c r="S1647" s="3213" t="s">
        <v>1545</v>
      </c>
      <c r="T1647" s="3213" t="s">
        <v>1545</v>
      </c>
      <c r="U1647" s="3213" t="s">
        <v>1545</v>
      </c>
      <c r="V1647" s="3213" t="s">
        <v>1545</v>
      </c>
      <c r="W1647" s="3213" t="s">
        <v>1545</v>
      </c>
      <c r="X1647" s="2990">
        <v>0.06</v>
      </c>
      <c r="Y1647" s="3213" t="s">
        <v>1545</v>
      </c>
      <c r="Z1647" s="3213" t="s">
        <v>1545</v>
      </c>
      <c r="AA1647" s="3213" t="s">
        <v>1545</v>
      </c>
      <c r="AB1647" s="2990">
        <v>0.06</v>
      </c>
      <c r="AC1647" s="3213" t="s">
        <v>1545</v>
      </c>
      <c r="AD1647" s="3408">
        <v>49.99</v>
      </c>
      <c r="AE1647" s="3409">
        <v>5000</v>
      </c>
      <c r="AF1647" s="2990">
        <f t="shared" si="4"/>
        <v>9.9979999999999999E-3</v>
      </c>
      <c r="AG1647" s="2990">
        <v>0.1</v>
      </c>
      <c r="AH1647" s="2993" t="s">
        <v>4565</v>
      </c>
      <c r="AI1647" s="2992">
        <v>300</v>
      </c>
      <c r="AJ1647" s="2994">
        <v>3.99</v>
      </c>
      <c r="AK1647" s="2581"/>
    </row>
    <row r="1648" spans="2:37" s="2887" customFormat="1" x14ac:dyDescent="0.2">
      <c r="B1648" s="4481" t="s">
        <v>6177</v>
      </c>
      <c r="C1648" s="4482"/>
      <c r="D1648" s="3407" t="s">
        <v>6197</v>
      </c>
      <c r="E1648" s="2989">
        <v>69.990000000000009</v>
      </c>
      <c r="F1648" s="3213" t="s">
        <v>1545</v>
      </c>
      <c r="G1648" s="3213" t="s">
        <v>1545</v>
      </c>
      <c r="H1648" s="3213" t="s">
        <v>1545</v>
      </c>
      <c r="I1648" s="3213" t="s">
        <v>1545</v>
      </c>
      <c r="J1648" s="3213" t="s">
        <v>1545</v>
      </c>
      <c r="K1648" s="3213" t="s">
        <v>1545</v>
      </c>
      <c r="L1648" s="3213">
        <v>0.18</v>
      </c>
      <c r="M1648" s="3213" t="s">
        <v>1545</v>
      </c>
      <c r="N1648" s="3213" t="s">
        <v>1545</v>
      </c>
      <c r="O1648" s="3213" t="s">
        <v>1545</v>
      </c>
      <c r="P1648" s="3213" t="s">
        <v>1545</v>
      </c>
      <c r="Q1648" s="3213">
        <v>0.18</v>
      </c>
      <c r="R1648" s="3213">
        <v>0.18</v>
      </c>
      <c r="S1648" s="3213" t="s">
        <v>1545</v>
      </c>
      <c r="T1648" s="3213" t="s">
        <v>1545</v>
      </c>
      <c r="U1648" s="3213" t="s">
        <v>1545</v>
      </c>
      <c r="V1648" s="3213" t="s">
        <v>1545</v>
      </c>
      <c r="W1648" s="3213" t="s">
        <v>1545</v>
      </c>
      <c r="X1648" s="2990">
        <v>0.06</v>
      </c>
      <c r="Y1648" s="3213" t="s">
        <v>1545</v>
      </c>
      <c r="Z1648" s="3213" t="s">
        <v>1545</v>
      </c>
      <c r="AA1648" s="3213" t="s">
        <v>1545</v>
      </c>
      <c r="AB1648" s="2990">
        <v>0.06</v>
      </c>
      <c r="AC1648" s="3213" t="s">
        <v>1545</v>
      </c>
      <c r="AD1648" s="3408">
        <v>59.99</v>
      </c>
      <c r="AE1648" s="3409">
        <v>10000</v>
      </c>
      <c r="AF1648" s="2990">
        <f t="shared" si="4"/>
        <v>5.999E-3</v>
      </c>
      <c r="AG1648" s="2990">
        <v>0.1</v>
      </c>
      <c r="AH1648" s="2993" t="s">
        <v>4565</v>
      </c>
      <c r="AI1648" s="2992">
        <v>300</v>
      </c>
      <c r="AJ1648" s="2994">
        <v>3.99</v>
      </c>
      <c r="AK1648" s="2581"/>
    </row>
    <row r="1649" spans="2:37" s="2887" customFormat="1" x14ac:dyDescent="0.2">
      <c r="B1649" s="4481" t="s">
        <v>6178</v>
      </c>
      <c r="C1649" s="4482"/>
      <c r="D1649" s="3407" t="s">
        <v>6198</v>
      </c>
      <c r="E1649" s="2989">
        <v>29.99</v>
      </c>
      <c r="F1649" s="3213" t="s">
        <v>1545</v>
      </c>
      <c r="G1649" s="3213" t="s">
        <v>1545</v>
      </c>
      <c r="H1649" s="3213" t="s">
        <v>1545</v>
      </c>
      <c r="I1649" s="3213" t="s">
        <v>1545</v>
      </c>
      <c r="J1649" s="3213" t="s">
        <v>1545</v>
      </c>
      <c r="K1649" s="3213" t="s">
        <v>1545</v>
      </c>
      <c r="L1649" s="3213">
        <v>0.18</v>
      </c>
      <c r="M1649" s="3213" t="s">
        <v>1545</v>
      </c>
      <c r="N1649" s="3213" t="s">
        <v>1545</v>
      </c>
      <c r="O1649" s="3213" t="s">
        <v>1545</v>
      </c>
      <c r="P1649" s="3213" t="s">
        <v>1545</v>
      </c>
      <c r="Q1649" s="3213">
        <v>0.18</v>
      </c>
      <c r="R1649" s="3213">
        <v>0.18</v>
      </c>
      <c r="S1649" s="3213" t="s">
        <v>1545</v>
      </c>
      <c r="T1649" s="3213" t="s">
        <v>1545</v>
      </c>
      <c r="U1649" s="3213" t="s">
        <v>1545</v>
      </c>
      <c r="V1649" s="3213" t="s">
        <v>1545</v>
      </c>
      <c r="W1649" s="3213" t="s">
        <v>1545</v>
      </c>
      <c r="X1649" s="2990">
        <v>0.06</v>
      </c>
      <c r="Y1649" s="3213" t="s">
        <v>1545</v>
      </c>
      <c r="Z1649" s="3213" t="s">
        <v>1545</v>
      </c>
      <c r="AA1649" s="3213" t="s">
        <v>1545</v>
      </c>
      <c r="AB1649" s="2990">
        <v>0.06</v>
      </c>
      <c r="AC1649" s="3213" t="s">
        <v>1545</v>
      </c>
      <c r="AD1649" s="3408">
        <v>29.99</v>
      </c>
      <c r="AE1649" s="3409">
        <v>1000</v>
      </c>
      <c r="AF1649" s="2990">
        <f t="shared" si="4"/>
        <v>2.9989999999999999E-2</v>
      </c>
      <c r="AG1649" s="2990">
        <v>0.1</v>
      </c>
      <c r="AH1649" s="2993" t="s">
        <v>4565</v>
      </c>
      <c r="AI1649" s="2992">
        <v>100</v>
      </c>
      <c r="AJ1649" s="2994">
        <v>2.4900000000000002</v>
      </c>
      <c r="AK1649" s="2581"/>
    </row>
    <row r="1650" spans="2:37" s="2887" customFormat="1" x14ac:dyDescent="0.2">
      <c r="B1650" s="4481" t="s">
        <v>6179</v>
      </c>
      <c r="C1650" s="4482"/>
      <c r="D1650" s="3407" t="s">
        <v>6199</v>
      </c>
      <c r="E1650" s="2989">
        <v>34.989999999999995</v>
      </c>
      <c r="F1650" s="3213" t="s">
        <v>1545</v>
      </c>
      <c r="G1650" s="3213" t="s">
        <v>1545</v>
      </c>
      <c r="H1650" s="3213" t="s">
        <v>1545</v>
      </c>
      <c r="I1650" s="3213" t="s">
        <v>1545</v>
      </c>
      <c r="J1650" s="3213" t="s">
        <v>1545</v>
      </c>
      <c r="K1650" s="3213" t="s">
        <v>1545</v>
      </c>
      <c r="L1650" s="3213">
        <v>0.18</v>
      </c>
      <c r="M1650" s="3213" t="s">
        <v>1545</v>
      </c>
      <c r="N1650" s="3213" t="s">
        <v>1545</v>
      </c>
      <c r="O1650" s="3213" t="s">
        <v>1545</v>
      </c>
      <c r="P1650" s="3213" t="s">
        <v>1545</v>
      </c>
      <c r="Q1650" s="3213">
        <v>0.18</v>
      </c>
      <c r="R1650" s="3213">
        <v>0.18</v>
      </c>
      <c r="S1650" s="3213" t="s">
        <v>1545</v>
      </c>
      <c r="T1650" s="3213" t="s">
        <v>1545</v>
      </c>
      <c r="U1650" s="3213" t="s">
        <v>1545</v>
      </c>
      <c r="V1650" s="3213" t="s">
        <v>1545</v>
      </c>
      <c r="W1650" s="3213" t="s">
        <v>1545</v>
      </c>
      <c r="X1650" s="2990">
        <v>0.06</v>
      </c>
      <c r="Y1650" s="3213" t="s">
        <v>1545</v>
      </c>
      <c r="Z1650" s="3213" t="s">
        <v>1545</v>
      </c>
      <c r="AA1650" s="3213" t="s">
        <v>1545</v>
      </c>
      <c r="AB1650" s="2990">
        <v>0.06</v>
      </c>
      <c r="AC1650" s="3213" t="s">
        <v>1545</v>
      </c>
      <c r="AD1650" s="3408">
        <v>29.99</v>
      </c>
      <c r="AE1650" s="3409">
        <v>1500</v>
      </c>
      <c r="AF1650" s="2990">
        <f t="shared" si="4"/>
        <v>1.9993333333333332E-2</v>
      </c>
      <c r="AG1650" s="2990">
        <v>0.1</v>
      </c>
      <c r="AH1650" s="2993" t="s">
        <v>4565</v>
      </c>
      <c r="AI1650" s="2992">
        <v>150</v>
      </c>
      <c r="AJ1650" s="2994">
        <v>2.99</v>
      </c>
      <c r="AK1650" s="2581"/>
    </row>
    <row r="1651" spans="2:37" s="2887" customFormat="1" x14ac:dyDescent="0.2">
      <c r="B1651" s="4481" t="s">
        <v>6180</v>
      </c>
      <c r="C1651" s="4482"/>
      <c r="D1651" s="3407" t="s">
        <v>6200</v>
      </c>
      <c r="E1651" s="2989">
        <v>44.99</v>
      </c>
      <c r="F1651" s="3213" t="s">
        <v>1545</v>
      </c>
      <c r="G1651" s="3213" t="s">
        <v>1545</v>
      </c>
      <c r="H1651" s="3213" t="s">
        <v>1545</v>
      </c>
      <c r="I1651" s="3213" t="s">
        <v>1545</v>
      </c>
      <c r="J1651" s="3213" t="s">
        <v>1545</v>
      </c>
      <c r="K1651" s="3213" t="s">
        <v>1545</v>
      </c>
      <c r="L1651" s="3213">
        <v>0.18</v>
      </c>
      <c r="M1651" s="3213" t="s">
        <v>1545</v>
      </c>
      <c r="N1651" s="3213" t="s">
        <v>1545</v>
      </c>
      <c r="O1651" s="3213" t="s">
        <v>1545</v>
      </c>
      <c r="P1651" s="3213" t="s">
        <v>1545</v>
      </c>
      <c r="Q1651" s="3213">
        <v>0.18</v>
      </c>
      <c r="R1651" s="3213">
        <v>0.18</v>
      </c>
      <c r="S1651" s="3213" t="s">
        <v>1545</v>
      </c>
      <c r="T1651" s="3213" t="s">
        <v>1545</v>
      </c>
      <c r="U1651" s="3213" t="s">
        <v>1545</v>
      </c>
      <c r="V1651" s="3213" t="s">
        <v>1545</v>
      </c>
      <c r="W1651" s="3213" t="s">
        <v>1545</v>
      </c>
      <c r="X1651" s="2990">
        <v>0.06</v>
      </c>
      <c r="Y1651" s="3213" t="s">
        <v>1545</v>
      </c>
      <c r="Z1651" s="3213" t="s">
        <v>1545</v>
      </c>
      <c r="AA1651" s="3213" t="s">
        <v>1545</v>
      </c>
      <c r="AB1651" s="2990">
        <v>0.06</v>
      </c>
      <c r="AC1651" s="3213" t="s">
        <v>1545</v>
      </c>
      <c r="AD1651" s="3408">
        <v>34.99</v>
      </c>
      <c r="AE1651" s="3409">
        <v>2000</v>
      </c>
      <c r="AF1651" s="2990">
        <f t="shared" si="4"/>
        <v>1.7495E-2</v>
      </c>
      <c r="AG1651" s="2990">
        <v>0.1</v>
      </c>
      <c r="AH1651" s="2993" t="s">
        <v>4565</v>
      </c>
      <c r="AI1651" s="2992">
        <v>200</v>
      </c>
      <c r="AJ1651" s="2994">
        <v>3.49</v>
      </c>
      <c r="AK1651" s="2581"/>
    </row>
    <row r="1652" spans="2:37" s="2887" customFormat="1" x14ac:dyDescent="0.2">
      <c r="B1652" s="4481" t="s">
        <v>6181</v>
      </c>
      <c r="C1652" s="4482"/>
      <c r="D1652" s="3407" t="s">
        <v>6201</v>
      </c>
      <c r="E1652" s="2989">
        <v>29.99</v>
      </c>
      <c r="F1652" s="3213" t="s">
        <v>1545</v>
      </c>
      <c r="G1652" s="3213" t="s">
        <v>1545</v>
      </c>
      <c r="H1652" s="3213" t="s">
        <v>1545</v>
      </c>
      <c r="I1652" s="3213" t="s">
        <v>1545</v>
      </c>
      <c r="J1652" s="3213" t="s">
        <v>1545</v>
      </c>
      <c r="K1652" s="3213" t="s">
        <v>1545</v>
      </c>
      <c r="L1652" s="3213">
        <v>0.18</v>
      </c>
      <c r="M1652" s="3213" t="s">
        <v>1545</v>
      </c>
      <c r="N1652" s="3213" t="s">
        <v>1545</v>
      </c>
      <c r="O1652" s="3213" t="s">
        <v>1545</v>
      </c>
      <c r="P1652" s="3213" t="s">
        <v>1545</v>
      </c>
      <c r="Q1652" s="3213">
        <v>0.18</v>
      </c>
      <c r="R1652" s="3213">
        <v>0.18</v>
      </c>
      <c r="S1652" s="3213" t="s">
        <v>1545</v>
      </c>
      <c r="T1652" s="3213" t="s">
        <v>1545</v>
      </c>
      <c r="U1652" s="3213" t="s">
        <v>1545</v>
      </c>
      <c r="V1652" s="3213" t="s">
        <v>1545</v>
      </c>
      <c r="W1652" s="3213" t="s">
        <v>1545</v>
      </c>
      <c r="X1652" s="2990">
        <v>0.06</v>
      </c>
      <c r="Y1652" s="3213" t="s">
        <v>1545</v>
      </c>
      <c r="Z1652" s="3213" t="s">
        <v>1545</v>
      </c>
      <c r="AA1652" s="3213" t="s">
        <v>1545</v>
      </c>
      <c r="AB1652" s="2990">
        <v>0.06</v>
      </c>
      <c r="AC1652" s="3213" t="s">
        <v>1545</v>
      </c>
      <c r="AD1652" s="3408">
        <v>29.99</v>
      </c>
      <c r="AE1652" s="3409">
        <v>1000</v>
      </c>
      <c r="AF1652" s="2990">
        <f t="shared" si="4"/>
        <v>2.9989999999999999E-2</v>
      </c>
      <c r="AG1652" s="2990">
        <v>0.1</v>
      </c>
      <c r="AH1652" s="2993" t="s">
        <v>4565</v>
      </c>
      <c r="AI1652" s="2992">
        <v>100</v>
      </c>
      <c r="AJ1652" s="2994">
        <v>2.4900000000000002</v>
      </c>
      <c r="AK1652" s="2581"/>
    </row>
    <row r="1653" spans="2:37" s="2887" customFormat="1" x14ac:dyDescent="0.2">
      <c r="B1653" s="4481" t="s">
        <v>6182</v>
      </c>
      <c r="C1653" s="4482"/>
      <c r="D1653" s="3407" t="s">
        <v>6202</v>
      </c>
      <c r="E1653" s="2989">
        <v>34.989999999999995</v>
      </c>
      <c r="F1653" s="3213" t="s">
        <v>1545</v>
      </c>
      <c r="G1653" s="3213" t="s">
        <v>1545</v>
      </c>
      <c r="H1653" s="3213" t="s">
        <v>1545</v>
      </c>
      <c r="I1653" s="3213" t="s">
        <v>1545</v>
      </c>
      <c r="J1653" s="3213" t="s">
        <v>1545</v>
      </c>
      <c r="K1653" s="3213" t="s">
        <v>1545</v>
      </c>
      <c r="L1653" s="3213">
        <v>0.18</v>
      </c>
      <c r="M1653" s="3213" t="s">
        <v>1545</v>
      </c>
      <c r="N1653" s="3213" t="s">
        <v>1545</v>
      </c>
      <c r="O1653" s="3213" t="s">
        <v>1545</v>
      </c>
      <c r="P1653" s="3213" t="s">
        <v>1545</v>
      </c>
      <c r="Q1653" s="3213">
        <v>0.18</v>
      </c>
      <c r="R1653" s="3213">
        <v>0.18</v>
      </c>
      <c r="S1653" s="3213" t="s">
        <v>1545</v>
      </c>
      <c r="T1653" s="3213" t="s">
        <v>1545</v>
      </c>
      <c r="U1653" s="3213" t="s">
        <v>1545</v>
      </c>
      <c r="V1653" s="3213" t="s">
        <v>1545</v>
      </c>
      <c r="W1653" s="3213" t="s">
        <v>1545</v>
      </c>
      <c r="X1653" s="2990">
        <v>0.06</v>
      </c>
      <c r="Y1653" s="3213" t="s">
        <v>1545</v>
      </c>
      <c r="Z1653" s="3213" t="s">
        <v>1545</v>
      </c>
      <c r="AA1653" s="3213" t="s">
        <v>1545</v>
      </c>
      <c r="AB1653" s="2990">
        <v>0.06</v>
      </c>
      <c r="AC1653" s="3213" t="s">
        <v>1545</v>
      </c>
      <c r="AD1653" s="3408">
        <v>34.989999999999995</v>
      </c>
      <c r="AE1653" s="3409">
        <v>1500</v>
      </c>
      <c r="AF1653" s="2990">
        <f t="shared" si="4"/>
        <v>2.3326666666666662E-2</v>
      </c>
      <c r="AG1653" s="2990">
        <v>0.1</v>
      </c>
      <c r="AH1653" s="2993" t="s">
        <v>4565</v>
      </c>
      <c r="AI1653" s="2992">
        <v>150</v>
      </c>
      <c r="AJ1653" s="2994">
        <v>2.99</v>
      </c>
      <c r="AK1653" s="2581"/>
    </row>
    <row r="1654" spans="2:37" s="2887" customFormat="1" x14ac:dyDescent="0.2">
      <c r="B1654" s="4481" t="s">
        <v>6183</v>
      </c>
      <c r="C1654" s="4482"/>
      <c r="D1654" s="3407" t="s">
        <v>6203</v>
      </c>
      <c r="E1654" s="2989">
        <v>44.99</v>
      </c>
      <c r="F1654" s="3213" t="s">
        <v>1545</v>
      </c>
      <c r="G1654" s="3213" t="s">
        <v>1545</v>
      </c>
      <c r="H1654" s="3213" t="s">
        <v>1545</v>
      </c>
      <c r="I1654" s="3213" t="s">
        <v>1545</v>
      </c>
      <c r="J1654" s="3213" t="s">
        <v>1545</v>
      </c>
      <c r="K1654" s="3213" t="s">
        <v>1545</v>
      </c>
      <c r="L1654" s="3213">
        <v>0.18</v>
      </c>
      <c r="M1654" s="3213" t="s">
        <v>1545</v>
      </c>
      <c r="N1654" s="3213" t="s">
        <v>1545</v>
      </c>
      <c r="O1654" s="3213" t="s">
        <v>1545</v>
      </c>
      <c r="P1654" s="3213" t="s">
        <v>1545</v>
      </c>
      <c r="Q1654" s="3213">
        <v>0.18</v>
      </c>
      <c r="R1654" s="3213">
        <v>0.18</v>
      </c>
      <c r="S1654" s="3213" t="s">
        <v>1545</v>
      </c>
      <c r="T1654" s="3213" t="s">
        <v>1545</v>
      </c>
      <c r="U1654" s="3213" t="s">
        <v>1545</v>
      </c>
      <c r="V1654" s="3213" t="s">
        <v>1545</v>
      </c>
      <c r="W1654" s="3213" t="s">
        <v>1545</v>
      </c>
      <c r="X1654" s="2990">
        <v>0.06</v>
      </c>
      <c r="Y1654" s="3213" t="s">
        <v>1545</v>
      </c>
      <c r="Z1654" s="3213" t="s">
        <v>1545</v>
      </c>
      <c r="AA1654" s="3213" t="s">
        <v>1545</v>
      </c>
      <c r="AB1654" s="2990">
        <v>0.06</v>
      </c>
      <c r="AC1654" s="3213" t="s">
        <v>1545</v>
      </c>
      <c r="AD1654" s="3408">
        <v>44.99</v>
      </c>
      <c r="AE1654" s="3409">
        <v>2000</v>
      </c>
      <c r="AF1654" s="2990">
        <f t="shared" si="4"/>
        <v>2.2495000000000001E-2</v>
      </c>
      <c r="AG1654" s="2990">
        <v>0.1</v>
      </c>
      <c r="AH1654" s="2993" t="s">
        <v>4565</v>
      </c>
      <c r="AI1654" s="2992">
        <v>200</v>
      </c>
      <c r="AJ1654" s="2994">
        <v>3.49</v>
      </c>
      <c r="AK1654" s="2581"/>
    </row>
    <row r="1655" spans="2:37" s="2887" customFormat="1" x14ac:dyDescent="0.2">
      <c r="B1655" s="4481" t="s">
        <v>6184</v>
      </c>
      <c r="C1655" s="4482"/>
      <c r="D1655" s="3407" t="s">
        <v>6204</v>
      </c>
      <c r="E1655" s="2989">
        <v>29.99</v>
      </c>
      <c r="F1655" s="3213" t="s">
        <v>1545</v>
      </c>
      <c r="G1655" s="3213" t="s">
        <v>1545</v>
      </c>
      <c r="H1655" s="3213" t="s">
        <v>1545</v>
      </c>
      <c r="I1655" s="3213" t="s">
        <v>1545</v>
      </c>
      <c r="J1655" s="3213" t="s">
        <v>1545</v>
      </c>
      <c r="K1655" s="3213" t="s">
        <v>1545</v>
      </c>
      <c r="L1655" s="3213">
        <v>0.18</v>
      </c>
      <c r="M1655" s="3213" t="s">
        <v>1545</v>
      </c>
      <c r="N1655" s="3213" t="s">
        <v>1545</v>
      </c>
      <c r="O1655" s="3213" t="s">
        <v>1545</v>
      </c>
      <c r="P1655" s="3213" t="s">
        <v>1545</v>
      </c>
      <c r="Q1655" s="3213">
        <v>0.18</v>
      </c>
      <c r="R1655" s="3213">
        <v>0.18</v>
      </c>
      <c r="S1655" s="3213" t="s">
        <v>1545</v>
      </c>
      <c r="T1655" s="3213" t="s">
        <v>1545</v>
      </c>
      <c r="U1655" s="3213" t="s">
        <v>1545</v>
      </c>
      <c r="V1655" s="3213" t="s">
        <v>1545</v>
      </c>
      <c r="W1655" s="3213" t="s">
        <v>1545</v>
      </c>
      <c r="X1655" s="2990">
        <v>0.06</v>
      </c>
      <c r="Y1655" s="3213" t="s">
        <v>1545</v>
      </c>
      <c r="Z1655" s="3213" t="s">
        <v>1545</v>
      </c>
      <c r="AA1655" s="3213" t="s">
        <v>1545</v>
      </c>
      <c r="AB1655" s="2990">
        <v>0.06</v>
      </c>
      <c r="AC1655" s="3213" t="s">
        <v>1545</v>
      </c>
      <c r="AD1655" s="3408">
        <v>29.99</v>
      </c>
      <c r="AE1655" s="3409">
        <v>1000</v>
      </c>
      <c r="AF1655" s="2990">
        <f>AD1655/AE1655</f>
        <v>2.9989999999999999E-2</v>
      </c>
      <c r="AG1655" s="2990">
        <v>0.1</v>
      </c>
      <c r="AH1655" s="2993" t="s">
        <v>4565</v>
      </c>
      <c r="AI1655" s="2992">
        <v>100</v>
      </c>
      <c r="AJ1655" s="2994">
        <v>2.4900000000000002</v>
      </c>
      <c r="AK1655" s="2581"/>
    </row>
    <row r="1656" spans="2:37" s="2887" customFormat="1" x14ac:dyDescent="0.2">
      <c r="B1656" s="4481" t="s">
        <v>6185</v>
      </c>
      <c r="C1656" s="4482"/>
      <c r="D1656" s="3407" t="s">
        <v>6205</v>
      </c>
      <c r="E1656" s="3269">
        <v>34.99</v>
      </c>
      <c r="F1656" s="3213" t="s">
        <v>1545</v>
      </c>
      <c r="G1656" s="3213" t="s">
        <v>1545</v>
      </c>
      <c r="H1656" s="3213" t="s">
        <v>1545</v>
      </c>
      <c r="I1656" s="3213" t="s">
        <v>1545</v>
      </c>
      <c r="J1656" s="3213" t="s">
        <v>1545</v>
      </c>
      <c r="K1656" s="3213" t="s">
        <v>1545</v>
      </c>
      <c r="L1656" s="3213">
        <v>0.18</v>
      </c>
      <c r="M1656" s="3213" t="s">
        <v>1545</v>
      </c>
      <c r="N1656" s="3213" t="s">
        <v>1545</v>
      </c>
      <c r="O1656" s="3213" t="s">
        <v>1545</v>
      </c>
      <c r="P1656" s="3213" t="s">
        <v>1545</v>
      </c>
      <c r="Q1656" s="3213">
        <v>0.18</v>
      </c>
      <c r="R1656" s="3213">
        <v>0.18</v>
      </c>
      <c r="S1656" s="3213" t="s">
        <v>1545</v>
      </c>
      <c r="T1656" s="3213" t="s">
        <v>1545</v>
      </c>
      <c r="U1656" s="3213" t="s">
        <v>1545</v>
      </c>
      <c r="V1656" s="3213" t="s">
        <v>1545</v>
      </c>
      <c r="W1656" s="3213" t="s">
        <v>1545</v>
      </c>
      <c r="X1656" s="2990">
        <v>0.06</v>
      </c>
      <c r="Y1656" s="3213" t="s">
        <v>1545</v>
      </c>
      <c r="Z1656" s="3213" t="s">
        <v>1545</v>
      </c>
      <c r="AA1656" s="3213" t="s">
        <v>1545</v>
      </c>
      <c r="AB1656" s="2990">
        <v>0.06</v>
      </c>
      <c r="AC1656" s="3213" t="s">
        <v>1545</v>
      </c>
      <c r="AD1656" s="3408">
        <v>34.989999999999995</v>
      </c>
      <c r="AE1656" s="3409">
        <v>1500</v>
      </c>
      <c r="AF1656" s="2990">
        <f>AD1656/AE1656</f>
        <v>2.3326666666666662E-2</v>
      </c>
      <c r="AG1656" s="2990">
        <v>0.1</v>
      </c>
      <c r="AH1656" s="2993" t="s">
        <v>4565</v>
      </c>
      <c r="AI1656" s="2992">
        <v>150</v>
      </c>
      <c r="AJ1656" s="2994">
        <v>2.99</v>
      </c>
      <c r="AK1656" s="2581"/>
    </row>
    <row r="1657" spans="2:37" s="2887" customFormat="1" x14ac:dyDescent="0.2">
      <c r="B1657" s="4481" t="s">
        <v>6186</v>
      </c>
      <c r="C1657" s="4482"/>
      <c r="D1657" s="3407" t="s">
        <v>6206</v>
      </c>
      <c r="E1657" s="3269">
        <v>44.99</v>
      </c>
      <c r="F1657" s="3213" t="s">
        <v>1545</v>
      </c>
      <c r="G1657" s="3213" t="s">
        <v>1545</v>
      </c>
      <c r="H1657" s="3213" t="s">
        <v>1545</v>
      </c>
      <c r="I1657" s="3213" t="s">
        <v>1545</v>
      </c>
      <c r="J1657" s="3213" t="s">
        <v>1545</v>
      </c>
      <c r="K1657" s="3213" t="s">
        <v>1545</v>
      </c>
      <c r="L1657" s="3213">
        <v>0.18</v>
      </c>
      <c r="M1657" s="3213" t="s">
        <v>1545</v>
      </c>
      <c r="N1657" s="3213" t="s">
        <v>1545</v>
      </c>
      <c r="O1657" s="3213" t="s">
        <v>1545</v>
      </c>
      <c r="P1657" s="3213" t="s">
        <v>1545</v>
      </c>
      <c r="Q1657" s="3213">
        <v>0.18</v>
      </c>
      <c r="R1657" s="3213">
        <v>0.18</v>
      </c>
      <c r="S1657" s="3213" t="s">
        <v>1545</v>
      </c>
      <c r="T1657" s="3213" t="s">
        <v>1545</v>
      </c>
      <c r="U1657" s="3213" t="s">
        <v>1545</v>
      </c>
      <c r="V1657" s="3213" t="s">
        <v>1545</v>
      </c>
      <c r="W1657" s="3213" t="s">
        <v>1545</v>
      </c>
      <c r="X1657" s="2990">
        <v>0.06</v>
      </c>
      <c r="Y1657" s="3213" t="s">
        <v>1545</v>
      </c>
      <c r="Z1657" s="3213" t="s">
        <v>1545</v>
      </c>
      <c r="AA1657" s="3213" t="s">
        <v>1545</v>
      </c>
      <c r="AB1657" s="2990">
        <v>0.06</v>
      </c>
      <c r="AC1657" s="3213" t="s">
        <v>1545</v>
      </c>
      <c r="AD1657" s="3408">
        <v>44.99</v>
      </c>
      <c r="AE1657" s="3409">
        <v>2000</v>
      </c>
      <c r="AF1657" s="2990">
        <f>AD1657/AE1657</f>
        <v>2.2495000000000001E-2</v>
      </c>
      <c r="AG1657" s="2990">
        <v>0.1</v>
      </c>
      <c r="AH1657" s="2993" t="s">
        <v>4565</v>
      </c>
      <c r="AI1657" s="2992">
        <v>200</v>
      </c>
      <c r="AJ1657" s="2994">
        <v>3.49</v>
      </c>
      <c r="AK1657" s="2581"/>
    </row>
    <row r="1658" spans="2:37" s="2887" customFormat="1" x14ac:dyDescent="0.2">
      <c r="B1658" s="4481" t="s">
        <v>6187</v>
      </c>
      <c r="C1658" s="4482"/>
      <c r="D1658" s="3407" t="s">
        <v>6207</v>
      </c>
      <c r="E1658" s="3269">
        <v>29.99</v>
      </c>
      <c r="F1658" s="3213" t="s">
        <v>1545</v>
      </c>
      <c r="G1658" s="3213" t="s">
        <v>1545</v>
      </c>
      <c r="H1658" s="3213" t="s">
        <v>1545</v>
      </c>
      <c r="I1658" s="3213" t="s">
        <v>1545</v>
      </c>
      <c r="J1658" s="3213" t="s">
        <v>1545</v>
      </c>
      <c r="K1658" s="3213" t="s">
        <v>1545</v>
      </c>
      <c r="L1658" s="3213">
        <v>0.18</v>
      </c>
      <c r="M1658" s="3213" t="s">
        <v>1545</v>
      </c>
      <c r="N1658" s="3213" t="s">
        <v>1545</v>
      </c>
      <c r="O1658" s="3213" t="s">
        <v>1545</v>
      </c>
      <c r="P1658" s="3213" t="s">
        <v>1545</v>
      </c>
      <c r="Q1658" s="3213">
        <v>0.18</v>
      </c>
      <c r="R1658" s="3213">
        <v>0.18</v>
      </c>
      <c r="S1658" s="3213" t="s">
        <v>1545</v>
      </c>
      <c r="T1658" s="3213" t="s">
        <v>1545</v>
      </c>
      <c r="U1658" s="3213" t="s">
        <v>1545</v>
      </c>
      <c r="V1658" s="3213" t="s">
        <v>1545</v>
      </c>
      <c r="W1658" s="3213" t="s">
        <v>1545</v>
      </c>
      <c r="X1658" s="2990">
        <v>0.06</v>
      </c>
      <c r="Y1658" s="3213" t="s">
        <v>1545</v>
      </c>
      <c r="Z1658" s="3213" t="s">
        <v>1545</v>
      </c>
      <c r="AA1658" s="3213" t="s">
        <v>1545</v>
      </c>
      <c r="AB1658" s="2990">
        <v>0.06</v>
      </c>
      <c r="AC1658" s="3213" t="s">
        <v>1545</v>
      </c>
      <c r="AD1658" s="3408">
        <v>24.99</v>
      </c>
      <c r="AE1658" s="3409">
        <v>1000</v>
      </c>
      <c r="AF1658" s="2990">
        <f t="shared" ref="AF1658:AF1663" si="5">AD1658/AE1658</f>
        <v>2.4989999999999998E-2</v>
      </c>
      <c r="AG1658" s="2990">
        <v>0.1</v>
      </c>
      <c r="AH1658" s="2993" t="s">
        <v>4565</v>
      </c>
      <c r="AI1658" s="3438">
        <v>100</v>
      </c>
      <c r="AJ1658" s="3439">
        <v>2.4900000000000002</v>
      </c>
      <c r="AK1658" s="2581"/>
    </row>
    <row r="1659" spans="2:37" s="2887" customFormat="1" x14ac:dyDescent="0.2">
      <c r="B1659" s="4481" t="s">
        <v>6188</v>
      </c>
      <c r="C1659" s="4482"/>
      <c r="D1659" s="3407" t="s">
        <v>6208</v>
      </c>
      <c r="E1659" s="3269">
        <v>34.989999999999995</v>
      </c>
      <c r="F1659" s="3213" t="s">
        <v>1545</v>
      </c>
      <c r="G1659" s="3213" t="s">
        <v>1545</v>
      </c>
      <c r="H1659" s="3213" t="s">
        <v>1545</v>
      </c>
      <c r="I1659" s="3213" t="s">
        <v>1545</v>
      </c>
      <c r="J1659" s="3213" t="s">
        <v>1545</v>
      </c>
      <c r="K1659" s="3213" t="s">
        <v>1545</v>
      </c>
      <c r="L1659" s="3213">
        <v>0.18</v>
      </c>
      <c r="M1659" s="3213" t="s">
        <v>1545</v>
      </c>
      <c r="N1659" s="3213" t="s">
        <v>1545</v>
      </c>
      <c r="O1659" s="3213" t="s">
        <v>1545</v>
      </c>
      <c r="P1659" s="3213" t="s">
        <v>1545</v>
      </c>
      <c r="Q1659" s="3213">
        <v>0.18</v>
      </c>
      <c r="R1659" s="3213">
        <v>0.18</v>
      </c>
      <c r="S1659" s="3213" t="s">
        <v>1545</v>
      </c>
      <c r="T1659" s="3213" t="s">
        <v>1545</v>
      </c>
      <c r="U1659" s="3213" t="s">
        <v>1545</v>
      </c>
      <c r="V1659" s="3213" t="s">
        <v>1545</v>
      </c>
      <c r="W1659" s="3213" t="s">
        <v>1545</v>
      </c>
      <c r="X1659" s="2990">
        <v>0.06</v>
      </c>
      <c r="Y1659" s="3213" t="s">
        <v>1545</v>
      </c>
      <c r="Z1659" s="3213" t="s">
        <v>1545</v>
      </c>
      <c r="AA1659" s="3213" t="s">
        <v>1545</v>
      </c>
      <c r="AB1659" s="2990">
        <v>0.06</v>
      </c>
      <c r="AC1659" s="3213" t="s">
        <v>1545</v>
      </c>
      <c r="AD1659" s="3408">
        <v>29.99</v>
      </c>
      <c r="AE1659" s="3409">
        <v>1500</v>
      </c>
      <c r="AF1659" s="2990">
        <f t="shared" si="5"/>
        <v>1.9993333333333332E-2</v>
      </c>
      <c r="AG1659" s="2990">
        <v>0.1</v>
      </c>
      <c r="AH1659" s="2993" t="s">
        <v>4565</v>
      </c>
      <c r="AI1659" s="3438">
        <v>150</v>
      </c>
      <c r="AJ1659" s="3439">
        <v>2.99</v>
      </c>
      <c r="AK1659" s="2581"/>
    </row>
    <row r="1660" spans="2:37" s="2887" customFormat="1" x14ac:dyDescent="0.2">
      <c r="B1660" s="4481" t="s">
        <v>6189</v>
      </c>
      <c r="C1660" s="4482"/>
      <c r="D1660" s="3407" t="s">
        <v>6209</v>
      </c>
      <c r="E1660" s="3269">
        <v>44.99</v>
      </c>
      <c r="F1660" s="3213" t="s">
        <v>1545</v>
      </c>
      <c r="G1660" s="3213" t="s">
        <v>1545</v>
      </c>
      <c r="H1660" s="3213" t="s">
        <v>1545</v>
      </c>
      <c r="I1660" s="3213" t="s">
        <v>1545</v>
      </c>
      <c r="J1660" s="3213" t="s">
        <v>1545</v>
      </c>
      <c r="K1660" s="3213" t="s">
        <v>1545</v>
      </c>
      <c r="L1660" s="3213">
        <v>0.18</v>
      </c>
      <c r="M1660" s="3213" t="s">
        <v>1545</v>
      </c>
      <c r="N1660" s="3213" t="s">
        <v>1545</v>
      </c>
      <c r="O1660" s="3213" t="s">
        <v>1545</v>
      </c>
      <c r="P1660" s="3213" t="s">
        <v>1545</v>
      </c>
      <c r="Q1660" s="3213">
        <v>0.18</v>
      </c>
      <c r="R1660" s="3213">
        <v>0.18</v>
      </c>
      <c r="S1660" s="3213" t="s">
        <v>1545</v>
      </c>
      <c r="T1660" s="3213" t="s">
        <v>1545</v>
      </c>
      <c r="U1660" s="3213" t="s">
        <v>1545</v>
      </c>
      <c r="V1660" s="3213" t="s">
        <v>1545</v>
      </c>
      <c r="W1660" s="3213" t="s">
        <v>1545</v>
      </c>
      <c r="X1660" s="2990">
        <v>0.06</v>
      </c>
      <c r="Y1660" s="3213" t="s">
        <v>1545</v>
      </c>
      <c r="Z1660" s="3213" t="s">
        <v>1545</v>
      </c>
      <c r="AA1660" s="3213" t="s">
        <v>1545</v>
      </c>
      <c r="AB1660" s="2990">
        <v>0.06</v>
      </c>
      <c r="AC1660" s="3213" t="s">
        <v>1545</v>
      </c>
      <c r="AD1660" s="3408">
        <v>34.99</v>
      </c>
      <c r="AE1660" s="3409">
        <v>2000</v>
      </c>
      <c r="AF1660" s="2990">
        <f t="shared" si="5"/>
        <v>1.7495E-2</v>
      </c>
      <c r="AG1660" s="2990">
        <v>0.1</v>
      </c>
      <c r="AH1660" s="2993" t="s">
        <v>4565</v>
      </c>
      <c r="AI1660" s="3438">
        <v>200</v>
      </c>
      <c r="AJ1660" s="3439">
        <v>3.49</v>
      </c>
      <c r="AK1660" s="2581"/>
    </row>
    <row r="1661" spans="2:37" s="2887" customFormat="1" x14ac:dyDescent="0.2">
      <c r="B1661" s="4481" t="s">
        <v>6175</v>
      </c>
      <c r="C1661" s="4482"/>
      <c r="D1661" s="3407" t="s">
        <v>6210</v>
      </c>
      <c r="E1661" s="3269">
        <v>49.99</v>
      </c>
      <c r="F1661" s="3213" t="s">
        <v>1545</v>
      </c>
      <c r="G1661" s="3213" t="s">
        <v>1545</v>
      </c>
      <c r="H1661" s="3213" t="s">
        <v>1545</v>
      </c>
      <c r="I1661" s="3213" t="s">
        <v>1545</v>
      </c>
      <c r="J1661" s="3213" t="s">
        <v>1545</v>
      </c>
      <c r="K1661" s="3213" t="s">
        <v>1545</v>
      </c>
      <c r="L1661" s="3213">
        <v>0.18</v>
      </c>
      <c r="M1661" s="3213" t="s">
        <v>1545</v>
      </c>
      <c r="N1661" s="3213" t="s">
        <v>1545</v>
      </c>
      <c r="O1661" s="3213" t="s">
        <v>1545</v>
      </c>
      <c r="P1661" s="3213" t="s">
        <v>1545</v>
      </c>
      <c r="Q1661" s="3213">
        <v>0.18</v>
      </c>
      <c r="R1661" s="3213">
        <v>0.18</v>
      </c>
      <c r="S1661" s="3213" t="s">
        <v>1545</v>
      </c>
      <c r="T1661" s="3213" t="s">
        <v>1545</v>
      </c>
      <c r="U1661" s="3213" t="s">
        <v>1545</v>
      </c>
      <c r="V1661" s="3213" t="s">
        <v>1545</v>
      </c>
      <c r="W1661" s="3213" t="s">
        <v>1545</v>
      </c>
      <c r="X1661" s="2990">
        <v>0.06</v>
      </c>
      <c r="Y1661" s="3213" t="s">
        <v>1545</v>
      </c>
      <c r="Z1661" s="3213" t="s">
        <v>1545</v>
      </c>
      <c r="AA1661" s="3213" t="s">
        <v>1545</v>
      </c>
      <c r="AB1661" s="2990">
        <v>0.06</v>
      </c>
      <c r="AC1661" s="3213" t="s">
        <v>1545</v>
      </c>
      <c r="AD1661" s="3408">
        <v>39.99</v>
      </c>
      <c r="AE1661" s="3409">
        <v>3000</v>
      </c>
      <c r="AF1661" s="2990">
        <f t="shared" si="5"/>
        <v>1.333E-2</v>
      </c>
      <c r="AG1661" s="2990">
        <v>0.1</v>
      </c>
      <c r="AH1661" s="2993" t="s">
        <v>4565</v>
      </c>
      <c r="AI1661" s="3438">
        <v>300</v>
      </c>
      <c r="AJ1661" s="3439">
        <v>3.99</v>
      </c>
      <c r="AK1661" s="2581"/>
    </row>
    <row r="1662" spans="2:37" s="2887" customFormat="1" x14ac:dyDescent="0.2">
      <c r="B1662" s="4481" t="s">
        <v>6190</v>
      </c>
      <c r="C1662" s="4482"/>
      <c r="D1662" s="3407" t="s">
        <v>6211</v>
      </c>
      <c r="E1662" s="3269">
        <v>59.99</v>
      </c>
      <c r="F1662" s="3213" t="s">
        <v>1545</v>
      </c>
      <c r="G1662" s="3213" t="s">
        <v>1545</v>
      </c>
      <c r="H1662" s="3213" t="s">
        <v>1545</v>
      </c>
      <c r="I1662" s="3213" t="s">
        <v>1545</v>
      </c>
      <c r="J1662" s="3213" t="s">
        <v>1545</v>
      </c>
      <c r="K1662" s="3213" t="s">
        <v>1545</v>
      </c>
      <c r="L1662" s="3213">
        <v>0.18</v>
      </c>
      <c r="M1662" s="3213" t="s">
        <v>1545</v>
      </c>
      <c r="N1662" s="3213" t="s">
        <v>1545</v>
      </c>
      <c r="O1662" s="3213" t="s">
        <v>1545</v>
      </c>
      <c r="P1662" s="3213" t="s">
        <v>1545</v>
      </c>
      <c r="Q1662" s="3213">
        <v>0.18</v>
      </c>
      <c r="R1662" s="3213">
        <v>0.18</v>
      </c>
      <c r="S1662" s="3213" t="s">
        <v>1545</v>
      </c>
      <c r="T1662" s="3213" t="s">
        <v>1545</v>
      </c>
      <c r="U1662" s="3213" t="s">
        <v>1545</v>
      </c>
      <c r="V1662" s="3213" t="s">
        <v>1545</v>
      </c>
      <c r="W1662" s="3213" t="s">
        <v>1545</v>
      </c>
      <c r="X1662" s="2990">
        <v>0.06</v>
      </c>
      <c r="Y1662" s="3213" t="s">
        <v>1545</v>
      </c>
      <c r="Z1662" s="3213" t="s">
        <v>1545</v>
      </c>
      <c r="AA1662" s="3213" t="s">
        <v>1545</v>
      </c>
      <c r="AB1662" s="2990">
        <v>0.06</v>
      </c>
      <c r="AC1662" s="3213" t="s">
        <v>1545</v>
      </c>
      <c r="AD1662" s="3408">
        <v>49.99</v>
      </c>
      <c r="AE1662" s="3409">
        <v>5000</v>
      </c>
      <c r="AF1662" s="2990">
        <f t="shared" si="5"/>
        <v>9.9979999999999999E-3</v>
      </c>
      <c r="AG1662" s="2990">
        <v>0.1</v>
      </c>
      <c r="AH1662" s="2993" t="s">
        <v>4565</v>
      </c>
      <c r="AI1662" s="3438">
        <v>300</v>
      </c>
      <c r="AJ1662" s="3439">
        <v>3.99</v>
      </c>
      <c r="AK1662" s="2581"/>
    </row>
    <row r="1663" spans="2:37" s="2887" customFormat="1" ht="13.5" thickBot="1" x14ac:dyDescent="0.25">
      <c r="B1663" s="4506" t="s">
        <v>6191</v>
      </c>
      <c r="C1663" s="4507"/>
      <c r="D1663" s="3411" t="s">
        <v>6212</v>
      </c>
      <c r="E1663" s="3181">
        <v>69.990000000000009</v>
      </c>
      <c r="F1663" s="3381" t="s">
        <v>1545</v>
      </c>
      <c r="G1663" s="3381" t="s">
        <v>1545</v>
      </c>
      <c r="H1663" s="3381" t="s">
        <v>1545</v>
      </c>
      <c r="I1663" s="3381" t="s">
        <v>1545</v>
      </c>
      <c r="J1663" s="3381" t="s">
        <v>1545</v>
      </c>
      <c r="K1663" s="3381" t="s">
        <v>1545</v>
      </c>
      <c r="L1663" s="3381">
        <v>0.18</v>
      </c>
      <c r="M1663" s="3381" t="s">
        <v>1545</v>
      </c>
      <c r="N1663" s="3381" t="s">
        <v>1545</v>
      </c>
      <c r="O1663" s="3381" t="s">
        <v>1545</v>
      </c>
      <c r="P1663" s="3381" t="s">
        <v>1545</v>
      </c>
      <c r="Q1663" s="3381">
        <v>0.18</v>
      </c>
      <c r="R1663" s="3381">
        <v>0.18</v>
      </c>
      <c r="S1663" s="3381" t="s">
        <v>1545</v>
      </c>
      <c r="T1663" s="3381" t="s">
        <v>1545</v>
      </c>
      <c r="U1663" s="3381" t="s">
        <v>1545</v>
      </c>
      <c r="V1663" s="3381" t="s">
        <v>1545</v>
      </c>
      <c r="W1663" s="3381" t="s">
        <v>1545</v>
      </c>
      <c r="X1663" s="3093">
        <v>0.06</v>
      </c>
      <c r="Y1663" s="3381" t="s">
        <v>1545</v>
      </c>
      <c r="Z1663" s="3381" t="s">
        <v>1545</v>
      </c>
      <c r="AA1663" s="3381" t="s">
        <v>1545</v>
      </c>
      <c r="AB1663" s="3093">
        <v>0.06</v>
      </c>
      <c r="AC1663" s="3381" t="s">
        <v>1545</v>
      </c>
      <c r="AD1663" s="3440">
        <v>59.99</v>
      </c>
      <c r="AE1663" s="3412">
        <v>1000</v>
      </c>
      <c r="AF1663" s="3093">
        <f t="shared" si="5"/>
        <v>5.9990000000000002E-2</v>
      </c>
      <c r="AG1663" s="3093">
        <v>0.1</v>
      </c>
      <c r="AH1663" s="3096" t="s">
        <v>4565</v>
      </c>
      <c r="AI1663" s="3441">
        <v>300</v>
      </c>
      <c r="AJ1663" s="3442">
        <v>3.99</v>
      </c>
      <c r="AK1663" s="2581"/>
    </row>
    <row r="1664" spans="2:37" s="2887" customFormat="1" x14ac:dyDescent="0.2">
      <c r="B1664" s="2582"/>
      <c r="C1664" s="2575"/>
      <c r="D1664" s="3648"/>
      <c r="E1664" s="3648"/>
      <c r="F1664" s="3648"/>
      <c r="G1664" s="3648"/>
      <c r="H1664" s="2575"/>
      <c r="I1664" s="2576"/>
      <c r="J1664" s="2576"/>
      <c r="K1664" s="2576"/>
      <c r="L1664" s="2576"/>
      <c r="M1664" s="2575"/>
      <c r="N1664" s="2576"/>
      <c r="O1664" s="2576"/>
      <c r="P1664" s="2576"/>
      <c r="Q1664" s="2576"/>
      <c r="R1664" s="2576"/>
      <c r="S1664" s="2575"/>
      <c r="T1664" s="2574"/>
      <c r="U1664" s="2574"/>
      <c r="V1664" s="2574"/>
      <c r="W1664" s="2574"/>
      <c r="X1664" s="2574"/>
      <c r="Y1664" s="2574"/>
      <c r="Z1664" s="2574"/>
      <c r="AA1664" s="2574"/>
      <c r="AB1664" s="2574"/>
      <c r="AC1664" s="2574"/>
      <c r="AD1664" s="2574"/>
      <c r="AE1664" s="2574"/>
      <c r="AF1664" s="2574"/>
      <c r="AG1664" s="2574"/>
      <c r="AH1664" s="2574"/>
      <c r="AI1664" s="2574"/>
      <c r="AJ1664" s="2574"/>
      <c r="AK1664" s="2581"/>
    </row>
    <row r="1665" spans="2:37" s="2887" customFormat="1" x14ac:dyDescent="0.2">
      <c r="B1665" s="3641" t="s">
        <v>5051</v>
      </c>
      <c r="C1665" s="3642"/>
      <c r="D1665" s="3640" t="s">
        <v>6213</v>
      </c>
      <c r="E1665" s="3640"/>
      <c r="F1665" s="3640"/>
      <c r="G1665" s="3640"/>
      <c r="H1665" s="2578"/>
      <c r="I1665" s="2578"/>
      <c r="J1665" s="2578"/>
      <c r="K1665" s="2578"/>
      <c r="L1665" s="2578"/>
      <c r="M1665" s="2578"/>
      <c r="N1665" s="2578"/>
      <c r="O1665" s="2578"/>
      <c r="P1665" s="2578"/>
      <c r="Q1665" s="2578"/>
      <c r="R1665" s="2578"/>
      <c r="S1665" s="2578"/>
      <c r="T1665" s="2574"/>
      <c r="U1665" s="2574"/>
      <c r="V1665" s="2574"/>
      <c r="W1665" s="2574"/>
      <c r="X1665" s="2574"/>
      <c r="Y1665" s="2574"/>
      <c r="Z1665" s="2574"/>
      <c r="AA1665" s="2574"/>
      <c r="AB1665" s="2574"/>
      <c r="AC1665" s="2574"/>
      <c r="AD1665" s="2574"/>
      <c r="AE1665" s="2574"/>
      <c r="AF1665" s="2574"/>
      <c r="AG1665" s="2574"/>
      <c r="AH1665" s="2574"/>
      <c r="AI1665" s="2574"/>
      <c r="AJ1665" s="2574"/>
      <c r="AK1665" s="2581"/>
    </row>
    <row r="1666" spans="2:37" s="2887" customFormat="1" x14ac:dyDescent="0.2">
      <c r="B1666" s="3641" t="s">
        <v>5052</v>
      </c>
      <c r="C1666" s="3642"/>
      <c r="D1666" s="3640" t="s">
        <v>1528</v>
      </c>
      <c r="E1666" s="3640"/>
      <c r="F1666" s="3640"/>
      <c r="G1666" s="3640"/>
      <c r="H1666" s="2578"/>
      <c r="I1666" s="2578"/>
      <c r="J1666" s="2578"/>
      <c r="K1666" s="2578"/>
      <c r="L1666" s="2578"/>
      <c r="M1666" s="2578"/>
      <c r="N1666" s="2578"/>
      <c r="O1666" s="2578"/>
      <c r="P1666" s="2578"/>
      <c r="Q1666" s="2578"/>
      <c r="R1666" s="2578"/>
      <c r="S1666" s="2578"/>
      <c r="T1666" s="2574"/>
      <c r="U1666" s="2574"/>
      <c r="V1666" s="2574"/>
      <c r="W1666" s="2574"/>
      <c r="X1666" s="2574"/>
      <c r="Y1666" s="2574"/>
      <c r="Z1666" s="2574"/>
      <c r="AA1666" s="2574"/>
      <c r="AB1666" s="2574"/>
      <c r="AC1666" s="2574"/>
      <c r="AD1666" s="2574"/>
      <c r="AE1666" s="2574"/>
      <c r="AF1666" s="2574"/>
      <c r="AG1666" s="2574"/>
      <c r="AH1666" s="2574"/>
      <c r="AI1666" s="2574"/>
      <c r="AJ1666" s="2574"/>
      <c r="AK1666" s="2581"/>
    </row>
    <row r="1667" spans="2:37" s="2887" customFormat="1" ht="15.75" thickBot="1" x14ac:dyDescent="0.25">
      <c r="B1667" s="3645"/>
      <c r="C1667" s="3646"/>
      <c r="D1667" s="3647"/>
      <c r="E1667" s="3647"/>
      <c r="F1667" s="3647"/>
      <c r="G1667" s="3647"/>
      <c r="H1667" s="2583"/>
      <c r="I1667" s="2583"/>
      <c r="J1667" s="2583"/>
      <c r="K1667" s="2583"/>
      <c r="L1667" s="2583"/>
      <c r="M1667" s="2583"/>
      <c r="N1667" s="2583"/>
      <c r="O1667" s="2583"/>
      <c r="P1667" s="2583"/>
      <c r="Q1667" s="2583"/>
      <c r="R1667" s="2583"/>
      <c r="S1667" s="2583"/>
      <c r="T1667" s="2584"/>
      <c r="U1667" s="2584"/>
      <c r="V1667" s="2584"/>
      <c r="W1667" s="2584"/>
      <c r="X1667" s="2584"/>
      <c r="Y1667" s="2584"/>
      <c r="Z1667" s="2584"/>
      <c r="AA1667" s="2584"/>
      <c r="AB1667" s="2584"/>
      <c r="AC1667" s="2584"/>
      <c r="AD1667" s="2584"/>
      <c r="AE1667" s="2584"/>
      <c r="AF1667" s="2584"/>
      <c r="AG1667" s="2584"/>
      <c r="AH1667" s="2584"/>
      <c r="AI1667" s="2584"/>
      <c r="AJ1667" s="2584"/>
      <c r="AK1667" s="2586"/>
    </row>
    <row r="1668" spans="2:37" s="2887" customFormat="1" x14ac:dyDescent="0.2">
      <c r="B1668" s="2786" t="str">
        <f>+B1632</f>
        <v>.</v>
      </c>
    </row>
    <row r="1669" spans="2:37" s="2887" customFormat="1" ht="13.5" thickBot="1" x14ac:dyDescent="0.25">
      <c r="B1669" s="2786"/>
    </row>
    <row r="1670" spans="2:37" s="2887" customFormat="1" ht="20.25" x14ac:dyDescent="0.2">
      <c r="B1670" s="3616" t="s">
        <v>5060</v>
      </c>
      <c r="C1670" s="3617"/>
      <c r="D1670" s="3617"/>
      <c r="E1670" s="3617"/>
      <c r="F1670" s="3617"/>
      <c r="G1670" s="3617"/>
      <c r="H1670" s="3617"/>
      <c r="I1670" s="3617"/>
      <c r="J1670" s="3617"/>
      <c r="K1670" s="3617"/>
      <c r="L1670" s="3617"/>
      <c r="M1670" s="3617"/>
      <c r="N1670" s="3617"/>
      <c r="O1670" s="3617"/>
      <c r="P1670" s="3617"/>
      <c r="Q1670" s="3617"/>
      <c r="R1670" s="3617"/>
      <c r="S1670" s="3617"/>
      <c r="T1670" s="3617"/>
      <c r="U1670" s="3617"/>
      <c r="V1670" s="3617"/>
      <c r="W1670" s="3617"/>
      <c r="X1670" s="3617"/>
      <c r="Y1670" s="3617"/>
      <c r="Z1670" s="3617"/>
      <c r="AA1670" s="3617"/>
      <c r="AB1670" s="3617"/>
      <c r="AC1670" s="3617"/>
      <c r="AD1670" s="3617"/>
      <c r="AE1670" s="3617"/>
      <c r="AF1670" s="3617"/>
      <c r="AG1670" s="3617"/>
      <c r="AH1670" s="3617"/>
      <c r="AI1670" s="3617"/>
      <c r="AJ1670" s="3617"/>
      <c r="AK1670" s="3618"/>
    </row>
    <row r="1671" spans="2:37" s="2887" customFormat="1" x14ac:dyDescent="0.2">
      <c r="B1671" s="2579"/>
      <c r="C1671" s="3274"/>
      <c r="D1671" s="3274"/>
      <c r="E1671" s="3274"/>
      <c r="F1671" s="3274"/>
      <c r="G1671" s="2580"/>
      <c r="H1671" s="2580"/>
      <c r="I1671" s="2580"/>
      <c r="J1671" s="2580"/>
      <c r="K1671" s="2580"/>
      <c r="L1671" s="2580"/>
      <c r="M1671" s="2580"/>
      <c r="N1671" s="2580"/>
      <c r="O1671" s="2580"/>
      <c r="P1671" s="2580"/>
      <c r="Q1671" s="2580"/>
      <c r="R1671" s="2580"/>
      <c r="S1671" s="2580"/>
      <c r="T1671" s="2580"/>
      <c r="U1671" s="2580"/>
      <c r="V1671" s="2580"/>
      <c r="W1671" s="2580"/>
      <c r="X1671" s="2580"/>
      <c r="Y1671" s="2580"/>
      <c r="Z1671" s="2580"/>
      <c r="AA1671" s="2580"/>
      <c r="AB1671" s="2580"/>
      <c r="AC1671" s="2580"/>
      <c r="AD1671" s="2580"/>
      <c r="AE1671" s="2580"/>
      <c r="AF1671" s="2580"/>
      <c r="AG1671" s="2580"/>
      <c r="AH1671" s="2580"/>
      <c r="AI1671" s="2580"/>
      <c r="AJ1671" s="2580"/>
      <c r="AK1671" s="2581"/>
    </row>
    <row r="1672" spans="2:37" s="2887" customFormat="1" x14ac:dyDescent="0.2">
      <c r="B1672" s="2579" t="s">
        <v>5047</v>
      </c>
      <c r="C1672" s="3274"/>
      <c r="D1672" s="3619" t="s">
        <v>6076</v>
      </c>
      <c r="E1672" s="3619"/>
      <c r="F1672" s="3619"/>
      <c r="G1672" s="2580"/>
      <c r="H1672" s="2580"/>
      <c r="I1672" s="2580"/>
      <c r="J1672" s="2580"/>
      <c r="K1672" s="2580"/>
      <c r="L1672" s="2580"/>
      <c r="M1672" s="2580"/>
      <c r="N1672" s="2580"/>
      <c r="O1672" s="2580"/>
      <c r="P1672" s="2580"/>
      <c r="Q1672" s="2580"/>
      <c r="R1672" s="2580"/>
      <c r="S1672" s="2580"/>
      <c r="T1672" s="2580"/>
      <c r="U1672" s="2580"/>
      <c r="V1672" s="2580"/>
      <c r="W1672" s="2580"/>
      <c r="X1672" s="2580"/>
      <c r="Y1672" s="2580"/>
      <c r="Z1672" s="2580"/>
      <c r="AA1672" s="2580"/>
      <c r="AB1672" s="2580"/>
      <c r="AC1672" s="2580"/>
      <c r="AD1672" s="2580"/>
      <c r="AE1672" s="2580"/>
      <c r="AF1672" s="2580"/>
      <c r="AG1672" s="2580"/>
      <c r="AH1672" s="2580"/>
      <c r="AI1672" s="2580"/>
      <c r="AJ1672" s="2580"/>
      <c r="AK1672" s="2581"/>
    </row>
    <row r="1673" spans="2:37" s="2887" customFormat="1" ht="13.5" thickBot="1" x14ac:dyDescent="0.25">
      <c r="B1673" s="3620" t="s">
        <v>5061</v>
      </c>
      <c r="C1673" s="3621"/>
      <c r="D1673" s="3622">
        <v>41548</v>
      </c>
      <c r="E1673" s="3622"/>
      <c r="F1673" s="3274"/>
      <c r="G1673" s="2580"/>
      <c r="H1673" s="2580"/>
      <c r="I1673" s="2580"/>
      <c r="J1673" s="2580"/>
      <c r="K1673" s="2580"/>
      <c r="L1673" s="2580"/>
      <c r="M1673" s="2580"/>
      <c r="N1673" s="2580"/>
      <c r="O1673" s="2580"/>
      <c r="P1673" s="2580"/>
      <c r="Q1673" s="2580"/>
      <c r="R1673" s="2580"/>
      <c r="S1673" s="2580"/>
      <c r="T1673" s="2580"/>
      <c r="U1673" s="2580"/>
      <c r="V1673" s="2580"/>
      <c r="W1673" s="2580"/>
      <c r="X1673" s="2580"/>
      <c r="Y1673" s="2580"/>
      <c r="Z1673" s="2580"/>
      <c r="AA1673" s="2580"/>
      <c r="AB1673" s="2580"/>
      <c r="AC1673" s="2580"/>
      <c r="AD1673" s="2580"/>
      <c r="AE1673" s="2580"/>
      <c r="AF1673" s="2580"/>
      <c r="AG1673" s="2580"/>
      <c r="AH1673" s="2580"/>
      <c r="AI1673" s="2580"/>
      <c r="AJ1673" s="2580"/>
      <c r="AK1673" s="2581"/>
    </row>
    <row r="1674" spans="2:37" s="2887" customFormat="1" ht="118.5" customHeight="1" thickBot="1" x14ac:dyDescent="0.25">
      <c r="B1674" s="3633" t="s">
        <v>5062</v>
      </c>
      <c r="C1674" s="3634"/>
      <c r="D1674" s="3623" t="s">
        <v>6077</v>
      </c>
      <c r="E1674" s="3624"/>
      <c r="F1674" s="3624"/>
      <c r="G1674" s="3624"/>
      <c r="H1674" s="3624"/>
      <c r="I1674" s="3624"/>
      <c r="J1674" s="3624"/>
      <c r="K1674" s="3625"/>
      <c r="L1674" s="2580"/>
      <c r="M1674" s="2580"/>
      <c r="N1674" s="2580"/>
      <c r="O1674" s="2580"/>
      <c r="P1674" s="2580"/>
      <c r="Q1674" s="2580"/>
      <c r="R1674" s="2580"/>
      <c r="S1674" s="2580"/>
      <c r="T1674" s="2580"/>
      <c r="U1674" s="2580"/>
      <c r="V1674" s="2580"/>
      <c r="W1674" s="2580"/>
      <c r="X1674" s="2580"/>
      <c r="Y1674" s="2580"/>
      <c r="Z1674" s="2580"/>
      <c r="AA1674" s="2580"/>
      <c r="AB1674" s="2580"/>
      <c r="AC1674" s="2580"/>
      <c r="AD1674" s="2580"/>
      <c r="AE1674" s="2580"/>
      <c r="AF1674" s="2580"/>
      <c r="AG1674" s="2580"/>
      <c r="AH1674" s="2580"/>
      <c r="AI1674" s="2580"/>
      <c r="AJ1674" s="2580"/>
      <c r="AK1674" s="2581"/>
    </row>
    <row r="1675" spans="2:37" s="2887" customFormat="1" ht="13.5" thickBot="1" x14ac:dyDescent="0.25">
      <c r="B1675" s="3635"/>
      <c r="C1675" s="3626"/>
      <c r="D1675" s="3626"/>
      <c r="E1675" s="3626"/>
      <c r="F1675" s="3626"/>
      <c r="G1675" s="3626"/>
      <c r="H1675" s="3626"/>
      <c r="I1675" s="3626"/>
      <c r="J1675" s="3626"/>
      <c r="K1675" s="3626"/>
      <c r="L1675" s="3626"/>
      <c r="M1675" s="3626"/>
      <c r="N1675" s="3626"/>
      <c r="O1675" s="3626"/>
      <c r="P1675" s="3626"/>
      <c r="Q1675" s="3626"/>
      <c r="R1675" s="2580"/>
      <c r="S1675" s="2580"/>
      <c r="T1675" s="2580"/>
      <c r="U1675" s="2580"/>
      <c r="V1675" s="2580"/>
      <c r="W1675" s="2580"/>
      <c r="X1675" s="2580"/>
      <c r="Y1675" s="2580"/>
      <c r="Z1675" s="2580"/>
      <c r="AA1675" s="2580"/>
      <c r="AB1675" s="2580"/>
      <c r="AC1675" s="2580"/>
      <c r="AD1675" s="2580"/>
      <c r="AE1675" s="2580"/>
      <c r="AF1675" s="2580"/>
      <c r="AG1675" s="2580"/>
      <c r="AH1675" s="2580"/>
      <c r="AI1675" s="2580"/>
      <c r="AJ1675" s="2580"/>
      <c r="AK1675" s="2581"/>
    </row>
    <row r="1676" spans="2:37" s="2887" customFormat="1" ht="13.5" thickBot="1" x14ac:dyDescent="0.25">
      <c r="B1676" s="3627" t="s">
        <v>5063</v>
      </c>
      <c r="C1676" s="3627"/>
      <c r="D1676" s="3627" t="s">
        <v>5053</v>
      </c>
      <c r="E1676" s="3627" t="s">
        <v>5064</v>
      </c>
      <c r="F1676" s="3629" t="s">
        <v>224</v>
      </c>
      <c r="G1676" s="3629"/>
      <c r="H1676" s="3629"/>
      <c r="I1676" s="3629"/>
      <c r="J1676" s="3629"/>
      <c r="K1676" s="3629"/>
      <c r="L1676" s="3629"/>
      <c r="M1676" s="3629"/>
      <c r="N1676" s="3629"/>
      <c r="O1676" s="3629"/>
      <c r="P1676" s="3629"/>
      <c r="Q1676" s="3629"/>
      <c r="R1676" s="3629"/>
      <c r="S1676" s="3629" t="s">
        <v>340</v>
      </c>
      <c r="T1676" s="3629"/>
      <c r="U1676" s="3629"/>
      <c r="V1676" s="3629"/>
      <c r="W1676" s="3629"/>
      <c r="X1676" s="3629"/>
      <c r="Y1676" s="3629"/>
      <c r="Z1676" s="3629"/>
      <c r="AA1676" s="3629"/>
      <c r="AB1676" s="3629"/>
      <c r="AC1676" s="3629"/>
      <c r="AD1676" s="3629" t="s">
        <v>225</v>
      </c>
      <c r="AE1676" s="3629"/>
      <c r="AF1676" s="3629"/>
      <c r="AG1676" s="3629"/>
      <c r="AH1676" s="3630" t="s">
        <v>5048</v>
      </c>
      <c r="AI1676" s="3630"/>
      <c r="AJ1676" s="3630"/>
      <c r="AK1676" s="2581"/>
    </row>
    <row r="1677" spans="2:37" s="2887" customFormat="1" ht="13.5" thickBot="1" x14ac:dyDescent="0.25">
      <c r="B1677" s="3628"/>
      <c r="C1677" s="3628"/>
      <c r="D1677" s="3628"/>
      <c r="E1677" s="3628"/>
      <c r="F1677" s="3628" t="s">
        <v>5065</v>
      </c>
      <c r="G1677" s="3628" t="s">
        <v>5066</v>
      </c>
      <c r="H1677" s="3627" t="s">
        <v>5067</v>
      </c>
      <c r="I1677" s="3631" t="s">
        <v>5068</v>
      </c>
      <c r="J1677" s="3631" t="s">
        <v>5069</v>
      </c>
      <c r="K1677" s="3632" t="s">
        <v>5070</v>
      </c>
      <c r="L1677" s="3632" t="s">
        <v>5071</v>
      </c>
      <c r="M1677" s="3631" t="s">
        <v>5072</v>
      </c>
      <c r="N1677" s="3631"/>
      <c r="O1677" s="3632" t="s">
        <v>5073</v>
      </c>
      <c r="P1677" s="3632" t="s">
        <v>5074</v>
      </c>
      <c r="Q1677" s="3632" t="s">
        <v>5075</v>
      </c>
      <c r="R1677" s="3632" t="s">
        <v>5076</v>
      </c>
      <c r="S1677" s="3627" t="s">
        <v>5077</v>
      </c>
      <c r="T1677" s="3627" t="s">
        <v>5078</v>
      </c>
      <c r="U1677" s="3627" t="s">
        <v>5079</v>
      </c>
      <c r="V1677" s="3627" t="s">
        <v>5080</v>
      </c>
      <c r="W1677" s="3627" t="s">
        <v>5081</v>
      </c>
      <c r="X1677" s="3627" t="s">
        <v>5082</v>
      </c>
      <c r="Y1677" s="3627" t="s">
        <v>5083</v>
      </c>
      <c r="Z1677" s="3627" t="s">
        <v>5084</v>
      </c>
      <c r="AA1677" s="3627" t="s">
        <v>5085</v>
      </c>
      <c r="AB1677" s="3631" t="s">
        <v>5086</v>
      </c>
      <c r="AC1677" s="3631" t="s">
        <v>5087</v>
      </c>
      <c r="AD1677" s="3627" t="s">
        <v>5088</v>
      </c>
      <c r="AE1677" s="3627" t="s">
        <v>5089</v>
      </c>
      <c r="AF1677" s="3627" t="s">
        <v>5090</v>
      </c>
      <c r="AG1677" s="3627" t="s">
        <v>5091</v>
      </c>
      <c r="AH1677" s="3627" t="s">
        <v>1162</v>
      </c>
      <c r="AI1677" s="3627" t="s">
        <v>5049</v>
      </c>
      <c r="AJ1677" s="3627" t="s">
        <v>5050</v>
      </c>
      <c r="AK1677" s="2581"/>
    </row>
    <row r="1678" spans="2:37" s="2887" customFormat="1" ht="13.5" thickBot="1" x14ac:dyDescent="0.25">
      <c r="B1678" s="3628"/>
      <c r="C1678" s="3628"/>
      <c r="D1678" s="3628"/>
      <c r="E1678" s="3628"/>
      <c r="F1678" s="3628"/>
      <c r="G1678" s="3628"/>
      <c r="H1678" s="3628"/>
      <c r="I1678" s="3632"/>
      <c r="J1678" s="3632"/>
      <c r="K1678" s="3632"/>
      <c r="L1678" s="3632"/>
      <c r="M1678" s="3271" t="s">
        <v>5092</v>
      </c>
      <c r="N1678" s="3272" t="s">
        <v>2809</v>
      </c>
      <c r="O1678" s="3632"/>
      <c r="P1678" s="3632"/>
      <c r="Q1678" s="3632"/>
      <c r="R1678" s="3632"/>
      <c r="S1678" s="3628"/>
      <c r="T1678" s="3628"/>
      <c r="U1678" s="3628"/>
      <c r="V1678" s="3628"/>
      <c r="W1678" s="3628"/>
      <c r="X1678" s="3628"/>
      <c r="Y1678" s="3628"/>
      <c r="Z1678" s="3628"/>
      <c r="AA1678" s="3628"/>
      <c r="AB1678" s="3632"/>
      <c r="AC1678" s="3632"/>
      <c r="AD1678" s="3628"/>
      <c r="AE1678" s="3628"/>
      <c r="AF1678" s="3628"/>
      <c r="AG1678" s="3628"/>
      <c r="AH1678" s="3628"/>
      <c r="AI1678" s="3628"/>
      <c r="AJ1678" s="3628"/>
      <c r="AK1678" s="2581"/>
    </row>
    <row r="1679" spans="2:37" s="2887" customFormat="1" x14ac:dyDescent="0.2">
      <c r="B1679" s="3636" t="s">
        <v>6078</v>
      </c>
      <c r="C1679" s="3637"/>
      <c r="D1679" s="3403" t="s">
        <v>6079</v>
      </c>
      <c r="E1679" s="2982">
        <v>29.99</v>
      </c>
      <c r="F1679" s="3208" t="s">
        <v>1545</v>
      </c>
      <c r="G1679" s="3208" t="s">
        <v>1545</v>
      </c>
      <c r="H1679" s="3208" t="s">
        <v>1545</v>
      </c>
      <c r="I1679" s="3208" t="s">
        <v>1545</v>
      </c>
      <c r="J1679" s="3208" t="s">
        <v>1545</v>
      </c>
      <c r="K1679" s="3208" t="s">
        <v>1545</v>
      </c>
      <c r="L1679" s="3208" t="s">
        <v>1545</v>
      </c>
      <c r="M1679" s="3208" t="s">
        <v>1545</v>
      </c>
      <c r="N1679" s="3208" t="s">
        <v>1545</v>
      </c>
      <c r="O1679" s="3208" t="s">
        <v>1545</v>
      </c>
      <c r="P1679" s="3208" t="s">
        <v>1545</v>
      </c>
      <c r="Q1679" s="3208" t="s">
        <v>1545</v>
      </c>
      <c r="R1679" s="3208" t="s">
        <v>1545</v>
      </c>
      <c r="S1679" s="3208" t="s">
        <v>1545</v>
      </c>
      <c r="T1679" s="3208" t="s">
        <v>1545</v>
      </c>
      <c r="U1679" s="3208" t="s">
        <v>1545</v>
      </c>
      <c r="V1679" s="3208" t="s">
        <v>1545</v>
      </c>
      <c r="W1679" s="3208" t="s">
        <v>1545</v>
      </c>
      <c r="X1679" s="2983">
        <v>0.06</v>
      </c>
      <c r="Y1679" s="3208" t="s">
        <v>1545</v>
      </c>
      <c r="Z1679" s="3208" t="s">
        <v>1545</v>
      </c>
      <c r="AA1679" s="3208" t="s">
        <v>1545</v>
      </c>
      <c r="AB1679" s="2983">
        <v>0.06</v>
      </c>
      <c r="AC1679" s="3208" t="s">
        <v>1545</v>
      </c>
      <c r="AD1679" s="3404">
        <v>19.989999999999998</v>
      </c>
      <c r="AE1679" s="3405">
        <v>1000</v>
      </c>
      <c r="AF1679" s="2983">
        <f>AD1679/AE1679</f>
        <v>1.9989999999999997E-2</v>
      </c>
      <c r="AG1679" s="2983">
        <v>0.1</v>
      </c>
      <c r="AH1679" s="3406" t="s">
        <v>4565</v>
      </c>
      <c r="AI1679" s="2985">
        <v>100</v>
      </c>
      <c r="AJ1679" s="2987">
        <v>2.4900000000000002</v>
      </c>
      <c r="AK1679" s="2581"/>
    </row>
    <row r="1680" spans="2:37" s="2887" customFormat="1" x14ac:dyDescent="0.2">
      <c r="B1680" s="3638" t="s">
        <v>6080</v>
      </c>
      <c r="C1680" s="3639"/>
      <c r="D1680" s="3407" t="s">
        <v>6081</v>
      </c>
      <c r="E1680" s="2989">
        <v>34.989999999999995</v>
      </c>
      <c r="F1680" s="3213" t="s">
        <v>1545</v>
      </c>
      <c r="G1680" s="3213" t="s">
        <v>1545</v>
      </c>
      <c r="H1680" s="3213" t="s">
        <v>1545</v>
      </c>
      <c r="I1680" s="3213" t="s">
        <v>1545</v>
      </c>
      <c r="J1680" s="3213" t="s">
        <v>1545</v>
      </c>
      <c r="K1680" s="3213" t="s">
        <v>1545</v>
      </c>
      <c r="L1680" s="3213" t="s">
        <v>1545</v>
      </c>
      <c r="M1680" s="3213" t="s">
        <v>1545</v>
      </c>
      <c r="N1680" s="3213" t="s">
        <v>1545</v>
      </c>
      <c r="O1680" s="3213" t="s">
        <v>1545</v>
      </c>
      <c r="P1680" s="3213" t="s">
        <v>1545</v>
      </c>
      <c r="Q1680" s="3213" t="s">
        <v>1545</v>
      </c>
      <c r="R1680" s="3213" t="s">
        <v>1545</v>
      </c>
      <c r="S1680" s="3213" t="s">
        <v>1545</v>
      </c>
      <c r="T1680" s="3213" t="s">
        <v>1545</v>
      </c>
      <c r="U1680" s="3213" t="s">
        <v>1545</v>
      </c>
      <c r="V1680" s="3213" t="s">
        <v>1545</v>
      </c>
      <c r="W1680" s="3213" t="s">
        <v>1545</v>
      </c>
      <c r="X1680" s="2990">
        <v>0.06</v>
      </c>
      <c r="Y1680" s="3213" t="s">
        <v>1545</v>
      </c>
      <c r="Z1680" s="3213" t="s">
        <v>1545</v>
      </c>
      <c r="AA1680" s="3213" t="s">
        <v>1545</v>
      </c>
      <c r="AB1680" s="2990">
        <v>0.06</v>
      </c>
      <c r="AC1680" s="3213" t="s">
        <v>1545</v>
      </c>
      <c r="AD1680" s="3408">
        <v>24.99</v>
      </c>
      <c r="AE1680" s="3409">
        <v>1500</v>
      </c>
      <c r="AF1680" s="2990">
        <f t="shared" ref="AF1680:AF1690" si="6">AD1680/AE1680</f>
        <v>1.6659999999999998E-2</v>
      </c>
      <c r="AG1680" s="2990">
        <v>0.1</v>
      </c>
      <c r="AH1680" s="3410" t="s">
        <v>4565</v>
      </c>
      <c r="AI1680" s="2992">
        <v>150</v>
      </c>
      <c r="AJ1680" s="2994">
        <v>2.99</v>
      </c>
      <c r="AK1680" s="2581"/>
    </row>
    <row r="1681" spans="2:37" s="2887" customFormat="1" x14ac:dyDescent="0.2">
      <c r="B1681" s="3638" t="s">
        <v>6082</v>
      </c>
      <c r="C1681" s="3639"/>
      <c r="D1681" s="3407" t="s">
        <v>6083</v>
      </c>
      <c r="E1681" s="2989">
        <v>44.99</v>
      </c>
      <c r="F1681" s="3213" t="s">
        <v>1545</v>
      </c>
      <c r="G1681" s="3213" t="s">
        <v>1545</v>
      </c>
      <c r="H1681" s="3213" t="s">
        <v>1545</v>
      </c>
      <c r="I1681" s="3213" t="s">
        <v>1545</v>
      </c>
      <c r="J1681" s="3213" t="s">
        <v>1545</v>
      </c>
      <c r="K1681" s="3213" t="s">
        <v>1545</v>
      </c>
      <c r="L1681" s="3213" t="s">
        <v>1545</v>
      </c>
      <c r="M1681" s="3213" t="s">
        <v>1545</v>
      </c>
      <c r="N1681" s="3213" t="s">
        <v>1545</v>
      </c>
      <c r="O1681" s="3213" t="s">
        <v>1545</v>
      </c>
      <c r="P1681" s="3213" t="s">
        <v>1545</v>
      </c>
      <c r="Q1681" s="3213" t="s">
        <v>1545</v>
      </c>
      <c r="R1681" s="3213" t="s">
        <v>1545</v>
      </c>
      <c r="S1681" s="3213" t="s">
        <v>1545</v>
      </c>
      <c r="T1681" s="3213" t="s">
        <v>1545</v>
      </c>
      <c r="U1681" s="3213" t="s">
        <v>1545</v>
      </c>
      <c r="V1681" s="3213" t="s">
        <v>1545</v>
      </c>
      <c r="W1681" s="3213" t="s">
        <v>1545</v>
      </c>
      <c r="X1681" s="2990">
        <v>0.06</v>
      </c>
      <c r="Y1681" s="3213" t="s">
        <v>1545</v>
      </c>
      <c r="Z1681" s="3213" t="s">
        <v>1545</v>
      </c>
      <c r="AA1681" s="3213" t="s">
        <v>1545</v>
      </c>
      <c r="AB1681" s="2990">
        <v>0.06</v>
      </c>
      <c r="AC1681" s="3213" t="s">
        <v>1545</v>
      </c>
      <c r="AD1681" s="3408">
        <v>34.99</v>
      </c>
      <c r="AE1681" s="3409">
        <v>2000</v>
      </c>
      <c r="AF1681" s="2990">
        <f t="shared" si="6"/>
        <v>1.7495E-2</v>
      </c>
      <c r="AG1681" s="2990">
        <v>0.1</v>
      </c>
      <c r="AH1681" s="3410" t="s">
        <v>4565</v>
      </c>
      <c r="AI1681" s="2992">
        <v>200</v>
      </c>
      <c r="AJ1681" s="2994">
        <v>3.49</v>
      </c>
      <c r="AK1681" s="2581"/>
    </row>
    <row r="1682" spans="2:37" s="2887" customFormat="1" x14ac:dyDescent="0.2">
      <c r="B1682" s="3638" t="s">
        <v>6084</v>
      </c>
      <c r="C1682" s="3639"/>
      <c r="D1682" s="3407" t="s">
        <v>6085</v>
      </c>
      <c r="E1682" s="2989">
        <v>49.99</v>
      </c>
      <c r="F1682" s="3213" t="s">
        <v>1545</v>
      </c>
      <c r="G1682" s="3213" t="s">
        <v>1545</v>
      </c>
      <c r="H1682" s="3213" t="s">
        <v>1545</v>
      </c>
      <c r="I1682" s="3213" t="s">
        <v>1545</v>
      </c>
      <c r="J1682" s="3213" t="s">
        <v>1545</v>
      </c>
      <c r="K1682" s="3213" t="s">
        <v>1545</v>
      </c>
      <c r="L1682" s="3213" t="s">
        <v>1545</v>
      </c>
      <c r="M1682" s="3213" t="s">
        <v>1545</v>
      </c>
      <c r="N1682" s="3213" t="s">
        <v>1545</v>
      </c>
      <c r="O1682" s="3213" t="s">
        <v>1545</v>
      </c>
      <c r="P1682" s="3213" t="s">
        <v>1545</v>
      </c>
      <c r="Q1682" s="3213" t="s">
        <v>1545</v>
      </c>
      <c r="R1682" s="3213" t="s">
        <v>1545</v>
      </c>
      <c r="S1682" s="3213" t="s">
        <v>1545</v>
      </c>
      <c r="T1682" s="3213" t="s">
        <v>1545</v>
      </c>
      <c r="U1682" s="3213" t="s">
        <v>1545</v>
      </c>
      <c r="V1682" s="3213" t="s">
        <v>1545</v>
      </c>
      <c r="W1682" s="3213" t="s">
        <v>1545</v>
      </c>
      <c r="X1682" s="2990">
        <v>0.06</v>
      </c>
      <c r="Y1682" s="3213" t="s">
        <v>1545</v>
      </c>
      <c r="Z1682" s="3213" t="s">
        <v>1545</v>
      </c>
      <c r="AA1682" s="3213" t="s">
        <v>1545</v>
      </c>
      <c r="AB1682" s="2990">
        <v>0.06</v>
      </c>
      <c r="AC1682" s="3213" t="s">
        <v>1545</v>
      </c>
      <c r="AD1682" s="3408">
        <v>39.99</v>
      </c>
      <c r="AE1682" s="3409">
        <v>3000</v>
      </c>
      <c r="AF1682" s="2990">
        <f t="shared" si="6"/>
        <v>1.333E-2</v>
      </c>
      <c r="AG1682" s="2990">
        <v>0.1</v>
      </c>
      <c r="AH1682" s="3410" t="s">
        <v>4565</v>
      </c>
      <c r="AI1682" s="2992">
        <v>300</v>
      </c>
      <c r="AJ1682" s="2994">
        <v>3.99</v>
      </c>
      <c r="AK1682" s="2581"/>
    </row>
    <row r="1683" spans="2:37" s="2887" customFormat="1" x14ac:dyDescent="0.2">
      <c r="B1683" s="3638" t="s">
        <v>6086</v>
      </c>
      <c r="C1683" s="3639"/>
      <c r="D1683" s="3407" t="s">
        <v>6087</v>
      </c>
      <c r="E1683" s="2989">
        <v>59.99</v>
      </c>
      <c r="F1683" s="3213" t="s">
        <v>1545</v>
      </c>
      <c r="G1683" s="3213" t="s">
        <v>1545</v>
      </c>
      <c r="H1683" s="3213" t="s">
        <v>1545</v>
      </c>
      <c r="I1683" s="3213" t="s">
        <v>1545</v>
      </c>
      <c r="J1683" s="3213" t="s">
        <v>1545</v>
      </c>
      <c r="K1683" s="3213" t="s">
        <v>1545</v>
      </c>
      <c r="L1683" s="3213" t="s">
        <v>1545</v>
      </c>
      <c r="M1683" s="3213" t="s">
        <v>1545</v>
      </c>
      <c r="N1683" s="3213" t="s">
        <v>1545</v>
      </c>
      <c r="O1683" s="3213" t="s">
        <v>1545</v>
      </c>
      <c r="P1683" s="3213" t="s">
        <v>1545</v>
      </c>
      <c r="Q1683" s="3213" t="s">
        <v>1545</v>
      </c>
      <c r="R1683" s="3213" t="s">
        <v>1545</v>
      </c>
      <c r="S1683" s="3213" t="s">
        <v>1545</v>
      </c>
      <c r="T1683" s="3213" t="s">
        <v>1545</v>
      </c>
      <c r="U1683" s="3213" t="s">
        <v>1545</v>
      </c>
      <c r="V1683" s="3213" t="s">
        <v>1545</v>
      </c>
      <c r="W1683" s="3213" t="s">
        <v>1545</v>
      </c>
      <c r="X1683" s="2990">
        <v>0.06</v>
      </c>
      <c r="Y1683" s="3213" t="s">
        <v>1545</v>
      </c>
      <c r="Z1683" s="3213" t="s">
        <v>1545</v>
      </c>
      <c r="AA1683" s="3213" t="s">
        <v>1545</v>
      </c>
      <c r="AB1683" s="2990">
        <v>0.06</v>
      </c>
      <c r="AC1683" s="3213" t="s">
        <v>1545</v>
      </c>
      <c r="AD1683" s="3408">
        <v>49.99</v>
      </c>
      <c r="AE1683" s="3409">
        <v>5000</v>
      </c>
      <c r="AF1683" s="2990">
        <f t="shared" si="6"/>
        <v>9.9979999999999999E-3</v>
      </c>
      <c r="AG1683" s="2990">
        <v>0.1</v>
      </c>
      <c r="AH1683" s="3410" t="s">
        <v>4565</v>
      </c>
      <c r="AI1683" s="2992">
        <v>300</v>
      </c>
      <c r="AJ1683" s="2994">
        <v>3.99</v>
      </c>
      <c r="AK1683" s="2581"/>
    </row>
    <row r="1684" spans="2:37" s="2887" customFormat="1" x14ac:dyDescent="0.2">
      <c r="B1684" s="3638" t="s">
        <v>6088</v>
      </c>
      <c r="C1684" s="3639"/>
      <c r="D1684" s="3407" t="s">
        <v>6089</v>
      </c>
      <c r="E1684" s="2989">
        <v>69.990000000000009</v>
      </c>
      <c r="F1684" s="3213" t="s">
        <v>1545</v>
      </c>
      <c r="G1684" s="3213" t="s">
        <v>1545</v>
      </c>
      <c r="H1684" s="3213" t="s">
        <v>1545</v>
      </c>
      <c r="I1684" s="3213" t="s">
        <v>1545</v>
      </c>
      <c r="J1684" s="3213" t="s">
        <v>1545</v>
      </c>
      <c r="K1684" s="3213" t="s">
        <v>1545</v>
      </c>
      <c r="L1684" s="3213" t="s">
        <v>1545</v>
      </c>
      <c r="M1684" s="3213" t="s">
        <v>1545</v>
      </c>
      <c r="N1684" s="3213" t="s">
        <v>1545</v>
      </c>
      <c r="O1684" s="3213" t="s">
        <v>1545</v>
      </c>
      <c r="P1684" s="3213" t="s">
        <v>1545</v>
      </c>
      <c r="Q1684" s="3213" t="s">
        <v>1545</v>
      </c>
      <c r="R1684" s="3213" t="s">
        <v>1545</v>
      </c>
      <c r="S1684" s="3213" t="s">
        <v>1545</v>
      </c>
      <c r="T1684" s="3213" t="s">
        <v>1545</v>
      </c>
      <c r="U1684" s="3213" t="s">
        <v>1545</v>
      </c>
      <c r="V1684" s="3213" t="s">
        <v>1545</v>
      </c>
      <c r="W1684" s="3213" t="s">
        <v>1545</v>
      </c>
      <c r="X1684" s="2990">
        <v>0.06</v>
      </c>
      <c r="Y1684" s="3213" t="s">
        <v>1545</v>
      </c>
      <c r="Z1684" s="3213" t="s">
        <v>1545</v>
      </c>
      <c r="AA1684" s="3213" t="s">
        <v>1545</v>
      </c>
      <c r="AB1684" s="2990">
        <v>0.06</v>
      </c>
      <c r="AC1684" s="3213" t="s">
        <v>1545</v>
      </c>
      <c r="AD1684" s="3408">
        <v>59.99</v>
      </c>
      <c r="AE1684" s="3409">
        <v>10000</v>
      </c>
      <c r="AF1684" s="2990">
        <f t="shared" si="6"/>
        <v>5.999E-3</v>
      </c>
      <c r="AG1684" s="2990">
        <v>0.1</v>
      </c>
      <c r="AH1684" s="3410" t="s">
        <v>4565</v>
      </c>
      <c r="AI1684" s="2992">
        <v>300</v>
      </c>
      <c r="AJ1684" s="2994">
        <v>3.99</v>
      </c>
      <c r="AK1684" s="2581"/>
    </row>
    <row r="1685" spans="2:37" s="2887" customFormat="1" x14ac:dyDescent="0.2">
      <c r="B1685" s="3638" t="s">
        <v>6090</v>
      </c>
      <c r="C1685" s="3639"/>
      <c r="D1685" s="3407" t="s">
        <v>6091</v>
      </c>
      <c r="E1685" s="2989">
        <v>29.99</v>
      </c>
      <c r="F1685" s="3213" t="s">
        <v>1545</v>
      </c>
      <c r="G1685" s="3213" t="s">
        <v>1545</v>
      </c>
      <c r="H1685" s="3213" t="s">
        <v>1545</v>
      </c>
      <c r="I1685" s="3213" t="s">
        <v>1545</v>
      </c>
      <c r="J1685" s="3213" t="s">
        <v>1545</v>
      </c>
      <c r="K1685" s="3213" t="s">
        <v>1545</v>
      </c>
      <c r="L1685" s="3213" t="s">
        <v>1545</v>
      </c>
      <c r="M1685" s="3213" t="s">
        <v>1545</v>
      </c>
      <c r="N1685" s="3213" t="s">
        <v>1545</v>
      </c>
      <c r="O1685" s="3213" t="s">
        <v>1545</v>
      </c>
      <c r="P1685" s="3213" t="s">
        <v>1545</v>
      </c>
      <c r="Q1685" s="3213" t="s">
        <v>1545</v>
      </c>
      <c r="R1685" s="3213" t="s">
        <v>1545</v>
      </c>
      <c r="S1685" s="3213" t="s">
        <v>1545</v>
      </c>
      <c r="T1685" s="3213" t="s">
        <v>1545</v>
      </c>
      <c r="U1685" s="3213" t="s">
        <v>1545</v>
      </c>
      <c r="V1685" s="3213" t="s">
        <v>1545</v>
      </c>
      <c r="W1685" s="3213" t="s">
        <v>1545</v>
      </c>
      <c r="X1685" s="2990">
        <v>0.06</v>
      </c>
      <c r="Y1685" s="3213" t="s">
        <v>1545</v>
      </c>
      <c r="Z1685" s="3213" t="s">
        <v>1545</v>
      </c>
      <c r="AA1685" s="3213" t="s">
        <v>1545</v>
      </c>
      <c r="AB1685" s="2990">
        <v>0.06</v>
      </c>
      <c r="AC1685" s="3213" t="s">
        <v>1545</v>
      </c>
      <c r="AD1685" s="3408">
        <v>29.99</v>
      </c>
      <c r="AE1685" s="3409">
        <v>1000</v>
      </c>
      <c r="AF1685" s="2990">
        <f t="shared" si="6"/>
        <v>2.9989999999999999E-2</v>
      </c>
      <c r="AG1685" s="2990">
        <v>0.1</v>
      </c>
      <c r="AH1685" s="3410" t="s">
        <v>4565</v>
      </c>
      <c r="AI1685" s="2992">
        <v>100</v>
      </c>
      <c r="AJ1685" s="2994">
        <v>2.4900000000000002</v>
      </c>
      <c r="AK1685" s="2581"/>
    </row>
    <row r="1686" spans="2:37" s="2887" customFormat="1" x14ac:dyDescent="0.2">
      <c r="B1686" s="3638" t="s">
        <v>6092</v>
      </c>
      <c r="C1686" s="3639"/>
      <c r="D1686" s="3407" t="s">
        <v>6093</v>
      </c>
      <c r="E1686" s="2989">
        <v>34.99</v>
      </c>
      <c r="F1686" s="3213" t="s">
        <v>1545</v>
      </c>
      <c r="G1686" s="3213" t="s">
        <v>1545</v>
      </c>
      <c r="H1686" s="3213" t="s">
        <v>1545</v>
      </c>
      <c r="I1686" s="3213" t="s">
        <v>1545</v>
      </c>
      <c r="J1686" s="3213" t="s">
        <v>1545</v>
      </c>
      <c r="K1686" s="3213" t="s">
        <v>1545</v>
      </c>
      <c r="L1686" s="3213" t="s">
        <v>1545</v>
      </c>
      <c r="M1686" s="3213" t="s">
        <v>1545</v>
      </c>
      <c r="N1686" s="3213" t="s">
        <v>1545</v>
      </c>
      <c r="O1686" s="3213" t="s">
        <v>1545</v>
      </c>
      <c r="P1686" s="3213" t="s">
        <v>1545</v>
      </c>
      <c r="Q1686" s="3213" t="s">
        <v>1545</v>
      </c>
      <c r="R1686" s="3213" t="s">
        <v>1545</v>
      </c>
      <c r="S1686" s="3213" t="s">
        <v>1545</v>
      </c>
      <c r="T1686" s="3213" t="s">
        <v>1545</v>
      </c>
      <c r="U1686" s="3213" t="s">
        <v>1545</v>
      </c>
      <c r="V1686" s="3213" t="s">
        <v>1545</v>
      </c>
      <c r="W1686" s="3213" t="s">
        <v>1545</v>
      </c>
      <c r="X1686" s="2990">
        <v>0.06</v>
      </c>
      <c r="Y1686" s="3213" t="s">
        <v>1545</v>
      </c>
      <c r="Z1686" s="3213" t="s">
        <v>1545</v>
      </c>
      <c r="AA1686" s="3213" t="s">
        <v>1545</v>
      </c>
      <c r="AB1686" s="2990">
        <v>0.06</v>
      </c>
      <c r="AC1686" s="3213" t="s">
        <v>1545</v>
      </c>
      <c r="AD1686" s="3408">
        <v>34.99</v>
      </c>
      <c r="AE1686" s="3409">
        <v>1500</v>
      </c>
      <c r="AF1686" s="2990">
        <f t="shared" si="6"/>
        <v>2.3326666666666669E-2</v>
      </c>
      <c r="AG1686" s="2990">
        <v>0.1</v>
      </c>
      <c r="AH1686" s="3410" t="s">
        <v>4565</v>
      </c>
      <c r="AI1686" s="2992">
        <v>150</v>
      </c>
      <c r="AJ1686" s="2994">
        <v>2.99</v>
      </c>
      <c r="AK1686" s="2581"/>
    </row>
    <row r="1687" spans="2:37" s="2887" customFormat="1" x14ac:dyDescent="0.2">
      <c r="B1687" s="3638" t="s">
        <v>6094</v>
      </c>
      <c r="C1687" s="3639"/>
      <c r="D1687" s="3407" t="s">
        <v>6095</v>
      </c>
      <c r="E1687" s="2989">
        <v>44.99</v>
      </c>
      <c r="F1687" s="3213" t="s">
        <v>1545</v>
      </c>
      <c r="G1687" s="3213" t="s">
        <v>1545</v>
      </c>
      <c r="H1687" s="3213" t="s">
        <v>1545</v>
      </c>
      <c r="I1687" s="3213" t="s">
        <v>1545</v>
      </c>
      <c r="J1687" s="3213" t="s">
        <v>1545</v>
      </c>
      <c r="K1687" s="3213" t="s">
        <v>1545</v>
      </c>
      <c r="L1687" s="3213" t="s">
        <v>1545</v>
      </c>
      <c r="M1687" s="3213" t="s">
        <v>1545</v>
      </c>
      <c r="N1687" s="3213" t="s">
        <v>1545</v>
      </c>
      <c r="O1687" s="3213" t="s">
        <v>1545</v>
      </c>
      <c r="P1687" s="3213" t="s">
        <v>1545</v>
      </c>
      <c r="Q1687" s="3213" t="s">
        <v>1545</v>
      </c>
      <c r="R1687" s="3213" t="s">
        <v>1545</v>
      </c>
      <c r="S1687" s="3213" t="s">
        <v>1545</v>
      </c>
      <c r="T1687" s="3213" t="s">
        <v>1545</v>
      </c>
      <c r="U1687" s="3213" t="s">
        <v>1545</v>
      </c>
      <c r="V1687" s="3213" t="s">
        <v>1545</v>
      </c>
      <c r="W1687" s="3213" t="s">
        <v>1545</v>
      </c>
      <c r="X1687" s="2990">
        <v>0.06</v>
      </c>
      <c r="Y1687" s="3213" t="s">
        <v>1545</v>
      </c>
      <c r="Z1687" s="3213" t="s">
        <v>1545</v>
      </c>
      <c r="AA1687" s="3213" t="s">
        <v>1545</v>
      </c>
      <c r="AB1687" s="2990">
        <v>0.06</v>
      </c>
      <c r="AC1687" s="3213" t="s">
        <v>1545</v>
      </c>
      <c r="AD1687" s="3408">
        <v>44.99</v>
      </c>
      <c r="AE1687" s="3409">
        <v>2000</v>
      </c>
      <c r="AF1687" s="2990">
        <f t="shared" si="6"/>
        <v>2.2495000000000001E-2</v>
      </c>
      <c r="AG1687" s="2990">
        <v>0.1</v>
      </c>
      <c r="AH1687" s="3410" t="s">
        <v>4565</v>
      </c>
      <c r="AI1687" s="2992">
        <v>200</v>
      </c>
      <c r="AJ1687" s="2994">
        <v>3.49</v>
      </c>
      <c r="AK1687" s="2581"/>
    </row>
    <row r="1688" spans="2:37" s="2887" customFormat="1" x14ac:dyDescent="0.2">
      <c r="B1688" s="3638" t="s">
        <v>6096</v>
      </c>
      <c r="C1688" s="3639"/>
      <c r="D1688" s="3407" t="s">
        <v>6097</v>
      </c>
      <c r="E1688" s="2989">
        <v>29.99</v>
      </c>
      <c r="F1688" s="3213" t="s">
        <v>1545</v>
      </c>
      <c r="G1688" s="3213" t="s">
        <v>1545</v>
      </c>
      <c r="H1688" s="3213" t="s">
        <v>1545</v>
      </c>
      <c r="I1688" s="3213" t="s">
        <v>1545</v>
      </c>
      <c r="J1688" s="3213" t="s">
        <v>1545</v>
      </c>
      <c r="K1688" s="3213" t="s">
        <v>1545</v>
      </c>
      <c r="L1688" s="3213" t="s">
        <v>1545</v>
      </c>
      <c r="M1688" s="3213" t="s">
        <v>1545</v>
      </c>
      <c r="N1688" s="3213" t="s">
        <v>1545</v>
      </c>
      <c r="O1688" s="3213" t="s">
        <v>1545</v>
      </c>
      <c r="P1688" s="3213" t="s">
        <v>1545</v>
      </c>
      <c r="Q1688" s="3213" t="s">
        <v>1545</v>
      </c>
      <c r="R1688" s="3213" t="s">
        <v>1545</v>
      </c>
      <c r="S1688" s="3213" t="s">
        <v>1545</v>
      </c>
      <c r="T1688" s="3213" t="s">
        <v>1545</v>
      </c>
      <c r="U1688" s="3213" t="s">
        <v>1545</v>
      </c>
      <c r="V1688" s="3213" t="s">
        <v>1545</v>
      </c>
      <c r="W1688" s="3213" t="s">
        <v>1545</v>
      </c>
      <c r="X1688" s="2990">
        <v>0.06</v>
      </c>
      <c r="Y1688" s="3213" t="s">
        <v>1545</v>
      </c>
      <c r="Z1688" s="3213" t="s">
        <v>1545</v>
      </c>
      <c r="AA1688" s="3213" t="s">
        <v>1545</v>
      </c>
      <c r="AB1688" s="2990">
        <v>0.06</v>
      </c>
      <c r="AC1688" s="3213" t="s">
        <v>1545</v>
      </c>
      <c r="AD1688" s="3408">
        <v>19.989999999999998</v>
      </c>
      <c r="AE1688" s="3409">
        <v>1000</v>
      </c>
      <c r="AF1688" s="2990">
        <f t="shared" si="6"/>
        <v>1.9989999999999997E-2</v>
      </c>
      <c r="AG1688" s="2990">
        <v>0.1</v>
      </c>
      <c r="AH1688" s="3410" t="s">
        <v>4565</v>
      </c>
      <c r="AI1688" s="2992">
        <v>100</v>
      </c>
      <c r="AJ1688" s="2994">
        <v>2.4900000000000002</v>
      </c>
      <c r="AK1688" s="2581"/>
    </row>
    <row r="1689" spans="2:37" s="2887" customFormat="1" x14ac:dyDescent="0.2">
      <c r="B1689" s="3638" t="s">
        <v>6098</v>
      </c>
      <c r="C1689" s="3639"/>
      <c r="D1689" s="3407" t="s">
        <v>6099</v>
      </c>
      <c r="E1689" s="2989">
        <v>34.989999999999995</v>
      </c>
      <c r="F1689" s="3213" t="s">
        <v>1545</v>
      </c>
      <c r="G1689" s="3213" t="s">
        <v>1545</v>
      </c>
      <c r="H1689" s="3213" t="s">
        <v>1545</v>
      </c>
      <c r="I1689" s="3213" t="s">
        <v>1545</v>
      </c>
      <c r="J1689" s="3213" t="s">
        <v>1545</v>
      </c>
      <c r="K1689" s="3213" t="s">
        <v>1545</v>
      </c>
      <c r="L1689" s="3213" t="s">
        <v>1545</v>
      </c>
      <c r="M1689" s="3213" t="s">
        <v>1545</v>
      </c>
      <c r="N1689" s="3213" t="s">
        <v>1545</v>
      </c>
      <c r="O1689" s="3213" t="s">
        <v>1545</v>
      </c>
      <c r="P1689" s="3213" t="s">
        <v>1545</v>
      </c>
      <c r="Q1689" s="3213" t="s">
        <v>1545</v>
      </c>
      <c r="R1689" s="3213" t="s">
        <v>1545</v>
      </c>
      <c r="S1689" s="3213" t="s">
        <v>1545</v>
      </c>
      <c r="T1689" s="3213" t="s">
        <v>1545</v>
      </c>
      <c r="U1689" s="3213" t="s">
        <v>1545</v>
      </c>
      <c r="V1689" s="3213" t="s">
        <v>1545</v>
      </c>
      <c r="W1689" s="3213" t="s">
        <v>1545</v>
      </c>
      <c r="X1689" s="2990">
        <v>0.06</v>
      </c>
      <c r="Y1689" s="3213" t="s">
        <v>1545</v>
      </c>
      <c r="Z1689" s="3213" t="s">
        <v>1545</v>
      </c>
      <c r="AA1689" s="3213" t="s">
        <v>1545</v>
      </c>
      <c r="AB1689" s="2990">
        <v>0.06</v>
      </c>
      <c r="AC1689" s="3213" t="s">
        <v>1545</v>
      </c>
      <c r="AD1689" s="3408">
        <v>24.99</v>
      </c>
      <c r="AE1689" s="3409">
        <v>1500</v>
      </c>
      <c r="AF1689" s="2990">
        <f t="shared" si="6"/>
        <v>1.6659999999999998E-2</v>
      </c>
      <c r="AG1689" s="2990">
        <v>0.1</v>
      </c>
      <c r="AH1689" s="3410" t="s">
        <v>4565</v>
      </c>
      <c r="AI1689" s="2992">
        <v>150</v>
      </c>
      <c r="AJ1689" s="2994">
        <v>2.99</v>
      </c>
      <c r="AK1689" s="2581"/>
    </row>
    <row r="1690" spans="2:37" s="2887" customFormat="1" x14ac:dyDescent="0.2">
      <c r="B1690" s="3638" t="s">
        <v>6100</v>
      </c>
      <c r="C1690" s="3639"/>
      <c r="D1690" s="3407" t="s">
        <v>6101</v>
      </c>
      <c r="E1690" s="2989">
        <v>44.99</v>
      </c>
      <c r="F1690" s="3213" t="s">
        <v>1545</v>
      </c>
      <c r="G1690" s="3213" t="s">
        <v>1545</v>
      </c>
      <c r="H1690" s="3213" t="s">
        <v>1545</v>
      </c>
      <c r="I1690" s="3213" t="s">
        <v>1545</v>
      </c>
      <c r="J1690" s="3213" t="s">
        <v>1545</v>
      </c>
      <c r="K1690" s="3213" t="s">
        <v>1545</v>
      </c>
      <c r="L1690" s="3213" t="s">
        <v>1545</v>
      </c>
      <c r="M1690" s="3213" t="s">
        <v>1545</v>
      </c>
      <c r="N1690" s="3213" t="s">
        <v>1545</v>
      </c>
      <c r="O1690" s="3213" t="s">
        <v>1545</v>
      </c>
      <c r="P1690" s="3213" t="s">
        <v>1545</v>
      </c>
      <c r="Q1690" s="3213" t="s">
        <v>1545</v>
      </c>
      <c r="R1690" s="3213" t="s">
        <v>1545</v>
      </c>
      <c r="S1690" s="3213" t="s">
        <v>1545</v>
      </c>
      <c r="T1690" s="3213" t="s">
        <v>1545</v>
      </c>
      <c r="U1690" s="3213" t="s">
        <v>1545</v>
      </c>
      <c r="V1690" s="3213" t="s">
        <v>1545</v>
      </c>
      <c r="W1690" s="3213" t="s">
        <v>1545</v>
      </c>
      <c r="X1690" s="2990">
        <v>0.06</v>
      </c>
      <c r="Y1690" s="3213" t="s">
        <v>1545</v>
      </c>
      <c r="Z1690" s="3213" t="s">
        <v>1545</v>
      </c>
      <c r="AA1690" s="3213" t="s">
        <v>1545</v>
      </c>
      <c r="AB1690" s="2990">
        <v>0.06</v>
      </c>
      <c r="AC1690" s="3213" t="s">
        <v>1545</v>
      </c>
      <c r="AD1690" s="3408">
        <v>34.99</v>
      </c>
      <c r="AE1690" s="3409">
        <v>2000</v>
      </c>
      <c r="AF1690" s="2990">
        <f t="shared" si="6"/>
        <v>1.7495E-2</v>
      </c>
      <c r="AG1690" s="2990">
        <v>0.1</v>
      </c>
      <c r="AH1690" s="3410" t="s">
        <v>4565</v>
      </c>
      <c r="AI1690" s="2992">
        <v>200</v>
      </c>
      <c r="AJ1690" s="2994">
        <v>3.49</v>
      </c>
      <c r="AK1690" s="2581"/>
    </row>
    <row r="1691" spans="2:37" s="2887" customFormat="1" x14ac:dyDescent="0.2">
      <c r="B1691" s="3638" t="s">
        <v>6102</v>
      </c>
      <c r="C1691" s="3639"/>
      <c r="D1691" s="3407" t="s">
        <v>6103</v>
      </c>
      <c r="E1691" s="2989">
        <v>29.99</v>
      </c>
      <c r="F1691" s="3213" t="s">
        <v>1545</v>
      </c>
      <c r="G1691" s="3213" t="s">
        <v>1545</v>
      </c>
      <c r="H1691" s="3213" t="s">
        <v>1545</v>
      </c>
      <c r="I1691" s="3213" t="s">
        <v>1545</v>
      </c>
      <c r="J1691" s="3213" t="s">
        <v>1545</v>
      </c>
      <c r="K1691" s="3213" t="s">
        <v>1545</v>
      </c>
      <c r="L1691" s="3213" t="s">
        <v>1545</v>
      </c>
      <c r="M1691" s="3213" t="s">
        <v>1545</v>
      </c>
      <c r="N1691" s="3213" t="s">
        <v>1545</v>
      </c>
      <c r="O1691" s="3213" t="s">
        <v>1545</v>
      </c>
      <c r="P1691" s="3213" t="s">
        <v>1545</v>
      </c>
      <c r="Q1691" s="3213" t="s">
        <v>1545</v>
      </c>
      <c r="R1691" s="3213" t="s">
        <v>1545</v>
      </c>
      <c r="S1691" s="3213" t="s">
        <v>1545</v>
      </c>
      <c r="T1691" s="3213" t="s">
        <v>1545</v>
      </c>
      <c r="U1691" s="3213" t="s">
        <v>1545</v>
      </c>
      <c r="V1691" s="3213" t="s">
        <v>1545</v>
      </c>
      <c r="W1691" s="3213" t="s">
        <v>1545</v>
      </c>
      <c r="X1691" s="2990">
        <v>0.06</v>
      </c>
      <c r="Y1691" s="3213" t="s">
        <v>1545</v>
      </c>
      <c r="Z1691" s="3213" t="s">
        <v>1545</v>
      </c>
      <c r="AA1691" s="3213" t="s">
        <v>1545</v>
      </c>
      <c r="AB1691" s="2990">
        <v>0.06</v>
      </c>
      <c r="AC1691" s="3213" t="s">
        <v>1545</v>
      </c>
      <c r="AD1691" s="3408">
        <v>29.99</v>
      </c>
      <c r="AE1691" s="3409">
        <v>1000</v>
      </c>
      <c r="AF1691" s="2990">
        <f>AD1691/AE1691</f>
        <v>2.9989999999999999E-2</v>
      </c>
      <c r="AG1691" s="2990">
        <v>0.1</v>
      </c>
      <c r="AH1691" s="3410" t="s">
        <v>4565</v>
      </c>
      <c r="AI1691" s="2992">
        <v>100</v>
      </c>
      <c r="AJ1691" s="2994">
        <v>2.4900000000000002</v>
      </c>
      <c r="AK1691" s="2581"/>
    </row>
    <row r="1692" spans="2:37" s="2887" customFormat="1" x14ac:dyDescent="0.2">
      <c r="B1692" s="3638" t="s">
        <v>6104</v>
      </c>
      <c r="C1692" s="3639"/>
      <c r="D1692" s="3407" t="s">
        <v>6105</v>
      </c>
      <c r="E1692" s="3269">
        <v>34.99</v>
      </c>
      <c r="F1692" s="3213" t="s">
        <v>1545</v>
      </c>
      <c r="G1692" s="3213" t="s">
        <v>1545</v>
      </c>
      <c r="H1692" s="3213" t="s">
        <v>1545</v>
      </c>
      <c r="I1692" s="3213" t="s">
        <v>1545</v>
      </c>
      <c r="J1692" s="3213" t="s">
        <v>1545</v>
      </c>
      <c r="K1692" s="3213" t="s">
        <v>1545</v>
      </c>
      <c r="L1692" s="3213" t="s">
        <v>1545</v>
      </c>
      <c r="M1692" s="3213" t="s">
        <v>1545</v>
      </c>
      <c r="N1692" s="3213" t="s">
        <v>1545</v>
      </c>
      <c r="O1692" s="3213" t="s">
        <v>1545</v>
      </c>
      <c r="P1692" s="3213" t="s">
        <v>1545</v>
      </c>
      <c r="Q1692" s="3213" t="s">
        <v>1545</v>
      </c>
      <c r="R1692" s="3213" t="s">
        <v>1545</v>
      </c>
      <c r="S1692" s="3213" t="s">
        <v>1545</v>
      </c>
      <c r="T1692" s="3213" t="s">
        <v>1545</v>
      </c>
      <c r="U1692" s="3213" t="s">
        <v>1545</v>
      </c>
      <c r="V1692" s="3213" t="s">
        <v>1545</v>
      </c>
      <c r="W1692" s="3213" t="s">
        <v>1545</v>
      </c>
      <c r="X1692" s="2990">
        <v>0.06</v>
      </c>
      <c r="Y1692" s="3213" t="s">
        <v>1545</v>
      </c>
      <c r="Z1692" s="3213" t="s">
        <v>1545</v>
      </c>
      <c r="AA1692" s="3213" t="s">
        <v>1545</v>
      </c>
      <c r="AB1692" s="2990">
        <v>0.06</v>
      </c>
      <c r="AC1692" s="3213" t="s">
        <v>1545</v>
      </c>
      <c r="AD1692" s="3269">
        <v>34.99</v>
      </c>
      <c r="AE1692" s="3409">
        <v>1500</v>
      </c>
      <c r="AF1692" s="2990">
        <f>AD1692/AE1692</f>
        <v>2.3326666666666669E-2</v>
      </c>
      <c r="AG1692" s="2990">
        <v>0.1</v>
      </c>
      <c r="AH1692" s="3410" t="s">
        <v>4565</v>
      </c>
      <c r="AI1692" s="2992">
        <v>150</v>
      </c>
      <c r="AJ1692" s="2994">
        <v>2.99</v>
      </c>
      <c r="AK1692" s="2581"/>
    </row>
    <row r="1693" spans="2:37" s="2887" customFormat="1" ht="13.5" thickBot="1" x14ac:dyDescent="0.25">
      <c r="B1693" s="3643" t="s">
        <v>6106</v>
      </c>
      <c r="C1693" s="3644"/>
      <c r="D1693" s="3411" t="s">
        <v>6107</v>
      </c>
      <c r="E1693" s="3181">
        <v>44.99</v>
      </c>
      <c r="F1693" s="3381" t="s">
        <v>1545</v>
      </c>
      <c r="G1693" s="3381" t="s">
        <v>1545</v>
      </c>
      <c r="H1693" s="3381" t="s">
        <v>1545</v>
      </c>
      <c r="I1693" s="3381" t="s">
        <v>1545</v>
      </c>
      <c r="J1693" s="3381" t="s">
        <v>1545</v>
      </c>
      <c r="K1693" s="3381" t="s">
        <v>1545</v>
      </c>
      <c r="L1693" s="3381" t="s">
        <v>1545</v>
      </c>
      <c r="M1693" s="3381" t="s">
        <v>1545</v>
      </c>
      <c r="N1693" s="3381" t="s">
        <v>1545</v>
      </c>
      <c r="O1693" s="3381" t="s">
        <v>1545</v>
      </c>
      <c r="P1693" s="3381" t="s">
        <v>1545</v>
      </c>
      <c r="Q1693" s="3381" t="s">
        <v>1545</v>
      </c>
      <c r="R1693" s="3381" t="s">
        <v>1545</v>
      </c>
      <c r="S1693" s="3381" t="s">
        <v>1545</v>
      </c>
      <c r="T1693" s="3381" t="s">
        <v>1545</v>
      </c>
      <c r="U1693" s="3381" t="s">
        <v>1545</v>
      </c>
      <c r="V1693" s="3381" t="s">
        <v>1545</v>
      </c>
      <c r="W1693" s="3381" t="s">
        <v>1545</v>
      </c>
      <c r="X1693" s="3093">
        <v>0.06</v>
      </c>
      <c r="Y1693" s="3381" t="s">
        <v>1545</v>
      </c>
      <c r="Z1693" s="3381" t="s">
        <v>1545</v>
      </c>
      <c r="AA1693" s="3381" t="s">
        <v>1545</v>
      </c>
      <c r="AB1693" s="3093">
        <v>0.06</v>
      </c>
      <c r="AC1693" s="3381" t="s">
        <v>1545</v>
      </c>
      <c r="AD1693" s="3383">
        <v>44.99</v>
      </c>
      <c r="AE1693" s="3412">
        <v>2000</v>
      </c>
      <c r="AF1693" s="3093">
        <f>AD1693/AE1693</f>
        <v>2.2495000000000001E-2</v>
      </c>
      <c r="AG1693" s="3093">
        <v>0.1</v>
      </c>
      <c r="AH1693" s="3413" t="s">
        <v>4565</v>
      </c>
      <c r="AI1693" s="3414">
        <v>200</v>
      </c>
      <c r="AJ1693" s="3097">
        <v>3.49</v>
      </c>
      <c r="AK1693" s="2581"/>
    </row>
    <row r="1694" spans="2:37" s="2887" customFormat="1" x14ac:dyDescent="0.2">
      <c r="B1694" s="2582"/>
      <c r="C1694" s="2575"/>
      <c r="D1694" s="3648"/>
      <c r="E1694" s="3648"/>
      <c r="F1694" s="3648"/>
      <c r="G1694" s="3648"/>
      <c r="H1694" s="2575"/>
      <c r="I1694" s="2576"/>
      <c r="J1694" s="2576"/>
      <c r="K1694" s="2576"/>
      <c r="L1694" s="2576"/>
      <c r="M1694" s="2575"/>
      <c r="N1694" s="2576"/>
      <c r="O1694" s="2576"/>
      <c r="P1694" s="2576"/>
      <c r="Q1694" s="2576"/>
      <c r="R1694" s="2576"/>
      <c r="S1694" s="2575"/>
      <c r="T1694" s="2574"/>
      <c r="U1694" s="2574"/>
      <c r="V1694" s="2574"/>
      <c r="W1694" s="2574"/>
      <c r="X1694" s="2574"/>
      <c r="Y1694" s="2574"/>
      <c r="Z1694" s="2574"/>
      <c r="AA1694" s="2574"/>
      <c r="AB1694" s="2574"/>
      <c r="AC1694" s="2574"/>
      <c r="AD1694" s="2574"/>
      <c r="AE1694" s="2574"/>
      <c r="AF1694" s="2574"/>
      <c r="AG1694" s="2574"/>
      <c r="AH1694" s="2574"/>
      <c r="AI1694" s="2574"/>
      <c r="AJ1694" s="2574"/>
      <c r="AK1694" s="2581"/>
    </row>
    <row r="1695" spans="2:37" s="2887" customFormat="1" x14ac:dyDescent="0.2">
      <c r="B1695" s="3641" t="s">
        <v>5051</v>
      </c>
      <c r="C1695" s="3642"/>
      <c r="D1695" s="3640" t="s">
        <v>5102</v>
      </c>
      <c r="E1695" s="3640"/>
      <c r="F1695" s="3640"/>
      <c r="G1695" s="3640"/>
      <c r="H1695" s="2578"/>
      <c r="I1695" s="2578"/>
      <c r="J1695" s="2578"/>
      <c r="K1695" s="2578"/>
      <c r="L1695" s="2578"/>
      <c r="M1695" s="2578"/>
      <c r="N1695" s="2578"/>
      <c r="O1695" s="2578"/>
      <c r="P1695" s="2578"/>
      <c r="Q1695" s="2578"/>
      <c r="R1695" s="2578"/>
      <c r="S1695" s="2578"/>
      <c r="T1695" s="2574"/>
      <c r="U1695" s="2574"/>
      <c r="V1695" s="2574"/>
      <c r="W1695" s="2574"/>
      <c r="X1695" s="2574"/>
      <c r="Y1695" s="2574"/>
      <c r="Z1695" s="2574"/>
      <c r="AA1695" s="2574"/>
      <c r="AB1695" s="2574"/>
      <c r="AC1695" s="2574"/>
      <c r="AD1695" s="2574"/>
      <c r="AE1695" s="2574"/>
      <c r="AF1695" s="2574"/>
      <c r="AG1695" s="2574"/>
      <c r="AH1695" s="2574"/>
      <c r="AI1695" s="2574"/>
      <c r="AJ1695" s="2574"/>
      <c r="AK1695" s="2581"/>
    </row>
    <row r="1696" spans="2:37" s="2887" customFormat="1" x14ac:dyDescent="0.2">
      <c r="B1696" s="3641" t="s">
        <v>5052</v>
      </c>
      <c r="C1696" s="3642"/>
      <c r="D1696" s="3640" t="s">
        <v>1528</v>
      </c>
      <c r="E1696" s="3640"/>
      <c r="F1696" s="3640"/>
      <c r="G1696" s="3640"/>
      <c r="H1696" s="2578"/>
      <c r="I1696" s="2578"/>
      <c r="J1696" s="2578"/>
      <c r="K1696" s="2578"/>
      <c r="L1696" s="2578"/>
      <c r="M1696" s="2578"/>
      <c r="N1696" s="2578"/>
      <c r="O1696" s="2578"/>
      <c r="P1696" s="2578"/>
      <c r="Q1696" s="2578"/>
      <c r="R1696" s="2578"/>
      <c r="S1696" s="2578"/>
      <c r="T1696" s="2574"/>
      <c r="U1696" s="2574"/>
      <c r="V1696" s="2574"/>
      <c r="W1696" s="2574"/>
      <c r="X1696" s="2574"/>
      <c r="Y1696" s="2574"/>
      <c r="Z1696" s="2574"/>
      <c r="AA1696" s="2574"/>
      <c r="AB1696" s="2574"/>
      <c r="AC1696" s="2574"/>
      <c r="AD1696" s="2574"/>
      <c r="AE1696" s="2574"/>
      <c r="AF1696" s="2574"/>
      <c r="AG1696" s="2574"/>
      <c r="AH1696" s="2574"/>
      <c r="AI1696" s="2574"/>
      <c r="AJ1696" s="2574"/>
      <c r="AK1696" s="2581"/>
    </row>
    <row r="1697" spans="2:37" s="2887" customFormat="1" ht="15.75" thickBot="1" x14ac:dyDescent="0.25">
      <c r="B1697" s="3645"/>
      <c r="C1697" s="3646"/>
      <c r="D1697" s="3647"/>
      <c r="E1697" s="3647"/>
      <c r="F1697" s="3647"/>
      <c r="G1697" s="3647"/>
      <c r="H1697" s="2583"/>
      <c r="I1697" s="2583"/>
      <c r="J1697" s="2583"/>
      <c r="K1697" s="2583"/>
      <c r="L1697" s="2583"/>
      <c r="M1697" s="2583"/>
      <c r="N1697" s="2583"/>
      <c r="O1697" s="2583"/>
      <c r="P1697" s="2583"/>
      <c r="Q1697" s="2583"/>
      <c r="R1697" s="2583"/>
      <c r="S1697" s="2583"/>
      <c r="T1697" s="2584"/>
      <c r="U1697" s="2584"/>
      <c r="V1697" s="2584"/>
      <c r="W1697" s="2584"/>
      <c r="X1697" s="2584"/>
      <c r="Y1697" s="2584"/>
      <c r="Z1697" s="2584"/>
      <c r="AA1697" s="2584"/>
      <c r="AB1697" s="2584"/>
      <c r="AC1697" s="2584"/>
      <c r="AD1697" s="2584"/>
      <c r="AE1697" s="2584"/>
      <c r="AF1697" s="2584"/>
      <c r="AG1697" s="2584"/>
      <c r="AH1697" s="2584"/>
      <c r="AI1697" s="2584"/>
      <c r="AJ1697" s="2584"/>
      <c r="AK1697" s="2586"/>
    </row>
    <row r="1698" spans="2:37" s="2887" customFormat="1" x14ac:dyDescent="0.2">
      <c r="B1698" s="2786" t="str">
        <f>+B1668</f>
        <v>.</v>
      </c>
    </row>
    <row r="1699" spans="2:37" s="2887" customFormat="1" ht="13.5" thickBot="1" x14ac:dyDescent="0.25">
      <c r="B1699" s="2786"/>
    </row>
    <row r="1700" spans="2:37" s="2887" customFormat="1" ht="20.25" x14ac:dyDescent="0.2">
      <c r="B1700" s="3616" t="s">
        <v>5060</v>
      </c>
      <c r="C1700" s="3617"/>
      <c r="D1700" s="3617"/>
      <c r="E1700" s="3617"/>
      <c r="F1700" s="3617"/>
      <c r="G1700" s="3617"/>
      <c r="H1700" s="3617"/>
      <c r="I1700" s="3617"/>
      <c r="J1700" s="3617"/>
      <c r="K1700" s="3617"/>
      <c r="L1700" s="3617"/>
      <c r="M1700" s="3617"/>
      <c r="N1700" s="3617"/>
      <c r="O1700" s="3617"/>
      <c r="P1700" s="3617"/>
      <c r="Q1700" s="3617"/>
      <c r="R1700" s="3617"/>
      <c r="S1700" s="3617"/>
      <c r="T1700" s="3617"/>
      <c r="U1700" s="3617"/>
      <c r="V1700" s="3617"/>
      <c r="W1700" s="3617"/>
      <c r="X1700" s="3617"/>
      <c r="Y1700" s="3617"/>
      <c r="Z1700" s="3617"/>
      <c r="AA1700" s="3617"/>
      <c r="AB1700" s="3617"/>
      <c r="AC1700" s="3617"/>
      <c r="AD1700" s="3617"/>
      <c r="AE1700" s="3617"/>
      <c r="AF1700" s="3617"/>
      <c r="AG1700" s="3617"/>
      <c r="AH1700" s="3617"/>
      <c r="AI1700" s="3617"/>
      <c r="AJ1700" s="3617"/>
      <c r="AK1700" s="3618"/>
    </row>
    <row r="1701" spans="2:37" s="2887" customFormat="1" x14ac:dyDescent="0.2">
      <c r="B1701" s="2579"/>
      <c r="C1701" s="3274"/>
      <c r="D1701" s="3274"/>
      <c r="E1701" s="3274"/>
      <c r="F1701" s="3274"/>
      <c r="G1701" s="2580"/>
      <c r="H1701" s="2580"/>
      <c r="I1701" s="2580"/>
      <c r="J1701" s="2580"/>
      <c r="K1701" s="2580"/>
      <c r="L1701" s="2580"/>
      <c r="M1701" s="2580"/>
      <c r="N1701" s="2580"/>
      <c r="O1701" s="2580"/>
      <c r="P1701" s="2580"/>
      <c r="Q1701" s="2580"/>
      <c r="R1701" s="2580"/>
      <c r="S1701" s="2580"/>
      <c r="T1701" s="2580"/>
      <c r="U1701" s="2580"/>
      <c r="V1701" s="2580"/>
      <c r="W1701" s="2580"/>
      <c r="X1701" s="2580"/>
      <c r="Y1701" s="2580"/>
      <c r="Z1701" s="2580"/>
      <c r="AA1701" s="2580"/>
      <c r="AB1701" s="2580"/>
      <c r="AC1701" s="2580"/>
      <c r="AD1701" s="2580"/>
      <c r="AE1701" s="2580"/>
      <c r="AF1701" s="2580"/>
      <c r="AG1701" s="2580"/>
      <c r="AH1701" s="2580"/>
      <c r="AI1701" s="2580"/>
      <c r="AJ1701" s="2580"/>
      <c r="AK1701" s="2581"/>
    </row>
    <row r="1702" spans="2:37" s="2887" customFormat="1" x14ac:dyDescent="0.2">
      <c r="B1702" s="2579" t="s">
        <v>5047</v>
      </c>
      <c r="C1702" s="3274"/>
      <c r="D1702" s="3619" t="s">
        <v>6074</v>
      </c>
      <c r="E1702" s="3619"/>
      <c r="F1702" s="3619"/>
      <c r="G1702" s="2580"/>
      <c r="H1702" s="2580"/>
      <c r="I1702" s="2580"/>
      <c r="J1702" s="2580"/>
      <c r="K1702" s="2580"/>
      <c r="L1702" s="2580"/>
      <c r="M1702" s="2580"/>
      <c r="N1702" s="2580"/>
      <c r="O1702" s="2580"/>
      <c r="P1702" s="2580"/>
      <c r="Q1702" s="2580"/>
      <c r="R1702" s="2580"/>
      <c r="S1702" s="2580"/>
      <c r="T1702" s="2580"/>
      <c r="U1702" s="2580"/>
      <c r="V1702" s="2580"/>
      <c r="W1702" s="2580"/>
      <c r="X1702" s="2580"/>
      <c r="Y1702" s="2580"/>
      <c r="Z1702" s="2580"/>
      <c r="AA1702" s="2580"/>
      <c r="AB1702" s="2580"/>
      <c r="AC1702" s="2580"/>
      <c r="AD1702" s="2580"/>
      <c r="AE1702" s="2580"/>
      <c r="AF1702" s="2580"/>
      <c r="AG1702" s="2580"/>
      <c r="AH1702" s="2580"/>
      <c r="AI1702" s="2580"/>
      <c r="AJ1702" s="2580"/>
      <c r="AK1702" s="2581"/>
    </row>
    <row r="1703" spans="2:37" s="2887" customFormat="1" ht="13.5" thickBot="1" x14ac:dyDescent="0.25">
      <c r="B1703" s="3620" t="s">
        <v>5061</v>
      </c>
      <c r="C1703" s="3621"/>
      <c r="D1703" s="3622">
        <v>41551</v>
      </c>
      <c r="E1703" s="3622"/>
      <c r="F1703" s="3274"/>
      <c r="G1703" s="2580"/>
      <c r="H1703" s="2580"/>
      <c r="I1703" s="2580"/>
      <c r="J1703" s="2580"/>
      <c r="K1703" s="2580"/>
      <c r="L1703" s="2580"/>
      <c r="M1703" s="2580"/>
      <c r="N1703" s="2580"/>
      <c r="O1703" s="2580"/>
      <c r="P1703" s="2580"/>
      <c r="Q1703" s="2580"/>
      <c r="R1703" s="2580"/>
      <c r="S1703" s="2580"/>
      <c r="T1703" s="2580"/>
      <c r="U1703" s="2580"/>
      <c r="V1703" s="2580"/>
      <c r="W1703" s="2580"/>
      <c r="X1703" s="2580"/>
      <c r="Y1703" s="2580"/>
      <c r="Z1703" s="2580"/>
      <c r="AA1703" s="2580"/>
      <c r="AB1703" s="2580"/>
      <c r="AC1703" s="2580"/>
      <c r="AD1703" s="2580"/>
      <c r="AE1703" s="2580"/>
      <c r="AF1703" s="2580"/>
      <c r="AG1703" s="2580"/>
      <c r="AH1703" s="2580"/>
      <c r="AI1703" s="2580"/>
      <c r="AJ1703" s="2580"/>
      <c r="AK1703" s="2581"/>
    </row>
    <row r="1704" spans="2:37" s="2887" customFormat="1" ht="135.75" customHeight="1" thickBot="1" x14ac:dyDescent="0.25">
      <c r="B1704" s="3633" t="s">
        <v>5062</v>
      </c>
      <c r="C1704" s="3634"/>
      <c r="D1704" s="3623" t="s">
        <v>6075</v>
      </c>
      <c r="E1704" s="3624"/>
      <c r="F1704" s="3624"/>
      <c r="G1704" s="3624"/>
      <c r="H1704" s="3624"/>
      <c r="I1704" s="3624"/>
      <c r="J1704" s="3624"/>
      <c r="K1704" s="3625"/>
      <c r="L1704" s="2580"/>
      <c r="M1704" s="2580"/>
      <c r="N1704" s="2580"/>
      <c r="O1704" s="2580"/>
      <c r="P1704" s="2580"/>
      <c r="Q1704" s="2580"/>
      <c r="R1704" s="2580"/>
      <c r="S1704" s="2580"/>
      <c r="T1704" s="2580"/>
      <c r="U1704" s="2580"/>
      <c r="V1704" s="2580"/>
      <c r="W1704" s="2580"/>
      <c r="X1704" s="2580"/>
      <c r="Y1704" s="2580"/>
      <c r="Z1704" s="2580"/>
      <c r="AA1704" s="2580"/>
      <c r="AB1704" s="2580"/>
      <c r="AC1704" s="2580"/>
      <c r="AD1704" s="2580"/>
      <c r="AE1704" s="2580"/>
      <c r="AF1704" s="2580"/>
      <c r="AG1704" s="2580"/>
      <c r="AH1704" s="2580"/>
      <c r="AI1704" s="2580"/>
      <c r="AJ1704" s="2580"/>
      <c r="AK1704" s="2581"/>
    </row>
    <row r="1705" spans="2:37" s="2887" customFormat="1" ht="13.5" thickBot="1" x14ac:dyDescent="0.25">
      <c r="B1705" s="3635"/>
      <c r="C1705" s="3626"/>
      <c r="D1705" s="3626"/>
      <c r="E1705" s="3626"/>
      <c r="F1705" s="3626"/>
      <c r="G1705" s="3626"/>
      <c r="H1705" s="3626"/>
      <c r="I1705" s="3626"/>
      <c r="J1705" s="3626"/>
      <c r="K1705" s="3626"/>
      <c r="L1705" s="3626"/>
      <c r="M1705" s="3626"/>
      <c r="N1705" s="3626"/>
      <c r="O1705" s="3626"/>
      <c r="P1705" s="3626"/>
      <c r="Q1705" s="3626"/>
      <c r="R1705" s="2580"/>
      <c r="S1705" s="2580"/>
      <c r="T1705" s="2580"/>
      <c r="U1705" s="2580"/>
      <c r="V1705" s="2580"/>
      <c r="W1705" s="2580"/>
      <c r="X1705" s="2580"/>
      <c r="Y1705" s="2580"/>
      <c r="Z1705" s="2580"/>
      <c r="AA1705" s="2580"/>
      <c r="AB1705" s="2580"/>
      <c r="AC1705" s="2580"/>
      <c r="AD1705" s="2580"/>
      <c r="AE1705" s="2580"/>
      <c r="AF1705" s="2580"/>
      <c r="AG1705" s="2580"/>
      <c r="AH1705" s="2580"/>
      <c r="AI1705" s="2580"/>
      <c r="AJ1705" s="2580"/>
      <c r="AK1705" s="2581"/>
    </row>
    <row r="1706" spans="2:37" s="2887" customFormat="1" ht="13.5" thickBot="1" x14ac:dyDescent="0.25">
      <c r="B1706" s="3627" t="s">
        <v>5063</v>
      </c>
      <c r="C1706" s="3627"/>
      <c r="D1706" s="3627" t="s">
        <v>5053</v>
      </c>
      <c r="E1706" s="3627" t="s">
        <v>5064</v>
      </c>
      <c r="F1706" s="3629" t="s">
        <v>224</v>
      </c>
      <c r="G1706" s="3629"/>
      <c r="H1706" s="3629"/>
      <c r="I1706" s="3629"/>
      <c r="J1706" s="3629"/>
      <c r="K1706" s="3629"/>
      <c r="L1706" s="3629"/>
      <c r="M1706" s="3629"/>
      <c r="N1706" s="3629"/>
      <c r="O1706" s="3629"/>
      <c r="P1706" s="3629"/>
      <c r="Q1706" s="3629"/>
      <c r="R1706" s="3629"/>
      <c r="S1706" s="3629" t="s">
        <v>340</v>
      </c>
      <c r="T1706" s="3629"/>
      <c r="U1706" s="3629"/>
      <c r="V1706" s="3629"/>
      <c r="W1706" s="3629"/>
      <c r="X1706" s="3629"/>
      <c r="Y1706" s="3629"/>
      <c r="Z1706" s="3629"/>
      <c r="AA1706" s="3629"/>
      <c r="AB1706" s="3629"/>
      <c r="AC1706" s="3629"/>
      <c r="AD1706" s="3629" t="s">
        <v>225</v>
      </c>
      <c r="AE1706" s="3629"/>
      <c r="AF1706" s="3629"/>
      <c r="AG1706" s="3629"/>
      <c r="AH1706" s="3630" t="s">
        <v>5048</v>
      </c>
      <c r="AI1706" s="3630"/>
      <c r="AJ1706" s="3630"/>
      <c r="AK1706" s="2581"/>
    </row>
    <row r="1707" spans="2:37" s="2887" customFormat="1" ht="13.5" thickBot="1" x14ac:dyDescent="0.25">
      <c r="B1707" s="3628"/>
      <c r="C1707" s="3628"/>
      <c r="D1707" s="3628"/>
      <c r="E1707" s="3628"/>
      <c r="F1707" s="3628" t="s">
        <v>5065</v>
      </c>
      <c r="G1707" s="3628" t="s">
        <v>5066</v>
      </c>
      <c r="H1707" s="3627" t="s">
        <v>5067</v>
      </c>
      <c r="I1707" s="3631" t="s">
        <v>5068</v>
      </c>
      <c r="J1707" s="3631" t="s">
        <v>5069</v>
      </c>
      <c r="K1707" s="3632" t="s">
        <v>5070</v>
      </c>
      <c r="L1707" s="3632" t="s">
        <v>5071</v>
      </c>
      <c r="M1707" s="3631" t="s">
        <v>5072</v>
      </c>
      <c r="N1707" s="3631"/>
      <c r="O1707" s="3632" t="s">
        <v>5073</v>
      </c>
      <c r="P1707" s="3632" t="s">
        <v>5074</v>
      </c>
      <c r="Q1707" s="3632" t="s">
        <v>5075</v>
      </c>
      <c r="R1707" s="3632" t="s">
        <v>5076</v>
      </c>
      <c r="S1707" s="3627" t="s">
        <v>5077</v>
      </c>
      <c r="T1707" s="3627" t="s">
        <v>5078</v>
      </c>
      <c r="U1707" s="3627" t="s">
        <v>5079</v>
      </c>
      <c r="V1707" s="3627" t="s">
        <v>5080</v>
      </c>
      <c r="W1707" s="3627" t="s">
        <v>5081</v>
      </c>
      <c r="X1707" s="3627" t="s">
        <v>5082</v>
      </c>
      <c r="Y1707" s="3627" t="s">
        <v>5083</v>
      </c>
      <c r="Z1707" s="3627" t="s">
        <v>5084</v>
      </c>
      <c r="AA1707" s="3627" t="s">
        <v>5085</v>
      </c>
      <c r="AB1707" s="3631" t="s">
        <v>5086</v>
      </c>
      <c r="AC1707" s="3631" t="s">
        <v>5087</v>
      </c>
      <c r="AD1707" s="3627" t="s">
        <v>5088</v>
      </c>
      <c r="AE1707" s="3627" t="s">
        <v>5089</v>
      </c>
      <c r="AF1707" s="3627" t="s">
        <v>5090</v>
      </c>
      <c r="AG1707" s="3627" t="s">
        <v>5091</v>
      </c>
      <c r="AH1707" s="3627" t="s">
        <v>1162</v>
      </c>
      <c r="AI1707" s="3627" t="s">
        <v>5049</v>
      </c>
      <c r="AJ1707" s="3627" t="s">
        <v>5050</v>
      </c>
      <c r="AK1707" s="2581"/>
    </row>
    <row r="1708" spans="2:37" s="2887" customFormat="1" ht="13.5" thickBot="1" x14ac:dyDescent="0.25">
      <c r="B1708" s="3628"/>
      <c r="C1708" s="3628"/>
      <c r="D1708" s="3628"/>
      <c r="E1708" s="3628"/>
      <c r="F1708" s="3628"/>
      <c r="G1708" s="3628"/>
      <c r="H1708" s="3628"/>
      <c r="I1708" s="3632"/>
      <c r="J1708" s="3632"/>
      <c r="K1708" s="3632"/>
      <c r="L1708" s="3632"/>
      <c r="M1708" s="3271" t="s">
        <v>5092</v>
      </c>
      <c r="N1708" s="3272" t="s">
        <v>2809</v>
      </c>
      <c r="O1708" s="3632"/>
      <c r="P1708" s="3632"/>
      <c r="Q1708" s="3632"/>
      <c r="R1708" s="3632"/>
      <c r="S1708" s="3628"/>
      <c r="T1708" s="3628"/>
      <c r="U1708" s="3628"/>
      <c r="V1708" s="3628"/>
      <c r="W1708" s="3628"/>
      <c r="X1708" s="3628"/>
      <c r="Y1708" s="3628"/>
      <c r="Z1708" s="3628"/>
      <c r="AA1708" s="3628"/>
      <c r="AB1708" s="3632"/>
      <c r="AC1708" s="3632"/>
      <c r="AD1708" s="3628"/>
      <c r="AE1708" s="3628"/>
      <c r="AF1708" s="3628"/>
      <c r="AG1708" s="3628"/>
      <c r="AH1708" s="3628"/>
      <c r="AI1708" s="3628"/>
      <c r="AJ1708" s="3628"/>
      <c r="AK1708" s="2581"/>
    </row>
    <row r="1709" spans="2:37" s="2887" customFormat="1" x14ac:dyDescent="0.2">
      <c r="B1709" s="3649" t="s">
        <v>6071</v>
      </c>
      <c r="C1709" s="3650"/>
      <c r="D1709" s="3208" t="s">
        <v>1545</v>
      </c>
      <c r="E1709" s="3180">
        <v>1</v>
      </c>
      <c r="F1709" s="3208" t="s">
        <v>1545</v>
      </c>
      <c r="G1709" s="3208" t="s">
        <v>1545</v>
      </c>
      <c r="H1709" s="3208" t="s">
        <v>1545</v>
      </c>
      <c r="I1709" s="3208" t="s">
        <v>1545</v>
      </c>
      <c r="J1709" s="3208" t="s">
        <v>1545</v>
      </c>
      <c r="K1709" s="3208" t="s">
        <v>1545</v>
      </c>
      <c r="L1709" s="3208" t="s">
        <v>1545</v>
      </c>
      <c r="M1709" s="3208" t="s">
        <v>1545</v>
      </c>
      <c r="N1709" s="3208" t="s">
        <v>1545</v>
      </c>
      <c r="O1709" s="3208" t="s">
        <v>1545</v>
      </c>
      <c r="P1709" s="3208" t="s">
        <v>1545</v>
      </c>
      <c r="Q1709" s="3208" t="s">
        <v>1545</v>
      </c>
      <c r="R1709" s="3208" t="s">
        <v>1545</v>
      </c>
      <c r="S1709" s="3208" t="s">
        <v>1545</v>
      </c>
      <c r="T1709" s="3208" t="s">
        <v>1545</v>
      </c>
      <c r="U1709" s="3208" t="s">
        <v>1545</v>
      </c>
      <c r="V1709" s="3208" t="s">
        <v>1545</v>
      </c>
      <c r="W1709" s="3208" t="s">
        <v>1545</v>
      </c>
      <c r="X1709" s="3208" t="s">
        <v>1545</v>
      </c>
      <c r="Y1709" s="3208" t="s">
        <v>1545</v>
      </c>
      <c r="Z1709" s="3208" t="s">
        <v>1545</v>
      </c>
      <c r="AA1709" s="3208" t="s">
        <v>1545</v>
      </c>
      <c r="AB1709" s="3208" t="s">
        <v>1545</v>
      </c>
      <c r="AC1709" s="3208" t="s">
        <v>1545</v>
      </c>
      <c r="AD1709" s="3180">
        <v>1</v>
      </c>
      <c r="AE1709" s="3374" t="s">
        <v>6062</v>
      </c>
      <c r="AF1709" s="3375" t="s">
        <v>1545</v>
      </c>
      <c r="AG1709" s="3375">
        <v>0.1</v>
      </c>
      <c r="AH1709" s="3376" t="s">
        <v>1545</v>
      </c>
      <c r="AI1709" s="3376" t="s">
        <v>1545</v>
      </c>
      <c r="AJ1709" s="3389" t="s">
        <v>1545</v>
      </c>
      <c r="AK1709" s="2581"/>
    </row>
    <row r="1710" spans="2:37" s="2887" customFormat="1" ht="13.5" thickBot="1" x14ac:dyDescent="0.25">
      <c r="B1710" s="3614" t="s">
        <v>6072</v>
      </c>
      <c r="C1710" s="3615"/>
      <c r="D1710" s="3381" t="s">
        <v>1545</v>
      </c>
      <c r="E1710" s="3181">
        <v>3</v>
      </c>
      <c r="F1710" s="3181" t="s">
        <v>1545</v>
      </c>
      <c r="G1710" s="3170" t="s">
        <v>1545</v>
      </c>
      <c r="H1710" s="3169" t="s">
        <v>1545</v>
      </c>
      <c r="I1710" s="3169" t="s">
        <v>1545</v>
      </c>
      <c r="J1710" s="3169" t="s">
        <v>1545</v>
      </c>
      <c r="K1710" s="3170" t="s">
        <v>1545</v>
      </c>
      <c r="L1710" s="3170" t="s">
        <v>1545</v>
      </c>
      <c r="M1710" s="3381" t="s">
        <v>1545</v>
      </c>
      <c r="N1710" s="3382" t="s">
        <v>1545</v>
      </c>
      <c r="O1710" s="3170" t="s">
        <v>1545</v>
      </c>
      <c r="P1710" s="3170" t="s">
        <v>1545</v>
      </c>
      <c r="Q1710" s="3170" t="s">
        <v>1545</v>
      </c>
      <c r="R1710" s="3170" t="s">
        <v>1545</v>
      </c>
      <c r="S1710" s="3383" t="s">
        <v>1545</v>
      </c>
      <c r="T1710" s="3170" t="s">
        <v>1545</v>
      </c>
      <c r="U1710" s="3084" t="s">
        <v>1545</v>
      </c>
      <c r="V1710" s="3084" t="s">
        <v>1545</v>
      </c>
      <c r="W1710" s="3170" t="s">
        <v>1545</v>
      </c>
      <c r="X1710" s="3170" t="s">
        <v>1545</v>
      </c>
      <c r="Y1710" s="3084" t="s">
        <v>1545</v>
      </c>
      <c r="Z1710" s="3084" t="s">
        <v>1545</v>
      </c>
      <c r="AA1710" s="3084" t="s">
        <v>1545</v>
      </c>
      <c r="AB1710" s="3170" t="s">
        <v>1545</v>
      </c>
      <c r="AC1710" s="3170" t="s">
        <v>1545</v>
      </c>
      <c r="AD1710" s="3181">
        <v>3</v>
      </c>
      <c r="AE1710" s="3384" t="s">
        <v>6064</v>
      </c>
      <c r="AF1710" s="3385" t="s">
        <v>1545</v>
      </c>
      <c r="AG1710" s="3385">
        <v>0.1</v>
      </c>
      <c r="AH1710" s="3386" t="s">
        <v>1545</v>
      </c>
      <c r="AI1710" s="3386" t="s">
        <v>1545</v>
      </c>
      <c r="AJ1710" s="3086" t="s">
        <v>1545</v>
      </c>
      <c r="AK1710" s="2581"/>
    </row>
    <row r="1711" spans="2:37" s="2887" customFormat="1" x14ac:dyDescent="0.2">
      <c r="B1711" s="2582"/>
      <c r="C1711" s="2575"/>
      <c r="D1711" s="3648"/>
      <c r="E1711" s="3648"/>
      <c r="F1711" s="3648"/>
      <c r="G1711" s="3648"/>
      <c r="H1711" s="2575"/>
      <c r="I1711" s="2576"/>
      <c r="J1711" s="2576"/>
      <c r="K1711" s="2576"/>
      <c r="L1711" s="2576"/>
      <c r="M1711" s="2575"/>
      <c r="N1711" s="2576"/>
      <c r="O1711" s="2576"/>
      <c r="P1711" s="2576"/>
      <c r="Q1711" s="2576"/>
      <c r="R1711" s="2576"/>
      <c r="S1711" s="2575"/>
      <c r="T1711" s="2574"/>
      <c r="U1711" s="2574"/>
      <c r="V1711" s="2574"/>
      <c r="W1711" s="2574"/>
      <c r="X1711" s="2574"/>
      <c r="Y1711" s="2574"/>
      <c r="Z1711" s="2574"/>
      <c r="AA1711" s="2574"/>
      <c r="AB1711" s="2574"/>
      <c r="AC1711" s="2574"/>
      <c r="AD1711" s="2574"/>
      <c r="AE1711" s="2574"/>
      <c r="AF1711" s="2574"/>
      <c r="AG1711" s="2574"/>
      <c r="AH1711" s="2574"/>
      <c r="AI1711" s="2574"/>
      <c r="AJ1711" s="2574"/>
      <c r="AK1711" s="2581"/>
    </row>
    <row r="1712" spans="2:37" s="2887" customFormat="1" x14ac:dyDescent="0.2">
      <c r="B1712" s="3641" t="s">
        <v>5051</v>
      </c>
      <c r="C1712" s="3642"/>
      <c r="D1712" s="3640" t="s">
        <v>1545</v>
      </c>
      <c r="E1712" s="3640"/>
      <c r="F1712" s="3640"/>
      <c r="G1712" s="3640"/>
      <c r="H1712" s="2578"/>
      <c r="I1712" s="2578"/>
      <c r="J1712" s="2578"/>
      <c r="K1712" s="2578"/>
      <c r="L1712" s="2578"/>
      <c r="M1712" s="2578"/>
      <c r="N1712" s="2578"/>
      <c r="O1712" s="2578"/>
      <c r="P1712" s="2578"/>
      <c r="Q1712" s="2578"/>
      <c r="R1712" s="2578"/>
      <c r="S1712" s="2578"/>
      <c r="T1712" s="2574"/>
      <c r="U1712" s="2574"/>
      <c r="V1712" s="2574"/>
      <c r="W1712" s="2574"/>
      <c r="X1712" s="2574"/>
      <c r="Y1712" s="2574"/>
      <c r="Z1712" s="2574"/>
      <c r="AA1712" s="2574"/>
      <c r="AB1712" s="2574"/>
      <c r="AC1712" s="2574"/>
      <c r="AD1712" s="2574"/>
      <c r="AE1712" s="2574"/>
      <c r="AF1712" s="2574"/>
      <c r="AG1712" s="2574"/>
      <c r="AH1712" s="2574"/>
      <c r="AI1712" s="2574"/>
      <c r="AJ1712" s="2574"/>
      <c r="AK1712" s="2581"/>
    </row>
    <row r="1713" spans="2:37" s="2887" customFormat="1" x14ac:dyDescent="0.2">
      <c r="B1713" s="3641" t="s">
        <v>5052</v>
      </c>
      <c r="C1713" s="3642"/>
      <c r="D1713" s="3640" t="s">
        <v>6065</v>
      </c>
      <c r="E1713" s="3640"/>
      <c r="F1713" s="3640"/>
      <c r="G1713" s="3640"/>
      <c r="H1713" s="2578"/>
      <c r="I1713" s="2578"/>
      <c r="J1713" s="2578"/>
      <c r="K1713" s="2578"/>
      <c r="L1713" s="2578"/>
      <c r="M1713" s="2578"/>
      <c r="N1713" s="2578"/>
      <c r="O1713" s="2578"/>
      <c r="P1713" s="2578"/>
      <c r="Q1713" s="2578"/>
      <c r="R1713" s="2578"/>
      <c r="S1713" s="2578"/>
      <c r="T1713" s="2574"/>
      <c r="U1713" s="2574"/>
      <c r="V1713" s="2574"/>
      <c r="W1713" s="2574"/>
      <c r="X1713" s="2574"/>
      <c r="Y1713" s="2574"/>
      <c r="Z1713" s="2574"/>
      <c r="AA1713" s="2574"/>
      <c r="AB1713" s="2574"/>
      <c r="AC1713" s="2574"/>
      <c r="AD1713" s="2574"/>
      <c r="AE1713" s="2574"/>
      <c r="AF1713" s="2574"/>
      <c r="AG1713" s="2574"/>
      <c r="AH1713" s="2574"/>
      <c r="AI1713" s="2574"/>
      <c r="AJ1713" s="2574"/>
      <c r="AK1713" s="2581"/>
    </row>
    <row r="1714" spans="2:37" s="2887" customFormat="1" ht="15.75" thickBot="1" x14ac:dyDescent="0.25">
      <c r="B1714" s="3645"/>
      <c r="C1714" s="3646"/>
      <c r="D1714" s="3647"/>
      <c r="E1714" s="3647"/>
      <c r="F1714" s="3647"/>
      <c r="G1714" s="3647"/>
      <c r="H1714" s="2583"/>
      <c r="I1714" s="2583"/>
      <c r="J1714" s="2583"/>
      <c r="K1714" s="2583"/>
      <c r="L1714" s="2583"/>
      <c r="M1714" s="2583"/>
      <c r="N1714" s="2583"/>
      <c r="O1714" s="2583"/>
      <c r="P1714" s="2583"/>
      <c r="Q1714" s="2583"/>
      <c r="R1714" s="2583"/>
      <c r="S1714" s="2583"/>
      <c r="T1714" s="2584"/>
      <c r="U1714" s="2584"/>
      <c r="V1714" s="2584"/>
      <c r="W1714" s="2584"/>
      <c r="X1714" s="2584"/>
      <c r="Y1714" s="2584"/>
      <c r="Z1714" s="2584"/>
      <c r="AA1714" s="2584"/>
      <c r="AB1714" s="2584"/>
      <c r="AC1714" s="2584"/>
      <c r="AD1714" s="2584"/>
      <c r="AE1714" s="2584"/>
      <c r="AF1714" s="2584"/>
      <c r="AG1714" s="2584"/>
      <c r="AH1714" s="2584"/>
      <c r="AI1714" s="2584"/>
      <c r="AJ1714" s="2584"/>
      <c r="AK1714" s="2586"/>
    </row>
    <row r="1715" spans="2:37" s="2887" customFormat="1" x14ac:dyDescent="0.2">
      <c r="B1715" s="2786" t="str">
        <f>+B1698</f>
        <v>.</v>
      </c>
    </row>
    <row r="1716" spans="2:37" s="2887" customFormat="1" ht="13.5" thickBot="1" x14ac:dyDescent="0.25">
      <c r="B1716" s="2786"/>
    </row>
    <row r="1717" spans="2:37" s="2887" customFormat="1" ht="20.25" x14ac:dyDescent="0.2">
      <c r="B1717" s="3616" t="s">
        <v>5060</v>
      </c>
      <c r="C1717" s="3617"/>
      <c r="D1717" s="3617"/>
      <c r="E1717" s="3617"/>
      <c r="F1717" s="3617"/>
      <c r="G1717" s="3617"/>
      <c r="H1717" s="3617"/>
      <c r="I1717" s="3617"/>
      <c r="J1717" s="3617"/>
      <c r="K1717" s="3617"/>
      <c r="L1717" s="3617"/>
      <c r="M1717" s="3617"/>
      <c r="N1717" s="3617"/>
      <c r="O1717" s="3617"/>
      <c r="P1717" s="3617"/>
      <c r="Q1717" s="3617"/>
      <c r="R1717" s="3617"/>
      <c r="S1717" s="3617"/>
      <c r="T1717" s="3617"/>
      <c r="U1717" s="3617"/>
      <c r="V1717" s="3617"/>
      <c r="W1717" s="3617"/>
      <c r="X1717" s="3617"/>
      <c r="Y1717" s="3617"/>
      <c r="Z1717" s="3617"/>
      <c r="AA1717" s="3617"/>
      <c r="AB1717" s="3617"/>
      <c r="AC1717" s="3617"/>
      <c r="AD1717" s="3617"/>
      <c r="AE1717" s="3617"/>
      <c r="AF1717" s="3617"/>
      <c r="AG1717" s="3617"/>
      <c r="AH1717" s="3617"/>
      <c r="AI1717" s="3617"/>
      <c r="AJ1717" s="3617"/>
      <c r="AK1717" s="3618"/>
    </row>
    <row r="1718" spans="2:37" s="2887" customFormat="1" x14ac:dyDescent="0.2">
      <c r="B1718" s="2579"/>
      <c r="C1718" s="3274"/>
      <c r="D1718" s="3274"/>
      <c r="E1718" s="3274"/>
      <c r="F1718" s="3274"/>
      <c r="G1718" s="2580"/>
      <c r="H1718" s="2580"/>
      <c r="I1718" s="2580"/>
      <c r="J1718" s="2580"/>
      <c r="K1718" s="2580"/>
      <c r="L1718" s="2580"/>
      <c r="M1718" s="2580"/>
      <c r="N1718" s="2580"/>
      <c r="O1718" s="2580"/>
      <c r="P1718" s="2580"/>
      <c r="Q1718" s="2580"/>
      <c r="R1718" s="2580"/>
      <c r="S1718" s="2580"/>
      <c r="T1718" s="2580"/>
      <c r="U1718" s="2580"/>
      <c r="V1718" s="2580"/>
      <c r="W1718" s="2580"/>
      <c r="X1718" s="2580"/>
      <c r="Y1718" s="2580"/>
      <c r="Z1718" s="2580"/>
      <c r="AA1718" s="2580"/>
      <c r="AB1718" s="2580"/>
      <c r="AC1718" s="2580"/>
      <c r="AD1718" s="2580"/>
      <c r="AE1718" s="2580"/>
      <c r="AF1718" s="2580"/>
      <c r="AG1718" s="2580"/>
      <c r="AH1718" s="2580"/>
      <c r="AI1718" s="2580"/>
      <c r="AJ1718" s="2580"/>
      <c r="AK1718" s="2581"/>
    </row>
    <row r="1719" spans="2:37" s="2887" customFormat="1" x14ac:dyDescent="0.2">
      <c r="B1719" s="2579" t="s">
        <v>5047</v>
      </c>
      <c r="C1719" s="3274"/>
      <c r="D1719" s="3619" t="s">
        <v>6069</v>
      </c>
      <c r="E1719" s="3619"/>
      <c r="F1719" s="3619"/>
      <c r="G1719" s="2580"/>
      <c r="H1719" s="2580"/>
      <c r="I1719" s="2580"/>
      <c r="J1719" s="2580"/>
      <c r="K1719" s="2580"/>
      <c r="L1719" s="2580"/>
      <c r="M1719" s="2580"/>
      <c r="N1719" s="2580"/>
      <c r="O1719" s="2580"/>
      <c r="P1719" s="2580"/>
      <c r="Q1719" s="2580"/>
      <c r="R1719" s="2580"/>
      <c r="S1719" s="2580"/>
      <c r="T1719" s="2580"/>
      <c r="U1719" s="2580"/>
      <c r="V1719" s="2580"/>
      <c r="W1719" s="2580"/>
      <c r="X1719" s="2580"/>
      <c r="Y1719" s="2580"/>
      <c r="Z1719" s="2580"/>
      <c r="AA1719" s="2580"/>
      <c r="AB1719" s="2580"/>
      <c r="AC1719" s="2580"/>
      <c r="AD1719" s="2580"/>
      <c r="AE1719" s="2580"/>
      <c r="AF1719" s="2580"/>
      <c r="AG1719" s="2580"/>
      <c r="AH1719" s="2580"/>
      <c r="AI1719" s="2580"/>
      <c r="AJ1719" s="2580"/>
      <c r="AK1719" s="2581"/>
    </row>
    <row r="1720" spans="2:37" s="2887" customFormat="1" ht="13.5" thickBot="1" x14ac:dyDescent="0.25">
      <c r="B1720" s="3620" t="s">
        <v>5061</v>
      </c>
      <c r="C1720" s="3621"/>
      <c r="D1720" s="3622">
        <v>41551</v>
      </c>
      <c r="E1720" s="3622"/>
      <c r="F1720" s="3274"/>
      <c r="G1720" s="2580"/>
      <c r="H1720" s="2580"/>
      <c r="I1720" s="2580"/>
      <c r="J1720" s="2580"/>
      <c r="K1720" s="2580"/>
      <c r="L1720" s="2580"/>
      <c r="M1720" s="2580"/>
      <c r="N1720" s="2580"/>
      <c r="O1720" s="2580"/>
      <c r="P1720" s="2580"/>
      <c r="Q1720" s="2580"/>
      <c r="R1720" s="2580"/>
      <c r="S1720" s="2580"/>
      <c r="T1720" s="2580"/>
      <c r="U1720" s="2580"/>
      <c r="V1720" s="2580"/>
      <c r="W1720" s="2580"/>
      <c r="X1720" s="2580"/>
      <c r="Y1720" s="2580"/>
      <c r="Z1720" s="2580"/>
      <c r="AA1720" s="2580"/>
      <c r="AB1720" s="2580"/>
      <c r="AC1720" s="2580"/>
      <c r="AD1720" s="2580"/>
      <c r="AE1720" s="2580"/>
      <c r="AF1720" s="2580"/>
      <c r="AG1720" s="2580"/>
      <c r="AH1720" s="2580"/>
      <c r="AI1720" s="2580"/>
      <c r="AJ1720" s="2580"/>
      <c r="AK1720" s="2581"/>
    </row>
    <row r="1721" spans="2:37" s="2887" customFormat="1" ht="147" customHeight="1" thickBot="1" x14ac:dyDescent="0.25">
      <c r="B1721" s="3633" t="s">
        <v>5062</v>
      </c>
      <c r="C1721" s="3634"/>
      <c r="D1721" s="3623" t="s">
        <v>6070</v>
      </c>
      <c r="E1721" s="3624"/>
      <c r="F1721" s="3624"/>
      <c r="G1721" s="3624"/>
      <c r="H1721" s="3624"/>
      <c r="I1721" s="3624"/>
      <c r="J1721" s="3624"/>
      <c r="K1721" s="3625"/>
      <c r="L1721" s="2580"/>
      <c r="M1721" s="2580"/>
      <c r="N1721" s="2580"/>
      <c r="O1721" s="2580"/>
      <c r="P1721" s="2580"/>
      <c r="Q1721" s="2580"/>
      <c r="R1721" s="2580"/>
      <c r="S1721" s="2580"/>
      <c r="T1721" s="2580"/>
      <c r="U1721" s="2580"/>
      <c r="V1721" s="2580"/>
      <c r="W1721" s="2580"/>
      <c r="X1721" s="2580"/>
      <c r="Y1721" s="2580"/>
      <c r="Z1721" s="2580"/>
      <c r="AA1721" s="2580"/>
      <c r="AB1721" s="2580"/>
      <c r="AC1721" s="2580"/>
      <c r="AD1721" s="2580"/>
      <c r="AE1721" s="2580"/>
      <c r="AF1721" s="2580"/>
      <c r="AG1721" s="2580"/>
      <c r="AH1721" s="2580"/>
      <c r="AI1721" s="2580"/>
      <c r="AJ1721" s="2580"/>
      <c r="AK1721" s="2581"/>
    </row>
    <row r="1722" spans="2:37" s="2887" customFormat="1" ht="13.5" thickBot="1" x14ac:dyDescent="0.25">
      <c r="B1722" s="3635"/>
      <c r="C1722" s="3626"/>
      <c r="D1722" s="3626"/>
      <c r="E1722" s="3626"/>
      <c r="F1722" s="3626"/>
      <c r="G1722" s="3626"/>
      <c r="H1722" s="3626"/>
      <c r="I1722" s="3626"/>
      <c r="J1722" s="3626"/>
      <c r="K1722" s="3626"/>
      <c r="L1722" s="3626"/>
      <c r="M1722" s="3626"/>
      <c r="N1722" s="3626"/>
      <c r="O1722" s="3626"/>
      <c r="P1722" s="3626"/>
      <c r="Q1722" s="3626"/>
      <c r="R1722" s="2580"/>
      <c r="S1722" s="2580"/>
      <c r="T1722" s="2580"/>
      <c r="U1722" s="2580"/>
      <c r="V1722" s="2580"/>
      <c r="W1722" s="2580"/>
      <c r="X1722" s="2580"/>
      <c r="Y1722" s="2580"/>
      <c r="Z1722" s="2580"/>
      <c r="AA1722" s="2580"/>
      <c r="AB1722" s="2580"/>
      <c r="AC1722" s="2580"/>
      <c r="AD1722" s="2580"/>
      <c r="AE1722" s="2580"/>
      <c r="AF1722" s="2580"/>
      <c r="AG1722" s="2580"/>
      <c r="AH1722" s="2580"/>
      <c r="AI1722" s="2580"/>
      <c r="AJ1722" s="2580"/>
      <c r="AK1722" s="2581"/>
    </row>
    <row r="1723" spans="2:37" s="2887" customFormat="1" ht="13.5" thickBot="1" x14ac:dyDescent="0.25">
      <c r="B1723" s="3627" t="s">
        <v>5063</v>
      </c>
      <c r="C1723" s="3627"/>
      <c r="D1723" s="3627" t="s">
        <v>5053</v>
      </c>
      <c r="E1723" s="3627" t="s">
        <v>5064</v>
      </c>
      <c r="F1723" s="3629" t="s">
        <v>224</v>
      </c>
      <c r="G1723" s="3629"/>
      <c r="H1723" s="3629"/>
      <c r="I1723" s="3629"/>
      <c r="J1723" s="3629"/>
      <c r="K1723" s="3629"/>
      <c r="L1723" s="3629"/>
      <c r="M1723" s="3629"/>
      <c r="N1723" s="3629"/>
      <c r="O1723" s="3629"/>
      <c r="P1723" s="3629"/>
      <c r="Q1723" s="3629"/>
      <c r="R1723" s="3629"/>
      <c r="S1723" s="3629" t="s">
        <v>340</v>
      </c>
      <c r="T1723" s="3629"/>
      <c r="U1723" s="3629"/>
      <c r="V1723" s="3629"/>
      <c r="W1723" s="3629"/>
      <c r="X1723" s="3629"/>
      <c r="Y1723" s="3629"/>
      <c r="Z1723" s="3629"/>
      <c r="AA1723" s="3629"/>
      <c r="AB1723" s="3629"/>
      <c r="AC1723" s="3629"/>
      <c r="AD1723" s="3629" t="s">
        <v>225</v>
      </c>
      <c r="AE1723" s="3629"/>
      <c r="AF1723" s="3629"/>
      <c r="AG1723" s="3629"/>
      <c r="AH1723" s="3630" t="s">
        <v>5048</v>
      </c>
      <c r="AI1723" s="3630"/>
      <c r="AJ1723" s="3630"/>
      <c r="AK1723" s="2581"/>
    </row>
    <row r="1724" spans="2:37" s="2887" customFormat="1" ht="13.5" thickBot="1" x14ac:dyDescent="0.25">
      <c r="B1724" s="3628"/>
      <c r="C1724" s="3628"/>
      <c r="D1724" s="3628"/>
      <c r="E1724" s="3628"/>
      <c r="F1724" s="3628" t="s">
        <v>5065</v>
      </c>
      <c r="G1724" s="3628" t="s">
        <v>5066</v>
      </c>
      <c r="H1724" s="3627" t="s">
        <v>5067</v>
      </c>
      <c r="I1724" s="3631" t="s">
        <v>5068</v>
      </c>
      <c r="J1724" s="3631" t="s">
        <v>5069</v>
      </c>
      <c r="K1724" s="3632" t="s">
        <v>5070</v>
      </c>
      <c r="L1724" s="3632" t="s">
        <v>5071</v>
      </c>
      <c r="M1724" s="3631" t="s">
        <v>5072</v>
      </c>
      <c r="N1724" s="3631"/>
      <c r="O1724" s="3632" t="s">
        <v>5073</v>
      </c>
      <c r="P1724" s="3632" t="s">
        <v>5074</v>
      </c>
      <c r="Q1724" s="3632" t="s">
        <v>5075</v>
      </c>
      <c r="R1724" s="3632" t="s">
        <v>5076</v>
      </c>
      <c r="S1724" s="3627" t="s">
        <v>5077</v>
      </c>
      <c r="T1724" s="3627" t="s">
        <v>5078</v>
      </c>
      <c r="U1724" s="3627" t="s">
        <v>5079</v>
      </c>
      <c r="V1724" s="3627" t="s">
        <v>5080</v>
      </c>
      <c r="W1724" s="3627" t="s">
        <v>5081</v>
      </c>
      <c r="X1724" s="3627" t="s">
        <v>5082</v>
      </c>
      <c r="Y1724" s="3627" t="s">
        <v>5083</v>
      </c>
      <c r="Z1724" s="3627" t="s">
        <v>5084</v>
      </c>
      <c r="AA1724" s="3627" t="s">
        <v>5085</v>
      </c>
      <c r="AB1724" s="3631" t="s">
        <v>5086</v>
      </c>
      <c r="AC1724" s="3631" t="s">
        <v>5087</v>
      </c>
      <c r="AD1724" s="3627" t="s">
        <v>5088</v>
      </c>
      <c r="AE1724" s="3627" t="s">
        <v>5089</v>
      </c>
      <c r="AF1724" s="3627" t="s">
        <v>5090</v>
      </c>
      <c r="AG1724" s="3627" t="s">
        <v>5091</v>
      </c>
      <c r="AH1724" s="3627" t="s">
        <v>1162</v>
      </c>
      <c r="AI1724" s="3627" t="s">
        <v>5049</v>
      </c>
      <c r="AJ1724" s="3627" t="s">
        <v>5050</v>
      </c>
      <c r="AK1724" s="2581"/>
    </row>
    <row r="1725" spans="2:37" s="2887" customFormat="1" ht="13.5" thickBot="1" x14ac:dyDescent="0.25">
      <c r="B1725" s="3628"/>
      <c r="C1725" s="3628"/>
      <c r="D1725" s="3628"/>
      <c r="E1725" s="3628"/>
      <c r="F1725" s="3628"/>
      <c r="G1725" s="3628"/>
      <c r="H1725" s="3628"/>
      <c r="I1725" s="3632"/>
      <c r="J1725" s="3632"/>
      <c r="K1725" s="3632"/>
      <c r="L1725" s="3632"/>
      <c r="M1725" s="3271" t="s">
        <v>5092</v>
      </c>
      <c r="N1725" s="3272" t="s">
        <v>2809</v>
      </c>
      <c r="O1725" s="3632"/>
      <c r="P1725" s="3632"/>
      <c r="Q1725" s="3632"/>
      <c r="R1725" s="3632"/>
      <c r="S1725" s="3628"/>
      <c r="T1725" s="3628"/>
      <c r="U1725" s="3628"/>
      <c r="V1725" s="3628"/>
      <c r="W1725" s="3628"/>
      <c r="X1725" s="3628"/>
      <c r="Y1725" s="3628"/>
      <c r="Z1725" s="3628"/>
      <c r="AA1725" s="3628"/>
      <c r="AB1725" s="3632"/>
      <c r="AC1725" s="3632"/>
      <c r="AD1725" s="3628"/>
      <c r="AE1725" s="3628"/>
      <c r="AF1725" s="3628"/>
      <c r="AG1725" s="3628"/>
      <c r="AH1725" s="3628"/>
      <c r="AI1725" s="3628"/>
      <c r="AJ1725" s="3628"/>
      <c r="AK1725" s="2581"/>
    </row>
    <row r="1726" spans="2:37" s="2887" customFormat="1" x14ac:dyDescent="0.2">
      <c r="B1726" s="3649" t="s">
        <v>6071</v>
      </c>
      <c r="C1726" s="3650"/>
      <c r="D1726" s="3208" t="s">
        <v>1545</v>
      </c>
      <c r="E1726" s="3180">
        <v>1</v>
      </c>
      <c r="F1726" s="3208" t="s">
        <v>1545</v>
      </c>
      <c r="G1726" s="3208" t="s">
        <v>1545</v>
      </c>
      <c r="H1726" s="3208" t="s">
        <v>1545</v>
      </c>
      <c r="I1726" s="3208" t="s">
        <v>1545</v>
      </c>
      <c r="J1726" s="3208" t="s">
        <v>1545</v>
      </c>
      <c r="K1726" s="3208" t="s">
        <v>1545</v>
      </c>
      <c r="L1726" s="3208" t="s">
        <v>1545</v>
      </c>
      <c r="M1726" s="3208" t="s">
        <v>1545</v>
      </c>
      <c r="N1726" s="3208" t="s">
        <v>1545</v>
      </c>
      <c r="O1726" s="3208" t="s">
        <v>1545</v>
      </c>
      <c r="P1726" s="3208" t="s">
        <v>1545</v>
      </c>
      <c r="Q1726" s="3208" t="s">
        <v>1545</v>
      </c>
      <c r="R1726" s="3208" t="s">
        <v>1545</v>
      </c>
      <c r="S1726" s="3208" t="s">
        <v>1545</v>
      </c>
      <c r="T1726" s="3208" t="s">
        <v>1545</v>
      </c>
      <c r="U1726" s="3208" t="s">
        <v>1545</v>
      </c>
      <c r="V1726" s="3208" t="s">
        <v>1545</v>
      </c>
      <c r="W1726" s="3208" t="s">
        <v>1545</v>
      </c>
      <c r="X1726" s="3208" t="s">
        <v>1545</v>
      </c>
      <c r="Y1726" s="3208" t="s">
        <v>1545</v>
      </c>
      <c r="Z1726" s="3208" t="s">
        <v>1545</v>
      </c>
      <c r="AA1726" s="3208" t="s">
        <v>1545</v>
      </c>
      <c r="AB1726" s="3208" t="s">
        <v>1545</v>
      </c>
      <c r="AC1726" s="3208" t="s">
        <v>1545</v>
      </c>
      <c r="AD1726" s="3180">
        <v>1</v>
      </c>
      <c r="AE1726" s="3374" t="s">
        <v>6062</v>
      </c>
      <c r="AF1726" s="3375" t="s">
        <v>1545</v>
      </c>
      <c r="AG1726" s="3375">
        <v>0.1</v>
      </c>
      <c r="AH1726" s="3376" t="s">
        <v>1545</v>
      </c>
      <c r="AI1726" s="3376" t="s">
        <v>1545</v>
      </c>
      <c r="AJ1726" s="3389" t="s">
        <v>1545</v>
      </c>
      <c r="AK1726" s="2581"/>
    </row>
    <row r="1727" spans="2:37" s="2887" customFormat="1" x14ac:dyDescent="0.2">
      <c r="B1727" s="3651" t="s">
        <v>6072</v>
      </c>
      <c r="C1727" s="3652"/>
      <c r="D1727" s="3213" t="s">
        <v>1545</v>
      </c>
      <c r="E1727" s="3269">
        <v>3</v>
      </c>
      <c r="F1727" s="3269" t="s">
        <v>1545</v>
      </c>
      <c r="G1727" s="3068" t="s">
        <v>1545</v>
      </c>
      <c r="H1727" s="3160" t="s">
        <v>1545</v>
      </c>
      <c r="I1727" s="3160" t="s">
        <v>1545</v>
      </c>
      <c r="J1727" s="3160" t="s">
        <v>1545</v>
      </c>
      <c r="K1727" s="3068" t="s">
        <v>1545</v>
      </c>
      <c r="L1727" s="3068" t="s">
        <v>1545</v>
      </c>
      <c r="M1727" s="3213" t="s">
        <v>1545</v>
      </c>
      <c r="N1727" s="3377" t="s">
        <v>1545</v>
      </c>
      <c r="O1727" s="3068" t="s">
        <v>1545</v>
      </c>
      <c r="P1727" s="3068" t="s">
        <v>1545</v>
      </c>
      <c r="Q1727" s="3068" t="s">
        <v>1545</v>
      </c>
      <c r="R1727" s="3068" t="s">
        <v>1545</v>
      </c>
      <c r="S1727" s="2722" t="s">
        <v>1545</v>
      </c>
      <c r="T1727" s="3068" t="s">
        <v>1545</v>
      </c>
      <c r="U1727" s="3069" t="s">
        <v>1545</v>
      </c>
      <c r="V1727" s="3069" t="s">
        <v>1545</v>
      </c>
      <c r="W1727" s="3068" t="s">
        <v>1545</v>
      </c>
      <c r="X1727" s="3068" t="s">
        <v>1545</v>
      </c>
      <c r="Y1727" s="3069" t="s">
        <v>1545</v>
      </c>
      <c r="Z1727" s="3069" t="s">
        <v>1545</v>
      </c>
      <c r="AA1727" s="3069" t="s">
        <v>1545</v>
      </c>
      <c r="AB1727" s="3068" t="s">
        <v>1545</v>
      </c>
      <c r="AC1727" s="3068" t="s">
        <v>1545</v>
      </c>
      <c r="AD1727" s="3269">
        <v>3</v>
      </c>
      <c r="AE1727" s="3378" t="s">
        <v>6064</v>
      </c>
      <c r="AF1727" s="3379" t="s">
        <v>1545</v>
      </c>
      <c r="AG1727" s="3379">
        <v>0.1</v>
      </c>
      <c r="AH1727" s="3380" t="s">
        <v>1545</v>
      </c>
      <c r="AI1727" s="3380" t="s">
        <v>1545</v>
      </c>
      <c r="AJ1727" s="3065" t="s">
        <v>1545</v>
      </c>
      <c r="AK1727" s="2581"/>
    </row>
    <row r="1728" spans="2:37" s="2887" customFormat="1" x14ac:dyDescent="0.2">
      <c r="B1728" s="3651" t="s">
        <v>6061</v>
      </c>
      <c r="C1728" s="3652"/>
      <c r="D1728" s="3213" t="s">
        <v>1545</v>
      </c>
      <c r="E1728" s="3269">
        <v>1</v>
      </c>
      <c r="F1728" s="3269" t="s">
        <v>1545</v>
      </c>
      <c r="G1728" s="3068" t="s">
        <v>1545</v>
      </c>
      <c r="H1728" s="3160" t="s">
        <v>1545</v>
      </c>
      <c r="I1728" s="3160" t="s">
        <v>1545</v>
      </c>
      <c r="J1728" s="3160" t="s">
        <v>1545</v>
      </c>
      <c r="K1728" s="3068" t="s">
        <v>1545</v>
      </c>
      <c r="L1728" s="3068" t="s">
        <v>1545</v>
      </c>
      <c r="M1728" s="3213" t="s">
        <v>1545</v>
      </c>
      <c r="N1728" s="3377" t="s">
        <v>1545</v>
      </c>
      <c r="O1728" s="3068" t="s">
        <v>1545</v>
      </c>
      <c r="P1728" s="3068" t="s">
        <v>1545</v>
      </c>
      <c r="Q1728" s="3068" t="s">
        <v>1545</v>
      </c>
      <c r="R1728" s="3068" t="s">
        <v>1545</v>
      </c>
      <c r="S1728" s="2722" t="s">
        <v>1545</v>
      </c>
      <c r="T1728" s="3068" t="s">
        <v>1545</v>
      </c>
      <c r="U1728" s="3069" t="s">
        <v>1545</v>
      </c>
      <c r="V1728" s="3069" t="s">
        <v>1545</v>
      </c>
      <c r="W1728" s="3068" t="s">
        <v>1545</v>
      </c>
      <c r="X1728" s="3068" t="s">
        <v>1545</v>
      </c>
      <c r="Y1728" s="3069" t="s">
        <v>1545</v>
      </c>
      <c r="Z1728" s="3069" t="s">
        <v>1545</v>
      </c>
      <c r="AA1728" s="3069" t="s">
        <v>1545</v>
      </c>
      <c r="AB1728" s="3068" t="s">
        <v>1545</v>
      </c>
      <c r="AC1728" s="3068" t="s">
        <v>1545</v>
      </c>
      <c r="AD1728" s="3269">
        <v>1</v>
      </c>
      <c r="AE1728" s="3378" t="s">
        <v>6062</v>
      </c>
      <c r="AF1728" s="3379" t="s">
        <v>1545</v>
      </c>
      <c r="AG1728" s="3379">
        <v>0.1</v>
      </c>
      <c r="AH1728" s="3380" t="s">
        <v>1545</v>
      </c>
      <c r="AI1728" s="3380" t="s">
        <v>1545</v>
      </c>
      <c r="AJ1728" s="3065" t="s">
        <v>1545</v>
      </c>
      <c r="AK1728" s="2581"/>
    </row>
    <row r="1729" spans="2:37" s="2887" customFormat="1" ht="13.5" thickBot="1" x14ac:dyDescent="0.25">
      <c r="B1729" s="3614" t="s">
        <v>6073</v>
      </c>
      <c r="C1729" s="3615"/>
      <c r="D1729" s="3381" t="s">
        <v>1545</v>
      </c>
      <c r="E1729" s="3181">
        <v>3</v>
      </c>
      <c r="F1729" s="3181" t="s">
        <v>1545</v>
      </c>
      <c r="G1729" s="3170" t="s">
        <v>1545</v>
      </c>
      <c r="H1729" s="3169" t="s">
        <v>1545</v>
      </c>
      <c r="I1729" s="3169" t="s">
        <v>1545</v>
      </c>
      <c r="J1729" s="3169" t="s">
        <v>1545</v>
      </c>
      <c r="K1729" s="3170" t="s">
        <v>1545</v>
      </c>
      <c r="L1729" s="3170" t="s">
        <v>1545</v>
      </c>
      <c r="M1729" s="3381" t="s">
        <v>1545</v>
      </c>
      <c r="N1729" s="3382" t="s">
        <v>1545</v>
      </c>
      <c r="O1729" s="3170" t="s">
        <v>1545</v>
      </c>
      <c r="P1729" s="3170" t="s">
        <v>1545</v>
      </c>
      <c r="Q1729" s="3170" t="s">
        <v>1545</v>
      </c>
      <c r="R1729" s="3170" t="s">
        <v>1545</v>
      </c>
      <c r="S1729" s="3383" t="s">
        <v>1545</v>
      </c>
      <c r="T1729" s="3170" t="s">
        <v>1545</v>
      </c>
      <c r="U1729" s="3084" t="s">
        <v>1545</v>
      </c>
      <c r="V1729" s="3084" t="s">
        <v>1545</v>
      </c>
      <c r="W1729" s="3170" t="s">
        <v>1545</v>
      </c>
      <c r="X1729" s="3170" t="s">
        <v>1545</v>
      </c>
      <c r="Y1729" s="3084" t="s">
        <v>1545</v>
      </c>
      <c r="Z1729" s="3084" t="s">
        <v>1545</v>
      </c>
      <c r="AA1729" s="3084" t="s">
        <v>1545</v>
      </c>
      <c r="AB1729" s="3170" t="s">
        <v>1545</v>
      </c>
      <c r="AC1729" s="3170" t="s">
        <v>1545</v>
      </c>
      <c r="AD1729" s="3181">
        <v>3</v>
      </c>
      <c r="AE1729" s="3384" t="s">
        <v>6064</v>
      </c>
      <c r="AF1729" s="3385" t="s">
        <v>1545</v>
      </c>
      <c r="AG1729" s="3385">
        <v>0.1</v>
      </c>
      <c r="AH1729" s="3386" t="s">
        <v>1545</v>
      </c>
      <c r="AI1729" s="3386" t="s">
        <v>1545</v>
      </c>
      <c r="AJ1729" s="3086" t="s">
        <v>1545</v>
      </c>
      <c r="AK1729" s="2581"/>
    </row>
    <row r="1730" spans="2:37" s="2887" customFormat="1" x14ac:dyDescent="0.2">
      <c r="B1730" s="3390"/>
      <c r="C1730" s="3391"/>
      <c r="D1730" s="3392"/>
      <c r="E1730" s="3393"/>
      <c r="F1730" s="3393"/>
      <c r="G1730" s="3394"/>
      <c r="H1730" s="3161"/>
      <c r="I1730" s="3161"/>
      <c r="J1730" s="3161"/>
      <c r="K1730" s="3162"/>
      <c r="L1730" s="3162"/>
      <c r="M1730" s="3395"/>
      <c r="N1730" s="3396"/>
      <c r="O1730" s="3162"/>
      <c r="P1730" s="3162"/>
      <c r="Q1730" s="3162"/>
      <c r="R1730" s="3162"/>
      <c r="S1730" s="3397"/>
      <c r="T1730" s="3162"/>
      <c r="U1730" s="3398"/>
      <c r="V1730" s="3398"/>
      <c r="W1730" s="3162"/>
      <c r="X1730" s="3162"/>
      <c r="Y1730" s="3398"/>
      <c r="Z1730" s="3398"/>
      <c r="AA1730" s="3398"/>
      <c r="AB1730" s="3162"/>
      <c r="AC1730" s="3162"/>
      <c r="AD1730" s="3399"/>
      <c r="AE1730" s="3400"/>
      <c r="AF1730" s="3401"/>
      <c r="AG1730" s="3401"/>
      <c r="AH1730" s="3402"/>
      <c r="AI1730" s="3402"/>
      <c r="AJ1730" s="3162"/>
      <c r="AK1730" s="2581"/>
    </row>
    <row r="1731" spans="2:37" s="2887" customFormat="1" x14ac:dyDescent="0.2">
      <c r="B1731" s="3641" t="s">
        <v>5051</v>
      </c>
      <c r="C1731" s="3642"/>
      <c r="D1731" s="3640" t="s">
        <v>1545</v>
      </c>
      <c r="E1731" s="3640"/>
      <c r="F1731" s="3640"/>
      <c r="G1731" s="3640"/>
      <c r="H1731" s="2578"/>
      <c r="I1731" s="2578"/>
      <c r="J1731" s="2578"/>
      <c r="K1731" s="2578"/>
      <c r="L1731" s="2578"/>
      <c r="M1731" s="2578"/>
      <c r="N1731" s="2578"/>
      <c r="O1731" s="2578"/>
      <c r="P1731" s="2578"/>
      <c r="Q1731" s="2578"/>
      <c r="R1731" s="2578"/>
      <c r="S1731" s="2578"/>
      <c r="T1731" s="2574"/>
      <c r="U1731" s="2574"/>
      <c r="V1731" s="2574"/>
      <c r="W1731" s="2574"/>
      <c r="X1731" s="2574"/>
      <c r="Y1731" s="2574"/>
      <c r="Z1731" s="2574"/>
      <c r="AA1731" s="2574"/>
      <c r="AB1731" s="2574"/>
      <c r="AC1731" s="2574"/>
      <c r="AD1731" s="2574"/>
      <c r="AE1731" s="2574"/>
      <c r="AF1731" s="2574"/>
      <c r="AG1731" s="2574"/>
      <c r="AH1731" s="2574"/>
      <c r="AI1731" s="2574"/>
      <c r="AJ1731" s="2574"/>
      <c r="AK1731" s="2581"/>
    </row>
    <row r="1732" spans="2:37" s="2887" customFormat="1" x14ac:dyDescent="0.2">
      <c r="B1732" s="3641" t="s">
        <v>5052</v>
      </c>
      <c r="C1732" s="3642"/>
      <c r="D1732" s="3640" t="s">
        <v>6065</v>
      </c>
      <c r="E1732" s="3640"/>
      <c r="F1732" s="3640"/>
      <c r="G1732" s="3640"/>
      <c r="H1732" s="2578"/>
      <c r="I1732" s="2578"/>
      <c r="J1732" s="2578"/>
      <c r="K1732" s="2578"/>
      <c r="L1732" s="2578"/>
      <c r="M1732" s="2578"/>
      <c r="N1732" s="2578"/>
      <c r="O1732" s="2578"/>
      <c r="P1732" s="2578"/>
      <c r="Q1732" s="2578"/>
      <c r="R1732" s="2578"/>
      <c r="S1732" s="2578"/>
      <c r="T1732" s="2574"/>
      <c r="U1732" s="2574"/>
      <c r="V1732" s="2574"/>
      <c r="W1732" s="2574"/>
      <c r="X1732" s="2574"/>
      <c r="Y1732" s="2574"/>
      <c r="Z1732" s="2574"/>
      <c r="AA1732" s="2574"/>
      <c r="AB1732" s="2574"/>
      <c r="AC1732" s="2574"/>
      <c r="AD1732" s="2574"/>
      <c r="AE1732" s="2574"/>
      <c r="AF1732" s="2574"/>
      <c r="AG1732" s="2574"/>
      <c r="AH1732" s="2574"/>
      <c r="AI1732" s="2574"/>
      <c r="AJ1732" s="2574"/>
      <c r="AK1732" s="2581"/>
    </row>
    <row r="1733" spans="2:37" s="2887" customFormat="1" ht="15.75" thickBot="1" x14ac:dyDescent="0.25">
      <c r="B1733" s="3645"/>
      <c r="C1733" s="3646"/>
      <c r="D1733" s="3647"/>
      <c r="E1733" s="3647"/>
      <c r="F1733" s="3647"/>
      <c r="G1733" s="3647"/>
      <c r="H1733" s="2583"/>
      <c r="I1733" s="2583"/>
      <c r="J1733" s="2583"/>
      <c r="K1733" s="2583"/>
      <c r="L1733" s="2583"/>
      <c r="M1733" s="2583"/>
      <c r="N1733" s="2583"/>
      <c r="O1733" s="2583"/>
      <c r="P1733" s="2583"/>
      <c r="Q1733" s="2583"/>
      <c r="R1733" s="2583"/>
      <c r="S1733" s="2583"/>
      <c r="T1733" s="2584"/>
      <c r="U1733" s="2584"/>
      <c r="V1733" s="2584"/>
      <c r="W1733" s="2584"/>
      <c r="X1733" s="2584"/>
      <c r="Y1733" s="2584"/>
      <c r="Z1733" s="2584"/>
      <c r="AA1733" s="2584"/>
      <c r="AB1733" s="2584"/>
      <c r="AC1733" s="2584"/>
      <c r="AD1733" s="2584"/>
      <c r="AE1733" s="2584"/>
      <c r="AF1733" s="2584"/>
      <c r="AG1733" s="2584"/>
      <c r="AH1733" s="2584"/>
      <c r="AI1733" s="2584"/>
      <c r="AJ1733" s="2584"/>
      <c r="AK1733" s="2586"/>
    </row>
    <row r="1734" spans="2:37" s="2887" customFormat="1" x14ac:dyDescent="0.2">
      <c r="B1734" s="2786" t="str">
        <f>+B1715</f>
        <v>.</v>
      </c>
    </row>
    <row r="1735" spans="2:37" s="2887" customFormat="1" ht="13.5" thickBot="1" x14ac:dyDescent="0.25">
      <c r="B1735" s="2786"/>
    </row>
    <row r="1736" spans="2:37" s="2887" customFormat="1" ht="20.25" x14ac:dyDescent="0.2">
      <c r="B1736" s="3616" t="s">
        <v>5060</v>
      </c>
      <c r="C1736" s="3617"/>
      <c r="D1736" s="3617"/>
      <c r="E1736" s="3617"/>
      <c r="F1736" s="3617"/>
      <c r="G1736" s="3617"/>
      <c r="H1736" s="3617"/>
      <c r="I1736" s="3617"/>
      <c r="J1736" s="3617"/>
      <c r="K1736" s="3617"/>
      <c r="L1736" s="3617"/>
      <c r="M1736" s="3617"/>
      <c r="N1736" s="3617"/>
      <c r="O1736" s="3617"/>
      <c r="P1736" s="3617"/>
      <c r="Q1736" s="3617"/>
      <c r="R1736" s="3617"/>
      <c r="S1736" s="3617"/>
      <c r="T1736" s="3617"/>
      <c r="U1736" s="3617"/>
      <c r="V1736" s="3617"/>
      <c r="W1736" s="3617"/>
      <c r="X1736" s="3617"/>
      <c r="Y1736" s="3617"/>
      <c r="Z1736" s="3617"/>
      <c r="AA1736" s="3617"/>
      <c r="AB1736" s="3617"/>
      <c r="AC1736" s="3617"/>
      <c r="AD1736" s="3617"/>
      <c r="AE1736" s="3617"/>
      <c r="AF1736" s="3617"/>
      <c r="AG1736" s="3617"/>
      <c r="AH1736" s="3617"/>
      <c r="AI1736" s="3617"/>
      <c r="AJ1736" s="3617"/>
      <c r="AK1736" s="3618"/>
    </row>
    <row r="1737" spans="2:37" s="2887" customFormat="1" x14ac:dyDescent="0.2">
      <c r="B1737" s="2579"/>
      <c r="C1737" s="3274"/>
      <c r="D1737" s="3274"/>
      <c r="E1737" s="3274"/>
      <c r="F1737" s="3274"/>
      <c r="G1737" s="2580"/>
      <c r="H1737" s="2580"/>
      <c r="I1737" s="2580"/>
      <c r="J1737" s="2580"/>
      <c r="K1737" s="2580"/>
      <c r="L1737" s="2580"/>
      <c r="M1737" s="2580"/>
      <c r="N1737" s="2580"/>
      <c r="O1737" s="2580"/>
      <c r="P1737" s="2580"/>
      <c r="Q1737" s="2580"/>
      <c r="R1737" s="2580"/>
      <c r="S1737" s="2580"/>
      <c r="T1737" s="2580"/>
      <c r="U1737" s="2580"/>
      <c r="V1737" s="2580"/>
      <c r="W1737" s="2580"/>
      <c r="X1737" s="2580"/>
      <c r="Y1737" s="2580"/>
      <c r="Z1737" s="2580"/>
      <c r="AA1737" s="2580"/>
      <c r="AB1737" s="2580"/>
      <c r="AC1737" s="2580"/>
      <c r="AD1737" s="2580"/>
      <c r="AE1737" s="2580"/>
      <c r="AF1737" s="2580"/>
      <c r="AG1737" s="2580"/>
      <c r="AH1737" s="2580"/>
      <c r="AI1737" s="2580"/>
      <c r="AJ1737" s="2580"/>
      <c r="AK1737" s="2581"/>
    </row>
    <row r="1738" spans="2:37" s="2887" customFormat="1" x14ac:dyDescent="0.2">
      <c r="B1738" s="2579" t="s">
        <v>5047</v>
      </c>
      <c r="C1738" s="3274"/>
      <c r="D1738" s="3619" t="s">
        <v>6066</v>
      </c>
      <c r="E1738" s="3619"/>
      <c r="F1738" s="3619"/>
      <c r="G1738" s="2580"/>
      <c r="H1738" s="2580"/>
      <c r="I1738" s="2580"/>
      <c r="J1738" s="2580"/>
      <c r="K1738" s="2580"/>
      <c r="L1738" s="2580"/>
      <c r="M1738" s="2580"/>
      <c r="N1738" s="2580"/>
      <c r="O1738" s="2580"/>
      <c r="P1738" s="2580"/>
      <c r="Q1738" s="2580"/>
      <c r="R1738" s="2580"/>
      <c r="S1738" s="2580"/>
      <c r="T1738" s="2580"/>
      <c r="U1738" s="2580"/>
      <c r="V1738" s="2580"/>
      <c r="W1738" s="2580"/>
      <c r="X1738" s="2580"/>
      <c r="Y1738" s="2580"/>
      <c r="Z1738" s="2580"/>
      <c r="AA1738" s="2580"/>
      <c r="AB1738" s="2580"/>
      <c r="AC1738" s="2580"/>
      <c r="AD1738" s="2580"/>
      <c r="AE1738" s="2580"/>
      <c r="AF1738" s="2580"/>
      <c r="AG1738" s="2580"/>
      <c r="AH1738" s="2580"/>
      <c r="AI1738" s="2580"/>
      <c r="AJ1738" s="2580"/>
      <c r="AK1738" s="2581"/>
    </row>
    <row r="1739" spans="2:37" s="2887" customFormat="1" ht="13.5" thickBot="1" x14ac:dyDescent="0.25">
      <c r="B1739" s="3620" t="s">
        <v>5061</v>
      </c>
      <c r="C1739" s="3621"/>
      <c r="D1739" s="3622">
        <v>41556</v>
      </c>
      <c r="E1739" s="3622"/>
      <c r="F1739" s="3274"/>
      <c r="G1739" s="2580"/>
      <c r="H1739" s="2580"/>
      <c r="I1739" s="2580"/>
      <c r="J1739" s="2580"/>
      <c r="K1739" s="2580"/>
      <c r="L1739" s="2580"/>
      <c r="M1739" s="2580"/>
      <c r="N1739" s="2580"/>
      <c r="O1739" s="2580"/>
      <c r="P1739" s="2580"/>
      <c r="Q1739" s="2580"/>
      <c r="R1739" s="2580"/>
      <c r="S1739" s="2580"/>
      <c r="T1739" s="2580"/>
      <c r="U1739" s="2580"/>
      <c r="V1739" s="2580"/>
      <c r="W1739" s="2580"/>
      <c r="X1739" s="2580"/>
      <c r="Y1739" s="2580"/>
      <c r="Z1739" s="2580"/>
      <c r="AA1739" s="2580"/>
      <c r="AB1739" s="2580"/>
      <c r="AC1739" s="2580"/>
      <c r="AD1739" s="2580"/>
      <c r="AE1739" s="2580"/>
      <c r="AF1739" s="2580"/>
      <c r="AG1739" s="2580"/>
      <c r="AH1739" s="2580"/>
      <c r="AI1739" s="2580"/>
      <c r="AJ1739" s="2580"/>
      <c r="AK1739" s="2581"/>
    </row>
    <row r="1740" spans="2:37" s="2887" customFormat="1" ht="142.5" customHeight="1" thickBot="1" x14ac:dyDescent="0.25">
      <c r="B1740" s="3633" t="s">
        <v>5062</v>
      </c>
      <c r="C1740" s="3634"/>
      <c r="D1740" s="3623" t="s">
        <v>6067</v>
      </c>
      <c r="E1740" s="3624"/>
      <c r="F1740" s="3624"/>
      <c r="G1740" s="3624"/>
      <c r="H1740" s="3624"/>
      <c r="I1740" s="3624"/>
      <c r="J1740" s="3624"/>
      <c r="K1740" s="3625"/>
      <c r="L1740" s="2580"/>
      <c r="M1740" s="2580"/>
      <c r="N1740" s="2580"/>
      <c r="O1740" s="2580"/>
      <c r="P1740" s="2580"/>
      <c r="Q1740" s="2580"/>
      <c r="R1740" s="2580"/>
      <c r="S1740" s="2580"/>
      <c r="T1740" s="2580"/>
      <c r="U1740" s="2580"/>
      <c r="V1740" s="2580"/>
      <c r="W1740" s="2580"/>
      <c r="X1740" s="2580"/>
      <c r="Y1740" s="2580"/>
      <c r="Z1740" s="2580"/>
      <c r="AA1740" s="2580"/>
      <c r="AB1740" s="2580"/>
      <c r="AC1740" s="2580"/>
      <c r="AD1740" s="2580"/>
      <c r="AE1740" s="2580"/>
      <c r="AF1740" s="2580"/>
      <c r="AG1740" s="2580"/>
      <c r="AH1740" s="2580"/>
      <c r="AI1740" s="2580"/>
      <c r="AJ1740" s="2580"/>
      <c r="AK1740" s="2581"/>
    </row>
    <row r="1741" spans="2:37" s="2887" customFormat="1" ht="13.5" customHeight="1" thickBot="1" x14ac:dyDescent="0.25">
      <c r="B1741" s="3635"/>
      <c r="C1741" s="3626"/>
      <c r="D1741" s="3626"/>
      <c r="E1741" s="3626"/>
      <c r="F1741" s="3626"/>
      <c r="G1741" s="3626"/>
      <c r="H1741" s="3626"/>
      <c r="I1741" s="3626"/>
      <c r="J1741" s="3626"/>
      <c r="K1741" s="3626"/>
      <c r="L1741" s="3626"/>
      <c r="M1741" s="3626"/>
      <c r="N1741" s="3626"/>
      <c r="O1741" s="3626"/>
      <c r="P1741" s="3626"/>
      <c r="Q1741" s="3626"/>
      <c r="R1741" s="2580"/>
      <c r="S1741" s="2580"/>
      <c r="T1741" s="2580"/>
      <c r="U1741" s="2580"/>
      <c r="V1741" s="2580"/>
      <c r="W1741" s="2580"/>
      <c r="X1741" s="2580"/>
      <c r="Y1741" s="2580"/>
      <c r="Z1741" s="2580"/>
      <c r="AA1741" s="2580"/>
      <c r="AB1741" s="2580"/>
      <c r="AC1741" s="2580"/>
      <c r="AD1741" s="2580"/>
      <c r="AE1741" s="2580"/>
      <c r="AF1741" s="2580"/>
      <c r="AG1741" s="2580"/>
      <c r="AH1741" s="2580"/>
      <c r="AI1741" s="2580"/>
      <c r="AJ1741" s="2580"/>
      <c r="AK1741" s="2581"/>
    </row>
    <row r="1742" spans="2:37" s="2887" customFormat="1" ht="13.5" customHeight="1" thickBot="1" x14ac:dyDescent="0.25">
      <c r="B1742" s="3627" t="s">
        <v>5063</v>
      </c>
      <c r="C1742" s="3627"/>
      <c r="D1742" s="3627" t="s">
        <v>5053</v>
      </c>
      <c r="E1742" s="3627" t="s">
        <v>5064</v>
      </c>
      <c r="F1742" s="3629" t="s">
        <v>224</v>
      </c>
      <c r="G1742" s="3629"/>
      <c r="H1742" s="3629"/>
      <c r="I1742" s="3629"/>
      <c r="J1742" s="3629"/>
      <c r="K1742" s="3629"/>
      <c r="L1742" s="3629"/>
      <c r="M1742" s="3629"/>
      <c r="N1742" s="3629"/>
      <c r="O1742" s="3629"/>
      <c r="P1742" s="3629"/>
      <c r="Q1742" s="3629"/>
      <c r="R1742" s="3629"/>
      <c r="S1742" s="3629" t="s">
        <v>340</v>
      </c>
      <c r="T1742" s="3629"/>
      <c r="U1742" s="3629"/>
      <c r="V1742" s="3629"/>
      <c r="W1742" s="3629"/>
      <c r="X1742" s="3629"/>
      <c r="Y1742" s="3629"/>
      <c r="Z1742" s="3629"/>
      <c r="AA1742" s="3629"/>
      <c r="AB1742" s="3629"/>
      <c r="AC1742" s="3629"/>
      <c r="AD1742" s="3629" t="s">
        <v>225</v>
      </c>
      <c r="AE1742" s="3629"/>
      <c r="AF1742" s="3629"/>
      <c r="AG1742" s="3629"/>
      <c r="AH1742" s="3630" t="s">
        <v>5048</v>
      </c>
      <c r="AI1742" s="3630"/>
      <c r="AJ1742" s="3630"/>
      <c r="AK1742" s="2581"/>
    </row>
    <row r="1743" spans="2:37" s="2887" customFormat="1" ht="13.5" thickBot="1" x14ac:dyDescent="0.25">
      <c r="B1743" s="3628"/>
      <c r="C1743" s="3628"/>
      <c r="D1743" s="3628"/>
      <c r="E1743" s="3628"/>
      <c r="F1743" s="3628" t="s">
        <v>5065</v>
      </c>
      <c r="G1743" s="3628" t="s">
        <v>5066</v>
      </c>
      <c r="H1743" s="3627" t="s">
        <v>5067</v>
      </c>
      <c r="I1743" s="3631" t="s">
        <v>5068</v>
      </c>
      <c r="J1743" s="3631" t="s">
        <v>5069</v>
      </c>
      <c r="K1743" s="3632" t="s">
        <v>5070</v>
      </c>
      <c r="L1743" s="3632" t="s">
        <v>5071</v>
      </c>
      <c r="M1743" s="3631" t="s">
        <v>5072</v>
      </c>
      <c r="N1743" s="3631"/>
      <c r="O1743" s="3632" t="s">
        <v>5073</v>
      </c>
      <c r="P1743" s="3632" t="s">
        <v>5074</v>
      </c>
      <c r="Q1743" s="3632" t="s">
        <v>5075</v>
      </c>
      <c r="R1743" s="3632" t="s">
        <v>5076</v>
      </c>
      <c r="S1743" s="3627" t="s">
        <v>5077</v>
      </c>
      <c r="T1743" s="3627" t="s">
        <v>5078</v>
      </c>
      <c r="U1743" s="3627" t="s">
        <v>5079</v>
      </c>
      <c r="V1743" s="3627" t="s">
        <v>5080</v>
      </c>
      <c r="W1743" s="3627" t="s">
        <v>5081</v>
      </c>
      <c r="X1743" s="3627" t="s">
        <v>5082</v>
      </c>
      <c r="Y1743" s="3627" t="s">
        <v>5083</v>
      </c>
      <c r="Z1743" s="3627" t="s">
        <v>5084</v>
      </c>
      <c r="AA1743" s="3627" t="s">
        <v>5085</v>
      </c>
      <c r="AB1743" s="3631" t="s">
        <v>5086</v>
      </c>
      <c r="AC1743" s="3631" t="s">
        <v>5087</v>
      </c>
      <c r="AD1743" s="3627" t="s">
        <v>5088</v>
      </c>
      <c r="AE1743" s="3627" t="s">
        <v>5089</v>
      </c>
      <c r="AF1743" s="3627" t="s">
        <v>5090</v>
      </c>
      <c r="AG1743" s="3627" t="s">
        <v>5091</v>
      </c>
      <c r="AH1743" s="3627" t="s">
        <v>1162</v>
      </c>
      <c r="AI1743" s="3627" t="s">
        <v>5049</v>
      </c>
      <c r="AJ1743" s="3627" t="s">
        <v>5050</v>
      </c>
      <c r="AK1743" s="2581"/>
    </row>
    <row r="1744" spans="2:37" s="2887" customFormat="1" ht="13.5" customHeight="1" thickBot="1" x14ac:dyDescent="0.25">
      <c r="B1744" s="3628"/>
      <c r="C1744" s="3628"/>
      <c r="D1744" s="3628"/>
      <c r="E1744" s="3628"/>
      <c r="F1744" s="3628"/>
      <c r="G1744" s="3628"/>
      <c r="H1744" s="3628"/>
      <c r="I1744" s="3632"/>
      <c r="J1744" s="3632"/>
      <c r="K1744" s="3632"/>
      <c r="L1744" s="3632"/>
      <c r="M1744" s="3271" t="s">
        <v>5092</v>
      </c>
      <c r="N1744" s="3272" t="s">
        <v>2809</v>
      </c>
      <c r="O1744" s="3632"/>
      <c r="P1744" s="3632"/>
      <c r="Q1744" s="3632"/>
      <c r="R1744" s="3632"/>
      <c r="S1744" s="3628"/>
      <c r="T1744" s="3628"/>
      <c r="U1744" s="3628"/>
      <c r="V1744" s="3628"/>
      <c r="W1744" s="3628"/>
      <c r="X1744" s="3628"/>
      <c r="Y1744" s="3628"/>
      <c r="Z1744" s="3628"/>
      <c r="AA1744" s="3628"/>
      <c r="AB1744" s="3632"/>
      <c r="AC1744" s="3632"/>
      <c r="AD1744" s="3628"/>
      <c r="AE1744" s="3628"/>
      <c r="AF1744" s="3628"/>
      <c r="AG1744" s="3628"/>
      <c r="AH1744" s="3628"/>
      <c r="AI1744" s="3628"/>
      <c r="AJ1744" s="3628"/>
      <c r="AK1744" s="2581"/>
    </row>
    <row r="1745" spans="2:37" s="2887" customFormat="1" ht="13.5" customHeight="1" thickBot="1" x14ac:dyDescent="0.25">
      <c r="B1745" s="3653" t="s">
        <v>6068</v>
      </c>
      <c r="C1745" s="3654"/>
      <c r="D1745" s="3387" t="s">
        <v>1545</v>
      </c>
      <c r="E1745" s="3289">
        <v>1</v>
      </c>
      <c r="F1745" s="3387" t="s">
        <v>1545</v>
      </c>
      <c r="G1745" s="3387" t="s">
        <v>1545</v>
      </c>
      <c r="H1745" s="3387" t="s">
        <v>1545</v>
      </c>
      <c r="I1745" s="3387" t="s">
        <v>1545</v>
      </c>
      <c r="J1745" s="3387" t="s">
        <v>1545</v>
      </c>
      <c r="K1745" s="3387" t="s">
        <v>1545</v>
      </c>
      <c r="L1745" s="3387" t="s">
        <v>1545</v>
      </c>
      <c r="M1745" s="3387" t="s">
        <v>1545</v>
      </c>
      <c r="N1745" s="3387" t="s">
        <v>1545</v>
      </c>
      <c r="O1745" s="3387" t="s">
        <v>1545</v>
      </c>
      <c r="P1745" s="3387" t="s">
        <v>1545</v>
      </c>
      <c r="Q1745" s="3387" t="s">
        <v>1545</v>
      </c>
      <c r="R1745" s="3387" t="s">
        <v>1545</v>
      </c>
      <c r="S1745" s="3387" t="s">
        <v>1545</v>
      </c>
      <c r="T1745" s="3387" t="s">
        <v>1545</v>
      </c>
      <c r="U1745" s="3387" t="s">
        <v>1545</v>
      </c>
      <c r="V1745" s="3387" t="s">
        <v>1545</v>
      </c>
      <c r="W1745" s="3387" t="s">
        <v>1545</v>
      </c>
      <c r="X1745" s="3387" t="s">
        <v>1545</v>
      </c>
      <c r="Y1745" s="3387" t="s">
        <v>1545</v>
      </c>
      <c r="Z1745" s="3387" t="s">
        <v>1545</v>
      </c>
      <c r="AA1745" s="3387" t="s">
        <v>1545</v>
      </c>
      <c r="AB1745" s="3387" t="s">
        <v>1545</v>
      </c>
      <c r="AC1745" s="3387" t="s">
        <v>1545</v>
      </c>
      <c r="AD1745" s="3289">
        <v>1</v>
      </c>
      <c r="AE1745" s="3371" t="s">
        <v>259</v>
      </c>
      <c r="AF1745" s="3289">
        <f>1/3</f>
        <v>0.33333333333333331</v>
      </c>
      <c r="AG1745" s="3289">
        <v>0.5</v>
      </c>
      <c r="AH1745" s="3388" t="s">
        <v>1545</v>
      </c>
      <c r="AI1745" s="3388" t="s">
        <v>1545</v>
      </c>
      <c r="AJ1745" s="3388" t="s">
        <v>1545</v>
      </c>
      <c r="AK1745" s="2581"/>
    </row>
    <row r="1746" spans="2:37" s="2887" customFormat="1" x14ac:dyDescent="0.2">
      <c r="B1746" s="2582"/>
      <c r="C1746" s="2575"/>
      <c r="D1746" s="3648"/>
      <c r="E1746" s="3648"/>
      <c r="F1746" s="3648"/>
      <c r="G1746" s="3648"/>
      <c r="H1746" s="2575"/>
      <c r="I1746" s="2576"/>
      <c r="J1746" s="2576"/>
      <c r="K1746" s="2576"/>
      <c r="L1746" s="2576"/>
      <c r="M1746" s="2575"/>
      <c r="N1746" s="2576"/>
      <c r="O1746" s="2576"/>
      <c r="P1746" s="2576"/>
      <c r="Q1746" s="2576"/>
      <c r="R1746" s="2576"/>
      <c r="S1746" s="2575"/>
      <c r="T1746" s="2574"/>
      <c r="U1746" s="2574"/>
      <c r="V1746" s="2574"/>
      <c r="W1746" s="2574"/>
      <c r="X1746" s="2574"/>
      <c r="Y1746" s="2574"/>
      <c r="Z1746" s="2574"/>
      <c r="AA1746" s="2574"/>
      <c r="AB1746" s="2574"/>
      <c r="AC1746" s="2574"/>
      <c r="AD1746" s="2574"/>
      <c r="AE1746" s="2574"/>
      <c r="AF1746" s="2574"/>
      <c r="AG1746" s="2574"/>
      <c r="AH1746" s="2574"/>
      <c r="AI1746" s="2574"/>
      <c r="AJ1746" s="2574"/>
      <c r="AK1746" s="2581"/>
    </row>
    <row r="1747" spans="2:37" s="2887" customFormat="1" x14ac:dyDescent="0.2">
      <c r="B1747" s="3641" t="s">
        <v>5051</v>
      </c>
      <c r="C1747" s="3642"/>
      <c r="D1747" s="3640" t="s">
        <v>1545</v>
      </c>
      <c r="E1747" s="3640"/>
      <c r="F1747" s="3640"/>
      <c r="G1747" s="3640"/>
      <c r="H1747" s="2578"/>
      <c r="I1747" s="2578"/>
      <c r="J1747" s="2578"/>
      <c r="K1747" s="2578"/>
      <c r="L1747" s="2578"/>
      <c r="M1747" s="2578"/>
      <c r="N1747" s="2578"/>
      <c r="O1747" s="2578"/>
      <c r="P1747" s="2578"/>
      <c r="Q1747" s="2578"/>
      <c r="R1747" s="2578"/>
      <c r="S1747" s="2578"/>
      <c r="T1747" s="2574"/>
      <c r="U1747" s="2574"/>
      <c r="V1747" s="2574"/>
      <c r="W1747" s="2574"/>
      <c r="X1747" s="2574"/>
      <c r="Y1747" s="2574"/>
      <c r="Z1747" s="2574"/>
      <c r="AA1747" s="2574"/>
      <c r="AB1747" s="2574"/>
      <c r="AC1747" s="2574"/>
      <c r="AD1747" s="2574"/>
      <c r="AE1747" s="2574"/>
      <c r="AF1747" s="2574"/>
      <c r="AG1747" s="2574"/>
      <c r="AH1747" s="2574"/>
      <c r="AI1747" s="2574"/>
      <c r="AJ1747" s="2574"/>
      <c r="AK1747" s="2581"/>
    </row>
    <row r="1748" spans="2:37" s="2887" customFormat="1" x14ac:dyDescent="0.2">
      <c r="B1748" s="3641" t="s">
        <v>5052</v>
      </c>
      <c r="C1748" s="3642"/>
      <c r="D1748" s="3640" t="s">
        <v>10</v>
      </c>
      <c r="E1748" s="3640"/>
      <c r="F1748" s="3640"/>
      <c r="G1748" s="3640"/>
      <c r="H1748" s="2578"/>
      <c r="I1748" s="2578"/>
      <c r="J1748" s="2578"/>
      <c r="K1748" s="2578"/>
      <c r="L1748" s="2578"/>
      <c r="M1748" s="2578"/>
      <c r="N1748" s="2578"/>
      <c r="O1748" s="2578"/>
      <c r="P1748" s="2578"/>
      <c r="Q1748" s="2578"/>
      <c r="R1748" s="2578"/>
      <c r="S1748" s="2578"/>
      <c r="T1748" s="2574"/>
      <c r="U1748" s="2574"/>
      <c r="V1748" s="2574"/>
      <c r="W1748" s="2574"/>
      <c r="X1748" s="2574"/>
      <c r="Y1748" s="2574"/>
      <c r="Z1748" s="2574"/>
      <c r="AA1748" s="2574"/>
      <c r="AB1748" s="2574"/>
      <c r="AC1748" s="2574"/>
      <c r="AD1748" s="2574"/>
      <c r="AE1748" s="2574"/>
      <c r="AF1748" s="2574"/>
      <c r="AG1748" s="2574"/>
      <c r="AH1748" s="2574"/>
      <c r="AI1748" s="2574"/>
      <c r="AJ1748" s="2574"/>
      <c r="AK1748" s="2581"/>
    </row>
    <row r="1749" spans="2:37" s="2887" customFormat="1" ht="15.75" thickBot="1" x14ac:dyDescent="0.25">
      <c r="B1749" s="3645"/>
      <c r="C1749" s="3646"/>
      <c r="D1749" s="3647"/>
      <c r="E1749" s="3647"/>
      <c r="F1749" s="3647"/>
      <c r="G1749" s="3647"/>
      <c r="H1749" s="2583"/>
      <c r="I1749" s="2583"/>
      <c r="J1749" s="2583"/>
      <c r="K1749" s="2583"/>
      <c r="L1749" s="2583"/>
      <c r="M1749" s="2583"/>
      <c r="N1749" s="2583"/>
      <c r="O1749" s="2583"/>
      <c r="P1749" s="2583"/>
      <c r="Q1749" s="2583"/>
      <c r="R1749" s="2583"/>
      <c r="S1749" s="2583"/>
      <c r="T1749" s="2584"/>
      <c r="U1749" s="2584"/>
      <c r="V1749" s="2584"/>
      <c r="W1749" s="2584"/>
      <c r="X1749" s="2584"/>
      <c r="Y1749" s="2584"/>
      <c r="Z1749" s="2584"/>
      <c r="AA1749" s="2584"/>
      <c r="AB1749" s="2584"/>
      <c r="AC1749" s="2584"/>
      <c r="AD1749" s="2584"/>
      <c r="AE1749" s="2584"/>
      <c r="AF1749" s="2584"/>
      <c r="AG1749" s="2584"/>
      <c r="AH1749" s="2584"/>
      <c r="AI1749" s="2584"/>
      <c r="AJ1749" s="2584"/>
      <c r="AK1749" s="2586"/>
    </row>
    <row r="1750" spans="2:37" s="2887" customFormat="1" x14ac:dyDescent="0.2">
      <c r="B1750" s="2786" t="str">
        <f>+B1734</f>
        <v>.</v>
      </c>
    </row>
    <row r="1751" spans="2:37" s="2887" customFormat="1" ht="13.5" thickBot="1" x14ac:dyDescent="0.25">
      <c r="B1751" s="2786"/>
    </row>
    <row r="1752" spans="2:37" s="2887" customFormat="1" ht="20.25" x14ac:dyDescent="0.2">
      <c r="B1752" s="3616" t="s">
        <v>5060</v>
      </c>
      <c r="C1752" s="3617"/>
      <c r="D1752" s="3617"/>
      <c r="E1752" s="3617"/>
      <c r="F1752" s="3617"/>
      <c r="G1752" s="3617"/>
      <c r="H1752" s="3617"/>
      <c r="I1752" s="3617"/>
      <c r="J1752" s="3617"/>
      <c r="K1752" s="3617"/>
      <c r="L1752" s="3617"/>
      <c r="M1752" s="3617"/>
      <c r="N1752" s="3617"/>
      <c r="O1752" s="3617"/>
      <c r="P1752" s="3617"/>
      <c r="Q1752" s="3617"/>
      <c r="R1752" s="3617"/>
      <c r="S1752" s="3617"/>
      <c r="T1752" s="3617"/>
      <c r="U1752" s="3617"/>
      <c r="V1752" s="3617"/>
      <c r="W1752" s="3617"/>
      <c r="X1752" s="3617"/>
      <c r="Y1752" s="3617"/>
      <c r="Z1752" s="3617"/>
      <c r="AA1752" s="3617"/>
      <c r="AB1752" s="3617"/>
      <c r="AC1752" s="3617"/>
      <c r="AD1752" s="3617"/>
      <c r="AE1752" s="3617"/>
      <c r="AF1752" s="3617"/>
      <c r="AG1752" s="3617"/>
      <c r="AH1752" s="3617"/>
      <c r="AI1752" s="3617"/>
      <c r="AJ1752" s="3617"/>
      <c r="AK1752" s="3618"/>
    </row>
    <row r="1753" spans="2:37" s="2887" customFormat="1" x14ac:dyDescent="0.2">
      <c r="B1753" s="2579"/>
      <c r="C1753" s="3274"/>
      <c r="D1753" s="3274"/>
      <c r="E1753" s="3274"/>
      <c r="F1753" s="3274"/>
      <c r="G1753" s="2580"/>
      <c r="H1753" s="2580"/>
      <c r="I1753" s="2580"/>
      <c r="J1753" s="2580"/>
      <c r="K1753" s="2580"/>
      <c r="L1753" s="2580"/>
      <c r="M1753" s="2580"/>
      <c r="N1753" s="2580"/>
      <c r="O1753" s="2580"/>
      <c r="P1753" s="2580"/>
      <c r="Q1753" s="2580"/>
      <c r="R1753" s="2580"/>
      <c r="S1753" s="2580"/>
      <c r="T1753" s="2580"/>
      <c r="U1753" s="2580"/>
      <c r="V1753" s="2580"/>
      <c r="W1753" s="2580"/>
      <c r="X1753" s="2580"/>
      <c r="Y1753" s="2580"/>
      <c r="Z1753" s="2580"/>
      <c r="AA1753" s="2580"/>
      <c r="AB1753" s="2580"/>
      <c r="AC1753" s="2580"/>
      <c r="AD1753" s="2580"/>
      <c r="AE1753" s="2580"/>
      <c r="AF1753" s="2580"/>
      <c r="AG1753" s="2580"/>
      <c r="AH1753" s="2580"/>
      <c r="AI1753" s="2580"/>
      <c r="AJ1753" s="2580"/>
      <c r="AK1753" s="2581"/>
    </row>
    <row r="1754" spans="2:37" s="2887" customFormat="1" x14ac:dyDescent="0.2">
      <c r="B1754" s="2579" t="s">
        <v>5047</v>
      </c>
      <c r="C1754" s="3274"/>
      <c r="D1754" s="3619" t="s">
        <v>6066</v>
      </c>
      <c r="E1754" s="3619"/>
      <c r="F1754" s="3619"/>
      <c r="G1754" s="2580"/>
      <c r="H1754" s="2580"/>
      <c r="I1754" s="2580"/>
      <c r="J1754" s="2580"/>
      <c r="K1754" s="2580"/>
      <c r="L1754" s="2580"/>
      <c r="M1754" s="2580"/>
      <c r="N1754" s="2580"/>
      <c r="O1754" s="2580"/>
      <c r="P1754" s="2580"/>
      <c r="Q1754" s="2580"/>
      <c r="R1754" s="2580"/>
      <c r="S1754" s="2580"/>
      <c r="T1754" s="2580"/>
      <c r="U1754" s="2580"/>
      <c r="V1754" s="2580"/>
      <c r="W1754" s="2580"/>
      <c r="X1754" s="2580"/>
      <c r="Y1754" s="2580"/>
      <c r="Z1754" s="2580"/>
      <c r="AA1754" s="2580"/>
      <c r="AB1754" s="2580"/>
      <c r="AC1754" s="2580"/>
      <c r="AD1754" s="2580"/>
      <c r="AE1754" s="2580"/>
      <c r="AF1754" s="2580"/>
      <c r="AG1754" s="2580"/>
      <c r="AH1754" s="2580"/>
      <c r="AI1754" s="2580"/>
      <c r="AJ1754" s="2580"/>
      <c r="AK1754" s="2581"/>
    </row>
    <row r="1755" spans="2:37" s="2887" customFormat="1" ht="13.5" thickBot="1" x14ac:dyDescent="0.25">
      <c r="B1755" s="3620" t="s">
        <v>5061</v>
      </c>
      <c r="C1755" s="3621"/>
      <c r="D1755" s="3622">
        <v>41556</v>
      </c>
      <c r="E1755" s="3622"/>
      <c r="F1755" s="3274"/>
      <c r="G1755" s="2580"/>
      <c r="H1755" s="2580"/>
      <c r="I1755" s="2580"/>
      <c r="J1755" s="2580"/>
      <c r="K1755" s="2580"/>
      <c r="L1755" s="2580"/>
      <c r="M1755" s="2580"/>
      <c r="N1755" s="2580"/>
      <c r="O1755" s="2580"/>
      <c r="P1755" s="2580"/>
      <c r="Q1755" s="2580"/>
      <c r="R1755" s="2580"/>
      <c r="S1755" s="2580"/>
      <c r="T1755" s="2580"/>
      <c r="U1755" s="2580"/>
      <c r="V1755" s="2580"/>
      <c r="W1755" s="2580"/>
      <c r="X1755" s="2580"/>
      <c r="Y1755" s="2580"/>
      <c r="Z1755" s="2580"/>
      <c r="AA1755" s="2580"/>
      <c r="AB1755" s="2580"/>
      <c r="AC1755" s="2580"/>
      <c r="AD1755" s="2580"/>
      <c r="AE1755" s="2580"/>
      <c r="AF1755" s="2580"/>
      <c r="AG1755" s="2580"/>
      <c r="AH1755" s="2580"/>
      <c r="AI1755" s="2580"/>
      <c r="AJ1755" s="2580"/>
      <c r="AK1755" s="2581"/>
    </row>
    <row r="1756" spans="2:37" s="2887" customFormat="1" ht="128.25" customHeight="1" thickBot="1" x14ac:dyDescent="0.25">
      <c r="B1756" s="3633" t="s">
        <v>5062</v>
      </c>
      <c r="C1756" s="3634"/>
      <c r="D1756" s="3623" t="s">
        <v>6067</v>
      </c>
      <c r="E1756" s="3624"/>
      <c r="F1756" s="3624"/>
      <c r="G1756" s="3624"/>
      <c r="H1756" s="3624"/>
      <c r="I1756" s="3624"/>
      <c r="J1756" s="3624"/>
      <c r="K1756" s="3625"/>
      <c r="L1756" s="2580"/>
      <c r="M1756" s="2580"/>
      <c r="N1756" s="2580"/>
      <c r="O1756" s="2580"/>
      <c r="P1756" s="2580"/>
      <c r="Q1756" s="2580"/>
      <c r="R1756" s="2580"/>
      <c r="S1756" s="2580"/>
      <c r="T1756" s="2580"/>
      <c r="U1756" s="2580"/>
      <c r="V1756" s="2580"/>
      <c r="W1756" s="2580"/>
      <c r="X1756" s="2580"/>
      <c r="Y1756" s="2580"/>
      <c r="Z1756" s="2580"/>
      <c r="AA1756" s="2580"/>
      <c r="AB1756" s="2580"/>
      <c r="AC1756" s="2580"/>
      <c r="AD1756" s="2580"/>
      <c r="AE1756" s="2580"/>
      <c r="AF1756" s="2580"/>
      <c r="AG1756" s="2580"/>
      <c r="AH1756" s="2580"/>
      <c r="AI1756" s="2580"/>
      <c r="AJ1756" s="2580"/>
      <c r="AK1756" s="2581"/>
    </row>
    <row r="1757" spans="2:37" s="2887" customFormat="1" ht="13.5" thickBot="1" x14ac:dyDescent="0.25">
      <c r="B1757" s="3635"/>
      <c r="C1757" s="3626"/>
      <c r="D1757" s="3626"/>
      <c r="E1757" s="3626"/>
      <c r="F1757" s="3626"/>
      <c r="G1757" s="3626"/>
      <c r="H1757" s="3626"/>
      <c r="I1757" s="3626"/>
      <c r="J1757" s="3626"/>
      <c r="K1757" s="3626"/>
      <c r="L1757" s="3626"/>
      <c r="M1757" s="3626"/>
      <c r="N1757" s="3626"/>
      <c r="O1757" s="3626"/>
      <c r="P1757" s="3626"/>
      <c r="Q1757" s="3626"/>
      <c r="R1757" s="2580"/>
      <c r="S1757" s="2580"/>
      <c r="T1757" s="2580"/>
      <c r="U1757" s="2580"/>
      <c r="V1757" s="2580"/>
      <c r="W1757" s="2580"/>
      <c r="X1757" s="2580"/>
      <c r="Y1757" s="2580"/>
      <c r="Z1757" s="2580"/>
      <c r="AA1757" s="2580"/>
      <c r="AB1757" s="2580"/>
      <c r="AC1757" s="2580"/>
      <c r="AD1757" s="2580"/>
      <c r="AE1757" s="2580"/>
      <c r="AF1757" s="2580"/>
      <c r="AG1757" s="2580"/>
      <c r="AH1757" s="2580"/>
      <c r="AI1757" s="2580"/>
      <c r="AJ1757" s="2580"/>
      <c r="AK1757" s="2581"/>
    </row>
    <row r="1758" spans="2:37" s="2887" customFormat="1" ht="13.5" thickBot="1" x14ac:dyDescent="0.25">
      <c r="B1758" s="3627" t="s">
        <v>5063</v>
      </c>
      <c r="C1758" s="3627"/>
      <c r="D1758" s="3627" t="s">
        <v>5053</v>
      </c>
      <c r="E1758" s="3627" t="s">
        <v>5064</v>
      </c>
      <c r="F1758" s="3629" t="s">
        <v>224</v>
      </c>
      <c r="G1758" s="3629"/>
      <c r="H1758" s="3629"/>
      <c r="I1758" s="3629"/>
      <c r="J1758" s="3629"/>
      <c r="K1758" s="3629"/>
      <c r="L1758" s="3629"/>
      <c r="M1758" s="3629"/>
      <c r="N1758" s="3629"/>
      <c r="O1758" s="3629"/>
      <c r="P1758" s="3629"/>
      <c r="Q1758" s="3629"/>
      <c r="R1758" s="3629"/>
      <c r="S1758" s="3629" t="s">
        <v>340</v>
      </c>
      <c r="T1758" s="3629"/>
      <c r="U1758" s="3629"/>
      <c r="V1758" s="3629"/>
      <c r="W1758" s="3629"/>
      <c r="X1758" s="3629"/>
      <c r="Y1758" s="3629"/>
      <c r="Z1758" s="3629"/>
      <c r="AA1758" s="3629"/>
      <c r="AB1758" s="3629"/>
      <c r="AC1758" s="3629"/>
      <c r="AD1758" s="3629" t="s">
        <v>225</v>
      </c>
      <c r="AE1758" s="3629"/>
      <c r="AF1758" s="3629"/>
      <c r="AG1758" s="3629"/>
      <c r="AH1758" s="3630" t="s">
        <v>5048</v>
      </c>
      <c r="AI1758" s="3630"/>
      <c r="AJ1758" s="3630"/>
      <c r="AK1758" s="2581"/>
    </row>
    <row r="1759" spans="2:37" s="2887" customFormat="1" ht="13.5" thickBot="1" x14ac:dyDescent="0.25">
      <c r="B1759" s="3628"/>
      <c r="C1759" s="3628"/>
      <c r="D1759" s="3628"/>
      <c r="E1759" s="3628"/>
      <c r="F1759" s="3628" t="s">
        <v>5065</v>
      </c>
      <c r="G1759" s="3628" t="s">
        <v>5066</v>
      </c>
      <c r="H1759" s="3627" t="s">
        <v>5067</v>
      </c>
      <c r="I1759" s="3631" t="s">
        <v>5068</v>
      </c>
      <c r="J1759" s="3631" t="s">
        <v>5069</v>
      </c>
      <c r="K1759" s="3632" t="s">
        <v>5070</v>
      </c>
      <c r="L1759" s="3632" t="s">
        <v>5071</v>
      </c>
      <c r="M1759" s="3631" t="s">
        <v>5072</v>
      </c>
      <c r="N1759" s="3631"/>
      <c r="O1759" s="3632" t="s">
        <v>5073</v>
      </c>
      <c r="P1759" s="3632" t="s">
        <v>5074</v>
      </c>
      <c r="Q1759" s="3632" t="s">
        <v>5075</v>
      </c>
      <c r="R1759" s="3632" t="s">
        <v>5076</v>
      </c>
      <c r="S1759" s="3627" t="s">
        <v>5077</v>
      </c>
      <c r="T1759" s="3627" t="s">
        <v>5078</v>
      </c>
      <c r="U1759" s="3627" t="s">
        <v>5079</v>
      </c>
      <c r="V1759" s="3627" t="s">
        <v>5080</v>
      </c>
      <c r="W1759" s="3627" t="s">
        <v>5081</v>
      </c>
      <c r="X1759" s="3627" t="s">
        <v>5082</v>
      </c>
      <c r="Y1759" s="3627" t="s">
        <v>5083</v>
      </c>
      <c r="Z1759" s="3627" t="s">
        <v>5084</v>
      </c>
      <c r="AA1759" s="3627" t="s">
        <v>5085</v>
      </c>
      <c r="AB1759" s="3631" t="s">
        <v>5086</v>
      </c>
      <c r="AC1759" s="3631" t="s">
        <v>5087</v>
      </c>
      <c r="AD1759" s="3627" t="s">
        <v>5088</v>
      </c>
      <c r="AE1759" s="3627" t="s">
        <v>5089</v>
      </c>
      <c r="AF1759" s="3627" t="s">
        <v>5090</v>
      </c>
      <c r="AG1759" s="3627" t="s">
        <v>5091</v>
      </c>
      <c r="AH1759" s="3627" t="s">
        <v>1162</v>
      </c>
      <c r="AI1759" s="3627" t="s">
        <v>5049</v>
      </c>
      <c r="AJ1759" s="3627" t="s">
        <v>5050</v>
      </c>
      <c r="AK1759" s="2581"/>
    </row>
    <row r="1760" spans="2:37" s="2887" customFormat="1" ht="13.5" thickBot="1" x14ac:dyDescent="0.25">
      <c r="B1760" s="3628"/>
      <c r="C1760" s="3628"/>
      <c r="D1760" s="3628"/>
      <c r="E1760" s="3628"/>
      <c r="F1760" s="3628"/>
      <c r="G1760" s="3628"/>
      <c r="H1760" s="3628"/>
      <c r="I1760" s="3632"/>
      <c r="J1760" s="3632"/>
      <c r="K1760" s="3632"/>
      <c r="L1760" s="3632"/>
      <c r="M1760" s="3271" t="s">
        <v>5092</v>
      </c>
      <c r="N1760" s="3272" t="s">
        <v>2809</v>
      </c>
      <c r="O1760" s="3632"/>
      <c r="P1760" s="3632"/>
      <c r="Q1760" s="3632"/>
      <c r="R1760" s="3632"/>
      <c r="S1760" s="3628"/>
      <c r="T1760" s="3628"/>
      <c r="U1760" s="3628"/>
      <c r="V1760" s="3628"/>
      <c r="W1760" s="3628"/>
      <c r="X1760" s="3628"/>
      <c r="Y1760" s="3628"/>
      <c r="Z1760" s="3628"/>
      <c r="AA1760" s="3628"/>
      <c r="AB1760" s="3632"/>
      <c r="AC1760" s="3632"/>
      <c r="AD1760" s="3628"/>
      <c r="AE1760" s="3628"/>
      <c r="AF1760" s="3628"/>
      <c r="AG1760" s="3628"/>
      <c r="AH1760" s="3628"/>
      <c r="AI1760" s="3628"/>
      <c r="AJ1760" s="3628"/>
      <c r="AK1760" s="2581"/>
    </row>
    <row r="1761" spans="2:37" s="2887" customFormat="1" ht="13.5" thickBot="1" x14ac:dyDescent="0.25">
      <c r="B1761" s="3653" t="s">
        <v>6068</v>
      </c>
      <c r="C1761" s="3654"/>
      <c r="D1761" s="3387" t="s">
        <v>1545</v>
      </c>
      <c r="E1761" s="3289">
        <v>1</v>
      </c>
      <c r="F1761" s="3387" t="s">
        <v>1545</v>
      </c>
      <c r="G1761" s="3387" t="s">
        <v>1545</v>
      </c>
      <c r="H1761" s="3387" t="s">
        <v>1545</v>
      </c>
      <c r="I1761" s="3387" t="s">
        <v>1545</v>
      </c>
      <c r="J1761" s="3387" t="s">
        <v>1545</v>
      </c>
      <c r="K1761" s="3387" t="s">
        <v>1545</v>
      </c>
      <c r="L1761" s="3387" t="s">
        <v>1545</v>
      </c>
      <c r="M1761" s="3387" t="s">
        <v>1545</v>
      </c>
      <c r="N1761" s="3387" t="s">
        <v>1545</v>
      </c>
      <c r="O1761" s="3387" t="s">
        <v>1545</v>
      </c>
      <c r="P1761" s="3387" t="s">
        <v>1545</v>
      </c>
      <c r="Q1761" s="3387" t="s">
        <v>1545</v>
      </c>
      <c r="R1761" s="3387" t="s">
        <v>1545</v>
      </c>
      <c r="S1761" s="3387" t="s">
        <v>1545</v>
      </c>
      <c r="T1761" s="3387" t="s">
        <v>1545</v>
      </c>
      <c r="U1761" s="3387" t="s">
        <v>1545</v>
      </c>
      <c r="V1761" s="3387" t="s">
        <v>1545</v>
      </c>
      <c r="W1761" s="3387" t="s">
        <v>1545</v>
      </c>
      <c r="X1761" s="3387" t="s">
        <v>1545</v>
      </c>
      <c r="Y1761" s="3387" t="s">
        <v>1545</v>
      </c>
      <c r="Z1761" s="3387" t="s">
        <v>1545</v>
      </c>
      <c r="AA1761" s="3387" t="s">
        <v>1545</v>
      </c>
      <c r="AB1761" s="3387" t="s">
        <v>1545</v>
      </c>
      <c r="AC1761" s="3387" t="s">
        <v>1545</v>
      </c>
      <c r="AD1761" s="3289">
        <v>1</v>
      </c>
      <c r="AE1761" s="3371" t="s">
        <v>259</v>
      </c>
      <c r="AF1761" s="3289">
        <f>1/3</f>
        <v>0.33333333333333331</v>
      </c>
      <c r="AG1761" s="3289">
        <v>0.5</v>
      </c>
      <c r="AH1761" s="3388" t="s">
        <v>1545</v>
      </c>
      <c r="AI1761" s="3388" t="s">
        <v>1545</v>
      </c>
      <c r="AJ1761" s="3388" t="s">
        <v>1545</v>
      </c>
      <c r="AK1761" s="2581"/>
    </row>
    <row r="1762" spans="2:37" s="2887" customFormat="1" x14ac:dyDescent="0.2">
      <c r="B1762" s="2582"/>
      <c r="C1762" s="2575"/>
      <c r="D1762" s="3648"/>
      <c r="E1762" s="3648"/>
      <c r="F1762" s="3648"/>
      <c r="G1762" s="3648"/>
      <c r="H1762" s="2575"/>
      <c r="I1762" s="2576"/>
      <c r="J1762" s="2576"/>
      <c r="K1762" s="2576"/>
      <c r="L1762" s="2576"/>
      <c r="M1762" s="2575"/>
      <c r="N1762" s="2576"/>
      <c r="O1762" s="2576"/>
      <c r="P1762" s="2576"/>
      <c r="Q1762" s="2576"/>
      <c r="R1762" s="2576"/>
      <c r="S1762" s="2575"/>
      <c r="T1762" s="2574"/>
      <c r="U1762" s="2574"/>
      <c r="V1762" s="2574"/>
      <c r="W1762" s="2574"/>
      <c r="X1762" s="2574"/>
      <c r="Y1762" s="2574"/>
      <c r="Z1762" s="2574"/>
      <c r="AA1762" s="2574"/>
      <c r="AB1762" s="2574"/>
      <c r="AC1762" s="2574"/>
      <c r="AD1762" s="2574"/>
      <c r="AE1762" s="2574"/>
      <c r="AF1762" s="2574"/>
      <c r="AG1762" s="2574"/>
      <c r="AH1762" s="2574"/>
      <c r="AI1762" s="2574"/>
      <c r="AJ1762" s="2574"/>
      <c r="AK1762" s="2581"/>
    </row>
    <row r="1763" spans="2:37" s="2887" customFormat="1" x14ac:dyDescent="0.2">
      <c r="B1763" s="3641" t="s">
        <v>5051</v>
      </c>
      <c r="C1763" s="3642"/>
      <c r="D1763" s="3640" t="s">
        <v>1545</v>
      </c>
      <c r="E1763" s="3640"/>
      <c r="F1763" s="3640"/>
      <c r="G1763" s="3640"/>
      <c r="H1763" s="2578"/>
      <c r="I1763" s="2578"/>
      <c r="J1763" s="2578"/>
      <c r="K1763" s="2578"/>
      <c r="L1763" s="2578"/>
      <c r="M1763" s="2578"/>
      <c r="N1763" s="2578"/>
      <c r="O1763" s="2578"/>
      <c r="P1763" s="2578"/>
      <c r="Q1763" s="2578"/>
      <c r="R1763" s="2578"/>
      <c r="S1763" s="2578"/>
      <c r="T1763" s="2574"/>
      <c r="U1763" s="2574"/>
      <c r="V1763" s="2574"/>
      <c r="W1763" s="2574"/>
      <c r="X1763" s="2574"/>
      <c r="Y1763" s="2574"/>
      <c r="Z1763" s="2574"/>
      <c r="AA1763" s="2574"/>
      <c r="AB1763" s="2574"/>
      <c r="AC1763" s="2574"/>
      <c r="AD1763" s="2574"/>
      <c r="AE1763" s="2574"/>
      <c r="AF1763" s="2574"/>
      <c r="AG1763" s="2574"/>
      <c r="AH1763" s="2574"/>
      <c r="AI1763" s="2574"/>
      <c r="AJ1763" s="2574"/>
      <c r="AK1763" s="2581"/>
    </row>
    <row r="1764" spans="2:37" s="2887" customFormat="1" x14ac:dyDescent="0.2">
      <c r="B1764" s="3641" t="s">
        <v>5052</v>
      </c>
      <c r="C1764" s="3642"/>
      <c r="D1764" s="3640" t="s">
        <v>10</v>
      </c>
      <c r="E1764" s="3640"/>
      <c r="F1764" s="3640"/>
      <c r="G1764" s="3640"/>
      <c r="H1764" s="2578"/>
      <c r="I1764" s="2578"/>
      <c r="J1764" s="2578"/>
      <c r="K1764" s="2578"/>
      <c r="L1764" s="2578"/>
      <c r="M1764" s="2578"/>
      <c r="N1764" s="2578"/>
      <c r="O1764" s="2578"/>
      <c r="P1764" s="2578"/>
      <c r="Q1764" s="2578"/>
      <c r="R1764" s="2578"/>
      <c r="S1764" s="2578"/>
      <c r="T1764" s="2574"/>
      <c r="U1764" s="2574"/>
      <c r="V1764" s="2574"/>
      <c r="W1764" s="2574"/>
      <c r="X1764" s="2574"/>
      <c r="Y1764" s="2574"/>
      <c r="Z1764" s="2574"/>
      <c r="AA1764" s="2574"/>
      <c r="AB1764" s="2574"/>
      <c r="AC1764" s="2574"/>
      <c r="AD1764" s="2574"/>
      <c r="AE1764" s="2574"/>
      <c r="AF1764" s="2574"/>
      <c r="AG1764" s="2574"/>
      <c r="AH1764" s="2574"/>
      <c r="AI1764" s="2574"/>
      <c r="AJ1764" s="2574"/>
      <c r="AK1764" s="2581"/>
    </row>
    <row r="1765" spans="2:37" s="2887" customFormat="1" ht="15.75" thickBot="1" x14ac:dyDescent="0.25">
      <c r="B1765" s="3645"/>
      <c r="C1765" s="3646"/>
      <c r="D1765" s="3647"/>
      <c r="E1765" s="3647"/>
      <c r="F1765" s="3647"/>
      <c r="G1765" s="3647"/>
      <c r="H1765" s="2583"/>
      <c r="I1765" s="2583"/>
      <c r="J1765" s="2583"/>
      <c r="K1765" s="2583"/>
      <c r="L1765" s="2583"/>
      <c r="M1765" s="2583"/>
      <c r="N1765" s="2583"/>
      <c r="O1765" s="2583"/>
      <c r="P1765" s="2583"/>
      <c r="Q1765" s="2583"/>
      <c r="R1765" s="2583"/>
      <c r="S1765" s="2583"/>
      <c r="T1765" s="2584"/>
      <c r="U1765" s="2584"/>
      <c r="V1765" s="2584"/>
      <c r="W1765" s="2584"/>
      <c r="X1765" s="2584"/>
      <c r="Y1765" s="2584"/>
      <c r="Z1765" s="2584"/>
      <c r="AA1765" s="2584"/>
      <c r="AB1765" s="2584"/>
      <c r="AC1765" s="2584"/>
      <c r="AD1765" s="2584"/>
      <c r="AE1765" s="2584"/>
      <c r="AF1765" s="2584"/>
      <c r="AG1765" s="2584"/>
      <c r="AH1765" s="2584"/>
      <c r="AI1765" s="2584"/>
      <c r="AJ1765" s="2584"/>
      <c r="AK1765" s="2586"/>
    </row>
    <row r="1766" spans="2:37" s="2887" customFormat="1" x14ac:dyDescent="0.2">
      <c r="B1766" s="2786" t="str">
        <f>+B1750</f>
        <v>.</v>
      </c>
    </row>
    <row r="1767" spans="2:37" s="2887" customFormat="1" ht="13.5" thickBot="1" x14ac:dyDescent="0.25">
      <c r="B1767" s="2786"/>
    </row>
    <row r="1768" spans="2:37" s="2887" customFormat="1" ht="12.75" customHeight="1" x14ac:dyDescent="0.2">
      <c r="B1768" s="3616" t="s">
        <v>5060</v>
      </c>
      <c r="C1768" s="3617"/>
      <c r="D1768" s="3617"/>
      <c r="E1768" s="3617"/>
      <c r="F1768" s="3617"/>
      <c r="G1768" s="3617"/>
      <c r="H1768" s="3617"/>
      <c r="I1768" s="3617"/>
      <c r="J1768" s="3617"/>
      <c r="K1768" s="3617"/>
      <c r="L1768" s="3617"/>
      <c r="M1768" s="3617"/>
      <c r="N1768" s="3617"/>
      <c r="O1768" s="3617"/>
      <c r="P1768" s="3617"/>
      <c r="Q1768" s="3617"/>
      <c r="R1768" s="3617"/>
      <c r="S1768" s="3617"/>
      <c r="T1768" s="3617"/>
      <c r="U1768" s="3617"/>
      <c r="V1768" s="3617"/>
      <c r="W1768" s="3617"/>
      <c r="X1768" s="3617"/>
      <c r="Y1768" s="3617"/>
      <c r="Z1768" s="3617"/>
      <c r="AA1768" s="3617"/>
      <c r="AB1768" s="3617"/>
      <c r="AC1768" s="3617"/>
      <c r="AD1768" s="3617"/>
      <c r="AE1768" s="3617"/>
      <c r="AF1768" s="3617"/>
      <c r="AG1768" s="3617"/>
      <c r="AH1768" s="3617"/>
      <c r="AI1768" s="3617"/>
      <c r="AJ1768" s="3617"/>
      <c r="AK1768" s="3618"/>
    </row>
    <row r="1769" spans="2:37" s="2887" customFormat="1" ht="13.5" customHeight="1" x14ac:dyDescent="0.2">
      <c r="B1769" s="2579"/>
      <c r="C1769" s="3274"/>
      <c r="D1769" s="3274"/>
      <c r="E1769" s="3274"/>
      <c r="F1769" s="3274"/>
      <c r="G1769" s="2580"/>
      <c r="H1769" s="2580"/>
      <c r="I1769" s="2580"/>
      <c r="J1769" s="2580"/>
      <c r="K1769" s="2580"/>
      <c r="L1769" s="2580"/>
      <c r="M1769" s="2580"/>
      <c r="N1769" s="2580"/>
      <c r="O1769" s="2580"/>
      <c r="P1769" s="2580"/>
      <c r="Q1769" s="2580"/>
      <c r="R1769" s="2580"/>
      <c r="S1769" s="2580"/>
      <c r="T1769" s="2580"/>
      <c r="U1769" s="2580"/>
      <c r="V1769" s="2580"/>
      <c r="W1769" s="2580"/>
      <c r="X1769" s="2580"/>
      <c r="Y1769" s="2580"/>
      <c r="Z1769" s="2580"/>
      <c r="AA1769" s="2580"/>
      <c r="AB1769" s="2580"/>
      <c r="AC1769" s="2580"/>
      <c r="AD1769" s="2580"/>
      <c r="AE1769" s="2580"/>
      <c r="AF1769" s="2580"/>
      <c r="AG1769" s="2580"/>
      <c r="AH1769" s="2580"/>
      <c r="AI1769" s="2580"/>
      <c r="AJ1769" s="2580"/>
      <c r="AK1769" s="2581"/>
    </row>
    <row r="1770" spans="2:37" s="2887" customFormat="1" ht="13.5" customHeight="1" x14ac:dyDescent="0.2">
      <c r="B1770" s="2579" t="s">
        <v>5047</v>
      </c>
      <c r="C1770" s="3274"/>
      <c r="D1770" s="3619" t="s">
        <v>6059</v>
      </c>
      <c r="E1770" s="3619"/>
      <c r="F1770" s="3619"/>
      <c r="G1770" s="2580"/>
      <c r="H1770" s="2580"/>
      <c r="I1770" s="2580"/>
      <c r="J1770" s="2580"/>
      <c r="K1770" s="2580"/>
      <c r="L1770" s="2580"/>
      <c r="M1770" s="2580"/>
      <c r="N1770" s="2580"/>
      <c r="O1770" s="2580"/>
      <c r="P1770" s="2580"/>
      <c r="Q1770" s="2580"/>
      <c r="R1770" s="2580"/>
      <c r="S1770" s="2580"/>
      <c r="T1770" s="2580"/>
      <c r="U1770" s="2580"/>
      <c r="V1770" s="2580"/>
      <c r="W1770" s="2580"/>
      <c r="X1770" s="2580"/>
      <c r="Y1770" s="2580"/>
      <c r="Z1770" s="2580"/>
      <c r="AA1770" s="2580"/>
      <c r="AB1770" s="2580"/>
      <c r="AC1770" s="2580"/>
      <c r="AD1770" s="2580"/>
      <c r="AE1770" s="2580"/>
      <c r="AF1770" s="2580"/>
      <c r="AG1770" s="2580"/>
      <c r="AH1770" s="2580"/>
      <c r="AI1770" s="2580"/>
      <c r="AJ1770" s="2580"/>
      <c r="AK1770" s="2581"/>
    </row>
    <row r="1771" spans="2:37" s="2887" customFormat="1" ht="13.5" thickBot="1" x14ac:dyDescent="0.25">
      <c r="B1771" s="3620" t="s">
        <v>5061</v>
      </c>
      <c r="C1771" s="3621"/>
      <c r="D1771" s="3622">
        <v>41551</v>
      </c>
      <c r="E1771" s="3622"/>
      <c r="F1771" s="3274"/>
      <c r="G1771" s="2580"/>
      <c r="H1771" s="2580"/>
      <c r="I1771" s="2580"/>
      <c r="J1771" s="2580"/>
      <c r="K1771" s="2580"/>
      <c r="L1771" s="2580"/>
      <c r="M1771" s="2580"/>
      <c r="N1771" s="2580"/>
      <c r="O1771" s="2580"/>
      <c r="P1771" s="2580"/>
      <c r="Q1771" s="2580"/>
      <c r="R1771" s="2580"/>
      <c r="S1771" s="2580"/>
      <c r="T1771" s="2580"/>
      <c r="U1771" s="2580"/>
      <c r="V1771" s="2580"/>
      <c r="W1771" s="2580"/>
      <c r="X1771" s="2580"/>
      <c r="Y1771" s="2580"/>
      <c r="Z1771" s="2580"/>
      <c r="AA1771" s="2580"/>
      <c r="AB1771" s="2580"/>
      <c r="AC1771" s="2580"/>
      <c r="AD1771" s="2580"/>
      <c r="AE1771" s="2580"/>
      <c r="AF1771" s="2580"/>
      <c r="AG1771" s="2580"/>
      <c r="AH1771" s="2580"/>
      <c r="AI1771" s="2580"/>
      <c r="AJ1771" s="2580"/>
      <c r="AK1771" s="2581"/>
    </row>
    <row r="1772" spans="2:37" s="2887" customFormat="1" ht="150" customHeight="1" thickBot="1" x14ac:dyDescent="0.25">
      <c r="B1772" s="3633" t="s">
        <v>5062</v>
      </c>
      <c r="C1772" s="3634"/>
      <c r="D1772" s="3623" t="s">
        <v>6060</v>
      </c>
      <c r="E1772" s="3624"/>
      <c r="F1772" s="3624"/>
      <c r="G1772" s="3624"/>
      <c r="H1772" s="3624"/>
      <c r="I1772" s="3624"/>
      <c r="J1772" s="3624"/>
      <c r="K1772" s="3625"/>
      <c r="L1772" s="2580"/>
      <c r="M1772" s="2580"/>
      <c r="N1772" s="2580"/>
      <c r="O1772" s="2580"/>
      <c r="P1772" s="2580"/>
      <c r="Q1772" s="2580"/>
      <c r="R1772" s="2580"/>
      <c r="S1772" s="2580"/>
      <c r="T1772" s="2580"/>
      <c r="U1772" s="2580"/>
      <c r="V1772" s="2580"/>
      <c r="W1772" s="2580"/>
      <c r="X1772" s="2580"/>
      <c r="Y1772" s="2580"/>
      <c r="Z1772" s="2580"/>
      <c r="AA1772" s="2580"/>
      <c r="AB1772" s="2580"/>
      <c r="AC1772" s="2580"/>
      <c r="AD1772" s="2580"/>
      <c r="AE1772" s="2580"/>
      <c r="AF1772" s="2580"/>
      <c r="AG1772" s="2580"/>
      <c r="AH1772" s="2580"/>
      <c r="AI1772" s="2580"/>
      <c r="AJ1772" s="2580"/>
      <c r="AK1772" s="2581"/>
    </row>
    <row r="1773" spans="2:37" s="2887" customFormat="1" ht="13.5" customHeight="1" thickBot="1" x14ac:dyDescent="0.25">
      <c r="B1773" s="3635"/>
      <c r="C1773" s="3626"/>
      <c r="D1773" s="3626"/>
      <c r="E1773" s="3626"/>
      <c r="F1773" s="3626"/>
      <c r="G1773" s="3626"/>
      <c r="H1773" s="3626"/>
      <c r="I1773" s="3626"/>
      <c r="J1773" s="3626"/>
      <c r="K1773" s="3626"/>
      <c r="L1773" s="3626"/>
      <c r="M1773" s="3626"/>
      <c r="N1773" s="3626"/>
      <c r="O1773" s="3626"/>
      <c r="P1773" s="3626"/>
      <c r="Q1773" s="3626"/>
      <c r="R1773" s="2580"/>
      <c r="S1773" s="2580"/>
      <c r="T1773" s="2580"/>
      <c r="U1773" s="2580"/>
      <c r="V1773" s="2580"/>
      <c r="W1773" s="2580"/>
      <c r="X1773" s="2580"/>
      <c r="Y1773" s="2580"/>
      <c r="Z1773" s="2580"/>
      <c r="AA1773" s="2580"/>
      <c r="AB1773" s="2580"/>
      <c r="AC1773" s="2580"/>
      <c r="AD1773" s="2580"/>
      <c r="AE1773" s="2580"/>
      <c r="AF1773" s="2580"/>
      <c r="AG1773" s="2580"/>
      <c r="AH1773" s="2580"/>
      <c r="AI1773" s="2580"/>
      <c r="AJ1773" s="2580"/>
      <c r="AK1773" s="2581"/>
    </row>
    <row r="1774" spans="2:37" s="2887" customFormat="1" ht="13.5" thickBot="1" x14ac:dyDescent="0.25">
      <c r="B1774" s="3627" t="s">
        <v>5063</v>
      </c>
      <c r="C1774" s="3627"/>
      <c r="D1774" s="3627" t="s">
        <v>5053</v>
      </c>
      <c r="E1774" s="3627" t="s">
        <v>5064</v>
      </c>
      <c r="F1774" s="3629" t="s">
        <v>224</v>
      </c>
      <c r="G1774" s="3629"/>
      <c r="H1774" s="3629"/>
      <c r="I1774" s="3629"/>
      <c r="J1774" s="3629"/>
      <c r="K1774" s="3629"/>
      <c r="L1774" s="3629"/>
      <c r="M1774" s="3629"/>
      <c r="N1774" s="3629"/>
      <c r="O1774" s="3629"/>
      <c r="P1774" s="3629"/>
      <c r="Q1774" s="3629"/>
      <c r="R1774" s="3629"/>
      <c r="S1774" s="3629" t="s">
        <v>340</v>
      </c>
      <c r="T1774" s="3629"/>
      <c r="U1774" s="3629"/>
      <c r="V1774" s="3629"/>
      <c r="W1774" s="3629"/>
      <c r="X1774" s="3629"/>
      <c r="Y1774" s="3629"/>
      <c r="Z1774" s="3629"/>
      <c r="AA1774" s="3629"/>
      <c r="AB1774" s="3629"/>
      <c r="AC1774" s="3629"/>
      <c r="AD1774" s="3629" t="s">
        <v>225</v>
      </c>
      <c r="AE1774" s="3629"/>
      <c r="AF1774" s="3629"/>
      <c r="AG1774" s="3629"/>
      <c r="AH1774" s="3630" t="s">
        <v>5048</v>
      </c>
      <c r="AI1774" s="3630"/>
      <c r="AJ1774" s="3630"/>
      <c r="AK1774" s="2581"/>
    </row>
    <row r="1775" spans="2:37" s="2887" customFormat="1" ht="13.5" thickBot="1" x14ac:dyDescent="0.25">
      <c r="B1775" s="3628"/>
      <c r="C1775" s="3628"/>
      <c r="D1775" s="3628"/>
      <c r="E1775" s="3628"/>
      <c r="F1775" s="3628" t="s">
        <v>5065</v>
      </c>
      <c r="G1775" s="3628" t="s">
        <v>5066</v>
      </c>
      <c r="H1775" s="3627" t="s">
        <v>5067</v>
      </c>
      <c r="I1775" s="3631" t="s">
        <v>5068</v>
      </c>
      <c r="J1775" s="3631" t="s">
        <v>5069</v>
      </c>
      <c r="K1775" s="3632" t="s">
        <v>5070</v>
      </c>
      <c r="L1775" s="3632" t="s">
        <v>5071</v>
      </c>
      <c r="M1775" s="3631" t="s">
        <v>5072</v>
      </c>
      <c r="N1775" s="3631"/>
      <c r="O1775" s="3632" t="s">
        <v>5073</v>
      </c>
      <c r="P1775" s="3632" t="s">
        <v>5074</v>
      </c>
      <c r="Q1775" s="3632" t="s">
        <v>5075</v>
      </c>
      <c r="R1775" s="3632" t="s">
        <v>5076</v>
      </c>
      <c r="S1775" s="3627" t="s">
        <v>5077</v>
      </c>
      <c r="T1775" s="3627" t="s">
        <v>5078</v>
      </c>
      <c r="U1775" s="3627" t="s">
        <v>5079</v>
      </c>
      <c r="V1775" s="3627" t="s">
        <v>5080</v>
      </c>
      <c r="W1775" s="3627" t="s">
        <v>5081</v>
      </c>
      <c r="X1775" s="3627" t="s">
        <v>5082</v>
      </c>
      <c r="Y1775" s="3627" t="s">
        <v>5083</v>
      </c>
      <c r="Z1775" s="3627" t="s">
        <v>5084</v>
      </c>
      <c r="AA1775" s="3627" t="s">
        <v>5085</v>
      </c>
      <c r="AB1775" s="3631" t="s">
        <v>5086</v>
      </c>
      <c r="AC1775" s="3631" t="s">
        <v>5087</v>
      </c>
      <c r="AD1775" s="3627" t="s">
        <v>5088</v>
      </c>
      <c r="AE1775" s="3627" t="s">
        <v>5089</v>
      </c>
      <c r="AF1775" s="3627" t="s">
        <v>5090</v>
      </c>
      <c r="AG1775" s="3627" t="s">
        <v>5091</v>
      </c>
      <c r="AH1775" s="3627" t="s">
        <v>1162</v>
      </c>
      <c r="AI1775" s="3627" t="s">
        <v>5049</v>
      </c>
      <c r="AJ1775" s="3627" t="s">
        <v>5050</v>
      </c>
      <c r="AK1775" s="2581"/>
    </row>
    <row r="1776" spans="2:37" s="2887" customFormat="1" ht="13.5" thickBot="1" x14ac:dyDescent="0.25">
      <c r="B1776" s="3628"/>
      <c r="C1776" s="3628"/>
      <c r="D1776" s="3628"/>
      <c r="E1776" s="3657"/>
      <c r="F1776" s="3628"/>
      <c r="G1776" s="3628"/>
      <c r="H1776" s="3628"/>
      <c r="I1776" s="3632"/>
      <c r="J1776" s="3632"/>
      <c r="K1776" s="3632"/>
      <c r="L1776" s="3632"/>
      <c r="M1776" s="3271" t="s">
        <v>5092</v>
      </c>
      <c r="N1776" s="3272" t="s">
        <v>2809</v>
      </c>
      <c r="O1776" s="3632"/>
      <c r="P1776" s="3632"/>
      <c r="Q1776" s="3632"/>
      <c r="R1776" s="3632"/>
      <c r="S1776" s="3628"/>
      <c r="T1776" s="3628"/>
      <c r="U1776" s="3628"/>
      <c r="V1776" s="3628"/>
      <c r="W1776" s="3628"/>
      <c r="X1776" s="3628"/>
      <c r="Y1776" s="3628"/>
      <c r="Z1776" s="3628"/>
      <c r="AA1776" s="3628"/>
      <c r="AB1776" s="3632"/>
      <c r="AC1776" s="3632"/>
      <c r="AD1776" s="3628"/>
      <c r="AE1776" s="3628"/>
      <c r="AF1776" s="3628"/>
      <c r="AG1776" s="3628"/>
      <c r="AH1776" s="3628"/>
      <c r="AI1776" s="3628"/>
      <c r="AJ1776" s="3628"/>
      <c r="AK1776" s="2581"/>
    </row>
    <row r="1777" spans="2:37" s="2887" customFormat="1" x14ac:dyDescent="0.2">
      <c r="B1777" s="3658" t="s">
        <v>6061</v>
      </c>
      <c r="C1777" s="3659"/>
      <c r="D1777" s="3208" t="s">
        <v>1545</v>
      </c>
      <c r="E1777" s="3180">
        <v>1</v>
      </c>
      <c r="F1777" s="3208" t="s">
        <v>1545</v>
      </c>
      <c r="G1777" s="3208" t="s">
        <v>1545</v>
      </c>
      <c r="H1777" s="3208" t="s">
        <v>1545</v>
      </c>
      <c r="I1777" s="3208" t="s">
        <v>1545</v>
      </c>
      <c r="J1777" s="3208" t="s">
        <v>1545</v>
      </c>
      <c r="K1777" s="3208" t="s">
        <v>1545</v>
      </c>
      <c r="L1777" s="3208" t="s">
        <v>1545</v>
      </c>
      <c r="M1777" s="3208" t="s">
        <v>1545</v>
      </c>
      <c r="N1777" s="3208" t="s">
        <v>1545</v>
      </c>
      <c r="O1777" s="3208" t="s">
        <v>1545</v>
      </c>
      <c r="P1777" s="3208" t="s">
        <v>1545</v>
      </c>
      <c r="Q1777" s="3208" t="s">
        <v>1545</v>
      </c>
      <c r="R1777" s="3208" t="s">
        <v>1545</v>
      </c>
      <c r="S1777" s="3208" t="s">
        <v>1545</v>
      </c>
      <c r="T1777" s="3208" t="s">
        <v>1545</v>
      </c>
      <c r="U1777" s="3208" t="s">
        <v>1545</v>
      </c>
      <c r="V1777" s="3208" t="s">
        <v>1545</v>
      </c>
      <c r="W1777" s="3208" t="s">
        <v>1545</v>
      </c>
      <c r="X1777" s="3208" t="s">
        <v>1545</v>
      </c>
      <c r="Y1777" s="3208" t="s">
        <v>1545</v>
      </c>
      <c r="Z1777" s="3208" t="s">
        <v>1545</v>
      </c>
      <c r="AA1777" s="3208" t="s">
        <v>1545</v>
      </c>
      <c r="AB1777" s="3208" t="s">
        <v>1545</v>
      </c>
      <c r="AC1777" s="3208" t="s">
        <v>1545</v>
      </c>
      <c r="AD1777" s="3180">
        <v>1</v>
      </c>
      <c r="AE1777" s="3374" t="s">
        <v>6062</v>
      </c>
      <c r="AF1777" s="3375" t="s">
        <v>1545</v>
      </c>
      <c r="AG1777" s="3375">
        <v>0.1</v>
      </c>
      <c r="AH1777" s="3376" t="s">
        <v>1545</v>
      </c>
      <c r="AI1777" s="3376" t="s">
        <v>1545</v>
      </c>
      <c r="AJ1777" s="3376" t="s">
        <v>1545</v>
      </c>
      <c r="AK1777" s="2581"/>
    </row>
    <row r="1778" spans="2:37" s="2887" customFormat="1" ht="13.5" thickBot="1" x14ac:dyDescent="0.25">
      <c r="B1778" s="3655" t="s">
        <v>6063</v>
      </c>
      <c r="C1778" s="3656"/>
      <c r="D1778" s="3381" t="s">
        <v>1545</v>
      </c>
      <c r="E1778" s="3181">
        <v>3</v>
      </c>
      <c r="F1778" s="3181" t="s">
        <v>1545</v>
      </c>
      <c r="G1778" s="3170" t="s">
        <v>1545</v>
      </c>
      <c r="H1778" s="3169" t="s">
        <v>1545</v>
      </c>
      <c r="I1778" s="3169" t="s">
        <v>1545</v>
      </c>
      <c r="J1778" s="3169" t="s">
        <v>1545</v>
      </c>
      <c r="K1778" s="3170" t="s">
        <v>1545</v>
      </c>
      <c r="L1778" s="3170" t="s">
        <v>1545</v>
      </c>
      <c r="M1778" s="3381" t="s">
        <v>1545</v>
      </c>
      <c r="N1778" s="3382" t="s">
        <v>1545</v>
      </c>
      <c r="O1778" s="3170" t="s">
        <v>1545</v>
      </c>
      <c r="P1778" s="3170" t="s">
        <v>1545</v>
      </c>
      <c r="Q1778" s="3170" t="s">
        <v>1545</v>
      </c>
      <c r="R1778" s="3170" t="s">
        <v>1545</v>
      </c>
      <c r="S1778" s="3383" t="s">
        <v>1545</v>
      </c>
      <c r="T1778" s="3170" t="s">
        <v>1545</v>
      </c>
      <c r="U1778" s="3084" t="s">
        <v>1545</v>
      </c>
      <c r="V1778" s="3084" t="s">
        <v>1545</v>
      </c>
      <c r="W1778" s="3170" t="s">
        <v>1545</v>
      </c>
      <c r="X1778" s="3170" t="s">
        <v>1545</v>
      </c>
      <c r="Y1778" s="3084" t="s">
        <v>1545</v>
      </c>
      <c r="Z1778" s="3084" t="s">
        <v>1545</v>
      </c>
      <c r="AA1778" s="3084" t="s">
        <v>1545</v>
      </c>
      <c r="AB1778" s="3170" t="s">
        <v>1545</v>
      </c>
      <c r="AC1778" s="3170" t="s">
        <v>1545</v>
      </c>
      <c r="AD1778" s="3181">
        <v>3</v>
      </c>
      <c r="AE1778" s="3384" t="s">
        <v>6064</v>
      </c>
      <c r="AF1778" s="3385" t="s">
        <v>1545</v>
      </c>
      <c r="AG1778" s="3385">
        <v>0.1</v>
      </c>
      <c r="AH1778" s="3386" t="s">
        <v>1545</v>
      </c>
      <c r="AI1778" s="3386" t="s">
        <v>1545</v>
      </c>
      <c r="AJ1778" s="3086" t="s">
        <v>1545</v>
      </c>
      <c r="AK1778" s="2581"/>
    </row>
    <row r="1779" spans="2:37" s="2887" customFormat="1" x14ac:dyDescent="0.2">
      <c r="B1779" s="2582"/>
      <c r="C1779" s="2575"/>
      <c r="D1779" s="3648"/>
      <c r="E1779" s="3648"/>
      <c r="F1779" s="3648"/>
      <c r="G1779" s="3648"/>
      <c r="H1779" s="2575"/>
      <c r="I1779" s="2576"/>
      <c r="J1779" s="2576"/>
      <c r="K1779" s="2576"/>
      <c r="L1779" s="2576"/>
      <c r="M1779" s="2575"/>
      <c r="N1779" s="2576"/>
      <c r="O1779" s="2576"/>
      <c r="P1779" s="2576"/>
      <c r="Q1779" s="2576"/>
      <c r="R1779" s="2576"/>
      <c r="S1779" s="2575"/>
      <c r="T1779" s="2574"/>
      <c r="U1779" s="2574"/>
      <c r="V1779" s="2574"/>
      <c r="W1779" s="2574"/>
      <c r="X1779" s="2574"/>
      <c r="Y1779" s="2574"/>
      <c r="Z1779" s="2574"/>
      <c r="AA1779" s="2574"/>
      <c r="AB1779" s="2574"/>
      <c r="AC1779" s="2574"/>
      <c r="AD1779" s="2574"/>
      <c r="AE1779" s="2574"/>
      <c r="AF1779" s="2574"/>
      <c r="AG1779" s="2574"/>
      <c r="AH1779" s="2574"/>
      <c r="AI1779" s="2574"/>
      <c r="AJ1779" s="2574"/>
      <c r="AK1779" s="2581"/>
    </row>
    <row r="1780" spans="2:37" s="2887" customFormat="1" x14ac:dyDescent="0.2">
      <c r="B1780" s="3641" t="s">
        <v>5051</v>
      </c>
      <c r="C1780" s="3642"/>
      <c r="D1780" s="3640" t="s">
        <v>1545</v>
      </c>
      <c r="E1780" s="3640"/>
      <c r="F1780" s="3640"/>
      <c r="G1780" s="3640"/>
      <c r="H1780" s="2578"/>
      <c r="I1780" s="2578"/>
      <c r="J1780" s="2578"/>
      <c r="K1780" s="2578"/>
      <c r="L1780" s="2578"/>
      <c r="M1780" s="2578"/>
      <c r="N1780" s="2578"/>
      <c r="O1780" s="2578"/>
      <c r="P1780" s="2578"/>
      <c r="Q1780" s="2578"/>
      <c r="R1780" s="2578"/>
      <c r="S1780" s="2578"/>
      <c r="T1780" s="2574"/>
      <c r="U1780" s="2574"/>
      <c r="V1780" s="2574"/>
      <c r="W1780" s="2574"/>
      <c r="X1780" s="2574"/>
      <c r="Y1780" s="2574"/>
      <c r="Z1780" s="2574"/>
      <c r="AA1780" s="2574"/>
      <c r="AB1780" s="2574"/>
      <c r="AC1780" s="2574"/>
      <c r="AD1780" s="2574"/>
      <c r="AE1780" s="2574"/>
      <c r="AF1780" s="2574"/>
      <c r="AG1780" s="2574"/>
      <c r="AH1780" s="2574"/>
      <c r="AI1780" s="2574"/>
      <c r="AJ1780" s="2574"/>
      <c r="AK1780" s="2581"/>
    </row>
    <row r="1781" spans="2:37" s="2887" customFormat="1" x14ac:dyDescent="0.2">
      <c r="B1781" s="3641" t="s">
        <v>5052</v>
      </c>
      <c r="C1781" s="3642"/>
      <c r="D1781" s="3640" t="s">
        <v>6065</v>
      </c>
      <c r="E1781" s="3640"/>
      <c r="F1781" s="3640"/>
      <c r="G1781" s="3640"/>
      <c r="H1781" s="2578"/>
      <c r="I1781" s="2578"/>
      <c r="J1781" s="2578"/>
      <c r="K1781" s="2578"/>
      <c r="L1781" s="2578"/>
      <c r="M1781" s="2578"/>
      <c r="N1781" s="2578"/>
      <c r="O1781" s="2578"/>
      <c r="P1781" s="2578"/>
      <c r="Q1781" s="2578"/>
      <c r="R1781" s="2578"/>
      <c r="S1781" s="2578"/>
      <c r="T1781" s="2574"/>
      <c r="U1781" s="2574"/>
      <c r="V1781" s="2574"/>
      <c r="W1781" s="2574"/>
      <c r="X1781" s="2574"/>
      <c r="Y1781" s="2574"/>
      <c r="Z1781" s="2574"/>
      <c r="AA1781" s="2574"/>
      <c r="AB1781" s="2574"/>
      <c r="AC1781" s="2574"/>
      <c r="AD1781" s="2574"/>
      <c r="AE1781" s="2574"/>
      <c r="AF1781" s="2574"/>
      <c r="AG1781" s="2574"/>
      <c r="AH1781" s="2574"/>
      <c r="AI1781" s="2574"/>
      <c r="AJ1781" s="2574"/>
      <c r="AK1781" s="2581"/>
    </row>
    <row r="1782" spans="2:37" s="2887" customFormat="1" ht="15.75" thickBot="1" x14ac:dyDescent="0.25">
      <c r="B1782" s="3645"/>
      <c r="C1782" s="3646"/>
      <c r="D1782" s="3647"/>
      <c r="E1782" s="3647"/>
      <c r="F1782" s="3647"/>
      <c r="G1782" s="3647"/>
      <c r="H1782" s="2583"/>
      <c r="I1782" s="2583"/>
      <c r="J1782" s="2583"/>
      <c r="K1782" s="2583"/>
      <c r="L1782" s="2583"/>
      <c r="M1782" s="2583"/>
      <c r="N1782" s="2583"/>
      <c r="O1782" s="2583"/>
      <c r="P1782" s="2583"/>
      <c r="Q1782" s="2583"/>
      <c r="R1782" s="2583"/>
      <c r="S1782" s="2583"/>
      <c r="T1782" s="2584"/>
      <c r="U1782" s="2584"/>
      <c r="V1782" s="2584"/>
      <c r="W1782" s="2584"/>
      <c r="X1782" s="2584"/>
      <c r="Y1782" s="2584"/>
      <c r="Z1782" s="2584"/>
      <c r="AA1782" s="2584"/>
      <c r="AB1782" s="2584"/>
      <c r="AC1782" s="2584"/>
      <c r="AD1782" s="2584"/>
      <c r="AE1782" s="2584"/>
      <c r="AF1782" s="2584"/>
      <c r="AG1782" s="2584"/>
      <c r="AH1782" s="2584"/>
      <c r="AI1782" s="2584"/>
      <c r="AJ1782" s="2584"/>
      <c r="AK1782" s="2586"/>
    </row>
    <row r="1783" spans="2:37" s="2887" customFormat="1" x14ac:dyDescent="0.2">
      <c r="B1783" s="3660" t="str">
        <f>+B1766</f>
        <v>.</v>
      </c>
      <c r="C1783" s="3660"/>
    </row>
    <row r="1784" spans="2:37" s="2887" customFormat="1" ht="13.5" thickBot="1" x14ac:dyDescent="0.25">
      <c r="B1784" s="2786"/>
    </row>
    <row r="1785" spans="2:37" s="2887" customFormat="1" ht="20.25" x14ac:dyDescent="0.2">
      <c r="B1785" s="3616" t="s">
        <v>5060</v>
      </c>
      <c r="C1785" s="3617"/>
      <c r="D1785" s="3617"/>
      <c r="E1785" s="3617"/>
      <c r="F1785" s="3617"/>
      <c r="G1785" s="3617"/>
      <c r="H1785" s="3617"/>
      <c r="I1785" s="3617"/>
      <c r="J1785" s="3617"/>
      <c r="K1785" s="3617"/>
      <c r="L1785" s="3617"/>
      <c r="M1785" s="3617"/>
      <c r="N1785" s="3617"/>
      <c r="O1785" s="3617"/>
      <c r="P1785" s="3617"/>
      <c r="Q1785" s="3617"/>
      <c r="R1785" s="3617"/>
      <c r="S1785" s="3617"/>
      <c r="T1785" s="3617"/>
      <c r="U1785" s="3617"/>
      <c r="V1785" s="3617"/>
      <c r="W1785" s="3617"/>
      <c r="X1785" s="3617"/>
      <c r="Y1785" s="3617"/>
      <c r="Z1785" s="3617"/>
      <c r="AA1785" s="3617"/>
      <c r="AB1785" s="3617"/>
      <c r="AC1785" s="3617"/>
      <c r="AD1785" s="3617"/>
      <c r="AE1785" s="3617"/>
      <c r="AF1785" s="3617"/>
      <c r="AG1785" s="3617"/>
      <c r="AH1785" s="3617"/>
      <c r="AI1785" s="3617"/>
      <c r="AJ1785" s="3617"/>
      <c r="AK1785" s="3618"/>
    </row>
    <row r="1786" spans="2:37" s="2887" customFormat="1" x14ac:dyDescent="0.2">
      <c r="B1786" s="2579"/>
      <c r="C1786" s="3021"/>
      <c r="D1786" s="3021"/>
      <c r="E1786" s="3021"/>
      <c r="F1786" s="3021"/>
      <c r="G1786" s="2580"/>
      <c r="H1786" s="2580"/>
      <c r="I1786" s="2580"/>
      <c r="J1786" s="2580"/>
      <c r="K1786" s="2580"/>
      <c r="L1786" s="2580"/>
      <c r="M1786" s="2580"/>
      <c r="N1786" s="2580"/>
      <c r="O1786" s="2580"/>
      <c r="P1786" s="2580"/>
      <c r="Q1786" s="2580"/>
      <c r="R1786" s="2580"/>
      <c r="S1786" s="2580"/>
      <c r="T1786" s="2580"/>
      <c r="U1786" s="2580"/>
      <c r="V1786" s="2580"/>
      <c r="W1786" s="2580"/>
      <c r="X1786" s="2580"/>
      <c r="Y1786" s="2580"/>
      <c r="Z1786" s="2580"/>
      <c r="AA1786" s="2580"/>
      <c r="AB1786" s="2580"/>
      <c r="AC1786" s="2580"/>
      <c r="AD1786" s="2580"/>
      <c r="AE1786" s="2580"/>
      <c r="AF1786" s="2580"/>
      <c r="AG1786" s="2580"/>
      <c r="AH1786" s="2580"/>
      <c r="AI1786" s="2580"/>
      <c r="AJ1786" s="2580"/>
      <c r="AK1786" s="2581"/>
    </row>
    <row r="1787" spans="2:37" s="2887" customFormat="1" x14ac:dyDescent="0.2">
      <c r="B1787" s="2579" t="s">
        <v>5047</v>
      </c>
      <c r="C1787" s="3021"/>
      <c r="D1787" s="3720" t="s">
        <v>5909</v>
      </c>
      <c r="E1787" s="3720"/>
      <c r="F1787" s="3720"/>
      <c r="G1787" s="2580"/>
      <c r="H1787" s="2580"/>
      <c r="I1787" s="2580"/>
      <c r="J1787" s="2580"/>
      <c r="K1787" s="2580"/>
      <c r="L1787" s="2580"/>
      <c r="M1787" s="2580"/>
      <c r="N1787" s="2580"/>
      <c r="O1787" s="2580"/>
      <c r="P1787" s="2580"/>
      <c r="Q1787" s="2580"/>
      <c r="R1787" s="2580"/>
      <c r="S1787" s="2580"/>
      <c r="T1787" s="2580"/>
      <c r="U1787" s="2580"/>
      <c r="V1787" s="2580"/>
      <c r="W1787" s="2580"/>
      <c r="X1787" s="2580"/>
      <c r="Y1787" s="2580"/>
      <c r="Z1787" s="2580"/>
      <c r="AA1787" s="2580"/>
      <c r="AB1787" s="2580"/>
      <c r="AC1787" s="2580"/>
      <c r="AD1787" s="2580"/>
      <c r="AE1787" s="2580"/>
      <c r="AF1787" s="2580"/>
      <c r="AG1787" s="2580"/>
      <c r="AH1787" s="2580"/>
      <c r="AI1787" s="2580"/>
      <c r="AJ1787" s="2580"/>
      <c r="AK1787" s="2581"/>
    </row>
    <row r="1788" spans="2:37" s="2887" customFormat="1" ht="13.5" thickBot="1" x14ac:dyDescent="0.25">
      <c r="B1788" s="3620" t="s">
        <v>5061</v>
      </c>
      <c r="C1788" s="3621"/>
      <c r="D1788" s="3707">
        <v>41518</v>
      </c>
      <c r="E1788" s="3707"/>
      <c r="F1788" s="3021"/>
      <c r="G1788" s="2580"/>
      <c r="H1788" s="2580"/>
      <c r="I1788" s="2580"/>
      <c r="J1788" s="2580"/>
      <c r="K1788" s="2580"/>
      <c r="L1788" s="2580"/>
      <c r="M1788" s="2580"/>
      <c r="N1788" s="2580"/>
      <c r="O1788" s="2580"/>
      <c r="P1788" s="2580"/>
      <c r="Q1788" s="2580"/>
      <c r="R1788" s="2580"/>
      <c r="S1788" s="2580"/>
      <c r="T1788" s="2580"/>
      <c r="U1788" s="2580"/>
      <c r="V1788" s="2580"/>
      <c r="W1788" s="2580"/>
      <c r="X1788" s="2580"/>
      <c r="Y1788" s="2580"/>
      <c r="Z1788" s="2580"/>
      <c r="AA1788" s="2580"/>
      <c r="AB1788" s="2580"/>
      <c r="AC1788" s="2580"/>
      <c r="AD1788" s="2580"/>
      <c r="AE1788" s="2580"/>
      <c r="AF1788" s="2580"/>
      <c r="AG1788" s="2580"/>
      <c r="AH1788" s="2580"/>
      <c r="AI1788" s="2580"/>
      <c r="AJ1788" s="2580"/>
      <c r="AK1788" s="2581"/>
    </row>
    <row r="1789" spans="2:37" s="2887" customFormat="1" ht="65.25" customHeight="1" thickBot="1" x14ac:dyDescent="0.25">
      <c r="B1789" s="3633" t="s">
        <v>5062</v>
      </c>
      <c r="C1789" s="3634"/>
      <c r="D1789" s="3721" t="s">
        <v>5910</v>
      </c>
      <c r="E1789" s="3722"/>
      <c r="F1789" s="3722"/>
      <c r="G1789" s="3722"/>
      <c r="H1789" s="3722"/>
      <c r="I1789" s="3722"/>
      <c r="J1789" s="3722"/>
      <c r="K1789" s="3723"/>
      <c r="L1789" s="2580"/>
      <c r="M1789" s="2580"/>
      <c r="N1789" s="2580"/>
      <c r="O1789" s="2580"/>
      <c r="P1789" s="2580"/>
      <c r="Q1789" s="2580"/>
      <c r="R1789" s="2580"/>
      <c r="S1789" s="2580"/>
      <c r="T1789" s="2580"/>
      <c r="U1789" s="2580"/>
      <c r="V1789" s="2580"/>
      <c r="W1789" s="2580"/>
      <c r="X1789" s="2580"/>
      <c r="Y1789" s="2580"/>
      <c r="Z1789" s="2580"/>
      <c r="AA1789" s="2580"/>
      <c r="AB1789" s="2580"/>
      <c r="AC1789" s="2580"/>
      <c r="AD1789" s="2580"/>
      <c r="AE1789" s="2580"/>
      <c r="AF1789" s="2580"/>
      <c r="AG1789" s="2580"/>
      <c r="AH1789" s="2580"/>
      <c r="AI1789" s="2580"/>
      <c r="AJ1789" s="2580"/>
      <c r="AK1789" s="2581"/>
    </row>
    <row r="1790" spans="2:37" s="2887" customFormat="1" ht="13.5" thickBot="1" x14ac:dyDescent="0.25">
      <c r="B1790" s="3635"/>
      <c r="C1790" s="3626"/>
      <c r="D1790" s="3626"/>
      <c r="E1790" s="3626"/>
      <c r="F1790" s="3626"/>
      <c r="G1790" s="3626"/>
      <c r="H1790" s="3626"/>
      <c r="I1790" s="3626"/>
      <c r="J1790" s="3626"/>
      <c r="K1790" s="3626"/>
      <c r="L1790" s="3626"/>
      <c r="M1790" s="3626"/>
      <c r="N1790" s="3626"/>
      <c r="O1790" s="3626"/>
      <c r="P1790" s="3626"/>
      <c r="Q1790" s="3626"/>
      <c r="R1790" s="2580"/>
      <c r="S1790" s="2580"/>
      <c r="T1790" s="2580"/>
      <c r="U1790" s="2580"/>
      <c r="V1790" s="2580"/>
      <c r="W1790" s="2580"/>
      <c r="X1790" s="2580"/>
      <c r="Y1790" s="2580"/>
      <c r="Z1790" s="2580"/>
      <c r="AA1790" s="2580"/>
      <c r="AB1790" s="2580"/>
      <c r="AC1790" s="2580"/>
      <c r="AD1790" s="2580"/>
      <c r="AE1790" s="2580"/>
      <c r="AF1790" s="2580"/>
      <c r="AG1790" s="2580"/>
      <c r="AH1790" s="2580"/>
      <c r="AI1790" s="2580"/>
      <c r="AJ1790" s="2580"/>
      <c r="AK1790" s="2581"/>
    </row>
    <row r="1791" spans="2:37" s="2887" customFormat="1" ht="13.5" thickBot="1" x14ac:dyDescent="0.25">
      <c r="B1791" s="3627" t="s">
        <v>5063</v>
      </c>
      <c r="C1791" s="3627"/>
      <c r="D1791" s="3627" t="s">
        <v>5053</v>
      </c>
      <c r="E1791" s="3627" t="s">
        <v>5064</v>
      </c>
      <c r="F1791" s="3629" t="s">
        <v>224</v>
      </c>
      <c r="G1791" s="3629"/>
      <c r="H1791" s="3629"/>
      <c r="I1791" s="3629"/>
      <c r="J1791" s="3629"/>
      <c r="K1791" s="3629"/>
      <c r="L1791" s="3629"/>
      <c r="M1791" s="3629"/>
      <c r="N1791" s="3629"/>
      <c r="O1791" s="3629"/>
      <c r="P1791" s="3629"/>
      <c r="Q1791" s="3629"/>
      <c r="R1791" s="3629"/>
      <c r="S1791" s="3629" t="s">
        <v>340</v>
      </c>
      <c r="T1791" s="3629"/>
      <c r="U1791" s="3629"/>
      <c r="V1791" s="3629"/>
      <c r="W1791" s="3629"/>
      <c r="X1791" s="3629"/>
      <c r="Y1791" s="3629"/>
      <c r="Z1791" s="3629"/>
      <c r="AA1791" s="3629"/>
      <c r="AB1791" s="3629"/>
      <c r="AC1791" s="3629"/>
      <c r="AD1791" s="3629" t="s">
        <v>225</v>
      </c>
      <c r="AE1791" s="3629"/>
      <c r="AF1791" s="3629"/>
      <c r="AG1791" s="3629"/>
      <c r="AH1791" s="3630" t="s">
        <v>5048</v>
      </c>
      <c r="AI1791" s="3630"/>
      <c r="AJ1791" s="3630"/>
      <c r="AK1791" s="2581"/>
    </row>
    <row r="1792" spans="2:37" s="2887" customFormat="1" ht="13.5" thickBot="1" x14ac:dyDescent="0.25">
      <c r="B1792" s="3628"/>
      <c r="C1792" s="3628"/>
      <c r="D1792" s="3628"/>
      <c r="E1792" s="3628"/>
      <c r="F1792" s="3628" t="s">
        <v>5065</v>
      </c>
      <c r="G1792" s="3628" t="s">
        <v>5066</v>
      </c>
      <c r="H1792" s="3627" t="s">
        <v>5067</v>
      </c>
      <c r="I1792" s="3631" t="s">
        <v>5068</v>
      </c>
      <c r="J1792" s="3631" t="s">
        <v>5069</v>
      </c>
      <c r="K1792" s="3632" t="s">
        <v>5070</v>
      </c>
      <c r="L1792" s="3632" t="s">
        <v>5071</v>
      </c>
      <c r="M1792" s="3631" t="s">
        <v>5072</v>
      </c>
      <c r="N1792" s="3631"/>
      <c r="O1792" s="3632" t="s">
        <v>5073</v>
      </c>
      <c r="P1792" s="3632" t="s">
        <v>5074</v>
      </c>
      <c r="Q1792" s="3632" t="s">
        <v>5075</v>
      </c>
      <c r="R1792" s="3632" t="s">
        <v>5076</v>
      </c>
      <c r="S1792" s="3627" t="s">
        <v>5077</v>
      </c>
      <c r="T1792" s="3627" t="s">
        <v>5078</v>
      </c>
      <c r="U1792" s="3627" t="s">
        <v>5079</v>
      </c>
      <c r="V1792" s="3627" t="s">
        <v>5080</v>
      </c>
      <c r="W1792" s="3627" t="s">
        <v>5081</v>
      </c>
      <c r="X1792" s="3627" t="s">
        <v>5082</v>
      </c>
      <c r="Y1792" s="3627" t="s">
        <v>5083</v>
      </c>
      <c r="Z1792" s="3627" t="s">
        <v>5084</v>
      </c>
      <c r="AA1792" s="3627" t="s">
        <v>5085</v>
      </c>
      <c r="AB1792" s="3631" t="s">
        <v>5086</v>
      </c>
      <c r="AC1792" s="3631" t="s">
        <v>5087</v>
      </c>
      <c r="AD1792" s="3627" t="s">
        <v>5088</v>
      </c>
      <c r="AE1792" s="3627" t="s">
        <v>5089</v>
      </c>
      <c r="AF1792" s="3627" t="s">
        <v>5090</v>
      </c>
      <c r="AG1792" s="3627" t="s">
        <v>5091</v>
      </c>
      <c r="AH1792" s="3627" t="s">
        <v>1162</v>
      </c>
      <c r="AI1792" s="3627" t="s">
        <v>5049</v>
      </c>
      <c r="AJ1792" s="3627" t="s">
        <v>5050</v>
      </c>
      <c r="AK1792" s="2581"/>
    </row>
    <row r="1793" spans="2:37" s="2887" customFormat="1" ht="13.5" thickBot="1" x14ac:dyDescent="0.25">
      <c r="B1793" s="3628"/>
      <c r="C1793" s="3628"/>
      <c r="D1793" s="3628"/>
      <c r="E1793" s="3628"/>
      <c r="F1793" s="3628"/>
      <c r="G1793" s="3628"/>
      <c r="H1793" s="3628"/>
      <c r="I1793" s="3632"/>
      <c r="J1793" s="3632"/>
      <c r="K1793" s="3632"/>
      <c r="L1793" s="3632"/>
      <c r="M1793" s="3019" t="s">
        <v>5092</v>
      </c>
      <c r="N1793" s="3018" t="s">
        <v>2809</v>
      </c>
      <c r="O1793" s="3632"/>
      <c r="P1793" s="3632"/>
      <c r="Q1793" s="3632"/>
      <c r="R1793" s="3632"/>
      <c r="S1793" s="3628"/>
      <c r="T1793" s="3628"/>
      <c r="U1793" s="3628"/>
      <c r="V1793" s="3628"/>
      <c r="W1793" s="3628"/>
      <c r="X1793" s="3628"/>
      <c r="Y1793" s="3628"/>
      <c r="Z1793" s="3628"/>
      <c r="AA1793" s="3628"/>
      <c r="AB1793" s="3632"/>
      <c r="AC1793" s="3632"/>
      <c r="AD1793" s="3628"/>
      <c r="AE1793" s="3628"/>
      <c r="AF1793" s="3628"/>
      <c r="AG1793" s="3628"/>
      <c r="AH1793" s="3628"/>
      <c r="AI1793" s="3628"/>
      <c r="AJ1793" s="3628"/>
      <c r="AK1793" s="2581"/>
    </row>
    <row r="1794" spans="2:37" s="2887" customFormat="1" ht="38.25" x14ac:dyDescent="0.2">
      <c r="B1794" s="3708" t="s">
        <v>5911</v>
      </c>
      <c r="C1794" s="3709"/>
      <c r="D1794" s="3057" t="s">
        <v>5912</v>
      </c>
      <c r="E1794" s="3058">
        <v>20.160000000000004</v>
      </c>
      <c r="F1794" s="3058">
        <v>14.560000000000002</v>
      </c>
      <c r="G1794" s="3059" t="s">
        <v>1545</v>
      </c>
      <c r="H1794" s="3059" t="s">
        <v>1545</v>
      </c>
      <c r="I1794" s="3059" t="s">
        <v>1545</v>
      </c>
      <c r="J1794" s="3060">
        <v>86</v>
      </c>
      <c r="K1794" s="3061">
        <v>0.16800000000000001</v>
      </c>
      <c r="L1794" s="3061">
        <v>0.16800000000000001</v>
      </c>
      <c r="M1794" s="3060">
        <v>86</v>
      </c>
      <c r="N1794" s="3060">
        <v>86</v>
      </c>
      <c r="O1794" s="3061">
        <v>0.16800000000000001</v>
      </c>
      <c r="P1794" s="3061">
        <v>0.16800000000000001</v>
      </c>
      <c r="Q1794" s="3061">
        <v>0.16800000000000001</v>
      </c>
      <c r="R1794" s="3061">
        <v>0.16800000000000001</v>
      </c>
      <c r="S1794" s="3059" t="s">
        <v>1545</v>
      </c>
      <c r="T1794" s="3059" t="s">
        <v>1545</v>
      </c>
      <c r="U1794" s="3059" t="s">
        <v>1545</v>
      </c>
      <c r="V1794" s="3059" t="s">
        <v>1545</v>
      </c>
      <c r="W1794" s="3061">
        <v>6.720000000000001E-2</v>
      </c>
      <c r="X1794" s="3061">
        <v>6.720000000000001E-2</v>
      </c>
      <c r="Y1794" s="3062" t="s">
        <v>1545</v>
      </c>
      <c r="Z1794" s="3062" t="s">
        <v>1545</v>
      </c>
      <c r="AA1794" s="3062" t="s">
        <v>1545</v>
      </c>
      <c r="AB1794" s="3062" t="s">
        <v>1545</v>
      </c>
      <c r="AC1794" s="3061">
        <v>6.720000000000001E-2</v>
      </c>
      <c r="AD1794" s="3062" t="s">
        <v>1545</v>
      </c>
      <c r="AE1794" s="3062" t="s">
        <v>1545</v>
      </c>
      <c r="AF1794" s="3062" t="s">
        <v>1545</v>
      </c>
      <c r="AG1794" s="3061">
        <v>0.56000000000000005</v>
      </c>
      <c r="AH1794" s="3063" t="s">
        <v>5717</v>
      </c>
      <c r="AI1794" s="3063" t="s">
        <v>5057</v>
      </c>
      <c r="AJ1794" s="3064">
        <v>5.6000000000000005</v>
      </c>
      <c r="AK1794" s="2581"/>
    </row>
    <row r="1795" spans="2:37" s="2887" customFormat="1" ht="38.25" x14ac:dyDescent="0.2">
      <c r="B1795" s="3710" t="s">
        <v>5913</v>
      </c>
      <c r="C1795" s="3711"/>
      <c r="D1795" s="3050" t="s">
        <v>5914</v>
      </c>
      <c r="E1795" s="3051">
        <v>22.400000000000002</v>
      </c>
      <c r="F1795" s="3051">
        <v>16.8</v>
      </c>
      <c r="G1795" s="3052" t="s">
        <v>1545</v>
      </c>
      <c r="H1795" s="3052" t="s">
        <v>1545</v>
      </c>
      <c r="I1795" s="3052" t="s">
        <v>1545</v>
      </c>
      <c r="J1795" s="3053">
        <v>100</v>
      </c>
      <c r="K1795" s="3054">
        <v>0.16800000000000001</v>
      </c>
      <c r="L1795" s="3054">
        <v>0.16800000000000001</v>
      </c>
      <c r="M1795" s="3053">
        <v>100</v>
      </c>
      <c r="N1795" s="3053">
        <v>100</v>
      </c>
      <c r="O1795" s="3054">
        <v>0.16800000000000001</v>
      </c>
      <c r="P1795" s="3054">
        <v>0.16800000000000001</v>
      </c>
      <c r="Q1795" s="3054">
        <v>0.16800000000000001</v>
      </c>
      <c r="R1795" s="3054">
        <v>0.16800000000000001</v>
      </c>
      <c r="S1795" s="3052" t="s">
        <v>1545</v>
      </c>
      <c r="T1795" s="3052" t="s">
        <v>1545</v>
      </c>
      <c r="U1795" s="3052" t="s">
        <v>1545</v>
      </c>
      <c r="V1795" s="3052" t="s">
        <v>1545</v>
      </c>
      <c r="W1795" s="3054">
        <v>6.720000000000001E-2</v>
      </c>
      <c r="X1795" s="3054">
        <v>6.720000000000001E-2</v>
      </c>
      <c r="Y1795" s="3055" t="s">
        <v>1545</v>
      </c>
      <c r="Z1795" s="3055" t="s">
        <v>1545</v>
      </c>
      <c r="AA1795" s="3055" t="s">
        <v>1545</v>
      </c>
      <c r="AB1795" s="3055" t="s">
        <v>1545</v>
      </c>
      <c r="AC1795" s="3054">
        <v>6.720000000000001E-2</v>
      </c>
      <c r="AD1795" s="3055" t="s">
        <v>1545</v>
      </c>
      <c r="AE1795" s="3055" t="s">
        <v>1545</v>
      </c>
      <c r="AF1795" s="3055" t="s">
        <v>1545</v>
      </c>
      <c r="AG1795" s="3054">
        <v>0.56000000000000005</v>
      </c>
      <c r="AH1795" s="3056" t="s">
        <v>5717</v>
      </c>
      <c r="AI1795" s="3056" t="s">
        <v>5057</v>
      </c>
      <c r="AJ1795" s="3065">
        <v>5.6000000000000005</v>
      </c>
      <c r="AK1795" s="2581"/>
    </row>
    <row r="1796" spans="2:37" s="2887" customFormat="1" ht="39" thickBot="1" x14ac:dyDescent="0.25">
      <c r="B1796" s="3712" t="s">
        <v>5915</v>
      </c>
      <c r="C1796" s="3713"/>
      <c r="D1796" s="3080" t="s">
        <v>5916</v>
      </c>
      <c r="E1796" s="3081">
        <v>24.64</v>
      </c>
      <c r="F1796" s="3081">
        <v>19.040000000000003</v>
      </c>
      <c r="G1796" s="3082" t="s">
        <v>1545</v>
      </c>
      <c r="H1796" s="3082" t="s">
        <v>1545</v>
      </c>
      <c r="I1796" s="3082" t="s">
        <v>1545</v>
      </c>
      <c r="J1796" s="2820">
        <v>113</v>
      </c>
      <c r="K1796" s="3083">
        <v>0.16800000000000001</v>
      </c>
      <c r="L1796" s="3083">
        <v>0.16800000000000001</v>
      </c>
      <c r="M1796" s="2820">
        <v>113</v>
      </c>
      <c r="N1796" s="2820">
        <v>113</v>
      </c>
      <c r="O1796" s="3083">
        <v>0.16800000000000001</v>
      </c>
      <c r="P1796" s="3083">
        <v>0.16800000000000001</v>
      </c>
      <c r="Q1796" s="3083">
        <v>0.16800000000000001</v>
      </c>
      <c r="R1796" s="3083">
        <v>0.16800000000000001</v>
      </c>
      <c r="S1796" s="3082" t="s">
        <v>1545</v>
      </c>
      <c r="T1796" s="3082" t="s">
        <v>1545</v>
      </c>
      <c r="U1796" s="3082" t="s">
        <v>1545</v>
      </c>
      <c r="V1796" s="3082" t="s">
        <v>1545</v>
      </c>
      <c r="W1796" s="3083">
        <v>6.720000000000001E-2</v>
      </c>
      <c r="X1796" s="3083">
        <v>6.720000000000001E-2</v>
      </c>
      <c r="Y1796" s="3084" t="s">
        <v>1545</v>
      </c>
      <c r="Z1796" s="3084" t="s">
        <v>1545</v>
      </c>
      <c r="AA1796" s="3084" t="s">
        <v>1545</v>
      </c>
      <c r="AB1796" s="3084" t="s">
        <v>1545</v>
      </c>
      <c r="AC1796" s="3083">
        <v>6.720000000000001E-2</v>
      </c>
      <c r="AD1796" s="3084" t="s">
        <v>1545</v>
      </c>
      <c r="AE1796" s="3084" t="s">
        <v>1545</v>
      </c>
      <c r="AF1796" s="3084" t="s">
        <v>1545</v>
      </c>
      <c r="AG1796" s="3083">
        <v>0.56000000000000005</v>
      </c>
      <c r="AH1796" s="3085" t="s">
        <v>5717</v>
      </c>
      <c r="AI1796" s="3085" t="s">
        <v>5057</v>
      </c>
      <c r="AJ1796" s="3086">
        <v>5.6000000000000005</v>
      </c>
      <c r="AK1796" s="2581"/>
    </row>
    <row r="1797" spans="2:37" s="2887" customFormat="1" x14ac:dyDescent="0.2">
      <c r="B1797" s="2582"/>
      <c r="C1797" s="2575"/>
      <c r="D1797" s="3648"/>
      <c r="E1797" s="3648"/>
      <c r="F1797" s="3648"/>
      <c r="G1797" s="3648"/>
      <c r="H1797" s="2575"/>
      <c r="I1797" s="2576"/>
      <c r="J1797" s="2576"/>
      <c r="K1797" s="2576"/>
      <c r="L1797" s="2576"/>
      <c r="M1797" s="2575"/>
      <c r="N1797" s="2576"/>
      <c r="O1797" s="2576"/>
      <c r="P1797" s="2576"/>
      <c r="Q1797" s="2576"/>
      <c r="R1797" s="2576"/>
      <c r="S1797" s="2575"/>
      <c r="T1797" s="2574"/>
      <c r="U1797" s="2574"/>
      <c r="V1797" s="2574"/>
      <c r="W1797" s="2574"/>
      <c r="X1797" s="2574"/>
      <c r="Y1797" s="2574"/>
      <c r="Z1797" s="2574"/>
      <c r="AA1797" s="2574"/>
      <c r="AB1797" s="2574"/>
      <c r="AC1797" s="2574"/>
      <c r="AD1797" s="2574"/>
      <c r="AE1797" s="2574"/>
      <c r="AF1797" s="2574"/>
      <c r="AG1797" s="2574"/>
      <c r="AH1797" s="2574"/>
      <c r="AI1797" s="2574"/>
      <c r="AJ1797" s="2574"/>
      <c r="AK1797" s="2581"/>
    </row>
    <row r="1798" spans="2:37" s="2887" customFormat="1" ht="14.25" x14ac:dyDescent="0.2">
      <c r="B1798" s="3641" t="s">
        <v>5051</v>
      </c>
      <c r="C1798" s="3642"/>
      <c r="D1798" s="3699" t="s">
        <v>10</v>
      </c>
      <c r="E1798" s="3699"/>
      <c r="F1798" s="3699"/>
      <c r="G1798" s="3699"/>
      <c r="H1798" s="2578"/>
      <c r="I1798" s="2578"/>
      <c r="J1798" s="2578"/>
      <c r="K1798" s="2578"/>
      <c r="L1798" s="2578"/>
      <c r="M1798" s="2578"/>
      <c r="N1798" s="2578"/>
      <c r="O1798" s="2578"/>
      <c r="P1798" s="2578"/>
      <c r="Q1798" s="2578"/>
      <c r="R1798" s="2578"/>
      <c r="S1798" s="2578"/>
      <c r="T1798" s="2574"/>
      <c r="U1798" s="2574"/>
      <c r="V1798" s="2574"/>
      <c r="W1798" s="2574"/>
      <c r="X1798" s="2574"/>
      <c r="Y1798" s="2574"/>
      <c r="Z1798" s="2574"/>
      <c r="AA1798" s="2574"/>
      <c r="AB1798" s="2574"/>
      <c r="AC1798" s="2574"/>
      <c r="AD1798" s="2574"/>
      <c r="AE1798" s="2574"/>
      <c r="AF1798" s="2574"/>
      <c r="AG1798" s="2574"/>
      <c r="AH1798" s="2574"/>
      <c r="AI1798" s="2574"/>
      <c r="AJ1798" s="2574"/>
      <c r="AK1798" s="2581"/>
    </row>
    <row r="1799" spans="2:37" s="2887" customFormat="1" ht="14.25" x14ac:dyDescent="0.2">
      <c r="B1799" s="3641" t="s">
        <v>5052</v>
      </c>
      <c r="C1799" s="3642"/>
      <c r="D1799" s="3699" t="s">
        <v>10</v>
      </c>
      <c r="E1799" s="3699"/>
      <c r="F1799" s="3699"/>
      <c r="G1799" s="3699"/>
      <c r="H1799" s="2578"/>
      <c r="I1799" s="2578"/>
      <c r="J1799" s="2578"/>
      <c r="K1799" s="2578"/>
      <c r="L1799" s="2578"/>
      <c r="M1799" s="2578"/>
      <c r="N1799" s="2578"/>
      <c r="O1799" s="2578"/>
      <c r="P1799" s="2578"/>
      <c r="Q1799" s="2578"/>
      <c r="R1799" s="2578"/>
      <c r="S1799" s="2578"/>
      <c r="T1799" s="2574"/>
      <c r="U1799" s="2574"/>
      <c r="V1799" s="2574"/>
      <c r="W1799" s="2574"/>
      <c r="X1799" s="2574"/>
      <c r="Y1799" s="2574"/>
      <c r="Z1799" s="2574"/>
      <c r="AA1799" s="2574"/>
      <c r="AB1799" s="2574"/>
      <c r="AC1799" s="2574"/>
      <c r="AD1799" s="2574"/>
      <c r="AE1799" s="2574"/>
      <c r="AF1799" s="2574"/>
      <c r="AG1799" s="2574"/>
      <c r="AH1799" s="2574"/>
      <c r="AI1799" s="2574"/>
      <c r="AJ1799" s="2574"/>
      <c r="AK1799" s="2581"/>
    </row>
    <row r="1800" spans="2:37" s="2887" customFormat="1" ht="15.75" thickBot="1" x14ac:dyDescent="0.25">
      <c r="B1800" s="3645"/>
      <c r="C1800" s="3646"/>
      <c r="D1800" s="3647"/>
      <c r="E1800" s="3647"/>
      <c r="F1800" s="3647"/>
      <c r="G1800" s="3647"/>
      <c r="H1800" s="2583"/>
      <c r="I1800" s="2583"/>
      <c r="J1800" s="2583"/>
      <c r="K1800" s="2583"/>
      <c r="L1800" s="2583"/>
      <c r="M1800" s="2583"/>
      <c r="N1800" s="2583"/>
      <c r="O1800" s="2583"/>
      <c r="P1800" s="2583"/>
      <c r="Q1800" s="2583"/>
      <c r="R1800" s="2583"/>
      <c r="S1800" s="2583"/>
      <c r="T1800" s="2584"/>
      <c r="U1800" s="2584"/>
      <c r="V1800" s="2584"/>
      <c r="W1800" s="2584"/>
      <c r="X1800" s="2584"/>
      <c r="Y1800" s="2584"/>
      <c r="Z1800" s="2584"/>
      <c r="AA1800" s="2584"/>
      <c r="AB1800" s="2584"/>
      <c r="AC1800" s="2584"/>
      <c r="AD1800" s="2584"/>
      <c r="AE1800" s="2584"/>
      <c r="AF1800" s="2584"/>
      <c r="AG1800" s="2584"/>
      <c r="AH1800" s="2584"/>
      <c r="AI1800" s="2584"/>
      <c r="AJ1800" s="2584"/>
      <c r="AK1800" s="2586"/>
    </row>
    <row r="1801" spans="2:37" s="2887" customFormat="1" x14ac:dyDescent="0.2">
      <c r="B1801" s="2786" t="str">
        <f>+B1783</f>
        <v>.</v>
      </c>
    </row>
    <row r="1802" spans="2:37" s="2887" customFormat="1" ht="13.5" thickBot="1" x14ac:dyDescent="0.25">
      <c r="B1802" s="2786"/>
    </row>
    <row r="1803" spans="2:37" s="2887" customFormat="1" ht="20.25" x14ac:dyDescent="0.2">
      <c r="B1803" s="3616" t="s">
        <v>5060</v>
      </c>
      <c r="C1803" s="3617"/>
      <c r="D1803" s="3617"/>
      <c r="E1803" s="3617"/>
      <c r="F1803" s="3617"/>
      <c r="G1803" s="3617"/>
      <c r="H1803" s="3617"/>
      <c r="I1803" s="3617"/>
      <c r="J1803" s="3617"/>
      <c r="K1803" s="3617"/>
      <c r="L1803" s="3617"/>
      <c r="M1803" s="3617"/>
      <c r="N1803" s="3617"/>
      <c r="O1803" s="3617"/>
      <c r="P1803" s="3617"/>
      <c r="Q1803" s="3617"/>
      <c r="R1803" s="3617"/>
      <c r="S1803" s="3617"/>
      <c r="T1803" s="3617"/>
      <c r="U1803" s="3617"/>
      <c r="V1803" s="3617"/>
      <c r="W1803" s="3617"/>
      <c r="X1803" s="3617"/>
      <c r="Y1803" s="3617"/>
      <c r="Z1803" s="3617"/>
      <c r="AA1803" s="3617"/>
      <c r="AB1803" s="3617"/>
      <c r="AC1803" s="3617"/>
      <c r="AD1803" s="3617"/>
      <c r="AE1803" s="3617"/>
      <c r="AF1803" s="3617"/>
      <c r="AG1803" s="3617"/>
      <c r="AH1803" s="3617"/>
      <c r="AI1803" s="3617"/>
      <c r="AJ1803" s="3617"/>
      <c r="AK1803" s="3618"/>
    </row>
    <row r="1804" spans="2:37" s="2887" customFormat="1" x14ac:dyDescent="0.2">
      <c r="B1804" s="2579"/>
      <c r="C1804" s="3021"/>
      <c r="D1804" s="3021"/>
      <c r="E1804" s="3021"/>
      <c r="F1804" s="3021"/>
      <c r="G1804" s="2580"/>
      <c r="H1804" s="2580"/>
      <c r="I1804" s="2580"/>
      <c r="J1804" s="2580"/>
      <c r="K1804" s="2580"/>
      <c r="L1804" s="2580"/>
      <c r="M1804" s="2580"/>
      <c r="N1804" s="2580"/>
      <c r="O1804" s="2580"/>
      <c r="P1804" s="2580"/>
      <c r="Q1804" s="2580"/>
      <c r="R1804" s="2580"/>
      <c r="S1804" s="2580"/>
      <c r="T1804" s="2580"/>
      <c r="U1804" s="2580"/>
      <c r="V1804" s="2580"/>
      <c r="W1804" s="2580"/>
      <c r="X1804" s="2580"/>
      <c r="Y1804" s="2580"/>
      <c r="Z1804" s="2580"/>
      <c r="AA1804" s="2580"/>
      <c r="AB1804" s="2580"/>
      <c r="AC1804" s="2580"/>
      <c r="AD1804" s="2580"/>
      <c r="AE1804" s="2580"/>
      <c r="AF1804" s="2580"/>
      <c r="AG1804" s="2580"/>
      <c r="AH1804" s="2580"/>
      <c r="AI1804" s="2580"/>
      <c r="AJ1804" s="2580"/>
      <c r="AK1804" s="2581"/>
    </row>
    <row r="1805" spans="2:37" s="2887" customFormat="1" x14ac:dyDescent="0.2">
      <c r="B1805" s="2579" t="s">
        <v>5047</v>
      </c>
      <c r="C1805" s="3021"/>
      <c r="D1805" s="3720" t="s">
        <v>5903</v>
      </c>
      <c r="E1805" s="3720"/>
      <c r="F1805" s="3720"/>
      <c r="G1805" s="2580"/>
      <c r="H1805" s="2580"/>
      <c r="I1805" s="2580"/>
      <c r="J1805" s="2580"/>
      <c r="K1805" s="2580"/>
      <c r="L1805" s="2580"/>
      <c r="M1805" s="2580"/>
      <c r="N1805" s="2580"/>
      <c r="O1805" s="2580"/>
      <c r="P1805" s="2580"/>
      <c r="Q1805" s="2580"/>
      <c r="R1805" s="2580"/>
      <c r="S1805" s="2580"/>
      <c r="T1805" s="2580"/>
      <c r="U1805" s="2580"/>
      <c r="V1805" s="2580"/>
      <c r="W1805" s="2580"/>
      <c r="X1805" s="2580"/>
      <c r="Y1805" s="2580"/>
      <c r="Z1805" s="2580"/>
      <c r="AA1805" s="2580"/>
      <c r="AB1805" s="2580"/>
      <c r="AC1805" s="2580"/>
      <c r="AD1805" s="2580"/>
      <c r="AE1805" s="2580"/>
      <c r="AF1805" s="2580"/>
      <c r="AG1805" s="2580"/>
      <c r="AH1805" s="2580"/>
      <c r="AI1805" s="2580"/>
      <c r="AJ1805" s="2580"/>
      <c r="AK1805" s="2581"/>
    </row>
    <row r="1806" spans="2:37" s="2887" customFormat="1" ht="13.5" thickBot="1" x14ac:dyDescent="0.25">
      <c r="B1806" s="3620" t="s">
        <v>5061</v>
      </c>
      <c r="C1806" s="3621"/>
      <c r="D1806" s="3707">
        <v>41518</v>
      </c>
      <c r="E1806" s="3707"/>
      <c r="F1806" s="3021"/>
      <c r="G1806" s="2580"/>
      <c r="H1806" s="2580"/>
      <c r="I1806" s="2580"/>
      <c r="J1806" s="2580"/>
      <c r="K1806" s="2580"/>
      <c r="L1806" s="2580"/>
      <c r="M1806" s="2580"/>
      <c r="N1806" s="2580"/>
      <c r="O1806" s="2580"/>
      <c r="P1806" s="2580"/>
      <c r="Q1806" s="2580"/>
      <c r="R1806" s="2580"/>
      <c r="S1806" s="2580"/>
      <c r="T1806" s="2580"/>
      <c r="U1806" s="2580"/>
      <c r="V1806" s="2580"/>
      <c r="W1806" s="2580"/>
      <c r="X1806" s="2580"/>
      <c r="Y1806" s="2580"/>
      <c r="Z1806" s="2580"/>
      <c r="AA1806" s="2580"/>
      <c r="AB1806" s="2580"/>
      <c r="AC1806" s="2580"/>
      <c r="AD1806" s="2580"/>
      <c r="AE1806" s="2580"/>
      <c r="AF1806" s="2580"/>
      <c r="AG1806" s="2580"/>
      <c r="AH1806" s="2580"/>
      <c r="AI1806" s="2580"/>
      <c r="AJ1806" s="2580"/>
      <c r="AK1806" s="2581"/>
    </row>
    <row r="1807" spans="2:37" s="2887" customFormat="1" ht="68.25" customHeight="1" thickBot="1" x14ac:dyDescent="0.25">
      <c r="B1807" s="3633" t="s">
        <v>5062</v>
      </c>
      <c r="C1807" s="3634"/>
      <c r="D1807" s="3721" t="s">
        <v>5904</v>
      </c>
      <c r="E1807" s="3722"/>
      <c r="F1807" s="3722"/>
      <c r="G1807" s="3722"/>
      <c r="H1807" s="3722"/>
      <c r="I1807" s="3722"/>
      <c r="J1807" s="3722"/>
      <c r="K1807" s="3723"/>
      <c r="L1807" s="2580"/>
      <c r="M1807" s="2580"/>
      <c r="N1807" s="2580"/>
      <c r="O1807" s="2580"/>
      <c r="P1807" s="2580"/>
      <c r="Q1807" s="2580"/>
      <c r="R1807" s="2580"/>
      <c r="S1807" s="2580"/>
      <c r="T1807" s="2580"/>
      <c r="U1807" s="2580"/>
      <c r="V1807" s="2580"/>
      <c r="W1807" s="2580"/>
      <c r="X1807" s="2580"/>
      <c r="Y1807" s="2580"/>
      <c r="Z1807" s="2580"/>
      <c r="AA1807" s="2580"/>
      <c r="AB1807" s="2580"/>
      <c r="AC1807" s="2580"/>
      <c r="AD1807" s="2580"/>
      <c r="AE1807" s="2580"/>
      <c r="AF1807" s="2580"/>
      <c r="AG1807" s="2580"/>
      <c r="AH1807" s="2580"/>
      <c r="AI1807" s="2580"/>
      <c r="AJ1807" s="2580"/>
      <c r="AK1807" s="2581"/>
    </row>
    <row r="1808" spans="2:37" s="2887" customFormat="1" ht="13.5" thickBot="1" x14ac:dyDescent="0.25">
      <c r="B1808" s="3635"/>
      <c r="C1808" s="3626"/>
      <c r="D1808" s="3626"/>
      <c r="E1808" s="3626"/>
      <c r="F1808" s="3626"/>
      <c r="G1808" s="3626"/>
      <c r="H1808" s="3626"/>
      <c r="I1808" s="3626"/>
      <c r="J1808" s="3626"/>
      <c r="K1808" s="3626"/>
      <c r="L1808" s="3626"/>
      <c r="M1808" s="3626"/>
      <c r="N1808" s="3626"/>
      <c r="O1808" s="3626"/>
      <c r="P1808" s="3626"/>
      <c r="Q1808" s="3626"/>
      <c r="R1808" s="2580"/>
      <c r="S1808" s="2580"/>
      <c r="T1808" s="2580"/>
      <c r="U1808" s="2580"/>
      <c r="V1808" s="2580"/>
      <c r="W1808" s="2580"/>
      <c r="X1808" s="2580"/>
      <c r="Y1808" s="2580"/>
      <c r="Z1808" s="2580"/>
      <c r="AA1808" s="2580"/>
      <c r="AB1808" s="2580"/>
      <c r="AC1808" s="2580"/>
      <c r="AD1808" s="2580"/>
      <c r="AE1808" s="2580"/>
      <c r="AF1808" s="2580"/>
      <c r="AG1808" s="2580"/>
      <c r="AH1808" s="2580"/>
      <c r="AI1808" s="2580"/>
      <c r="AJ1808" s="2580"/>
      <c r="AK1808" s="2581"/>
    </row>
    <row r="1809" spans="2:37" s="2887" customFormat="1" ht="13.5" thickBot="1" x14ac:dyDescent="0.25">
      <c r="B1809" s="3627" t="s">
        <v>5063</v>
      </c>
      <c r="C1809" s="3627"/>
      <c r="D1809" s="3627" t="s">
        <v>5053</v>
      </c>
      <c r="E1809" s="3627" t="s">
        <v>5064</v>
      </c>
      <c r="F1809" s="3629" t="s">
        <v>224</v>
      </c>
      <c r="G1809" s="3629"/>
      <c r="H1809" s="3629"/>
      <c r="I1809" s="3629"/>
      <c r="J1809" s="3629"/>
      <c r="K1809" s="3629"/>
      <c r="L1809" s="3629"/>
      <c r="M1809" s="3629"/>
      <c r="N1809" s="3629"/>
      <c r="O1809" s="3629"/>
      <c r="P1809" s="3629"/>
      <c r="Q1809" s="3629"/>
      <c r="R1809" s="3629"/>
      <c r="S1809" s="3629" t="s">
        <v>340</v>
      </c>
      <c r="T1809" s="3629"/>
      <c r="U1809" s="3629"/>
      <c r="V1809" s="3629"/>
      <c r="W1809" s="3629"/>
      <c r="X1809" s="3629"/>
      <c r="Y1809" s="3629"/>
      <c r="Z1809" s="3629"/>
      <c r="AA1809" s="3629"/>
      <c r="AB1809" s="3629"/>
      <c r="AC1809" s="3629"/>
      <c r="AD1809" s="3629" t="s">
        <v>225</v>
      </c>
      <c r="AE1809" s="3629"/>
      <c r="AF1809" s="3629"/>
      <c r="AG1809" s="3629"/>
      <c r="AH1809" s="3630" t="s">
        <v>5048</v>
      </c>
      <c r="AI1809" s="3630"/>
      <c r="AJ1809" s="3630"/>
      <c r="AK1809" s="2581"/>
    </row>
    <row r="1810" spans="2:37" s="2887" customFormat="1" ht="13.5" thickBot="1" x14ac:dyDescent="0.25">
      <c r="B1810" s="3628"/>
      <c r="C1810" s="3628"/>
      <c r="D1810" s="3628"/>
      <c r="E1810" s="3628"/>
      <c r="F1810" s="3628" t="s">
        <v>5065</v>
      </c>
      <c r="G1810" s="3628" t="s">
        <v>5066</v>
      </c>
      <c r="H1810" s="3627" t="s">
        <v>5067</v>
      </c>
      <c r="I1810" s="3631" t="s">
        <v>5068</v>
      </c>
      <c r="J1810" s="3631" t="s">
        <v>5069</v>
      </c>
      <c r="K1810" s="3632" t="s">
        <v>5070</v>
      </c>
      <c r="L1810" s="3632" t="s">
        <v>5071</v>
      </c>
      <c r="M1810" s="3631" t="s">
        <v>5072</v>
      </c>
      <c r="N1810" s="3631"/>
      <c r="O1810" s="3632" t="s">
        <v>5073</v>
      </c>
      <c r="P1810" s="3632" t="s">
        <v>5074</v>
      </c>
      <c r="Q1810" s="3632" t="s">
        <v>5075</v>
      </c>
      <c r="R1810" s="3632" t="s">
        <v>5076</v>
      </c>
      <c r="S1810" s="3627" t="s">
        <v>5077</v>
      </c>
      <c r="T1810" s="3627" t="s">
        <v>5078</v>
      </c>
      <c r="U1810" s="3627" t="s">
        <v>5079</v>
      </c>
      <c r="V1810" s="3627" t="s">
        <v>5080</v>
      </c>
      <c r="W1810" s="3627" t="s">
        <v>5081</v>
      </c>
      <c r="X1810" s="3627" t="s">
        <v>5082</v>
      </c>
      <c r="Y1810" s="3627" t="s">
        <v>5083</v>
      </c>
      <c r="Z1810" s="3627" t="s">
        <v>5084</v>
      </c>
      <c r="AA1810" s="3627" t="s">
        <v>5085</v>
      </c>
      <c r="AB1810" s="3631" t="s">
        <v>5086</v>
      </c>
      <c r="AC1810" s="3631" t="s">
        <v>5087</v>
      </c>
      <c r="AD1810" s="3627" t="s">
        <v>5088</v>
      </c>
      <c r="AE1810" s="3627" t="s">
        <v>5089</v>
      </c>
      <c r="AF1810" s="3627" t="s">
        <v>5090</v>
      </c>
      <c r="AG1810" s="3627" t="s">
        <v>5091</v>
      </c>
      <c r="AH1810" s="3627" t="s">
        <v>1162</v>
      </c>
      <c r="AI1810" s="3627" t="s">
        <v>5049</v>
      </c>
      <c r="AJ1810" s="3627" t="s">
        <v>5050</v>
      </c>
      <c r="AK1810" s="2581"/>
    </row>
    <row r="1811" spans="2:37" s="2887" customFormat="1" ht="13.5" thickBot="1" x14ac:dyDescent="0.25">
      <c r="B1811" s="3628"/>
      <c r="C1811" s="3628"/>
      <c r="D1811" s="3628"/>
      <c r="E1811" s="3628"/>
      <c r="F1811" s="3628"/>
      <c r="G1811" s="3628"/>
      <c r="H1811" s="3628"/>
      <c r="I1811" s="3632"/>
      <c r="J1811" s="3632"/>
      <c r="K1811" s="3632"/>
      <c r="L1811" s="3632"/>
      <c r="M1811" s="3019" t="s">
        <v>5092</v>
      </c>
      <c r="N1811" s="3018" t="s">
        <v>2809</v>
      </c>
      <c r="O1811" s="3632"/>
      <c r="P1811" s="3632"/>
      <c r="Q1811" s="3632"/>
      <c r="R1811" s="3632"/>
      <c r="S1811" s="3628"/>
      <c r="T1811" s="3628"/>
      <c r="U1811" s="3628"/>
      <c r="V1811" s="3628"/>
      <c r="W1811" s="3628"/>
      <c r="X1811" s="3628"/>
      <c r="Y1811" s="3628"/>
      <c r="Z1811" s="3628"/>
      <c r="AA1811" s="3628"/>
      <c r="AB1811" s="3632"/>
      <c r="AC1811" s="3632"/>
      <c r="AD1811" s="3628"/>
      <c r="AE1811" s="3628"/>
      <c r="AF1811" s="3628"/>
      <c r="AG1811" s="3628"/>
      <c r="AH1811" s="3628"/>
      <c r="AI1811" s="3628"/>
      <c r="AJ1811" s="3628"/>
      <c r="AK1811" s="2581"/>
    </row>
    <row r="1812" spans="2:37" s="2887" customFormat="1" ht="38.25" x14ac:dyDescent="0.2">
      <c r="B1812" s="3714" t="s">
        <v>5905</v>
      </c>
      <c r="C1812" s="3715"/>
      <c r="D1812" s="3039" t="s">
        <v>5906</v>
      </c>
      <c r="E1812" s="3040">
        <v>112.00000000000001</v>
      </c>
      <c r="F1812" s="3040">
        <v>57.904000000000011</v>
      </c>
      <c r="G1812" s="3041" t="s">
        <v>1545</v>
      </c>
      <c r="H1812" s="3041" t="s">
        <v>1545</v>
      </c>
      <c r="I1812" s="3041" t="s">
        <v>1545</v>
      </c>
      <c r="J1812" s="3042">
        <v>430</v>
      </c>
      <c r="K1812" s="3043">
        <v>0.13440000000000002</v>
      </c>
      <c r="L1812" s="3043">
        <v>0.13440000000000002</v>
      </c>
      <c r="M1812" s="3042">
        <v>430</v>
      </c>
      <c r="N1812" s="3042">
        <v>430</v>
      </c>
      <c r="O1812" s="3043">
        <v>0.13440000000000002</v>
      </c>
      <c r="P1812" s="3043">
        <v>0.13440000000000002</v>
      </c>
      <c r="Q1812" s="3043">
        <v>0.13440000000000002</v>
      </c>
      <c r="R1812" s="3043">
        <v>0.13440000000000002</v>
      </c>
      <c r="S1812" s="3044">
        <v>11.200000000000001</v>
      </c>
      <c r="T1812" s="3041" t="s">
        <v>1545</v>
      </c>
      <c r="U1812" s="3041" t="s">
        <v>1545</v>
      </c>
      <c r="V1812" s="3045" t="s">
        <v>5584</v>
      </c>
      <c r="W1812" s="3043">
        <v>2.8000000000000004E-2</v>
      </c>
      <c r="X1812" s="3043">
        <v>6.720000000000001E-2</v>
      </c>
      <c r="Y1812" s="3045" t="s">
        <v>1545</v>
      </c>
      <c r="Z1812" s="3045" t="s">
        <v>1545</v>
      </c>
      <c r="AA1812" s="3045" t="s">
        <v>1545</v>
      </c>
      <c r="AB1812" s="3045" t="s">
        <v>1545</v>
      </c>
      <c r="AC1812" s="3043">
        <v>6.720000000000001E-2</v>
      </c>
      <c r="AD1812" s="3040">
        <v>37.295999999999999</v>
      </c>
      <c r="AE1812" s="3045" t="s">
        <v>58</v>
      </c>
      <c r="AF1812" s="3046">
        <v>3.6960000000000007E-2</v>
      </c>
      <c r="AG1812" s="3046">
        <v>0.11200000000000002</v>
      </c>
      <c r="AH1812" s="3047" t="s">
        <v>5717</v>
      </c>
      <c r="AI1812" s="3047" t="s">
        <v>5057</v>
      </c>
      <c r="AJ1812" s="3048">
        <v>5.6000000000000005</v>
      </c>
      <c r="AK1812" s="2581"/>
    </row>
    <row r="1813" spans="2:37" s="2887" customFormat="1" ht="39" thickBot="1" x14ac:dyDescent="0.25">
      <c r="B1813" s="3716" t="s">
        <v>5907</v>
      </c>
      <c r="C1813" s="3717"/>
      <c r="D1813" s="3080" t="s">
        <v>5908</v>
      </c>
      <c r="E1813" s="3081">
        <v>112.00000000000001</v>
      </c>
      <c r="F1813" s="3081">
        <v>57.904000000000011</v>
      </c>
      <c r="G1813" s="3082" t="s">
        <v>1545</v>
      </c>
      <c r="H1813" s="3082" t="s">
        <v>1545</v>
      </c>
      <c r="I1813" s="3082" t="s">
        <v>1545</v>
      </c>
      <c r="J1813" s="2820">
        <v>430</v>
      </c>
      <c r="K1813" s="3083">
        <v>0.13440000000000002</v>
      </c>
      <c r="L1813" s="3083">
        <v>0.13440000000000002</v>
      </c>
      <c r="M1813" s="2820">
        <v>430</v>
      </c>
      <c r="N1813" s="2820">
        <v>430</v>
      </c>
      <c r="O1813" s="3083">
        <v>0.13440000000000002</v>
      </c>
      <c r="P1813" s="3083">
        <v>0.13440000000000002</v>
      </c>
      <c r="Q1813" s="3083">
        <v>0.13440000000000002</v>
      </c>
      <c r="R1813" s="3083">
        <v>0.13440000000000002</v>
      </c>
      <c r="S1813" s="3079">
        <v>11.200000000000001</v>
      </c>
      <c r="T1813" s="3082" t="s">
        <v>1545</v>
      </c>
      <c r="U1813" s="3082" t="s">
        <v>1545</v>
      </c>
      <c r="V1813" s="3084" t="s">
        <v>5584</v>
      </c>
      <c r="W1813" s="3083">
        <v>2.8000000000000004E-2</v>
      </c>
      <c r="X1813" s="3083">
        <v>6.720000000000001E-2</v>
      </c>
      <c r="Y1813" s="3084" t="s">
        <v>1545</v>
      </c>
      <c r="Z1813" s="3084" t="s">
        <v>1545</v>
      </c>
      <c r="AA1813" s="3084" t="s">
        <v>1545</v>
      </c>
      <c r="AB1813" s="3084" t="s">
        <v>1545</v>
      </c>
      <c r="AC1813" s="3083">
        <v>6.720000000000001E-2</v>
      </c>
      <c r="AD1813" s="3081">
        <v>37.295999999999999</v>
      </c>
      <c r="AE1813" s="3084" t="s">
        <v>58</v>
      </c>
      <c r="AF1813" s="3087">
        <v>3.6960000000000007E-2</v>
      </c>
      <c r="AG1813" s="3087">
        <v>0.11200000000000002</v>
      </c>
      <c r="AH1813" s="3085" t="s">
        <v>5717</v>
      </c>
      <c r="AI1813" s="3085" t="s">
        <v>5057</v>
      </c>
      <c r="AJ1813" s="3086">
        <v>5.6000000000000005</v>
      </c>
      <c r="AK1813" s="2581"/>
    </row>
    <row r="1814" spans="2:37" s="2887" customFormat="1" x14ac:dyDescent="0.2">
      <c r="B1814" s="2582"/>
      <c r="C1814" s="2575"/>
      <c r="D1814" s="3648"/>
      <c r="E1814" s="3648"/>
      <c r="F1814" s="3648"/>
      <c r="G1814" s="3648"/>
      <c r="H1814" s="2575"/>
      <c r="I1814" s="2576"/>
      <c r="J1814" s="2576"/>
      <c r="K1814" s="2576"/>
      <c r="L1814" s="2576"/>
      <c r="M1814" s="2575"/>
      <c r="N1814" s="2576"/>
      <c r="O1814" s="2576"/>
      <c r="P1814" s="2576"/>
      <c r="Q1814" s="2576"/>
      <c r="R1814" s="2576"/>
      <c r="S1814" s="2575"/>
      <c r="T1814" s="2574"/>
      <c r="U1814" s="2574"/>
      <c r="V1814" s="2574"/>
      <c r="W1814" s="2574"/>
      <c r="X1814" s="2574"/>
      <c r="Y1814" s="2574"/>
      <c r="Z1814" s="2574"/>
      <c r="AA1814" s="2574"/>
      <c r="AB1814" s="2574"/>
      <c r="AC1814" s="2574"/>
      <c r="AD1814" s="2574"/>
      <c r="AE1814" s="2574"/>
      <c r="AF1814" s="2574"/>
      <c r="AG1814" s="2574"/>
      <c r="AH1814" s="2574"/>
      <c r="AI1814" s="2574"/>
      <c r="AJ1814" s="2574"/>
      <c r="AK1814" s="2581"/>
    </row>
    <row r="1815" spans="2:37" s="2887" customFormat="1" ht="14.25" x14ac:dyDescent="0.2">
      <c r="B1815" s="3641" t="s">
        <v>5051</v>
      </c>
      <c r="C1815" s="3642"/>
      <c r="D1815" s="3699" t="s">
        <v>10</v>
      </c>
      <c r="E1815" s="3699"/>
      <c r="F1815" s="3699"/>
      <c r="G1815" s="3699"/>
      <c r="H1815" s="2578"/>
      <c r="I1815" s="2578"/>
      <c r="J1815" s="2578"/>
      <c r="K1815" s="2578"/>
      <c r="L1815" s="2578"/>
      <c r="M1815" s="2578"/>
      <c r="N1815" s="2578"/>
      <c r="O1815" s="2578"/>
      <c r="P1815" s="2578"/>
      <c r="Q1815" s="2578"/>
      <c r="R1815" s="2578"/>
      <c r="S1815" s="2578"/>
      <c r="T1815" s="2574"/>
      <c r="U1815" s="2574"/>
      <c r="V1815" s="2574"/>
      <c r="W1815" s="2574"/>
      <c r="X1815" s="2574"/>
      <c r="Y1815" s="2574"/>
      <c r="Z1815" s="2574"/>
      <c r="AA1815" s="2574"/>
      <c r="AB1815" s="2574"/>
      <c r="AC1815" s="2574"/>
      <c r="AD1815" s="2574"/>
      <c r="AE1815" s="2574"/>
      <c r="AF1815" s="2574"/>
      <c r="AG1815" s="2574"/>
      <c r="AH1815" s="2574"/>
      <c r="AI1815" s="2574"/>
      <c r="AJ1815" s="2574"/>
      <c r="AK1815" s="2581"/>
    </row>
    <row r="1816" spans="2:37" s="2887" customFormat="1" ht="14.25" x14ac:dyDescent="0.2">
      <c r="B1816" s="3641" t="s">
        <v>5052</v>
      </c>
      <c r="C1816" s="3642"/>
      <c r="D1816" s="3699" t="s">
        <v>10</v>
      </c>
      <c r="E1816" s="3699"/>
      <c r="F1816" s="3699"/>
      <c r="G1816" s="3699"/>
      <c r="H1816" s="2578"/>
      <c r="I1816" s="2578"/>
      <c r="J1816" s="2578"/>
      <c r="K1816" s="2578"/>
      <c r="L1816" s="2578"/>
      <c r="M1816" s="2578"/>
      <c r="N1816" s="2578"/>
      <c r="O1816" s="2578"/>
      <c r="P1816" s="2578"/>
      <c r="Q1816" s="2578"/>
      <c r="R1816" s="2578"/>
      <c r="S1816" s="2578"/>
      <c r="T1816" s="2574"/>
      <c r="U1816" s="2574"/>
      <c r="V1816" s="2574"/>
      <c r="W1816" s="2574"/>
      <c r="X1816" s="2574"/>
      <c r="Y1816" s="2574"/>
      <c r="Z1816" s="2574"/>
      <c r="AA1816" s="2574"/>
      <c r="AB1816" s="2574"/>
      <c r="AC1816" s="2574"/>
      <c r="AD1816" s="2574"/>
      <c r="AE1816" s="2574"/>
      <c r="AF1816" s="2574"/>
      <c r="AG1816" s="2574"/>
      <c r="AH1816" s="2574"/>
      <c r="AI1816" s="2574"/>
      <c r="AJ1816" s="2574"/>
      <c r="AK1816" s="2581"/>
    </row>
    <row r="1817" spans="2:37" s="2887" customFormat="1" ht="15.75" thickBot="1" x14ac:dyDescent="0.25">
      <c r="B1817" s="3645"/>
      <c r="C1817" s="3646"/>
      <c r="D1817" s="3647"/>
      <c r="E1817" s="3647"/>
      <c r="F1817" s="3647"/>
      <c r="G1817" s="3647"/>
      <c r="H1817" s="2583"/>
      <c r="I1817" s="2583"/>
      <c r="J1817" s="2583"/>
      <c r="K1817" s="2583"/>
      <c r="L1817" s="2583"/>
      <c r="M1817" s="2583"/>
      <c r="N1817" s="2583"/>
      <c r="O1817" s="2583"/>
      <c r="P1817" s="2583"/>
      <c r="Q1817" s="2583"/>
      <c r="R1817" s="2583"/>
      <c r="S1817" s="2583"/>
      <c r="T1817" s="2584"/>
      <c r="U1817" s="2584"/>
      <c r="V1817" s="2584"/>
      <c r="W1817" s="2584"/>
      <c r="X1817" s="2584"/>
      <c r="Y1817" s="2584"/>
      <c r="Z1817" s="2584"/>
      <c r="AA1817" s="2584"/>
      <c r="AB1817" s="2584"/>
      <c r="AC1817" s="2584"/>
      <c r="AD1817" s="2584"/>
      <c r="AE1817" s="2584"/>
      <c r="AF1817" s="2584"/>
      <c r="AG1817" s="2584"/>
      <c r="AH1817" s="2584"/>
      <c r="AI1817" s="2584"/>
      <c r="AJ1817" s="2584"/>
      <c r="AK1817" s="2586"/>
    </row>
    <row r="1818" spans="2:37" s="2887" customFormat="1" x14ac:dyDescent="0.2">
      <c r="B1818" s="2786" t="str">
        <f>+B1801</f>
        <v>.</v>
      </c>
    </row>
    <row r="1819" spans="2:37" s="2887" customFormat="1" ht="13.5" thickBot="1" x14ac:dyDescent="0.25">
      <c r="B1819" s="2786"/>
    </row>
    <row r="1820" spans="2:37" s="2887" customFormat="1" ht="20.25" x14ac:dyDescent="0.2">
      <c r="B1820" s="3616" t="s">
        <v>5060</v>
      </c>
      <c r="C1820" s="3617"/>
      <c r="D1820" s="3617"/>
      <c r="E1820" s="3617"/>
      <c r="F1820" s="3617"/>
      <c r="G1820" s="3617"/>
      <c r="H1820" s="3617"/>
      <c r="I1820" s="3617"/>
      <c r="J1820" s="3617"/>
      <c r="K1820" s="3617"/>
      <c r="L1820" s="3617"/>
      <c r="M1820" s="3617"/>
      <c r="N1820" s="3617"/>
      <c r="O1820" s="3617"/>
      <c r="P1820" s="3617"/>
      <c r="Q1820" s="3617"/>
      <c r="R1820" s="3617"/>
      <c r="S1820" s="3617"/>
      <c r="T1820" s="3617"/>
      <c r="U1820" s="3617"/>
      <c r="V1820" s="3617"/>
      <c r="W1820" s="3617"/>
      <c r="X1820" s="3617"/>
      <c r="Y1820" s="3617"/>
      <c r="Z1820" s="3617"/>
      <c r="AA1820" s="3617"/>
      <c r="AB1820" s="3617"/>
      <c r="AC1820" s="3617"/>
      <c r="AD1820" s="3617"/>
      <c r="AE1820" s="3617"/>
      <c r="AF1820" s="3617"/>
      <c r="AG1820" s="3617"/>
      <c r="AH1820" s="3617"/>
      <c r="AI1820" s="3617"/>
      <c r="AJ1820" s="3617"/>
      <c r="AK1820" s="3618"/>
    </row>
    <row r="1821" spans="2:37" s="2887" customFormat="1" x14ac:dyDescent="0.2">
      <c r="B1821" s="2579"/>
      <c r="C1821" s="3021"/>
      <c r="D1821" s="3021"/>
      <c r="E1821" s="3021"/>
      <c r="F1821" s="3021"/>
      <c r="G1821" s="2580"/>
      <c r="H1821" s="2580"/>
      <c r="I1821" s="2580"/>
      <c r="J1821" s="2580"/>
      <c r="K1821" s="2580"/>
      <c r="L1821" s="2580"/>
      <c r="M1821" s="2580"/>
      <c r="N1821" s="2580"/>
      <c r="O1821" s="2580"/>
      <c r="P1821" s="2580"/>
      <c r="Q1821" s="2580"/>
      <c r="R1821" s="2580"/>
      <c r="S1821" s="2580"/>
      <c r="T1821" s="2580"/>
      <c r="U1821" s="2580"/>
      <c r="V1821" s="2580"/>
      <c r="W1821" s="2580"/>
      <c r="X1821" s="2580"/>
      <c r="Y1821" s="2580"/>
      <c r="Z1821" s="2580"/>
      <c r="AA1821" s="2580"/>
      <c r="AB1821" s="2580"/>
      <c r="AC1821" s="2580"/>
      <c r="AD1821" s="2580"/>
      <c r="AE1821" s="2580"/>
      <c r="AF1821" s="2580"/>
      <c r="AG1821" s="2580"/>
      <c r="AH1821" s="2580"/>
      <c r="AI1821" s="2580"/>
      <c r="AJ1821" s="2580"/>
      <c r="AK1821" s="2581"/>
    </row>
    <row r="1822" spans="2:37" s="2887" customFormat="1" x14ac:dyDescent="0.2">
      <c r="B1822" s="2579" t="s">
        <v>5047</v>
      </c>
      <c r="C1822" s="3021"/>
      <c r="D1822" s="3720" t="s">
        <v>5897</v>
      </c>
      <c r="E1822" s="3720"/>
      <c r="F1822" s="3720"/>
      <c r="G1822" s="2580"/>
      <c r="H1822" s="2580"/>
      <c r="I1822" s="2580"/>
      <c r="J1822" s="2580"/>
      <c r="K1822" s="2580"/>
      <c r="L1822" s="2580"/>
      <c r="M1822" s="2580"/>
      <c r="N1822" s="2580"/>
      <c r="O1822" s="2580"/>
      <c r="P1822" s="2580"/>
      <c r="Q1822" s="2580"/>
      <c r="R1822" s="2580"/>
      <c r="S1822" s="2580"/>
      <c r="T1822" s="2580"/>
      <c r="U1822" s="2580"/>
      <c r="V1822" s="2580"/>
      <c r="W1822" s="2580"/>
      <c r="X1822" s="2580"/>
      <c r="Y1822" s="2580"/>
      <c r="Z1822" s="2580"/>
      <c r="AA1822" s="2580"/>
      <c r="AB1822" s="2580"/>
      <c r="AC1822" s="2580"/>
      <c r="AD1822" s="2580"/>
      <c r="AE1822" s="2580"/>
      <c r="AF1822" s="2580"/>
      <c r="AG1822" s="2580"/>
      <c r="AH1822" s="2580"/>
      <c r="AI1822" s="2580"/>
      <c r="AJ1822" s="2580"/>
      <c r="AK1822" s="2581"/>
    </row>
    <row r="1823" spans="2:37" s="2887" customFormat="1" ht="13.5" thickBot="1" x14ac:dyDescent="0.25">
      <c r="B1823" s="3620" t="s">
        <v>5061</v>
      </c>
      <c r="C1823" s="3621"/>
      <c r="D1823" s="3707">
        <v>41518</v>
      </c>
      <c r="E1823" s="3707"/>
      <c r="F1823" s="3021"/>
      <c r="G1823" s="2580"/>
      <c r="H1823" s="2580"/>
      <c r="I1823" s="2580"/>
      <c r="J1823" s="2580"/>
      <c r="K1823" s="2580"/>
      <c r="L1823" s="2580"/>
      <c r="M1823" s="2580"/>
      <c r="N1823" s="2580"/>
      <c r="O1823" s="2580"/>
      <c r="P1823" s="2580"/>
      <c r="Q1823" s="2580"/>
      <c r="R1823" s="2580"/>
      <c r="S1823" s="2580"/>
      <c r="T1823" s="2580"/>
      <c r="U1823" s="2580"/>
      <c r="V1823" s="2580"/>
      <c r="W1823" s="2580"/>
      <c r="X1823" s="2580"/>
      <c r="Y1823" s="2580"/>
      <c r="Z1823" s="2580"/>
      <c r="AA1823" s="2580"/>
      <c r="AB1823" s="2580"/>
      <c r="AC1823" s="2580"/>
      <c r="AD1823" s="2580"/>
      <c r="AE1823" s="2580"/>
      <c r="AF1823" s="2580"/>
      <c r="AG1823" s="2580"/>
      <c r="AH1823" s="2580"/>
      <c r="AI1823" s="2580"/>
      <c r="AJ1823" s="2580"/>
      <c r="AK1823" s="2581"/>
    </row>
    <row r="1824" spans="2:37" s="2887" customFormat="1" ht="67.5" customHeight="1" thickBot="1" x14ac:dyDescent="0.25">
      <c r="B1824" s="3633" t="s">
        <v>5062</v>
      </c>
      <c r="C1824" s="3634"/>
      <c r="D1824" s="3721" t="s">
        <v>5898</v>
      </c>
      <c r="E1824" s="3722"/>
      <c r="F1824" s="3722"/>
      <c r="G1824" s="3722"/>
      <c r="H1824" s="3722"/>
      <c r="I1824" s="3722"/>
      <c r="J1824" s="3722"/>
      <c r="K1824" s="3723"/>
      <c r="L1824" s="2580"/>
      <c r="M1824" s="2580"/>
      <c r="N1824" s="2580"/>
      <c r="O1824" s="2580"/>
      <c r="P1824" s="2580"/>
      <c r="Q1824" s="2580"/>
      <c r="R1824" s="2580"/>
      <c r="S1824" s="2580"/>
      <c r="T1824" s="2580"/>
      <c r="U1824" s="2580"/>
      <c r="V1824" s="2580"/>
      <c r="W1824" s="2580"/>
      <c r="X1824" s="2580"/>
      <c r="Y1824" s="2580"/>
      <c r="Z1824" s="2580"/>
      <c r="AA1824" s="2580"/>
      <c r="AB1824" s="2580"/>
      <c r="AC1824" s="2580"/>
      <c r="AD1824" s="2580"/>
      <c r="AE1824" s="2580"/>
      <c r="AF1824" s="2580"/>
      <c r="AG1824" s="2580"/>
      <c r="AH1824" s="2580"/>
      <c r="AI1824" s="2580"/>
      <c r="AJ1824" s="2580"/>
      <c r="AK1824" s="2581"/>
    </row>
    <row r="1825" spans="2:37" s="2887" customFormat="1" ht="13.5" thickBot="1" x14ac:dyDescent="0.25">
      <c r="B1825" s="3635"/>
      <c r="C1825" s="3626"/>
      <c r="D1825" s="3626"/>
      <c r="E1825" s="3626"/>
      <c r="F1825" s="3626"/>
      <c r="G1825" s="3626"/>
      <c r="H1825" s="3626"/>
      <c r="I1825" s="3626"/>
      <c r="J1825" s="3626"/>
      <c r="K1825" s="3626"/>
      <c r="L1825" s="3626"/>
      <c r="M1825" s="3626"/>
      <c r="N1825" s="3626"/>
      <c r="O1825" s="3626"/>
      <c r="P1825" s="3626"/>
      <c r="Q1825" s="3626"/>
      <c r="R1825" s="2580"/>
      <c r="S1825" s="2580"/>
      <c r="T1825" s="2580"/>
      <c r="U1825" s="2580"/>
      <c r="V1825" s="2580"/>
      <c r="W1825" s="2580"/>
      <c r="X1825" s="2580"/>
      <c r="Y1825" s="2580"/>
      <c r="Z1825" s="2580"/>
      <c r="AA1825" s="2580"/>
      <c r="AB1825" s="2580"/>
      <c r="AC1825" s="2580"/>
      <c r="AD1825" s="2580"/>
      <c r="AE1825" s="2580"/>
      <c r="AF1825" s="2580"/>
      <c r="AG1825" s="2580"/>
      <c r="AH1825" s="2580"/>
      <c r="AI1825" s="2580"/>
      <c r="AJ1825" s="2580"/>
      <c r="AK1825" s="2581"/>
    </row>
    <row r="1826" spans="2:37" s="2887" customFormat="1" ht="13.5" thickBot="1" x14ac:dyDescent="0.25">
      <c r="B1826" s="3627" t="s">
        <v>5063</v>
      </c>
      <c r="C1826" s="3627"/>
      <c r="D1826" s="3627" t="s">
        <v>5053</v>
      </c>
      <c r="E1826" s="3627" t="s">
        <v>5064</v>
      </c>
      <c r="F1826" s="3629" t="s">
        <v>224</v>
      </c>
      <c r="G1826" s="3629"/>
      <c r="H1826" s="3629"/>
      <c r="I1826" s="3629"/>
      <c r="J1826" s="3629"/>
      <c r="K1826" s="3629"/>
      <c r="L1826" s="3629"/>
      <c r="M1826" s="3629"/>
      <c r="N1826" s="3629"/>
      <c r="O1826" s="3629"/>
      <c r="P1826" s="3629"/>
      <c r="Q1826" s="3629"/>
      <c r="R1826" s="3629"/>
      <c r="S1826" s="3629" t="s">
        <v>340</v>
      </c>
      <c r="T1826" s="3629"/>
      <c r="U1826" s="3629"/>
      <c r="V1826" s="3629"/>
      <c r="W1826" s="3629"/>
      <c r="X1826" s="3629"/>
      <c r="Y1826" s="3629"/>
      <c r="Z1826" s="3629"/>
      <c r="AA1826" s="3629"/>
      <c r="AB1826" s="3629"/>
      <c r="AC1826" s="3629"/>
      <c r="AD1826" s="3629" t="s">
        <v>225</v>
      </c>
      <c r="AE1826" s="3629"/>
      <c r="AF1826" s="3629"/>
      <c r="AG1826" s="3629"/>
      <c r="AH1826" s="3630" t="s">
        <v>5048</v>
      </c>
      <c r="AI1826" s="3630"/>
      <c r="AJ1826" s="3630"/>
      <c r="AK1826" s="2581"/>
    </row>
    <row r="1827" spans="2:37" s="2887" customFormat="1" ht="13.5" thickBot="1" x14ac:dyDescent="0.25">
      <c r="B1827" s="3628"/>
      <c r="C1827" s="3628"/>
      <c r="D1827" s="3628"/>
      <c r="E1827" s="3628"/>
      <c r="F1827" s="3628" t="s">
        <v>5065</v>
      </c>
      <c r="G1827" s="3628" t="s">
        <v>5066</v>
      </c>
      <c r="H1827" s="3627" t="s">
        <v>5067</v>
      </c>
      <c r="I1827" s="3631" t="s">
        <v>5068</v>
      </c>
      <c r="J1827" s="3631" t="s">
        <v>5069</v>
      </c>
      <c r="K1827" s="3632" t="s">
        <v>5070</v>
      </c>
      <c r="L1827" s="3632" t="s">
        <v>5071</v>
      </c>
      <c r="M1827" s="3631" t="s">
        <v>5072</v>
      </c>
      <c r="N1827" s="3631"/>
      <c r="O1827" s="3632" t="s">
        <v>5073</v>
      </c>
      <c r="P1827" s="3632" t="s">
        <v>5074</v>
      </c>
      <c r="Q1827" s="3632" t="s">
        <v>5075</v>
      </c>
      <c r="R1827" s="3632" t="s">
        <v>5076</v>
      </c>
      <c r="S1827" s="3627" t="s">
        <v>5077</v>
      </c>
      <c r="T1827" s="3627" t="s">
        <v>5078</v>
      </c>
      <c r="U1827" s="3627" t="s">
        <v>5079</v>
      </c>
      <c r="V1827" s="3627" t="s">
        <v>5080</v>
      </c>
      <c r="W1827" s="3627" t="s">
        <v>5081</v>
      </c>
      <c r="X1827" s="3627" t="s">
        <v>5082</v>
      </c>
      <c r="Y1827" s="3627" t="s">
        <v>5083</v>
      </c>
      <c r="Z1827" s="3627" t="s">
        <v>5084</v>
      </c>
      <c r="AA1827" s="3627" t="s">
        <v>5085</v>
      </c>
      <c r="AB1827" s="3631" t="s">
        <v>5086</v>
      </c>
      <c r="AC1827" s="3631" t="s">
        <v>5087</v>
      </c>
      <c r="AD1827" s="3627" t="s">
        <v>5088</v>
      </c>
      <c r="AE1827" s="3627" t="s">
        <v>5089</v>
      </c>
      <c r="AF1827" s="3627" t="s">
        <v>5090</v>
      </c>
      <c r="AG1827" s="3627" t="s">
        <v>5091</v>
      </c>
      <c r="AH1827" s="3627" t="s">
        <v>1162</v>
      </c>
      <c r="AI1827" s="3627" t="s">
        <v>5049</v>
      </c>
      <c r="AJ1827" s="3627" t="s">
        <v>5050</v>
      </c>
      <c r="AK1827" s="2581"/>
    </row>
    <row r="1828" spans="2:37" s="2887" customFormat="1" ht="13.5" thickBot="1" x14ac:dyDescent="0.25">
      <c r="B1828" s="3628"/>
      <c r="C1828" s="3628"/>
      <c r="D1828" s="3628"/>
      <c r="E1828" s="3628"/>
      <c r="F1828" s="3628"/>
      <c r="G1828" s="3628"/>
      <c r="H1828" s="3628"/>
      <c r="I1828" s="3632"/>
      <c r="J1828" s="3632"/>
      <c r="K1828" s="3632"/>
      <c r="L1828" s="3632"/>
      <c r="M1828" s="3019" t="s">
        <v>5092</v>
      </c>
      <c r="N1828" s="3018" t="s">
        <v>2809</v>
      </c>
      <c r="O1828" s="3632"/>
      <c r="P1828" s="3632"/>
      <c r="Q1828" s="3632"/>
      <c r="R1828" s="3632"/>
      <c r="S1828" s="3628"/>
      <c r="T1828" s="3628"/>
      <c r="U1828" s="3628"/>
      <c r="V1828" s="3628"/>
      <c r="W1828" s="3628"/>
      <c r="X1828" s="3628"/>
      <c r="Y1828" s="3628"/>
      <c r="Z1828" s="3628"/>
      <c r="AA1828" s="3628"/>
      <c r="AB1828" s="3632"/>
      <c r="AC1828" s="3632"/>
      <c r="AD1828" s="3628"/>
      <c r="AE1828" s="3628"/>
      <c r="AF1828" s="3628"/>
      <c r="AG1828" s="3628"/>
      <c r="AH1828" s="3628"/>
      <c r="AI1828" s="3628"/>
      <c r="AJ1828" s="3628"/>
      <c r="AK1828" s="2581"/>
    </row>
    <row r="1829" spans="2:37" s="2887" customFormat="1" ht="38.25" x14ac:dyDescent="0.2">
      <c r="B1829" s="3714" t="s">
        <v>5899</v>
      </c>
      <c r="C1829" s="3715"/>
      <c r="D1829" s="3070" t="s">
        <v>5900</v>
      </c>
      <c r="E1829" s="3071">
        <v>112.00000000000001</v>
      </c>
      <c r="F1829" s="3071">
        <v>57.904000000000011</v>
      </c>
      <c r="G1829" s="3072" t="s">
        <v>1545</v>
      </c>
      <c r="H1829" s="3072" t="s">
        <v>1545</v>
      </c>
      <c r="I1829" s="3072" t="s">
        <v>1545</v>
      </c>
      <c r="J1829" s="3073">
        <v>430</v>
      </c>
      <c r="K1829" s="3074">
        <v>0.13440000000000002</v>
      </c>
      <c r="L1829" s="3074">
        <v>0.13440000000000002</v>
      </c>
      <c r="M1829" s="3073">
        <v>430</v>
      </c>
      <c r="N1829" s="3073">
        <v>430</v>
      </c>
      <c r="O1829" s="3074">
        <v>0.13440000000000002</v>
      </c>
      <c r="P1829" s="3074">
        <v>0.13440000000000002</v>
      </c>
      <c r="Q1829" s="3074">
        <v>0.13440000000000002</v>
      </c>
      <c r="R1829" s="3074">
        <v>0.13440000000000002</v>
      </c>
      <c r="S1829" s="3049">
        <v>11.200000000000001</v>
      </c>
      <c r="T1829" s="3072" t="s">
        <v>1545</v>
      </c>
      <c r="U1829" s="3072" t="s">
        <v>1545</v>
      </c>
      <c r="V1829" s="3075" t="s">
        <v>5584</v>
      </c>
      <c r="W1829" s="3074">
        <v>2.8000000000000004E-2</v>
      </c>
      <c r="X1829" s="3074">
        <v>6.720000000000001E-2</v>
      </c>
      <c r="Y1829" s="3075" t="s">
        <v>1545</v>
      </c>
      <c r="Z1829" s="3075" t="s">
        <v>1545</v>
      </c>
      <c r="AA1829" s="3075" t="s">
        <v>1545</v>
      </c>
      <c r="AB1829" s="3075" t="s">
        <v>1545</v>
      </c>
      <c r="AC1829" s="3074">
        <v>6.720000000000001E-2</v>
      </c>
      <c r="AD1829" s="3071">
        <v>37.295999999999999</v>
      </c>
      <c r="AE1829" s="3075" t="s">
        <v>58</v>
      </c>
      <c r="AF1829" s="3088">
        <v>3.6960000000000007E-2</v>
      </c>
      <c r="AG1829" s="3088">
        <v>0.11200000000000002</v>
      </c>
      <c r="AH1829" s="3076" t="s">
        <v>5717</v>
      </c>
      <c r="AI1829" s="3076" t="s">
        <v>5057</v>
      </c>
      <c r="AJ1829" s="3077">
        <v>5.6000000000000005</v>
      </c>
      <c r="AK1829" s="2581"/>
    </row>
    <row r="1830" spans="2:37" s="2887" customFormat="1" ht="39" thickBot="1" x14ac:dyDescent="0.25">
      <c r="B1830" s="3716" t="s">
        <v>5901</v>
      </c>
      <c r="C1830" s="3717"/>
      <c r="D1830" s="3080" t="s">
        <v>5902</v>
      </c>
      <c r="E1830" s="3081">
        <v>112.00000000000001</v>
      </c>
      <c r="F1830" s="3081">
        <v>57.904000000000011</v>
      </c>
      <c r="G1830" s="3082" t="s">
        <v>1545</v>
      </c>
      <c r="H1830" s="3082" t="s">
        <v>1545</v>
      </c>
      <c r="I1830" s="3082" t="s">
        <v>1545</v>
      </c>
      <c r="J1830" s="2820">
        <v>430</v>
      </c>
      <c r="K1830" s="3083">
        <v>0.13440000000000002</v>
      </c>
      <c r="L1830" s="3083">
        <v>0.13440000000000002</v>
      </c>
      <c r="M1830" s="2820">
        <v>430</v>
      </c>
      <c r="N1830" s="2820">
        <v>430</v>
      </c>
      <c r="O1830" s="3083">
        <v>0.13440000000000002</v>
      </c>
      <c r="P1830" s="3083">
        <v>0.13440000000000002</v>
      </c>
      <c r="Q1830" s="3083">
        <v>0.13440000000000002</v>
      </c>
      <c r="R1830" s="3083">
        <v>0.13440000000000002</v>
      </c>
      <c r="S1830" s="3079">
        <v>11.200000000000001</v>
      </c>
      <c r="T1830" s="3082" t="s">
        <v>1545</v>
      </c>
      <c r="U1830" s="3082" t="s">
        <v>1545</v>
      </c>
      <c r="V1830" s="3084" t="s">
        <v>5584</v>
      </c>
      <c r="W1830" s="3083">
        <v>2.8000000000000004E-2</v>
      </c>
      <c r="X1830" s="3083">
        <v>6.720000000000001E-2</v>
      </c>
      <c r="Y1830" s="3084" t="s">
        <v>1545</v>
      </c>
      <c r="Z1830" s="3084" t="s">
        <v>1545</v>
      </c>
      <c r="AA1830" s="3084" t="s">
        <v>1545</v>
      </c>
      <c r="AB1830" s="3084" t="s">
        <v>1545</v>
      </c>
      <c r="AC1830" s="3083">
        <v>6.720000000000001E-2</v>
      </c>
      <c r="AD1830" s="3081">
        <v>37.295999999999999</v>
      </c>
      <c r="AE1830" s="3084" t="s">
        <v>58</v>
      </c>
      <c r="AF1830" s="3089">
        <v>3.6960000000000007E-2</v>
      </c>
      <c r="AG1830" s="3089">
        <v>0.11200000000000002</v>
      </c>
      <c r="AH1830" s="3085" t="s">
        <v>5717</v>
      </c>
      <c r="AI1830" s="3085" t="s">
        <v>5057</v>
      </c>
      <c r="AJ1830" s="3086">
        <v>5.6000000000000005</v>
      </c>
      <c r="AK1830" s="2581"/>
    </row>
    <row r="1831" spans="2:37" s="2887" customFormat="1" x14ac:dyDescent="0.2">
      <c r="B1831" s="2582"/>
      <c r="C1831" s="2575"/>
      <c r="D1831" s="3648"/>
      <c r="E1831" s="3648"/>
      <c r="F1831" s="3648"/>
      <c r="G1831" s="3648"/>
      <c r="H1831" s="2575"/>
      <c r="I1831" s="2576"/>
      <c r="J1831" s="2576"/>
      <c r="K1831" s="2576"/>
      <c r="L1831" s="2576"/>
      <c r="M1831" s="2575"/>
      <c r="N1831" s="2576"/>
      <c r="O1831" s="2576"/>
      <c r="P1831" s="2576"/>
      <c r="Q1831" s="2576"/>
      <c r="R1831" s="2576"/>
      <c r="S1831" s="2575"/>
      <c r="T1831" s="2574"/>
      <c r="U1831" s="2574"/>
      <c r="V1831" s="2574"/>
      <c r="W1831" s="2574"/>
      <c r="X1831" s="2574"/>
      <c r="Y1831" s="2574"/>
      <c r="Z1831" s="2574"/>
      <c r="AA1831" s="2574"/>
      <c r="AB1831" s="2574"/>
      <c r="AC1831" s="2574"/>
      <c r="AD1831" s="2574"/>
      <c r="AE1831" s="2574"/>
      <c r="AF1831" s="2574"/>
      <c r="AG1831" s="2574"/>
      <c r="AH1831" s="2574"/>
      <c r="AI1831" s="2574"/>
      <c r="AJ1831" s="2574"/>
      <c r="AK1831" s="2581"/>
    </row>
    <row r="1832" spans="2:37" s="2887" customFormat="1" ht="14.25" x14ac:dyDescent="0.2">
      <c r="B1832" s="3641" t="s">
        <v>5051</v>
      </c>
      <c r="C1832" s="3642"/>
      <c r="D1832" s="3699" t="s">
        <v>10</v>
      </c>
      <c r="E1832" s="3699"/>
      <c r="F1832" s="3699"/>
      <c r="G1832" s="3699"/>
      <c r="H1832" s="2578"/>
      <c r="I1832" s="2578"/>
      <c r="J1832" s="2578"/>
      <c r="K1832" s="2578"/>
      <c r="L1832" s="2578"/>
      <c r="M1832" s="2578"/>
      <c r="N1832" s="2578"/>
      <c r="O1832" s="2578"/>
      <c r="P1832" s="2578"/>
      <c r="Q1832" s="2578"/>
      <c r="R1832" s="2578"/>
      <c r="S1832" s="2578"/>
      <c r="T1832" s="2574"/>
      <c r="U1832" s="2574"/>
      <c r="V1832" s="2574"/>
      <c r="W1832" s="2574"/>
      <c r="X1832" s="2574"/>
      <c r="Y1832" s="2574"/>
      <c r="Z1832" s="2574"/>
      <c r="AA1832" s="2574"/>
      <c r="AB1832" s="2574"/>
      <c r="AC1832" s="2574"/>
      <c r="AD1832" s="2574"/>
      <c r="AE1832" s="2574"/>
      <c r="AF1832" s="2574"/>
      <c r="AG1832" s="2574"/>
      <c r="AH1832" s="2574"/>
      <c r="AI1832" s="2574"/>
      <c r="AJ1832" s="2574"/>
      <c r="AK1832" s="2581"/>
    </row>
    <row r="1833" spans="2:37" s="2887" customFormat="1" ht="14.25" x14ac:dyDescent="0.2">
      <c r="B1833" s="3641" t="s">
        <v>5052</v>
      </c>
      <c r="C1833" s="3642"/>
      <c r="D1833" s="3699" t="s">
        <v>10</v>
      </c>
      <c r="E1833" s="3699"/>
      <c r="F1833" s="3699"/>
      <c r="G1833" s="3699"/>
      <c r="H1833" s="2578"/>
      <c r="I1833" s="2578"/>
      <c r="J1833" s="2578"/>
      <c r="K1833" s="2578"/>
      <c r="L1833" s="2578"/>
      <c r="M1833" s="2578"/>
      <c r="N1833" s="2578"/>
      <c r="O1833" s="2578"/>
      <c r="P1833" s="2578"/>
      <c r="Q1833" s="2578"/>
      <c r="R1833" s="2578"/>
      <c r="S1833" s="2578"/>
      <c r="T1833" s="2574"/>
      <c r="U1833" s="2574"/>
      <c r="V1833" s="2574"/>
      <c r="W1833" s="2574"/>
      <c r="X1833" s="2574"/>
      <c r="Y1833" s="2574"/>
      <c r="Z1833" s="2574"/>
      <c r="AA1833" s="2574"/>
      <c r="AB1833" s="2574"/>
      <c r="AC1833" s="2574"/>
      <c r="AD1833" s="2574"/>
      <c r="AE1833" s="2574"/>
      <c r="AF1833" s="2574"/>
      <c r="AG1833" s="2574"/>
      <c r="AH1833" s="2574"/>
      <c r="AI1833" s="2574"/>
      <c r="AJ1833" s="2574"/>
      <c r="AK1833" s="2581"/>
    </row>
    <row r="1834" spans="2:37" s="2887" customFormat="1" ht="15.75" thickBot="1" x14ac:dyDescent="0.25">
      <c r="B1834" s="3645"/>
      <c r="C1834" s="3646"/>
      <c r="D1834" s="3647"/>
      <c r="E1834" s="3647"/>
      <c r="F1834" s="3647"/>
      <c r="G1834" s="3647"/>
      <c r="H1834" s="2583"/>
      <c r="I1834" s="2583"/>
      <c r="J1834" s="2583"/>
      <c r="K1834" s="2583"/>
      <c r="L1834" s="2583"/>
      <c r="M1834" s="2583"/>
      <c r="N1834" s="2583"/>
      <c r="O1834" s="2583"/>
      <c r="P1834" s="2583"/>
      <c r="Q1834" s="2583"/>
      <c r="R1834" s="2583"/>
      <c r="S1834" s="2583"/>
      <c r="T1834" s="2584"/>
      <c r="U1834" s="2584"/>
      <c r="V1834" s="2584"/>
      <c r="W1834" s="2584"/>
      <c r="X1834" s="2584"/>
      <c r="Y1834" s="2584"/>
      <c r="Z1834" s="2584"/>
      <c r="AA1834" s="2584"/>
      <c r="AB1834" s="2584"/>
      <c r="AC1834" s="2584"/>
      <c r="AD1834" s="2584"/>
      <c r="AE1834" s="2584"/>
      <c r="AF1834" s="2584"/>
      <c r="AG1834" s="2584"/>
      <c r="AH1834" s="2584"/>
      <c r="AI1834" s="2584"/>
      <c r="AJ1834" s="2584"/>
      <c r="AK1834" s="2586"/>
    </row>
    <row r="1835" spans="2:37" s="2887" customFormat="1" x14ac:dyDescent="0.2">
      <c r="B1835" s="2786" t="str">
        <f>+B1818</f>
        <v>.</v>
      </c>
    </row>
    <row r="1836" spans="2:37" s="2887" customFormat="1" ht="13.5" thickBot="1" x14ac:dyDescent="0.25">
      <c r="B1836" s="2786"/>
    </row>
    <row r="1837" spans="2:37" s="2887" customFormat="1" ht="20.25" x14ac:dyDescent="0.2">
      <c r="B1837" s="3616" t="s">
        <v>5060</v>
      </c>
      <c r="C1837" s="3617"/>
      <c r="D1837" s="3617"/>
      <c r="E1837" s="3617"/>
      <c r="F1837" s="3617"/>
      <c r="G1837" s="3617"/>
      <c r="H1837" s="3617"/>
      <c r="I1837" s="3617"/>
      <c r="J1837" s="3617"/>
      <c r="K1837" s="3617"/>
      <c r="L1837" s="3617"/>
      <c r="M1837" s="3617"/>
      <c r="N1837" s="3617"/>
      <c r="O1837" s="3617"/>
      <c r="P1837" s="3617"/>
      <c r="Q1837" s="3617"/>
      <c r="R1837" s="3617"/>
      <c r="S1837" s="3617"/>
      <c r="T1837" s="3617"/>
      <c r="U1837" s="3617"/>
      <c r="V1837" s="3617"/>
      <c r="W1837" s="3617"/>
      <c r="X1837" s="3617"/>
      <c r="Y1837" s="3617"/>
      <c r="Z1837" s="3617"/>
      <c r="AA1837" s="3617"/>
      <c r="AB1837" s="3617"/>
      <c r="AC1837" s="3617"/>
      <c r="AD1837" s="3617"/>
      <c r="AE1837" s="3617"/>
      <c r="AF1837" s="3617"/>
      <c r="AG1837" s="3617"/>
      <c r="AH1837" s="3617"/>
      <c r="AI1837" s="3617"/>
      <c r="AJ1837" s="3617"/>
      <c r="AK1837" s="3618"/>
    </row>
    <row r="1838" spans="2:37" s="2887" customFormat="1" x14ac:dyDescent="0.2">
      <c r="B1838" s="2579"/>
      <c r="C1838" s="3021"/>
      <c r="D1838" s="3021"/>
      <c r="E1838" s="3021"/>
      <c r="F1838" s="3021"/>
      <c r="G1838" s="2580"/>
      <c r="H1838" s="2580"/>
      <c r="I1838" s="2580"/>
      <c r="J1838" s="2580"/>
      <c r="K1838" s="2580"/>
      <c r="L1838" s="2580"/>
      <c r="M1838" s="2580"/>
      <c r="N1838" s="2580"/>
      <c r="O1838" s="2580"/>
      <c r="P1838" s="2580"/>
      <c r="Q1838" s="2580"/>
      <c r="R1838" s="2580"/>
      <c r="S1838" s="2580"/>
      <c r="T1838" s="2580"/>
      <c r="U1838" s="2580"/>
      <c r="V1838" s="2580"/>
      <c r="W1838" s="2580"/>
      <c r="X1838" s="2580"/>
      <c r="Y1838" s="2580"/>
      <c r="Z1838" s="2580"/>
      <c r="AA1838" s="2580"/>
      <c r="AB1838" s="2580"/>
      <c r="AC1838" s="2580"/>
      <c r="AD1838" s="2580"/>
      <c r="AE1838" s="2580"/>
      <c r="AF1838" s="2580"/>
      <c r="AG1838" s="2580"/>
      <c r="AH1838" s="2580"/>
      <c r="AI1838" s="2580"/>
      <c r="AJ1838" s="2580"/>
      <c r="AK1838" s="2581"/>
    </row>
    <row r="1839" spans="2:37" s="2887" customFormat="1" ht="12.75" customHeight="1" x14ac:dyDescent="0.2">
      <c r="B1839" s="2579" t="s">
        <v>5047</v>
      </c>
      <c r="C1839" s="3021"/>
      <c r="D1839" s="3720" t="s">
        <v>5894</v>
      </c>
      <c r="E1839" s="3720"/>
      <c r="F1839" s="3720"/>
      <c r="G1839" s="2580"/>
      <c r="H1839" s="2580"/>
      <c r="I1839" s="2580"/>
      <c r="J1839" s="2580"/>
      <c r="K1839" s="2580"/>
      <c r="L1839" s="2580"/>
      <c r="M1839" s="2580"/>
      <c r="N1839" s="2580"/>
      <c r="O1839" s="2580"/>
      <c r="P1839" s="2580"/>
      <c r="Q1839" s="2580"/>
      <c r="R1839" s="2580"/>
      <c r="S1839" s="2580"/>
      <c r="T1839" s="2580"/>
      <c r="U1839" s="2580"/>
      <c r="V1839" s="2580"/>
      <c r="W1839" s="2580"/>
      <c r="X1839" s="2580"/>
      <c r="Y1839" s="2580"/>
      <c r="Z1839" s="2580"/>
      <c r="AA1839" s="2580"/>
      <c r="AB1839" s="2580"/>
      <c r="AC1839" s="2580"/>
      <c r="AD1839" s="2580"/>
      <c r="AE1839" s="2580"/>
      <c r="AF1839" s="2580"/>
      <c r="AG1839" s="2580"/>
      <c r="AH1839" s="2580"/>
      <c r="AI1839" s="2580"/>
      <c r="AJ1839" s="2580"/>
      <c r="AK1839" s="2581"/>
    </row>
    <row r="1840" spans="2:37" s="2887" customFormat="1" ht="13.5" customHeight="1" thickBot="1" x14ac:dyDescent="0.25">
      <c r="B1840" s="3620" t="s">
        <v>5061</v>
      </c>
      <c r="C1840" s="3621"/>
      <c r="D1840" s="3707">
        <v>41523</v>
      </c>
      <c r="E1840" s="3707"/>
      <c r="F1840" s="3021"/>
      <c r="G1840" s="2580"/>
      <c r="H1840" s="2580"/>
      <c r="I1840" s="2580"/>
      <c r="J1840" s="2580"/>
      <c r="K1840" s="2580"/>
      <c r="L1840" s="2580"/>
      <c r="M1840" s="2580"/>
      <c r="N1840" s="2580"/>
      <c r="O1840" s="2580"/>
      <c r="P1840" s="2580"/>
      <c r="Q1840" s="2580"/>
      <c r="R1840" s="2580"/>
      <c r="S1840" s="2580"/>
      <c r="T1840" s="2580"/>
      <c r="U1840" s="2580"/>
      <c r="V1840" s="2580"/>
      <c r="W1840" s="2580"/>
      <c r="X1840" s="2580"/>
      <c r="Y1840" s="2580"/>
      <c r="Z1840" s="2580"/>
      <c r="AA1840" s="2580"/>
      <c r="AB1840" s="2580"/>
      <c r="AC1840" s="2580"/>
      <c r="AD1840" s="2580"/>
      <c r="AE1840" s="2580"/>
      <c r="AF1840" s="2580"/>
      <c r="AG1840" s="2580"/>
      <c r="AH1840" s="2580"/>
      <c r="AI1840" s="2580"/>
      <c r="AJ1840" s="2580"/>
      <c r="AK1840" s="2581"/>
    </row>
    <row r="1841" spans="2:37" s="2887" customFormat="1" ht="154.5" customHeight="1" thickBot="1" x14ac:dyDescent="0.25">
      <c r="B1841" s="3633" t="s">
        <v>5062</v>
      </c>
      <c r="C1841" s="3634"/>
      <c r="D1841" s="3721" t="s">
        <v>5895</v>
      </c>
      <c r="E1841" s="3722"/>
      <c r="F1841" s="3722"/>
      <c r="G1841" s="3722"/>
      <c r="H1841" s="3722"/>
      <c r="I1841" s="3722"/>
      <c r="J1841" s="3722"/>
      <c r="K1841" s="3723"/>
      <c r="L1841" s="2580"/>
      <c r="M1841" s="2580"/>
      <c r="N1841" s="2580"/>
      <c r="O1841" s="2580"/>
      <c r="P1841" s="2580"/>
      <c r="Q1841" s="2580"/>
      <c r="R1841" s="2580"/>
      <c r="S1841" s="2580"/>
      <c r="T1841" s="2580"/>
      <c r="U1841" s="2580"/>
      <c r="V1841" s="2580"/>
      <c r="W1841" s="2580"/>
      <c r="X1841" s="2580"/>
      <c r="Y1841" s="2580"/>
      <c r="Z1841" s="2580"/>
      <c r="AA1841" s="2580"/>
      <c r="AB1841" s="2580"/>
      <c r="AC1841" s="2580"/>
      <c r="AD1841" s="2580"/>
      <c r="AE1841" s="2580"/>
      <c r="AF1841" s="2580"/>
      <c r="AG1841" s="2580"/>
      <c r="AH1841" s="2580"/>
      <c r="AI1841" s="2580"/>
      <c r="AJ1841" s="2580"/>
      <c r="AK1841" s="2581"/>
    </row>
    <row r="1842" spans="2:37" s="2887" customFormat="1" ht="13.5" thickBot="1" x14ac:dyDescent="0.25">
      <c r="B1842" s="3635"/>
      <c r="C1842" s="3626"/>
      <c r="D1842" s="3626"/>
      <c r="E1842" s="3626"/>
      <c r="F1842" s="3626"/>
      <c r="G1842" s="3626"/>
      <c r="H1842" s="3626"/>
      <c r="I1842" s="3626"/>
      <c r="J1842" s="3626"/>
      <c r="K1842" s="3626"/>
      <c r="L1842" s="3626"/>
      <c r="M1842" s="3626"/>
      <c r="N1842" s="3626"/>
      <c r="O1842" s="3626"/>
      <c r="P1842" s="3626"/>
      <c r="Q1842" s="3626"/>
      <c r="R1842" s="2580"/>
      <c r="S1842" s="2580"/>
      <c r="T1842" s="2580"/>
      <c r="U1842" s="2580"/>
      <c r="V1842" s="2580"/>
      <c r="W1842" s="2580"/>
      <c r="X1842" s="2580"/>
      <c r="Y1842" s="2580"/>
      <c r="Z1842" s="2580"/>
      <c r="AA1842" s="2580"/>
      <c r="AB1842" s="2580"/>
      <c r="AC1842" s="2580"/>
      <c r="AD1842" s="2580"/>
      <c r="AE1842" s="2580"/>
      <c r="AF1842" s="2580"/>
      <c r="AG1842" s="2580"/>
      <c r="AH1842" s="2580"/>
      <c r="AI1842" s="2580"/>
      <c r="AJ1842" s="2580"/>
      <c r="AK1842" s="2581"/>
    </row>
    <row r="1843" spans="2:37" s="2887" customFormat="1" ht="13.5" customHeight="1" thickBot="1" x14ac:dyDescent="0.25">
      <c r="B1843" s="3627" t="s">
        <v>5063</v>
      </c>
      <c r="C1843" s="3627"/>
      <c r="D1843" s="3627" t="s">
        <v>5053</v>
      </c>
      <c r="E1843" s="3627" t="s">
        <v>5064</v>
      </c>
      <c r="F1843" s="3629" t="s">
        <v>224</v>
      </c>
      <c r="G1843" s="3629"/>
      <c r="H1843" s="3629"/>
      <c r="I1843" s="3629"/>
      <c r="J1843" s="3629"/>
      <c r="K1843" s="3629"/>
      <c r="L1843" s="3629"/>
      <c r="M1843" s="3629"/>
      <c r="N1843" s="3629"/>
      <c r="O1843" s="3629"/>
      <c r="P1843" s="3629"/>
      <c r="Q1843" s="3629"/>
      <c r="R1843" s="3629"/>
      <c r="S1843" s="3629" t="s">
        <v>340</v>
      </c>
      <c r="T1843" s="3629"/>
      <c r="U1843" s="3629"/>
      <c r="V1843" s="3629"/>
      <c r="W1843" s="3629"/>
      <c r="X1843" s="3629"/>
      <c r="Y1843" s="3629"/>
      <c r="Z1843" s="3629"/>
      <c r="AA1843" s="3629"/>
      <c r="AB1843" s="3629"/>
      <c r="AC1843" s="3629"/>
      <c r="AD1843" s="3629" t="s">
        <v>225</v>
      </c>
      <c r="AE1843" s="3629"/>
      <c r="AF1843" s="3629"/>
      <c r="AG1843" s="3629"/>
      <c r="AH1843" s="3630" t="s">
        <v>5048</v>
      </c>
      <c r="AI1843" s="3630"/>
      <c r="AJ1843" s="3630"/>
      <c r="AK1843" s="2581"/>
    </row>
    <row r="1844" spans="2:37" s="2887" customFormat="1" ht="26.25" customHeight="1" thickBot="1" x14ac:dyDescent="0.25">
      <c r="B1844" s="3628"/>
      <c r="C1844" s="3628"/>
      <c r="D1844" s="3628"/>
      <c r="E1844" s="3628"/>
      <c r="F1844" s="3628" t="s">
        <v>5065</v>
      </c>
      <c r="G1844" s="3628" t="s">
        <v>5066</v>
      </c>
      <c r="H1844" s="3627" t="s">
        <v>5067</v>
      </c>
      <c r="I1844" s="3631" t="s">
        <v>5068</v>
      </c>
      <c r="J1844" s="3631" t="s">
        <v>5069</v>
      </c>
      <c r="K1844" s="3632" t="s">
        <v>5070</v>
      </c>
      <c r="L1844" s="3632" t="s">
        <v>5071</v>
      </c>
      <c r="M1844" s="3631" t="s">
        <v>5072</v>
      </c>
      <c r="N1844" s="3631"/>
      <c r="O1844" s="3632" t="s">
        <v>5073</v>
      </c>
      <c r="P1844" s="3632" t="s">
        <v>5074</v>
      </c>
      <c r="Q1844" s="3632" t="s">
        <v>5075</v>
      </c>
      <c r="R1844" s="3632" t="s">
        <v>5076</v>
      </c>
      <c r="S1844" s="3627" t="s">
        <v>5077</v>
      </c>
      <c r="T1844" s="3627" t="s">
        <v>5078</v>
      </c>
      <c r="U1844" s="3627" t="s">
        <v>5079</v>
      </c>
      <c r="V1844" s="3627" t="s">
        <v>5080</v>
      </c>
      <c r="W1844" s="3627" t="s">
        <v>5081</v>
      </c>
      <c r="X1844" s="3627" t="s">
        <v>5082</v>
      </c>
      <c r="Y1844" s="3627" t="s">
        <v>5083</v>
      </c>
      <c r="Z1844" s="3627" t="s">
        <v>5084</v>
      </c>
      <c r="AA1844" s="3627" t="s">
        <v>5085</v>
      </c>
      <c r="AB1844" s="3631" t="s">
        <v>5086</v>
      </c>
      <c r="AC1844" s="3631" t="s">
        <v>5087</v>
      </c>
      <c r="AD1844" s="3627" t="s">
        <v>5088</v>
      </c>
      <c r="AE1844" s="3627" t="s">
        <v>5089</v>
      </c>
      <c r="AF1844" s="3627" t="s">
        <v>5090</v>
      </c>
      <c r="AG1844" s="3627" t="s">
        <v>5091</v>
      </c>
      <c r="AH1844" s="3627" t="s">
        <v>1162</v>
      </c>
      <c r="AI1844" s="3627" t="s">
        <v>5049</v>
      </c>
      <c r="AJ1844" s="3627" t="s">
        <v>5050</v>
      </c>
      <c r="AK1844" s="2581"/>
    </row>
    <row r="1845" spans="2:37" s="2887" customFormat="1" ht="21" customHeight="1" thickBot="1" x14ac:dyDescent="0.25">
      <c r="B1845" s="3628"/>
      <c r="C1845" s="3628"/>
      <c r="D1845" s="3628"/>
      <c r="E1845" s="3628"/>
      <c r="F1845" s="3628"/>
      <c r="G1845" s="3628"/>
      <c r="H1845" s="3628"/>
      <c r="I1845" s="3632"/>
      <c r="J1845" s="3632"/>
      <c r="K1845" s="3632"/>
      <c r="L1845" s="3632"/>
      <c r="M1845" s="3019" t="s">
        <v>5092</v>
      </c>
      <c r="N1845" s="3018" t="s">
        <v>2809</v>
      </c>
      <c r="O1845" s="3632"/>
      <c r="P1845" s="3632"/>
      <c r="Q1845" s="3632"/>
      <c r="R1845" s="3632"/>
      <c r="S1845" s="3628"/>
      <c r="T1845" s="3628"/>
      <c r="U1845" s="3628"/>
      <c r="V1845" s="3628"/>
      <c r="W1845" s="3628"/>
      <c r="X1845" s="3628"/>
      <c r="Y1845" s="3628"/>
      <c r="Z1845" s="3628"/>
      <c r="AA1845" s="3628"/>
      <c r="AB1845" s="3632"/>
      <c r="AC1845" s="3632"/>
      <c r="AD1845" s="3628"/>
      <c r="AE1845" s="3628"/>
      <c r="AF1845" s="3628"/>
      <c r="AG1845" s="3628"/>
      <c r="AH1845" s="3628"/>
      <c r="AI1845" s="3628"/>
      <c r="AJ1845" s="3628"/>
      <c r="AK1845" s="2581"/>
    </row>
    <row r="1846" spans="2:37" s="2887" customFormat="1" ht="13.5" customHeight="1" thickBot="1" x14ac:dyDescent="0.25">
      <c r="B1846" s="3718" t="s">
        <v>5894</v>
      </c>
      <c r="C1846" s="3719"/>
      <c r="D1846" s="3027" t="s">
        <v>5896</v>
      </c>
      <c r="E1846" s="3028">
        <v>22.400000000000002</v>
      </c>
      <c r="F1846" s="3028">
        <v>11.211200000000002</v>
      </c>
      <c r="G1846" s="3029" t="s">
        <v>1545</v>
      </c>
      <c r="H1846" s="3029" t="s">
        <v>1545</v>
      </c>
      <c r="I1846" s="3029" t="s">
        <v>1545</v>
      </c>
      <c r="J1846" s="3030">
        <v>250.25</v>
      </c>
      <c r="K1846" s="3031">
        <v>4.4800000000000006E-2</v>
      </c>
      <c r="L1846" s="3031">
        <v>4.4800000000000006E-2</v>
      </c>
      <c r="M1846" s="3030">
        <v>45</v>
      </c>
      <c r="N1846" s="3030">
        <v>66</v>
      </c>
      <c r="O1846" s="3031">
        <v>0.24640000000000004</v>
      </c>
      <c r="P1846" s="3031">
        <v>0.16800000000000001</v>
      </c>
      <c r="Q1846" s="3031">
        <v>0.24640000000000004</v>
      </c>
      <c r="R1846" s="3031">
        <v>0.16800000000000001</v>
      </c>
      <c r="S1846" s="3032">
        <v>4.4800000000000004</v>
      </c>
      <c r="T1846" s="3029" t="s">
        <v>1545</v>
      </c>
      <c r="U1846" s="3029" t="s">
        <v>1545</v>
      </c>
      <c r="V1846" s="3033" t="s">
        <v>5584</v>
      </c>
      <c r="W1846" s="3031">
        <v>1.1200000000000002E-2</v>
      </c>
      <c r="X1846" s="3031">
        <v>6.720000000000001E-2</v>
      </c>
      <c r="Y1846" s="3033" t="s">
        <v>1545</v>
      </c>
      <c r="Z1846" s="3033" t="s">
        <v>1545</v>
      </c>
      <c r="AA1846" s="3033" t="s">
        <v>1545</v>
      </c>
      <c r="AB1846" s="3033" t="s">
        <v>1545</v>
      </c>
      <c r="AC1846" s="3031">
        <v>6.720000000000001E-2</v>
      </c>
      <c r="AD1846" s="3028">
        <v>6.708800000000001</v>
      </c>
      <c r="AE1846" s="3033" t="s">
        <v>51</v>
      </c>
      <c r="AF1846" s="3034">
        <v>1.6772000000000002E-2</v>
      </c>
      <c r="AG1846" s="3034">
        <v>0.11200000000000002</v>
      </c>
      <c r="AH1846" s="3035" t="s">
        <v>1545</v>
      </c>
      <c r="AI1846" s="3035" t="s">
        <v>1545</v>
      </c>
      <c r="AJ1846" s="3036" t="s">
        <v>1545</v>
      </c>
      <c r="AK1846" s="2581"/>
    </row>
    <row r="1847" spans="2:37" s="2887" customFormat="1" x14ac:dyDescent="0.2">
      <c r="B1847" s="2582"/>
      <c r="C1847" s="2575"/>
      <c r="D1847" s="3640"/>
      <c r="E1847" s="3640"/>
      <c r="F1847" s="3640"/>
      <c r="G1847" s="3640"/>
      <c r="H1847" s="2575"/>
      <c r="I1847" s="2576"/>
      <c r="J1847" s="2576"/>
      <c r="K1847" s="2576"/>
      <c r="L1847" s="2576"/>
      <c r="M1847" s="2575"/>
      <c r="N1847" s="2576"/>
      <c r="O1847" s="2576"/>
      <c r="P1847" s="2576"/>
      <c r="Q1847" s="2576"/>
      <c r="R1847" s="2576"/>
      <c r="S1847" s="2575"/>
      <c r="T1847" s="2574"/>
      <c r="U1847" s="2574"/>
      <c r="V1847" s="2574"/>
      <c r="W1847" s="2574"/>
      <c r="X1847" s="2574"/>
      <c r="Y1847" s="2574"/>
      <c r="Z1847" s="2574"/>
      <c r="AA1847" s="2574"/>
      <c r="AB1847" s="2574"/>
      <c r="AC1847" s="2574"/>
      <c r="AD1847" s="2574"/>
      <c r="AE1847" s="2574"/>
      <c r="AF1847" s="2574"/>
      <c r="AG1847" s="2574"/>
      <c r="AH1847" s="2574"/>
      <c r="AI1847" s="2574"/>
      <c r="AJ1847" s="2574"/>
      <c r="AK1847" s="2581"/>
    </row>
    <row r="1848" spans="2:37" s="2887" customFormat="1" ht="14.25" x14ac:dyDescent="0.2">
      <c r="B1848" s="3641" t="s">
        <v>5051</v>
      </c>
      <c r="C1848" s="3642"/>
      <c r="D1848" s="3699" t="s">
        <v>10</v>
      </c>
      <c r="E1848" s="3699"/>
      <c r="F1848" s="3699"/>
      <c r="G1848" s="3699"/>
      <c r="H1848" s="2578"/>
      <c r="I1848" s="2578"/>
      <c r="J1848" s="2578"/>
      <c r="K1848" s="2578"/>
      <c r="L1848" s="2578"/>
      <c r="M1848" s="2578"/>
      <c r="N1848" s="2578"/>
      <c r="O1848" s="2578"/>
      <c r="P1848" s="2578"/>
      <c r="Q1848" s="2578"/>
      <c r="R1848" s="2578"/>
      <c r="S1848" s="2578"/>
      <c r="T1848" s="2574"/>
      <c r="U1848" s="2574"/>
      <c r="V1848" s="2574"/>
      <c r="W1848" s="2574"/>
      <c r="X1848" s="2574"/>
      <c r="Y1848" s="2574"/>
      <c r="Z1848" s="2574"/>
      <c r="AA1848" s="2574"/>
      <c r="AB1848" s="2574"/>
      <c r="AC1848" s="2574"/>
      <c r="AD1848" s="2574"/>
      <c r="AE1848" s="2574"/>
      <c r="AF1848" s="2574"/>
      <c r="AG1848" s="2574"/>
      <c r="AH1848" s="2574"/>
      <c r="AI1848" s="2574"/>
      <c r="AJ1848" s="2574"/>
      <c r="AK1848" s="2581"/>
    </row>
    <row r="1849" spans="2:37" s="2887" customFormat="1" ht="14.25" x14ac:dyDescent="0.2">
      <c r="B1849" s="3641" t="s">
        <v>5052</v>
      </c>
      <c r="C1849" s="3642"/>
      <c r="D1849" s="3699" t="s">
        <v>10</v>
      </c>
      <c r="E1849" s="3699"/>
      <c r="F1849" s="3699"/>
      <c r="G1849" s="3699"/>
      <c r="H1849" s="2578"/>
      <c r="I1849" s="2578"/>
      <c r="J1849" s="2578"/>
      <c r="K1849" s="2578"/>
      <c r="L1849" s="2578"/>
      <c r="M1849" s="2578"/>
      <c r="N1849" s="2578"/>
      <c r="O1849" s="2578"/>
      <c r="P1849" s="2578"/>
      <c r="Q1849" s="2578"/>
      <c r="R1849" s="2578"/>
      <c r="S1849" s="2578"/>
      <c r="T1849" s="2574"/>
      <c r="U1849" s="2574"/>
      <c r="V1849" s="2574"/>
      <c r="W1849" s="2574"/>
      <c r="X1849" s="2574"/>
      <c r="Y1849" s="2574"/>
      <c r="Z1849" s="2574"/>
      <c r="AA1849" s="2574"/>
      <c r="AB1849" s="2574"/>
      <c r="AC1849" s="2574"/>
      <c r="AD1849" s="2574"/>
      <c r="AE1849" s="2574"/>
      <c r="AF1849" s="2574"/>
      <c r="AG1849" s="2574"/>
      <c r="AH1849" s="2574"/>
      <c r="AI1849" s="2574"/>
      <c r="AJ1849" s="2574"/>
      <c r="AK1849" s="2581"/>
    </row>
    <row r="1850" spans="2:37" s="2887" customFormat="1" ht="13.5" thickBot="1" x14ac:dyDescent="0.25">
      <c r="B1850" s="3645"/>
      <c r="C1850" s="3646"/>
      <c r="D1850" s="2583"/>
      <c r="E1850" s="2583"/>
      <c r="F1850" s="2583"/>
      <c r="G1850" s="2583"/>
      <c r="H1850" s="2583"/>
      <c r="I1850" s="2583"/>
      <c r="J1850" s="2583"/>
      <c r="K1850" s="2583"/>
      <c r="L1850" s="2583"/>
      <c r="M1850" s="2583"/>
      <c r="N1850" s="2583"/>
      <c r="O1850" s="2583"/>
      <c r="P1850" s="2583"/>
      <c r="Q1850" s="2583"/>
      <c r="R1850" s="2583"/>
      <c r="S1850" s="2583"/>
      <c r="T1850" s="2584"/>
      <c r="U1850" s="2584"/>
      <c r="V1850" s="2584"/>
      <c r="W1850" s="2584"/>
      <c r="X1850" s="2584"/>
      <c r="Y1850" s="2584"/>
      <c r="Z1850" s="2584"/>
      <c r="AA1850" s="2584"/>
      <c r="AB1850" s="2584"/>
      <c r="AC1850" s="2584"/>
      <c r="AD1850" s="2584"/>
      <c r="AE1850" s="2584"/>
      <c r="AF1850" s="2584"/>
      <c r="AG1850" s="2584"/>
      <c r="AH1850" s="2584"/>
      <c r="AI1850" s="2584"/>
      <c r="AJ1850" s="2584"/>
      <c r="AK1850" s="2586"/>
    </row>
    <row r="1851" spans="2:37" s="2887" customFormat="1" x14ac:dyDescent="0.2">
      <c r="B1851" s="2786" t="str">
        <f>+B1835</f>
        <v>.</v>
      </c>
    </row>
    <row r="1852" spans="2:37" s="2887" customFormat="1" ht="13.5" thickBot="1" x14ac:dyDescent="0.25">
      <c r="B1852" s="2786"/>
    </row>
    <row r="1853" spans="2:37" s="2887" customFormat="1" ht="20.25" x14ac:dyDescent="0.2">
      <c r="B1853" s="3616" t="s">
        <v>5060</v>
      </c>
      <c r="C1853" s="3617"/>
      <c r="D1853" s="3617"/>
      <c r="E1853" s="3617"/>
      <c r="F1853" s="3617"/>
      <c r="G1853" s="3617"/>
      <c r="H1853" s="3617"/>
      <c r="I1853" s="3617"/>
      <c r="J1853" s="3617"/>
      <c r="K1853" s="3617"/>
      <c r="L1853" s="3617"/>
      <c r="M1853" s="3617"/>
      <c r="N1853" s="3617"/>
      <c r="O1853" s="3617"/>
      <c r="P1853" s="3617"/>
      <c r="Q1853" s="3617"/>
      <c r="R1853" s="3617"/>
      <c r="S1853" s="3617"/>
      <c r="T1853" s="3617"/>
      <c r="U1853" s="3617"/>
      <c r="V1853" s="3617"/>
      <c r="W1853" s="3617"/>
      <c r="X1853" s="3617"/>
      <c r="Y1853" s="3617"/>
      <c r="Z1853" s="3617"/>
      <c r="AA1853" s="3617"/>
      <c r="AB1853" s="3617"/>
      <c r="AC1853" s="3617"/>
      <c r="AD1853" s="3617"/>
      <c r="AE1853" s="3617"/>
      <c r="AF1853" s="3617"/>
      <c r="AG1853" s="3617"/>
      <c r="AH1853" s="3617"/>
      <c r="AI1853" s="3617"/>
      <c r="AJ1853" s="3617"/>
      <c r="AK1853" s="3618"/>
    </row>
    <row r="1854" spans="2:37" s="2887" customFormat="1" x14ac:dyDescent="0.2">
      <c r="B1854" s="2579"/>
      <c r="C1854" s="2961"/>
      <c r="D1854" s="2961"/>
      <c r="E1854" s="2961"/>
      <c r="F1854" s="2961"/>
      <c r="G1854" s="2580"/>
      <c r="H1854" s="2580"/>
      <c r="I1854" s="2580"/>
      <c r="J1854" s="2580"/>
      <c r="K1854" s="2580"/>
      <c r="L1854" s="2580"/>
      <c r="M1854" s="2580"/>
      <c r="N1854" s="2580"/>
      <c r="O1854" s="2580"/>
      <c r="P1854" s="2580"/>
      <c r="Q1854" s="2580"/>
      <c r="R1854" s="2580"/>
      <c r="S1854" s="2580"/>
      <c r="T1854" s="2580"/>
      <c r="U1854" s="2580"/>
      <c r="V1854" s="2580"/>
      <c r="W1854" s="2580"/>
      <c r="X1854" s="2580"/>
      <c r="Y1854" s="2580"/>
      <c r="Z1854" s="2580"/>
      <c r="AA1854" s="2580"/>
      <c r="AB1854" s="2580"/>
      <c r="AC1854" s="2580"/>
      <c r="AD1854" s="2580"/>
      <c r="AE1854" s="2580"/>
      <c r="AF1854" s="2580"/>
      <c r="AG1854" s="2580"/>
      <c r="AH1854" s="2580"/>
      <c r="AI1854" s="2580"/>
      <c r="AJ1854" s="2580"/>
      <c r="AK1854" s="2581"/>
    </row>
    <row r="1855" spans="2:37" s="2887" customFormat="1" ht="12.75" customHeight="1" x14ac:dyDescent="0.2">
      <c r="B1855" s="2579" t="s">
        <v>5047</v>
      </c>
      <c r="C1855" s="2961"/>
      <c r="D1855" s="3720" t="s">
        <v>5873</v>
      </c>
      <c r="E1855" s="3720"/>
      <c r="F1855" s="3720"/>
      <c r="G1855" s="2580"/>
      <c r="H1855" s="2580"/>
      <c r="I1855" s="2580"/>
      <c r="J1855" s="2580"/>
      <c r="K1855" s="2580"/>
      <c r="L1855" s="2580"/>
      <c r="M1855" s="2580"/>
      <c r="N1855" s="2580"/>
      <c r="O1855" s="2580"/>
      <c r="P1855" s="2580"/>
      <c r="Q1855" s="2580"/>
      <c r="R1855" s="2580"/>
      <c r="S1855" s="2580"/>
      <c r="T1855" s="2580"/>
      <c r="U1855" s="2580"/>
      <c r="V1855" s="2580"/>
      <c r="W1855" s="2580"/>
      <c r="X1855" s="2580"/>
      <c r="Y1855" s="2580"/>
      <c r="Z1855" s="2580"/>
      <c r="AA1855" s="2580"/>
      <c r="AB1855" s="2580"/>
      <c r="AC1855" s="2580"/>
      <c r="AD1855" s="2580"/>
      <c r="AE1855" s="2580"/>
      <c r="AF1855" s="2580"/>
      <c r="AG1855" s="2580"/>
      <c r="AH1855" s="2580"/>
      <c r="AI1855" s="2580"/>
      <c r="AJ1855" s="2580"/>
      <c r="AK1855" s="2581"/>
    </row>
    <row r="1856" spans="2:37" s="2887" customFormat="1" ht="13.5" customHeight="1" thickBot="1" x14ac:dyDescent="0.25">
      <c r="B1856" s="3620" t="s">
        <v>5061</v>
      </c>
      <c r="C1856" s="3621"/>
      <c r="D1856" s="4514">
        <v>41506</v>
      </c>
      <c r="E1856" s="4514"/>
      <c r="F1856" s="2961"/>
      <c r="G1856" s="2580"/>
      <c r="H1856" s="2580"/>
      <c r="I1856" s="2580"/>
      <c r="J1856" s="2580"/>
      <c r="K1856" s="2580"/>
      <c r="L1856" s="2580"/>
      <c r="M1856" s="2580"/>
      <c r="N1856" s="2580"/>
      <c r="O1856" s="2580"/>
      <c r="P1856" s="2580"/>
      <c r="Q1856" s="2580"/>
      <c r="R1856" s="2580"/>
      <c r="S1856" s="2580"/>
      <c r="T1856" s="2580"/>
      <c r="U1856" s="2580"/>
      <c r="V1856" s="2580"/>
      <c r="W1856" s="2580"/>
      <c r="X1856" s="2580"/>
      <c r="Y1856" s="2580"/>
      <c r="Z1856" s="2580"/>
      <c r="AA1856" s="2580"/>
      <c r="AB1856" s="2580"/>
      <c r="AC1856" s="2580"/>
      <c r="AD1856" s="2580"/>
      <c r="AE1856" s="2580"/>
      <c r="AF1856" s="2580"/>
      <c r="AG1856" s="2580"/>
      <c r="AH1856" s="2580"/>
      <c r="AI1856" s="2580"/>
      <c r="AJ1856" s="2580"/>
      <c r="AK1856" s="2581"/>
    </row>
    <row r="1857" spans="2:37" s="2887" customFormat="1" ht="186.75" customHeight="1" thickBot="1" x14ac:dyDescent="0.25">
      <c r="B1857" s="3633" t="s">
        <v>5062</v>
      </c>
      <c r="C1857" s="3634"/>
      <c r="D1857" s="3721" t="s">
        <v>5875</v>
      </c>
      <c r="E1857" s="3722"/>
      <c r="F1857" s="3722"/>
      <c r="G1857" s="3722"/>
      <c r="H1857" s="3722"/>
      <c r="I1857" s="3722"/>
      <c r="J1857" s="3722"/>
      <c r="K1857" s="3723"/>
      <c r="L1857" s="2580"/>
      <c r="M1857" s="2580"/>
      <c r="N1857" s="2580"/>
      <c r="O1857" s="2580"/>
      <c r="P1857" s="2580"/>
      <c r="Q1857" s="2580"/>
      <c r="R1857" s="2580"/>
      <c r="S1857" s="2580"/>
      <c r="T1857" s="2580"/>
      <c r="U1857" s="2580"/>
      <c r="V1857" s="2580"/>
      <c r="W1857" s="2580"/>
      <c r="X1857" s="2580"/>
      <c r="Y1857" s="2580"/>
      <c r="Z1857" s="2580"/>
      <c r="AA1857" s="2580"/>
      <c r="AB1857" s="2580"/>
      <c r="AC1857" s="2580"/>
      <c r="AD1857" s="2580"/>
      <c r="AE1857" s="2580"/>
      <c r="AF1857" s="2580"/>
      <c r="AG1857" s="2580"/>
      <c r="AH1857" s="2580"/>
      <c r="AI1857" s="2580"/>
      <c r="AJ1857" s="2580"/>
      <c r="AK1857" s="2581"/>
    </row>
    <row r="1858" spans="2:37" s="2887" customFormat="1" ht="13.5" thickBot="1" x14ac:dyDescent="0.25">
      <c r="B1858" s="3635"/>
      <c r="C1858" s="3626"/>
      <c r="D1858" s="3626"/>
      <c r="E1858" s="3626"/>
      <c r="F1858" s="3626"/>
      <c r="G1858" s="3626"/>
      <c r="H1858" s="3626"/>
      <c r="I1858" s="3626"/>
      <c r="J1858" s="3626"/>
      <c r="K1858" s="3626"/>
      <c r="L1858" s="3626"/>
      <c r="M1858" s="3626"/>
      <c r="N1858" s="3626"/>
      <c r="O1858" s="3626"/>
      <c r="P1858" s="3626"/>
      <c r="Q1858" s="3626"/>
      <c r="R1858" s="2580"/>
      <c r="S1858" s="2580"/>
      <c r="T1858" s="2580"/>
      <c r="U1858" s="2580"/>
      <c r="V1858" s="2580"/>
      <c r="W1858" s="2580"/>
      <c r="X1858" s="2580"/>
      <c r="Y1858" s="2580"/>
      <c r="Z1858" s="2580"/>
      <c r="AA1858" s="2580"/>
      <c r="AB1858" s="2580"/>
      <c r="AC1858" s="2580"/>
      <c r="AD1858" s="2580"/>
      <c r="AE1858" s="2580"/>
      <c r="AF1858" s="2580"/>
      <c r="AG1858" s="2580"/>
      <c r="AH1858" s="2580"/>
      <c r="AI1858" s="2580"/>
      <c r="AJ1858" s="2580"/>
      <c r="AK1858" s="2581"/>
    </row>
    <row r="1859" spans="2:37" s="2887" customFormat="1" ht="13.5" customHeight="1" thickBot="1" x14ac:dyDescent="0.25">
      <c r="B1859" s="3678" t="s">
        <v>5063</v>
      </c>
      <c r="C1859" s="3679"/>
      <c r="D1859" s="3627" t="s">
        <v>5053</v>
      </c>
      <c r="E1859" s="3627" t="s">
        <v>5064</v>
      </c>
      <c r="F1859" s="3685" t="s">
        <v>224</v>
      </c>
      <c r="G1859" s="3687"/>
      <c r="H1859" s="3687"/>
      <c r="I1859" s="3687"/>
      <c r="J1859" s="3687"/>
      <c r="K1859" s="3687"/>
      <c r="L1859" s="3687"/>
      <c r="M1859" s="3687"/>
      <c r="N1859" s="3687"/>
      <c r="O1859" s="3687"/>
      <c r="P1859" s="3687"/>
      <c r="Q1859" s="3687"/>
      <c r="R1859" s="3688"/>
      <c r="S1859" s="3685" t="s">
        <v>340</v>
      </c>
      <c r="T1859" s="3687"/>
      <c r="U1859" s="3687"/>
      <c r="V1859" s="3687"/>
      <c r="W1859" s="3687"/>
      <c r="X1859" s="3687"/>
      <c r="Y1859" s="3687"/>
      <c r="Z1859" s="3687"/>
      <c r="AA1859" s="3687"/>
      <c r="AB1859" s="3687"/>
      <c r="AC1859" s="3688"/>
      <c r="AD1859" s="3685" t="s">
        <v>225</v>
      </c>
      <c r="AE1859" s="3687"/>
      <c r="AF1859" s="3687"/>
      <c r="AG1859" s="3688"/>
      <c r="AH1859" s="3689" t="s">
        <v>5048</v>
      </c>
      <c r="AI1859" s="3690"/>
      <c r="AJ1859" s="3691"/>
      <c r="AK1859" s="2581"/>
    </row>
    <row r="1860" spans="2:37" s="2887" customFormat="1" ht="13.5" customHeight="1" thickBot="1" x14ac:dyDescent="0.25">
      <c r="B1860" s="3680"/>
      <c r="C1860" s="3681"/>
      <c r="D1860" s="3628"/>
      <c r="E1860" s="3628"/>
      <c r="F1860" s="3627" t="s">
        <v>5065</v>
      </c>
      <c r="G1860" s="3627" t="s">
        <v>5066</v>
      </c>
      <c r="H1860" s="3627" t="s">
        <v>5067</v>
      </c>
      <c r="I1860" s="3631" t="s">
        <v>5068</v>
      </c>
      <c r="J1860" s="3631" t="s">
        <v>5069</v>
      </c>
      <c r="K1860" s="3631" t="s">
        <v>5070</v>
      </c>
      <c r="L1860" s="3631" t="s">
        <v>5071</v>
      </c>
      <c r="M1860" s="4437" t="s">
        <v>5072</v>
      </c>
      <c r="N1860" s="4438"/>
      <c r="O1860" s="3631" t="s">
        <v>5073</v>
      </c>
      <c r="P1860" s="3631" t="s">
        <v>5074</v>
      </c>
      <c r="Q1860" s="3631" t="s">
        <v>5075</v>
      </c>
      <c r="R1860" s="3631" t="s">
        <v>5076</v>
      </c>
      <c r="S1860" s="3627" t="s">
        <v>5077</v>
      </c>
      <c r="T1860" s="3627" t="s">
        <v>5078</v>
      </c>
      <c r="U1860" s="3627" t="s">
        <v>5079</v>
      </c>
      <c r="V1860" s="3627" t="s">
        <v>5080</v>
      </c>
      <c r="W1860" s="3627" t="s">
        <v>5081</v>
      </c>
      <c r="X1860" s="3627" t="s">
        <v>5082</v>
      </c>
      <c r="Y1860" s="3627" t="s">
        <v>5083</v>
      </c>
      <c r="Z1860" s="3627" t="s">
        <v>5084</v>
      </c>
      <c r="AA1860" s="3627" t="s">
        <v>5085</v>
      </c>
      <c r="AB1860" s="3631" t="s">
        <v>5086</v>
      </c>
      <c r="AC1860" s="3631" t="s">
        <v>5087</v>
      </c>
      <c r="AD1860" s="3627" t="s">
        <v>5088</v>
      </c>
      <c r="AE1860" s="3627" t="s">
        <v>5089</v>
      </c>
      <c r="AF1860" s="3627" t="s">
        <v>5090</v>
      </c>
      <c r="AG1860" s="3627" t="s">
        <v>5091</v>
      </c>
      <c r="AH1860" s="3627" t="s">
        <v>1162</v>
      </c>
      <c r="AI1860" s="3627" t="s">
        <v>5049</v>
      </c>
      <c r="AJ1860" s="3627" t="s">
        <v>5050</v>
      </c>
      <c r="AK1860" s="2581"/>
    </row>
    <row r="1861" spans="2:37" s="2887" customFormat="1" ht="13.5" thickBot="1" x14ac:dyDescent="0.25">
      <c r="B1861" s="4439"/>
      <c r="C1861" s="4440"/>
      <c r="D1861" s="3657"/>
      <c r="E1861" s="3657"/>
      <c r="F1861" s="3657"/>
      <c r="G1861" s="3657"/>
      <c r="H1861" s="3657"/>
      <c r="I1861" s="3693"/>
      <c r="J1861" s="3693"/>
      <c r="K1861" s="3693"/>
      <c r="L1861" s="3693"/>
      <c r="M1861" s="2958" t="s">
        <v>5092</v>
      </c>
      <c r="N1861" s="2959" t="s">
        <v>2809</v>
      </c>
      <c r="O1861" s="3693"/>
      <c r="P1861" s="3693"/>
      <c r="Q1861" s="3693"/>
      <c r="R1861" s="3693"/>
      <c r="S1861" s="3657"/>
      <c r="T1861" s="3657"/>
      <c r="U1861" s="3657"/>
      <c r="V1861" s="3657"/>
      <c r="W1861" s="3657"/>
      <c r="X1861" s="3657"/>
      <c r="Y1861" s="3657"/>
      <c r="Z1861" s="3657"/>
      <c r="AA1861" s="3657"/>
      <c r="AB1861" s="3693"/>
      <c r="AC1861" s="3693"/>
      <c r="AD1861" s="3657"/>
      <c r="AE1861" s="3657"/>
      <c r="AF1861" s="3657"/>
      <c r="AG1861" s="3657"/>
      <c r="AH1861" s="3657"/>
      <c r="AI1861" s="3657"/>
      <c r="AJ1861" s="3657"/>
      <c r="AK1861" s="2581"/>
    </row>
    <row r="1862" spans="2:37" s="2887" customFormat="1" ht="13.5" customHeight="1" thickBot="1" x14ac:dyDescent="0.25">
      <c r="B1862" s="4504" t="s">
        <v>5874</v>
      </c>
      <c r="C1862" s="4505"/>
      <c r="D1862" s="2608" t="s">
        <v>1545</v>
      </c>
      <c r="E1862" s="2608">
        <v>14.99</v>
      </c>
      <c r="F1862" s="2608" t="s">
        <v>1545</v>
      </c>
      <c r="G1862" s="2608" t="s">
        <v>1545</v>
      </c>
      <c r="H1862" s="2608" t="s">
        <v>1545</v>
      </c>
      <c r="I1862" s="2608" t="s">
        <v>1545</v>
      </c>
      <c r="J1862" s="2608" t="s">
        <v>1545</v>
      </c>
      <c r="K1862" s="2608" t="s">
        <v>1545</v>
      </c>
      <c r="L1862" s="2608" t="s">
        <v>1545</v>
      </c>
      <c r="M1862" s="2608" t="s">
        <v>1545</v>
      </c>
      <c r="N1862" s="2608" t="s">
        <v>1545</v>
      </c>
      <c r="O1862" s="2608" t="s">
        <v>1545</v>
      </c>
      <c r="P1862" s="2608" t="s">
        <v>1545</v>
      </c>
      <c r="Q1862" s="2608" t="s">
        <v>1545</v>
      </c>
      <c r="R1862" s="2608" t="s">
        <v>1545</v>
      </c>
      <c r="S1862" s="2608" t="s">
        <v>1545</v>
      </c>
      <c r="T1862" s="2608" t="s">
        <v>1545</v>
      </c>
      <c r="U1862" s="2608" t="s">
        <v>1545</v>
      </c>
      <c r="V1862" s="2608" t="s">
        <v>1545</v>
      </c>
      <c r="W1862" s="2608" t="s">
        <v>1545</v>
      </c>
      <c r="X1862" s="2608" t="s">
        <v>1545</v>
      </c>
      <c r="Y1862" s="2608" t="s">
        <v>1545</v>
      </c>
      <c r="Z1862" s="2608" t="s">
        <v>1545</v>
      </c>
      <c r="AA1862" s="2608" t="s">
        <v>1545</v>
      </c>
      <c r="AB1862" s="2608" t="s">
        <v>1545</v>
      </c>
      <c r="AC1862" s="2608" t="s">
        <v>1545</v>
      </c>
      <c r="AD1862" s="2971">
        <v>14.99</v>
      </c>
      <c r="AE1862" s="2972" t="s">
        <v>5057</v>
      </c>
      <c r="AF1862" s="2973" t="s">
        <v>1545</v>
      </c>
      <c r="AG1862" s="2973">
        <v>0.1</v>
      </c>
      <c r="AH1862" s="2974" t="s">
        <v>1545</v>
      </c>
      <c r="AI1862" s="2974" t="s">
        <v>1545</v>
      </c>
      <c r="AJ1862" s="2975" t="s">
        <v>1545</v>
      </c>
      <c r="AK1862" s="2581"/>
    </row>
    <row r="1863" spans="2:37" s="2887" customFormat="1" x14ac:dyDescent="0.2">
      <c r="B1863" s="2582"/>
      <c r="C1863" s="2575"/>
      <c r="D1863" s="4503"/>
      <c r="E1863" s="4503"/>
      <c r="F1863" s="4503"/>
      <c r="G1863" s="4503"/>
      <c r="H1863" s="2575"/>
      <c r="I1863" s="2576"/>
      <c r="J1863" s="2576"/>
      <c r="K1863" s="2576"/>
      <c r="L1863" s="2576"/>
      <c r="M1863" s="2575"/>
      <c r="N1863" s="2576"/>
      <c r="O1863" s="2576"/>
      <c r="P1863" s="2576"/>
      <c r="Q1863" s="2576"/>
      <c r="R1863" s="2576"/>
      <c r="S1863" s="2575"/>
      <c r="T1863" s="2574"/>
      <c r="U1863" s="2574"/>
      <c r="V1863" s="2574"/>
      <c r="W1863" s="2574"/>
      <c r="X1863" s="2574"/>
      <c r="Y1863" s="2574"/>
      <c r="Z1863" s="2574"/>
      <c r="AA1863" s="2574"/>
      <c r="AB1863" s="2574"/>
      <c r="AC1863" s="2574"/>
      <c r="AD1863" s="2574"/>
      <c r="AE1863" s="2574"/>
      <c r="AF1863" s="2574"/>
      <c r="AG1863" s="2574"/>
      <c r="AH1863" s="2574"/>
      <c r="AI1863" s="2574"/>
      <c r="AJ1863" s="2574"/>
      <c r="AK1863" s="2581"/>
    </row>
    <row r="1864" spans="2:37" s="2887" customFormat="1" x14ac:dyDescent="0.2">
      <c r="B1864" s="3641" t="s">
        <v>5051</v>
      </c>
      <c r="C1864" s="3642"/>
      <c r="D1864" s="3770" t="s">
        <v>1545</v>
      </c>
      <c r="E1864" s="3770"/>
      <c r="F1864" s="3770"/>
      <c r="G1864" s="3770"/>
      <c r="H1864" s="2578"/>
      <c r="I1864" s="2578"/>
      <c r="J1864" s="2578"/>
      <c r="K1864" s="2578"/>
      <c r="L1864" s="2578"/>
      <c r="M1864" s="2578"/>
      <c r="N1864" s="2578"/>
      <c r="O1864" s="2578"/>
      <c r="P1864" s="2578"/>
      <c r="Q1864" s="2578"/>
      <c r="R1864" s="2578"/>
      <c r="S1864" s="2578"/>
      <c r="T1864" s="2574"/>
      <c r="U1864" s="2574"/>
      <c r="V1864" s="2574"/>
      <c r="W1864" s="2574"/>
      <c r="X1864" s="2574"/>
      <c r="Y1864" s="2574"/>
      <c r="Z1864" s="2574"/>
      <c r="AA1864" s="2574"/>
      <c r="AB1864" s="2574"/>
      <c r="AC1864" s="2574"/>
      <c r="AD1864" s="2574"/>
      <c r="AE1864" s="2574"/>
      <c r="AF1864" s="2574"/>
      <c r="AG1864" s="2574"/>
      <c r="AH1864" s="2574"/>
      <c r="AI1864" s="2574"/>
      <c r="AJ1864" s="2574"/>
      <c r="AK1864" s="2581"/>
    </row>
    <row r="1865" spans="2:37" s="2887" customFormat="1" x14ac:dyDescent="0.2">
      <c r="B1865" s="3641" t="s">
        <v>5052</v>
      </c>
      <c r="C1865" s="3642"/>
      <c r="D1865" s="3770" t="s">
        <v>5651</v>
      </c>
      <c r="E1865" s="3770"/>
      <c r="F1865" s="3770"/>
      <c r="G1865" s="3770"/>
      <c r="H1865" s="2578"/>
      <c r="I1865" s="2578"/>
      <c r="J1865" s="2578"/>
      <c r="K1865" s="2578"/>
      <c r="L1865" s="2578"/>
      <c r="M1865" s="2578"/>
      <c r="N1865" s="2578"/>
      <c r="O1865" s="2578"/>
      <c r="P1865" s="2578"/>
      <c r="Q1865" s="2578"/>
      <c r="R1865" s="2578"/>
      <c r="S1865" s="2578"/>
      <c r="T1865" s="2574"/>
      <c r="U1865" s="2574"/>
      <c r="V1865" s="2574"/>
      <c r="W1865" s="2574"/>
      <c r="X1865" s="2574"/>
      <c r="Y1865" s="2574"/>
      <c r="Z1865" s="2574"/>
      <c r="AA1865" s="2574"/>
      <c r="AB1865" s="2574"/>
      <c r="AC1865" s="2574"/>
      <c r="AD1865" s="2574"/>
      <c r="AE1865" s="2574"/>
      <c r="AF1865" s="2574"/>
      <c r="AG1865" s="2574"/>
      <c r="AH1865" s="2574"/>
      <c r="AI1865" s="2574"/>
      <c r="AJ1865" s="2574"/>
      <c r="AK1865" s="2581"/>
    </row>
    <row r="1866" spans="2:37" s="2887" customFormat="1" ht="15.75" thickBot="1" x14ac:dyDescent="0.25">
      <c r="B1866" s="3645"/>
      <c r="C1866" s="3646"/>
      <c r="D1866" s="4441"/>
      <c r="E1866" s="4441"/>
      <c r="F1866" s="4441"/>
      <c r="G1866" s="4441"/>
      <c r="H1866" s="2583"/>
      <c r="I1866" s="2583"/>
      <c r="J1866" s="2583"/>
      <c r="K1866" s="2583"/>
      <c r="L1866" s="2583"/>
      <c r="M1866" s="2583"/>
      <c r="N1866" s="2583"/>
      <c r="O1866" s="2583"/>
      <c r="P1866" s="2583"/>
      <c r="Q1866" s="2583"/>
      <c r="R1866" s="2583"/>
      <c r="S1866" s="2583"/>
      <c r="T1866" s="2584"/>
      <c r="U1866" s="2584"/>
      <c r="V1866" s="2584"/>
      <c r="W1866" s="2584"/>
      <c r="X1866" s="2584"/>
      <c r="Y1866" s="2584"/>
      <c r="Z1866" s="2584"/>
      <c r="AA1866" s="2584"/>
      <c r="AB1866" s="2584"/>
      <c r="AC1866" s="2584"/>
      <c r="AD1866" s="2584"/>
      <c r="AE1866" s="2584"/>
      <c r="AF1866" s="2584"/>
      <c r="AG1866" s="2584"/>
      <c r="AH1866" s="2584"/>
      <c r="AI1866" s="2584"/>
      <c r="AJ1866" s="2584"/>
      <c r="AK1866" s="2586"/>
    </row>
    <row r="1867" spans="2:37" s="2887" customFormat="1" x14ac:dyDescent="0.2">
      <c r="B1867" s="2786" t="str">
        <f>+B1851</f>
        <v>.</v>
      </c>
    </row>
    <row r="1868" spans="2:37" s="2887" customFormat="1" ht="13.5" thickBot="1" x14ac:dyDescent="0.25">
      <c r="B1868" s="2786"/>
    </row>
    <row r="1869" spans="2:37" s="2887" customFormat="1" ht="20.25" x14ac:dyDescent="0.2">
      <c r="B1869" s="3616" t="s">
        <v>5060</v>
      </c>
      <c r="C1869" s="3617"/>
      <c r="D1869" s="3617"/>
      <c r="E1869" s="3617"/>
      <c r="F1869" s="3617"/>
      <c r="G1869" s="3617"/>
      <c r="H1869" s="3617"/>
      <c r="I1869" s="3617"/>
      <c r="J1869" s="3617"/>
      <c r="K1869" s="3617"/>
      <c r="L1869" s="3617"/>
      <c r="M1869" s="3617"/>
      <c r="N1869" s="3617"/>
      <c r="O1869" s="3617"/>
      <c r="P1869" s="3617"/>
      <c r="Q1869" s="3617"/>
      <c r="R1869" s="3617"/>
      <c r="S1869" s="3617"/>
      <c r="T1869" s="3617"/>
      <c r="U1869" s="3617"/>
      <c r="V1869" s="3617"/>
      <c r="W1869" s="3617"/>
      <c r="X1869" s="3617"/>
      <c r="Y1869" s="3617"/>
      <c r="Z1869" s="3617"/>
      <c r="AA1869" s="3617"/>
      <c r="AB1869" s="3617"/>
      <c r="AC1869" s="3617"/>
      <c r="AD1869" s="3617"/>
      <c r="AE1869" s="3617"/>
      <c r="AF1869" s="3617"/>
      <c r="AG1869" s="3617"/>
      <c r="AH1869" s="3617"/>
      <c r="AI1869" s="3617"/>
      <c r="AJ1869" s="3617"/>
      <c r="AK1869" s="3618"/>
    </row>
    <row r="1870" spans="2:37" s="2887" customFormat="1" x14ac:dyDescent="0.2">
      <c r="B1870" s="2579"/>
      <c r="C1870" s="2961"/>
      <c r="D1870" s="2961"/>
      <c r="E1870" s="2961"/>
      <c r="F1870" s="2961"/>
      <c r="G1870" s="2580"/>
      <c r="H1870" s="2580"/>
      <c r="I1870" s="2580"/>
      <c r="J1870" s="2580"/>
      <c r="K1870" s="2580"/>
      <c r="L1870" s="2580"/>
      <c r="M1870" s="2580"/>
      <c r="N1870" s="2580"/>
      <c r="O1870" s="2580"/>
      <c r="P1870" s="2580"/>
      <c r="Q1870" s="2580"/>
      <c r="R1870" s="2580"/>
      <c r="S1870" s="2580"/>
      <c r="T1870" s="2580"/>
      <c r="U1870" s="2580"/>
      <c r="V1870" s="2580"/>
      <c r="W1870" s="2580"/>
      <c r="X1870" s="2580"/>
      <c r="Y1870" s="2580"/>
      <c r="Z1870" s="2580"/>
      <c r="AA1870" s="2580"/>
      <c r="AB1870" s="2580"/>
      <c r="AC1870" s="2580"/>
      <c r="AD1870" s="2580"/>
      <c r="AE1870" s="2580"/>
      <c r="AF1870" s="2580"/>
      <c r="AG1870" s="2580"/>
      <c r="AH1870" s="2580"/>
      <c r="AI1870" s="2580"/>
      <c r="AJ1870" s="2580"/>
      <c r="AK1870" s="2581"/>
    </row>
    <row r="1871" spans="2:37" s="2887" customFormat="1" x14ac:dyDescent="0.2">
      <c r="B1871" s="2579" t="s">
        <v>5047</v>
      </c>
      <c r="C1871" s="2961"/>
      <c r="D1871" s="3720" t="s">
        <v>5867</v>
      </c>
      <c r="E1871" s="3720"/>
      <c r="F1871" s="3720"/>
      <c r="G1871" s="2580"/>
      <c r="H1871" s="2580"/>
      <c r="I1871" s="2580"/>
      <c r="J1871" s="2580"/>
      <c r="K1871" s="2580"/>
      <c r="L1871" s="2580"/>
      <c r="M1871" s="2580"/>
      <c r="N1871" s="2580"/>
      <c r="O1871" s="2580"/>
      <c r="P1871" s="2580"/>
      <c r="Q1871" s="2580"/>
      <c r="R1871" s="2580"/>
      <c r="S1871" s="2580"/>
      <c r="T1871" s="2580"/>
      <c r="U1871" s="2580"/>
      <c r="V1871" s="2580"/>
      <c r="W1871" s="2580"/>
      <c r="X1871" s="2580"/>
      <c r="Y1871" s="2580"/>
      <c r="Z1871" s="2580"/>
      <c r="AA1871" s="2580"/>
      <c r="AB1871" s="2580"/>
      <c r="AC1871" s="2580"/>
      <c r="AD1871" s="2580"/>
      <c r="AE1871" s="2580"/>
      <c r="AF1871" s="2580"/>
      <c r="AG1871" s="2580"/>
      <c r="AH1871" s="2580"/>
      <c r="AI1871" s="2580"/>
      <c r="AJ1871" s="2580"/>
      <c r="AK1871" s="2581"/>
    </row>
    <row r="1872" spans="2:37" s="2887" customFormat="1" ht="13.5" thickBot="1" x14ac:dyDescent="0.25">
      <c r="B1872" s="3620" t="s">
        <v>5061</v>
      </c>
      <c r="C1872" s="3621"/>
      <c r="D1872" s="3622">
        <v>41509</v>
      </c>
      <c r="E1872" s="3622"/>
      <c r="F1872" s="2961"/>
      <c r="G1872" s="2580"/>
      <c r="H1872" s="2580"/>
      <c r="I1872" s="2580"/>
      <c r="J1872" s="2580"/>
      <c r="K1872" s="2580"/>
      <c r="L1872" s="2580"/>
      <c r="M1872" s="2580"/>
      <c r="N1872" s="2580"/>
      <c r="O1872" s="2580"/>
      <c r="P1872" s="2580"/>
      <c r="Q1872" s="2580"/>
      <c r="R1872" s="2580"/>
      <c r="S1872" s="2580"/>
      <c r="T1872" s="2580"/>
      <c r="U1872" s="2580"/>
      <c r="V1872" s="2580"/>
      <c r="W1872" s="2580"/>
      <c r="X1872" s="2580"/>
      <c r="Y1872" s="2580"/>
      <c r="Z1872" s="2580"/>
      <c r="AA1872" s="2580"/>
      <c r="AB1872" s="2580"/>
      <c r="AC1872" s="2580"/>
      <c r="AD1872" s="2580"/>
      <c r="AE1872" s="2580"/>
      <c r="AF1872" s="2580"/>
      <c r="AG1872" s="2580"/>
      <c r="AH1872" s="2580"/>
      <c r="AI1872" s="2580"/>
      <c r="AJ1872" s="2580"/>
      <c r="AK1872" s="2581"/>
    </row>
    <row r="1873" spans="2:37" s="2887" customFormat="1" ht="109.5" customHeight="1" thickBot="1" x14ac:dyDescent="0.25">
      <c r="B1873" s="3633" t="s">
        <v>5062</v>
      </c>
      <c r="C1873" s="3634"/>
      <c r="D1873" s="3721" t="s">
        <v>5868</v>
      </c>
      <c r="E1873" s="3722"/>
      <c r="F1873" s="3722"/>
      <c r="G1873" s="3722"/>
      <c r="H1873" s="3722"/>
      <c r="I1873" s="3722"/>
      <c r="J1873" s="3722"/>
      <c r="K1873" s="3723"/>
      <c r="L1873" s="2580"/>
      <c r="M1873" s="2580"/>
      <c r="N1873" s="2580"/>
      <c r="O1873" s="2580"/>
      <c r="P1873" s="2580"/>
      <c r="Q1873" s="2580"/>
      <c r="R1873" s="2580"/>
      <c r="S1873" s="2580"/>
      <c r="T1873" s="2580"/>
      <c r="U1873" s="2580"/>
      <c r="V1873" s="2580"/>
      <c r="W1873" s="2580"/>
      <c r="X1873" s="2580"/>
      <c r="Y1873" s="2580"/>
      <c r="Z1873" s="2580"/>
      <c r="AA1873" s="2580"/>
      <c r="AB1873" s="2580"/>
      <c r="AC1873" s="2580"/>
      <c r="AD1873" s="2580"/>
      <c r="AE1873" s="2580"/>
      <c r="AF1873" s="2580"/>
      <c r="AG1873" s="2580"/>
      <c r="AH1873" s="2580"/>
      <c r="AI1873" s="2580"/>
      <c r="AJ1873" s="2580"/>
      <c r="AK1873" s="2581"/>
    </row>
    <row r="1874" spans="2:37" s="2887" customFormat="1" ht="13.5" thickBot="1" x14ac:dyDescent="0.25">
      <c r="B1874" s="3635"/>
      <c r="C1874" s="3626"/>
      <c r="D1874" s="3626"/>
      <c r="E1874" s="3626"/>
      <c r="F1874" s="3626"/>
      <c r="G1874" s="3626"/>
      <c r="H1874" s="3626"/>
      <c r="I1874" s="3626"/>
      <c r="J1874" s="3626"/>
      <c r="K1874" s="3626"/>
      <c r="L1874" s="3626"/>
      <c r="M1874" s="3626"/>
      <c r="N1874" s="3626"/>
      <c r="O1874" s="3626"/>
      <c r="P1874" s="3626"/>
      <c r="Q1874" s="3626"/>
      <c r="R1874" s="2580"/>
      <c r="S1874" s="2580"/>
      <c r="T1874" s="2580"/>
      <c r="U1874" s="2580"/>
      <c r="V1874" s="2580"/>
      <c r="W1874" s="2580"/>
      <c r="X1874" s="2580"/>
      <c r="Y1874" s="2580"/>
      <c r="Z1874" s="2580"/>
      <c r="AA1874" s="2580"/>
      <c r="AB1874" s="2580"/>
      <c r="AC1874" s="2580"/>
      <c r="AD1874" s="2580"/>
      <c r="AE1874" s="2580"/>
      <c r="AF1874" s="2580"/>
      <c r="AG1874" s="2580"/>
      <c r="AH1874" s="2580"/>
      <c r="AI1874" s="2580"/>
      <c r="AJ1874" s="2580"/>
      <c r="AK1874" s="2581"/>
    </row>
    <row r="1875" spans="2:37" s="2887" customFormat="1" ht="13.5" thickBot="1" x14ac:dyDescent="0.25">
      <c r="B1875" s="3627" t="s">
        <v>5063</v>
      </c>
      <c r="C1875" s="3627"/>
      <c r="D1875" s="3627" t="s">
        <v>5053</v>
      </c>
      <c r="E1875" s="3627" t="s">
        <v>5064</v>
      </c>
      <c r="F1875" s="3629" t="s">
        <v>224</v>
      </c>
      <c r="G1875" s="3629"/>
      <c r="H1875" s="3629"/>
      <c r="I1875" s="3629"/>
      <c r="J1875" s="3629"/>
      <c r="K1875" s="3629"/>
      <c r="L1875" s="3629"/>
      <c r="M1875" s="3629"/>
      <c r="N1875" s="3629"/>
      <c r="O1875" s="3629"/>
      <c r="P1875" s="3629"/>
      <c r="Q1875" s="3629"/>
      <c r="R1875" s="3629"/>
      <c r="S1875" s="3629" t="s">
        <v>340</v>
      </c>
      <c r="T1875" s="3629"/>
      <c r="U1875" s="3629"/>
      <c r="V1875" s="3629"/>
      <c r="W1875" s="3629"/>
      <c r="X1875" s="3629"/>
      <c r="Y1875" s="3629"/>
      <c r="Z1875" s="3629"/>
      <c r="AA1875" s="3629"/>
      <c r="AB1875" s="3629"/>
      <c r="AC1875" s="3629"/>
      <c r="AD1875" s="3629" t="s">
        <v>225</v>
      </c>
      <c r="AE1875" s="3629"/>
      <c r="AF1875" s="3629"/>
      <c r="AG1875" s="3629"/>
      <c r="AH1875" s="3630" t="s">
        <v>5048</v>
      </c>
      <c r="AI1875" s="3630"/>
      <c r="AJ1875" s="3630"/>
      <c r="AK1875" s="2581"/>
    </row>
    <row r="1876" spans="2:37" s="2887" customFormat="1" ht="13.5" thickBot="1" x14ac:dyDescent="0.25">
      <c r="B1876" s="3628"/>
      <c r="C1876" s="3628"/>
      <c r="D1876" s="3628"/>
      <c r="E1876" s="3628"/>
      <c r="F1876" s="3628" t="s">
        <v>5065</v>
      </c>
      <c r="G1876" s="3628" t="s">
        <v>5066</v>
      </c>
      <c r="H1876" s="3627" t="s">
        <v>5067</v>
      </c>
      <c r="I1876" s="3631" t="s">
        <v>5068</v>
      </c>
      <c r="J1876" s="3631" t="s">
        <v>5069</v>
      </c>
      <c r="K1876" s="3632" t="s">
        <v>5070</v>
      </c>
      <c r="L1876" s="3632" t="s">
        <v>5071</v>
      </c>
      <c r="M1876" s="3631" t="s">
        <v>5072</v>
      </c>
      <c r="N1876" s="3631"/>
      <c r="O1876" s="3632" t="s">
        <v>5073</v>
      </c>
      <c r="P1876" s="3632" t="s">
        <v>5074</v>
      </c>
      <c r="Q1876" s="3632" t="s">
        <v>5075</v>
      </c>
      <c r="R1876" s="3632" t="s">
        <v>5076</v>
      </c>
      <c r="S1876" s="3627" t="s">
        <v>5077</v>
      </c>
      <c r="T1876" s="3627" t="s">
        <v>5078</v>
      </c>
      <c r="U1876" s="3627" t="s">
        <v>5079</v>
      </c>
      <c r="V1876" s="3627" t="s">
        <v>5080</v>
      </c>
      <c r="W1876" s="3627" t="s">
        <v>5081</v>
      </c>
      <c r="X1876" s="3627" t="s">
        <v>5082</v>
      </c>
      <c r="Y1876" s="3627" t="s">
        <v>5083</v>
      </c>
      <c r="Z1876" s="3627" t="s">
        <v>5084</v>
      </c>
      <c r="AA1876" s="3627" t="s">
        <v>5085</v>
      </c>
      <c r="AB1876" s="3631" t="s">
        <v>5086</v>
      </c>
      <c r="AC1876" s="3631" t="s">
        <v>5087</v>
      </c>
      <c r="AD1876" s="3627" t="s">
        <v>5088</v>
      </c>
      <c r="AE1876" s="3627" t="s">
        <v>5089</v>
      </c>
      <c r="AF1876" s="3627" t="s">
        <v>5090</v>
      </c>
      <c r="AG1876" s="3627" t="s">
        <v>5091</v>
      </c>
      <c r="AH1876" s="3627" t="s">
        <v>1162</v>
      </c>
      <c r="AI1876" s="3627" t="s">
        <v>5049</v>
      </c>
      <c r="AJ1876" s="3627" t="s">
        <v>5050</v>
      </c>
      <c r="AK1876" s="2581"/>
    </row>
    <row r="1877" spans="2:37" s="2887" customFormat="1" ht="13.5" thickBot="1" x14ac:dyDescent="0.25">
      <c r="B1877" s="3628"/>
      <c r="C1877" s="3628"/>
      <c r="D1877" s="3628"/>
      <c r="E1877" s="3628"/>
      <c r="F1877" s="3628"/>
      <c r="G1877" s="3628"/>
      <c r="H1877" s="3628"/>
      <c r="I1877" s="3632"/>
      <c r="J1877" s="3632"/>
      <c r="K1877" s="3632"/>
      <c r="L1877" s="3632"/>
      <c r="M1877" s="2958" t="s">
        <v>5092</v>
      </c>
      <c r="N1877" s="2959" t="s">
        <v>2809</v>
      </c>
      <c r="O1877" s="3632"/>
      <c r="P1877" s="3632"/>
      <c r="Q1877" s="3632"/>
      <c r="R1877" s="3632"/>
      <c r="S1877" s="3628"/>
      <c r="T1877" s="3628"/>
      <c r="U1877" s="3628"/>
      <c r="V1877" s="3628"/>
      <c r="W1877" s="3628"/>
      <c r="X1877" s="3628"/>
      <c r="Y1877" s="3628"/>
      <c r="Z1877" s="3628"/>
      <c r="AA1877" s="3628"/>
      <c r="AB1877" s="3632"/>
      <c r="AC1877" s="3632"/>
      <c r="AD1877" s="3628"/>
      <c r="AE1877" s="3628"/>
      <c r="AF1877" s="3628"/>
      <c r="AG1877" s="3628"/>
      <c r="AH1877" s="3628"/>
      <c r="AI1877" s="3628"/>
      <c r="AJ1877" s="3628"/>
      <c r="AK1877" s="2581"/>
    </row>
    <row r="1878" spans="2:37" s="2887" customFormat="1" x14ac:dyDescent="0.2">
      <c r="B1878" s="3726" t="s">
        <v>5867</v>
      </c>
      <c r="C1878" s="3727"/>
      <c r="D1878" s="2729"/>
      <c r="E1878" s="2727"/>
      <c r="F1878" s="2727"/>
      <c r="G1878" s="2681"/>
      <c r="H1878" s="2728"/>
      <c r="I1878" s="2728"/>
      <c r="J1878" s="2728"/>
      <c r="K1878" s="2681"/>
      <c r="L1878" s="2681"/>
      <c r="M1878" s="2729"/>
      <c r="N1878" s="2730"/>
      <c r="O1878" s="2681"/>
      <c r="P1878" s="2681"/>
      <c r="Q1878" s="2681"/>
      <c r="R1878" s="2681"/>
      <c r="S1878" s="2709"/>
      <c r="T1878" s="2681"/>
      <c r="U1878" s="2731"/>
      <c r="V1878" s="2731"/>
      <c r="W1878" s="2681"/>
      <c r="X1878" s="2681">
        <v>0.06</v>
      </c>
      <c r="Y1878" s="2731"/>
      <c r="Z1878" s="2731"/>
      <c r="AA1878" s="2731"/>
      <c r="AB1878" s="2681"/>
      <c r="AC1878" s="2681"/>
      <c r="AD1878" s="2727"/>
      <c r="AE1878" s="2750"/>
      <c r="AF1878" s="2784"/>
      <c r="AG1878" s="2784"/>
      <c r="AH1878" s="2725"/>
      <c r="AI1878" s="2725"/>
      <c r="AJ1878" s="2711"/>
      <c r="AK1878" s="2581"/>
    </row>
    <row r="1879" spans="2:37" s="2887" customFormat="1" x14ac:dyDescent="0.2">
      <c r="B1879" s="2582"/>
      <c r="C1879" s="2575"/>
      <c r="D1879" s="4493"/>
      <c r="E1879" s="4493"/>
      <c r="F1879" s="4493"/>
      <c r="G1879" s="4493"/>
      <c r="H1879" s="2575"/>
      <c r="I1879" s="2576"/>
      <c r="J1879" s="2576"/>
      <c r="K1879" s="2576"/>
      <c r="L1879" s="2576"/>
      <c r="M1879" s="2575"/>
      <c r="N1879" s="2576"/>
      <c r="O1879" s="2576"/>
      <c r="P1879" s="2576"/>
      <c r="Q1879" s="2576"/>
      <c r="R1879" s="2576"/>
      <c r="S1879" s="2575"/>
      <c r="T1879" s="2574"/>
      <c r="U1879" s="2574"/>
      <c r="V1879" s="2574"/>
      <c r="W1879" s="2574"/>
      <c r="X1879" s="2574"/>
      <c r="Y1879" s="2574"/>
      <c r="Z1879" s="2574"/>
      <c r="AA1879" s="2574"/>
      <c r="AB1879" s="2574"/>
      <c r="AC1879" s="2574"/>
      <c r="AD1879" s="2574"/>
      <c r="AE1879" s="2574"/>
      <c r="AF1879" s="2574"/>
      <c r="AG1879" s="2574"/>
      <c r="AH1879" s="2574"/>
      <c r="AI1879" s="2574"/>
      <c r="AJ1879" s="2574"/>
      <c r="AK1879" s="2581"/>
    </row>
    <row r="1880" spans="2:37" s="2887" customFormat="1" x14ac:dyDescent="0.2">
      <c r="B1880" s="3641" t="s">
        <v>5051</v>
      </c>
      <c r="C1880" s="3642"/>
      <c r="D1880" s="3640" t="s">
        <v>6</v>
      </c>
      <c r="E1880" s="3640"/>
      <c r="F1880" s="3640"/>
      <c r="G1880" s="3640"/>
      <c r="H1880" s="2578"/>
      <c r="I1880" s="2578"/>
      <c r="J1880" s="2578"/>
      <c r="K1880" s="2578"/>
      <c r="L1880" s="2578"/>
      <c r="M1880" s="2578"/>
      <c r="N1880" s="2578"/>
      <c r="O1880" s="2578"/>
      <c r="P1880" s="2578"/>
      <c r="Q1880" s="2578"/>
      <c r="R1880" s="2578"/>
      <c r="S1880" s="2578"/>
      <c r="T1880" s="2574"/>
      <c r="U1880" s="2574"/>
      <c r="V1880" s="2574"/>
      <c r="W1880" s="2574"/>
      <c r="X1880" s="2574"/>
      <c r="Y1880" s="2574"/>
      <c r="Z1880" s="2574"/>
      <c r="AA1880" s="2574"/>
      <c r="AB1880" s="2574"/>
      <c r="AC1880" s="2574"/>
      <c r="AD1880" s="2574"/>
      <c r="AE1880" s="2574"/>
      <c r="AF1880" s="2574"/>
      <c r="AG1880" s="2574"/>
      <c r="AH1880" s="2574"/>
      <c r="AI1880" s="2574"/>
      <c r="AJ1880" s="2574"/>
      <c r="AK1880" s="2581"/>
    </row>
    <row r="1881" spans="2:37" s="2887" customFormat="1" x14ac:dyDescent="0.2">
      <c r="B1881" s="3641" t="s">
        <v>5052</v>
      </c>
      <c r="C1881" s="3642"/>
      <c r="D1881" s="3640" t="s">
        <v>6</v>
      </c>
      <c r="E1881" s="3640"/>
      <c r="F1881" s="3640"/>
      <c r="G1881" s="3640"/>
      <c r="H1881" s="2578"/>
      <c r="I1881" s="2578"/>
      <c r="J1881" s="2578"/>
      <c r="K1881" s="2578"/>
      <c r="L1881" s="2578"/>
      <c r="M1881" s="2578"/>
      <c r="N1881" s="2578"/>
      <c r="O1881" s="2578"/>
      <c r="P1881" s="2578"/>
      <c r="Q1881" s="2578"/>
      <c r="R1881" s="2578"/>
      <c r="S1881" s="2578"/>
      <c r="T1881" s="2574"/>
      <c r="U1881" s="2574"/>
      <c r="V1881" s="2574"/>
      <c r="W1881" s="2574"/>
      <c r="X1881" s="2574"/>
      <c r="Y1881" s="2574"/>
      <c r="Z1881" s="2574"/>
      <c r="AA1881" s="2574"/>
      <c r="AB1881" s="2574"/>
      <c r="AC1881" s="2574"/>
      <c r="AD1881" s="2574"/>
      <c r="AE1881" s="2574"/>
      <c r="AF1881" s="2574"/>
      <c r="AG1881" s="2574"/>
      <c r="AH1881" s="2574"/>
      <c r="AI1881" s="2574"/>
      <c r="AJ1881" s="2574"/>
      <c r="AK1881" s="2581"/>
    </row>
    <row r="1882" spans="2:37" s="2887" customFormat="1" ht="15.75" thickBot="1" x14ac:dyDescent="0.25">
      <c r="B1882" s="3645"/>
      <c r="C1882" s="3646"/>
      <c r="D1882" s="3647"/>
      <c r="E1882" s="3647"/>
      <c r="F1882" s="3647"/>
      <c r="G1882" s="3647"/>
      <c r="H1882" s="2583"/>
      <c r="I1882" s="2583"/>
      <c r="J1882" s="2583"/>
      <c r="K1882" s="2583"/>
      <c r="L1882" s="2583"/>
      <c r="M1882" s="2583"/>
      <c r="N1882" s="2583"/>
      <c r="O1882" s="2583"/>
      <c r="P1882" s="2583"/>
      <c r="Q1882" s="2583"/>
      <c r="R1882" s="2583"/>
      <c r="S1882" s="2583"/>
      <c r="T1882" s="2584"/>
      <c r="U1882" s="2584"/>
      <c r="V1882" s="2584"/>
      <c r="W1882" s="2584"/>
      <c r="X1882" s="2584"/>
      <c r="Y1882" s="2584"/>
      <c r="Z1882" s="2584"/>
      <c r="AA1882" s="2584"/>
      <c r="AB1882" s="2584"/>
      <c r="AC1882" s="2584"/>
      <c r="AD1882" s="2584"/>
      <c r="AE1882" s="2584"/>
      <c r="AF1882" s="2584"/>
      <c r="AG1882" s="2584"/>
      <c r="AH1882" s="2584"/>
      <c r="AI1882" s="2584"/>
      <c r="AJ1882" s="2584"/>
      <c r="AK1882" s="2586"/>
    </row>
    <row r="1883" spans="2:37" s="2887" customFormat="1" x14ac:dyDescent="0.2">
      <c r="B1883" s="2786" t="str">
        <f>+B1867</f>
        <v>.</v>
      </c>
    </row>
    <row r="1884" spans="2:37" s="2887" customFormat="1" ht="13.5" thickBot="1" x14ac:dyDescent="0.25">
      <c r="B1884" s="2786"/>
    </row>
    <row r="1885" spans="2:37" s="2887" customFormat="1" ht="20.25" x14ac:dyDescent="0.2">
      <c r="B1885" s="3616" t="s">
        <v>5060</v>
      </c>
      <c r="C1885" s="3617"/>
      <c r="D1885" s="3617"/>
      <c r="E1885" s="3617"/>
      <c r="F1885" s="3617"/>
      <c r="G1885" s="3617"/>
      <c r="H1885" s="3617"/>
      <c r="I1885" s="3617"/>
      <c r="J1885" s="3617"/>
      <c r="K1885" s="3617"/>
      <c r="L1885" s="3617"/>
      <c r="M1885" s="3617"/>
      <c r="N1885" s="3617"/>
      <c r="O1885" s="3617"/>
      <c r="P1885" s="3617"/>
      <c r="Q1885" s="3617"/>
      <c r="R1885" s="3617"/>
      <c r="S1885" s="3617"/>
      <c r="T1885" s="3617"/>
      <c r="U1885" s="3617"/>
      <c r="V1885" s="3617"/>
      <c r="W1885" s="3617"/>
      <c r="X1885" s="3617"/>
      <c r="Y1885" s="3617"/>
      <c r="Z1885" s="3617"/>
      <c r="AA1885" s="3617"/>
      <c r="AB1885" s="3617"/>
      <c r="AC1885" s="3617"/>
      <c r="AD1885" s="3617"/>
      <c r="AE1885" s="3617"/>
      <c r="AF1885" s="3617"/>
      <c r="AG1885" s="3617"/>
      <c r="AH1885" s="3617"/>
      <c r="AI1885" s="3617"/>
      <c r="AJ1885" s="3617"/>
      <c r="AK1885" s="3618"/>
    </row>
    <row r="1886" spans="2:37" s="2887" customFormat="1" x14ac:dyDescent="0.2">
      <c r="B1886" s="2579"/>
      <c r="C1886" s="2961"/>
      <c r="D1886" s="2961"/>
      <c r="E1886" s="2961"/>
      <c r="F1886" s="2961"/>
      <c r="G1886" s="2580"/>
      <c r="H1886" s="2580"/>
      <c r="I1886" s="2580"/>
      <c r="J1886" s="2580"/>
      <c r="K1886" s="2580"/>
      <c r="L1886" s="2580"/>
      <c r="M1886" s="2580"/>
      <c r="N1886" s="2580"/>
      <c r="O1886" s="2580"/>
      <c r="P1886" s="2580"/>
      <c r="Q1886" s="2580"/>
      <c r="R1886" s="2580"/>
      <c r="S1886" s="2580"/>
      <c r="T1886" s="2580"/>
      <c r="U1886" s="2580"/>
      <c r="V1886" s="2580"/>
      <c r="W1886" s="2580"/>
      <c r="X1886" s="2580"/>
      <c r="Y1886" s="2580"/>
      <c r="Z1886" s="2580"/>
      <c r="AA1886" s="2580"/>
      <c r="AB1886" s="2580"/>
      <c r="AC1886" s="2580"/>
      <c r="AD1886" s="2580"/>
      <c r="AE1886" s="2580"/>
      <c r="AF1886" s="2580"/>
      <c r="AG1886" s="2580"/>
      <c r="AH1886" s="2580"/>
      <c r="AI1886" s="2580"/>
      <c r="AJ1886" s="2580"/>
      <c r="AK1886" s="2581"/>
    </row>
    <row r="1887" spans="2:37" s="2887" customFormat="1" x14ac:dyDescent="0.2">
      <c r="B1887" s="2579" t="s">
        <v>5047</v>
      </c>
      <c r="C1887" s="2961"/>
      <c r="D1887" s="3720" t="s">
        <v>5863</v>
      </c>
      <c r="E1887" s="3720"/>
      <c r="F1887" s="3720"/>
      <c r="G1887" s="2580"/>
      <c r="H1887" s="2580"/>
      <c r="I1887" s="2580"/>
      <c r="J1887" s="2580"/>
      <c r="K1887" s="2580"/>
      <c r="L1887" s="2580"/>
      <c r="M1887" s="2580"/>
      <c r="N1887" s="2580"/>
      <c r="O1887" s="2580"/>
      <c r="P1887" s="2580"/>
      <c r="Q1887" s="2580"/>
      <c r="R1887" s="2580"/>
      <c r="S1887" s="2580"/>
      <c r="T1887" s="2580"/>
      <c r="U1887" s="2580"/>
      <c r="V1887" s="2580"/>
      <c r="W1887" s="2580"/>
      <c r="X1887" s="2580"/>
      <c r="Y1887" s="2580"/>
      <c r="Z1887" s="2580"/>
      <c r="AA1887" s="2580"/>
      <c r="AB1887" s="2580"/>
      <c r="AC1887" s="2580"/>
      <c r="AD1887" s="2580"/>
      <c r="AE1887" s="2580"/>
      <c r="AF1887" s="2580"/>
      <c r="AG1887" s="2580"/>
      <c r="AH1887" s="2580"/>
      <c r="AI1887" s="2580"/>
      <c r="AJ1887" s="2580"/>
      <c r="AK1887" s="2581"/>
    </row>
    <row r="1888" spans="2:37" s="2887" customFormat="1" ht="13.5" thickBot="1" x14ac:dyDescent="0.25">
      <c r="B1888" s="3620" t="s">
        <v>5061</v>
      </c>
      <c r="C1888" s="3621"/>
      <c r="D1888" s="3622">
        <v>41491</v>
      </c>
      <c r="E1888" s="3622"/>
      <c r="F1888" s="2961"/>
      <c r="G1888" s="2580"/>
      <c r="H1888" s="2580"/>
      <c r="I1888" s="2580"/>
      <c r="J1888" s="2580"/>
      <c r="K1888" s="2580"/>
      <c r="L1888" s="2580"/>
      <c r="M1888" s="2580"/>
      <c r="N1888" s="2580"/>
      <c r="O1888" s="2580"/>
      <c r="P1888" s="2580"/>
      <c r="Q1888" s="2580"/>
      <c r="R1888" s="2580"/>
      <c r="S1888" s="2580"/>
      <c r="T1888" s="2580"/>
      <c r="U1888" s="2580"/>
      <c r="V1888" s="2580"/>
      <c r="W1888" s="2580"/>
      <c r="X1888" s="2580"/>
      <c r="Y1888" s="2580"/>
      <c r="Z1888" s="2580"/>
      <c r="AA1888" s="2580"/>
      <c r="AB1888" s="2580"/>
      <c r="AC1888" s="2580"/>
      <c r="AD1888" s="2580"/>
      <c r="AE1888" s="2580"/>
      <c r="AF1888" s="2580"/>
      <c r="AG1888" s="2580"/>
      <c r="AH1888" s="2580"/>
      <c r="AI1888" s="2580"/>
      <c r="AJ1888" s="2580"/>
      <c r="AK1888" s="2581"/>
    </row>
    <row r="1889" spans="2:37" s="2887" customFormat="1" ht="345" customHeight="1" thickBot="1" x14ac:dyDescent="0.25">
      <c r="B1889" s="3633" t="s">
        <v>5062</v>
      </c>
      <c r="C1889" s="3677"/>
      <c r="D1889" s="3721" t="s">
        <v>5864</v>
      </c>
      <c r="E1889" s="3722"/>
      <c r="F1889" s="3722"/>
      <c r="G1889" s="3722"/>
      <c r="H1889" s="3722"/>
      <c r="I1889" s="3722"/>
      <c r="J1889" s="3722"/>
      <c r="K1889" s="3723"/>
      <c r="L1889" s="2580"/>
      <c r="M1889" s="2580"/>
      <c r="N1889" s="2580"/>
      <c r="O1889" s="2580"/>
      <c r="P1889" s="2580"/>
      <c r="Q1889" s="2580"/>
      <c r="R1889" s="2580"/>
      <c r="S1889" s="2580"/>
      <c r="T1889" s="2580"/>
      <c r="U1889" s="2580"/>
      <c r="V1889" s="2580"/>
      <c r="W1889" s="2580"/>
      <c r="X1889" s="2580"/>
      <c r="Y1889" s="2580"/>
      <c r="Z1889" s="2580"/>
      <c r="AA1889" s="2580"/>
      <c r="AB1889" s="2580"/>
      <c r="AC1889" s="2580"/>
      <c r="AD1889" s="2580"/>
      <c r="AE1889" s="2580"/>
      <c r="AF1889" s="2580"/>
      <c r="AG1889" s="2580"/>
      <c r="AH1889" s="2580"/>
      <c r="AI1889" s="2580"/>
      <c r="AJ1889" s="2580"/>
      <c r="AK1889" s="2581"/>
    </row>
    <row r="1890" spans="2:37" s="2887" customFormat="1" ht="13.5" thickBot="1" x14ac:dyDescent="0.25">
      <c r="B1890" s="3635"/>
      <c r="C1890" s="3626"/>
      <c r="D1890" s="3626"/>
      <c r="E1890" s="3626"/>
      <c r="F1890" s="3626"/>
      <c r="G1890" s="3626"/>
      <c r="H1890" s="3626"/>
      <c r="I1890" s="3626"/>
      <c r="J1890" s="3626"/>
      <c r="K1890" s="3626"/>
      <c r="L1890" s="3626"/>
      <c r="M1890" s="3626"/>
      <c r="N1890" s="3626"/>
      <c r="O1890" s="3626"/>
      <c r="P1890" s="3626"/>
      <c r="Q1890" s="3626"/>
      <c r="R1890" s="2580"/>
      <c r="S1890" s="2580"/>
      <c r="T1890" s="2580"/>
      <c r="U1890" s="2580"/>
      <c r="V1890" s="2580"/>
      <c r="W1890" s="2580"/>
      <c r="X1890" s="2580"/>
      <c r="Y1890" s="2580"/>
      <c r="Z1890" s="2580"/>
      <c r="AA1890" s="2580"/>
      <c r="AB1890" s="2580"/>
      <c r="AC1890" s="2580"/>
      <c r="AD1890" s="2580"/>
      <c r="AE1890" s="2580"/>
      <c r="AF1890" s="2580"/>
      <c r="AG1890" s="2580"/>
      <c r="AH1890" s="2580"/>
      <c r="AI1890" s="2580"/>
      <c r="AJ1890" s="2580"/>
      <c r="AK1890" s="2581"/>
    </row>
    <row r="1891" spans="2:37" s="2887" customFormat="1" ht="13.5" thickBot="1" x14ac:dyDescent="0.25">
      <c r="B1891" s="3627" t="s">
        <v>5063</v>
      </c>
      <c r="C1891" s="3627"/>
      <c r="D1891" s="3627" t="s">
        <v>5053</v>
      </c>
      <c r="E1891" s="3627" t="s">
        <v>5064</v>
      </c>
      <c r="F1891" s="3629" t="s">
        <v>224</v>
      </c>
      <c r="G1891" s="3629"/>
      <c r="H1891" s="3629"/>
      <c r="I1891" s="3629"/>
      <c r="J1891" s="3629"/>
      <c r="K1891" s="3629"/>
      <c r="L1891" s="3629"/>
      <c r="M1891" s="3629"/>
      <c r="N1891" s="3629"/>
      <c r="O1891" s="3629"/>
      <c r="P1891" s="3629"/>
      <c r="Q1891" s="3629"/>
      <c r="R1891" s="3629"/>
      <c r="S1891" s="3629" t="s">
        <v>340</v>
      </c>
      <c r="T1891" s="3629"/>
      <c r="U1891" s="3629"/>
      <c r="V1891" s="3629"/>
      <c r="W1891" s="3629"/>
      <c r="X1891" s="3629"/>
      <c r="Y1891" s="3629"/>
      <c r="Z1891" s="3629"/>
      <c r="AA1891" s="3629"/>
      <c r="AB1891" s="3629"/>
      <c r="AC1891" s="3629"/>
      <c r="AD1891" s="3629" t="s">
        <v>225</v>
      </c>
      <c r="AE1891" s="3629"/>
      <c r="AF1891" s="3629"/>
      <c r="AG1891" s="3629"/>
      <c r="AH1891" s="3630" t="s">
        <v>5048</v>
      </c>
      <c r="AI1891" s="3630"/>
      <c r="AJ1891" s="3630"/>
      <c r="AK1891" s="2581"/>
    </row>
    <row r="1892" spans="2:37" s="2887" customFormat="1" ht="13.5" thickBot="1" x14ac:dyDescent="0.25">
      <c r="B1892" s="3628"/>
      <c r="C1892" s="3628"/>
      <c r="D1892" s="3628"/>
      <c r="E1892" s="3628"/>
      <c r="F1892" s="3628" t="s">
        <v>5065</v>
      </c>
      <c r="G1892" s="3628" t="s">
        <v>5066</v>
      </c>
      <c r="H1892" s="3627" t="s">
        <v>5067</v>
      </c>
      <c r="I1892" s="3631" t="s">
        <v>5068</v>
      </c>
      <c r="J1892" s="3631" t="s">
        <v>5069</v>
      </c>
      <c r="K1892" s="3632" t="s">
        <v>5070</v>
      </c>
      <c r="L1892" s="3632" t="s">
        <v>5071</v>
      </c>
      <c r="M1892" s="3631" t="s">
        <v>5072</v>
      </c>
      <c r="N1892" s="3631"/>
      <c r="O1892" s="3632" t="s">
        <v>5073</v>
      </c>
      <c r="P1892" s="3632" t="s">
        <v>5074</v>
      </c>
      <c r="Q1892" s="3632" t="s">
        <v>5075</v>
      </c>
      <c r="R1892" s="3632" t="s">
        <v>5076</v>
      </c>
      <c r="S1892" s="3627" t="s">
        <v>5077</v>
      </c>
      <c r="T1892" s="3627" t="s">
        <v>5078</v>
      </c>
      <c r="U1892" s="3627" t="s">
        <v>5079</v>
      </c>
      <c r="V1892" s="3627" t="s">
        <v>5080</v>
      </c>
      <c r="W1892" s="3627" t="s">
        <v>5081</v>
      </c>
      <c r="X1892" s="3627" t="s">
        <v>5082</v>
      </c>
      <c r="Y1892" s="3627" t="s">
        <v>5083</v>
      </c>
      <c r="Z1892" s="3627" t="s">
        <v>5084</v>
      </c>
      <c r="AA1892" s="3627" t="s">
        <v>5085</v>
      </c>
      <c r="AB1892" s="3631" t="s">
        <v>5086</v>
      </c>
      <c r="AC1892" s="3631" t="s">
        <v>5087</v>
      </c>
      <c r="AD1892" s="3627" t="s">
        <v>5088</v>
      </c>
      <c r="AE1892" s="3627" t="s">
        <v>5089</v>
      </c>
      <c r="AF1892" s="3627" t="s">
        <v>5090</v>
      </c>
      <c r="AG1892" s="3627" t="s">
        <v>5091</v>
      </c>
      <c r="AH1892" s="3627" t="s">
        <v>1162</v>
      </c>
      <c r="AI1892" s="3627" t="s">
        <v>5049</v>
      </c>
      <c r="AJ1892" s="3627" t="s">
        <v>5050</v>
      </c>
      <c r="AK1892" s="2581"/>
    </row>
    <row r="1893" spans="2:37" s="2887" customFormat="1" ht="13.5" thickBot="1" x14ac:dyDescent="0.25">
      <c r="B1893" s="3628"/>
      <c r="C1893" s="3628"/>
      <c r="D1893" s="3628"/>
      <c r="E1893" s="3628"/>
      <c r="F1893" s="3628"/>
      <c r="G1893" s="3628"/>
      <c r="H1893" s="3628"/>
      <c r="I1893" s="3632"/>
      <c r="J1893" s="3632"/>
      <c r="K1893" s="3632"/>
      <c r="L1893" s="3632"/>
      <c r="M1893" s="2958" t="s">
        <v>5092</v>
      </c>
      <c r="N1893" s="2959" t="s">
        <v>2809</v>
      </c>
      <c r="O1893" s="3632"/>
      <c r="P1893" s="3632"/>
      <c r="Q1893" s="3632"/>
      <c r="R1893" s="3632"/>
      <c r="S1893" s="3628"/>
      <c r="T1893" s="3628"/>
      <c r="U1893" s="3628"/>
      <c r="V1893" s="3628"/>
      <c r="W1893" s="3628"/>
      <c r="X1893" s="3628"/>
      <c r="Y1893" s="3628"/>
      <c r="Z1893" s="3628"/>
      <c r="AA1893" s="3628"/>
      <c r="AB1893" s="3632"/>
      <c r="AC1893" s="3632"/>
      <c r="AD1893" s="3628"/>
      <c r="AE1893" s="3628"/>
      <c r="AF1893" s="3628"/>
      <c r="AG1893" s="3628"/>
      <c r="AH1893" s="3628"/>
      <c r="AI1893" s="3628"/>
      <c r="AJ1893" s="3628"/>
      <c r="AK1893" s="2581"/>
    </row>
    <row r="1894" spans="2:37" s="2887" customFormat="1" x14ac:dyDescent="0.2">
      <c r="B1894" s="3726" t="s">
        <v>5865</v>
      </c>
      <c r="C1894" s="3727"/>
      <c r="D1894" s="2587"/>
      <c r="E1894" s="2588"/>
      <c r="F1894" s="2588"/>
      <c r="G1894" s="2697"/>
      <c r="H1894" s="2707"/>
      <c r="I1894" s="2707"/>
      <c r="J1894" s="2707"/>
      <c r="K1894" s="2697"/>
      <c r="L1894" s="2697"/>
      <c r="M1894" s="2587"/>
      <c r="N1894" s="2708"/>
      <c r="O1894" s="2697"/>
      <c r="P1894" s="2697"/>
      <c r="Q1894" s="2697"/>
      <c r="R1894" s="2697"/>
      <c r="S1894" s="2709"/>
      <c r="T1894" s="2697"/>
      <c r="U1894" s="2589"/>
      <c r="V1894" s="2589"/>
      <c r="W1894" s="2697"/>
      <c r="X1894" s="2697"/>
      <c r="Y1894" s="2589"/>
      <c r="Z1894" s="2589"/>
      <c r="AA1894" s="2589"/>
      <c r="AB1894" s="2697"/>
      <c r="AC1894" s="2697"/>
      <c r="AD1894" s="2588"/>
      <c r="AE1894" s="2602"/>
      <c r="AF1894" s="2603"/>
      <c r="AG1894" s="2603">
        <v>0.1</v>
      </c>
      <c r="AH1894" s="2710" t="s">
        <v>5865</v>
      </c>
      <c r="AI1894" s="2710" t="s">
        <v>5866</v>
      </c>
      <c r="AJ1894" s="2774">
        <v>0.5</v>
      </c>
      <c r="AK1894" s="2581"/>
    </row>
    <row r="1895" spans="2:37" s="2887" customFormat="1" x14ac:dyDescent="0.2">
      <c r="B1895" s="2582"/>
      <c r="C1895" s="2575"/>
      <c r="D1895" s="2575"/>
      <c r="E1895" s="2575"/>
      <c r="F1895" s="2575"/>
      <c r="G1895" s="2575"/>
      <c r="H1895" s="2575"/>
      <c r="I1895" s="2576"/>
      <c r="J1895" s="2576"/>
      <c r="K1895" s="2576"/>
      <c r="L1895" s="2576"/>
      <c r="M1895" s="2575"/>
      <c r="N1895" s="2576"/>
      <c r="O1895" s="2576"/>
      <c r="P1895" s="2576"/>
      <c r="Q1895" s="2576"/>
      <c r="R1895" s="2576"/>
      <c r="S1895" s="2575"/>
      <c r="T1895" s="2574"/>
      <c r="U1895" s="2574"/>
      <c r="V1895" s="2574"/>
      <c r="W1895" s="2574"/>
      <c r="X1895" s="2574"/>
      <c r="Y1895" s="2574"/>
      <c r="Z1895" s="2574"/>
      <c r="AA1895" s="2574"/>
      <c r="AB1895" s="2574"/>
      <c r="AC1895" s="2574"/>
      <c r="AD1895" s="2574"/>
      <c r="AE1895" s="2574"/>
      <c r="AF1895" s="2574"/>
      <c r="AG1895" s="2574"/>
      <c r="AH1895" s="2574"/>
      <c r="AI1895" s="2574"/>
      <c r="AJ1895" s="2574"/>
      <c r="AK1895" s="2581"/>
    </row>
    <row r="1896" spans="2:37" s="2887" customFormat="1" x14ac:dyDescent="0.2">
      <c r="B1896" s="3641" t="s">
        <v>5051</v>
      </c>
      <c r="C1896" s="3642"/>
      <c r="D1896" s="3640" t="s">
        <v>1545</v>
      </c>
      <c r="E1896" s="3640"/>
      <c r="F1896" s="3640"/>
      <c r="G1896" s="3640"/>
      <c r="H1896" s="2578"/>
      <c r="I1896" s="2578"/>
      <c r="J1896" s="2578"/>
      <c r="K1896" s="2578"/>
      <c r="L1896" s="2578"/>
      <c r="M1896" s="2578"/>
      <c r="N1896" s="2578"/>
      <c r="O1896" s="2578"/>
      <c r="P1896" s="2578"/>
      <c r="Q1896" s="2578"/>
      <c r="R1896" s="2578"/>
      <c r="S1896" s="2578"/>
      <c r="T1896" s="2574"/>
      <c r="U1896" s="2574"/>
      <c r="V1896" s="2574"/>
      <c r="W1896" s="2574"/>
      <c r="X1896" s="2574"/>
      <c r="Y1896" s="2574"/>
      <c r="Z1896" s="2574"/>
      <c r="AA1896" s="2574"/>
      <c r="AB1896" s="2574"/>
      <c r="AC1896" s="2574"/>
      <c r="AD1896" s="2574"/>
      <c r="AE1896" s="2574"/>
      <c r="AF1896" s="2574"/>
      <c r="AG1896" s="2574"/>
      <c r="AH1896" s="2574"/>
      <c r="AI1896" s="2574"/>
      <c r="AJ1896" s="2574"/>
      <c r="AK1896" s="2581"/>
    </row>
    <row r="1897" spans="2:37" s="2887" customFormat="1" x14ac:dyDescent="0.2">
      <c r="B1897" s="3641" t="s">
        <v>5052</v>
      </c>
      <c r="C1897" s="3642"/>
      <c r="D1897" s="3770" t="s">
        <v>6</v>
      </c>
      <c r="E1897" s="3770"/>
      <c r="F1897" s="3770"/>
      <c r="G1897" s="3770"/>
      <c r="H1897" s="2578"/>
      <c r="I1897" s="2578"/>
      <c r="J1897" s="2578"/>
      <c r="K1897" s="2578"/>
      <c r="L1897" s="2578"/>
      <c r="M1897" s="2578"/>
      <c r="N1897" s="2578"/>
      <c r="O1897" s="2578"/>
      <c r="P1897" s="2578"/>
      <c r="Q1897" s="2578"/>
      <c r="R1897" s="2578"/>
      <c r="S1897" s="2578"/>
      <c r="T1897" s="2574"/>
      <c r="U1897" s="2574"/>
      <c r="V1897" s="2574"/>
      <c r="W1897" s="2574"/>
      <c r="X1897" s="2574"/>
      <c r="Y1897" s="2574"/>
      <c r="Z1897" s="2574"/>
      <c r="AA1897" s="2574"/>
      <c r="AB1897" s="2574"/>
      <c r="AC1897" s="2574"/>
      <c r="AD1897" s="2574"/>
      <c r="AE1897" s="2574"/>
      <c r="AF1897" s="2574"/>
      <c r="AG1897" s="2574"/>
      <c r="AH1897" s="2574"/>
      <c r="AI1897" s="2574"/>
      <c r="AJ1897" s="2574"/>
      <c r="AK1897" s="2581"/>
    </row>
    <row r="1898" spans="2:37" s="2887" customFormat="1" ht="15.75" thickBot="1" x14ac:dyDescent="0.25">
      <c r="B1898" s="3645"/>
      <c r="C1898" s="3646"/>
      <c r="D1898" s="3647"/>
      <c r="E1898" s="3647"/>
      <c r="F1898" s="3647"/>
      <c r="G1898" s="3647"/>
      <c r="H1898" s="2583"/>
      <c r="I1898" s="2583"/>
      <c r="J1898" s="2583"/>
      <c r="K1898" s="2583"/>
      <c r="L1898" s="2583"/>
      <c r="M1898" s="2583"/>
      <c r="N1898" s="2583"/>
      <c r="O1898" s="2583"/>
      <c r="P1898" s="2583"/>
      <c r="Q1898" s="2583"/>
      <c r="R1898" s="2583"/>
      <c r="S1898" s="2583"/>
      <c r="T1898" s="2584"/>
      <c r="U1898" s="2584"/>
      <c r="V1898" s="2584"/>
      <c r="W1898" s="2584"/>
      <c r="X1898" s="2584"/>
      <c r="Y1898" s="2584"/>
      <c r="Z1898" s="2584"/>
      <c r="AA1898" s="2584"/>
      <c r="AB1898" s="2584"/>
      <c r="AC1898" s="2584"/>
      <c r="AD1898" s="2584"/>
      <c r="AE1898" s="2584"/>
      <c r="AF1898" s="2584"/>
      <c r="AG1898" s="2584"/>
      <c r="AH1898" s="2584"/>
      <c r="AI1898" s="2584"/>
      <c r="AJ1898" s="2584"/>
      <c r="AK1898" s="2586"/>
    </row>
    <row r="1899" spans="2:37" s="2887" customFormat="1" x14ac:dyDescent="0.2">
      <c r="B1899" s="2786" t="str">
        <f>+B1883</f>
        <v>.</v>
      </c>
    </row>
    <row r="1900" spans="2:37" s="2887" customFormat="1" ht="13.5" thickBot="1" x14ac:dyDescent="0.25"/>
    <row r="1901" spans="2:37" s="2887" customFormat="1" ht="20.25" x14ac:dyDescent="0.2">
      <c r="B1901" s="3616" t="s">
        <v>5060</v>
      </c>
      <c r="C1901" s="3617"/>
      <c r="D1901" s="3617"/>
      <c r="E1901" s="3617"/>
      <c r="F1901" s="3617"/>
      <c r="G1901" s="3617"/>
      <c r="H1901" s="3617"/>
      <c r="I1901" s="3617"/>
      <c r="J1901" s="3617"/>
      <c r="K1901" s="3617"/>
      <c r="L1901" s="3617"/>
      <c r="M1901" s="3617"/>
      <c r="N1901" s="3617"/>
      <c r="O1901" s="3617"/>
      <c r="P1901" s="3617"/>
      <c r="Q1901" s="3617"/>
      <c r="R1901" s="3617"/>
      <c r="S1901" s="3617"/>
      <c r="T1901" s="3617"/>
      <c r="U1901" s="3617"/>
      <c r="V1901" s="3617"/>
      <c r="W1901" s="3617"/>
      <c r="X1901" s="3617"/>
      <c r="Y1901" s="3617"/>
      <c r="Z1901" s="3617"/>
      <c r="AA1901" s="3617"/>
      <c r="AB1901" s="3617"/>
      <c r="AC1901" s="3617"/>
      <c r="AD1901" s="3617"/>
      <c r="AE1901" s="3617"/>
      <c r="AF1901" s="3617"/>
      <c r="AG1901" s="3617"/>
      <c r="AH1901" s="3617"/>
      <c r="AI1901" s="3617"/>
      <c r="AJ1901" s="3617"/>
      <c r="AK1901" s="3618"/>
    </row>
    <row r="1902" spans="2:37" s="2887" customFormat="1" x14ac:dyDescent="0.2">
      <c r="B1902" s="2579"/>
      <c r="C1902" s="2961"/>
      <c r="D1902" s="2961"/>
      <c r="E1902" s="2961"/>
      <c r="F1902" s="2961"/>
      <c r="G1902" s="2580"/>
      <c r="H1902" s="2580"/>
      <c r="I1902" s="2580"/>
      <c r="J1902" s="2580"/>
      <c r="K1902" s="2580"/>
      <c r="L1902" s="2580"/>
      <c r="M1902" s="2580"/>
      <c r="N1902" s="2580"/>
      <c r="O1902" s="2580"/>
      <c r="P1902" s="2580"/>
      <c r="Q1902" s="2580"/>
      <c r="R1902" s="2580"/>
      <c r="S1902" s="2580"/>
      <c r="T1902" s="2580"/>
      <c r="U1902" s="2580"/>
      <c r="V1902" s="2580"/>
      <c r="W1902" s="2580"/>
      <c r="X1902" s="2580"/>
      <c r="Y1902" s="2580"/>
      <c r="Z1902" s="2580"/>
      <c r="AA1902" s="2580"/>
      <c r="AB1902" s="2580"/>
      <c r="AC1902" s="2580"/>
      <c r="AD1902" s="2580"/>
      <c r="AE1902" s="2580"/>
      <c r="AF1902" s="2580"/>
      <c r="AG1902" s="2580"/>
      <c r="AH1902" s="2580"/>
      <c r="AI1902" s="2580"/>
      <c r="AJ1902" s="2580"/>
      <c r="AK1902" s="2581"/>
    </row>
    <row r="1903" spans="2:37" s="2887" customFormat="1" x14ac:dyDescent="0.2">
      <c r="B1903" s="2579" t="s">
        <v>5047</v>
      </c>
      <c r="C1903" s="2961"/>
      <c r="D1903" s="3720" t="s">
        <v>5648</v>
      </c>
      <c r="E1903" s="3720"/>
      <c r="F1903" s="3720"/>
      <c r="G1903" s="2580"/>
      <c r="H1903" s="2580"/>
      <c r="I1903" s="2580"/>
      <c r="J1903" s="2580"/>
      <c r="K1903" s="2580"/>
      <c r="L1903" s="2580"/>
      <c r="M1903" s="2580"/>
      <c r="N1903" s="2580"/>
      <c r="O1903" s="2580"/>
      <c r="P1903" s="2580"/>
      <c r="Q1903" s="2580"/>
      <c r="R1903" s="2580"/>
      <c r="S1903" s="2580"/>
      <c r="T1903" s="2580"/>
      <c r="U1903" s="2580"/>
      <c r="V1903" s="2580"/>
      <c r="W1903" s="2580"/>
      <c r="X1903" s="2580"/>
      <c r="Y1903" s="2580"/>
      <c r="Z1903" s="2580"/>
      <c r="AA1903" s="2580"/>
      <c r="AB1903" s="2580"/>
      <c r="AC1903" s="2580"/>
      <c r="AD1903" s="2580"/>
      <c r="AE1903" s="2580"/>
      <c r="AF1903" s="2580"/>
      <c r="AG1903" s="2580"/>
      <c r="AH1903" s="2580"/>
      <c r="AI1903" s="2580"/>
      <c r="AJ1903" s="2580"/>
      <c r="AK1903" s="2581"/>
    </row>
    <row r="1904" spans="2:37" s="2887" customFormat="1" ht="13.5" thickBot="1" x14ac:dyDescent="0.25">
      <c r="B1904" s="3620" t="s">
        <v>5061</v>
      </c>
      <c r="C1904" s="3621"/>
      <c r="D1904" s="3622">
        <v>41505</v>
      </c>
      <c r="E1904" s="3622"/>
      <c r="F1904" s="2961"/>
      <c r="G1904" s="2580"/>
      <c r="H1904" s="2580"/>
      <c r="I1904" s="2580"/>
      <c r="J1904" s="2580"/>
      <c r="K1904" s="2580"/>
      <c r="L1904" s="2580"/>
      <c r="M1904" s="2580"/>
      <c r="N1904" s="2580"/>
      <c r="O1904" s="2580"/>
      <c r="P1904" s="2580"/>
      <c r="Q1904" s="2580"/>
      <c r="R1904" s="2580"/>
      <c r="S1904" s="2580"/>
      <c r="T1904" s="2580"/>
      <c r="U1904" s="2580"/>
      <c r="V1904" s="2580"/>
      <c r="W1904" s="2580"/>
      <c r="X1904" s="2580"/>
      <c r="Y1904" s="2580"/>
      <c r="Z1904" s="2580"/>
      <c r="AA1904" s="2580"/>
      <c r="AB1904" s="2580"/>
      <c r="AC1904" s="2580"/>
      <c r="AD1904" s="2580"/>
      <c r="AE1904" s="2580"/>
      <c r="AF1904" s="2580"/>
      <c r="AG1904" s="2580"/>
      <c r="AH1904" s="2580"/>
      <c r="AI1904" s="2580"/>
      <c r="AJ1904" s="2580"/>
      <c r="AK1904" s="2581"/>
    </row>
    <row r="1905" spans="2:37" s="2887" customFormat="1" ht="169.5" customHeight="1" thickBot="1" x14ac:dyDescent="0.25">
      <c r="B1905" s="3633" t="s">
        <v>5062</v>
      </c>
      <c r="C1905" s="3677"/>
      <c r="D1905" s="3721" t="s">
        <v>5862</v>
      </c>
      <c r="E1905" s="3722"/>
      <c r="F1905" s="3722"/>
      <c r="G1905" s="3722"/>
      <c r="H1905" s="3722"/>
      <c r="I1905" s="3722"/>
      <c r="J1905" s="3722"/>
      <c r="K1905" s="3723"/>
      <c r="L1905" s="2580"/>
      <c r="M1905" s="2580"/>
      <c r="N1905" s="2580"/>
      <c r="O1905" s="2580"/>
      <c r="P1905" s="2580"/>
      <c r="Q1905" s="2580"/>
      <c r="R1905" s="2580"/>
      <c r="S1905" s="2580"/>
      <c r="T1905" s="2580"/>
      <c r="U1905" s="2580"/>
      <c r="V1905" s="2580"/>
      <c r="W1905" s="2580"/>
      <c r="X1905" s="2580"/>
      <c r="Y1905" s="2580"/>
      <c r="Z1905" s="2580"/>
      <c r="AA1905" s="2580"/>
      <c r="AB1905" s="2580"/>
      <c r="AC1905" s="2580"/>
      <c r="AD1905" s="2580"/>
      <c r="AE1905" s="2580"/>
      <c r="AF1905" s="2580"/>
      <c r="AG1905" s="2580"/>
      <c r="AH1905" s="2580"/>
      <c r="AI1905" s="2580"/>
      <c r="AJ1905" s="2580"/>
      <c r="AK1905" s="2581"/>
    </row>
    <row r="1906" spans="2:37" s="2887" customFormat="1" ht="13.5" thickBot="1" x14ac:dyDescent="0.25">
      <c r="B1906" s="3635"/>
      <c r="C1906" s="3626"/>
      <c r="D1906" s="3626"/>
      <c r="E1906" s="3626"/>
      <c r="F1906" s="3626"/>
      <c r="G1906" s="3626"/>
      <c r="H1906" s="3626"/>
      <c r="I1906" s="3626"/>
      <c r="J1906" s="3626"/>
      <c r="K1906" s="3626"/>
      <c r="L1906" s="3626"/>
      <c r="M1906" s="3626"/>
      <c r="N1906" s="3626"/>
      <c r="O1906" s="3626"/>
      <c r="P1906" s="3626"/>
      <c r="Q1906" s="3626"/>
      <c r="R1906" s="2580"/>
      <c r="S1906" s="2580"/>
      <c r="T1906" s="2580"/>
      <c r="U1906" s="2580"/>
      <c r="V1906" s="2580"/>
      <c r="W1906" s="2580"/>
      <c r="X1906" s="2580"/>
      <c r="Y1906" s="2580"/>
      <c r="Z1906" s="2580"/>
      <c r="AA1906" s="2580"/>
      <c r="AB1906" s="2580"/>
      <c r="AC1906" s="2580"/>
      <c r="AD1906" s="2580"/>
      <c r="AE1906" s="2580"/>
      <c r="AF1906" s="2580"/>
      <c r="AG1906" s="2580"/>
      <c r="AH1906" s="2580"/>
      <c r="AI1906" s="2580"/>
      <c r="AJ1906" s="2580"/>
      <c r="AK1906" s="2581"/>
    </row>
    <row r="1907" spans="2:37" s="2887" customFormat="1" ht="13.5" thickBot="1" x14ac:dyDescent="0.25">
      <c r="B1907" s="3627" t="s">
        <v>5063</v>
      </c>
      <c r="C1907" s="3627"/>
      <c r="D1907" s="3627" t="s">
        <v>5053</v>
      </c>
      <c r="E1907" s="3627" t="s">
        <v>5064</v>
      </c>
      <c r="F1907" s="3629" t="s">
        <v>224</v>
      </c>
      <c r="G1907" s="3629"/>
      <c r="H1907" s="3629"/>
      <c r="I1907" s="3629"/>
      <c r="J1907" s="3629"/>
      <c r="K1907" s="3629"/>
      <c r="L1907" s="3629"/>
      <c r="M1907" s="3629"/>
      <c r="N1907" s="3629"/>
      <c r="O1907" s="3629"/>
      <c r="P1907" s="3629"/>
      <c r="Q1907" s="3629"/>
      <c r="R1907" s="3629"/>
      <c r="S1907" s="3629" t="s">
        <v>340</v>
      </c>
      <c r="T1907" s="3629"/>
      <c r="U1907" s="3629"/>
      <c r="V1907" s="3629"/>
      <c r="W1907" s="3629"/>
      <c r="X1907" s="3629"/>
      <c r="Y1907" s="3629"/>
      <c r="Z1907" s="3629"/>
      <c r="AA1907" s="3629"/>
      <c r="AB1907" s="3629"/>
      <c r="AC1907" s="3629"/>
      <c r="AD1907" s="3629" t="s">
        <v>225</v>
      </c>
      <c r="AE1907" s="3629"/>
      <c r="AF1907" s="3629"/>
      <c r="AG1907" s="3629"/>
      <c r="AH1907" s="3630" t="s">
        <v>5048</v>
      </c>
      <c r="AI1907" s="3630"/>
      <c r="AJ1907" s="3630"/>
      <c r="AK1907" s="2581"/>
    </row>
    <row r="1908" spans="2:37" s="2887" customFormat="1" ht="13.5" thickBot="1" x14ac:dyDescent="0.25">
      <c r="B1908" s="3628"/>
      <c r="C1908" s="3628"/>
      <c r="D1908" s="3628"/>
      <c r="E1908" s="3628"/>
      <c r="F1908" s="3628" t="s">
        <v>5065</v>
      </c>
      <c r="G1908" s="3628" t="s">
        <v>5066</v>
      </c>
      <c r="H1908" s="3627" t="s">
        <v>5067</v>
      </c>
      <c r="I1908" s="3631" t="s">
        <v>5068</v>
      </c>
      <c r="J1908" s="3631" t="s">
        <v>5069</v>
      </c>
      <c r="K1908" s="3632" t="s">
        <v>5070</v>
      </c>
      <c r="L1908" s="3632" t="s">
        <v>5071</v>
      </c>
      <c r="M1908" s="3631" t="s">
        <v>5072</v>
      </c>
      <c r="N1908" s="3631"/>
      <c r="O1908" s="3632" t="s">
        <v>5073</v>
      </c>
      <c r="P1908" s="3632" t="s">
        <v>5074</v>
      </c>
      <c r="Q1908" s="3632" t="s">
        <v>5075</v>
      </c>
      <c r="R1908" s="3632" t="s">
        <v>5076</v>
      </c>
      <c r="S1908" s="3627" t="s">
        <v>5077</v>
      </c>
      <c r="T1908" s="3627" t="s">
        <v>5078</v>
      </c>
      <c r="U1908" s="3627" t="s">
        <v>5079</v>
      </c>
      <c r="V1908" s="3627" t="s">
        <v>5080</v>
      </c>
      <c r="W1908" s="3627" t="s">
        <v>5081</v>
      </c>
      <c r="X1908" s="3627" t="s">
        <v>5082</v>
      </c>
      <c r="Y1908" s="3627" t="s">
        <v>5083</v>
      </c>
      <c r="Z1908" s="3627" t="s">
        <v>5084</v>
      </c>
      <c r="AA1908" s="3627" t="s">
        <v>5085</v>
      </c>
      <c r="AB1908" s="3631" t="s">
        <v>5086</v>
      </c>
      <c r="AC1908" s="3631" t="s">
        <v>5087</v>
      </c>
      <c r="AD1908" s="3627" t="s">
        <v>5088</v>
      </c>
      <c r="AE1908" s="3627" t="s">
        <v>5089</v>
      </c>
      <c r="AF1908" s="3627" t="s">
        <v>5090</v>
      </c>
      <c r="AG1908" s="3627" t="s">
        <v>5091</v>
      </c>
      <c r="AH1908" s="3627" t="s">
        <v>1162</v>
      </c>
      <c r="AI1908" s="3627" t="s">
        <v>5049</v>
      </c>
      <c r="AJ1908" s="3627" t="s">
        <v>5050</v>
      </c>
      <c r="AK1908" s="2581"/>
    </row>
    <row r="1909" spans="2:37" s="2887" customFormat="1" ht="13.5" thickBot="1" x14ac:dyDescent="0.25">
      <c r="B1909" s="3628"/>
      <c r="C1909" s="3628"/>
      <c r="D1909" s="3628"/>
      <c r="E1909" s="3628"/>
      <c r="F1909" s="3628"/>
      <c r="G1909" s="3628"/>
      <c r="H1909" s="3628"/>
      <c r="I1909" s="3632"/>
      <c r="J1909" s="3632"/>
      <c r="K1909" s="3632"/>
      <c r="L1909" s="3632"/>
      <c r="M1909" s="2958" t="s">
        <v>5092</v>
      </c>
      <c r="N1909" s="2959" t="s">
        <v>2809</v>
      </c>
      <c r="O1909" s="3632"/>
      <c r="P1909" s="3632"/>
      <c r="Q1909" s="3632"/>
      <c r="R1909" s="3632"/>
      <c r="S1909" s="3628"/>
      <c r="T1909" s="3628"/>
      <c r="U1909" s="3628"/>
      <c r="V1909" s="3628"/>
      <c r="W1909" s="3628"/>
      <c r="X1909" s="3628"/>
      <c r="Y1909" s="3628"/>
      <c r="Z1909" s="3628"/>
      <c r="AA1909" s="3628"/>
      <c r="AB1909" s="3632"/>
      <c r="AC1909" s="3632"/>
      <c r="AD1909" s="3628"/>
      <c r="AE1909" s="3628"/>
      <c r="AF1909" s="3628"/>
      <c r="AG1909" s="3628"/>
      <c r="AH1909" s="3628"/>
      <c r="AI1909" s="3628"/>
      <c r="AJ1909" s="3628"/>
      <c r="AK1909" s="2581"/>
    </row>
    <row r="1910" spans="2:37" s="2887" customFormat="1" x14ac:dyDescent="0.2">
      <c r="B1910" s="3658" t="s">
        <v>5650</v>
      </c>
      <c r="C1910" s="3659"/>
      <c r="D1910" s="2590" t="s">
        <v>1545</v>
      </c>
      <c r="E1910" s="2590">
        <v>9.99</v>
      </c>
      <c r="F1910" s="2590" t="s">
        <v>1545</v>
      </c>
      <c r="G1910" s="2590" t="s">
        <v>1545</v>
      </c>
      <c r="H1910" s="2590" t="s">
        <v>1545</v>
      </c>
      <c r="I1910" s="2590" t="s">
        <v>1545</v>
      </c>
      <c r="J1910" s="2590" t="s">
        <v>1545</v>
      </c>
      <c r="K1910" s="2590" t="s">
        <v>1545</v>
      </c>
      <c r="L1910" s="2590" t="s">
        <v>1545</v>
      </c>
      <c r="M1910" s="2590" t="s">
        <v>1545</v>
      </c>
      <c r="N1910" s="2590" t="s">
        <v>1545</v>
      </c>
      <c r="O1910" s="2590" t="s">
        <v>1545</v>
      </c>
      <c r="P1910" s="2590" t="s">
        <v>1545</v>
      </c>
      <c r="Q1910" s="2590" t="s">
        <v>1545</v>
      </c>
      <c r="R1910" s="2590" t="s">
        <v>1545</v>
      </c>
      <c r="S1910" s="2590" t="s">
        <v>1545</v>
      </c>
      <c r="T1910" s="2590" t="s">
        <v>1545</v>
      </c>
      <c r="U1910" s="2590" t="s">
        <v>1545</v>
      </c>
      <c r="V1910" s="2590" t="s">
        <v>1545</v>
      </c>
      <c r="W1910" s="2590" t="s">
        <v>1545</v>
      </c>
      <c r="X1910" s="2590" t="s">
        <v>1545</v>
      </c>
      <c r="Y1910" s="2590" t="s">
        <v>1545</v>
      </c>
      <c r="Z1910" s="2590" t="s">
        <v>1545</v>
      </c>
      <c r="AA1910" s="2590" t="s">
        <v>1545</v>
      </c>
      <c r="AB1910" s="2590" t="s">
        <v>1545</v>
      </c>
      <c r="AC1910" s="2590" t="s">
        <v>1545</v>
      </c>
      <c r="AD1910" s="2654">
        <v>9.99</v>
      </c>
      <c r="AE1910" s="2660" t="s">
        <v>5057</v>
      </c>
      <c r="AF1910" s="2718" t="s">
        <v>1545</v>
      </c>
      <c r="AG1910" s="2718">
        <v>0.1</v>
      </c>
      <c r="AH1910" s="2655" t="s">
        <v>1545</v>
      </c>
      <c r="AI1910" s="2655" t="s">
        <v>1545</v>
      </c>
      <c r="AJ1910" s="2655" t="s">
        <v>1545</v>
      </c>
      <c r="AK1910" s="2581"/>
    </row>
    <row r="1911" spans="2:37" s="2887" customFormat="1" x14ac:dyDescent="0.2">
      <c r="B1911" s="2582"/>
      <c r="C1911" s="2575"/>
      <c r="D1911" s="2575"/>
      <c r="E1911" s="2575"/>
      <c r="F1911" s="2575"/>
      <c r="G1911" s="2575"/>
      <c r="H1911" s="2575"/>
      <c r="I1911" s="2576"/>
      <c r="J1911" s="2576"/>
      <c r="K1911" s="2576"/>
      <c r="L1911" s="2576"/>
      <c r="M1911" s="2575"/>
      <c r="N1911" s="2576"/>
      <c r="O1911" s="2576"/>
      <c r="P1911" s="2576"/>
      <c r="Q1911" s="2576"/>
      <c r="R1911" s="2576"/>
      <c r="S1911" s="2575"/>
      <c r="T1911" s="2574"/>
      <c r="U1911" s="2574"/>
      <c r="V1911" s="2574"/>
      <c r="W1911" s="2574"/>
      <c r="X1911" s="2574"/>
      <c r="Y1911" s="2574"/>
      <c r="Z1911" s="2574"/>
      <c r="AA1911" s="2574"/>
      <c r="AB1911" s="2574"/>
      <c r="AC1911" s="2574"/>
      <c r="AD1911" s="2574"/>
      <c r="AE1911" s="2574"/>
      <c r="AF1911" s="2574"/>
      <c r="AG1911" s="2574"/>
      <c r="AH1911" s="2574"/>
      <c r="AI1911" s="2574"/>
      <c r="AJ1911" s="2574"/>
      <c r="AK1911" s="2581"/>
    </row>
    <row r="1912" spans="2:37" s="2887" customFormat="1" x14ac:dyDescent="0.2">
      <c r="B1912" s="3641" t="s">
        <v>5051</v>
      </c>
      <c r="C1912" s="3642"/>
      <c r="D1912" s="3640" t="s">
        <v>1545</v>
      </c>
      <c r="E1912" s="3640"/>
      <c r="F1912" s="3640"/>
      <c r="G1912" s="3640"/>
      <c r="H1912" s="2578"/>
      <c r="I1912" s="2578"/>
      <c r="J1912" s="2578"/>
      <c r="K1912" s="2578"/>
      <c r="L1912" s="2578"/>
      <c r="M1912" s="2578"/>
      <c r="N1912" s="2578"/>
      <c r="O1912" s="2578"/>
      <c r="P1912" s="2578"/>
      <c r="Q1912" s="2578"/>
      <c r="R1912" s="2578"/>
      <c r="S1912" s="2578"/>
      <c r="T1912" s="2574"/>
      <c r="U1912" s="2574"/>
      <c r="V1912" s="2574"/>
      <c r="W1912" s="2574"/>
      <c r="X1912" s="2574"/>
      <c r="Y1912" s="2574"/>
      <c r="Z1912" s="2574"/>
      <c r="AA1912" s="2574"/>
      <c r="AB1912" s="2574"/>
      <c r="AC1912" s="2574"/>
      <c r="AD1912" s="2574"/>
      <c r="AE1912" s="2574"/>
      <c r="AF1912" s="2574"/>
      <c r="AG1912" s="2574"/>
      <c r="AH1912" s="2574"/>
      <c r="AI1912" s="2574"/>
      <c r="AJ1912" s="2574"/>
      <c r="AK1912" s="2581"/>
    </row>
    <row r="1913" spans="2:37" s="2887" customFormat="1" x14ac:dyDescent="0.2">
      <c r="B1913" s="3641" t="s">
        <v>5052</v>
      </c>
      <c r="C1913" s="3642"/>
      <c r="D1913" s="3640" t="s">
        <v>5651</v>
      </c>
      <c r="E1913" s="3640"/>
      <c r="F1913" s="3640"/>
      <c r="G1913" s="3640"/>
      <c r="H1913" s="2578"/>
      <c r="I1913" s="2578"/>
      <c r="J1913" s="2578"/>
      <c r="K1913" s="2578"/>
      <c r="L1913" s="2578"/>
      <c r="M1913" s="2578"/>
      <c r="N1913" s="2578"/>
      <c r="O1913" s="2578"/>
      <c r="P1913" s="2578"/>
      <c r="Q1913" s="2578"/>
      <c r="R1913" s="2578"/>
      <c r="S1913" s="2578"/>
      <c r="T1913" s="2574"/>
      <c r="U1913" s="2574"/>
      <c r="V1913" s="2574"/>
      <c r="W1913" s="2574"/>
      <c r="X1913" s="2574"/>
      <c r="Y1913" s="2574"/>
      <c r="Z1913" s="2574"/>
      <c r="AA1913" s="2574"/>
      <c r="AB1913" s="2574"/>
      <c r="AC1913" s="2574"/>
      <c r="AD1913" s="2574"/>
      <c r="AE1913" s="2574"/>
      <c r="AF1913" s="2574"/>
      <c r="AG1913" s="2574"/>
      <c r="AH1913" s="2574"/>
      <c r="AI1913" s="2574"/>
      <c r="AJ1913" s="2574"/>
      <c r="AK1913" s="2581"/>
    </row>
    <row r="1914" spans="2:37" s="2887" customFormat="1" ht="15.75" thickBot="1" x14ac:dyDescent="0.25">
      <c r="B1914" s="3645"/>
      <c r="C1914" s="3646"/>
      <c r="D1914" s="3647"/>
      <c r="E1914" s="3647"/>
      <c r="F1914" s="3647"/>
      <c r="G1914" s="3647"/>
      <c r="H1914" s="2583"/>
      <c r="I1914" s="2583"/>
      <c r="J1914" s="2583"/>
      <c r="K1914" s="2583"/>
      <c r="L1914" s="2583"/>
      <c r="M1914" s="2583"/>
      <c r="N1914" s="2583"/>
      <c r="O1914" s="2583"/>
      <c r="P1914" s="2583"/>
      <c r="Q1914" s="2583"/>
      <c r="R1914" s="2583"/>
      <c r="S1914" s="2583"/>
      <c r="T1914" s="2584"/>
      <c r="U1914" s="2584"/>
      <c r="V1914" s="2584"/>
      <c r="W1914" s="2584"/>
      <c r="X1914" s="2584"/>
      <c r="Y1914" s="2584"/>
      <c r="Z1914" s="2584"/>
      <c r="AA1914" s="2584"/>
      <c r="AB1914" s="2584"/>
      <c r="AC1914" s="2584"/>
      <c r="AD1914" s="2584"/>
      <c r="AE1914" s="2584"/>
      <c r="AF1914" s="2584"/>
      <c r="AG1914" s="2584"/>
      <c r="AH1914" s="2584"/>
      <c r="AI1914" s="2584"/>
      <c r="AJ1914" s="2584"/>
      <c r="AK1914" s="2586"/>
    </row>
    <row r="1915" spans="2:37" s="2887" customFormat="1" ht="15" x14ac:dyDescent="0.2">
      <c r="B1915" s="2962" t="str">
        <f>+B1899</f>
        <v>.</v>
      </c>
      <c r="C1915" s="2962"/>
      <c r="D1915" s="2704"/>
      <c r="E1915" s="2704"/>
      <c r="F1915" s="2704"/>
      <c r="G1915" s="2704"/>
      <c r="H1915" s="2578"/>
      <c r="I1915" s="2578"/>
      <c r="J1915" s="2578"/>
      <c r="K1915" s="2578"/>
      <c r="L1915" s="2578"/>
      <c r="M1915" s="2578"/>
      <c r="N1915" s="2578"/>
      <c r="O1915" s="2578"/>
      <c r="P1915" s="2578"/>
      <c r="Q1915" s="2578"/>
      <c r="R1915" s="2578"/>
      <c r="S1915" s="2578"/>
      <c r="T1915" s="2574"/>
      <c r="U1915" s="2574"/>
      <c r="V1915" s="2574"/>
      <c r="W1915" s="2574"/>
      <c r="X1915" s="2574"/>
      <c r="Y1915" s="2574"/>
      <c r="Z1915" s="2574"/>
      <c r="AA1915" s="2574"/>
      <c r="AB1915" s="2574"/>
      <c r="AC1915" s="2574"/>
      <c r="AD1915" s="2574"/>
      <c r="AE1915" s="2574"/>
      <c r="AF1915" s="2574"/>
      <c r="AG1915" s="2574"/>
      <c r="AH1915" s="2574"/>
      <c r="AI1915" s="2574"/>
      <c r="AJ1915" s="2574"/>
      <c r="AK1915" s="2580"/>
    </row>
    <row r="1916" spans="2:37" s="2887" customFormat="1" ht="13.5" thickBot="1" x14ac:dyDescent="0.25"/>
    <row r="1917" spans="2:37" s="2887" customFormat="1" ht="20.25" x14ac:dyDescent="0.2">
      <c r="B1917" s="3616" t="s">
        <v>5060</v>
      </c>
      <c r="C1917" s="3617"/>
      <c r="D1917" s="3617"/>
      <c r="E1917" s="3617"/>
      <c r="F1917" s="3617"/>
      <c r="G1917" s="3617"/>
      <c r="H1917" s="3617"/>
      <c r="I1917" s="3617"/>
      <c r="J1917" s="3617"/>
      <c r="K1917" s="3617"/>
      <c r="L1917" s="3617"/>
      <c r="M1917" s="3617"/>
      <c r="N1917" s="3617"/>
      <c r="O1917" s="3617"/>
      <c r="P1917" s="3617"/>
      <c r="Q1917" s="3617"/>
      <c r="R1917" s="3617"/>
      <c r="S1917" s="3617"/>
      <c r="T1917" s="3617"/>
      <c r="U1917" s="3617"/>
      <c r="V1917" s="3617"/>
      <c r="W1917" s="3617"/>
      <c r="X1917" s="3617"/>
      <c r="Y1917" s="3617"/>
      <c r="Z1917" s="3617"/>
      <c r="AA1917" s="3617"/>
      <c r="AB1917" s="3617"/>
      <c r="AC1917" s="3617"/>
      <c r="AD1917" s="3617"/>
      <c r="AE1917" s="3617"/>
      <c r="AF1917" s="3617"/>
      <c r="AG1917" s="3617"/>
      <c r="AH1917" s="3617"/>
      <c r="AI1917" s="3617"/>
      <c r="AJ1917" s="3617"/>
      <c r="AK1917" s="3618"/>
    </row>
    <row r="1918" spans="2:37" s="2887" customFormat="1" x14ac:dyDescent="0.2">
      <c r="B1918" s="2579"/>
      <c r="C1918" s="2961"/>
      <c r="D1918" s="2961"/>
      <c r="E1918" s="2961"/>
      <c r="F1918" s="2961"/>
      <c r="G1918" s="2580"/>
      <c r="H1918" s="2580"/>
      <c r="I1918" s="2580"/>
      <c r="J1918" s="2580"/>
      <c r="K1918" s="2580"/>
      <c r="L1918" s="2580"/>
      <c r="M1918" s="2580"/>
      <c r="N1918" s="2580"/>
      <c r="O1918" s="2580"/>
      <c r="P1918" s="2580"/>
      <c r="Q1918" s="2580"/>
      <c r="R1918" s="2580"/>
      <c r="S1918" s="2580"/>
      <c r="T1918" s="2580"/>
      <c r="U1918" s="2580"/>
      <c r="V1918" s="2580"/>
      <c r="W1918" s="2580"/>
      <c r="X1918" s="2580"/>
      <c r="Y1918" s="2580"/>
      <c r="Z1918" s="2580"/>
      <c r="AA1918" s="2580"/>
      <c r="AB1918" s="2580"/>
      <c r="AC1918" s="2580"/>
      <c r="AD1918" s="2580"/>
      <c r="AE1918" s="2580"/>
      <c r="AF1918" s="2580"/>
      <c r="AG1918" s="2580"/>
      <c r="AH1918" s="2580"/>
      <c r="AI1918" s="2580"/>
      <c r="AJ1918" s="2580"/>
      <c r="AK1918" s="2581"/>
    </row>
    <row r="1919" spans="2:37" s="2887" customFormat="1" x14ac:dyDescent="0.2">
      <c r="B1919" s="2579" t="s">
        <v>5047</v>
      </c>
      <c r="C1919" s="2961"/>
      <c r="D1919" s="3720" t="s">
        <v>5788</v>
      </c>
      <c r="E1919" s="3720"/>
      <c r="F1919" s="3720"/>
      <c r="G1919" s="2580"/>
      <c r="H1919" s="2580"/>
      <c r="I1919" s="2580"/>
      <c r="J1919" s="2580"/>
      <c r="K1919" s="2580"/>
      <c r="L1919" s="2580"/>
      <c r="M1919" s="2580"/>
      <c r="N1919" s="2580"/>
      <c r="O1919" s="2580"/>
      <c r="P1919" s="2580"/>
      <c r="Q1919" s="2580"/>
      <c r="R1919" s="2580"/>
      <c r="S1919" s="2580"/>
      <c r="T1919" s="2580"/>
      <c r="U1919" s="2580"/>
      <c r="V1919" s="2580"/>
      <c r="W1919" s="2580"/>
      <c r="X1919" s="2580"/>
      <c r="Y1919" s="2580"/>
      <c r="Z1919" s="2580"/>
      <c r="AA1919" s="2580"/>
      <c r="AB1919" s="2580"/>
      <c r="AC1919" s="2580"/>
      <c r="AD1919" s="2580"/>
      <c r="AE1919" s="2580"/>
      <c r="AF1919" s="2580"/>
      <c r="AG1919" s="2580"/>
      <c r="AH1919" s="2580"/>
      <c r="AI1919" s="2580"/>
      <c r="AJ1919" s="2580"/>
      <c r="AK1919" s="2581"/>
    </row>
    <row r="1920" spans="2:37" s="2887" customFormat="1" ht="13.5" thickBot="1" x14ac:dyDescent="0.25">
      <c r="B1920" s="3620" t="s">
        <v>5061</v>
      </c>
      <c r="C1920" s="3621"/>
      <c r="D1920" s="3731">
        <v>41487</v>
      </c>
      <c r="E1920" s="3732"/>
      <c r="F1920" s="2961"/>
      <c r="G1920" s="2580"/>
      <c r="H1920" s="2580"/>
      <c r="I1920" s="2580"/>
      <c r="J1920" s="2580"/>
      <c r="K1920" s="2580"/>
      <c r="L1920" s="2580"/>
      <c r="M1920" s="2580"/>
      <c r="N1920" s="2580"/>
      <c r="O1920" s="2580"/>
      <c r="P1920" s="2580"/>
      <c r="Q1920" s="2580"/>
      <c r="R1920" s="2580"/>
      <c r="S1920" s="2580"/>
      <c r="T1920" s="2580"/>
      <c r="U1920" s="2580"/>
      <c r="V1920" s="2580"/>
      <c r="W1920" s="2580"/>
      <c r="X1920" s="2580"/>
      <c r="Y1920" s="2580"/>
      <c r="Z1920" s="2580"/>
      <c r="AA1920" s="2580"/>
      <c r="AB1920" s="2580"/>
      <c r="AC1920" s="2580"/>
      <c r="AD1920" s="2580"/>
      <c r="AE1920" s="2580"/>
      <c r="AF1920" s="2580"/>
      <c r="AG1920" s="2580"/>
      <c r="AH1920" s="2580"/>
      <c r="AI1920" s="2580"/>
      <c r="AJ1920" s="2580"/>
      <c r="AK1920" s="2581"/>
    </row>
    <row r="1921" spans="2:37" s="2887" customFormat="1" ht="49.5" customHeight="1" thickBot="1" x14ac:dyDescent="0.25">
      <c r="B1921" s="3633" t="s">
        <v>5062</v>
      </c>
      <c r="C1921" s="3677"/>
      <c r="D1921" s="3721" t="s">
        <v>5789</v>
      </c>
      <c r="E1921" s="3722"/>
      <c r="F1921" s="3722"/>
      <c r="G1921" s="3722"/>
      <c r="H1921" s="3722"/>
      <c r="I1921" s="3722"/>
      <c r="J1921" s="3722"/>
      <c r="K1921" s="3723"/>
      <c r="L1921" s="2580"/>
      <c r="M1921" s="2580"/>
      <c r="N1921" s="2580"/>
      <c r="O1921" s="2580"/>
      <c r="P1921" s="2580"/>
      <c r="Q1921" s="2580"/>
      <c r="R1921" s="2580"/>
      <c r="S1921" s="2580"/>
      <c r="T1921" s="2580"/>
      <c r="U1921" s="2580"/>
      <c r="V1921" s="2580"/>
      <c r="W1921" s="2580"/>
      <c r="X1921" s="2580"/>
      <c r="Y1921" s="2580"/>
      <c r="Z1921" s="2580"/>
      <c r="AA1921" s="2580"/>
      <c r="AB1921" s="2580"/>
      <c r="AC1921" s="2580"/>
      <c r="AD1921" s="2580"/>
      <c r="AE1921" s="2580"/>
      <c r="AF1921" s="2580"/>
      <c r="AG1921" s="2580"/>
      <c r="AH1921" s="2580"/>
      <c r="AI1921" s="2580"/>
      <c r="AJ1921" s="2580"/>
      <c r="AK1921" s="2581"/>
    </row>
    <row r="1922" spans="2:37" s="2887" customFormat="1" ht="13.5" thickBot="1" x14ac:dyDescent="0.25">
      <c r="B1922" s="3635"/>
      <c r="C1922" s="3626"/>
      <c r="D1922" s="3626"/>
      <c r="E1922" s="3626"/>
      <c r="F1922" s="3626"/>
      <c r="G1922" s="3626"/>
      <c r="H1922" s="3626"/>
      <c r="I1922" s="3626"/>
      <c r="J1922" s="3626"/>
      <c r="K1922" s="3626"/>
      <c r="L1922" s="3626"/>
      <c r="M1922" s="3626"/>
      <c r="N1922" s="3626"/>
      <c r="O1922" s="3626"/>
      <c r="P1922" s="3626"/>
      <c r="Q1922" s="3626"/>
      <c r="R1922" s="2580"/>
      <c r="S1922" s="2580"/>
      <c r="T1922" s="2580"/>
      <c r="U1922" s="2580"/>
      <c r="V1922" s="2580"/>
      <c r="W1922" s="2580"/>
      <c r="X1922" s="2580"/>
      <c r="Y1922" s="2580"/>
      <c r="Z1922" s="2580"/>
      <c r="AA1922" s="2580"/>
      <c r="AB1922" s="2580"/>
      <c r="AC1922" s="2580"/>
      <c r="AD1922" s="2580"/>
      <c r="AE1922" s="2580"/>
      <c r="AF1922" s="2580"/>
      <c r="AG1922" s="2580"/>
      <c r="AH1922" s="2580"/>
      <c r="AI1922" s="2580"/>
      <c r="AJ1922" s="2580"/>
      <c r="AK1922" s="2581"/>
    </row>
    <row r="1923" spans="2:37" s="2887" customFormat="1" ht="13.5" thickBot="1" x14ac:dyDescent="0.25">
      <c r="B1923" s="3627" t="s">
        <v>5063</v>
      </c>
      <c r="C1923" s="3627"/>
      <c r="D1923" s="3627" t="s">
        <v>5053</v>
      </c>
      <c r="E1923" s="3627" t="s">
        <v>5064</v>
      </c>
      <c r="F1923" s="3629" t="s">
        <v>224</v>
      </c>
      <c r="G1923" s="3629"/>
      <c r="H1923" s="3629"/>
      <c r="I1923" s="3629"/>
      <c r="J1923" s="3629"/>
      <c r="K1923" s="3629"/>
      <c r="L1923" s="3629"/>
      <c r="M1923" s="3629"/>
      <c r="N1923" s="3629"/>
      <c r="O1923" s="3629"/>
      <c r="P1923" s="3629"/>
      <c r="Q1923" s="3629"/>
      <c r="R1923" s="3629"/>
      <c r="S1923" s="3629" t="s">
        <v>340</v>
      </c>
      <c r="T1923" s="3629"/>
      <c r="U1923" s="3629"/>
      <c r="V1923" s="3629"/>
      <c r="W1923" s="3629"/>
      <c r="X1923" s="3629"/>
      <c r="Y1923" s="3629"/>
      <c r="Z1923" s="3629"/>
      <c r="AA1923" s="3629"/>
      <c r="AB1923" s="3629"/>
      <c r="AC1923" s="3629"/>
      <c r="AD1923" s="3629" t="s">
        <v>225</v>
      </c>
      <c r="AE1923" s="3629"/>
      <c r="AF1923" s="3629"/>
      <c r="AG1923" s="3629"/>
      <c r="AH1923" s="3630" t="s">
        <v>5048</v>
      </c>
      <c r="AI1923" s="3630"/>
      <c r="AJ1923" s="3630"/>
      <c r="AK1923" s="2581"/>
    </row>
    <row r="1924" spans="2:37" s="2887" customFormat="1" ht="13.5" thickBot="1" x14ac:dyDescent="0.25">
      <c r="B1924" s="3628"/>
      <c r="C1924" s="3628"/>
      <c r="D1924" s="3628"/>
      <c r="E1924" s="3628"/>
      <c r="F1924" s="3628" t="s">
        <v>5065</v>
      </c>
      <c r="G1924" s="3628" t="s">
        <v>5066</v>
      </c>
      <c r="H1924" s="3627" t="s">
        <v>5067</v>
      </c>
      <c r="I1924" s="3631" t="s">
        <v>5068</v>
      </c>
      <c r="J1924" s="3631" t="s">
        <v>5069</v>
      </c>
      <c r="K1924" s="3632" t="s">
        <v>5070</v>
      </c>
      <c r="L1924" s="3632" t="s">
        <v>5071</v>
      </c>
      <c r="M1924" s="3631" t="s">
        <v>5072</v>
      </c>
      <c r="N1924" s="3631"/>
      <c r="O1924" s="3632" t="s">
        <v>5073</v>
      </c>
      <c r="P1924" s="3632" t="s">
        <v>5074</v>
      </c>
      <c r="Q1924" s="3632" t="s">
        <v>5075</v>
      </c>
      <c r="R1924" s="3632" t="s">
        <v>5076</v>
      </c>
      <c r="S1924" s="3627" t="s">
        <v>5077</v>
      </c>
      <c r="T1924" s="3627" t="s">
        <v>5078</v>
      </c>
      <c r="U1924" s="3627" t="s">
        <v>5079</v>
      </c>
      <c r="V1924" s="3627" t="s">
        <v>5080</v>
      </c>
      <c r="W1924" s="3627" t="s">
        <v>5081</v>
      </c>
      <c r="X1924" s="3627" t="s">
        <v>5082</v>
      </c>
      <c r="Y1924" s="3627" t="s">
        <v>5083</v>
      </c>
      <c r="Z1924" s="3627" t="s">
        <v>5084</v>
      </c>
      <c r="AA1924" s="3627" t="s">
        <v>5085</v>
      </c>
      <c r="AB1924" s="3631" t="s">
        <v>5086</v>
      </c>
      <c r="AC1924" s="3631" t="s">
        <v>5087</v>
      </c>
      <c r="AD1924" s="3627" t="s">
        <v>5088</v>
      </c>
      <c r="AE1924" s="3627" t="s">
        <v>5089</v>
      </c>
      <c r="AF1924" s="3627" t="s">
        <v>5090</v>
      </c>
      <c r="AG1924" s="3627" t="s">
        <v>5091</v>
      </c>
      <c r="AH1924" s="3627" t="s">
        <v>1162</v>
      </c>
      <c r="AI1924" s="3627" t="s">
        <v>5049</v>
      </c>
      <c r="AJ1924" s="3627" t="s">
        <v>5050</v>
      </c>
      <c r="AK1924" s="2581"/>
    </row>
    <row r="1925" spans="2:37" s="2887" customFormat="1" ht="18.75" customHeight="1" thickBot="1" x14ac:dyDescent="0.25">
      <c r="B1925" s="3628"/>
      <c r="C1925" s="3628"/>
      <c r="D1925" s="3628"/>
      <c r="E1925" s="3628"/>
      <c r="F1925" s="3628"/>
      <c r="G1925" s="3628"/>
      <c r="H1925" s="3628"/>
      <c r="I1925" s="3632"/>
      <c r="J1925" s="3632"/>
      <c r="K1925" s="3632"/>
      <c r="L1925" s="3632"/>
      <c r="M1925" s="2958" t="s">
        <v>5092</v>
      </c>
      <c r="N1925" s="2959" t="s">
        <v>2809</v>
      </c>
      <c r="O1925" s="3632"/>
      <c r="P1925" s="3632"/>
      <c r="Q1925" s="3632"/>
      <c r="R1925" s="3632"/>
      <c r="S1925" s="3628"/>
      <c r="T1925" s="3628"/>
      <c r="U1925" s="3628"/>
      <c r="V1925" s="3628"/>
      <c r="W1925" s="3628"/>
      <c r="X1925" s="3628"/>
      <c r="Y1925" s="3628"/>
      <c r="Z1925" s="3628"/>
      <c r="AA1925" s="3628"/>
      <c r="AB1925" s="3632"/>
      <c r="AC1925" s="3632"/>
      <c r="AD1925" s="3628"/>
      <c r="AE1925" s="3628"/>
      <c r="AF1925" s="3628"/>
      <c r="AG1925" s="3628"/>
      <c r="AH1925" s="3628"/>
      <c r="AI1925" s="3628"/>
      <c r="AJ1925" s="3628"/>
      <c r="AK1925" s="2581"/>
    </row>
    <row r="1926" spans="2:37" s="2887" customFormat="1" ht="38.25" x14ac:dyDescent="0.2">
      <c r="B1926" s="4489" t="s">
        <v>5790</v>
      </c>
      <c r="C1926" s="4490"/>
      <c r="D1926" s="2997" t="s">
        <v>5791</v>
      </c>
      <c r="E1926" s="2588">
        <v>28.000000000000004</v>
      </c>
      <c r="F1926" s="2588">
        <v>10.651200000000001</v>
      </c>
      <c r="G1926" s="2609" t="s">
        <v>1545</v>
      </c>
      <c r="H1926" s="2609" t="s">
        <v>1545</v>
      </c>
      <c r="I1926" s="2609" t="s">
        <v>1545</v>
      </c>
      <c r="J1926" s="2815">
        <v>63</v>
      </c>
      <c r="K1926" s="2697">
        <v>0.16800000000000001</v>
      </c>
      <c r="L1926" s="2697">
        <v>0.16800000000000001</v>
      </c>
      <c r="M1926" s="2815">
        <v>63</v>
      </c>
      <c r="N1926" s="2815">
        <v>63</v>
      </c>
      <c r="O1926" s="2697">
        <v>0.16800000000000001</v>
      </c>
      <c r="P1926" s="2697">
        <v>0.16800000000000001</v>
      </c>
      <c r="Q1926" s="2697">
        <v>0.16800000000000001</v>
      </c>
      <c r="R1926" s="2697">
        <v>0.16800000000000001</v>
      </c>
      <c r="S1926" s="2709">
        <v>0.56000000000000005</v>
      </c>
      <c r="T1926" s="2609" t="s">
        <v>1545</v>
      </c>
      <c r="U1926" s="2609" t="s">
        <v>1545</v>
      </c>
      <c r="V1926" s="2610" t="s">
        <v>1144</v>
      </c>
      <c r="W1926" s="2697">
        <v>2.8000000000000004E-2</v>
      </c>
      <c r="X1926" s="2697">
        <v>6.720000000000001E-2</v>
      </c>
      <c r="Y1926" s="2610" t="s">
        <v>1545</v>
      </c>
      <c r="Z1926" s="2610" t="s">
        <v>1545</v>
      </c>
      <c r="AA1926" s="2610" t="s">
        <v>1545</v>
      </c>
      <c r="AB1926" s="2610" t="s">
        <v>1545</v>
      </c>
      <c r="AC1926" s="2697">
        <v>6.720000000000001E-2</v>
      </c>
      <c r="AD1926" s="2588">
        <v>11.188800000000001</v>
      </c>
      <c r="AE1926" s="2610" t="s">
        <v>49</v>
      </c>
      <c r="AF1926" s="2699">
        <v>3.6960000000000007E-2</v>
      </c>
      <c r="AG1926" s="2699">
        <v>0.11200000000000002</v>
      </c>
      <c r="AH1926" s="2655" t="s">
        <v>5717</v>
      </c>
      <c r="AI1926" s="2655" t="s">
        <v>5057</v>
      </c>
      <c r="AJ1926" s="2719">
        <v>5.6000000000000005</v>
      </c>
      <c r="AK1926" s="2581"/>
    </row>
    <row r="1927" spans="2:37" s="2887" customFormat="1" ht="38.25" x14ac:dyDescent="0.2">
      <c r="B1927" s="4485" t="s">
        <v>5792</v>
      </c>
      <c r="C1927" s="4486"/>
      <c r="D1927" s="2998" t="s">
        <v>5793</v>
      </c>
      <c r="E1927" s="2565">
        <v>33.6</v>
      </c>
      <c r="F1927" s="2565">
        <v>15.691199999999998</v>
      </c>
      <c r="G1927" s="2568" t="s">
        <v>1545</v>
      </c>
      <c r="H1927" s="2568" t="s">
        <v>1545</v>
      </c>
      <c r="I1927" s="2568" t="s">
        <v>1545</v>
      </c>
      <c r="J1927" s="2686">
        <v>93</v>
      </c>
      <c r="K1927" s="2566">
        <v>0.16800000000000001</v>
      </c>
      <c r="L1927" s="2566">
        <v>0.16800000000000001</v>
      </c>
      <c r="M1927" s="2686">
        <v>93</v>
      </c>
      <c r="N1927" s="2686">
        <v>93</v>
      </c>
      <c r="O1927" s="2566">
        <v>0.16800000000000001</v>
      </c>
      <c r="P1927" s="2566">
        <v>0.16800000000000001</v>
      </c>
      <c r="Q1927" s="2566">
        <v>0.16800000000000001</v>
      </c>
      <c r="R1927" s="2566">
        <v>0.16800000000000001</v>
      </c>
      <c r="S1927" s="2621">
        <v>1.1200000000000001</v>
      </c>
      <c r="T1927" s="2568" t="s">
        <v>1545</v>
      </c>
      <c r="U1927" s="2568" t="s">
        <v>1545</v>
      </c>
      <c r="V1927" s="2569" t="s">
        <v>5590</v>
      </c>
      <c r="W1927" s="2566">
        <v>2.8000000000000004E-2</v>
      </c>
      <c r="X1927" s="2566">
        <v>6.720000000000001E-2</v>
      </c>
      <c r="Y1927" s="2569" t="s">
        <v>1545</v>
      </c>
      <c r="Z1927" s="2569" t="s">
        <v>1545</v>
      </c>
      <c r="AA1927" s="2569" t="s">
        <v>1545</v>
      </c>
      <c r="AB1927" s="2569" t="s">
        <v>1545</v>
      </c>
      <c r="AC1927" s="2566">
        <v>6.720000000000001E-2</v>
      </c>
      <c r="AD1927" s="2565">
        <v>11.188800000000001</v>
      </c>
      <c r="AE1927" s="2569" t="s">
        <v>49</v>
      </c>
      <c r="AF1927" s="2570">
        <v>3.6960000000000007E-2</v>
      </c>
      <c r="AG1927" s="2570">
        <v>0.11200000000000002</v>
      </c>
      <c r="AH1927" s="2622" t="s">
        <v>5717</v>
      </c>
      <c r="AI1927" s="2622" t="s">
        <v>5057</v>
      </c>
      <c r="AJ1927" s="2724">
        <v>5.6000000000000005</v>
      </c>
      <c r="AK1927" s="2581"/>
    </row>
    <row r="1928" spans="2:37" s="2887" customFormat="1" ht="38.25" x14ac:dyDescent="0.2">
      <c r="B1928" s="4485" t="s">
        <v>5794</v>
      </c>
      <c r="C1928" s="4486"/>
      <c r="D1928" s="2998" t="s">
        <v>5795</v>
      </c>
      <c r="E1928" s="2565">
        <v>39.200000000000003</v>
      </c>
      <c r="F1928" s="2565">
        <v>17.0016</v>
      </c>
      <c r="G1928" s="2568" t="s">
        <v>1545</v>
      </c>
      <c r="H1928" s="2568" t="s">
        <v>1545</v>
      </c>
      <c r="I1928" s="2568" t="s">
        <v>1545</v>
      </c>
      <c r="J1928" s="2686">
        <v>101</v>
      </c>
      <c r="K1928" s="2566">
        <v>0.16800000000000001</v>
      </c>
      <c r="L1928" s="2566">
        <v>0.16800000000000001</v>
      </c>
      <c r="M1928" s="2686">
        <v>101</v>
      </c>
      <c r="N1928" s="2686">
        <v>101</v>
      </c>
      <c r="O1928" s="2566">
        <v>0.16800000000000001</v>
      </c>
      <c r="P1928" s="2566">
        <v>0.16800000000000001</v>
      </c>
      <c r="Q1928" s="2566">
        <v>0.16800000000000001</v>
      </c>
      <c r="R1928" s="2566">
        <v>0.16800000000000001</v>
      </c>
      <c r="S1928" s="2621">
        <v>1.6800000000000002</v>
      </c>
      <c r="T1928" s="2568" t="s">
        <v>1545</v>
      </c>
      <c r="U1928" s="2568" t="s">
        <v>1545</v>
      </c>
      <c r="V1928" s="2569" t="s">
        <v>5595</v>
      </c>
      <c r="W1928" s="2566">
        <v>2.8000000000000004E-2</v>
      </c>
      <c r="X1928" s="2566">
        <v>6.720000000000001E-2</v>
      </c>
      <c r="Y1928" s="2569" t="s">
        <v>1545</v>
      </c>
      <c r="Z1928" s="2569" t="s">
        <v>1545</v>
      </c>
      <c r="AA1928" s="2569" t="s">
        <v>1545</v>
      </c>
      <c r="AB1928" s="2569" t="s">
        <v>1545</v>
      </c>
      <c r="AC1928" s="2566">
        <v>6.720000000000001E-2</v>
      </c>
      <c r="AD1928" s="2565">
        <v>14.918400000000002</v>
      </c>
      <c r="AE1928" s="2569" t="s">
        <v>51</v>
      </c>
      <c r="AF1928" s="2570">
        <v>3.6960000000000007E-2</v>
      </c>
      <c r="AG1928" s="2570">
        <v>0.11200000000000002</v>
      </c>
      <c r="AH1928" s="2622" t="s">
        <v>5717</v>
      </c>
      <c r="AI1928" s="2622" t="s">
        <v>5057</v>
      </c>
      <c r="AJ1928" s="2724">
        <v>5.6000000000000005</v>
      </c>
      <c r="AK1928" s="2581"/>
    </row>
    <row r="1929" spans="2:37" s="2887" customFormat="1" ht="38.25" x14ac:dyDescent="0.2">
      <c r="B1929" s="4485" t="s">
        <v>5796</v>
      </c>
      <c r="C1929" s="4486"/>
      <c r="D1929" s="2998" t="s">
        <v>5797</v>
      </c>
      <c r="E1929" s="2565">
        <v>44.800000000000004</v>
      </c>
      <c r="F1929" s="2565">
        <v>18.312000000000005</v>
      </c>
      <c r="G1929" s="2568" t="s">
        <v>1545</v>
      </c>
      <c r="H1929" s="2568" t="s">
        <v>1545</v>
      </c>
      <c r="I1929" s="2568" t="s">
        <v>1545</v>
      </c>
      <c r="J1929" s="2686">
        <v>109</v>
      </c>
      <c r="K1929" s="2566">
        <v>0.16800000000000001</v>
      </c>
      <c r="L1929" s="2566">
        <v>0.16800000000000001</v>
      </c>
      <c r="M1929" s="2686">
        <v>109</v>
      </c>
      <c r="N1929" s="2686">
        <v>109</v>
      </c>
      <c r="O1929" s="2566">
        <v>0.16800000000000001</v>
      </c>
      <c r="P1929" s="2566">
        <v>0.16800000000000001</v>
      </c>
      <c r="Q1929" s="2566">
        <v>0.16800000000000001</v>
      </c>
      <c r="R1929" s="2566">
        <v>0.16800000000000001</v>
      </c>
      <c r="S1929" s="2621">
        <v>2.2400000000000002</v>
      </c>
      <c r="T1929" s="2568" t="s">
        <v>1545</v>
      </c>
      <c r="U1929" s="2568" t="s">
        <v>1545</v>
      </c>
      <c r="V1929" s="2569" t="s">
        <v>5600</v>
      </c>
      <c r="W1929" s="2566">
        <v>2.8000000000000004E-2</v>
      </c>
      <c r="X1929" s="2566">
        <v>6.720000000000001E-2</v>
      </c>
      <c r="Y1929" s="2569" t="s">
        <v>1545</v>
      </c>
      <c r="Z1929" s="2569" t="s">
        <v>1545</v>
      </c>
      <c r="AA1929" s="2569" t="s">
        <v>1545</v>
      </c>
      <c r="AB1929" s="2569" t="s">
        <v>1545</v>
      </c>
      <c r="AC1929" s="2566">
        <v>6.720000000000001E-2</v>
      </c>
      <c r="AD1929" s="2565">
        <v>18.648</v>
      </c>
      <c r="AE1929" s="2569" t="s">
        <v>406</v>
      </c>
      <c r="AF1929" s="2570">
        <v>3.6960000000000007E-2</v>
      </c>
      <c r="AG1929" s="2570">
        <v>0.11200000000000002</v>
      </c>
      <c r="AH1929" s="2622" t="s">
        <v>5717</v>
      </c>
      <c r="AI1929" s="2622" t="s">
        <v>5057</v>
      </c>
      <c r="AJ1929" s="2724">
        <v>5.6000000000000005</v>
      </c>
      <c r="AK1929" s="2581"/>
    </row>
    <row r="1930" spans="2:37" s="2887" customFormat="1" ht="38.25" x14ac:dyDescent="0.2">
      <c r="B1930" s="4485" t="s">
        <v>5798</v>
      </c>
      <c r="C1930" s="4486"/>
      <c r="D1930" s="2998" t="s">
        <v>5799</v>
      </c>
      <c r="E1930" s="2565">
        <v>56.000000000000007</v>
      </c>
      <c r="F1930" s="2565">
        <v>25.2224</v>
      </c>
      <c r="G1930" s="2568" t="s">
        <v>1545</v>
      </c>
      <c r="H1930" s="2568" t="s">
        <v>1545</v>
      </c>
      <c r="I1930" s="2568" t="s">
        <v>1545</v>
      </c>
      <c r="J1930" s="2686">
        <v>150</v>
      </c>
      <c r="K1930" s="2566">
        <v>0.16800000000000001</v>
      </c>
      <c r="L1930" s="2566">
        <v>0.16800000000000001</v>
      </c>
      <c r="M1930" s="2686">
        <v>150</v>
      </c>
      <c r="N1930" s="2686">
        <v>150</v>
      </c>
      <c r="O1930" s="2566">
        <v>0.16800000000000001</v>
      </c>
      <c r="P1930" s="2566">
        <v>0.16800000000000001</v>
      </c>
      <c r="Q1930" s="2566">
        <v>0.16800000000000001</v>
      </c>
      <c r="R1930" s="2566">
        <v>0.16800000000000001</v>
      </c>
      <c r="S1930" s="2621">
        <v>2.8000000000000003</v>
      </c>
      <c r="T1930" s="2568" t="s">
        <v>1545</v>
      </c>
      <c r="U1930" s="2568" t="s">
        <v>1545</v>
      </c>
      <c r="V1930" s="2569" t="s">
        <v>1141</v>
      </c>
      <c r="W1930" s="2566">
        <v>2.8000000000000004E-2</v>
      </c>
      <c r="X1930" s="2566">
        <v>6.720000000000001E-2</v>
      </c>
      <c r="Y1930" s="2569" t="s">
        <v>1545</v>
      </c>
      <c r="Z1930" s="2569" t="s">
        <v>1545</v>
      </c>
      <c r="AA1930" s="2569" t="s">
        <v>1545</v>
      </c>
      <c r="AB1930" s="2569" t="s">
        <v>1545</v>
      </c>
      <c r="AC1930" s="2566">
        <v>6.720000000000001E-2</v>
      </c>
      <c r="AD1930" s="2565">
        <v>22.377600000000001</v>
      </c>
      <c r="AE1930" s="2569" t="s">
        <v>5153</v>
      </c>
      <c r="AF1930" s="2570">
        <v>3.6960000000000007E-2</v>
      </c>
      <c r="AG1930" s="2570">
        <v>0.11200000000000002</v>
      </c>
      <c r="AH1930" s="2622" t="s">
        <v>5717</v>
      </c>
      <c r="AI1930" s="2622" t="s">
        <v>5057</v>
      </c>
      <c r="AJ1930" s="2724">
        <v>5.6000000000000005</v>
      </c>
      <c r="AK1930" s="2581"/>
    </row>
    <row r="1931" spans="2:37" s="2887" customFormat="1" ht="38.25" x14ac:dyDescent="0.2">
      <c r="B1931" s="4485" t="s">
        <v>5800</v>
      </c>
      <c r="C1931" s="4486"/>
      <c r="D1931" s="2998" t="s">
        <v>5801</v>
      </c>
      <c r="E1931" s="2565">
        <v>67.2</v>
      </c>
      <c r="F1931" s="2565">
        <v>29.892800000000001</v>
      </c>
      <c r="G1931" s="2568" t="s">
        <v>1545</v>
      </c>
      <c r="H1931" s="2568" t="s">
        <v>1545</v>
      </c>
      <c r="I1931" s="2568" t="s">
        <v>1545</v>
      </c>
      <c r="J1931" s="2686">
        <v>190</v>
      </c>
      <c r="K1931" s="2566">
        <v>0.15680000000000002</v>
      </c>
      <c r="L1931" s="2566">
        <v>0.15680000000000002</v>
      </c>
      <c r="M1931" s="2686">
        <v>190</v>
      </c>
      <c r="N1931" s="2686">
        <v>190</v>
      </c>
      <c r="O1931" s="2566">
        <v>0.15680000000000002</v>
      </c>
      <c r="P1931" s="2566">
        <v>0.15680000000000002</v>
      </c>
      <c r="Q1931" s="2566">
        <v>0.15680000000000002</v>
      </c>
      <c r="R1931" s="2566">
        <v>0.15680000000000002</v>
      </c>
      <c r="S1931" s="2621">
        <v>5.6000000000000005</v>
      </c>
      <c r="T1931" s="2568" t="s">
        <v>1545</v>
      </c>
      <c r="U1931" s="2568" t="s">
        <v>1545</v>
      </c>
      <c r="V1931" s="2569" t="s">
        <v>1143</v>
      </c>
      <c r="W1931" s="2566">
        <v>2.8000000000000004E-2</v>
      </c>
      <c r="X1931" s="2566">
        <v>6.720000000000001E-2</v>
      </c>
      <c r="Y1931" s="2569" t="s">
        <v>1545</v>
      </c>
      <c r="Z1931" s="2569" t="s">
        <v>1545</v>
      </c>
      <c r="AA1931" s="2569" t="s">
        <v>1545</v>
      </c>
      <c r="AB1931" s="2569" t="s">
        <v>1545</v>
      </c>
      <c r="AC1931" s="2566">
        <v>6.720000000000001E-2</v>
      </c>
      <c r="AD1931" s="2565">
        <v>26.107200000000002</v>
      </c>
      <c r="AE1931" s="2569" t="s">
        <v>5570</v>
      </c>
      <c r="AF1931" s="2570">
        <v>3.6960000000000007E-2</v>
      </c>
      <c r="AG1931" s="2570">
        <v>0.11200000000000002</v>
      </c>
      <c r="AH1931" s="2622" t="s">
        <v>5717</v>
      </c>
      <c r="AI1931" s="2622" t="s">
        <v>5057</v>
      </c>
      <c r="AJ1931" s="2724">
        <v>5.6000000000000005</v>
      </c>
      <c r="AK1931" s="2581"/>
    </row>
    <row r="1932" spans="2:37" s="2887" customFormat="1" ht="38.25" x14ac:dyDescent="0.2">
      <c r="B1932" s="4485" t="s">
        <v>5802</v>
      </c>
      <c r="C1932" s="4486"/>
      <c r="D1932" s="2998" t="s">
        <v>5803</v>
      </c>
      <c r="E1932" s="2565">
        <v>78.400000000000006</v>
      </c>
      <c r="F1932" s="2565">
        <v>37.363200000000006</v>
      </c>
      <c r="G1932" s="2568" t="s">
        <v>1545</v>
      </c>
      <c r="H1932" s="2568" t="s">
        <v>1545</v>
      </c>
      <c r="I1932" s="2568" t="s">
        <v>1545</v>
      </c>
      <c r="J1932" s="2686">
        <v>238</v>
      </c>
      <c r="K1932" s="2566">
        <v>0.15680000000000002</v>
      </c>
      <c r="L1932" s="2566">
        <v>0.15680000000000002</v>
      </c>
      <c r="M1932" s="2686">
        <v>238</v>
      </c>
      <c r="N1932" s="2686">
        <v>238</v>
      </c>
      <c r="O1932" s="2566">
        <v>0.15680000000000002</v>
      </c>
      <c r="P1932" s="2566">
        <v>0.15680000000000002</v>
      </c>
      <c r="Q1932" s="2566">
        <v>0.15680000000000002</v>
      </c>
      <c r="R1932" s="2566">
        <v>0.15680000000000002</v>
      </c>
      <c r="S1932" s="2621">
        <v>5.6000000000000005</v>
      </c>
      <c r="T1932" s="2568" t="s">
        <v>1545</v>
      </c>
      <c r="U1932" s="2568" t="s">
        <v>1545</v>
      </c>
      <c r="V1932" s="2569" t="s">
        <v>1143</v>
      </c>
      <c r="W1932" s="2566">
        <v>2.8000000000000004E-2</v>
      </c>
      <c r="X1932" s="2566">
        <v>6.720000000000001E-2</v>
      </c>
      <c r="Y1932" s="2569" t="s">
        <v>1545</v>
      </c>
      <c r="Z1932" s="2569" t="s">
        <v>1545</v>
      </c>
      <c r="AA1932" s="2569" t="s">
        <v>1545</v>
      </c>
      <c r="AB1932" s="2569" t="s">
        <v>1545</v>
      </c>
      <c r="AC1932" s="2566">
        <v>6.720000000000001E-2</v>
      </c>
      <c r="AD1932" s="2565">
        <v>29.836800000000004</v>
      </c>
      <c r="AE1932" s="2569" t="s">
        <v>56</v>
      </c>
      <c r="AF1932" s="2570">
        <v>3.6960000000000007E-2</v>
      </c>
      <c r="AG1932" s="2570">
        <v>0.11200000000000002</v>
      </c>
      <c r="AH1932" s="2622" t="s">
        <v>5717</v>
      </c>
      <c r="AI1932" s="2622" t="s">
        <v>5057</v>
      </c>
      <c r="AJ1932" s="2724">
        <v>5.6000000000000005</v>
      </c>
      <c r="AK1932" s="2581"/>
    </row>
    <row r="1933" spans="2:37" s="2887" customFormat="1" ht="38.25" x14ac:dyDescent="0.2">
      <c r="B1933" s="4485" t="s">
        <v>5804</v>
      </c>
      <c r="C1933" s="4486"/>
      <c r="D1933" s="2998" t="s">
        <v>5805</v>
      </c>
      <c r="E1933" s="2565">
        <v>89.600000000000009</v>
      </c>
      <c r="F1933" s="2565">
        <v>42.033600000000007</v>
      </c>
      <c r="G1933" s="2568" t="s">
        <v>1545</v>
      </c>
      <c r="H1933" s="2568" t="s">
        <v>1545</v>
      </c>
      <c r="I1933" s="2568" t="s">
        <v>1545</v>
      </c>
      <c r="J1933" s="2686">
        <v>288</v>
      </c>
      <c r="K1933" s="2566">
        <v>0.14560000000000001</v>
      </c>
      <c r="L1933" s="2566">
        <v>0.14560000000000001</v>
      </c>
      <c r="M1933" s="2686">
        <v>288</v>
      </c>
      <c r="N1933" s="2686">
        <v>288</v>
      </c>
      <c r="O1933" s="2566">
        <v>0.14560000000000001</v>
      </c>
      <c r="P1933" s="2566">
        <v>0.14560000000000001</v>
      </c>
      <c r="Q1933" s="2566">
        <v>0.14560000000000001</v>
      </c>
      <c r="R1933" s="2566">
        <v>0.14560000000000001</v>
      </c>
      <c r="S1933" s="2621">
        <v>8.4</v>
      </c>
      <c r="T1933" s="2568" t="s">
        <v>1545</v>
      </c>
      <c r="U1933" s="2568" t="s">
        <v>1545</v>
      </c>
      <c r="V1933" s="2569" t="s">
        <v>1127</v>
      </c>
      <c r="W1933" s="2566">
        <v>2.8000000000000004E-2</v>
      </c>
      <c r="X1933" s="2566">
        <v>6.720000000000001E-2</v>
      </c>
      <c r="Y1933" s="2569" t="s">
        <v>1545</v>
      </c>
      <c r="Z1933" s="2569" t="s">
        <v>1545</v>
      </c>
      <c r="AA1933" s="2569" t="s">
        <v>1545</v>
      </c>
      <c r="AB1933" s="2569" t="s">
        <v>1545</v>
      </c>
      <c r="AC1933" s="2566">
        <v>6.720000000000001E-2</v>
      </c>
      <c r="AD1933" s="2565">
        <v>33.566400000000002</v>
      </c>
      <c r="AE1933" s="2569" t="s">
        <v>5579</v>
      </c>
      <c r="AF1933" s="2570">
        <v>3.6960000000000007E-2</v>
      </c>
      <c r="AG1933" s="2570">
        <v>0.11200000000000002</v>
      </c>
      <c r="AH1933" s="2622" t="s">
        <v>5717</v>
      </c>
      <c r="AI1933" s="2622" t="s">
        <v>5057</v>
      </c>
      <c r="AJ1933" s="2724">
        <v>5.6000000000000005</v>
      </c>
      <c r="AK1933" s="2581"/>
    </row>
    <row r="1934" spans="2:37" s="2887" customFormat="1" ht="38.25" x14ac:dyDescent="0.2">
      <c r="B1934" s="4485" t="s">
        <v>5806</v>
      </c>
      <c r="C1934" s="4486"/>
      <c r="D1934" s="2998" t="s">
        <v>5807</v>
      </c>
      <c r="E1934" s="2565">
        <v>112.00000000000001</v>
      </c>
      <c r="F1934" s="2565">
        <v>57.904000000000011</v>
      </c>
      <c r="G1934" s="2568" t="s">
        <v>1545</v>
      </c>
      <c r="H1934" s="2568" t="s">
        <v>1545</v>
      </c>
      <c r="I1934" s="2568" t="s">
        <v>1545</v>
      </c>
      <c r="J1934" s="2686">
        <v>430</v>
      </c>
      <c r="K1934" s="2566">
        <v>0.13440000000000002</v>
      </c>
      <c r="L1934" s="2566">
        <v>0.13440000000000002</v>
      </c>
      <c r="M1934" s="2686">
        <v>430</v>
      </c>
      <c r="N1934" s="2686">
        <v>430</v>
      </c>
      <c r="O1934" s="2566">
        <v>0.13440000000000002</v>
      </c>
      <c r="P1934" s="2566">
        <v>0.13440000000000002</v>
      </c>
      <c r="Q1934" s="2566">
        <v>0.13440000000000002</v>
      </c>
      <c r="R1934" s="2566">
        <v>0.13440000000000002</v>
      </c>
      <c r="S1934" s="2621">
        <v>11.200000000000001</v>
      </c>
      <c r="T1934" s="2568" t="s">
        <v>1545</v>
      </c>
      <c r="U1934" s="2568" t="s">
        <v>1545</v>
      </c>
      <c r="V1934" s="2569" t="s">
        <v>5584</v>
      </c>
      <c r="W1934" s="2566">
        <v>2.8000000000000004E-2</v>
      </c>
      <c r="X1934" s="2566">
        <v>6.720000000000001E-2</v>
      </c>
      <c r="Y1934" s="2569" t="s">
        <v>1545</v>
      </c>
      <c r="Z1934" s="2569" t="s">
        <v>1545</v>
      </c>
      <c r="AA1934" s="2569" t="s">
        <v>1545</v>
      </c>
      <c r="AB1934" s="2569" t="s">
        <v>1545</v>
      </c>
      <c r="AC1934" s="2566">
        <v>6.720000000000001E-2</v>
      </c>
      <c r="AD1934" s="2565">
        <v>37.295999999999999</v>
      </c>
      <c r="AE1934" s="2569" t="s">
        <v>58</v>
      </c>
      <c r="AF1934" s="2570">
        <v>3.6960000000000007E-2</v>
      </c>
      <c r="AG1934" s="2570">
        <v>0.11200000000000002</v>
      </c>
      <c r="AH1934" s="2622" t="s">
        <v>5717</v>
      </c>
      <c r="AI1934" s="2622" t="s">
        <v>5057</v>
      </c>
      <c r="AJ1934" s="2724">
        <v>5.6000000000000005</v>
      </c>
      <c r="AK1934" s="2581"/>
    </row>
    <row r="1935" spans="2:37" s="2887" customFormat="1" x14ac:dyDescent="0.2">
      <c r="B1935" s="4485" t="s">
        <v>5808</v>
      </c>
      <c r="C1935" s="4486"/>
      <c r="D1935" s="2998" t="s">
        <v>5809</v>
      </c>
      <c r="E1935" s="2565">
        <v>28.000000000000004</v>
      </c>
      <c r="F1935" s="2565">
        <v>16.251200000000001</v>
      </c>
      <c r="G1935" s="2568" t="s">
        <v>1545</v>
      </c>
      <c r="H1935" s="2568" t="s">
        <v>1545</v>
      </c>
      <c r="I1935" s="2568" t="s">
        <v>1545</v>
      </c>
      <c r="J1935" s="2686">
        <v>96</v>
      </c>
      <c r="K1935" s="2566">
        <v>0.16800000000000001</v>
      </c>
      <c r="L1935" s="2566">
        <v>0.16800000000000001</v>
      </c>
      <c r="M1935" s="2686">
        <v>96</v>
      </c>
      <c r="N1935" s="2686">
        <v>96</v>
      </c>
      <c r="O1935" s="2566">
        <v>0.16800000000000001</v>
      </c>
      <c r="P1935" s="2566">
        <v>0.16800000000000001</v>
      </c>
      <c r="Q1935" s="2566">
        <v>0.16800000000000001</v>
      </c>
      <c r="R1935" s="2566">
        <v>0.16800000000000001</v>
      </c>
      <c r="S1935" s="2621">
        <v>0.56000000000000005</v>
      </c>
      <c r="T1935" s="2568" t="s">
        <v>1545</v>
      </c>
      <c r="U1935" s="2568" t="s">
        <v>1545</v>
      </c>
      <c r="V1935" s="2569" t="s">
        <v>1144</v>
      </c>
      <c r="W1935" s="2566">
        <v>2.8000000000000004E-2</v>
      </c>
      <c r="X1935" s="2566">
        <v>6.720000000000001E-2</v>
      </c>
      <c r="Y1935" s="2569" t="s">
        <v>1545</v>
      </c>
      <c r="Z1935" s="2569" t="s">
        <v>1545</v>
      </c>
      <c r="AA1935" s="2569" t="s">
        <v>1545</v>
      </c>
      <c r="AB1935" s="2569" t="s">
        <v>1545</v>
      </c>
      <c r="AC1935" s="2566">
        <v>6.720000000000001E-2</v>
      </c>
      <c r="AD1935" s="2565">
        <v>11.188800000000001</v>
      </c>
      <c r="AE1935" s="2569" t="s">
        <v>49</v>
      </c>
      <c r="AF1935" s="2570">
        <v>3.6960000000000007E-2</v>
      </c>
      <c r="AG1935" s="2570">
        <v>0.11200000000000002</v>
      </c>
      <c r="AH1935" s="2622" t="s">
        <v>1545</v>
      </c>
      <c r="AI1935" s="2622" t="s">
        <v>1545</v>
      </c>
      <c r="AJ1935" s="2724" t="s">
        <v>1545</v>
      </c>
      <c r="AK1935" s="2581"/>
    </row>
    <row r="1936" spans="2:37" s="2887" customFormat="1" x14ac:dyDescent="0.2">
      <c r="B1936" s="4485" t="s">
        <v>5810</v>
      </c>
      <c r="C1936" s="4486"/>
      <c r="D1936" s="2998" t="s">
        <v>5811</v>
      </c>
      <c r="E1936" s="2565">
        <v>33.6</v>
      </c>
      <c r="F1936" s="2565">
        <v>17.561600000000002</v>
      </c>
      <c r="G1936" s="2568" t="s">
        <v>1545</v>
      </c>
      <c r="H1936" s="2568" t="s">
        <v>1545</v>
      </c>
      <c r="I1936" s="2568" t="s">
        <v>1545</v>
      </c>
      <c r="J1936" s="2686">
        <v>104</v>
      </c>
      <c r="K1936" s="2566">
        <v>0.16800000000000001</v>
      </c>
      <c r="L1936" s="2566">
        <v>0.16800000000000001</v>
      </c>
      <c r="M1936" s="2686">
        <v>104</v>
      </c>
      <c r="N1936" s="2686">
        <v>104</v>
      </c>
      <c r="O1936" s="2566">
        <v>0.16800000000000001</v>
      </c>
      <c r="P1936" s="2566">
        <v>0.16800000000000001</v>
      </c>
      <c r="Q1936" s="2566">
        <v>0.16800000000000001</v>
      </c>
      <c r="R1936" s="2566">
        <v>0.16800000000000001</v>
      </c>
      <c r="S1936" s="2621">
        <v>1.1200000000000001</v>
      </c>
      <c r="T1936" s="2568" t="s">
        <v>1545</v>
      </c>
      <c r="U1936" s="2568" t="s">
        <v>1545</v>
      </c>
      <c r="V1936" s="2569" t="s">
        <v>5590</v>
      </c>
      <c r="W1936" s="2566">
        <v>2.8000000000000004E-2</v>
      </c>
      <c r="X1936" s="2566">
        <v>6.720000000000001E-2</v>
      </c>
      <c r="Y1936" s="2569" t="s">
        <v>1545</v>
      </c>
      <c r="Z1936" s="2569" t="s">
        <v>1545</v>
      </c>
      <c r="AA1936" s="2569" t="s">
        <v>1545</v>
      </c>
      <c r="AB1936" s="2569" t="s">
        <v>1545</v>
      </c>
      <c r="AC1936" s="2566">
        <v>6.720000000000001E-2</v>
      </c>
      <c r="AD1936" s="2565">
        <v>14.918400000000002</v>
      </c>
      <c r="AE1936" s="2569" t="s">
        <v>51</v>
      </c>
      <c r="AF1936" s="2570">
        <v>3.6960000000000007E-2</v>
      </c>
      <c r="AG1936" s="2570">
        <v>0.11200000000000002</v>
      </c>
      <c r="AH1936" s="2622" t="s">
        <v>1545</v>
      </c>
      <c r="AI1936" s="2622" t="s">
        <v>1545</v>
      </c>
      <c r="AJ1936" s="2724" t="s">
        <v>1545</v>
      </c>
      <c r="AK1936" s="2581"/>
    </row>
    <row r="1937" spans="2:37" s="2887" customFormat="1" x14ac:dyDescent="0.2">
      <c r="B1937" s="4485" t="s">
        <v>5812</v>
      </c>
      <c r="C1937" s="4486"/>
      <c r="D1937" s="2998" t="s">
        <v>5813</v>
      </c>
      <c r="E1937" s="2565">
        <v>39.200000000000003</v>
      </c>
      <c r="F1937" s="2565">
        <v>22.601600000000001</v>
      </c>
      <c r="G1937" s="2568" t="s">
        <v>1545</v>
      </c>
      <c r="H1937" s="2568" t="s">
        <v>1545</v>
      </c>
      <c r="I1937" s="2568" t="s">
        <v>1545</v>
      </c>
      <c r="J1937" s="2686">
        <v>134</v>
      </c>
      <c r="K1937" s="2566">
        <v>0.16800000000000001</v>
      </c>
      <c r="L1937" s="2566">
        <v>0.16800000000000001</v>
      </c>
      <c r="M1937" s="2686">
        <v>134</v>
      </c>
      <c r="N1937" s="2686">
        <v>134</v>
      </c>
      <c r="O1937" s="2566">
        <v>0.16800000000000001</v>
      </c>
      <c r="P1937" s="2566">
        <v>0.16800000000000001</v>
      </c>
      <c r="Q1937" s="2566">
        <v>0.16800000000000001</v>
      </c>
      <c r="R1937" s="2566">
        <v>0.16800000000000001</v>
      </c>
      <c r="S1937" s="2621">
        <v>1.6800000000000002</v>
      </c>
      <c r="T1937" s="2568" t="s">
        <v>1545</v>
      </c>
      <c r="U1937" s="2568" t="s">
        <v>1545</v>
      </c>
      <c r="V1937" s="2569" t="s">
        <v>5595</v>
      </c>
      <c r="W1937" s="2566">
        <v>2.8000000000000004E-2</v>
      </c>
      <c r="X1937" s="2566">
        <v>6.720000000000001E-2</v>
      </c>
      <c r="Y1937" s="2569" t="s">
        <v>1545</v>
      </c>
      <c r="Z1937" s="2569" t="s">
        <v>1545</v>
      </c>
      <c r="AA1937" s="2569" t="s">
        <v>1545</v>
      </c>
      <c r="AB1937" s="2569" t="s">
        <v>1545</v>
      </c>
      <c r="AC1937" s="2566">
        <v>6.720000000000001E-2</v>
      </c>
      <c r="AD1937" s="2565">
        <v>14.918400000000002</v>
      </c>
      <c r="AE1937" s="2569" t="s">
        <v>51</v>
      </c>
      <c r="AF1937" s="2570">
        <v>3.6960000000000007E-2</v>
      </c>
      <c r="AG1937" s="2570">
        <v>0.11200000000000002</v>
      </c>
      <c r="AH1937" s="2622" t="s">
        <v>1545</v>
      </c>
      <c r="AI1937" s="2622" t="s">
        <v>1545</v>
      </c>
      <c r="AJ1937" s="2724" t="s">
        <v>1545</v>
      </c>
      <c r="AK1937" s="2581"/>
    </row>
    <row r="1938" spans="2:37" s="2887" customFormat="1" x14ac:dyDescent="0.2">
      <c r="B1938" s="4485" t="s">
        <v>5814</v>
      </c>
      <c r="C1938" s="4486"/>
      <c r="D1938" s="2998" t="s">
        <v>5815</v>
      </c>
      <c r="E1938" s="2565">
        <v>44.800000000000004</v>
      </c>
      <c r="F1938" s="2565">
        <v>23.912000000000003</v>
      </c>
      <c r="G1938" s="2568" t="s">
        <v>1545</v>
      </c>
      <c r="H1938" s="2568" t="s">
        <v>1545</v>
      </c>
      <c r="I1938" s="2568" t="s">
        <v>1545</v>
      </c>
      <c r="J1938" s="2686">
        <v>142</v>
      </c>
      <c r="K1938" s="2566">
        <v>0.16800000000000001</v>
      </c>
      <c r="L1938" s="2566">
        <v>0.16800000000000001</v>
      </c>
      <c r="M1938" s="2686">
        <v>142</v>
      </c>
      <c r="N1938" s="2686">
        <v>142</v>
      </c>
      <c r="O1938" s="2566">
        <v>0.16800000000000001</v>
      </c>
      <c r="P1938" s="2566">
        <v>0.16800000000000001</v>
      </c>
      <c r="Q1938" s="2566">
        <v>0.16800000000000001</v>
      </c>
      <c r="R1938" s="2566">
        <v>0.16800000000000001</v>
      </c>
      <c r="S1938" s="2621">
        <v>2.2400000000000002</v>
      </c>
      <c r="T1938" s="2568" t="s">
        <v>1545</v>
      </c>
      <c r="U1938" s="2568" t="s">
        <v>1545</v>
      </c>
      <c r="V1938" s="2569" t="s">
        <v>5600</v>
      </c>
      <c r="W1938" s="2566">
        <v>2.8000000000000004E-2</v>
      </c>
      <c r="X1938" s="2566">
        <v>6.720000000000001E-2</v>
      </c>
      <c r="Y1938" s="2569" t="s">
        <v>1545</v>
      </c>
      <c r="Z1938" s="2569" t="s">
        <v>1545</v>
      </c>
      <c r="AA1938" s="2569" t="s">
        <v>1545</v>
      </c>
      <c r="AB1938" s="2569" t="s">
        <v>1545</v>
      </c>
      <c r="AC1938" s="2566">
        <v>6.720000000000001E-2</v>
      </c>
      <c r="AD1938" s="2565">
        <v>18.648</v>
      </c>
      <c r="AE1938" s="2569" t="s">
        <v>406</v>
      </c>
      <c r="AF1938" s="2570">
        <v>3.6960000000000007E-2</v>
      </c>
      <c r="AG1938" s="2570">
        <v>0.11200000000000002</v>
      </c>
      <c r="AH1938" s="2622" t="s">
        <v>1545</v>
      </c>
      <c r="AI1938" s="2622" t="s">
        <v>1545</v>
      </c>
      <c r="AJ1938" s="2724" t="s">
        <v>1545</v>
      </c>
      <c r="AK1938" s="2581"/>
    </row>
    <row r="1939" spans="2:37" s="2887" customFormat="1" x14ac:dyDescent="0.2">
      <c r="B1939" s="4485" t="s">
        <v>5816</v>
      </c>
      <c r="C1939" s="4486"/>
      <c r="D1939" s="2998" t="s">
        <v>5817</v>
      </c>
      <c r="E1939" s="2565">
        <v>56.000000000000007</v>
      </c>
      <c r="F1939" s="2565">
        <v>30.822400000000002</v>
      </c>
      <c r="G1939" s="2568" t="s">
        <v>1545</v>
      </c>
      <c r="H1939" s="2568" t="s">
        <v>1545</v>
      </c>
      <c r="I1939" s="2568" t="s">
        <v>1545</v>
      </c>
      <c r="J1939" s="2686">
        <v>183</v>
      </c>
      <c r="K1939" s="2566">
        <v>0.16800000000000001</v>
      </c>
      <c r="L1939" s="2566">
        <v>0.16800000000000001</v>
      </c>
      <c r="M1939" s="2686">
        <v>183</v>
      </c>
      <c r="N1939" s="2686">
        <v>183</v>
      </c>
      <c r="O1939" s="2566">
        <v>0.16800000000000001</v>
      </c>
      <c r="P1939" s="2566">
        <v>0.16800000000000001</v>
      </c>
      <c r="Q1939" s="2566">
        <v>0.16800000000000001</v>
      </c>
      <c r="R1939" s="2566">
        <v>0.16800000000000001</v>
      </c>
      <c r="S1939" s="2621">
        <v>2.8000000000000003</v>
      </c>
      <c r="T1939" s="2568" t="s">
        <v>1545</v>
      </c>
      <c r="U1939" s="2568" t="s">
        <v>1545</v>
      </c>
      <c r="V1939" s="2569" t="s">
        <v>1141</v>
      </c>
      <c r="W1939" s="2566">
        <v>2.8000000000000004E-2</v>
      </c>
      <c r="X1939" s="2566">
        <v>6.720000000000001E-2</v>
      </c>
      <c r="Y1939" s="2569" t="s">
        <v>1545</v>
      </c>
      <c r="Z1939" s="2569" t="s">
        <v>1545</v>
      </c>
      <c r="AA1939" s="2569" t="s">
        <v>1545</v>
      </c>
      <c r="AB1939" s="2569" t="s">
        <v>1545</v>
      </c>
      <c r="AC1939" s="2566">
        <v>6.720000000000001E-2</v>
      </c>
      <c r="AD1939" s="2565">
        <v>22.377600000000001</v>
      </c>
      <c r="AE1939" s="2569" t="s">
        <v>5153</v>
      </c>
      <c r="AF1939" s="2570">
        <v>3.6960000000000007E-2</v>
      </c>
      <c r="AG1939" s="2570">
        <v>0.11200000000000002</v>
      </c>
      <c r="AH1939" s="2622" t="s">
        <v>1545</v>
      </c>
      <c r="AI1939" s="2622" t="s">
        <v>1545</v>
      </c>
      <c r="AJ1939" s="2724" t="s">
        <v>1545</v>
      </c>
      <c r="AK1939" s="2581"/>
    </row>
    <row r="1940" spans="2:37" s="2887" customFormat="1" x14ac:dyDescent="0.2">
      <c r="B1940" s="4485" t="s">
        <v>5818</v>
      </c>
      <c r="C1940" s="4486"/>
      <c r="D1940" s="2998" t="s">
        <v>5819</v>
      </c>
      <c r="E1940" s="2565">
        <v>67.2</v>
      </c>
      <c r="F1940" s="2565">
        <v>35.492800000000003</v>
      </c>
      <c r="G1940" s="2568" t="s">
        <v>1545</v>
      </c>
      <c r="H1940" s="2568" t="s">
        <v>1545</v>
      </c>
      <c r="I1940" s="2568" t="s">
        <v>1545</v>
      </c>
      <c r="J1940" s="2686">
        <v>226</v>
      </c>
      <c r="K1940" s="2566">
        <v>0.15680000000000002</v>
      </c>
      <c r="L1940" s="2566">
        <v>0.15680000000000002</v>
      </c>
      <c r="M1940" s="2686">
        <v>226</v>
      </c>
      <c r="N1940" s="2686">
        <v>226</v>
      </c>
      <c r="O1940" s="2566">
        <v>0.15680000000000002</v>
      </c>
      <c r="P1940" s="2566">
        <v>0.15680000000000002</v>
      </c>
      <c r="Q1940" s="2566">
        <v>0.15680000000000002</v>
      </c>
      <c r="R1940" s="2566">
        <v>0.15680000000000002</v>
      </c>
      <c r="S1940" s="2621">
        <v>5.6000000000000005</v>
      </c>
      <c r="T1940" s="2568" t="s">
        <v>1545</v>
      </c>
      <c r="U1940" s="2568" t="s">
        <v>1545</v>
      </c>
      <c r="V1940" s="2569" t="s">
        <v>1143</v>
      </c>
      <c r="W1940" s="2566">
        <v>2.8000000000000004E-2</v>
      </c>
      <c r="X1940" s="2566">
        <v>6.720000000000001E-2</v>
      </c>
      <c r="Y1940" s="2569" t="s">
        <v>1545</v>
      </c>
      <c r="Z1940" s="2569" t="s">
        <v>1545</v>
      </c>
      <c r="AA1940" s="2569" t="s">
        <v>1545</v>
      </c>
      <c r="AB1940" s="2569" t="s">
        <v>1545</v>
      </c>
      <c r="AC1940" s="2566">
        <v>6.720000000000001E-2</v>
      </c>
      <c r="AD1940" s="2565">
        <v>26.107200000000002</v>
      </c>
      <c r="AE1940" s="2569" t="s">
        <v>5570</v>
      </c>
      <c r="AF1940" s="2570">
        <v>3.6960000000000007E-2</v>
      </c>
      <c r="AG1940" s="2570">
        <v>0.11200000000000002</v>
      </c>
      <c r="AH1940" s="2622" t="s">
        <v>1545</v>
      </c>
      <c r="AI1940" s="2622" t="s">
        <v>1545</v>
      </c>
      <c r="AJ1940" s="2724" t="s">
        <v>1545</v>
      </c>
      <c r="AK1940" s="2581"/>
    </row>
    <row r="1941" spans="2:37" s="2887" customFormat="1" x14ac:dyDescent="0.2">
      <c r="B1941" s="4485" t="s">
        <v>5820</v>
      </c>
      <c r="C1941" s="4486"/>
      <c r="D1941" s="2998" t="s">
        <v>5821</v>
      </c>
      <c r="E1941" s="2565">
        <v>78.400000000000006</v>
      </c>
      <c r="F1941" s="2565">
        <v>42.963200000000001</v>
      </c>
      <c r="G1941" s="2568" t="s">
        <v>1545</v>
      </c>
      <c r="H1941" s="2568" t="s">
        <v>1545</v>
      </c>
      <c r="I1941" s="2568" t="s">
        <v>1545</v>
      </c>
      <c r="J1941" s="2686">
        <v>274</v>
      </c>
      <c r="K1941" s="2566">
        <v>0.15680000000000002</v>
      </c>
      <c r="L1941" s="2566">
        <v>0.15680000000000002</v>
      </c>
      <c r="M1941" s="2686">
        <v>274</v>
      </c>
      <c r="N1941" s="2686">
        <v>274</v>
      </c>
      <c r="O1941" s="2566">
        <v>0.15680000000000002</v>
      </c>
      <c r="P1941" s="2566">
        <v>0.15680000000000002</v>
      </c>
      <c r="Q1941" s="2566">
        <v>0.15680000000000002</v>
      </c>
      <c r="R1941" s="2566">
        <v>0.15680000000000002</v>
      </c>
      <c r="S1941" s="2621">
        <v>5.6000000000000005</v>
      </c>
      <c r="T1941" s="2568" t="s">
        <v>1545</v>
      </c>
      <c r="U1941" s="2568" t="s">
        <v>1545</v>
      </c>
      <c r="V1941" s="2569" t="s">
        <v>1143</v>
      </c>
      <c r="W1941" s="2566">
        <v>2.8000000000000004E-2</v>
      </c>
      <c r="X1941" s="2566">
        <v>6.720000000000001E-2</v>
      </c>
      <c r="Y1941" s="2569" t="s">
        <v>1545</v>
      </c>
      <c r="Z1941" s="2569" t="s">
        <v>1545</v>
      </c>
      <c r="AA1941" s="2569" t="s">
        <v>1545</v>
      </c>
      <c r="AB1941" s="2569" t="s">
        <v>1545</v>
      </c>
      <c r="AC1941" s="2566">
        <v>6.720000000000001E-2</v>
      </c>
      <c r="AD1941" s="2565">
        <v>29.836800000000004</v>
      </c>
      <c r="AE1941" s="2569" t="s">
        <v>56</v>
      </c>
      <c r="AF1941" s="2570">
        <v>3.6960000000000007E-2</v>
      </c>
      <c r="AG1941" s="2570">
        <v>0.11200000000000002</v>
      </c>
      <c r="AH1941" s="2622" t="s">
        <v>1545</v>
      </c>
      <c r="AI1941" s="2622" t="s">
        <v>1545</v>
      </c>
      <c r="AJ1941" s="2724" t="s">
        <v>1545</v>
      </c>
      <c r="AK1941" s="2581"/>
    </row>
    <row r="1942" spans="2:37" s="2887" customFormat="1" x14ac:dyDescent="0.2">
      <c r="B1942" s="4485" t="s">
        <v>5822</v>
      </c>
      <c r="C1942" s="4486"/>
      <c r="D1942" s="2998" t="s">
        <v>5823</v>
      </c>
      <c r="E1942" s="2565">
        <v>89.600000000000009</v>
      </c>
      <c r="F1942" s="2565">
        <v>47.633600000000008</v>
      </c>
      <c r="G1942" s="2568" t="s">
        <v>1545</v>
      </c>
      <c r="H1942" s="2568" t="s">
        <v>1545</v>
      </c>
      <c r="I1942" s="2568" t="s">
        <v>1545</v>
      </c>
      <c r="J1942" s="2686">
        <v>327</v>
      </c>
      <c r="K1942" s="2566">
        <v>0.14560000000000001</v>
      </c>
      <c r="L1942" s="2566">
        <v>0.14560000000000001</v>
      </c>
      <c r="M1942" s="2686">
        <v>327</v>
      </c>
      <c r="N1942" s="2686">
        <v>327</v>
      </c>
      <c r="O1942" s="2566">
        <v>0.14560000000000001</v>
      </c>
      <c r="P1942" s="2566">
        <v>0.14560000000000001</v>
      </c>
      <c r="Q1942" s="2566">
        <v>0.14560000000000001</v>
      </c>
      <c r="R1942" s="2566">
        <v>0.14560000000000001</v>
      </c>
      <c r="S1942" s="2621">
        <v>8.4</v>
      </c>
      <c r="T1942" s="2568" t="s">
        <v>1545</v>
      </c>
      <c r="U1942" s="2568" t="s">
        <v>1545</v>
      </c>
      <c r="V1942" s="2569" t="s">
        <v>1127</v>
      </c>
      <c r="W1942" s="2566">
        <v>2.8000000000000004E-2</v>
      </c>
      <c r="X1942" s="2566">
        <v>6.720000000000001E-2</v>
      </c>
      <c r="Y1942" s="2569" t="s">
        <v>1545</v>
      </c>
      <c r="Z1942" s="2569" t="s">
        <v>1545</v>
      </c>
      <c r="AA1942" s="2569" t="s">
        <v>1545</v>
      </c>
      <c r="AB1942" s="2569" t="s">
        <v>1545</v>
      </c>
      <c r="AC1942" s="2566">
        <v>6.720000000000001E-2</v>
      </c>
      <c r="AD1942" s="2565">
        <v>33.566400000000002</v>
      </c>
      <c r="AE1942" s="2569" t="s">
        <v>5579</v>
      </c>
      <c r="AF1942" s="2570">
        <v>3.6960000000000007E-2</v>
      </c>
      <c r="AG1942" s="2570">
        <v>0.11200000000000002</v>
      </c>
      <c r="AH1942" s="2622" t="s">
        <v>1545</v>
      </c>
      <c r="AI1942" s="2622" t="s">
        <v>1545</v>
      </c>
      <c r="AJ1942" s="2724" t="s">
        <v>1545</v>
      </c>
      <c r="AK1942" s="2581"/>
    </row>
    <row r="1943" spans="2:37" s="2887" customFormat="1" x14ac:dyDescent="0.2">
      <c r="B1943" s="4485" t="s">
        <v>5824</v>
      </c>
      <c r="C1943" s="4486"/>
      <c r="D1943" s="2998" t="s">
        <v>5825</v>
      </c>
      <c r="E1943" s="2565">
        <v>112.00000000000001</v>
      </c>
      <c r="F1943" s="2565">
        <v>63.504000000000012</v>
      </c>
      <c r="G1943" s="2568" t="s">
        <v>1545</v>
      </c>
      <c r="H1943" s="2568" t="s">
        <v>1545</v>
      </c>
      <c r="I1943" s="2568" t="s">
        <v>1545</v>
      </c>
      <c r="J1943" s="2686">
        <v>472</v>
      </c>
      <c r="K1943" s="2566">
        <v>0.13440000000000002</v>
      </c>
      <c r="L1943" s="2566">
        <v>0.13440000000000002</v>
      </c>
      <c r="M1943" s="2686">
        <v>472</v>
      </c>
      <c r="N1943" s="2686">
        <v>472</v>
      </c>
      <c r="O1943" s="2566">
        <v>0.13440000000000002</v>
      </c>
      <c r="P1943" s="2566">
        <v>0.13440000000000002</v>
      </c>
      <c r="Q1943" s="2566">
        <v>0.13440000000000002</v>
      </c>
      <c r="R1943" s="2566">
        <v>0.13440000000000002</v>
      </c>
      <c r="S1943" s="2621">
        <v>11.200000000000001</v>
      </c>
      <c r="T1943" s="2568" t="s">
        <v>1545</v>
      </c>
      <c r="U1943" s="2568" t="s">
        <v>1545</v>
      </c>
      <c r="V1943" s="2569" t="s">
        <v>5584</v>
      </c>
      <c r="W1943" s="2566">
        <v>2.8000000000000004E-2</v>
      </c>
      <c r="X1943" s="2566">
        <v>6.720000000000001E-2</v>
      </c>
      <c r="Y1943" s="2569" t="s">
        <v>1545</v>
      </c>
      <c r="Z1943" s="2569" t="s">
        <v>1545</v>
      </c>
      <c r="AA1943" s="2569" t="s">
        <v>1545</v>
      </c>
      <c r="AB1943" s="2569" t="s">
        <v>1545</v>
      </c>
      <c r="AC1943" s="2566">
        <v>6.720000000000001E-2</v>
      </c>
      <c r="AD1943" s="2565">
        <v>37.295999999999999</v>
      </c>
      <c r="AE1943" s="2569" t="s">
        <v>58</v>
      </c>
      <c r="AF1943" s="2570">
        <v>3.6960000000000007E-2</v>
      </c>
      <c r="AG1943" s="2570">
        <v>0.11200000000000002</v>
      </c>
      <c r="AH1943" s="2622" t="s">
        <v>1545</v>
      </c>
      <c r="AI1943" s="2622" t="s">
        <v>1545</v>
      </c>
      <c r="AJ1943" s="2724" t="s">
        <v>1545</v>
      </c>
      <c r="AK1943" s="2581"/>
    </row>
    <row r="1944" spans="2:37" s="2887" customFormat="1" ht="38.25" x14ac:dyDescent="0.2">
      <c r="B1944" s="4485" t="s">
        <v>5826</v>
      </c>
      <c r="C1944" s="4486"/>
      <c r="D1944" s="2998" t="s">
        <v>5827</v>
      </c>
      <c r="E1944" s="2565">
        <v>28.000000000000004</v>
      </c>
      <c r="F1944" s="2565">
        <v>10.651200000000001</v>
      </c>
      <c r="G1944" s="2568" t="s">
        <v>1545</v>
      </c>
      <c r="H1944" s="2568" t="s">
        <v>1545</v>
      </c>
      <c r="I1944" s="2568" t="s">
        <v>1545</v>
      </c>
      <c r="J1944" s="2686">
        <v>63</v>
      </c>
      <c r="K1944" s="2566">
        <v>0.16800000000000001</v>
      </c>
      <c r="L1944" s="2566">
        <v>0.16800000000000001</v>
      </c>
      <c r="M1944" s="2686">
        <v>63</v>
      </c>
      <c r="N1944" s="2686">
        <v>63</v>
      </c>
      <c r="O1944" s="2566">
        <v>0.16800000000000001</v>
      </c>
      <c r="P1944" s="2566">
        <v>0.16800000000000001</v>
      </c>
      <c r="Q1944" s="2566">
        <v>0.16800000000000001</v>
      </c>
      <c r="R1944" s="2566">
        <v>0.16800000000000001</v>
      </c>
      <c r="S1944" s="2621">
        <v>0.56000000000000005</v>
      </c>
      <c r="T1944" s="2568" t="s">
        <v>1545</v>
      </c>
      <c r="U1944" s="2568" t="s">
        <v>1545</v>
      </c>
      <c r="V1944" s="2569" t="s">
        <v>1144</v>
      </c>
      <c r="W1944" s="2566">
        <v>2.8000000000000004E-2</v>
      </c>
      <c r="X1944" s="2566">
        <v>6.720000000000001E-2</v>
      </c>
      <c r="Y1944" s="2569" t="s">
        <v>1545</v>
      </c>
      <c r="Z1944" s="2569" t="s">
        <v>1545</v>
      </c>
      <c r="AA1944" s="2569" t="s">
        <v>1545</v>
      </c>
      <c r="AB1944" s="2569" t="s">
        <v>1545</v>
      </c>
      <c r="AC1944" s="2566">
        <v>6.720000000000001E-2</v>
      </c>
      <c r="AD1944" s="2565">
        <v>11.188800000000001</v>
      </c>
      <c r="AE1944" s="2569" t="s">
        <v>49</v>
      </c>
      <c r="AF1944" s="2570">
        <v>3.6960000000000007E-2</v>
      </c>
      <c r="AG1944" s="2570">
        <v>0.11200000000000002</v>
      </c>
      <c r="AH1944" s="2622" t="s">
        <v>5717</v>
      </c>
      <c r="AI1944" s="2622" t="s">
        <v>5057</v>
      </c>
      <c r="AJ1944" s="2724">
        <v>5.6000000000000005</v>
      </c>
      <c r="AK1944" s="2581"/>
    </row>
    <row r="1945" spans="2:37" s="2887" customFormat="1" ht="38.25" x14ac:dyDescent="0.2">
      <c r="B1945" s="4485" t="s">
        <v>5828</v>
      </c>
      <c r="C1945" s="4486"/>
      <c r="D1945" s="2998" t="s">
        <v>5829</v>
      </c>
      <c r="E1945" s="2565">
        <v>33.6</v>
      </c>
      <c r="F1945" s="2565">
        <v>15.691199999999998</v>
      </c>
      <c r="G1945" s="2568" t="s">
        <v>1545</v>
      </c>
      <c r="H1945" s="2568" t="s">
        <v>1545</v>
      </c>
      <c r="I1945" s="2568" t="s">
        <v>1545</v>
      </c>
      <c r="J1945" s="2686">
        <v>93</v>
      </c>
      <c r="K1945" s="2566">
        <v>0.16800000000000001</v>
      </c>
      <c r="L1945" s="2566">
        <v>0.16800000000000001</v>
      </c>
      <c r="M1945" s="2686">
        <v>93</v>
      </c>
      <c r="N1945" s="2686">
        <v>93</v>
      </c>
      <c r="O1945" s="2566">
        <v>0.16800000000000001</v>
      </c>
      <c r="P1945" s="2566">
        <v>0.16800000000000001</v>
      </c>
      <c r="Q1945" s="2566">
        <v>0.16800000000000001</v>
      </c>
      <c r="R1945" s="2566">
        <v>0.16800000000000001</v>
      </c>
      <c r="S1945" s="2621">
        <v>1.1200000000000001</v>
      </c>
      <c r="T1945" s="2568" t="s">
        <v>1545</v>
      </c>
      <c r="U1945" s="2568" t="s">
        <v>1545</v>
      </c>
      <c r="V1945" s="2569" t="s">
        <v>5590</v>
      </c>
      <c r="W1945" s="2566">
        <v>2.8000000000000004E-2</v>
      </c>
      <c r="X1945" s="2566">
        <v>6.720000000000001E-2</v>
      </c>
      <c r="Y1945" s="2569" t="s">
        <v>1545</v>
      </c>
      <c r="Z1945" s="2569" t="s">
        <v>1545</v>
      </c>
      <c r="AA1945" s="2569" t="s">
        <v>1545</v>
      </c>
      <c r="AB1945" s="2569" t="s">
        <v>1545</v>
      </c>
      <c r="AC1945" s="2566">
        <v>6.720000000000001E-2</v>
      </c>
      <c r="AD1945" s="2565">
        <v>11.188800000000001</v>
      </c>
      <c r="AE1945" s="2569" t="s">
        <v>49</v>
      </c>
      <c r="AF1945" s="2570">
        <v>3.6960000000000007E-2</v>
      </c>
      <c r="AG1945" s="2570">
        <v>0.11200000000000002</v>
      </c>
      <c r="AH1945" s="2622" t="s">
        <v>5717</v>
      </c>
      <c r="AI1945" s="2622" t="s">
        <v>5057</v>
      </c>
      <c r="AJ1945" s="2724">
        <v>5.6000000000000005</v>
      </c>
      <c r="AK1945" s="2581"/>
    </row>
    <row r="1946" spans="2:37" s="2887" customFormat="1" ht="38.25" x14ac:dyDescent="0.2">
      <c r="B1946" s="4485" t="s">
        <v>5830</v>
      </c>
      <c r="C1946" s="4486"/>
      <c r="D1946" s="2998" t="s">
        <v>5831</v>
      </c>
      <c r="E1946" s="2565">
        <v>39.200000000000003</v>
      </c>
      <c r="F1946" s="2565">
        <v>17.0016</v>
      </c>
      <c r="G1946" s="2568" t="s">
        <v>1545</v>
      </c>
      <c r="H1946" s="2568" t="s">
        <v>1545</v>
      </c>
      <c r="I1946" s="2568" t="s">
        <v>1545</v>
      </c>
      <c r="J1946" s="2686">
        <v>101</v>
      </c>
      <c r="K1946" s="2566">
        <v>0.16800000000000001</v>
      </c>
      <c r="L1946" s="2566">
        <v>0.16800000000000001</v>
      </c>
      <c r="M1946" s="2686">
        <v>101</v>
      </c>
      <c r="N1946" s="2686">
        <v>101</v>
      </c>
      <c r="O1946" s="2566">
        <v>0.16800000000000001</v>
      </c>
      <c r="P1946" s="2566">
        <v>0.16800000000000001</v>
      </c>
      <c r="Q1946" s="2566">
        <v>0.16800000000000001</v>
      </c>
      <c r="R1946" s="2566">
        <v>0.16800000000000001</v>
      </c>
      <c r="S1946" s="2621">
        <v>1.6800000000000002</v>
      </c>
      <c r="T1946" s="2568" t="s">
        <v>1545</v>
      </c>
      <c r="U1946" s="2568" t="s">
        <v>1545</v>
      </c>
      <c r="V1946" s="2569" t="s">
        <v>5595</v>
      </c>
      <c r="W1946" s="2566">
        <v>2.8000000000000004E-2</v>
      </c>
      <c r="X1946" s="2566">
        <v>6.720000000000001E-2</v>
      </c>
      <c r="Y1946" s="2569" t="s">
        <v>1545</v>
      </c>
      <c r="Z1946" s="2569" t="s">
        <v>1545</v>
      </c>
      <c r="AA1946" s="2569" t="s">
        <v>1545</v>
      </c>
      <c r="AB1946" s="2569" t="s">
        <v>1545</v>
      </c>
      <c r="AC1946" s="2566">
        <v>6.720000000000001E-2</v>
      </c>
      <c r="AD1946" s="2565">
        <v>14.918400000000002</v>
      </c>
      <c r="AE1946" s="2569" t="s">
        <v>51</v>
      </c>
      <c r="AF1946" s="2570">
        <v>3.6960000000000007E-2</v>
      </c>
      <c r="AG1946" s="2570">
        <v>0.11200000000000002</v>
      </c>
      <c r="AH1946" s="2622" t="s">
        <v>5717</v>
      </c>
      <c r="AI1946" s="2622" t="s">
        <v>5057</v>
      </c>
      <c r="AJ1946" s="2724">
        <v>5.6000000000000005</v>
      </c>
      <c r="AK1946" s="2581"/>
    </row>
    <row r="1947" spans="2:37" s="2887" customFormat="1" ht="38.25" x14ac:dyDescent="0.2">
      <c r="B1947" s="4485" t="s">
        <v>5832</v>
      </c>
      <c r="C1947" s="4486"/>
      <c r="D1947" s="2998" t="s">
        <v>5833</v>
      </c>
      <c r="E1947" s="2565">
        <v>44.800000000000004</v>
      </c>
      <c r="F1947" s="2565">
        <v>18.312000000000005</v>
      </c>
      <c r="G1947" s="2568" t="s">
        <v>1545</v>
      </c>
      <c r="H1947" s="2568" t="s">
        <v>1545</v>
      </c>
      <c r="I1947" s="2568" t="s">
        <v>1545</v>
      </c>
      <c r="J1947" s="2686">
        <v>109</v>
      </c>
      <c r="K1947" s="2566">
        <v>0.16800000000000001</v>
      </c>
      <c r="L1947" s="2566">
        <v>0.16800000000000001</v>
      </c>
      <c r="M1947" s="2686">
        <v>109</v>
      </c>
      <c r="N1947" s="2686">
        <v>109</v>
      </c>
      <c r="O1947" s="2566">
        <v>0.16800000000000001</v>
      </c>
      <c r="P1947" s="2566">
        <v>0.16800000000000001</v>
      </c>
      <c r="Q1947" s="2566">
        <v>0.16800000000000001</v>
      </c>
      <c r="R1947" s="2566">
        <v>0.16800000000000001</v>
      </c>
      <c r="S1947" s="2621">
        <v>2.2400000000000002</v>
      </c>
      <c r="T1947" s="2568" t="s">
        <v>1545</v>
      </c>
      <c r="U1947" s="2568" t="s">
        <v>1545</v>
      </c>
      <c r="V1947" s="2569" t="s">
        <v>5600</v>
      </c>
      <c r="W1947" s="2566">
        <v>2.8000000000000004E-2</v>
      </c>
      <c r="X1947" s="2566">
        <v>6.720000000000001E-2</v>
      </c>
      <c r="Y1947" s="2569" t="s">
        <v>1545</v>
      </c>
      <c r="Z1947" s="2569" t="s">
        <v>1545</v>
      </c>
      <c r="AA1947" s="2569" t="s">
        <v>1545</v>
      </c>
      <c r="AB1947" s="2569" t="s">
        <v>1545</v>
      </c>
      <c r="AC1947" s="2566">
        <v>6.720000000000001E-2</v>
      </c>
      <c r="AD1947" s="2565">
        <v>18.648</v>
      </c>
      <c r="AE1947" s="2569" t="s">
        <v>406</v>
      </c>
      <c r="AF1947" s="2570">
        <v>3.6960000000000007E-2</v>
      </c>
      <c r="AG1947" s="2570">
        <v>0.11200000000000002</v>
      </c>
      <c r="AH1947" s="2622" t="s">
        <v>5717</v>
      </c>
      <c r="AI1947" s="2622" t="s">
        <v>5057</v>
      </c>
      <c r="AJ1947" s="2724">
        <v>5.6000000000000005</v>
      </c>
      <c r="AK1947" s="2581"/>
    </row>
    <row r="1948" spans="2:37" s="2887" customFormat="1" ht="38.25" x14ac:dyDescent="0.2">
      <c r="B1948" s="4485" t="s">
        <v>5834</v>
      </c>
      <c r="C1948" s="4486"/>
      <c r="D1948" s="2998" t="s">
        <v>5835</v>
      </c>
      <c r="E1948" s="2565">
        <v>56.000000000000007</v>
      </c>
      <c r="F1948" s="2565">
        <v>25.2224</v>
      </c>
      <c r="G1948" s="2568" t="s">
        <v>1545</v>
      </c>
      <c r="H1948" s="2568" t="s">
        <v>1545</v>
      </c>
      <c r="I1948" s="2568" t="s">
        <v>1545</v>
      </c>
      <c r="J1948" s="2686">
        <v>150</v>
      </c>
      <c r="K1948" s="2566">
        <v>0.16800000000000001</v>
      </c>
      <c r="L1948" s="2566">
        <v>0.16800000000000001</v>
      </c>
      <c r="M1948" s="2686">
        <v>150</v>
      </c>
      <c r="N1948" s="2686">
        <v>150</v>
      </c>
      <c r="O1948" s="2566">
        <v>0.16800000000000001</v>
      </c>
      <c r="P1948" s="2566">
        <v>0.16800000000000001</v>
      </c>
      <c r="Q1948" s="2566">
        <v>0.16800000000000001</v>
      </c>
      <c r="R1948" s="2566">
        <v>0.16800000000000001</v>
      </c>
      <c r="S1948" s="2621">
        <v>2.8000000000000003</v>
      </c>
      <c r="T1948" s="2568" t="s">
        <v>1545</v>
      </c>
      <c r="U1948" s="2568" t="s">
        <v>1545</v>
      </c>
      <c r="V1948" s="2569" t="s">
        <v>1141</v>
      </c>
      <c r="W1948" s="2566">
        <v>2.8000000000000004E-2</v>
      </c>
      <c r="X1948" s="2566">
        <v>6.720000000000001E-2</v>
      </c>
      <c r="Y1948" s="2569" t="s">
        <v>1545</v>
      </c>
      <c r="Z1948" s="2569" t="s">
        <v>1545</v>
      </c>
      <c r="AA1948" s="2569" t="s">
        <v>1545</v>
      </c>
      <c r="AB1948" s="2569" t="s">
        <v>1545</v>
      </c>
      <c r="AC1948" s="2566">
        <v>6.720000000000001E-2</v>
      </c>
      <c r="AD1948" s="2565">
        <v>22.377600000000001</v>
      </c>
      <c r="AE1948" s="2569" t="s">
        <v>5153</v>
      </c>
      <c r="AF1948" s="2570">
        <v>3.6960000000000007E-2</v>
      </c>
      <c r="AG1948" s="2570">
        <v>0.11200000000000002</v>
      </c>
      <c r="AH1948" s="2622" t="s">
        <v>5717</v>
      </c>
      <c r="AI1948" s="2622" t="s">
        <v>5057</v>
      </c>
      <c r="AJ1948" s="2724">
        <v>5.6000000000000005</v>
      </c>
      <c r="AK1948" s="2581"/>
    </row>
    <row r="1949" spans="2:37" s="2887" customFormat="1" ht="38.25" x14ac:dyDescent="0.2">
      <c r="B1949" s="4485" t="s">
        <v>5836</v>
      </c>
      <c r="C1949" s="4486"/>
      <c r="D1949" s="2998" t="s">
        <v>5837</v>
      </c>
      <c r="E1949" s="2565">
        <v>67.2</v>
      </c>
      <c r="F1949" s="2565">
        <v>29.892800000000001</v>
      </c>
      <c r="G1949" s="2568" t="s">
        <v>1545</v>
      </c>
      <c r="H1949" s="2568" t="s">
        <v>1545</v>
      </c>
      <c r="I1949" s="2568" t="s">
        <v>1545</v>
      </c>
      <c r="J1949" s="2686">
        <v>190</v>
      </c>
      <c r="K1949" s="2566">
        <v>0.15680000000000002</v>
      </c>
      <c r="L1949" s="2566">
        <v>0.15680000000000002</v>
      </c>
      <c r="M1949" s="2686">
        <v>190</v>
      </c>
      <c r="N1949" s="2686">
        <v>190</v>
      </c>
      <c r="O1949" s="2566">
        <v>0.15680000000000002</v>
      </c>
      <c r="P1949" s="2566">
        <v>0.15680000000000002</v>
      </c>
      <c r="Q1949" s="2566">
        <v>0.15680000000000002</v>
      </c>
      <c r="R1949" s="2566">
        <v>0.15680000000000002</v>
      </c>
      <c r="S1949" s="2621">
        <v>5.6000000000000005</v>
      </c>
      <c r="T1949" s="2568" t="s">
        <v>1545</v>
      </c>
      <c r="U1949" s="2568" t="s">
        <v>1545</v>
      </c>
      <c r="V1949" s="2569" t="s">
        <v>1143</v>
      </c>
      <c r="W1949" s="2566">
        <v>2.8000000000000004E-2</v>
      </c>
      <c r="X1949" s="2566">
        <v>6.720000000000001E-2</v>
      </c>
      <c r="Y1949" s="2569" t="s">
        <v>1545</v>
      </c>
      <c r="Z1949" s="2569" t="s">
        <v>1545</v>
      </c>
      <c r="AA1949" s="2569" t="s">
        <v>1545</v>
      </c>
      <c r="AB1949" s="2569" t="s">
        <v>1545</v>
      </c>
      <c r="AC1949" s="2566">
        <v>6.720000000000001E-2</v>
      </c>
      <c r="AD1949" s="2565">
        <v>26.107200000000002</v>
      </c>
      <c r="AE1949" s="2569" t="s">
        <v>5570</v>
      </c>
      <c r="AF1949" s="2570">
        <v>3.6960000000000007E-2</v>
      </c>
      <c r="AG1949" s="2570">
        <v>0.11200000000000002</v>
      </c>
      <c r="AH1949" s="2622" t="s">
        <v>5717</v>
      </c>
      <c r="AI1949" s="2622" t="s">
        <v>5057</v>
      </c>
      <c r="AJ1949" s="2724">
        <v>5.6000000000000005</v>
      </c>
      <c r="AK1949" s="2581"/>
    </row>
    <row r="1950" spans="2:37" s="2887" customFormat="1" ht="38.25" x14ac:dyDescent="0.2">
      <c r="B1950" s="4485" t="s">
        <v>5838</v>
      </c>
      <c r="C1950" s="4486"/>
      <c r="D1950" s="2998" t="s">
        <v>5839</v>
      </c>
      <c r="E1950" s="2565">
        <v>78.400000000000006</v>
      </c>
      <c r="F1950" s="2565">
        <v>37.363200000000006</v>
      </c>
      <c r="G1950" s="2568" t="s">
        <v>1545</v>
      </c>
      <c r="H1950" s="2568" t="s">
        <v>1545</v>
      </c>
      <c r="I1950" s="2568" t="s">
        <v>1545</v>
      </c>
      <c r="J1950" s="2686">
        <v>238</v>
      </c>
      <c r="K1950" s="2566">
        <v>0.15680000000000002</v>
      </c>
      <c r="L1950" s="2566">
        <v>0.15680000000000002</v>
      </c>
      <c r="M1950" s="2686">
        <v>238</v>
      </c>
      <c r="N1950" s="2686">
        <v>238</v>
      </c>
      <c r="O1950" s="2566">
        <v>0.15680000000000002</v>
      </c>
      <c r="P1950" s="2566">
        <v>0.15680000000000002</v>
      </c>
      <c r="Q1950" s="2566">
        <v>0.15680000000000002</v>
      </c>
      <c r="R1950" s="2566">
        <v>0.15680000000000002</v>
      </c>
      <c r="S1950" s="2621">
        <v>5.6000000000000005</v>
      </c>
      <c r="T1950" s="2568" t="s">
        <v>1545</v>
      </c>
      <c r="U1950" s="2568" t="s">
        <v>1545</v>
      </c>
      <c r="V1950" s="2569" t="s">
        <v>1143</v>
      </c>
      <c r="W1950" s="2566">
        <v>2.8000000000000004E-2</v>
      </c>
      <c r="X1950" s="2566">
        <v>6.720000000000001E-2</v>
      </c>
      <c r="Y1950" s="2569" t="s">
        <v>1545</v>
      </c>
      <c r="Z1950" s="2569" t="s">
        <v>1545</v>
      </c>
      <c r="AA1950" s="2569" t="s">
        <v>1545</v>
      </c>
      <c r="AB1950" s="2569" t="s">
        <v>1545</v>
      </c>
      <c r="AC1950" s="2566">
        <v>6.720000000000001E-2</v>
      </c>
      <c r="AD1950" s="2565">
        <v>29.836800000000004</v>
      </c>
      <c r="AE1950" s="2569" t="s">
        <v>56</v>
      </c>
      <c r="AF1950" s="2570">
        <v>3.6960000000000007E-2</v>
      </c>
      <c r="AG1950" s="2570">
        <v>0.11200000000000002</v>
      </c>
      <c r="AH1950" s="2622" t="s">
        <v>5717</v>
      </c>
      <c r="AI1950" s="2622" t="s">
        <v>5057</v>
      </c>
      <c r="AJ1950" s="2724">
        <v>5.6000000000000005</v>
      </c>
      <c r="AK1950" s="2581"/>
    </row>
    <row r="1951" spans="2:37" s="2887" customFormat="1" ht="38.25" x14ac:dyDescent="0.2">
      <c r="B1951" s="4485" t="s">
        <v>5840</v>
      </c>
      <c r="C1951" s="4486"/>
      <c r="D1951" s="2998" t="s">
        <v>5841</v>
      </c>
      <c r="E1951" s="2565">
        <v>89.600000000000009</v>
      </c>
      <c r="F1951" s="2565">
        <v>42.033600000000007</v>
      </c>
      <c r="G1951" s="2568" t="s">
        <v>1545</v>
      </c>
      <c r="H1951" s="2568" t="s">
        <v>1545</v>
      </c>
      <c r="I1951" s="2568" t="s">
        <v>1545</v>
      </c>
      <c r="J1951" s="2686">
        <v>288</v>
      </c>
      <c r="K1951" s="2566">
        <v>0.14560000000000001</v>
      </c>
      <c r="L1951" s="2566">
        <v>0.14560000000000001</v>
      </c>
      <c r="M1951" s="2686">
        <v>288</v>
      </c>
      <c r="N1951" s="2686">
        <v>288</v>
      </c>
      <c r="O1951" s="2566">
        <v>0.14560000000000001</v>
      </c>
      <c r="P1951" s="2566">
        <v>0.14560000000000001</v>
      </c>
      <c r="Q1951" s="2566">
        <v>0.14560000000000001</v>
      </c>
      <c r="R1951" s="2566">
        <v>0.14560000000000001</v>
      </c>
      <c r="S1951" s="2621">
        <v>8.4</v>
      </c>
      <c r="T1951" s="2568" t="s">
        <v>1545</v>
      </c>
      <c r="U1951" s="2568" t="s">
        <v>1545</v>
      </c>
      <c r="V1951" s="2569" t="s">
        <v>1127</v>
      </c>
      <c r="W1951" s="2566">
        <v>2.8000000000000004E-2</v>
      </c>
      <c r="X1951" s="2566">
        <v>6.720000000000001E-2</v>
      </c>
      <c r="Y1951" s="2569" t="s">
        <v>1545</v>
      </c>
      <c r="Z1951" s="2569" t="s">
        <v>1545</v>
      </c>
      <c r="AA1951" s="2569" t="s">
        <v>1545</v>
      </c>
      <c r="AB1951" s="2569" t="s">
        <v>1545</v>
      </c>
      <c r="AC1951" s="2566">
        <v>6.720000000000001E-2</v>
      </c>
      <c r="AD1951" s="2565">
        <v>33.566400000000002</v>
      </c>
      <c r="AE1951" s="2569" t="s">
        <v>5579</v>
      </c>
      <c r="AF1951" s="2570">
        <v>3.6960000000000007E-2</v>
      </c>
      <c r="AG1951" s="2570">
        <v>0.11200000000000002</v>
      </c>
      <c r="AH1951" s="2622" t="s">
        <v>5717</v>
      </c>
      <c r="AI1951" s="2622" t="s">
        <v>5057</v>
      </c>
      <c r="AJ1951" s="2724">
        <v>5.6000000000000005</v>
      </c>
      <c r="AK1951" s="2581"/>
    </row>
    <row r="1952" spans="2:37" s="2887" customFormat="1" ht="38.25" x14ac:dyDescent="0.2">
      <c r="B1952" s="4485" t="s">
        <v>5842</v>
      </c>
      <c r="C1952" s="4486"/>
      <c r="D1952" s="2998" t="s">
        <v>5843</v>
      </c>
      <c r="E1952" s="2565">
        <v>112.00000000000001</v>
      </c>
      <c r="F1952" s="2565">
        <v>57.904000000000011</v>
      </c>
      <c r="G1952" s="2568" t="s">
        <v>1545</v>
      </c>
      <c r="H1952" s="2568" t="s">
        <v>1545</v>
      </c>
      <c r="I1952" s="2568" t="s">
        <v>1545</v>
      </c>
      <c r="J1952" s="2686">
        <v>430</v>
      </c>
      <c r="K1952" s="2566">
        <v>0.13440000000000002</v>
      </c>
      <c r="L1952" s="2566">
        <v>0.13440000000000002</v>
      </c>
      <c r="M1952" s="2686">
        <v>430</v>
      </c>
      <c r="N1952" s="2686">
        <v>430</v>
      </c>
      <c r="O1952" s="2566">
        <v>0.13440000000000002</v>
      </c>
      <c r="P1952" s="2566">
        <v>0.13440000000000002</v>
      </c>
      <c r="Q1952" s="2566">
        <v>0.13440000000000002</v>
      </c>
      <c r="R1952" s="2566">
        <v>0.13440000000000002</v>
      </c>
      <c r="S1952" s="2621">
        <v>11.200000000000001</v>
      </c>
      <c r="T1952" s="2568" t="s">
        <v>1545</v>
      </c>
      <c r="U1952" s="2568" t="s">
        <v>1545</v>
      </c>
      <c r="V1952" s="2569" t="s">
        <v>5584</v>
      </c>
      <c r="W1952" s="2566">
        <v>2.8000000000000004E-2</v>
      </c>
      <c r="X1952" s="2566">
        <v>6.720000000000001E-2</v>
      </c>
      <c r="Y1952" s="2569" t="s">
        <v>1545</v>
      </c>
      <c r="Z1952" s="2569" t="s">
        <v>1545</v>
      </c>
      <c r="AA1952" s="2569" t="s">
        <v>1545</v>
      </c>
      <c r="AB1952" s="2569" t="s">
        <v>1545</v>
      </c>
      <c r="AC1952" s="2566">
        <v>6.720000000000001E-2</v>
      </c>
      <c r="AD1952" s="2565">
        <v>37.295999999999999</v>
      </c>
      <c r="AE1952" s="2569" t="s">
        <v>58</v>
      </c>
      <c r="AF1952" s="2570">
        <v>3.6960000000000007E-2</v>
      </c>
      <c r="AG1952" s="2570">
        <v>0.11200000000000002</v>
      </c>
      <c r="AH1952" s="2622" t="s">
        <v>5717</v>
      </c>
      <c r="AI1952" s="2622" t="s">
        <v>5057</v>
      </c>
      <c r="AJ1952" s="2724">
        <v>5.6000000000000005</v>
      </c>
      <c r="AK1952" s="2581"/>
    </row>
    <row r="1953" spans="2:37" s="2887" customFormat="1" x14ac:dyDescent="0.2">
      <c r="B1953" s="4485" t="s">
        <v>5844</v>
      </c>
      <c r="C1953" s="4486"/>
      <c r="D1953" s="2998" t="s">
        <v>5845</v>
      </c>
      <c r="E1953" s="2565">
        <v>28.000000000000004</v>
      </c>
      <c r="F1953" s="2565">
        <v>16.251200000000001</v>
      </c>
      <c r="G1953" s="2568" t="s">
        <v>1545</v>
      </c>
      <c r="H1953" s="2568" t="s">
        <v>1545</v>
      </c>
      <c r="I1953" s="2568" t="s">
        <v>1545</v>
      </c>
      <c r="J1953" s="2686">
        <v>96</v>
      </c>
      <c r="K1953" s="2566">
        <v>0.16800000000000001</v>
      </c>
      <c r="L1953" s="2566">
        <v>0.16800000000000001</v>
      </c>
      <c r="M1953" s="2686">
        <v>96</v>
      </c>
      <c r="N1953" s="2686">
        <v>96</v>
      </c>
      <c r="O1953" s="2566">
        <v>0.16800000000000001</v>
      </c>
      <c r="P1953" s="2566">
        <v>0.16800000000000001</v>
      </c>
      <c r="Q1953" s="2566">
        <v>0.16800000000000001</v>
      </c>
      <c r="R1953" s="2566">
        <v>0.16800000000000001</v>
      </c>
      <c r="S1953" s="2621">
        <v>0.56000000000000005</v>
      </c>
      <c r="T1953" s="2568" t="s">
        <v>1545</v>
      </c>
      <c r="U1953" s="2568" t="s">
        <v>1545</v>
      </c>
      <c r="V1953" s="2569" t="s">
        <v>1144</v>
      </c>
      <c r="W1953" s="2566">
        <v>2.8000000000000004E-2</v>
      </c>
      <c r="X1953" s="2566">
        <v>6.720000000000001E-2</v>
      </c>
      <c r="Y1953" s="2569" t="s">
        <v>1545</v>
      </c>
      <c r="Z1953" s="2569" t="s">
        <v>1545</v>
      </c>
      <c r="AA1953" s="2569" t="s">
        <v>1545</v>
      </c>
      <c r="AB1953" s="2569" t="s">
        <v>1545</v>
      </c>
      <c r="AC1953" s="2566">
        <v>6.720000000000001E-2</v>
      </c>
      <c r="AD1953" s="2565">
        <v>11.188800000000001</v>
      </c>
      <c r="AE1953" s="2569" t="s">
        <v>49</v>
      </c>
      <c r="AF1953" s="2570">
        <v>3.6960000000000007E-2</v>
      </c>
      <c r="AG1953" s="2570">
        <v>0.11200000000000002</v>
      </c>
      <c r="AH1953" s="2622" t="s">
        <v>1545</v>
      </c>
      <c r="AI1953" s="2622" t="s">
        <v>1545</v>
      </c>
      <c r="AJ1953" s="2724" t="s">
        <v>1545</v>
      </c>
      <c r="AK1953" s="2581"/>
    </row>
    <row r="1954" spans="2:37" s="2887" customFormat="1" x14ac:dyDescent="0.2">
      <c r="B1954" s="4485" t="s">
        <v>5846</v>
      </c>
      <c r="C1954" s="4486"/>
      <c r="D1954" s="2998" t="s">
        <v>5847</v>
      </c>
      <c r="E1954" s="2565">
        <v>33.6</v>
      </c>
      <c r="F1954" s="2565">
        <v>17.561600000000002</v>
      </c>
      <c r="G1954" s="2568" t="s">
        <v>1545</v>
      </c>
      <c r="H1954" s="2568" t="s">
        <v>1545</v>
      </c>
      <c r="I1954" s="2568" t="s">
        <v>1545</v>
      </c>
      <c r="J1954" s="2686">
        <v>104</v>
      </c>
      <c r="K1954" s="2566">
        <v>0.16800000000000001</v>
      </c>
      <c r="L1954" s="2566">
        <v>0.16800000000000001</v>
      </c>
      <c r="M1954" s="2686">
        <v>104</v>
      </c>
      <c r="N1954" s="2686">
        <v>104</v>
      </c>
      <c r="O1954" s="2566">
        <v>0.16800000000000001</v>
      </c>
      <c r="P1954" s="2566">
        <v>0.16800000000000001</v>
      </c>
      <c r="Q1954" s="2566">
        <v>0.16800000000000001</v>
      </c>
      <c r="R1954" s="2566">
        <v>0.16800000000000001</v>
      </c>
      <c r="S1954" s="2621">
        <v>1.1200000000000001</v>
      </c>
      <c r="T1954" s="2568" t="s">
        <v>1545</v>
      </c>
      <c r="U1954" s="2568" t="s">
        <v>1545</v>
      </c>
      <c r="V1954" s="2569" t="s">
        <v>5590</v>
      </c>
      <c r="W1954" s="2566">
        <v>2.8000000000000004E-2</v>
      </c>
      <c r="X1954" s="2566">
        <v>6.720000000000001E-2</v>
      </c>
      <c r="Y1954" s="2569" t="s">
        <v>1545</v>
      </c>
      <c r="Z1954" s="2569" t="s">
        <v>1545</v>
      </c>
      <c r="AA1954" s="2569" t="s">
        <v>1545</v>
      </c>
      <c r="AB1954" s="2569" t="s">
        <v>1545</v>
      </c>
      <c r="AC1954" s="2566">
        <v>6.720000000000001E-2</v>
      </c>
      <c r="AD1954" s="2565">
        <v>14.918400000000002</v>
      </c>
      <c r="AE1954" s="2569" t="s">
        <v>51</v>
      </c>
      <c r="AF1954" s="2570">
        <v>3.6960000000000007E-2</v>
      </c>
      <c r="AG1954" s="2570">
        <v>0.11200000000000002</v>
      </c>
      <c r="AH1954" s="2622" t="s">
        <v>1545</v>
      </c>
      <c r="AI1954" s="2622" t="s">
        <v>1545</v>
      </c>
      <c r="AJ1954" s="2724" t="s">
        <v>1545</v>
      </c>
      <c r="AK1954" s="2581"/>
    </row>
    <row r="1955" spans="2:37" s="2887" customFormat="1" x14ac:dyDescent="0.2">
      <c r="B1955" s="4485" t="s">
        <v>5848</v>
      </c>
      <c r="C1955" s="4486"/>
      <c r="D1955" s="2998" t="s">
        <v>5849</v>
      </c>
      <c r="E1955" s="2565">
        <v>39.200000000000003</v>
      </c>
      <c r="F1955" s="2565">
        <v>22.601600000000001</v>
      </c>
      <c r="G1955" s="2568" t="s">
        <v>1545</v>
      </c>
      <c r="H1955" s="2568" t="s">
        <v>1545</v>
      </c>
      <c r="I1955" s="2568" t="s">
        <v>1545</v>
      </c>
      <c r="J1955" s="2686">
        <v>134</v>
      </c>
      <c r="K1955" s="2566">
        <v>0.16800000000000001</v>
      </c>
      <c r="L1955" s="2566">
        <v>0.16800000000000001</v>
      </c>
      <c r="M1955" s="2686">
        <v>134</v>
      </c>
      <c r="N1955" s="2686">
        <v>134</v>
      </c>
      <c r="O1955" s="2566">
        <v>0.16800000000000001</v>
      </c>
      <c r="P1955" s="2566">
        <v>0.16800000000000001</v>
      </c>
      <c r="Q1955" s="2566">
        <v>0.16800000000000001</v>
      </c>
      <c r="R1955" s="2566">
        <v>0.16800000000000001</v>
      </c>
      <c r="S1955" s="2621">
        <v>1.6800000000000002</v>
      </c>
      <c r="T1955" s="2568" t="s">
        <v>1545</v>
      </c>
      <c r="U1955" s="2568" t="s">
        <v>1545</v>
      </c>
      <c r="V1955" s="2569" t="s">
        <v>5595</v>
      </c>
      <c r="W1955" s="2566">
        <v>2.8000000000000004E-2</v>
      </c>
      <c r="X1955" s="2566">
        <v>6.720000000000001E-2</v>
      </c>
      <c r="Y1955" s="2569" t="s">
        <v>1545</v>
      </c>
      <c r="Z1955" s="2569" t="s">
        <v>1545</v>
      </c>
      <c r="AA1955" s="2569" t="s">
        <v>1545</v>
      </c>
      <c r="AB1955" s="2569" t="s">
        <v>1545</v>
      </c>
      <c r="AC1955" s="2566">
        <v>6.720000000000001E-2</v>
      </c>
      <c r="AD1955" s="2565">
        <v>14.918400000000002</v>
      </c>
      <c r="AE1955" s="2569" t="s">
        <v>51</v>
      </c>
      <c r="AF1955" s="2570">
        <v>3.6960000000000007E-2</v>
      </c>
      <c r="AG1955" s="2570">
        <v>0.11200000000000002</v>
      </c>
      <c r="AH1955" s="2622" t="s">
        <v>1545</v>
      </c>
      <c r="AI1955" s="2622" t="s">
        <v>1545</v>
      </c>
      <c r="AJ1955" s="2724" t="s">
        <v>1545</v>
      </c>
      <c r="AK1955" s="2581"/>
    </row>
    <row r="1956" spans="2:37" s="2887" customFormat="1" x14ac:dyDescent="0.2">
      <c r="B1956" s="4485" t="s">
        <v>5850</v>
      </c>
      <c r="C1956" s="4486"/>
      <c r="D1956" s="2998" t="s">
        <v>5851</v>
      </c>
      <c r="E1956" s="2565">
        <v>44.800000000000004</v>
      </c>
      <c r="F1956" s="2565">
        <v>23.912000000000003</v>
      </c>
      <c r="G1956" s="2568" t="s">
        <v>1545</v>
      </c>
      <c r="H1956" s="2568" t="s">
        <v>1545</v>
      </c>
      <c r="I1956" s="2568" t="s">
        <v>1545</v>
      </c>
      <c r="J1956" s="2686">
        <v>142</v>
      </c>
      <c r="K1956" s="2566">
        <v>0.16800000000000001</v>
      </c>
      <c r="L1956" s="2566">
        <v>0.16800000000000001</v>
      </c>
      <c r="M1956" s="2686">
        <v>142</v>
      </c>
      <c r="N1956" s="2686">
        <v>142</v>
      </c>
      <c r="O1956" s="2566">
        <v>0.16800000000000001</v>
      </c>
      <c r="P1956" s="2566">
        <v>0.16800000000000001</v>
      </c>
      <c r="Q1956" s="2566">
        <v>0.16800000000000001</v>
      </c>
      <c r="R1956" s="2566">
        <v>0.16800000000000001</v>
      </c>
      <c r="S1956" s="2621">
        <v>2.2400000000000002</v>
      </c>
      <c r="T1956" s="2568" t="s">
        <v>1545</v>
      </c>
      <c r="U1956" s="2568" t="s">
        <v>1545</v>
      </c>
      <c r="V1956" s="2569" t="s">
        <v>5600</v>
      </c>
      <c r="W1956" s="2566">
        <v>2.8000000000000004E-2</v>
      </c>
      <c r="X1956" s="2566">
        <v>6.720000000000001E-2</v>
      </c>
      <c r="Y1956" s="2569" t="s">
        <v>1545</v>
      </c>
      <c r="Z1956" s="2569" t="s">
        <v>1545</v>
      </c>
      <c r="AA1956" s="2569" t="s">
        <v>1545</v>
      </c>
      <c r="AB1956" s="2569" t="s">
        <v>1545</v>
      </c>
      <c r="AC1956" s="2566">
        <v>6.720000000000001E-2</v>
      </c>
      <c r="AD1956" s="2565">
        <v>18.648</v>
      </c>
      <c r="AE1956" s="2569" t="s">
        <v>406</v>
      </c>
      <c r="AF1956" s="2570">
        <v>3.6960000000000007E-2</v>
      </c>
      <c r="AG1956" s="2570">
        <v>0.11200000000000002</v>
      </c>
      <c r="AH1956" s="2622" t="s">
        <v>1545</v>
      </c>
      <c r="AI1956" s="2622" t="s">
        <v>1545</v>
      </c>
      <c r="AJ1956" s="2724" t="s">
        <v>1545</v>
      </c>
      <c r="AK1956" s="2581"/>
    </row>
    <row r="1957" spans="2:37" s="2887" customFormat="1" x14ac:dyDescent="0.2">
      <c r="B1957" s="4485" t="s">
        <v>5852</v>
      </c>
      <c r="C1957" s="4486"/>
      <c r="D1957" s="2998" t="s">
        <v>5853</v>
      </c>
      <c r="E1957" s="2565">
        <v>56.000000000000007</v>
      </c>
      <c r="F1957" s="2565">
        <v>30.822400000000002</v>
      </c>
      <c r="G1957" s="2568" t="s">
        <v>1545</v>
      </c>
      <c r="H1957" s="2568" t="s">
        <v>1545</v>
      </c>
      <c r="I1957" s="2568" t="s">
        <v>1545</v>
      </c>
      <c r="J1957" s="2686">
        <v>183</v>
      </c>
      <c r="K1957" s="2566">
        <v>0.16800000000000001</v>
      </c>
      <c r="L1957" s="2566">
        <v>0.16800000000000001</v>
      </c>
      <c r="M1957" s="2686">
        <v>183</v>
      </c>
      <c r="N1957" s="2686">
        <v>183</v>
      </c>
      <c r="O1957" s="2566">
        <v>0.16800000000000001</v>
      </c>
      <c r="P1957" s="2566">
        <v>0.16800000000000001</v>
      </c>
      <c r="Q1957" s="2566">
        <v>0.16800000000000001</v>
      </c>
      <c r="R1957" s="2566">
        <v>0.16800000000000001</v>
      </c>
      <c r="S1957" s="2621">
        <v>2.8000000000000003</v>
      </c>
      <c r="T1957" s="2568" t="s">
        <v>1545</v>
      </c>
      <c r="U1957" s="2568" t="s">
        <v>1545</v>
      </c>
      <c r="V1957" s="2569" t="s">
        <v>1141</v>
      </c>
      <c r="W1957" s="2566">
        <v>2.8000000000000004E-2</v>
      </c>
      <c r="X1957" s="2566">
        <v>6.720000000000001E-2</v>
      </c>
      <c r="Y1957" s="2569" t="s">
        <v>1545</v>
      </c>
      <c r="Z1957" s="2569" t="s">
        <v>1545</v>
      </c>
      <c r="AA1957" s="2569" t="s">
        <v>1545</v>
      </c>
      <c r="AB1957" s="2569" t="s">
        <v>1545</v>
      </c>
      <c r="AC1957" s="2566">
        <v>6.720000000000001E-2</v>
      </c>
      <c r="AD1957" s="2565">
        <v>22.377600000000001</v>
      </c>
      <c r="AE1957" s="2569" t="s">
        <v>5153</v>
      </c>
      <c r="AF1957" s="2570">
        <v>3.6960000000000007E-2</v>
      </c>
      <c r="AG1957" s="2570">
        <v>0.11200000000000002</v>
      </c>
      <c r="AH1957" s="2622" t="s">
        <v>1545</v>
      </c>
      <c r="AI1957" s="2622" t="s">
        <v>1545</v>
      </c>
      <c r="AJ1957" s="2724" t="s">
        <v>1545</v>
      </c>
      <c r="AK1957" s="2581"/>
    </row>
    <row r="1958" spans="2:37" s="2887" customFormat="1" x14ac:dyDescent="0.2">
      <c r="B1958" s="4485" t="s">
        <v>5854</v>
      </c>
      <c r="C1958" s="4486"/>
      <c r="D1958" s="2998" t="s">
        <v>5855</v>
      </c>
      <c r="E1958" s="2565">
        <v>67.2</v>
      </c>
      <c r="F1958" s="2565">
        <v>35.492800000000003</v>
      </c>
      <c r="G1958" s="2568" t="s">
        <v>1545</v>
      </c>
      <c r="H1958" s="2568" t="s">
        <v>1545</v>
      </c>
      <c r="I1958" s="2568" t="s">
        <v>1545</v>
      </c>
      <c r="J1958" s="2686">
        <v>226</v>
      </c>
      <c r="K1958" s="2566">
        <v>0.15680000000000002</v>
      </c>
      <c r="L1958" s="2566">
        <v>0.15680000000000002</v>
      </c>
      <c r="M1958" s="2686">
        <v>226</v>
      </c>
      <c r="N1958" s="2686">
        <v>226</v>
      </c>
      <c r="O1958" s="2566">
        <v>0.15680000000000002</v>
      </c>
      <c r="P1958" s="2566">
        <v>0.15680000000000002</v>
      </c>
      <c r="Q1958" s="2566">
        <v>0.15680000000000002</v>
      </c>
      <c r="R1958" s="2566">
        <v>0.15680000000000002</v>
      </c>
      <c r="S1958" s="2621">
        <v>5.6000000000000005</v>
      </c>
      <c r="T1958" s="2568" t="s">
        <v>1545</v>
      </c>
      <c r="U1958" s="2568" t="s">
        <v>1545</v>
      </c>
      <c r="V1958" s="2569" t="s">
        <v>1143</v>
      </c>
      <c r="W1958" s="2566">
        <v>2.8000000000000004E-2</v>
      </c>
      <c r="X1958" s="2566">
        <v>6.720000000000001E-2</v>
      </c>
      <c r="Y1958" s="2569" t="s">
        <v>1545</v>
      </c>
      <c r="Z1958" s="2569" t="s">
        <v>1545</v>
      </c>
      <c r="AA1958" s="2569" t="s">
        <v>1545</v>
      </c>
      <c r="AB1958" s="2569" t="s">
        <v>1545</v>
      </c>
      <c r="AC1958" s="2566">
        <v>6.720000000000001E-2</v>
      </c>
      <c r="AD1958" s="2565">
        <v>26.107200000000002</v>
      </c>
      <c r="AE1958" s="2569" t="s">
        <v>5570</v>
      </c>
      <c r="AF1958" s="2570">
        <v>3.6960000000000007E-2</v>
      </c>
      <c r="AG1958" s="2570">
        <v>0.11200000000000002</v>
      </c>
      <c r="AH1958" s="2622" t="s">
        <v>1545</v>
      </c>
      <c r="AI1958" s="2622" t="s">
        <v>1545</v>
      </c>
      <c r="AJ1958" s="2724" t="s">
        <v>1545</v>
      </c>
      <c r="AK1958" s="2581"/>
    </row>
    <row r="1959" spans="2:37" s="2887" customFormat="1" x14ac:dyDescent="0.2">
      <c r="B1959" s="4485" t="s">
        <v>5856</v>
      </c>
      <c r="C1959" s="4486"/>
      <c r="D1959" s="2998" t="s">
        <v>5857</v>
      </c>
      <c r="E1959" s="2565">
        <v>78.400000000000006</v>
      </c>
      <c r="F1959" s="2565">
        <v>42.963200000000001</v>
      </c>
      <c r="G1959" s="2568" t="s">
        <v>1545</v>
      </c>
      <c r="H1959" s="2568" t="s">
        <v>1545</v>
      </c>
      <c r="I1959" s="2568" t="s">
        <v>1545</v>
      </c>
      <c r="J1959" s="2686">
        <v>274</v>
      </c>
      <c r="K1959" s="2566">
        <v>0.15680000000000002</v>
      </c>
      <c r="L1959" s="2566">
        <v>0.15680000000000002</v>
      </c>
      <c r="M1959" s="2686">
        <v>274</v>
      </c>
      <c r="N1959" s="2686">
        <v>274</v>
      </c>
      <c r="O1959" s="2566">
        <v>0.15680000000000002</v>
      </c>
      <c r="P1959" s="2566">
        <v>0.15680000000000002</v>
      </c>
      <c r="Q1959" s="2566">
        <v>0.15680000000000002</v>
      </c>
      <c r="R1959" s="2566">
        <v>0.15680000000000002</v>
      </c>
      <c r="S1959" s="2621">
        <v>5.6000000000000005</v>
      </c>
      <c r="T1959" s="2568" t="s">
        <v>1545</v>
      </c>
      <c r="U1959" s="2568" t="s">
        <v>1545</v>
      </c>
      <c r="V1959" s="2569" t="s">
        <v>1143</v>
      </c>
      <c r="W1959" s="2566">
        <v>2.8000000000000004E-2</v>
      </c>
      <c r="X1959" s="2566">
        <v>6.720000000000001E-2</v>
      </c>
      <c r="Y1959" s="2569" t="s">
        <v>1545</v>
      </c>
      <c r="Z1959" s="2569" t="s">
        <v>1545</v>
      </c>
      <c r="AA1959" s="2569" t="s">
        <v>1545</v>
      </c>
      <c r="AB1959" s="2569" t="s">
        <v>1545</v>
      </c>
      <c r="AC1959" s="2566">
        <v>6.720000000000001E-2</v>
      </c>
      <c r="AD1959" s="2565">
        <v>29.836800000000004</v>
      </c>
      <c r="AE1959" s="2569" t="s">
        <v>56</v>
      </c>
      <c r="AF1959" s="2570">
        <v>3.6960000000000007E-2</v>
      </c>
      <c r="AG1959" s="2570">
        <v>0.11200000000000002</v>
      </c>
      <c r="AH1959" s="2622" t="s">
        <v>1545</v>
      </c>
      <c r="AI1959" s="2622" t="s">
        <v>1545</v>
      </c>
      <c r="AJ1959" s="2724" t="s">
        <v>1545</v>
      </c>
      <c r="AK1959" s="2581"/>
    </row>
    <row r="1960" spans="2:37" s="2887" customFormat="1" x14ac:dyDescent="0.2">
      <c r="B1960" s="4485" t="s">
        <v>5858</v>
      </c>
      <c r="C1960" s="4486"/>
      <c r="D1960" s="2998" t="s">
        <v>5859</v>
      </c>
      <c r="E1960" s="2565">
        <v>89.600000000000009</v>
      </c>
      <c r="F1960" s="2565">
        <v>47.633600000000008</v>
      </c>
      <c r="G1960" s="2568" t="s">
        <v>1545</v>
      </c>
      <c r="H1960" s="2568" t="s">
        <v>1545</v>
      </c>
      <c r="I1960" s="2568" t="s">
        <v>1545</v>
      </c>
      <c r="J1960" s="2686">
        <v>327</v>
      </c>
      <c r="K1960" s="2566">
        <v>0.14560000000000001</v>
      </c>
      <c r="L1960" s="2566">
        <v>0.14560000000000001</v>
      </c>
      <c r="M1960" s="2686">
        <v>327</v>
      </c>
      <c r="N1960" s="2686">
        <v>327</v>
      </c>
      <c r="O1960" s="2566">
        <v>0.14560000000000001</v>
      </c>
      <c r="P1960" s="2566">
        <v>0.14560000000000001</v>
      </c>
      <c r="Q1960" s="2566">
        <v>0.14560000000000001</v>
      </c>
      <c r="R1960" s="2566">
        <v>0.14560000000000001</v>
      </c>
      <c r="S1960" s="2621">
        <v>8.4</v>
      </c>
      <c r="T1960" s="2568" t="s">
        <v>1545</v>
      </c>
      <c r="U1960" s="2568" t="s">
        <v>1545</v>
      </c>
      <c r="V1960" s="2569" t="s">
        <v>1127</v>
      </c>
      <c r="W1960" s="2566">
        <v>2.8000000000000004E-2</v>
      </c>
      <c r="X1960" s="2566">
        <v>6.720000000000001E-2</v>
      </c>
      <c r="Y1960" s="2569" t="s">
        <v>1545</v>
      </c>
      <c r="Z1960" s="2569" t="s">
        <v>1545</v>
      </c>
      <c r="AA1960" s="2569" t="s">
        <v>1545</v>
      </c>
      <c r="AB1960" s="2569" t="s">
        <v>1545</v>
      </c>
      <c r="AC1960" s="2566">
        <v>6.720000000000001E-2</v>
      </c>
      <c r="AD1960" s="2565">
        <v>33.566400000000002</v>
      </c>
      <c r="AE1960" s="2569" t="s">
        <v>5579</v>
      </c>
      <c r="AF1960" s="2570">
        <v>3.6960000000000007E-2</v>
      </c>
      <c r="AG1960" s="2570">
        <v>0.11200000000000002</v>
      </c>
      <c r="AH1960" s="2622" t="s">
        <v>1545</v>
      </c>
      <c r="AI1960" s="2622" t="s">
        <v>1545</v>
      </c>
      <c r="AJ1960" s="2724" t="s">
        <v>1545</v>
      </c>
      <c r="AK1960" s="2581"/>
    </row>
    <row r="1961" spans="2:37" s="2887" customFormat="1" ht="13.5" thickBot="1" x14ac:dyDescent="0.25">
      <c r="B1961" s="4487" t="s">
        <v>5860</v>
      </c>
      <c r="C1961" s="4488"/>
      <c r="D1961" s="3090" t="s">
        <v>5861</v>
      </c>
      <c r="E1961" s="2612">
        <v>112.00000000000001</v>
      </c>
      <c r="F1961" s="2612">
        <v>63.504000000000012</v>
      </c>
      <c r="G1961" s="2615" t="s">
        <v>1545</v>
      </c>
      <c r="H1961" s="2615" t="s">
        <v>1545</v>
      </c>
      <c r="I1961" s="2615" t="s">
        <v>1545</v>
      </c>
      <c r="J1961" s="2820">
        <v>472</v>
      </c>
      <c r="K1961" s="2613">
        <v>0.13440000000000002</v>
      </c>
      <c r="L1961" s="2613">
        <v>0.13440000000000002</v>
      </c>
      <c r="M1961" s="2820">
        <v>472</v>
      </c>
      <c r="N1961" s="2820">
        <v>472</v>
      </c>
      <c r="O1961" s="2613">
        <v>0.13440000000000002</v>
      </c>
      <c r="P1961" s="2613">
        <v>0.13440000000000002</v>
      </c>
      <c r="Q1961" s="2613">
        <v>0.13440000000000002</v>
      </c>
      <c r="R1961" s="2613">
        <v>0.13440000000000002</v>
      </c>
      <c r="S1961" s="2813">
        <v>11.200000000000001</v>
      </c>
      <c r="T1961" s="2615" t="s">
        <v>1545</v>
      </c>
      <c r="U1961" s="2615" t="s">
        <v>1545</v>
      </c>
      <c r="V1961" s="2616" t="s">
        <v>5584</v>
      </c>
      <c r="W1961" s="2613">
        <v>2.8000000000000004E-2</v>
      </c>
      <c r="X1961" s="2613">
        <v>6.720000000000001E-2</v>
      </c>
      <c r="Y1961" s="2616" t="s">
        <v>1545</v>
      </c>
      <c r="Z1961" s="2616" t="s">
        <v>1545</v>
      </c>
      <c r="AA1961" s="2616" t="s">
        <v>1545</v>
      </c>
      <c r="AB1961" s="2616" t="s">
        <v>1545</v>
      </c>
      <c r="AC1961" s="2613">
        <v>6.720000000000001E-2</v>
      </c>
      <c r="AD1961" s="2612">
        <v>37.295999999999999</v>
      </c>
      <c r="AE1961" s="2616" t="s">
        <v>58</v>
      </c>
      <c r="AF1961" s="2617">
        <v>3.6960000000000007E-2</v>
      </c>
      <c r="AG1961" s="2617">
        <v>0.11200000000000002</v>
      </c>
      <c r="AH1961" s="2664" t="s">
        <v>1545</v>
      </c>
      <c r="AI1961" s="2664" t="s">
        <v>1545</v>
      </c>
      <c r="AJ1961" s="2814" t="s">
        <v>1545</v>
      </c>
      <c r="AK1961" s="2581"/>
    </row>
    <row r="1962" spans="2:37" s="2887" customFormat="1" x14ac:dyDescent="0.2">
      <c r="B1962" s="2582"/>
      <c r="C1962" s="2575"/>
      <c r="D1962" s="2575"/>
      <c r="E1962" s="2575"/>
      <c r="F1962" s="2575"/>
      <c r="G1962" s="2575"/>
      <c r="H1962" s="2575"/>
      <c r="I1962" s="2576"/>
      <c r="J1962" s="2576"/>
      <c r="K1962" s="2576"/>
      <c r="L1962" s="2576"/>
      <c r="M1962" s="2575"/>
      <c r="N1962" s="2576"/>
      <c r="O1962" s="2576"/>
      <c r="P1962" s="2576"/>
      <c r="Q1962" s="2576"/>
      <c r="R1962" s="2576"/>
      <c r="S1962" s="2575"/>
      <c r="T1962" s="2574"/>
      <c r="U1962" s="2574"/>
      <c r="V1962" s="2574"/>
      <c r="W1962" s="2574"/>
      <c r="X1962" s="2574"/>
      <c r="Y1962" s="2574"/>
      <c r="Z1962" s="2574"/>
      <c r="AA1962" s="2574"/>
      <c r="AB1962" s="2574"/>
      <c r="AC1962" s="2574"/>
      <c r="AD1962" s="2574"/>
      <c r="AE1962" s="2574"/>
      <c r="AF1962" s="2574"/>
      <c r="AG1962" s="2574"/>
      <c r="AH1962" s="2574"/>
      <c r="AI1962" s="2574"/>
      <c r="AJ1962" s="2574"/>
      <c r="AK1962" s="2581"/>
    </row>
    <row r="1963" spans="2:37" s="2887" customFormat="1" ht="14.25" x14ac:dyDescent="0.2">
      <c r="B1963" s="3641" t="s">
        <v>5051</v>
      </c>
      <c r="C1963" s="3642"/>
      <c r="D1963" s="3728" t="s">
        <v>10</v>
      </c>
      <c r="E1963" s="3728"/>
      <c r="F1963" s="3728"/>
      <c r="G1963" s="3728"/>
      <c r="H1963" s="2578"/>
      <c r="I1963" s="2578"/>
      <c r="J1963" s="2578"/>
      <c r="K1963" s="2578"/>
      <c r="L1963" s="2578"/>
      <c r="M1963" s="2578"/>
      <c r="N1963" s="2578"/>
      <c r="O1963" s="2578"/>
      <c r="P1963" s="2578"/>
      <c r="Q1963" s="2578"/>
      <c r="R1963" s="2578"/>
      <c r="S1963" s="2578"/>
      <c r="T1963" s="2574"/>
      <c r="U1963" s="2574"/>
      <c r="V1963" s="2574"/>
      <c r="W1963" s="2574"/>
      <c r="X1963" s="2574"/>
      <c r="Y1963" s="2574"/>
      <c r="Z1963" s="2574"/>
      <c r="AA1963" s="2574"/>
      <c r="AB1963" s="2574"/>
      <c r="AC1963" s="2574"/>
      <c r="AD1963" s="2574"/>
      <c r="AE1963" s="2574"/>
      <c r="AF1963" s="2574"/>
      <c r="AG1963" s="2574"/>
      <c r="AH1963" s="2574"/>
      <c r="AI1963" s="2574"/>
      <c r="AJ1963" s="2574"/>
      <c r="AK1963" s="2581"/>
    </row>
    <row r="1964" spans="2:37" s="2887" customFormat="1" ht="14.25" x14ac:dyDescent="0.2">
      <c r="B1964" s="3641" t="s">
        <v>5052</v>
      </c>
      <c r="C1964" s="3642"/>
      <c r="D1964" s="3728" t="s">
        <v>10</v>
      </c>
      <c r="E1964" s="3728"/>
      <c r="F1964" s="3728"/>
      <c r="G1964" s="3728"/>
      <c r="H1964" s="2578"/>
      <c r="I1964" s="2578"/>
      <c r="J1964" s="2578"/>
      <c r="K1964" s="2578"/>
      <c r="L1964" s="2578"/>
      <c r="M1964" s="2578"/>
      <c r="N1964" s="2578"/>
      <c r="O1964" s="2578"/>
      <c r="P1964" s="2578"/>
      <c r="Q1964" s="2578"/>
      <c r="R1964" s="2578"/>
      <c r="S1964" s="2578"/>
      <c r="T1964" s="2574"/>
      <c r="U1964" s="2574"/>
      <c r="V1964" s="2574"/>
      <c r="W1964" s="2574"/>
      <c r="X1964" s="2574"/>
      <c r="Y1964" s="2574"/>
      <c r="Z1964" s="2574"/>
      <c r="AA1964" s="2574"/>
      <c r="AB1964" s="2574"/>
      <c r="AC1964" s="2574"/>
      <c r="AD1964" s="2574"/>
      <c r="AE1964" s="2574"/>
      <c r="AF1964" s="2574"/>
      <c r="AG1964" s="2574"/>
      <c r="AH1964" s="2574"/>
      <c r="AI1964" s="2574"/>
      <c r="AJ1964" s="2574"/>
      <c r="AK1964" s="2581"/>
    </row>
    <row r="1965" spans="2:37" s="2887" customFormat="1" ht="15.75" thickBot="1" x14ac:dyDescent="0.25">
      <c r="B1965" s="3645"/>
      <c r="C1965" s="3646"/>
      <c r="D1965" s="3647"/>
      <c r="E1965" s="3647"/>
      <c r="F1965" s="3647"/>
      <c r="G1965" s="3647"/>
      <c r="H1965" s="2583"/>
      <c r="I1965" s="2583"/>
      <c r="J1965" s="2583"/>
      <c r="K1965" s="2583"/>
      <c r="L1965" s="2583"/>
      <c r="M1965" s="2583"/>
      <c r="N1965" s="2583"/>
      <c r="O1965" s="2583"/>
      <c r="P1965" s="2583"/>
      <c r="Q1965" s="2583"/>
      <c r="R1965" s="2583"/>
      <c r="S1965" s="2583"/>
      <c r="T1965" s="2584"/>
      <c r="U1965" s="2584"/>
      <c r="V1965" s="2584"/>
      <c r="W1965" s="2584"/>
      <c r="X1965" s="2584"/>
      <c r="Y1965" s="2584"/>
      <c r="Z1965" s="2584"/>
      <c r="AA1965" s="2584"/>
      <c r="AB1965" s="2584"/>
      <c r="AC1965" s="2584"/>
      <c r="AD1965" s="2584"/>
      <c r="AE1965" s="2584"/>
      <c r="AF1965" s="2584"/>
      <c r="AG1965" s="2584"/>
      <c r="AH1965" s="2584"/>
      <c r="AI1965" s="2584"/>
      <c r="AJ1965" s="2584"/>
      <c r="AK1965" s="2586"/>
    </row>
    <row r="1966" spans="2:37" s="2887" customFormat="1" x14ac:dyDescent="0.2">
      <c r="B1966" s="2786" t="str">
        <f>+B1915</f>
        <v>.</v>
      </c>
    </row>
    <row r="1967" spans="2:37" s="2887" customFormat="1" ht="13.5" thickBot="1" x14ac:dyDescent="0.25"/>
    <row r="1968" spans="2:37" s="2887" customFormat="1" ht="20.25" x14ac:dyDescent="0.2">
      <c r="B1968" s="3616" t="s">
        <v>5060</v>
      </c>
      <c r="C1968" s="3617"/>
      <c r="D1968" s="3617"/>
      <c r="E1968" s="3617"/>
      <c r="F1968" s="3617"/>
      <c r="G1968" s="3617"/>
      <c r="H1968" s="3617"/>
      <c r="I1968" s="3617"/>
      <c r="J1968" s="3617"/>
      <c r="K1968" s="3617"/>
      <c r="L1968" s="3617"/>
      <c r="M1968" s="3617"/>
      <c r="N1968" s="3617"/>
      <c r="O1968" s="3617"/>
      <c r="P1968" s="3617"/>
      <c r="Q1968" s="3617"/>
      <c r="R1968" s="3617"/>
      <c r="S1968" s="3617"/>
      <c r="T1968" s="3617"/>
      <c r="U1968" s="3617"/>
      <c r="V1968" s="3617"/>
      <c r="W1968" s="3617"/>
      <c r="X1968" s="3617"/>
      <c r="Y1968" s="3617"/>
      <c r="Z1968" s="3617"/>
      <c r="AA1968" s="3617"/>
      <c r="AB1968" s="3617"/>
      <c r="AC1968" s="3617"/>
      <c r="AD1968" s="3617"/>
      <c r="AE1968" s="3617"/>
      <c r="AF1968" s="3617"/>
      <c r="AG1968" s="3617"/>
      <c r="AH1968" s="3617"/>
      <c r="AI1968" s="3617"/>
      <c r="AJ1968" s="3617"/>
      <c r="AK1968" s="3618"/>
    </row>
    <row r="1969" spans="2:37" s="2887" customFormat="1" x14ac:dyDescent="0.2">
      <c r="B1969" s="2579"/>
      <c r="C1969" s="2961"/>
      <c r="D1969" s="2961"/>
      <c r="E1969" s="2961"/>
      <c r="F1969" s="2961"/>
      <c r="G1969" s="2580"/>
      <c r="H1969" s="2580"/>
      <c r="I1969" s="2580"/>
      <c r="J1969" s="2580"/>
      <c r="K1969" s="2580"/>
      <c r="L1969" s="2580"/>
      <c r="M1969" s="2580"/>
      <c r="N1969" s="2580"/>
      <c r="O1969" s="2580"/>
      <c r="P1969" s="2580"/>
      <c r="Q1969" s="2580"/>
      <c r="R1969" s="2580"/>
      <c r="S1969" s="2580"/>
      <c r="T1969" s="2580"/>
      <c r="U1969" s="2580"/>
      <c r="V1969" s="2580"/>
      <c r="W1969" s="2580"/>
      <c r="X1969" s="2580"/>
      <c r="Y1969" s="2580"/>
      <c r="Z1969" s="2580"/>
      <c r="AA1969" s="2580"/>
      <c r="AB1969" s="2580"/>
      <c r="AC1969" s="2580"/>
      <c r="AD1969" s="2580"/>
      <c r="AE1969" s="2580"/>
      <c r="AF1969" s="2580"/>
      <c r="AG1969" s="2580"/>
      <c r="AH1969" s="2580"/>
      <c r="AI1969" s="2580"/>
      <c r="AJ1969" s="2580"/>
      <c r="AK1969" s="2581"/>
    </row>
    <row r="1970" spans="2:37" s="2887" customFormat="1" x14ac:dyDescent="0.2">
      <c r="B1970" s="2579" t="s">
        <v>5047</v>
      </c>
      <c r="C1970" s="2961"/>
      <c r="D1970" s="3720" t="s">
        <v>5713</v>
      </c>
      <c r="E1970" s="3720"/>
      <c r="F1970" s="3720"/>
      <c r="G1970" s="2580"/>
      <c r="H1970" s="2580"/>
      <c r="I1970" s="2580"/>
      <c r="J1970" s="2580"/>
      <c r="K1970" s="2580"/>
      <c r="L1970" s="2580"/>
      <c r="M1970" s="2580"/>
      <c r="N1970" s="2580"/>
      <c r="O1970" s="2580"/>
      <c r="P1970" s="2580"/>
      <c r="Q1970" s="2580"/>
      <c r="R1970" s="2580"/>
      <c r="S1970" s="2580"/>
      <c r="T1970" s="2580"/>
      <c r="U1970" s="2580"/>
      <c r="V1970" s="2580"/>
      <c r="W1970" s="2580"/>
      <c r="X1970" s="2580"/>
      <c r="Y1970" s="2580"/>
      <c r="Z1970" s="2580"/>
      <c r="AA1970" s="2580"/>
      <c r="AB1970" s="2580"/>
      <c r="AC1970" s="2580"/>
      <c r="AD1970" s="2580"/>
      <c r="AE1970" s="2580"/>
      <c r="AF1970" s="2580"/>
      <c r="AG1970" s="2580"/>
      <c r="AH1970" s="2580"/>
      <c r="AI1970" s="2580"/>
      <c r="AJ1970" s="2580"/>
      <c r="AK1970" s="2581"/>
    </row>
    <row r="1971" spans="2:37" s="2887" customFormat="1" ht="13.5" thickBot="1" x14ac:dyDescent="0.25">
      <c r="B1971" s="3620" t="s">
        <v>5061</v>
      </c>
      <c r="C1971" s="3621"/>
      <c r="D1971" s="3622">
        <v>41487</v>
      </c>
      <c r="E1971" s="3622"/>
      <c r="F1971" s="2961"/>
      <c r="G1971" s="2580"/>
      <c r="H1971" s="2580"/>
      <c r="I1971" s="2580"/>
      <c r="J1971" s="2580"/>
      <c r="K1971" s="2580"/>
      <c r="L1971" s="2580"/>
      <c r="M1971" s="2580"/>
      <c r="N1971" s="2580"/>
      <c r="O1971" s="2580"/>
      <c r="P1971" s="2580"/>
      <c r="Q1971" s="2580"/>
      <c r="R1971" s="2580"/>
      <c r="S1971" s="2580"/>
      <c r="T1971" s="2580"/>
      <c r="U1971" s="2580"/>
      <c r="V1971" s="2580"/>
      <c r="W1971" s="2580"/>
      <c r="X1971" s="2580"/>
      <c r="Y1971" s="2580"/>
      <c r="Z1971" s="2580"/>
      <c r="AA1971" s="2580"/>
      <c r="AB1971" s="2580"/>
      <c r="AC1971" s="2580"/>
      <c r="AD1971" s="2580"/>
      <c r="AE1971" s="2580"/>
      <c r="AF1971" s="2580"/>
      <c r="AG1971" s="2580"/>
      <c r="AH1971" s="2580"/>
      <c r="AI1971" s="2580"/>
      <c r="AJ1971" s="2580"/>
      <c r="AK1971" s="2581"/>
    </row>
    <row r="1972" spans="2:37" s="2887" customFormat="1" ht="52.5" customHeight="1" thickBot="1" x14ac:dyDescent="0.25">
      <c r="B1972" s="3633" t="s">
        <v>5062</v>
      </c>
      <c r="C1972" s="3677"/>
      <c r="D1972" s="3721" t="s">
        <v>5714</v>
      </c>
      <c r="E1972" s="3722"/>
      <c r="F1972" s="3722"/>
      <c r="G1972" s="3722"/>
      <c r="H1972" s="3722"/>
      <c r="I1972" s="3722"/>
      <c r="J1972" s="3722"/>
      <c r="K1972" s="3723"/>
      <c r="L1972" s="2580"/>
      <c r="M1972" s="2580"/>
      <c r="N1972" s="2580"/>
      <c r="O1972" s="2580"/>
      <c r="P1972" s="2580"/>
      <c r="Q1972" s="2580"/>
      <c r="R1972" s="2580"/>
      <c r="S1972" s="2580"/>
      <c r="T1972" s="2580"/>
      <c r="U1972" s="2580"/>
      <c r="V1972" s="2580"/>
      <c r="W1972" s="2580"/>
      <c r="X1972" s="2580"/>
      <c r="Y1972" s="2580"/>
      <c r="Z1972" s="2580"/>
      <c r="AA1972" s="2580"/>
      <c r="AB1972" s="2580"/>
      <c r="AC1972" s="2580"/>
      <c r="AD1972" s="2580"/>
      <c r="AE1972" s="2580"/>
      <c r="AF1972" s="2580"/>
      <c r="AG1972" s="2580"/>
      <c r="AH1972" s="2580"/>
      <c r="AI1972" s="2580"/>
      <c r="AJ1972" s="2580"/>
      <c r="AK1972" s="2581"/>
    </row>
    <row r="1973" spans="2:37" s="2887" customFormat="1" ht="13.5" thickBot="1" x14ac:dyDescent="0.25">
      <c r="B1973" s="3635"/>
      <c r="C1973" s="3626"/>
      <c r="D1973" s="3626"/>
      <c r="E1973" s="3626"/>
      <c r="F1973" s="3626"/>
      <c r="G1973" s="3626"/>
      <c r="H1973" s="3626"/>
      <c r="I1973" s="3626"/>
      <c r="J1973" s="3626"/>
      <c r="K1973" s="3626"/>
      <c r="L1973" s="3626"/>
      <c r="M1973" s="3626"/>
      <c r="N1973" s="3626"/>
      <c r="O1973" s="3626"/>
      <c r="P1973" s="3626"/>
      <c r="Q1973" s="3626"/>
      <c r="R1973" s="2580"/>
      <c r="S1973" s="2580"/>
      <c r="T1973" s="2580"/>
      <c r="U1973" s="2580"/>
      <c r="V1973" s="2580"/>
      <c r="W1973" s="2580"/>
      <c r="X1973" s="2580"/>
      <c r="Y1973" s="2580"/>
      <c r="Z1973" s="2580"/>
      <c r="AA1973" s="2580"/>
      <c r="AB1973" s="2580"/>
      <c r="AC1973" s="2580"/>
      <c r="AD1973" s="2580"/>
      <c r="AE1973" s="2580"/>
      <c r="AF1973" s="2580"/>
      <c r="AG1973" s="2580"/>
      <c r="AH1973" s="2580"/>
      <c r="AI1973" s="2580"/>
      <c r="AJ1973" s="2580"/>
      <c r="AK1973" s="2581"/>
    </row>
    <row r="1974" spans="2:37" s="2887" customFormat="1" ht="13.5" thickBot="1" x14ac:dyDescent="0.25">
      <c r="B1974" s="3627" t="s">
        <v>5063</v>
      </c>
      <c r="C1974" s="3627"/>
      <c r="D1974" s="3627" t="s">
        <v>5053</v>
      </c>
      <c r="E1974" s="3627" t="s">
        <v>5064</v>
      </c>
      <c r="F1974" s="3629" t="s">
        <v>224</v>
      </c>
      <c r="G1974" s="3629"/>
      <c r="H1974" s="3629"/>
      <c r="I1974" s="3629"/>
      <c r="J1974" s="3629"/>
      <c r="K1974" s="3629"/>
      <c r="L1974" s="3629"/>
      <c r="M1974" s="3629"/>
      <c r="N1974" s="3629"/>
      <c r="O1974" s="3629"/>
      <c r="P1974" s="3629"/>
      <c r="Q1974" s="3629"/>
      <c r="R1974" s="3629"/>
      <c r="S1974" s="3629" t="s">
        <v>340</v>
      </c>
      <c r="T1974" s="3629"/>
      <c r="U1974" s="3629"/>
      <c r="V1974" s="3629"/>
      <c r="W1974" s="3629"/>
      <c r="X1974" s="3629"/>
      <c r="Y1974" s="3629"/>
      <c r="Z1974" s="3629"/>
      <c r="AA1974" s="3629"/>
      <c r="AB1974" s="3629"/>
      <c r="AC1974" s="3629"/>
      <c r="AD1974" s="3629" t="s">
        <v>225</v>
      </c>
      <c r="AE1974" s="3629"/>
      <c r="AF1974" s="3629"/>
      <c r="AG1974" s="3629"/>
      <c r="AH1974" s="3630" t="s">
        <v>5048</v>
      </c>
      <c r="AI1974" s="3630"/>
      <c r="AJ1974" s="3630"/>
      <c r="AK1974" s="2581"/>
    </row>
    <row r="1975" spans="2:37" s="2887" customFormat="1" ht="13.5" thickBot="1" x14ac:dyDescent="0.25">
      <c r="B1975" s="3628"/>
      <c r="C1975" s="3628"/>
      <c r="D1975" s="3628"/>
      <c r="E1975" s="3628"/>
      <c r="F1975" s="3628" t="s">
        <v>5065</v>
      </c>
      <c r="G1975" s="3628" t="s">
        <v>5066</v>
      </c>
      <c r="H1975" s="3627" t="s">
        <v>5067</v>
      </c>
      <c r="I1975" s="3631" t="s">
        <v>5068</v>
      </c>
      <c r="J1975" s="3631" t="s">
        <v>5069</v>
      </c>
      <c r="K1975" s="3632" t="s">
        <v>5070</v>
      </c>
      <c r="L1975" s="3632" t="s">
        <v>5071</v>
      </c>
      <c r="M1975" s="3631" t="s">
        <v>5072</v>
      </c>
      <c r="N1975" s="3631"/>
      <c r="O1975" s="3632" t="s">
        <v>5073</v>
      </c>
      <c r="P1975" s="3632" t="s">
        <v>5074</v>
      </c>
      <c r="Q1975" s="3632" t="s">
        <v>5075</v>
      </c>
      <c r="R1975" s="3632" t="s">
        <v>5076</v>
      </c>
      <c r="S1975" s="3627" t="s">
        <v>5077</v>
      </c>
      <c r="T1975" s="3627" t="s">
        <v>5078</v>
      </c>
      <c r="U1975" s="3627" t="s">
        <v>5079</v>
      </c>
      <c r="V1975" s="3627" t="s">
        <v>5080</v>
      </c>
      <c r="W1975" s="3627" t="s">
        <v>5081</v>
      </c>
      <c r="X1975" s="3627" t="s">
        <v>5082</v>
      </c>
      <c r="Y1975" s="3627" t="s">
        <v>5083</v>
      </c>
      <c r="Z1975" s="3627" t="s">
        <v>5084</v>
      </c>
      <c r="AA1975" s="3627" t="s">
        <v>5085</v>
      </c>
      <c r="AB1975" s="3631" t="s">
        <v>5086</v>
      </c>
      <c r="AC1975" s="3631" t="s">
        <v>5087</v>
      </c>
      <c r="AD1975" s="3627" t="s">
        <v>5088</v>
      </c>
      <c r="AE1975" s="3627" t="s">
        <v>5089</v>
      </c>
      <c r="AF1975" s="3627" t="s">
        <v>5090</v>
      </c>
      <c r="AG1975" s="3627" t="s">
        <v>5091</v>
      </c>
      <c r="AH1975" s="3627" t="s">
        <v>1162</v>
      </c>
      <c r="AI1975" s="3627" t="s">
        <v>5049</v>
      </c>
      <c r="AJ1975" s="3627" t="s">
        <v>5050</v>
      </c>
      <c r="AK1975" s="2581"/>
    </row>
    <row r="1976" spans="2:37" s="2887" customFormat="1" ht="24" customHeight="1" thickBot="1" x14ac:dyDescent="0.25">
      <c r="B1976" s="3628"/>
      <c r="C1976" s="3628"/>
      <c r="D1976" s="3628"/>
      <c r="E1976" s="3628"/>
      <c r="F1976" s="3628"/>
      <c r="G1976" s="3628"/>
      <c r="H1976" s="3628"/>
      <c r="I1976" s="3632"/>
      <c r="J1976" s="3632"/>
      <c r="K1976" s="3632"/>
      <c r="L1976" s="3632"/>
      <c r="M1976" s="2958" t="s">
        <v>5092</v>
      </c>
      <c r="N1976" s="2959" t="s">
        <v>2809</v>
      </c>
      <c r="O1976" s="3632"/>
      <c r="P1976" s="3632"/>
      <c r="Q1976" s="3632"/>
      <c r="R1976" s="3632"/>
      <c r="S1976" s="3628"/>
      <c r="T1976" s="3628"/>
      <c r="U1976" s="3628"/>
      <c r="V1976" s="3628"/>
      <c r="W1976" s="3628"/>
      <c r="X1976" s="3628"/>
      <c r="Y1976" s="3628"/>
      <c r="Z1976" s="3628"/>
      <c r="AA1976" s="3628"/>
      <c r="AB1976" s="3632"/>
      <c r="AC1976" s="3632"/>
      <c r="AD1976" s="3628"/>
      <c r="AE1976" s="3628"/>
      <c r="AF1976" s="3628"/>
      <c r="AG1976" s="3628"/>
      <c r="AH1976" s="3628"/>
      <c r="AI1976" s="3628"/>
      <c r="AJ1976" s="3628"/>
      <c r="AK1976" s="2581"/>
    </row>
    <row r="1977" spans="2:37" s="2887" customFormat="1" ht="38.25" x14ac:dyDescent="0.2">
      <c r="B1977" s="4489" t="s">
        <v>5715</v>
      </c>
      <c r="C1977" s="4490"/>
      <c r="D1977" s="2587" t="s">
        <v>5716</v>
      </c>
      <c r="E1977" s="2588">
        <v>28.000000000000004</v>
      </c>
      <c r="F1977" s="2588">
        <v>10.651200000000001</v>
      </c>
      <c r="G1977" s="2609" t="s">
        <v>1545</v>
      </c>
      <c r="H1977" s="2609" t="s">
        <v>1545</v>
      </c>
      <c r="I1977" s="2609" t="s">
        <v>1545</v>
      </c>
      <c r="J1977" s="2815">
        <v>63</v>
      </c>
      <c r="K1977" s="2697">
        <v>0.16800000000000001</v>
      </c>
      <c r="L1977" s="2697">
        <v>0.16800000000000001</v>
      </c>
      <c r="M1977" s="2815">
        <v>63</v>
      </c>
      <c r="N1977" s="2815">
        <v>63</v>
      </c>
      <c r="O1977" s="2697">
        <v>0.16800000000000001</v>
      </c>
      <c r="P1977" s="2697">
        <v>0.16800000000000001</v>
      </c>
      <c r="Q1977" s="2697">
        <v>0.16800000000000001</v>
      </c>
      <c r="R1977" s="2697">
        <v>0.16800000000000001</v>
      </c>
      <c r="S1977" s="2709">
        <v>0.56000000000000005</v>
      </c>
      <c r="T1977" s="2609" t="s">
        <v>1545</v>
      </c>
      <c r="U1977" s="2609" t="s">
        <v>1545</v>
      </c>
      <c r="V1977" s="2610" t="s">
        <v>1144</v>
      </c>
      <c r="W1977" s="2697">
        <v>2.8000000000000004E-2</v>
      </c>
      <c r="X1977" s="2697">
        <v>6.720000000000001E-2</v>
      </c>
      <c r="Y1977" s="2610" t="s">
        <v>1545</v>
      </c>
      <c r="Z1977" s="2610" t="s">
        <v>1545</v>
      </c>
      <c r="AA1977" s="2610" t="s">
        <v>1545</v>
      </c>
      <c r="AB1977" s="2610" t="s">
        <v>1545</v>
      </c>
      <c r="AC1977" s="2697">
        <v>6.720000000000001E-2</v>
      </c>
      <c r="AD1977" s="2588">
        <v>11.188800000000001</v>
      </c>
      <c r="AE1977" s="2610" t="s">
        <v>49</v>
      </c>
      <c r="AF1977" s="2699">
        <v>3.6960000000000007E-2</v>
      </c>
      <c r="AG1977" s="2699">
        <v>0.11200000000000002</v>
      </c>
      <c r="AH1977" s="2655" t="s">
        <v>5717</v>
      </c>
      <c r="AI1977" s="2655" t="s">
        <v>5057</v>
      </c>
      <c r="AJ1977" s="2719">
        <v>5.6000000000000005</v>
      </c>
      <c r="AK1977" s="2581"/>
    </row>
    <row r="1978" spans="2:37" s="2887" customFormat="1" ht="38.25" x14ac:dyDescent="0.2">
      <c r="B1978" s="4485" t="s">
        <v>5718</v>
      </c>
      <c r="C1978" s="4486"/>
      <c r="D1978" s="2564" t="s">
        <v>5719</v>
      </c>
      <c r="E1978" s="2565">
        <v>33.6</v>
      </c>
      <c r="F1978" s="2565">
        <v>15.691199999999998</v>
      </c>
      <c r="G1978" s="2568" t="s">
        <v>1545</v>
      </c>
      <c r="H1978" s="2568" t="s">
        <v>1545</v>
      </c>
      <c r="I1978" s="2568" t="s">
        <v>1545</v>
      </c>
      <c r="J1978" s="2686">
        <v>93</v>
      </c>
      <c r="K1978" s="2566">
        <v>0.16800000000000001</v>
      </c>
      <c r="L1978" s="2566">
        <v>0.16800000000000001</v>
      </c>
      <c r="M1978" s="2686">
        <v>93</v>
      </c>
      <c r="N1978" s="2686">
        <v>93</v>
      </c>
      <c r="O1978" s="2566">
        <v>0.16800000000000001</v>
      </c>
      <c r="P1978" s="2566">
        <v>0.16800000000000001</v>
      </c>
      <c r="Q1978" s="2566">
        <v>0.16800000000000001</v>
      </c>
      <c r="R1978" s="2566">
        <v>0.16800000000000001</v>
      </c>
      <c r="S1978" s="2621">
        <v>1.1200000000000001</v>
      </c>
      <c r="T1978" s="2568" t="s">
        <v>1545</v>
      </c>
      <c r="U1978" s="2568" t="s">
        <v>1545</v>
      </c>
      <c r="V1978" s="2569" t="s">
        <v>5590</v>
      </c>
      <c r="W1978" s="2566">
        <v>2.8000000000000004E-2</v>
      </c>
      <c r="X1978" s="2566">
        <v>6.720000000000001E-2</v>
      </c>
      <c r="Y1978" s="2569" t="s">
        <v>1545</v>
      </c>
      <c r="Z1978" s="2569" t="s">
        <v>1545</v>
      </c>
      <c r="AA1978" s="2569" t="s">
        <v>1545</v>
      </c>
      <c r="AB1978" s="2569" t="s">
        <v>1545</v>
      </c>
      <c r="AC1978" s="2566">
        <v>6.720000000000001E-2</v>
      </c>
      <c r="AD1978" s="2565">
        <v>11.188800000000001</v>
      </c>
      <c r="AE1978" s="2569" t="s">
        <v>49</v>
      </c>
      <c r="AF1978" s="2570">
        <v>3.6960000000000007E-2</v>
      </c>
      <c r="AG1978" s="2570">
        <v>0.11200000000000002</v>
      </c>
      <c r="AH1978" s="2622" t="s">
        <v>5717</v>
      </c>
      <c r="AI1978" s="2622" t="s">
        <v>5057</v>
      </c>
      <c r="AJ1978" s="2724">
        <v>5.6000000000000005</v>
      </c>
      <c r="AK1978" s="2581"/>
    </row>
    <row r="1979" spans="2:37" s="2887" customFormat="1" ht="38.25" x14ac:dyDescent="0.2">
      <c r="B1979" s="4485" t="s">
        <v>5720</v>
      </c>
      <c r="C1979" s="4486"/>
      <c r="D1979" s="2564" t="s">
        <v>5721</v>
      </c>
      <c r="E1979" s="2565">
        <v>39.200000000000003</v>
      </c>
      <c r="F1979" s="2565">
        <v>17.0016</v>
      </c>
      <c r="G1979" s="2568" t="s">
        <v>1545</v>
      </c>
      <c r="H1979" s="2568" t="s">
        <v>1545</v>
      </c>
      <c r="I1979" s="2568" t="s">
        <v>1545</v>
      </c>
      <c r="J1979" s="2686">
        <v>101</v>
      </c>
      <c r="K1979" s="2566">
        <v>0.16800000000000001</v>
      </c>
      <c r="L1979" s="2566">
        <v>0.16800000000000001</v>
      </c>
      <c r="M1979" s="2686">
        <v>101</v>
      </c>
      <c r="N1979" s="2686">
        <v>101</v>
      </c>
      <c r="O1979" s="2566">
        <v>0.16800000000000001</v>
      </c>
      <c r="P1979" s="2566">
        <v>0.16800000000000001</v>
      </c>
      <c r="Q1979" s="2566">
        <v>0.16800000000000001</v>
      </c>
      <c r="R1979" s="2566">
        <v>0.16800000000000001</v>
      </c>
      <c r="S1979" s="2621">
        <v>1.6800000000000002</v>
      </c>
      <c r="T1979" s="2568" t="s">
        <v>1545</v>
      </c>
      <c r="U1979" s="2568" t="s">
        <v>1545</v>
      </c>
      <c r="V1979" s="2569" t="s">
        <v>5595</v>
      </c>
      <c r="W1979" s="2566">
        <v>2.8000000000000004E-2</v>
      </c>
      <c r="X1979" s="2566">
        <v>6.720000000000001E-2</v>
      </c>
      <c r="Y1979" s="2569" t="s">
        <v>1545</v>
      </c>
      <c r="Z1979" s="2569" t="s">
        <v>1545</v>
      </c>
      <c r="AA1979" s="2569" t="s">
        <v>1545</v>
      </c>
      <c r="AB1979" s="2569" t="s">
        <v>1545</v>
      </c>
      <c r="AC1979" s="2566">
        <v>6.720000000000001E-2</v>
      </c>
      <c r="AD1979" s="2565">
        <v>14.918400000000002</v>
      </c>
      <c r="AE1979" s="2569" t="s">
        <v>51</v>
      </c>
      <c r="AF1979" s="2570">
        <v>3.6960000000000007E-2</v>
      </c>
      <c r="AG1979" s="2570">
        <v>0.11200000000000002</v>
      </c>
      <c r="AH1979" s="2622" t="s">
        <v>5717</v>
      </c>
      <c r="AI1979" s="2622" t="s">
        <v>5057</v>
      </c>
      <c r="AJ1979" s="2724">
        <v>5.6000000000000005</v>
      </c>
      <c r="AK1979" s="2581"/>
    </row>
    <row r="1980" spans="2:37" s="2887" customFormat="1" ht="38.25" x14ac:dyDescent="0.2">
      <c r="B1980" s="4485" t="s">
        <v>5722</v>
      </c>
      <c r="C1980" s="4486"/>
      <c r="D1980" s="2564" t="s">
        <v>5723</v>
      </c>
      <c r="E1980" s="2565">
        <v>44.800000000000004</v>
      </c>
      <c r="F1980" s="2565">
        <v>18.312000000000005</v>
      </c>
      <c r="G1980" s="2568" t="s">
        <v>1545</v>
      </c>
      <c r="H1980" s="2568" t="s">
        <v>1545</v>
      </c>
      <c r="I1980" s="2568" t="s">
        <v>1545</v>
      </c>
      <c r="J1980" s="2686">
        <v>109</v>
      </c>
      <c r="K1980" s="2566">
        <v>0.16800000000000001</v>
      </c>
      <c r="L1980" s="2566">
        <v>0.16800000000000001</v>
      </c>
      <c r="M1980" s="2686">
        <v>109</v>
      </c>
      <c r="N1980" s="2686">
        <v>109</v>
      </c>
      <c r="O1980" s="2566">
        <v>0.16800000000000001</v>
      </c>
      <c r="P1980" s="2566">
        <v>0.16800000000000001</v>
      </c>
      <c r="Q1980" s="2566">
        <v>0.16800000000000001</v>
      </c>
      <c r="R1980" s="2566">
        <v>0.16800000000000001</v>
      </c>
      <c r="S1980" s="2621">
        <v>2.2400000000000002</v>
      </c>
      <c r="T1980" s="2568" t="s">
        <v>1545</v>
      </c>
      <c r="U1980" s="2568" t="s">
        <v>1545</v>
      </c>
      <c r="V1980" s="2569" t="s">
        <v>5600</v>
      </c>
      <c r="W1980" s="2566">
        <v>2.8000000000000004E-2</v>
      </c>
      <c r="X1980" s="2566">
        <v>6.720000000000001E-2</v>
      </c>
      <c r="Y1980" s="2569" t="s">
        <v>1545</v>
      </c>
      <c r="Z1980" s="2569" t="s">
        <v>1545</v>
      </c>
      <c r="AA1980" s="2569" t="s">
        <v>1545</v>
      </c>
      <c r="AB1980" s="2569" t="s">
        <v>1545</v>
      </c>
      <c r="AC1980" s="2566">
        <v>6.720000000000001E-2</v>
      </c>
      <c r="AD1980" s="2565">
        <v>18.648</v>
      </c>
      <c r="AE1980" s="2569" t="s">
        <v>406</v>
      </c>
      <c r="AF1980" s="2570">
        <v>3.6960000000000007E-2</v>
      </c>
      <c r="AG1980" s="2570">
        <v>0.11200000000000002</v>
      </c>
      <c r="AH1980" s="2622" t="s">
        <v>5717</v>
      </c>
      <c r="AI1980" s="2622" t="s">
        <v>5057</v>
      </c>
      <c r="AJ1980" s="2724">
        <v>5.6000000000000005</v>
      </c>
      <c r="AK1980" s="2581"/>
    </row>
    <row r="1981" spans="2:37" s="2887" customFormat="1" ht="38.25" x14ac:dyDescent="0.2">
      <c r="B1981" s="4485" t="s">
        <v>5724</v>
      </c>
      <c r="C1981" s="4486"/>
      <c r="D1981" s="2564" t="s">
        <v>5725</v>
      </c>
      <c r="E1981" s="2565">
        <v>56.000000000000007</v>
      </c>
      <c r="F1981" s="2565">
        <v>25.2224</v>
      </c>
      <c r="G1981" s="2568" t="s">
        <v>1545</v>
      </c>
      <c r="H1981" s="2568" t="s">
        <v>1545</v>
      </c>
      <c r="I1981" s="2568" t="s">
        <v>1545</v>
      </c>
      <c r="J1981" s="2686">
        <v>150</v>
      </c>
      <c r="K1981" s="2566">
        <v>0.16800000000000001</v>
      </c>
      <c r="L1981" s="2566">
        <v>0.16800000000000001</v>
      </c>
      <c r="M1981" s="2686">
        <v>150</v>
      </c>
      <c r="N1981" s="2686">
        <v>150</v>
      </c>
      <c r="O1981" s="2566">
        <v>0.16800000000000001</v>
      </c>
      <c r="P1981" s="2566">
        <v>0.16800000000000001</v>
      </c>
      <c r="Q1981" s="2566">
        <v>0.16800000000000001</v>
      </c>
      <c r="R1981" s="2566">
        <v>0.16800000000000001</v>
      </c>
      <c r="S1981" s="2621">
        <v>2.8000000000000003</v>
      </c>
      <c r="T1981" s="2568" t="s">
        <v>1545</v>
      </c>
      <c r="U1981" s="2568" t="s">
        <v>1545</v>
      </c>
      <c r="V1981" s="2569" t="s">
        <v>1141</v>
      </c>
      <c r="W1981" s="2566">
        <v>2.8000000000000004E-2</v>
      </c>
      <c r="X1981" s="2566">
        <v>6.720000000000001E-2</v>
      </c>
      <c r="Y1981" s="2569" t="s">
        <v>1545</v>
      </c>
      <c r="Z1981" s="2569" t="s">
        <v>1545</v>
      </c>
      <c r="AA1981" s="2569" t="s">
        <v>1545</v>
      </c>
      <c r="AB1981" s="2569" t="s">
        <v>1545</v>
      </c>
      <c r="AC1981" s="2566">
        <v>6.720000000000001E-2</v>
      </c>
      <c r="AD1981" s="2565">
        <v>22.377600000000001</v>
      </c>
      <c r="AE1981" s="2569" t="s">
        <v>5153</v>
      </c>
      <c r="AF1981" s="2570">
        <v>3.6960000000000007E-2</v>
      </c>
      <c r="AG1981" s="2570">
        <v>0.11200000000000002</v>
      </c>
      <c r="AH1981" s="2622" t="s">
        <v>5717</v>
      </c>
      <c r="AI1981" s="2622" t="s">
        <v>5057</v>
      </c>
      <c r="AJ1981" s="2724">
        <v>5.6000000000000005</v>
      </c>
      <c r="AK1981" s="2581"/>
    </row>
    <row r="1982" spans="2:37" s="2887" customFormat="1" ht="38.25" x14ac:dyDescent="0.2">
      <c r="B1982" s="4485" t="s">
        <v>5726</v>
      </c>
      <c r="C1982" s="4486"/>
      <c r="D1982" s="2564" t="s">
        <v>5727</v>
      </c>
      <c r="E1982" s="2565">
        <v>67.2</v>
      </c>
      <c r="F1982" s="2565">
        <v>29.892800000000001</v>
      </c>
      <c r="G1982" s="2568" t="s">
        <v>1545</v>
      </c>
      <c r="H1982" s="2568" t="s">
        <v>1545</v>
      </c>
      <c r="I1982" s="2568" t="s">
        <v>1545</v>
      </c>
      <c r="J1982" s="2686">
        <v>190</v>
      </c>
      <c r="K1982" s="2566">
        <v>0.15680000000000002</v>
      </c>
      <c r="L1982" s="2566">
        <v>0.15680000000000002</v>
      </c>
      <c r="M1982" s="2686">
        <v>190</v>
      </c>
      <c r="N1982" s="2686">
        <v>190</v>
      </c>
      <c r="O1982" s="2566">
        <v>0.15680000000000002</v>
      </c>
      <c r="P1982" s="2566">
        <v>0.15680000000000002</v>
      </c>
      <c r="Q1982" s="2566">
        <v>0.15680000000000002</v>
      </c>
      <c r="R1982" s="2566">
        <v>0.15680000000000002</v>
      </c>
      <c r="S1982" s="2621">
        <v>5.6000000000000005</v>
      </c>
      <c r="T1982" s="2568" t="s">
        <v>1545</v>
      </c>
      <c r="U1982" s="2568" t="s">
        <v>1545</v>
      </c>
      <c r="V1982" s="2569" t="s">
        <v>1143</v>
      </c>
      <c r="W1982" s="2566">
        <v>2.8000000000000004E-2</v>
      </c>
      <c r="X1982" s="2566">
        <v>6.720000000000001E-2</v>
      </c>
      <c r="Y1982" s="2569" t="s">
        <v>1545</v>
      </c>
      <c r="Z1982" s="2569" t="s">
        <v>1545</v>
      </c>
      <c r="AA1982" s="2569" t="s">
        <v>1545</v>
      </c>
      <c r="AB1982" s="2569" t="s">
        <v>1545</v>
      </c>
      <c r="AC1982" s="2566">
        <v>6.720000000000001E-2</v>
      </c>
      <c r="AD1982" s="2565">
        <v>26.107200000000002</v>
      </c>
      <c r="AE1982" s="2569" t="s">
        <v>5570</v>
      </c>
      <c r="AF1982" s="2570">
        <v>3.6960000000000007E-2</v>
      </c>
      <c r="AG1982" s="2570">
        <v>0.11200000000000002</v>
      </c>
      <c r="AH1982" s="2622" t="s">
        <v>5717</v>
      </c>
      <c r="AI1982" s="2622" t="s">
        <v>5057</v>
      </c>
      <c r="AJ1982" s="2724">
        <v>5.6000000000000005</v>
      </c>
      <c r="AK1982" s="2581"/>
    </row>
    <row r="1983" spans="2:37" s="2887" customFormat="1" ht="38.25" x14ac:dyDescent="0.2">
      <c r="B1983" s="4485" t="s">
        <v>5728</v>
      </c>
      <c r="C1983" s="4486"/>
      <c r="D1983" s="2564" t="s">
        <v>5729</v>
      </c>
      <c r="E1983" s="2565">
        <v>78.400000000000006</v>
      </c>
      <c r="F1983" s="2565">
        <v>37.363200000000006</v>
      </c>
      <c r="G1983" s="2568" t="s">
        <v>1545</v>
      </c>
      <c r="H1983" s="2568" t="s">
        <v>1545</v>
      </c>
      <c r="I1983" s="2568" t="s">
        <v>1545</v>
      </c>
      <c r="J1983" s="2686">
        <v>238</v>
      </c>
      <c r="K1983" s="2566">
        <v>0.15680000000000002</v>
      </c>
      <c r="L1983" s="2566">
        <v>0.15680000000000002</v>
      </c>
      <c r="M1983" s="2686">
        <v>238</v>
      </c>
      <c r="N1983" s="2686">
        <v>238</v>
      </c>
      <c r="O1983" s="2566">
        <v>0.15680000000000002</v>
      </c>
      <c r="P1983" s="2566">
        <v>0.15680000000000002</v>
      </c>
      <c r="Q1983" s="2566">
        <v>0.15680000000000002</v>
      </c>
      <c r="R1983" s="2566">
        <v>0.15680000000000002</v>
      </c>
      <c r="S1983" s="2621">
        <v>5.6000000000000005</v>
      </c>
      <c r="T1983" s="2568" t="s">
        <v>1545</v>
      </c>
      <c r="U1983" s="2568" t="s">
        <v>1545</v>
      </c>
      <c r="V1983" s="2569" t="s">
        <v>1143</v>
      </c>
      <c r="W1983" s="2566">
        <v>2.8000000000000004E-2</v>
      </c>
      <c r="X1983" s="2566">
        <v>6.720000000000001E-2</v>
      </c>
      <c r="Y1983" s="2569" t="s">
        <v>1545</v>
      </c>
      <c r="Z1983" s="2569" t="s">
        <v>1545</v>
      </c>
      <c r="AA1983" s="2569" t="s">
        <v>1545</v>
      </c>
      <c r="AB1983" s="2569" t="s">
        <v>1545</v>
      </c>
      <c r="AC1983" s="2566">
        <v>6.720000000000001E-2</v>
      </c>
      <c r="AD1983" s="2565">
        <v>29.836800000000004</v>
      </c>
      <c r="AE1983" s="2569" t="s">
        <v>56</v>
      </c>
      <c r="AF1983" s="2570">
        <v>3.6960000000000007E-2</v>
      </c>
      <c r="AG1983" s="2570">
        <v>0.11200000000000002</v>
      </c>
      <c r="AH1983" s="2622" t="s">
        <v>5717</v>
      </c>
      <c r="AI1983" s="2622" t="s">
        <v>5057</v>
      </c>
      <c r="AJ1983" s="2724">
        <v>5.6000000000000005</v>
      </c>
      <c r="AK1983" s="2581"/>
    </row>
    <row r="1984" spans="2:37" s="2887" customFormat="1" ht="38.25" x14ac:dyDescent="0.2">
      <c r="B1984" s="4485" t="s">
        <v>5730</v>
      </c>
      <c r="C1984" s="4486"/>
      <c r="D1984" s="2564" t="s">
        <v>5731</v>
      </c>
      <c r="E1984" s="2565">
        <v>89.600000000000009</v>
      </c>
      <c r="F1984" s="2565">
        <v>42.033600000000007</v>
      </c>
      <c r="G1984" s="2568" t="s">
        <v>1545</v>
      </c>
      <c r="H1984" s="2568" t="s">
        <v>1545</v>
      </c>
      <c r="I1984" s="2568" t="s">
        <v>1545</v>
      </c>
      <c r="J1984" s="2686">
        <v>288</v>
      </c>
      <c r="K1984" s="2566">
        <v>0.14560000000000001</v>
      </c>
      <c r="L1984" s="2566">
        <v>0.14560000000000001</v>
      </c>
      <c r="M1984" s="2686">
        <v>288</v>
      </c>
      <c r="N1984" s="2686">
        <v>288</v>
      </c>
      <c r="O1984" s="2566">
        <v>0.14560000000000001</v>
      </c>
      <c r="P1984" s="2566">
        <v>0.14560000000000001</v>
      </c>
      <c r="Q1984" s="2566">
        <v>0.14560000000000001</v>
      </c>
      <c r="R1984" s="2566">
        <v>0.14560000000000001</v>
      </c>
      <c r="S1984" s="2621">
        <v>8.4</v>
      </c>
      <c r="T1984" s="2568" t="s">
        <v>1545</v>
      </c>
      <c r="U1984" s="2568" t="s">
        <v>1545</v>
      </c>
      <c r="V1984" s="2569" t="s">
        <v>1127</v>
      </c>
      <c r="W1984" s="2566">
        <v>2.8000000000000004E-2</v>
      </c>
      <c r="X1984" s="2566">
        <v>6.720000000000001E-2</v>
      </c>
      <c r="Y1984" s="2569" t="s">
        <v>1545</v>
      </c>
      <c r="Z1984" s="2569" t="s">
        <v>1545</v>
      </c>
      <c r="AA1984" s="2569" t="s">
        <v>1545</v>
      </c>
      <c r="AB1984" s="2569" t="s">
        <v>1545</v>
      </c>
      <c r="AC1984" s="2566">
        <v>6.720000000000001E-2</v>
      </c>
      <c r="AD1984" s="2565">
        <v>33.566400000000002</v>
      </c>
      <c r="AE1984" s="2569" t="s">
        <v>5579</v>
      </c>
      <c r="AF1984" s="2570">
        <v>3.6960000000000007E-2</v>
      </c>
      <c r="AG1984" s="2570">
        <v>0.11200000000000002</v>
      </c>
      <c r="AH1984" s="2622" t="s">
        <v>5717</v>
      </c>
      <c r="AI1984" s="2622" t="s">
        <v>5057</v>
      </c>
      <c r="AJ1984" s="2724">
        <v>5.6000000000000005</v>
      </c>
      <c r="AK1984" s="2581"/>
    </row>
    <row r="1985" spans="2:37" s="2887" customFormat="1" ht="38.25" x14ac:dyDescent="0.2">
      <c r="B1985" s="4485" t="s">
        <v>5732</v>
      </c>
      <c r="C1985" s="4486"/>
      <c r="D1985" s="2564" t="s">
        <v>5733</v>
      </c>
      <c r="E1985" s="2565">
        <v>112.00000000000001</v>
      </c>
      <c r="F1985" s="2565">
        <v>57.904000000000011</v>
      </c>
      <c r="G1985" s="2568" t="s">
        <v>1545</v>
      </c>
      <c r="H1985" s="2568" t="s">
        <v>1545</v>
      </c>
      <c r="I1985" s="2568" t="s">
        <v>1545</v>
      </c>
      <c r="J1985" s="2686">
        <v>430</v>
      </c>
      <c r="K1985" s="2566">
        <v>0.13440000000000002</v>
      </c>
      <c r="L1985" s="2566">
        <v>0.13440000000000002</v>
      </c>
      <c r="M1985" s="2686">
        <v>430</v>
      </c>
      <c r="N1985" s="2686">
        <v>430</v>
      </c>
      <c r="O1985" s="2566">
        <v>0.13440000000000002</v>
      </c>
      <c r="P1985" s="2566">
        <v>0.13440000000000002</v>
      </c>
      <c r="Q1985" s="2566">
        <v>0.13440000000000002</v>
      </c>
      <c r="R1985" s="2566">
        <v>0.13440000000000002</v>
      </c>
      <c r="S1985" s="2621">
        <v>11.200000000000001</v>
      </c>
      <c r="T1985" s="2568" t="s">
        <v>1545</v>
      </c>
      <c r="U1985" s="2568" t="s">
        <v>1545</v>
      </c>
      <c r="V1985" s="2569" t="s">
        <v>5584</v>
      </c>
      <c r="W1985" s="2566">
        <v>2.8000000000000004E-2</v>
      </c>
      <c r="X1985" s="2566">
        <v>6.720000000000001E-2</v>
      </c>
      <c r="Y1985" s="2569" t="s">
        <v>1545</v>
      </c>
      <c r="Z1985" s="2569" t="s">
        <v>1545</v>
      </c>
      <c r="AA1985" s="2569" t="s">
        <v>1545</v>
      </c>
      <c r="AB1985" s="2569" t="s">
        <v>1545</v>
      </c>
      <c r="AC1985" s="2566">
        <v>6.720000000000001E-2</v>
      </c>
      <c r="AD1985" s="2565">
        <v>37.295999999999999</v>
      </c>
      <c r="AE1985" s="2569" t="s">
        <v>58</v>
      </c>
      <c r="AF1985" s="2570">
        <v>3.6960000000000007E-2</v>
      </c>
      <c r="AG1985" s="2570">
        <v>0.11200000000000002</v>
      </c>
      <c r="AH1985" s="2622" t="s">
        <v>5717</v>
      </c>
      <c r="AI1985" s="2622" t="s">
        <v>5057</v>
      </c>
      <c r="AJ1985" s="2724">
        <v>5.6000000000000005</v>
      </c>
      <c r="AK1985" s="2581"/>
    </row>
    <row r="1986" spans="2:37" s="2887" customFormat="1" x14ac:dyDescent="0.2">
      <c r="B1986" s="4485" t="s">
        <v>5734</v>
      </c>
      <c r="C1986" s="4486"/>
      <c r="D1986" s="2564" t="s">
        <v>5735</v>
      </c>
      <c r="E1986" s="2565">
        <v>28.000000000000004</v>
      </c>
      <c r="F1986" s="2565">
        <v>16.251200000000001</v>
      </c>
      <c r="G1986" s="2568" t="s">
        <v>1545</v>
      </c>
      <c r="H1986" s="2568" t="s">
        <v>1545</v>
      </c>
      <c r="I1986" s="2568" t="s">
        <v>1545</v>
      </c>
      <c r="J1986" s="2686">
        <v>96</v>
      </c>
      <c r="K1986" s="2566">
        <v>0.16800000000000001</v>
      </c>
      <c r="L1986" s="2566">
        <v>0.16800000000000001</v>
      </c>
      <c r="M1986" s="2686">
        <v>96</v>
      </c>
      <c r="N1986" s="2686">
        <v>96</v>
      </c>
      <c r="O1986" s="2566">
        <v>0.16800000000000001</v>
      </c>
      <c r="P1986" s="2566">
        <v>0.16800000000000001</v>
      </c>
      <c r="Q1986" s="2566">
        <v>0.16800000000000001</v>
      </c>
      <c r="R1986" s="2566">
        <v>0.16800000000000001</v>
      </c>
      <c r="S1986" s="2621">
        <v>0.56000000000000005</v>
      </c>
      <c r="T1986" s="2568" t="s">
        <v>1545</v>
      </c>
      <c r="U1986" s="2568" t="s">
        <v>1545</v>
      </c>
      <c r="V1986" s="2569" t="s">
        <v>1144</v>
      </c>
      <c r="W1986" s="2566">
        <v>2.8000000000000004E-2</v>
      </c>
      <c r="X1986" s="2566">
        <v>6.720000000000001E-2</v>
      </c>
      <c r="Y1986" s="2569" t="s">
        <v>1545</v>
      </c>
      <c r="Z1986" s="2569" t="s">
        <v>1545</v>
      </c>
      <c r="AA1986" s="2569" t="s">
        <v>1545</v>
      </c>
      <c r="AB1986" s="2569" t="s">
        <v>1545</v>
      </c>
      <c r="AC1986" s="2566">
        <v>6.720000000000001E-2</v>
      </c>
      <c r="AD1986" s="2565">
        <v>11.188800000000001</v>
      </c>
      <c r="AE1986" s="2569" t="s">
        <v>49</v>
      </c>
      <c r="AF1986" s="2570">
        <v>3.6960000000000007E-2</v>
      </c>
      <c r="AG1986" s="2570">
        <v>0.11200000000000002</v>
      </c>
      <c r="AH1986" s="2622" t="s">
        <v>1545</v>
      </c>
      <c r="AI1986" s="2622" t="s">
        <v>1545</v>
      </c>
      <c r="AJ1986" s="2724" t="s">
        <v>1545</v>
      </c>
      <c r="AK1986" s="2581"/>
    </row>
    <row r="1987" spans="2:37" s="2887" customFormat="1" x14ac:dyDescent="0.2">
      <c r="B1987" s="4485" t="s">
        <v>5736</v>
      </c>
      <c r="C1987" s="4486"/>
      <c r="D1987" s="2564" t="s">
        <v>5737</v>
      </c>
      <c r="E1987" s="2565">
        <v>33.6</v>
      </c>
      <c r="F1987" s="2565">
        <v>17.561600000000002</v>
      </c>
      <c r="G1987" s="2568" t="s">
        <v>1545</v>
      </c>
      <c r="H1987" s="2568" t="s">
        <v>1545</v>
      </c>
      <c r="I1987" s="2568" t="s">
        <v>1545</v>
      </c>
      <c r="J1987" s="2686">
        <v>104</v>
      </c>
      <c r="K1987" s="2566">
        <v>0.16800000000000001</v>
      </c>
      <c r="L1987" s="2566">
        <v>0.16800000000000001</v>
      </c>
      <c r="M1987" s="2686">
        <v>104</v>
      </c>
      <c r="N1987" s="2686">
        <v>104</v>
      </c>
      <c r="O1987" s="2566">
        <v>0.16800000000000001</v>
      </c>
      <c r="P1987" s="2566">
        <v>0.16800000000000001</v>
      </c>
      <c r="Q1987" s="2566">
        <v>0.16800000000000001</v>
      </c>
      <c r="R1987" s="2566">
        <v>0.16800000000000001</v>
      </c>
      <c r="S1987" s="2621">
        <v>1.1200000000000001</v>
      </c>
      <c r="T1987" s="2568" t="s">
        <v>1545</v>
      </c>
      <c r="U1987" s="2568" t="s">
        <v>1545</v>
      </c>
      <c r="V1987" s="2569" t="s">
        <v>5590</v>
      </c>
      <c r="W1987" s="2566">
        <v>2.8000000000000004E-2</v>
      </c>
      <c r="X1987" s="2566">
        <v>6.720000000000001E-2</v>
      </c>
      <c r="Y1987" s="2569" t="s">
        <v>1545</v>
      </c>
      <c r="Z1987" s="2569" t="s">
        <v>1545</v>
      </c>
      <c r="AA1987" s="2569" t="s">
        <v>1545</v>
      </c>
      <c r="AB1987" s="2569" t="s">
        <v>1545</v>
      </c>
      <c r="AC1987" s="2566">
        <v>6.720000000000001E-2</v>
      </c>
      <c r="AD1987" s="2565">
        <v>14.918400000000002</v>
      </c>
      <c r="AE1987" s="2569" t="s">
        <v>51</v>
      </c>
      <c r="AF1987" s="2570">
        <v>3.6960000000000007E-2</v>
      </c>
      <c r="AG1987" s="2570">
        <v>0.11200000000000002</v>
      </c>
      <c r="AH1987" s="2622" t="s">
        <v>1545</v>
      </c>
      <c r="AI1987" s="2622" t="s">
        <v>1545</v>
      </c>
      <c r="AJ1987" s="2724" t="s">
        <v>1545</v>
      </c>
      <c r="AK1987" s="2581"/>
    </row>
    <row r="1988" spans="2:37" s="2887" customFormat="1" x14ac:dyDescent="0.2">
      <c r="B1988" s="4485" t="s">
        <v>5738</v>
      </c>
      <c r="C1988" s="4486"/>
      <c r="D1988" s="2564" t="s">
        <v>5739</v>
      </c>
      <c r="E1988" s="2565">
        <v>39.200000000000003</v>
      </c>
      <c r="F1988" s="2565">
        <v>22.601600000000001</v>
      </c>
      <c r="G1988" s="2568" t="s">
        <v>1545</v>
      </c>
      <c r="H1988" s="2568" t="s">
        <v>1545</v>
      </c>
      <c r="I1988" s="2568" t="s">
        <v>1545</v>
      </c>
      <c r="J1988" s="2686">
        <v>134</v>
      </c>
      <c r="K1988" s="2566">
        <v>0.16800000000000001</v>
      </c>
      <c r="L1988" s="2566">
        <v>0.16800000000000001</v>
      </c>
      <c r="M1988" s="2686">
        <v>134</v>
      </c>
      <c r="N1988" s="2686">
        <v>134</v>
      </c>
      <c r="O1988" s="2566">
        <v>0.16800000000000001</v>
      </c>
      <c r="P1988" s="2566">
        <v>0.16800000000000001</v>
      </c>
      <c r="Q1988" s="2566">
        <v>0.16800000000000001</v>
      </c>
      <c r="R1988" s="2566">
        <v>0.16800000000000001</v>
      </c>
      <c r="S1988" s="2621">
        <v>1.6800000000000002</v>
      </c>
      <c r="T1988" s="2568" t="s">
        <v>1545</v>
      </c>
      <c r="U1988" s="2568" t="s">
        <v>1545</v>
      </c>
      <c r="V1988" s="2569" t="s">
        <v>5595</v>
      </c>
      <c r="W1988" s="2566">
        <v>2.8000000000000004E-2</v>
      </c>
      <c r="X1988" s="2566">
        <v>6.720000000000001E-2</v>
      </c>
      <c r="Y1988" s="2569" t="s">
        <v>1545</v>
      </c>
      <c r="Z1988" s="2569" t="s">
        <v>1545</v>
      </c>
      <c r="AA1988" s="2569" t="s">
        <v>1545</v>
      </c>
      <c r="AB1988" s="2569" t="s">
        <v>1545</v>
      </c>
      <c r="AC1988" s="2566">
        <v>6.720000000000001E-2</v>
      </c>
      <c r="AD1988" s="2565">
        <v>14.918400000000002</v>
      </c>
      <c r="AE1988" s="2569" t="s">
        <v>51</v>
      </c>
      <c r="AF1988" s="2570">
        <v>3.6960000000000007E-2</v>
      </c>
      <c r="AG1988" s="2570">
        <v>0.11200000000000002</v>
      </c>
      <c r="AH1988" s="2622" t="s">
        <v>1545</v>
      </c>
      <c r="AI1988" s="2622" t="s">
        <v>1545</v>
      </c>
      <c r="AJ1988" s="2724" t="s">
        <v>1545</v>
      </c>
      <c r="AK1988" s="2581"/>
    </row>
    <row r="1989" spans="2:37" s="2887" customFormat="1" x14ac:dyDescent="0.2">
      <c r="B1989" s="4485" t="s">
        <v>5740</v>
      </c>
      <c r="C1989" s="4486"/>
      <c r="D1989" s="2564" t="s">
        <v>5741</v>
      </c>
      <c r="E1989" s="2565">
        <v>44.800000000000004</v>
      </c>
      <c r="F1989" s="2565">
        <v>23.912000000000003</v>
      </c>
      <c r="G1989" s="2568" t="s">
        <v>1545</v>
      </c>
      <c r="H1989" s="2568" t="s">
        <v>1545</v>
      </c>
      <c r="I1989" s="2568" t="s">
        <v>1545</v>
      </c>
      <c r="J1989" s="2686">
        <v>142</v>
      </c>
      <c r="K1989" s="2566">
        <v>0.16800000000000001</v>
      </c>
      <c r="L1989" s="2566">
        <v>0.16800000000000001</v>
      </c>
      <c r="M1989" s="2686">
        <v>142</v>
      </c>
      <c r="N1989" s="2686">
        <v>142</v>
      </c>
      <c r="O1989" s="2566">
        <v>0.16800000000000001</v>
      </c>
      <c r="P1989" s="2566">
        <v>0.16800000000000001</v>
      </c>
      <c r="Q1989" s="2566">
        <v>0.16800000000000001</v>
      </c>
      <c r="R1989" s="2566">
        <v>0.16800000000000001</v>
      </c>
      <c r="S1989" s="2621">
        <v>2.2400000000000002</v>
      </c>
      <c r="T1989" s="2568" t="s">
        <v>1545</v>
      </c>
      <c r="U1989" s="2568" t="s">
        <v>1545</v>
      </c>
      <c r="V1989" s="2569" t="s">
        <v>5600</v>
      </c>
      <c r="W1989" s="2566">
        <v>2.8000000000000004E-2</v>
      </c>
      <c r="X1989" s="2566">
        <v>6.720000000000001E-2</v>
      </c>
      <c r="Y1989" s="2569" t="s">
        <v>1545</v>
      </c>
      <c r="Z1989" s="2569" t="s">
        <v>1545</v>
      </c>
      <c r="AA1989" s="2569" t="s">
        <v>1545</v>
      </c>
      <c r="AB1989" s="2569" t="s">
        <v>1545</v>
      </c>
      <c r="AC1989" s="2566">
        <v>6.720000000000001E-2</v>
      </c>
      <c r="AD1989" s="2565">
        <v>18.648</v>
      </c>
      <c r="AE1989" s="2569" t="s">
        <v>406</v>
      </c>
      <c r="AF1989" s="2570">
        <v>3.6960000000000007E-2</v>
      </c>
      <c r="AG1989" s="2570">
        <v>0.11200000000000002</v>
      </c>
      <c r="AH1989" s="2622" t="s">
        <v>1545</v>
      </c>
      <c r="AI1989" s="2622" t="s">
        <v>1545</v>
      </c>
      <c r="AJ1989" s="2724" t="s">
        <v>1545</v>
      </c>
      <c r="AK1989" s="2581"/>
    </row>
    <row r="1990" spans="2:37" s="2887" customFormat="1" x14ac:dyDescent="0.2">
      <c r="B1990" s="4485" t="s">
        <v>5742</v>
      </c>
      <c r="C1990" s="4486"/>
      <c r="D1990" s="2564" t="s">
        <v>5743</v>
      </c>
      <c r="E1990" s="2565">
        <v>56.000000000000007</v>
      </c>
      <c r="F1990" s="2565">
        <v>30.822400000000002</v>
      </c>
      <c r="G1990" s="2568" t="s">
        <v>1545</v>
      </c>
      <c r="H1990" s="2568" t="s">
        <v>1545</v>
      </c>
      <c r="I1990" s="2568" t="s">
        <v>1545</v>
      </c>
      <c r="J1990" s="2686">
        <v>183</v>
      </c>
      <c r="K1990" s="2566">
        <v>0.16800000000000001</v>
      </c>
      <c r="L1990" s="2566">
        <v>0.16800000000000001</v>
      </c>
      <c r="M1990" s="2686">
        <v>183</v>
      </c>
      <c r="N1990" s="2686">
        <v>183</v>
      </c>
      <c r="O1990" s="2566">
        <v>0.16800000000000001</v>
      </c>
      <c r="P1990" s="2566">
        <v>0.16800000000000001</v>
      </c>
      <c r="Q1990" s="2566">
        <v>0.16800000000000001</v>
      </c>
      <c r="R1990" s="2566">
        <v>0.16800000000000001</v>
      </c>
      <c r="S1990" s="2621">
        <v>2.8000000000000003</v>
      </c>
      <c r="T1990" s="2568" t="s">
        <v>1545</v>
      </c>
      <c r="U1990" s="2568" t="s">
        <v>1545</v>
      </c>
      <c r="V1990" s="2569" t="s">
        <v>1141</v>
      </c>
      <c r="W1990" s="2566">
        <v>2.8000000000000004E-2</v>
      </c>
      <c r="X1990" s="2566">
        <v>6.720000000000001E-2</v>
      </c>
      <c r="Y1990" s="2569" t="s">
        <v>1545</v>
      </c>
      <c r="Z1990" s="2569" t="s">
        <v>1545</v>
      </c>
      <c r="AA1990" s="2569" t="s">
        <v>1545</v>
      </c>
      <c r="AB1990" s="2569" t="s">
        <v>1545</v>
      </c>
      <c r="AC1990" s="2566">
        <v>6.720000000000001E-2</v>
      </c>
      <c r="AD1990" s="2565">
        <v>22.377600000000001</v>
      </c>
      <c r="AE1990" s="2569" t="s">
        <v>5153</v>
      </c>
      <c r="AF1990" s="2570">
        <v>3.6960000000000007E-2</v>
      </c>
      <c r="AG1990" s="2570">
        <v>0.11200000000000002</v>
      </c>
      <c r="AH1990" s="2622" t="s">
        <v>1545</v>
      </c>
      <c r="AI1990" s="2622" t="s">
        <v>1545</v>
      </c>
      <c r="AJ1990" s="2724" t="s">
        <v>1545</v>
      </c>
      <c r="AK1990" s="2581"/>
    </row>
    <row r="1991" spans="2:37" s="2887" customFormat="1" x14ac:dyDescent="0.2">
      <c r="B1991" s="4485" t="s">
        <v>5744</v>
      </c>
      <c r="C1991" s="4486"/>
      <c r="D1991" s="2564" t="s">
        <v>5745</v>
      </c>
      <c r="E1991" s="2565">
        <v>67.2</v>
      </c>
      <c r="F1991" s="2565">
        <v>35.492800000000003</v>
      </c>
      <c r="G1991" s="2568" t="s">
        <v>1545</v>
      </c>
      <c r="H1991" s="2568" t="s">
        <v>1545</v>
      </c>
      <c r="I1991" s="2568" t="s">
        <v>1545</v>
      </c>
      <c r="J1991" s="2686">
        <v>226</v>
      </c>
      <c r="K1991" s="2566">
        <v>0.15680000000000002</v>
      </c>
      <c r="L1991" s="2566">
        <v>0.15680000000000002</v>
      </c>
      <c r="M1991" s="2686">
        <v>226</v>
      </c>
      <c r="N1991" s="2686">
        <v>226</v>
      </c>
      <c r="O1991" s="2566">
        <v>0.15680000000000002</v>
      </c>
      <c r="P1991" s="2566">
        <v>0.15680000000000002</v>
      </c>
      <c r="Q1991" s="2566">
        <v>0.15680000000000002</v>
      </c>
      <c r="R1991" s="2566">
        <v>0.15680000000000002</v>
      </c>
      <c r="S1991" s="2621">
        <v>5.6000000000000005</v>
      </c>
      <c r="T1991" s="2568" t="s">
        <v>1545</v>
      </c>
      <c r="U1991" s="2568" t="s">
        <v>1545</v>
      </c>
      <c r="V1991" s="2569" t="s">
        <v>1143</v>
      </c>
      <c r="W1991" s="2566">
        <v>2.8000000000000004E-2</v>
      </c>
      <c r="X1991" s="2566">
        <v>6.720000000000001E-2</v>
      </c>
      <c r="Y1991" s="2569" t="s">
        <v>1545</v>
      </c>
      <c r="Z1991" s="2569" t="s">
        <v>1545</v>
      </c>
      <c r="AA1991" s="2569" t="s">
        <v>1545</v>
      </c>
      <c r="AB1991" s="2569" t="s">
        <v>1545</v>
      </c>
      <c r="AC1991" s="2566">
        <v>6.720000000000001E-2</v>
      </c>
      <c r="AD1991" s="2565">
        <v>26.107200000000002</v>
      </c>
      <c r="AE1991" s="2569" t="s">
        <v>5570</v>
      </c>
      <c r="AF1991" s="2570">
        <v>3.6960000000000007E-2</v>
      </c>
      <c r="AG1991" s="2570">
        <v>0.11200000000000002</v>
      </c>
      <c r="AH1991" s="2622" t="s">
        <v>1545</v>
      </c>
      <c r="AI1991" s="2622" t="s">
        <v>1545</v>
      </c>
      <c r="AJ1991" s="2724" t="s">
        <v>1545</v>
      </c>
      <c r="AK1991" s="2581"/>
    </row>
    <row r="1992" spans="2:37" s="2887" customFormat="1" x14ac:dyDescent="0.2">
      <c r="B1992" s="4485" t="s">
        <v>5746</v>
      </c>
      <c r="C1992" s="4486"/>
      <c r="D1992" s="2564" t="s">
        <v>5747</v>
      </c>
      <c r="E1992" s="2565">
        <v>78.400000000000006</v>
      </c>
      <c r="F1992" s="2565">
        <v>42.963200000000001</v>
      </c>
      <c r="G1992" s="2568" t="s">
        <v>1545</v>
      </c>
      <c r="H1992" s="2568" t="s">
        <v>1545</v>
      </c>
      <c r="I1992" s="2568" t="s">
        <v>1545</v>
      </c>
      <c r="J1992" s="2686">
        <v>274</v>
      </c>
      <c r="K1992" s="2566">
        <v>0.15680000000000002</v>
      </c>
      <c r="L1992" s="2566">
        <v>0.15680000000000002</v>
      </c>
      <c r="M1992" s="2686">
        <v>274</v>
      </c>
      <c r="N1992" s="2686">
        <v>274</v>
      </c>
      <c r="O1992" s="2566">
        <v>0.15680000000000002</v>
      </c>
      <c r="P1992" s="2566">
        <v>0.15680000000000002</v>
      </c>
      <c r="Q1992" s="2566">
        <v>0.15680000000000002</v>
      </c>
      <c r="R1992" s="2566">
        <v>0.15680000000000002</v>
      </c>
      <c r="S1992" s="2621">
        <v>5.6000000000000005</v>
      </c>
      <c r="T1992" s="2568" t="s">
        <v>1545</v>
      </c>
      <c r="U1992" s="2568" t="s">
        <v>1545</v>
      </c>
      <c r="V1992" s="2569" t="s">
        <v>1143</v>
      </c>
      <c r="W1992" s="2566">
        <v>2.8000000000000004E-2</v>
      </c>
      <c r="X1992" s="2566">
        <v>6.720000000000001E-2</v>
      </c>
      <c r="Y1992" s="2569" t="s">
        <v>1545</v>
      </c>
      <c r="Z1992" s="2569" t="s">
        <v>1545</v>
      </c>
      <c r="AA1992" s="2569" t="s">
        <v>1545</v>
      </c>
      <c r="AB1992" s="2569" t="s">
        <v>1545</v>
      </c>
      <c r="AC1992" s="2566">
        <v>6.720000000000001E-2</v>
      </c>
      <c r="AD1992" s="2565">
        <v>29.836800000000004</v>
      </c>
      <c r="AE1992" s="2569" t="s">
        <v>56</v>
      </c>
      <c r="AF1992" s="2570">
        <v>3.6960000000000007E-2</v>
      </c>
      <c r="AG1992" s="2570">
        <v>0.11200000000000002</v>
      </c>
      <c r="AH1992" s="2622" t="s">
        <v>1545</v>
      </c>
      <c r="AI1992" s="2622" t="s">
        <v>1545</v>
      </c>
      <c r="AJ1992" s="2724" t="s">
        <v>1545</v>
      </c>
      <c r="AK1992" s="2581"/>
    </row>
    <row r="1993" spans="2:37" s="2887" customFormat="1" x14ac:dyDescent="0.2">
      <c r="B1993" s="4485" t="s">
        <v>5748</v>
      </c>
      <c r="C1993" s="4486"/>
      <c r="D1993" s="2564" t="s">
        <v>5749</v>
      </c>
      <c r="E1993" s="2565">
        <v>89.600000000000009</v>
      </c>
      <c r="F1993" s="2565">
        <v>47.633600000000008</v>
      </c>
      <c r="G1993" s="2568" t="s">
        <v>1545</v>
      </c>
      <c r="H1993" s="2568" t="s">
        <v>1545</v>
      </c>
      <c r="I1993" s="2568" t="s">
        <v>1545</v>
      </c>
      <c r="J1993" s="2686">
        <v>327</v>
      </c>
      <c r="K1993" s="2566">
        <v>0.14560000000000001</v>
      </c>
      <c r="L1993" s="2566">
        <v>0.14560000000000001</v>
      </c>
      <c r="M1993" s="2686">
        <v>327</v>
      </c>
      <c r="N1993" s="2686">
        <v>327</v>
      </c>
      <c r="O1993" s="2566">
        <v>0.14560000000000001</v>
      </c>
      <c r="P1993" s="2566">
        <v>0.14560000000000001</v>
      </c>
      <c r="Q1993" s="2566">
        <v>0.14560000000000001</v>
      </c>
      <c r="R1993" s="2566">
        <v>0.14560000000000001</v>
      </c>
      <c r="S1993" s="2621">
        <v>8.4</v>
      </c>
      <c r="T1993" s="2568" t="s">
        <v>1545</v>
      </c>
      <c r="U1993" s="2568" t="s">
        <v>1545</v>
      </c>
      <c r="V1993" s="2569" t="s">
        <v>1127</v>
      </c>
      <c r="W1993" s="2566">
        <v>2.8000000000000004E-2</v>
      </c>
      <c r="X1993" s="2566">
        <v>6.720000000000001E-2</v>
      </c>
      <c r="Y1993" s="2569" t="s">
        <v>1545</v>
      </c>
      <c r="Z1993" s="2569" t="s">
        <v>1545</v>
      </c>
      <c r="AA1993" s="2569" t="s">
        <v>1545</v>
      </c>
      <c r="AB1993" s="2569" t="s">
        <v>1545</v>
      </c>
      <c r="AC1993" s="2566">
        <v>6.720000000000001E-2</v>
      </c>
      <c r="AD1993" s="2565">
        <v>33.566400000000002</v>
      </c>
      <c r="AE1993" s="2569" t="s">
        <v>5579</v>
      </c>
      <c r="AF1993" s="2570">
        <v>3.6960000000000007E-2</v>
      </c>
      <c r="AG1993" s="2570">
        <v>0.11200000000000002</v>
      </c>
      <c r="AH1993" s="2622" t="s">
        <v>1545</v>
      </c>
      <c r="AI1993" s="2622" t="s">
        <v>1545</v>
      </c>
      <c r="AJ1993" s="2724" t="s">
        <v>1545</v>
      </c>
      <c r="AK1993" s="2581"/>
    </row>
    <row r="1994" spans="2:37" s="2887" customFormat="1" x14ac:dyDescent="0.2">
      <c r="B1994" s="4485" t="s">
        <v>5750</v>
      </c>
      <c r="C1994" s="4486"/>
      <c r="D1994" s="2564" t="s">
        <v>5751</v>
      </c>
      <c r="E1994" s="2565">
        <v>112.00000000000001</v>
      </c>
      <c r="F1994" s="2565">
        <v>63.504000000000012</v>
      </c>
      <c r="G1994" s="2568" t="s">
        <v>1545</v>
      </c>
      <c r="H1994" s="2568" t="s">
        <v>1545</v>
      </c>
      <c r="I1994" s="2568" t="s">
        <v>1545</v>
      </c>
      <c r="J1994" s="2686">
        <v>472</v>
      </c>
      <c r="K1994" s="2566">
        <v>0.13440000000000002</v>
      </c>
      <c r="L1994" s="2566">
        <v>0.13440000000000002</v>
      </c>
      <c r="M1994" s="2686">
        <v>472</v>
      </c>
      <c r="N1994" s="2686">
        <v>472</v>
      </c>
      <c r="O1994" s="2566">
        <v>0.13440000000000002</v>
      </c>
      <c r="P1994" s="2566">
        <v>0.13440000000000002</v>
      </c>
      <c r="Q1994" s="2566">
        <v>0.13440000000000002</v>
      </c>
      <c r="R1994" s="2566">
        <v>0.13440000000000002</v>
      </c>
      <c r="S1994" s="2621">
        <v>11.200000000000001</v>
      </c>
      <c r="T1994" s="2568" t="s">
        <v>1545</v>
      </c>
      <c r="U1994" s="2568" t="s">
        <v>1545</v>
      </c>
      <c r="V1994" s="2569" t="s">
        <v>5584</v>
      </c>
      <c r="W1994" s="2566">
        <v>2.8000000000000004E-2</v>
      </c>
      <c r="X1994" s="2566">
        <v>6.720000000000001E-2</v>
      </c>
      <c r="Y1994" s="2569" t="s">
        <v>1545</v>
      </c>
      <c r="Z1994" s="2569" t="s">
        <v>1545</v>
      </c>
      <c r="AA1994" s="2569" t="s">
        <v>1545</v>
      </c>
      <c r="AB1994" s="2569" t="s">
        <v>1545</v>
      </c>
      <c r="AC1994" s="2566">
        <v>6.720000000000001E-2</v>
      </c>
      <c r="AD1994" s="2565">
        <v>37.295999999999999</v>
      </c>
      <c r="AE1994" s="2569" t="s">
        <v>58</v>
      </c>
      <c r="AF1994" s="2570">
        <v>3.6960000000000007E-2</v>
      </c>
      <c r="AG1994" s="2570">
        <v>0.11200000000000002</v>
      </c>
      <c r="AH1994" s="2622" t="s">
        <v>1545</v>
      </c>
      <c r="AI1994" s="2622" t="s">
        <v>1545</v>
      </c>
      <c r="AJ1994" s="2724" t="s">
        <v>1545</v>
      </c>
      <c r="AK1994" s="2581"/>
    </row>
    <row r="1995" spans="2:37" s="2887" customFormat="1" ht="38.25" x14ac:dyDescent="0.2">
      <c r="B1995" s="4485" t="s">
        <v>5752</v>
      </c>
      <c r="C1995" s="4486"/>
      <c r="D1995" s="2564" t="s">
        <v>5753</v>
      </c>
      <c r="E1995" s="2565">
        <v>28.000000000000004</v>
      </c>
      <c r="F1995" s="2565">
        <v>10.651200000000001</v>
      </c>
      <c r="G1995" s="2568" t="s">
        <v>1545</v>
      </c>
      <c r="H1995" s="2568" t="s">
        <v>1545</v>
      </c>
      <c r="I1995" s="2568" t="s">
        <v>1545</v>
      </c>
      <c r="J1995" s="2686">
        <v>63</v>
      </c>
      <c r="K1995" s="2566">
        <v>0.16800000000000001</v>
      </c>
      <c r="L1995" s="2566">
        <v>0.16800000000000001</v>
      </c>
      <c r="M1995" s="2686">
        <v>63</v>
      </c>
      <c r="N1995" s="2686">
        <v>63</v>
      </c>
      <c r="O1995" s="2566">
        <v>0.16800000000000001</v>
      </c>
      <c r="P1995" s="2566">
        <v>0.16800000000000001</v>
      </c>
      <c r="Q1995" s="2566">
        <v>0.16800000000000001</v>
      </c>
      <c r="R1995" s="2566">
        <v>0.16800000000000001</v>
      </c>
      <c r="S1995" s="2621">
        <v>0.56000000000000005</v>
      </c>
      <c r="T1995" s="2568" t="s">
        <v>1545</v>
      </c>
      <c r="U1995" s="2568" t="s">
        <v>1545</v>
      </c>
      <c r="V1995" s="2569" t="s">
        <v>1144</v>
      </c>
      <c r="W1995" s="2566">
        <v>2.8000000000000004E-2</v>
      </c>
      <c r="X1995" s="2566">
        <v>6.720000000000001E-2</v>
      </c>
      <c r="Y1995" s="2569" t="s">
        <v>1545</v>
      </c>
      <c r="Z1995" s="2569" t="s">
        <v>1545</v>
      </c>
      <c r="AA1995" s="2569" t="s">
        <v>1545</v>
      </c>
      <c r="AB1995" s="2569" t="s">
        <v>1545</v>
      </c>
      <c r="AC1995" s="2566">
        <v>6.720000000000001E-2</v>
      </c>
      <c r="AD1995" s="2565">
        <v>11.188800000000001</v>
      </c>
      <c r="AE1995" s="2569" t="s">
        <v>49</v>
      </c>
      <c r="AF1995" s="2570">
        <v>3.6960000000000007E-2</v>
      </c>
      <c r="AG1995" s="2570">
        <v>0.11200000000000002</v>
      </c>
      <c r="AH1995" s="2622" t="s">
        <v>5717</v>
      </c>
      <c r="AI1995" s="2622" t="s">
        <v>5057</v>
      </c>
      <c r="AJ1995" s="2724">
        <v>5.6000000000000005</v>
      </c>
      <c r="AK1995" s="2581"/>
    </row>
    <row r="1996" spans="2:37" s="2887" customFormat="1" ht="38.25" x14ac:dyDescent="0.2">
      <c r="B1996" s="4485" t="s">
        <v>5754</v>
      </c>
      <c r="C1996" s="4486"/>
      <c r="D1996" s="2564" t="s">
        <v>5755</v>
      </c>
      <c r="E1996" s="2565">
        <v>33.6</v>
      </c>
      <c r="F1996" s="2565">
        <v>15.691199999999998</v>
      </c>
      <c r="G1996" s="2568" t="s">
        <v>1545</v>
      </c>
      <c r="H1996" s="2568" t="s">
        <v>1545</v>
      </c>
      <c r="I1996" s="2568" t="s">
        <v>1545</v>
      </c>
      <c r="J1996" s="2686">
        <v>93</v>
      </c>
      <c r="K1996" s="2566">
        <v>0.16800000000000001</v>
      </c>
      <c r="L1996" s="2566">
        <v>0.16800000000000001</v>
      </c>
      <c r="M1996" s="2686">
        <v>93</v>
      </c>
      <c r="N1996" s="2686">
        <v>93</v>
      </c>
      <c r="O1996" s="2566">
        <v>0.16800000000000001</v>
      </c>
      <c r="P1996" s="2566">
        <v>0.16800000000000001</v>
      </c>
      <c r="Q1996" s="2566">
        <v>0.16800000000000001</v>
      </c>
      <c r="R1996" s="2566">
        <v>0.16800000000000001</v>
      </c>
      <c r="S1996" s="2621">
        <v>1.1200000000000001</v>
      </c>
      <c r="T1996" s="2568" t="s">
        <v>1545</v>
      </c>
      <c r="U1996" s="2568" t="s">
        <v>1545</v>
      </c>
      <c r="V1996" s="2569" t="s">
        <v>5590</v>
      </c>
      <c r="W1996" s="2566">
        <v>2.8000000000000004E-2</v>
      </c>
      <c r="X1996" s="2566">
        <v>6.720000000000001E-2</v>
      </c>
      <c r="Y1996" s="2569" t="s">
        <v>1545</v>
      </c>
      <c r="Z1996" s="2569" t="s">
        <v>1545</v>
      </c>
      <c r="AA1996" s="2569" t="s">
        <v>1545</v>
      </c>
      <c r="AB1996" s="2569" t="s">
        <v>1545</v>
      </c>
      <c r="AC1996" s="2566">
        <v>6.720000000000001E-2</v>
      </c>
      <c r="AD1996" s="2565">
        <v>11.188800000000001</v>
      </c>
      <c r="AE1996" s="2569" t="s">
        <v>49</v>
      </c>
      <c r="AF1996" s="2570">
        <v>3.6960000000000007E-2</v>
      </c>
      <c r="AG1996" s="2570">
        <v>0.11200000000000002</v>
      </c>
      <c r="AH1996" s="2622" t="s">
        <v>5717</v>
      </c>
      <c r="AI1996" s="2622" t="s">
        <v>5057</v>
      </c>
      <c r="AJ1996" s="2724">
        <v>5.6000000000000005</v>
      </c>
      <c r="AK1996" s="2581"/>
    </row>
    <row r="1997" spans="2:37" s="2887" customFormat="1" ht="38.25" x14ac:dyDescent="0.2">
      <c r="B1997" s="4485" t="s">
        <v>5756</v>
      </c>
      <c r="C1997" s="4486"/>
      <c r="D1997" s="2564" t="s">
        <v>5757</v>
      </c>
      <c r="E1997" s="2565">
        <v>39.200000000000003</v>
      </c>
      <c r="F1997" s="2565">
        <v>17.0016</v>
      </c>
      <c r="G1997" s="2568" t="s">
        <v>1545</v>
      </c>
      <c r="H1997" s="2568" t="s">
        <v>1545</v>
      </c>
      <c r="I1997" s="2568" t="s">
        <v>1545</v>
      </c>
      <c r="J1997" s="2686">
        <v>101</v>
      </c>
      <c r="K1997" s="2566">
        <v>0.16800000000000001</v>
      </c>
      <c r="L1997" s="2566">
        <v>0.16800000000000001</v>
      </c>
      <c r="M1997" s="2686">
        <v>101</v>
      </c>
      <c r="N1997" s="2686">
        <v>101</v>
      </c>
      <c r="O1997" s="2566">
        <v>0.16800000000000001</v>
      </c>
      <c r="P1997" s="2566">
        <v>0.16800000000000001</v>
      </c>
      <c r="Q1997" s="2566">
        <v>0.16800000000000001</v>
      </c>
      <c r="R1997" s="2566">
        <v>0.16800000000000001</v>
      </c>
      <c r="S1997" s="2621">
        <v>1.6800000000000002</v>
      </c>
      <c r="T1997" s="2568" t="s">
        <v>1545</v>
      </c>
      <c r="U1997" s="2568" t="s">
        <v>1545</v>
      </c>
      <c r="V1997" s="2569" t="s">
        <v>5595</v>
      </c>
      <c r="W1997" s="2566">
        <v>2.8000000000000004E-2</v>
      </c>
      <c r="X1997" s="2566">
        <v>6.720000000000001E-2</v>
      </c>
      <c r="Y1997" s="2569" t="s">
        <v>1545</v>
      </c>
      <c r="Z1997" s="2569" t="s">
        <v>1545</v>
      </c>
      <c r="AA1997" s="2569" t="s">
        <v>1545</v>
      </c>
      <c r="AB1997" s="2569" t="s">
        <v>1545</v>
      </c>
      <c r="AC1997" s="2566">
        <v>6.720000000000001E-2</v>
      </c>
      <c r="AD1997" s="2565">
        <v>14.918400000000002</v>
      </c>
      <c r="AE1997" s="2569" t="s">
        <v>51</v>
      </c>
      <c r="AF1997" s="2570">
        <v>3.6960000000000007E-2</v>
      </c>
      <c r="AG1997" s="2570">
        <v>0.11200000000000002</v>
      </c>
      <c r="AH1997" s="2622" t="s">
        <v>5717</v>
      </c>
      <c r="AI1997" s="2622" t="s">
        <v>5057</v>
      </c>
      <c r="AJ1997" s="2724">
        <v>5.6000000000000005</v>
      </c>
      <c r="AK1997" s="2581"/>
    </row>
    <row r="1998" spans="2:37" s="2887" customFormat="1" ht="38.25" x14ac:dyDescent="0.2">
      <c r="B1998" s="4485" t="s">
        <v>5758</v>
      </c>
      <c r="C1998" s="4486"/>
      <c r="D1998" s="2564" t="s">
        <v>5759</v>
      </c>
      <c r="E1998" s="2565">
        <v>44.800000000000004</v>
      </c>
      <c r="F1998" s="2565">
        <v>18.312000000000005</v>
      </c>
      <c r="G1998" s="2568" t="s">
        <v>1545</v>
      </c>
      <c r="H1998" s="2568" t="s">
        <v>1545</v>
      </c>
      <c r="I1998" s="2568" t="s">
        <v>1545</v>
      </c>
      <c r="J1998" s="2686">
        <v>109</v>
      </c>
      <c r="K1998" s="2566">
        <v>0.16800000000000001</v>
      </c>
      <c r="L1998" s="2566">
        <v>0.16800000000000001</v>
      </c>
      <c r="M1998" s="2686">
        <v>109</v>
      </c>
      <c r="N1998" s="2686">
        <v>109</v>
      </c>
      <c r="O1998" s="2566">
        <v>0.16800000000000001</v>
      </c>
      <c r="P1998" s="2566">
        <v>0.16800000000000001</v>
      </c>
      <c r="Q1998" s="2566">
        <v>0.16800000000000001</v>
      </c>
      <c r="R1998" s="2566">
        <v>0.16800000000000001</v>
      </c>
      <c r="S1998" s="2621">
        <v>2.2400000000000002</v>
      </c>
      <c r="T1998" s="2568" t="s">
        <v>1545</v>
      </c>
      <c r="U1998" s="2568" t="s">
        <v>1545</v>
      </c>
      <c r="V1998" s="2569" t="s">
        <v>5600</v>
      </c>
      <c r="W1998" s="2566">
        <v>2.8000000000000004E-2</v>
      </c>
      <c r="X1998" s="2566">
        <v>6.720000000000001E-2</v>
      </c>
      <c r="Y1998" s="2569" t="s">
        <v>1545</v>
      </c>
      <c r="Z1998" s="2569" t="s">
        <v>1545</v>
      </c>
      <c r="AA1998" s="2569" t="s">
        <v>1545</v>
      </c>
      <c r="AB1998" s="2569" t="s">
        <v>1545</v>
      </c>
      <c r="AC1998" s="2566">
        <v>6.720000000000001E-2</v>
      </c>
      <c r="AD1998" s="2565">
        <v>18.648</v>
      </c>
      <c r="AE1998" s="2569" t="s">
        <v>406</v>
      </c>
      <c r="AF1998" s="2570">
        <v>3.6960000000000007E-2</v>
      </c>
      <c r="AG1998" s="2570">
        <v>0.11200000000000002</v>
      </c>
      <c r="AH1998" s="2622" t="s">
        <v>5717</v>
      </c>
      <c r="AI1998" s="2622" t="s">
        <v>5057</v>
      </c>
      <c r="AJ1998" s="2724">
        <v>5.6000000000000005</v>
      </c>
      <c r="AK1998" s="2581"/>
    </row>
    <row r="1999" spans="2:37" s="2887" customFormat="1" ht="38.25" x14ac:dyDescent="0.2">
      <c r="B1999" s="4485" t="s">
        <v>5760</v>
      </c>
      <c r="C1999" s="4486"/>
      <c r="D1999" s="2564" t="s">
        <v>5761</v>
      </c>
      <c r="E1999" s="2565">
        <v>56.000000000000007</v>
      </c>
      <c r="F1999" s="2565">
        <v>25.2224</v>
      </c>
      <c r="G1999" s="2568" t="s">
        <v>1545</v>
      </c>
      <c r="H1999" s="2568" t="s">
        <v>1545</v>
      </c>
      <c r="I1999" s="2568" t="s">
        <v>1545</v>
      </c>
      <c r="J1999" s="2686">
        <v>150</v>
      </c>
      <c r="K1999" s="2566">
        <v>0.16800000000000001</v>
      </c>
      <c r="L1999" s="2566">
        <v>0.16800000000000001</v>
      </c>
      <c r="M1999" s="2686">
        <v>150</v>
      </c>
      <c r="N1999" s="2686">
        <v>150</v>
      </c>
      <c r="O1999" s="2566">
        <v>0.16800000000000001</v>
      </c>
      <c r="P1999" s="2566">
        <v>0.16800000000000001</v>
      </c>
      <c r="Q1999" s="2566">
        <v>0.16800000000000001</v>
      </c>
      <c r="R1999" s="2566">
        <v>0.16800000000000001</v>
      </c>
      <c r="S1999" s="2621">
        <v>2.8000000000000003</v>
      </c>
      <c r="T1999" s="2568" t="s">
        <v>1545</v>
      </c>
      <c r="U1999" s="2568" t="s">
        <v>1545</v>
      </c>
      <c r="V1999" s="2569" t="s">
        <v>1141</v>
      </c>
      <c r="W1999" s="2566">
        <v>2.8000000000000004E-2</v>
      </c>
      <c r="X1999" s="2566">
        <v>6.720000000000001E-2</v>
      </c>
      <c r="Y1999" s="2569" t="s">
        <v>1545</v>
      </c>
      <c r="Z1999" s="2569" t="s">
        <v>1545</v>
      </c>
      <c r="AA1999" s="2569" t="s">
        <v>1545</v>
      </c>
      <c r="AB1999" s="2569" t="s">
        <v>1545</v>
      </c>
      <c r="AC1999" s="2566">
        <v>6.720000000000001E-2</v>
      </c>
      <c r="AD1999" s="2565">
        <v>22.377600000000001</v>
      </c>
      <c r="AE1999" s="2569" t="s">
        <v>5153</v>
      </c>
      <c r="AF1999" s="2570">
        <v>3.6960000000000007E-2</v>
      </c>
      <c r="AG1999" s="2570">
        <v>0.11200000000000002</v>
      </c>
      <c r="AH1999" s="2622" t="s">
        <v>5717</v>
      </c>
      <c r="AI1999" s="2622" t="s">
        <v>5057</v>
      </c>
      <c r="AJ1999" s="2724">
        <v>5.6000000000000005</v>
      </c>
      <c r="AK1999" s="2581"/>
    </row>
    <row r="2000" spans="2:37" s="2887" customFormat="1" ht="38.25" x14ac:dyDescent="0.2">
      <c r="B2000" s="4485" t="s">
        <v>5762</v>
      </c>
      <c r="C2000" s="4486"/>
      <c r="D2000" s="2564" t="s">
        <v>5763</v>
      </c>
      <c r="E2000" s="2565">
        <v>67.2</v>
      </c>
      <c r="F2000" s="2565">
        <v>29.892800000000001</v>
      </c>
      <c r="G2000" s="2568" t="s">
        <v>1545</v>
      </c>
      <c r="H2000" s="2568" t="s">
        <v>1545</v>
      </c>
      <c r="I2000" s="2568" t="s">
        <v>1545</v>
      </c>
      <c r="J2000" s="2686">
        <v>190</v>
      </c>
      <c r="K2000" s="2566">
        <v>0.15680000000000002</v>
      </c>
      <c r="L2000" s="2566">
        <v>0.15680000000000002</v>
      </c>
      <c r="M2000" s="2686">
        <v>190</v>
      </c>
      <c r="N2000" s="2686">
        <v>190</v>
      </c>
      <c r="O2000" s="2566">
        <v>0.15680000000000002</v>
      </c>
      <c r="P2000" s="2566">
        <v>0.15680000000000002</v>
      </c>
      <c r="Q2000" s="2566">
        <v>0.15680000000000002</v>
      </c>
      <c r="R2000" s="2566">
        <v>0.15680000000000002</v>
      </c>
      <c r="S2000" s="2621">
        <v>5.6000000000000005</v>
      </c>
      <c r="T2000" s="2568" t="s">
        <v>1545</v>
      </c>
      <c r="U2000" s="2568" t="s">
        <v>1545</v>
      </c>
      <c r="V2000" s="2569" t="s">
        <v>1143</v>
      </c>
      <c r="W2000" s="2566">
        <v>2.8000000000000004E-2</v>
      </c>
      <c r="X2000" s="2566">
        <v>6.720000000000001E-2</v>
      </c>
      <c r="Y2000" s="2569" t="s">
        <v>1545</v>
      </c>
      <c r="Z2000" s="2569" t="s">
        <v>1545</v>
      </c>
      <c r="AA2000" s="2569" t="s">
        <v>1545</v>
      </c>
      <c r="AB2000" s="2569" t="s">
        <v>1545</v>
      </c>
      <c r="AC2000" s="2566">
        <v>6.720000000000001E-2</v>
      </c>
      <c r="AD2000" s="2565">
        <v>26.107200000000002</v>
      </c>
      <c r="AE2000" s="2569" t="s">
        <v>5570</v>
      </c>
      <c r="AF2000" s="2570">
        <v>3.6960000000000007E-2</v>
      </c>
      <c r="AG2000" s="2570">
        <v>0.11200000000000002</v>
      </c>
      <c r="AH2000" s="2622" t="s">
        <v>5717</v>
      </c>
      <c r="AI2000" s="2622" t="s">
        <v>5057</v>
      </c>
      <c r="AJ2000" s="2724">
        <v>5.6000000000000005</v>
      </c>
      <c r="AK2000" s="2581"/>
    </row>
    <row r="2001" spans="2:37" s="2887" customFormat="1" ht="38.25" x14ac:dyDescent="0.2">
      <c r="B2001" s="4485" t="s">
        <v>5764</v>
      </c>
      <c r="C2001" s="4486"/>
      <c r="D2001" s="2564" t="s">
        <v>5765</v>
      </c>
      <c r="E2001" s="2565">
        <v>78.400000000000006</v>
      </c>
      <c r="F2001" s="2565">
        <v>37.363200000000006</v>
      </c>
      <c r="G2001" s="2568" t="s">
        <v>1545</v>
      </c>
      <c r="H2001" s="2568" t="s">
        <v>1545</v>
      </c>
      <c r="I2001" s="2568" t="s">
        <v>1545</v>
      </c>
      <c r="J2001" s="2686">
        <v>238</v>
      </c>
      <c r="K2001" s="2566">
        <v>0.15680000000000002</v>
      </c>
      <c r="L2001" s="2566">
        <v>0.15680000000000002</v>
      </c>
      <c r="M2001" s="2686">
        <v>238</v>
      </c>
      <c r="N2001" s="2686">
        <v>238</v>
      </c>
      <c r="O2001" s="2566">
        <v>0.15680000000000002</v>
      </c>
      <c r="P2001" s="2566">
        <v>0.15680000000000002</v>
      </c>
      <c r="Q2001" s="2566">
        <v>0.15680000000000002</v>
      </c>
      <c r="R2001" s="2566">
        <v>0.15680000000000002</v>
      </c>
      <c r="S2001" s="2621">
        <v>5.6000000000000005</v>
      </c>
      <c r="T2001" s="2568" t="s">
        <v>1545</v>
      </c>
      <c r="U2001" s="2568" t="s">
        <v>1545</v>
      </c>
      <c r="V2001" s="2569" t="s">
        <v>1143</v>
      </c>
      <c r="W2001" s="2566">
        <v>2.8000000000000004E-2</v>
      </c>
      <c r="X2001" s="2566">
        <v>6.720000000000001E-2</v>
      </c>
      <c r="Y2001" s="2569" t="s">
        <v>1545</v>
      </c>
      <c r="Z2001" s="2569" t="s">
        <v>1545</v>
      </c>
      <c r="AA2001" s="2569" t="s">
        <v>1545</v>
      </c>
      <c r="AB2001" s="2569" t="s">
        <v>1545</v>
      </c>
      <c r="AC2001" s="2566">
        <v>6.720000000000001E-2</v>
      </c>
      <c r="AD2001" s="2565">
        <v>29.836800000000004</v>
      </c>
      <c r="AE2001" s="2569" t="s">
        <v>56</v>
      </c>
      <c r="AF2001" s="2570">
        <v>3.6960000000000007E-2</v>
      </c>
      <c r="AG2001" s="2570">
        <v>0.11200000000000002</v>
      </c>
      <c r="AH2001" s="2622" t="s">
        <v>5717</v>
      </c>
      <c r="AI2001" s="2622" t="s">
        <v>5057</v>
      </c>
      <c r="AJ2001" s="2724">
        <v>5.6000000000000005</v>
      </c>
      <c r="AK2001" s="2581"/>
    </row>
    <row r="2002" spans="2:37" s="2887" customFormat="1" ht="38.25" x14ac:dyDescent="0.2">
      <c r="B2002" s="4485" t="s">
        <v>5766</v>
      </c>
      <c r="C2002" s="4486"/>
      <c r="D2002" s="2564" t="s">
        <v>5767</v>
      </c>
      <c r="E2002" s="2565">
        <v>89.600000000000009</v>
      </c>
      <c r="F2002" s="2565">
        <v>42.033600000000007</v>
      </c>
      <c r="G2002" s="2568" t="s">
        <v>1545</v>
      </c>
      <c r="H2002" s="2568" t="s">
        <v>1545</v>
      </c>
      <c r="I2002" s="2568" t="s">
        <v>1545</v>
      </c>
      <c r="J2002" s="2686">
        <v>288</v>
      </c>
      <c r="K2002" s="2566">
        <v>0.14560000000000001</v>
      </c>
      <c r="L2002" s="2566">
        <v>0.14560000000000001</v>
      </c>
      <c r="M2002" s="2686">
        <v>288</v>
      </c>
      <c r="N2002" s="2686">
        <v>288</v>
      </c>
      <c r="O2002" s="2566">
        <v>0.14560000000000001</v>
      </c>
      <c r="P2002" s="2566">
        <v>0.14560000000000001</v>
      </c>
      <c r="Q2002" s="2566">
        <v>0.14560000000000001</v>
      </c>
      <c r="R2002" s="2566">
        <v>0.14560000000000001</v>
      </c>
      <c r="S2002" s="2621">
        <v>8.4</v>
      </c>
      <c r="T2002" s="2568" t="s">
        <v>1545</v>
      </c>
      <c r="U2002" s="2568" t="s">
        <v>1545</v>
      </c>
      <c r="V2002" s="2569" t="s">
        <v>1127</v>
      </c>
      <c r="W2002" s="2566">
        <v>2.8000000000000004E-2</v>
      </c>
      <c r="X2002" s="2566">
        <v>6.720000000000001E-2</v>
      </c>
      <c r="Y2002" s="2569" t="s">
        <v>1545</v>
      </c>
      <c r="Z2002" s="2569" t="s">
        <v>1545</v>
      </c>
      <c r="AA2002" s="2569" t="s">
        <v>1545</v>
      </c>
      <c r="AB2002" s="2569" t="s">
        <v>1545</v>
      </c>
      <c r="AC2002" s="2566">
        <v>6.720000000000001E-2</v>
      </c>
      <c r="AD2002" s="2565">
        <v>33.566400000000002</v>
      </c>
      <c r="AE2002" s="2569" t="s">
        <v>5579</v>
      </c>
      <c r="AF2002" s="2570">
        <v>3.6960000000000007E-2</v>
      </c>
      <c r="AG2002" s="2570">
        <v>0.11200000000000002</v>
      </c>
      <c r="AH2002" s="2622" t="s">
        <v>5717</v>
      </c>
      <c r="AI2002" s="2622" t="s">
        <v>5057</v>
      </c>
      <c r="AJ2002" s="2724">
        <v>5.6000000000000005</v>
      </c>
      <c r="AK2002" s="2581"/>
    </row>
    <row r="2003" spans="2:37" s="2887" customFormat="1" ht="38.25" x14ac:dyDescent="0.2">
      <c r="B2003" s="4485" t="s">
        <v>5768</v>
      </c>
      <c r="C2003" s="4486"/>
      <c r="D2003" s="2564" t="s">
        <v>5769</v>
      </c>
      <c r="E2003" s="2565">
        <v>112.00000000000001</v>
      </c>
      <c r="F2003" s="2565">
        <v>57.904000000000011</v>
      </c>
      <c r="G2003" s="2568" t="s">
        <v>1545</v>
      </c>
      <c r="H2003" s="2568" t="s">
        <v>1545</v>
      </c>
      <c r="I2003" s="2568" t="s">
        <v>1545</v>
      </c>
      <c r="J2003" s="2686">
        <v>430</v>
      </c>
      <c r="K2003" s="2566">
        <v>0.13440000000000002</v>
      </c>
      <c r="L2003" s="2566">
        <v>0.13440000000000002</v>
      </c>
      <c r="M2003" s="2686">
        <v>430</v>
      </c>
      <c r="N2003" s="2686">
        <v>430</v>
      </c>
      <c r="O2003" s="2566">
        <v>0.13440000000000002</v>
      </c>
      <c r="P2003" s="2566">
        <v>0.13440000000000002</v>
      </c>
      <c r="Q2003" s="2566">
        <v>0.13440000000000002</v>
      </c>
      <c r="R2003" s="2566">
        <v>0.13440000000000002</v>
      </c>
      <c r="S2003" s="2621">
        <v>11.200000000000001</v>
      </c>
      <c r="T2003" s="2568" t="s">
        <v>1545</v>
      </c>
      <c r="U2003" s="2568" t="s">
        <v>1545</v>
      </c>
      <c r="V2003" s="2569" t="s">
        <v>5584</v>
      </c>
      <c r="W2003" s="2566">
        <v>2.8000000000000004E-2</v>
      </c>
      <c r="X2003" s="2566">
        <v>6.720000000000001E-2</v>
      </c>
      <c r="Y2003" s="2569" t="s">
        <v>1545</v>
      </c>
      <c r="Z2003" s="2569" t="s">
        <v>1545</v>
      </c>
      <c r="AA2003" s="2569" t="s">
        <v>1545</v>
      </c>
      <c r="AB2003" s="2569" t="s">
        <v>1545</v>
      </c>
      <c r="AC2003" s="2566">
        <v>6.720000000000001E-2</v>
      </c>
      <c r="AD2003" s="2565">
        <v>37.295999999999999</v>
      </c>
      <c r="AE2003" s="2569" t="s">
        <v>58</v>
      </c>
      <c r="AF2003" s="2570">
        <v>3.6960000000000007E-2</v>
      </c>
      <c r="AG2003" s="2570">
        <v>0.11200000000000002</v>
      </c>
      <c r="AH2003" s="2622" t="s">
        <v>5717</v>
      </c>
      <c r="AI2003" s="2622" t="s">
        <v>5057</v>
      </c>
      <c r="AJ2003" s="2724">
        <v>5.6000000000000005</v>
      </c>
      <c r="AK2003" s="2581"/>
    </row>
    <row r="2004" spans="2:37" s="2887" customFormat="1" x14ac:dyDescent="0.2">
      <c r="B2004" s="4485" t="s">
        <v>5770</v>
      </c>
      <c r="C2004" s="4486"/>
      <c r="D2004" s="2564" t="s">
        <v>5771</v>
      </c>
      <c r="E2004" s="2565">
        <v>28.000000000000004</v>
      </c>
      <c r="F2004" s="2565">
        <v>16.251200000000001</v>
      </c>
      <c r="G2004" s="2568" t="s">
        <v>1545</v>
      </c>
      <c r="H2004" s="2568" t="s">
        <v>1545</v>
      </c>
      <c r="I2004" s="2568" t="s">
        <v>1545</v>
      </c>
      <c r="J2004" s="2686">
        <v>96</v>
      </c>
      <c r="K2004" s="2566">
        <v>0.16800000000000001</v>
      </c>
      <c r="L2004" s="2566">
        <v>0.16800000000000001</v>
      </c>
      <c r="M2004" s="2686">
        <v>96</v>
      </c>
      <c r="N2004" s="2686">
        <v>96</v>
      </c>
      <c r="O2004" s="2566">
        <v>0.16800000000000001</v>
      </c>
      <c r="P2004" s="2566">
        <v>0.16800000000000001</v>
      </c>
      <c r="Q2004" s="2566">
        <v>0.16800000000000001</v>
      </c>
      <c r="R2004" s="2566">
        <v>0.16800000000000001</v>
      </c>
      <c r="S2004" s="2621">
        <v>0.56000000000000005</v>
      </c>
      <c r="T2004" s="2568" t="s">
        <v>1545</v>
      </c>
      <c r="U2004" s="2568" t="s">
        <v>1545</v>
      </c>
      <c r="V2004" s="2569" t="s">
        <v>1144</v>
      </c>
      <c r="W2004" s="2566">
        <v>2.8000000000000004E-2</v>
      </c>
      <c r="X2004" s="2566">
        <v>6.720000000000001E-2</v>
      </c>
      <c r="Y2004" s="2569" t="s">
        <v>1545</v>
      </c>
      <c r="Z2004" s="2569" t="s">
        <v>1545</v>
      </c>
      <c r="AA2004" s="2569" t="s">
        <v>1545</v>
      </c>
      <c r="AB2004" s="2569" t="s">
        <v>1545</v>
      </c>
      <c r="AC2004" s="2566">
        <v>6.720000000000001E-2</v>
      </c>
      <c r="AD2004" s="2565">
        <v>11.188800000000001</v>
      </c>
      <c r="AE2004" s="2569" t="s">
        <v>49</v>
      </c>
      <c r="AF2004" s="2570">
        <v>3.6960000000000007E-2</v>
      </c>
      <c r="AG2004" s="2570">
        <v>0.11200000000000002</v>
      </c>
      <c r="AH2004" s="2622" t="s">
        <v>1545</v>
      </c>
      <c r="AI2004" s="2622" t="s">
        <v>1545</v>
      </c>
      <c r="AJ2004" s="2724" t="s">
        <v>1545</v>
      </c>
      <c r="AK2004" s="2581"/>
    </row>
    <row r="2005" spans="2:37" s="2887" customFormat="1" x14ac:dyDescent="0.2">
      <c r="B2005" s="4485" t="s">
        <v>5772</v>
      </c>
      <c r="C2005" s="4486"/>
      <c r="D2005" s="2564" t="s">
        <v>5773</v>
      </c>
      <c r="E2005" s="2565">
        <v>33.6</v>
      </c>
      <c r="F2005" s="2565">
        <v>17.561600000000002</v>
      </c>
      <c r="G2005" s="2568" t="s">
        <v>1545</v>
      </c>
      <c r="H2005" s="2568" t="s">
        <v>1545</v>
      </c>
      <c r="I2005" s="2568" t="s">
        <v>1545</v>
      </c>
      <c r="J2005" s="2686">
        <v>104</v>
      </c>
      <c r="K2005" s="2566">
        <v>0.16800000000000001</v>
      </c>
      <c r="L2005" s="2566">
        <v>0.16800000000000001</v>
      </c>
      <c r="M2005" s="2686">
        <v>104</v>
      </c>
      <c r="N2005" s="2686">
        <v>104</v>
      </c>
      <c r="O2005" s="2566">
        <v>0.16800000000000001</v>
      </c>
      <c r="P2005" s="2566">
        <v>0.16800000000000001</v>
      </c>
      <c r="Q2005" s="2566">
        <v>0.16800000000000001</v>
      </c>
      <c r="R2005" s="2566">
        <v>0.16800000000000001</v>
      </c>
      <c r="S2005" s="2621">
        <v>1.1200000000000001</v>
      </c>
      <c r="T2005" s="2568" t="s">
        <v>1545</v>
      </c>
      <c r="U2005" s="2568" t="s">
        <v>1545</v>
      </c>
      <c r="V2005" s="2569" t="s">
        <v>5590</v>
      </c>
      <c r="W2005" s="2566">
        <v>2.8000000000000004E-2</v>
      </c>
      <c r="X2005" s="2566">
        <v>6.720000000000001E-2</v>
      </c>
      <c r="Y2005" s="2569" t="s">
        <v>1545</v>
      </c>
      <c r="Z2005" s="2569" t="s">
        <v>1545</v>
      </c>
      <c r="AA2005" s="2569" t="s">
        <v>1545</v>
      </c>
      <c r="AB2005" s="2569" t="s">
        <v>1545</v>
      </c>
      <c r="AC2005" s="2566">
        <v>6.720000000000001E-2</v>
      </c>
      <c r="AD2005" s="2565">
        <v>14.918400000000002</v>
      </c>
      <c r="AE2005" s="2569" t="s">
        <v>51</v>
      </c>
      <c r="AF2005" s="2570">
        <v>3.6960000000000007E-2</v>
      </c>
      <c r="AG2005" s="2570">
        <v>0.11200000000000002</v>
      </c>
      <c r="AH2005" s="2622" t="s">
        <v>1545</v>
      </c>
      <c r="AI2005" s="2622" t="s">
        <v>1545</v>
      </c>
      <c r="AJ2005" s="2724" t="s">
        <v>1545</v>
      </c>
      <c r="AK2005" s="2581"/>
    </row>
    <row r="2006" spans="2:37" s="2887" customFormat="1" x14ac:dyDescent="0.2">
      <c r="B2006" s="4485" t="s">
        <v>5774</v>
      </c>
      <c r="C2006" s="4486"/>
      <c r="D2006" s="2564" t="s">
        <v>5775</v>
      </c>
      <c r="E2006" s="2565">
        <v>39.200000000000003</v>
      </c>
      <c r="F2006" s="2565">
        <v>22.601600000000001</v>
      </c>
      <c r="G2006" s="2568" t="s">
        <v>1545</v>
      </c>
      <c r="H2006" s="2568" t="s">
        <v>1545</v>
      </c>
      <c r="I2006" s="2568" t="s">
        <v>1545</v>
      </c>
      <c r="J2006" s="2686">
        <v>134</v>
      </c>
      <c r="K2006" s="2566">
        <v>0.16800000000000001</v>
      </c>
      <c r="L2006" s="2566">
        <v>0.16800000000000001</v>
      </c>
      <c r="M2006" s="2686">
        <v>134</v>
      </c>
      <c r="N2006" s="2686">
        <v>134</v>
      </c>
      <c r="O2006" s="2566">
        <v>0.16800000000000001</v>
      </c>
      <c r="P2006" s="2566">
        <v>0.16800000000000001</v>
      </c>
      <c r="Q2006" s="2566">
        <v>0.16800000000000001</v>
      </c>
      <c r="R2006" s="2566">
        <v>0.16800000000000001</v>
      </c>
      <c r="S2006" s="2621">
        <v>1.6800000000000002</v>
      </c>
      <c r="T2006" s="2568" t="s">
        <v>1545</v>
      </c>
      <c r="U2006" s="2568" t="s">
        <v>1545</v>
      </c>
      <c r="V2006" s="2569" t="s">
        <v>5595</v>
      </c>
      <c r="W2006" s="2566">
        <v>2.8000000000000004E-2</v>
      </c>
      <c r="X2006" s="2566">
        <v>6.720000000000001E-2</v>
      </c>
      <c r="Y2006" s="2569" t="s">
        <v>1545</v>
      </c>
      <c r="Z2006" s="2569" t="s">
        <v>1545</v>
      </c>
      <c r="AA2006" s="2569" t="s">
        <v>1545</v>
      </c>
      <c r="AB2006" s="2569" t="s">
        <v>1545</v>
      </c>
      <c r="AC2006" s="2566">
        <v>6.720000000000001E-2</v>
      </c>
      <c r="AD2006" s="2565">
        <v>14.918400000000002</v>
      </c>
      <c r="AE2006" s="2569" t="s">
        <v>51</v>
      </c>
      <c r="AF2006" s="2570">
        <v>3.6960000000000007E-2</v>
      </c>
      <c r="AG2006" s="2570">
        <v>0.11200000000000002</v>
      </c>
      <c r="AH2006" s="2622" t="s">
        <v>1545</v>
      </c>
      <c r="AI2006" s="2622" t="s">
        <v>1545</v>
      </c>
      <c r="AJ2006" s="2724" t="s">
        <v>1545</v>
      </c>
      <c r="AK2006" s="2581"/>
    </row>
    <row r="2007" spans="2:37" s="2887" customFormat="1" x14ac:dyDescent="0.2">
      <c r="B2007" s="4485" t="s">
        <v>5776</v>
      </c>
      <c r="C2007" s="4486"/>
      <c r="D2007" s="2564" t="s">
        <v>5777</v>
      </c>
      <c r="E2007" s="2565">
        <v>44.800000000000004</v>
      </c>
      <c r="F2007" s="2565">
        <v>23.912000000000003</v>
      </c>
      <c r="G2007" s="2568" t="s">
        <v>1545</v>
      </c>
      <c r="H2007" s="2568" t="s">
        <v>1545</v>
      </c>
      <c r="I2007" s="2568" t="s">
        <v>1545</v>
      </c>
      <c r="J2007" s="2686">
        <v>142</v>
      </c>
      <c r="K2007" s="2566">
        <v>0.16800000000000001</v>
      </c>
      <c r="L2007" s="2566">
        <v>0.16800000000000001</v>
      </c>
      <c r="M2007" s="2686">
        <v>142</v>
      </c>
      <c r="N2007" s="2686">
        <v>142</v>
      </c>
      <c r="O2007" s="2566">
        <v>0.16800000000000001</v>
      </c>
      <c r="P2007" s="2566">
        <v>0.16800000000000001</v>
      </c>
      <c r="Q2007" s="2566">
        <v>0.16800000000000001</v>
      </c>
      <c r="R2007" s="2566">
        <v>0.16800000000000001</v>
      </c>
      <c r="S2007" s="2621">
        <v>2.2400000000000002</v>
      </c>
      <c r="T2007" s="2568" t="s">
        <v>1545</v>
      </c>
      <c r="U2007" s="2568" t="s">
        <v>1545</v>
      </c>
      <c r="V2007" s="2569" t="s">
        <v>5600</v>
      </c>
      <c r="W2007" s="2566">
        <v>2.8000000000000004E-2</v>
      </c>
      <c r="X2007" s="2566">
        <v>6.720000000000001E-2</v>
      </c>
      <c r="Y2007" s="2569" t="s">
        <v>1545</v>
      </c>
      <c r="Z2007" s="2569" t="s">
        <v>1545</v>
      </c>
      <c r="AA2007" s="2569" t="s">
        <v>1545</v>
      </c>
      <c r="AB2007" s="2569" t="s">
        <v>1545</v>
      </c>
      <c r="AC2007" s="2566">
        <v>6.720000000000001E-2</v>
      </c>
      <c r="AD2007" s="2565">
        <v>18.648</v>
      </c>
      <c r="AE2007" s="2569" t="s">
        <v>406</v>
      </c>
      <c r="AF2007" s="2570">
        <v>3.6960000000000007E-2</v>
      </c>
      <c r="AG2007" s="2570">
        <v>0.11200000000000002</v>
      </c>
      <c r="AH2007" s="2622" t="s">
        <v>1545</v>
      </c>
      <c r="AI2007" s="2622" t="s">
        <v>1545</v>
      </c>
      <c r="AJ2007" s="2724" t="s">
        <v>1545</v>
      </c>
      <c r="AK2007" s="2581"/>
    </row>
    <row r="2008" spans="2:37" s="2887" customFormat="1" x14ac:dyDescent="0.2">
      <c r="B2008" s="4485" t="s">
        <v>5778</v>
      </c>
      <c r="C2008" s="4486"/>
      <c r="D2008" s="2564" t="s">
        <v>5779</v>
      </c>
      <c r="E2008" s="2565">
        <v>56.000000000000007</v>
      </c>
      <c r="F2008" s="2565">
        <v>30.822400000000002</v>
      </c>
      <c r="G2008" s="2568" t="s">
        <v>1545</v>
      </c>
      <c r="H2008" s="2568" t="s">
        <v>1545</v>
      </c>
      <c r="I2008" s="2568" t="s">
        <v>1545</v>
      </c>
      <c r="J2008" s="2686">
        <v>183</v>
      </c>
      <c r="K2008" s="2566">
        <v>0.16800000000000001</v>
      </c>
      <c r="L2008" s="2566">
        <v>0.16800000000000001</v>
      </c>
      <c r="M2008" s="2686">
        <v>183</v>
      </c>
      <c r="N2008" s="2686">
        <v>183</v>
      </c>
      <c r="O2008" s="2566">
        <v>0.16800000000000001</v>
      </c>
      <c r="P2008" s="2566">
        <v>0.16800000000000001</v>
      </c>
      <c r="Q2008" s="2566">
        <v>0.16800000000000001</v>
      </c>
      <c r="R2008" s="2566">
        <v>0.16800000000000001</v>
      </c>
      <c r="S2008" s="2621">
        <v>2.8000000000000003</v>
      </c>
      <c r="T2008" s="2568" t="s">
        <v>1545</v>
      </c>
      <c r="U2008" s="2568" t="s">
        <v>1545</v>
      </c>
      <c r="V2008" s="2569" t="s">
        <v>1141</v>
      </c>
      <c r="W2008" s="2566">
        <v>2.8000000000000004E-2</v>
      </c>
      <c r="X2008" s="2566">
        <v>6.720000000000001E-2</v>
      </c>
      <c r="Y2008" s="2569" t="s">
        <v>1545</v>
      </c>
      <c r="Z2008" s="2569" t="s">
        <v>1545</v>
      </c>
      <c r="AA2008" s="2569" t="s">
        <v>1545</v>
      </c>
      <c r="AB2008" s="2569" t="s">
        <v>1545</v>
      </c>
      <c r="AC2008" s="2566">
        <v>6.720000000000001E-2</v>
      </c>
      <c r="AD2008" s="2565">
        <v>22.377600000000001</v>
      </c>
      <c r="AE2008" s="2569" t="s">
        <v>5153</v>
      </c>
      <c r="AF2008" s="2570">
        <v>3.6960000000000007E-2</v>
      </c>
      <c r="AG2008" s="2570">
        <v>0.11200000000000002</v>
      </c>
      <c r="AH2008" s="2622" t="s">
        <v>1545</v>
      </c>
      <c r="AI2008" s="2622" t="s">
        <v>1545</v>
      </c>
      <c r="AJ2008" s="2724" t="s">
        <v>1545</v>
      </c>
      <c r="AK2008" s="2581"/>
    </row>
    <row r="2009" spans="2:37" s="2887" customFormat="1" x14ac:dyDescent="0.2">
      <c r="B2009" s="4485" t="s">
        <v>5780</v>
      </c>
      <c r="C2009" s="4486"/>
      <c r="D2009" s="2564" t="s">
        <v>5781</v>
      </c>
      <c r="E2009" s="2565">
        <v>67.2</v>
      </c>
      <c r="F2009" s="2565">
        <v>35.492800000000003</v>
      </c>
      <c r="G2009" s="2568" t="s">
        <v>1545</v>
      </c>
      <c r="H2009" s="2568" t="s">
        <v>1545</v>
      </c>
      <c r="I2009" s="2568" t="s">
        <v>1545</v>
      </c>
      <c r="J2009" s="2686">
        <v>226</v>
      </c>
      <c r="K2009" s="2566">
        <v>0.15680000000000002</v>
      </c>
      <c r="L2009" s="2566">
        <v>0.15680000000000002</v>
      </c>
      <c r="M2009" s="2686">
        <v>226</v>
      </c>
      <c r="N2009" s="2686">
        <v>226</v>
      </c>
      <c r="O2009" s="2566">
        <v>0.15680000000000002</v>
      </c>
      <c r="P2009" s="2566">
        <v>0.15680000000000002</v>
      </c>
      <c r="Q2009" s="2566">
        <v>0.15680000000000002</v>
      </c>
      <c r="R2009" s="2566">
        <v>0.15680000000000002</v>
      </c>
      <c r="S2009" s="2621">
        <v>5.6000000000000005</v>
      </c>
      <c r="T2009" s="2568" t="s">
        <v>1545</v>
      </c>
      <c r="U2009" s="2568" t="s">
        <v>1545</v>
      </c>
      <c r="V2009" s="2569" t="s">
        <v>1143</v>
      </c>
      <c r="W2009" s="2566">
        <v>2.8000000000000004E-2</v>
      </c>
      <c r="X2009" s="2566">
        <v>6.720000000000001E-2</v>
      </c>
      <c r="Y2009" s="2569" t="s">
        <v>1545</v>
      </c>
      <c r="Z2009" s="2569" t="s">
        <v>1545</v>
      </c>
      <c r="AA2009" s="2569" t="s">
        <v>1545</v>
      </c>
      <c r="AB2009" s="2569" t="s">
        <v>1545</v>
      </c>
      <c r="AC2009" s="2566">
        <v>6.720000000000001E-2</v>
      </c>
      <c r="AD2009" s="2565">
        <v>26.107200000000002</v>
      </c>
      <c r="AE2009" s="2569" t="s">
        <v>5570</v>
      </c>
      <c r="AF2009" s="2570">
        <v>3.6960000000000007E-2</v>
      </c>
      <c r="AG2009" s="2570">
        <v>0.11200000000000002</v>
      </c>
      <c r="AH2009" s="2622" t="s">
        <v>1545</v>
      </c>
      <c r="AI2009" s="2622" t="s">
        <v>1545</v>
      </c>
      <c r="AJ2009" s="2724" t="s">
        <v>1545</v>
      </c>
      <c r="AK2009" s="2581"/>
    </row>
    <row r="2010" spans="2:37" s="2887" customFormat="1" x14ac:dyDescent="0.2">
      <c r="B2010" s="4485" t="s">
        <v>5782</v>
      </c>
      <c r="C2010" s="4486"/>
      <c r="D2010" s="2564" t="s">
        <v>5783</v>
      </c>
      <c r="E2010" s="2565">
        <v>78.400000000000006</v>
      </c>
      <c r="F2010" s="2565">
        <v>42.963200000000001</v>
      </c>
      <c r="G2010" s="2568" t="s">
        <v>1545</v>
      </c>
      <c r="H2010" s="2568" t="s">
        <v>1545</v>
      </c>
      <c r="I2010" s="2568" t="s">
        <v>1545</v>
      </c>
      <c r="J2010" s="2686">
        <v>274</v>
      </c>
      <c r="K2010" s="2566">
        <v>0.15680000000000002</v>
      </c>
      <c r="L2010" s="2566">
        <v>0.15680000000000002</v>
      </c>
      <c r="M2010" s="2686">
        <v>274</v>
      </c>
      <c r="N2010" s="2686">
        <v>274</v>
      </c>
      <c r="O2010" s="2566">
        <v>0.15680000000000002</v>
      </c>
      <c r="P2010" s="2566">
        <v>0.15680000000000002</v>
      </c>
      <c r="Q2010" s="2566">
        <v>0.15680000000000002</v>
      </c>
      <c r="R2010" s="2566">
        <v>0.15680000000000002</v>
      </c>
      <c r="S2010" s="2621">
        <v>5.6000000000000005</v>
      </c>
      <c r="T2010" s="2568" t="s">
        <v>1545</v>
      </c>
      <c r="U2010" s="2568" t="s">
        <v>1545</v>
      </c>
      <c r="V2010" s="2569" t="s">
        <v>1143</v>
      </c>
      <c r="W2010" s="2566">
        <v>2.8000000000000004E-2</v>
      </c>
      <c r="X2010" s="2566">
        <v>6.720000000000001E-2</v>
      </c>
      <c r="Y2010" s="2569" t="s">
        <v>1545</v>
      </c>
      <c r="Z2010" s="2569" t="s">
        <v>1545</v>
      </c>
      <c r="AA2010" s="2569" t="s">
        <v>1545</v>
      </c>
      <c r="AB2010" s="2569" t="s">
        <v>1545</v>
      </c>
      <c r="AC2010" s="2566">
        <v>6.720000000000001E-2</v>
      </c>
      <c r="AD2010" s="2565">
        <v>29.836800000000004</v>
      </c>
      <c r="AE2010" s="2569" t="s">
        <v>56</v>
      </c>
      <c r="AF2010" s="2570">
        <v>3.6960000000000007E-2</v>
      </c>
      <c r="AG2010" s="2570">
        <v>0.11200000000000002</v>
      </c>
      <c r="AH2010" s="2622" t="s">
        <v>1545</v>
      </c>
      <c r="AI2010" s="2622" t="s">
        <v>1545</v>
      </c>
      <c r="AJ2010" s="2724" t="s">
        <v>1545</v>
      </c>
      <c r="AK2010" s="2581"/>
    </row>
    <row r="2011" spans="2:37" s="2887" customFormat="1" x14ac:dyDescent="0.2">
      <c r="B2011" s="4485" t="s">
        <v>5784</v>
      </c>
      <c r="C2011" s="4486"/>
      <c r="D2011" s="2564" t="s">
        <v>5785</v>
      </c>
      <c r="E2011" s="2565">
        <v>89.600000000000009</v>
      </c>
      <c r="F2011" s="2565">
        <v>47.633600000000008</v>
      </c>
      <c r="G2011" s="2568" t="s">
        <v>1545</v>
      </c>
      <c r="H2011" s="2568" t="s">
        <v>1545</v>
      </c>
      <c r="I2011" s="2568" t="s">
        <v>1545</v>
      </c>
      <c r="J2011" s="2686">
        <v>327</v>
      </c>
      <c r="K2011" s="2566">
        <v>0.14560000000000001</v>
      </c>
      <c r="L2011" s="2566">
        <v>0.14560000000000001</v>
      </c>
      <c r="M2011" s="2686">
        <v>327</v>
      </c>
      <c r="N2011" s="2686">
        <v>327</v>
      </c>
      <c r="O2011" s="2566">
        <v>0.14560000000000001</v>
      </c>
      <c r="P2011" s="2566">
        <v>0.14560000000000001</v>
      </c>
      <c r="Q2011" s="2566">
        <v>0.14560000000000001</v>
      </c>
      <c r="R2011" s="2566">
        <v>0.14560000000000001</v>
      </c>
      <c r="S2011" s="2621">
        <v>8.4</v>
      </c>
      <c r="T2011" s="2568" t="s">
        <v>1545</v>
      </c>
      <c r="U2011" s="2568" t="s">
        <v>1545</v>
      </c>
      <c r="V2011" s="2569" t="s">
        <v>1127</v>
      </c>
      <c r="W2011" s="2566">
        <v>2.8000000000000004E-2</v>
      </c>
      <c r="X2011" s="2566">
        <v>6.720000000000001E-2</v>
      </c>
      <c r="Y2011" s="2569" t="s">
        <v>1545</v>
      </c>
      <c r="Z2011" s="2569" t="s">
        <v>1545</v>
      </c>
      <c r="AA2011" s="2569" t="s">
        <v>1545</v>
      </c>
      <c r="AB2011" s="2569" t="s">
        <v>1545</v>
      </c>
      <c r="AC2011" s="2566">
        <v>6.720000000000001E-2</v>
      </c>
      <c r="AD2011" s="2565">
        <v>33.566400000000002</v>
      </c>
      <c r="AE2011" s="2569" t="s">
        <v>5579</v>
      </c>
      <c r="AF2011" s="2570">
        <v>3.6960000000000007E-2</v>
      </c>
      <c r="AG2011" s="2570">
        <v>0.11200000000000002</v>
      </c>
      <c r="AH2011" s="2622" t="s">
        <v>1545</v>
      </c>
      <c r="AI2011" s="2622" t="s">
        <v>1545</v>
      </c>
      <c r="AJ2011" s="2724" t="s">
        <v>1545</v>
      </c>
      <c r="AK2011" s="2581"/>
    </row>
    <row r="2012" spans="2:37" s="2887" customFormat="1" ht="13.5" thickBot="1" x14ac:dyDescent="0.25">
      <c r="B2012" s="4487" t="s">
        <v>5786</v>
      </c>
      <c r="C2012" s="4488"/>
      <c r="D2012" s="2611" t="s">
        <v>5787</v>
      </c>
      <c r="E2012" s="2612">
        <v>112.00000000000001</v>
      </c>
      <c r="F2012" s="2612">
        <v>63.504000000000012</v>
      </c>
      <c r="G2012" s="2615" t="s">
        <v>1545</v>
      </c>
      <c r="H2012" s="2615" t="s">
        <v>1545</v>
      </c>
      <c r="I2012" s="2615" t="s">
        <v>1545</v>
      </c>
      <c r="J2012" s="2820">
        <v>472</v>
      </c>
      <c r="K2012" s="2613">
        <v>0.13440000000000002</v>
      </c>
      <c r="L2012" s="2613">
        <v>0.13440000000000002</v>
      </c>
      <c r="M2012" s="2820">
        <v>472</v>
      </c>
      <c r="N2012" s="2820">
        <v>472</v>
      </c>
      <c r="O2012" s="2613">
        <v>0.13440000000000002</v>
      </c>
      <c r="P2012" s="2613">
        <v>0.13440000000000002</v>
      </c>
      <c r="Q2012" s="2613">
        <v>0.13440000000000002</v>
      </c>
      <c r="R2012" s="2613">
        <v>0.13440000000000002</v>
      </c>
      <c r="S2012" s="2813">
        <v>11.200000000000001</v>
      </c>
      <c r="T2012" s="2615" t="s">
        <v>1545</v>
      </c>
      <c r="U2012" s="2615" t="s">
        <v>1545</v>
      </c>
      <c r="V2012" s="2616" t="s">
        <v>5584</v>
      </c>
      <c r="W2012" s="2613">
        <v>2.8000000000000004E-2</v>
      </c>
      <c r="X2012" s="2613">
        <v>6.720000000000001E-2</v>
      </c>
      <c r="Y2012" s="2616" t="s">
        <v>1545</v>
      </c>
      <c r="Z2012" s="2616" t="s">
        <v>1545</v>
      </c>
      <c r="AA2012" s="2616" t="s">
        <v>1545</v>
      </c>
      <c r="AB2012" s="2616" t="s">
        <v>1545</v>
      </c>
      <c r="AC2012" s="2613">
        <v>6.720000000000001E-2</v>
      </c>
      <c r="AD2012" s="2612">
        <v>37.295999999999999</v>
      </c>
      <c r="AE2012" s="2616" t="s">
        <v>58</v>
      </c>
      <c r="AF2012" s="2617">
        <v>3.6960000000000007E-2</v>
      </c>
      <c r="AG2012" s="2617">
        <v>0.11200000000000002</v>
      </c>
      <c r="AH2012" s="2664" t="s">
        <v>1545</v>
      </c>
      <c r="AI2012" s="2664" t="s">
        <v>1545</v>
      </c>
      <c r="AJ2012" s="2814" t="s">
        <v>1545</v>
      </c>
      <c r="AK2012" s="2581"/>
    </row>
    <row r="2013" spans="2:37" s="2887" customFormat="1" x14ac:dyDescent="0.2">
      <c r="B2013" s="2582"/>
      <c r="C2013" s="2575"/>
      <c r="D2013" s="2575"/>
      <c r="E2013" s="2575"/>
      <c r="F2013" s="2575"/>
      <c r="G2013" s="2575"/>
      <c r="H2013" s="2575"/>
      <c r="I2013" s="2576"/>
      <c r="J2013" s="2576"/>
      <c r="K2013" s="2576"/>
      <c r="L2013" s="2576"/>
      <c r="M2013" s="2575"/>
      <c r="N2013" s="2576"/>
      <c r="O2013" s="2576"/>
      <c r="P2013" s="2576"/>
      <c r="Q2013" s="2576"/>
      <c r="R2013" s="2576"/>
      <c r="S2013" s="2575"/>
      <c r="T2013" s="2574"/>
      <c r="U2013" s="2574"/>
      <c r="V2013" s="2574"/>
      <c r="W2013" s="2574"/>
      <c r="X2013" s="2574"/>
      <c r="Y2013" s="2574"/>
      <c r="Z2013" s="2574"/>
      <c r="AA2013" s="2574"/>
      <c r="AB2013" s="2574"/>
      <c r="AC2013" s="2574"/>
      <c r="AD2013" s="2574"/>
      <c r="AE2013" s="2574"/>
      <c r="AF2013" s="2574"/>
      <c r="AG2013" s="2574"/>
      <c r="AH2013" s="2574"/>
      <c r="AI2013" s="2574"/>
      <c r="AJ2013" s="2574"/>
      <c r="AK2013" s="2581"/>
    </row>
    <row r="2014" spans="2:37" s="2887" customFormat="1" ht="14.25" x14ac:dyDescent="0.2">
      <c r="B2014" s="3641" t="s">
        <v>5051</v>
      </c>
      <c r="C2014" s="3642"/>
      <c r="D2014" s="3728" t="s">
        <v>10</v>
      </c>
      <c r="E2014" s="3728"/>
      <c r="F2014" s="3728"/>
      <c r="G2014" s="3728"/>
      <c r="H2014" s="2578"/>
      <c r="I2014" s="2578"/>
      <c r="J2014" s="2578"/>
      <c r="K2014" s="2578"/>
      <c r="L2014" s="2578"/>
      <c r="M2014" s="2578"/>
      <c r="N2014" s="2578"/>
      <c r="O2014" s="2578"/>
      <c r="P2014" s="2578"/>
      <c r="Q2014" s="2578"/>
      <c r="R2014" s="2578"/>
      <c r="S2014" s="2578"/>
      <c r="T2014" s="2574"/>
      <c r="U2014" s="2574"/>
      <c r="V2014" s="2574"/>
      <c r="W2014" s="2574"/>
      <c r="X2014" s="2574"/>
      <c r="Y2014" s="2574"/>
      <c r="Z2014" s="2574"/>
      <c r="AA2014" s="2574"/>
      <c r="AB2014" s="2574"/>
      <c r="AC2014" s="2574"/>
      <c r="AD2014" s="2574"/>
      <c r="AE2014" s="2574"/>
      <c r="AF2014" s="2574"/>
      <c r="AG2014" s="2574"/>
      <c r="AH2014" s="2574"/>
      <c r="AI2014" s="2574"/>
      <c r="AJ2014" s="2574"/>
      <c r="AK2014" s="2581"/>
    </row>
    <row r="2015" spans="2:37" s="2887" customFormat="1" ht="14.25" x14ac:dyDescent="0.2">
      <c r="B2015" s="3641" t="s">
        <v>5052</v>
      </c>
      <c r="C2015" s="3642"/>
      <c r="D2015" s="3728" t="s">
        <v>10</v>
      </c>
      <c r="E2015" s="3728"/>
      <c r="F2015" s="3728"/>
      <c r="G2015" s="3728"/>
      <c r="H2015" s="2578"/>
      <c r="I2015" s="2578"/>
      <c r="J2015" s="2578"/>
      <c r="K2015" s="2578"/>
      <c r="L2015" s="2578"/>
      <c r="M2015" s="2578"/>
      <c r="N2015" s="2578"/>
      <c r="O2015" s="2578"/>
      <c r="P2015" s="2578"/>
      <c r="Q2015" s="2578"/>
      <c r="R2015" s="2578"/>
      <c r="S2015" s="2578"/>
      <c r="T2015" s="2574"/>
      <c r="U2015" s="2574"/>
      <c r="V2015" s="2574"/>
      <c r="W2015" s="2574"/>
      <c r="X2015" s="2574"/>
      <c r="Y2015" s="2574"/>
      <c r="Z2015" s="2574"/>
      <c r="AA2015" s="2574"/>
      <c r="AB2015" s="2574"/>
      <c r="AC2015" s="2574"/>
      <c r="AD2015" s="2574"/>
      <c r="AE2015" s="2574"/>
      <c r="AF2015" s="2574"/>
      <c r="AG2015" s="2574"/>
      <c r="AH2015" s="2574"/>
      <c r="AI2015" s="2574"/>
      <c r="AJ2015" s="2574"/>
      <c r="AK2015" s="2581"/>
    </row>
    <row r="2016" spans="2:37" s="2887" customFormat="1" ht="15.75" thickBot="1" x14ac:dyDescent="0.25">
      <c r="B2016" s="3645"/>
      <c r="C2016" s="3646"/>
      <c r="D2016" s="3647"/>
      <c r="E2016" s="3647"/>
      <c r="F2016" s="3647"/>
      <c r="G2016" s="3647"/>
      <c r="H2016" s="2583"/>
      <c r="I2016" s="2583"/>
      <c r="J2016" s="2583"/>
      <c r="K2016" s="2583"/>
      <c r="L2016" s="2583"/>
      <c r="M2016" s="2583"/>
      <c r="N2016" s="2583"/>
      <c r="O2016" s="2583"/>
      <c r="P2016" s="2583"/>
      <c r="Q2016" s="2583"/>
      <c r="R2016" s="2583"/>
      <c r="S2016" s="2583"/>
      <c r="T2016" s="2584"/>
      <c r="U2016" s="2584"/>
      <c r="V2016" s="2584"/>
      <c r="W2016" s="2584"/>
      <c r="X2016" s="2584"/>
      <c r="Y2016" s="2584"/>
      <c r="Z2016" s="2584"/>
      <c r="AA2016" s="2584"/>
      <c r="AB2016" s="2584"/>
      <c r="AC2016" s="2584"/>
      <c r="AD2016" s="2584"/>
      <c r="AE2016" s="2584"/>
      <c r="AF2016" s="2584"/>
      <c r="AG2016" s="2584"/>
      <c r="AH2016" s="2584"/>
      <c r="AI2016" s="2584"/>
      <c r="AJ2016" s="2584"/>
      <c r="AK2016" s="2586"/>
    </row>
    <row r="2017" spans="2:37" s="2887" customFormat="1" x14ac:dyDescent="0.2">
      <c r="B2017" s="2786" t="str">
        <f>+B1966</f>
        <v>.</v>
      </c>
    </row>
    <row r="2018" spans="2:37" s="2887" customFormat="1" ht="13.5" thickBot="1" x14ac:dyDescent="0.25"/>
    <row r="2019" spans="2:37" s="2887" customFormat="1" ht="20.25" x14ac:dyDescent="0.2">
      <c r="B2019" s="3616" t="s">
        <v>5060</v>
      </c>
      <c r="C2019" s="3617"/>
      <c r="D2019" s="3617"/>
      <c r="E2019" s="3617"/>
      <c r="F2019" s="3617"/>
      <c r="G2019" s="3617"/>
      <c r="H2019" s="3617"/>
      <c r="I2019" s="3617"/>
      <c r="J2019" s="3617"/>
      <c r="K2019" s="3617"/>
      <c r="L2019" s="3617"/>
      <c r="M2019" s="3617"/>
      <c r="N2019" s="3617"/>
      <c r="O2019" s="3617"/>
      <c r="P2019" s="3617"/>
      <c r="Q2019" s="3617"/>
      <c r="R2019" s="3617"/>
      <c r="S2019" s="3617"/>
      <c r="T2019" s="3617"/>
      <c r="U2019" s="3617"/>
      <c r="V2019" s="3617"/>
      <c r="W2019" s="3617"/>
      <c r="X2019" s="3617"/>
      <c r="Y2019" s="3617"/>
      <c r="Z2019" s="3617"/>
      <c r="AA2019" s="3617"/>
      <c r="AB2019" s="3617"/>
      <c r="AC2019" s="3617"/>
      <c r="AD2019" s="3617"/>
      <c r="AE2019" s="3617"/>
      <c r="AF2019" s="3617"/>
      <c r="AG2019" s="3617"/>
      <c r="AH2019" s="3617"/>
      <c r="AI2019" s="3617"/>
      <c r="AJ2019" s="3617"/>
      <c r="AK2019" s="3618"/>
    </row>
    <row r="2020" spans="2:37" s="2887" customFormat="1" ht="13.5" customHeight="1" x14ac:dyDescent="0.2">
      <c r="B2020" s="2579"/>
      <c r="C2020" s="2961"/>
      <c r="D2020" s="2961"/>
      <c r="E2020" s="2961"/>
      <c r="F2020" s="2961"/>
      <c r="G2020" s="2580"/>
      <c r="H2020" s="2580"/>
      <c r="I2020" s="2580"/>
      <c r="J2020" s="2580"/>
      <c r="K2020" s="2580"/>
      <c r="L2020" s="2580"/>
      <c r="M2020" s="2580"/>
      <c r="N2020" s="2580"/>
      <c r="O2020" s="2580"/>
      <c r="P2020" s="2580"/>
      <c r="Q2020" s="2580"/>
      <c r="R2020" s="2580"/>
      <c r="S2020" s="2580"/>
      <c r="T2020" s="2580"/>
      <c r="U2020" s="2580"/>
      <c r="V2020" s="2580"/>
      <c r="W2020" s="2580"/>
      <c r="X2020" s="2580"/>
      <c r="Y2020" s="2580"/>
      <c r="Z2020" s="2580"/>
      <c r="AA2020" s="2580"/>
      <c r="AB2020" s="2580"/>
      <c r="AC2020" s="2580"/>
      <c r="AD2020" s="2580"/>
      <c r="AE2020" s="2580"/>
      <c r="AF2020" s="2580"/>
      <c r="AG2020" s="2580"/>
      <c r="AH2020" s="2580"/>
      <c r="AI2020" s="2580"/>
      <c r="AJ2020" s="2580"/>
      <c r="AK2020" s="2581"/>
    </row>
    <row r="2021" spans="2:37" s="2887" customFormat="1" ht="13.5" customHeight="1" x14ac:dyDescent="0.2">
      <c r="B2021" s="2579" t="s">
        <v>5047</v>
      </c>
      <c r="C2021" s="2961"/>
      <c r="D2021" s="3720" t="s">
        <v>5685</v>
      </c>
      <c r="E2021" s="3720"/>
      <c r="F2021" s="3720"/>
      <c r="G2021" s="2580"/>
      <c r="H2021" s="2580"/>
      <c r="I2021" s="2580"/>
      <c r="J2021" s="2580"/>
      <c r="K2021" s="2580"/>
      <c r="L2021" s="2580"/>
      <c r="M2021" s="2580"/>
      <c r="N2021" s="2580"/>
      <c r="O2021" s="2580"/>
      <c r="P2021" s="2580"/>
      <c r="Q2021" s="2580"/>
      <c r="R2021" s="2580"/>
      <c r="S2021" s="2580"/>
      <c r="T2021" s="2580"/>
      <c r="U2021" s="2580"/>
      <c r="V2021" s="2580"/>
      <c r="W2021" s="2580"/>
      <c r="X2021" s="2580"/>
      <c r="Y2021" s="2580"/>
      <c r="Z2021" s="2580"/>
      <c r="AA2021" s="2580"/>
      <c r="AB2021" s="2580"/>
      <c r="AC2021" s="2580"/>
      <c r="AD2021" s="2580"/>
      <c r="AE2021" s="2580"/>
      <c r="AF2021" s="2580"/>
      <c r="AG2021" s="2580"/>
      <c r="AH2021" s="2580"/>
      <c r="AI2021" s="2580"/>
      <c r="AJ2021" s="2580"/>
      <c r="AK2021" s="2581"/>
    </row>
    <row r="2022" spans="2:37" s="2887" customFormat="1" ht="13.5" thickBot="1" x14ac:dyDescent="0.25">
      <c r="B2022" s="3620" t="s">
        <v>5061</v>
      </c>
      <c r="C2022" s="3621"/>
      <c r="D2022" s="3622">
        <v>41515</v>
      </c>
      <c r="E2022" s="3622"/>
      <c r="F2022" s="2961"/>
      <c r="G2022" s="2580"/>
      <c r="H2022" s="2580"/>
      <c r="I2022" s="2580"/>
      <c r="J2022" s="2580"/>
      <c r="K2022" s="2580"/>
      <c r="L2022" s="2580"/>
      <c r="M2022" s="2580"/>
      <c r="N2022" s="2580"/>
      <c r="O2022" s="2580"/>
      <c r="P2022" s="2580"/>
      <c r="Q2022" s="2580"/>
      <c r="R2022" s="2580"/>
      <c r="S2022" s="2580"/>
      <c r="T2022" s="2580"/>
      <c r="U2022" s="2580"/>
      <c r="V2022" s="2580"/>
      <c r="W2022" s="2580"/>
      <c r="X2022" s="2580"/>
      <c r="Y2022" s="2580"/>
      <c r="Z2022" s="2580"/>
      <c r="AA2022" s="2580"/>
      <c r="AB2022" s="2580"/>
      <c r="AC2022" s="2580"/>
      <c r="AD2022" s="2580"/>
      <c r="AE2022" s="2580"/>
      <c r="AF2022" s="2580"/>
      <c r="AG2022" s="2580"/>
      <c r="AH2022" s="2580"/>
      <c r="AI2022" s="2580"/>
      <c r="AJ2022" s="2580"/>
      <c r="AK2022" s="2581"/>
    </row>
    <row r="2023" spans="2:37" s="2887" customFormat="1" ht="99" customHeight="1" thickBot="1" x14ac:dyDescent="0.25">
      <c r="B2023" s="3633" t="s">
        <v>5062</v>
      </c>
      <c r="C2023" s="3677"/>
      <c r="D2023" s="3721" t="s">
        <v>5686</v>
      </c>
      <c r="E2023" s="3722"/>
      <c r="F2023" s="3722"/>
      <c r="G2023" s="3722"/>
      <c r="H2023" s="3722"/>
      <c r="I2023" s="3722"/>
      <c r="J2023" s="3722"/>
      <c r="K2023" s="3723"/>
      <c r="L2023" s="2580"/>
      <c r="M2023" s="2580"/>
      <c r="N2023" s="2580"/>
      <c r="O2023" s="2580"/>
      <c r="P2023" s="2580"/>
      <c r="Q2023" s="2580"/>
      <c r="R2023" s="2580"/>
      <c r="S2023" s="2580"/>
      <c r="T2023" s="2580"/>
      <c r="U2023" s="2580"/>
      <c r="V2023" s="2580"/>
      <c r="W2023" s="2580"/>
      <c r="X2023" s="2580"/>
      <c r="Y2023" s="2580"/>
      <c r="Z2023" s="2580"/>
      <c r="AA2023" s="2580"/>
      <c r="AB2023" s="2580"/>
      <c r="AC2023" s="2580"/>
      <c r="AD2023" s="2580"/>
      <c r="AE2023" s="2580"/>
      <c r="AF2023" s="2580"/>
      <c r="AG2023" s="2580"/>
      <c r="AH2023" s="2580"/>
      <c r="AI2023" s="2580"/>
      <c r="AJ2023" s="2580"/>
      <c r="AK2023" s="2581"/>
    </row>
    <row r="2024" spans="2:37" s="2887" customFormat="1" ht="13.5" customHeight="1" thickBot="1" x14ac:dyDescent="0.25">
      <c r="B2024" s="3635"/>
      <c r="C2024" s="3626"/>
      <c r="D2024" s="3626"/>
      <c r="E2024" s="3626"/>
      <c r="F2024" s="3626"/>
      <c r="G2024" s="3626"/>
      <c r="H2024" s="3626"/>
      <c r="I2024" s="3626"/>
      <c r="J2024" s="3626"/>
      <c r="K2024" s="3626"/>
      <c r="L2024" s="3626"/>
      <c r="M2024" s="3626"/>
      <c r="N2024" s="3626"/>
      <c r="O2024" s="3626"/>
      <c r="P2024" s="3626"/>
      <c r="Q2024" s="3626"/>
      <c r="R2024" s="2580"/>
      <c r="S2024" s="2580"/>
      <c r="T2024" s="2580"/>
      <c r="U2024" s="2580"/>
      <c r="V2024" s="2580"/>
      <c r="W2024" s="2580"/>
      <c r="X2024" s="2580"/>
      <c r="Y2024" s="2580"/>
      <c r="Z2024" s="2580"/>
      <c r="AA2024" s="2580"/>
      <c r="AB2024" s="2580"/>
      <c r="AC2024" s="2580"/>
      <c r="AD2024" s="2580"/>
      <c r="AE2024" s="2580"/>
      <c r="AF2024" s="2580"/>
      <c r="AG2024" s="2580"/>
      <c r="AH2024" s="2580"/>
      <c r="AI2024" s="2580"/>
      <c r="AJ2024" s="2580"/>
      <c r="AK2024" s="2581"/>
    </row>
    <row r="2025" spans="2:37" s="2887" customFormat="1" ht="13.5" thickBot="1" x14ac:dyDescent="0.25">
      <c r="B2025" s="3627" t="s">
        <v>5063</v>
      </c>
      <c r="C2025" s="3627"/>
      <c r="D2025" s="3627" t="s">
        <v>5053</v>
      </c>
      <c r="E2025" s="3627" t="s">
        <v>5064</v>
      </c>
      <c r="F2025" s="3629" t="s">
        <v>224</v>
      </c>
      <c r="G2025" s="3629"/>
      <c r="H2025" s="3629"/>
      <c r="I2025" s="3629"/>
      <c r="J2025" s="3629"/>
      <c r="K2025" s="3629"/>
      <c r="L2025" s="3629"/>
      <c r="M2025" s="3629"/>
      <c r="N2025" s="3629"/>
      <c r="O2025" s="3629"/>
      <c r="P2025" s="3629"/>
      <c r="Q2025" s="3629"/>
      <c r="R2025" s="3629"/>
      <c r="S2025" s="3629" t="s">
        <v>340</v>
      </c>
      <c r="T2025" s="3629"/>
      <c r="U2025" s="3629"/>
      <c r="V2025" s="3629"/>
      <c r="W2025" s="3629"/>
      <c r="X2025" s="3629"/>
      <c r="Y2025" s="3629"/>
      <c r="Z2025" s="3629"/>
      <c r="AA2025" s="3629"/>
      <c r="AB2025" s="3629"/>
      <c r="AC2025" s="3629"/>
      <c r="AD2025" s="3629" t="s">
        <v>225</v>
      </c>
      <c r="AE2025" s="3629"/>
      <c r="AF2025" s="3629"/>
      <c r="AG2025" s="3629"/>
      <c r="AH2025" s="3630" t="s">
        <v>5048</v>
      </c>
      <c r="AI2025" s="3630"/>
      <c r="AJ2025" s="3630"/>
      <c r="AK2025" s="2581"/>
    </row>
    <row r="2026" spans="2:37" s="2887" customFormat="1" ht="13.5" thickBot="1" x14ac:dyDescent="0.25">
      <c r="B2026" s="3628"/>
      <c r="C2026" s="3628"/>
      <c r="D2026" s="3628"/>
      <c r="E2026" s="3628"/>
      <c r="F2026" s="3628" t="s">
        <v>5065</v>
      </c>
      <c r="G2026" s="3628" t="s">
        <v>5066</v>
      </c>
      <c r="H2026" s="3627" t="s">
        <v>5067</v>
      </c>
      <c r="I2026" s="3631" t="s">
        <v>5068</v>
      </c>
      <c r="J2026" s="3631" t="s">
        <v>5069</v>
      </c>
      <c r="K2026" s="3632" t="s">
        <v>5070</v>
      </c>
      <c r="L2026" s="3632" t="s">
        <v>5071</v>
      </c>
      <c r="M2026" s="3631" t="s">
        <v>5072</v>
      </c>
      <c r="N2026" s="3631"/>
      <c r="O2026" s="3632" t="s">
        <v>5073</v>
      </c>
      <c r="P2026" s="3632" t="s">
        <v>5074</v>
      </c>
      <c r="Q2026" s="3632" t="s">
        <v>5075</v>
      </c>
      <c r="R2026" s="3632" t="s">
        <v>5076</v>
      </c>
      <c r="S2026" s="3627" t="s">
        <v>5077</v>
      </c>
      <c r="T2026" s="3627" t="s">
        <v>5078</v>
      </c>
      <c r="U2026" s="3627" t="s">
        <v>5079</v>
      </c>
      <c r="V2026" s="3627" t="s">
        <v>5080</v>
      </c>
      <c r="W2026" s="3627" t="s">
        <v>5081</v>
      </c>
      <c r="X2026" s="3627" t="s">
        <v>5082</v>
      </c>
      <c r="Y2026" s="3627" t="s">
        <v>5083</v>
      </c>
      <c r="Z2026" s="3627" t="s">
        <v>5084</v>
      </c>
      <c r="AA2026" s="3627" t="s">
        <v>5085</v>
      </c>
      <c r="AB2026" s="3631" t="s">
        <v>5086</v>
      </c>
      <c r="AC2026" s="3631" t="s">
        <v>5087</v>
      </c>
      <c r="AD2026" s="3627" t="s">
        <v>5088</v>
      </c>
      <c r="AE2026" s="3627" t="s">
        <v>5089</v>
      </c>
      <c r="AF2026" s="3627" t="s">
        <v>5090</v>
      </c>
      <c r="AG2026" s="3627" t="s">
        <v>5091</v>
      </c>
      <c r="AH2026" s="3627" t="s">
        <v>1162</v>
      </c>
      <c r="AI2026" s="3627" t="s">
        <v>5049</v>
      </c>
      <c r="AJ2026" s="3627" t="s">
        <v>5050</v>
      </c>
      <c r="AK2026" s="2581"/>
    </row>
    <row r="2027" spans="2:37" s="2887" customFormat="1" ht="23.25" customHeight="1" thickBot="1" x14ac:dyDescent="0.25">
      <c r="B2027" s="3628"/>
      <c r="C2027" s="3628"/>
      <c r="D2027" s="3628"/>
      <c r="E2027" s="3628"/>
      <c r="F2027" s="3628"/>
      <c r="G2027" s="3628"/>
      <c r="H2027" s="3628"/>
      <c r="I2027" s="3632"/>
      <c r="J2027" s="3632"/>
      <c r="K2027" s="3632"/>
      <c r="L2027" s="3632"/>
      <c r="M2027" s="2958" t="s">
        <v>5092</v>
      </c>
      <c r="N2027" s="2959" t="s">
        <v>2809</v>
      </c>
      <c r="O2027" s="3632"/>
      <c r="P2027" s="3632"/>
      <c r="Q2027" s="3632"/>
      <c r="R2027" s="3632"/>
      <c r="S2027" s="3628"/>
      <c r="T2027" s="3628"/>
      <c r="U2027" s="3628"/>
      <c r="V2027" s="3628"/>
      <c r="W2027" s="3628"/>
      <c r="X2027" s="3628"/>
      <c r="Y2027" s="3628"/>
      <c r="Z2027" s="3628"/>
      <c r="AA2027" s="3628"/>
      <c r="AB2027" s="3632"/>
      <c r="AC2027" s="3632"/>
      <c r="AD2027" s="3628"/>
      <c r="AE2027" s="3628"/>
      <c r="AF2027" s="3628"/>
      <c r="AG2027" s="3628"/>
      <c r="AH2027" s="3628"/>
      <c r="AI2027" s="3628"/>
      <c r="AJ2027" s="3628"/>
      <c r="AK2027" s="2581"/>
    </row>
    <row r="2028" spans="2:37" s="2887" customFormat="1" x14ac:dyDescent="0.2">
      <c r="B2028" s="4483" t="s">
        <v>5687</v>
      </c>
      <c r="C2028" s="4484"/>
      <c r="D2028" s="2981" t="s">
        <v>5688</v>
      </c>
      <c r="E2028" s="2982">
        <v>29.99</v>
      </c>
      <c r="F2028" s="2590" t="s">
        <v>1545</v>
      </c>
      <c r="G2028" s="2590" t="s">
        <v>1545</v>
      </c>
      <c r="H2028" s="2590" t="s">
        <v>1545</v>
      </c>
      <c r="I2028" s="2590" t="s">
        <v>1545</v>
      </c>
      <c r="J2028" s="2590" t="s">
        <v>1545</v>
      </c>
      <c r="K2028" s="2590" t="s">
        <v>1545</v>
      </c>
      <c r="L2028" s="2590" t="s">
        <v>1545</v>
      </c>
      <c r="M2028" s="2590" t="s">
        <v>1545</v>
      </c>
      <c r="N2028" s="2590" t="s">
        <v>1545</v>
      </c>
      <c r="O2028" s="2590" t="s">
        <v>1545</v>
      </c>
      <c r="P2028" s="2590" t="s">
        <v>1545</v>
      </c>
      <c r="Q2028" s="2590" t="s">
        <v>1545</v>
      </c>
      <c r="R2028" s="2590" t="s">
        <v>1545</v>
      </c>
      <c r="S2028" s="2590" t="s">
        <v>1545</v>
      </c>
      <c r="T2028" s="2590" t="s">
        <v>1545</v>
      </c>
      <c r="U2028" s="2590" t="s">
        <v>1545</v>
      </c>
      <c r="V2028" s="2590" t="s">
        <v>1545</v>
      </c>
      <c r="W2028" s="2590" t="s">
        <v>1545</v>
      </c>
      <c r="X2028" s="2983">
        <v>0.06</v>
      </c>
      <c r="Y2028" s="2590" t="s">
        <v>1545</v>
      </c>
      <c r="Z2028" s="2590" t="s">
        <v>1545</v>
      </c>
      <c r="AA2028" s="2590">
        <v>50</v>
      </c>
      <c r="AB2028" s="2983">
        <v>0.06</v>
      </c>
      <c r="AC2028" s="2590" t="s">
        <v>1545</v>
      </c>
      <c r="AD2028" s="2984">
        <v>24.99</v>
      </c>
      <c r="AE2028" s="2985">
        <v>1000</v>
      </c>
      <c r="AF2028" s="2983">
        <f>AD2028/AE2028</f>
        <v>2.4989999999999998E-2</v>
      </c>
      <c r="AG2028" s="2983">
        <v>0.1</v>
      </c>
      <c r="AH2028" s="2986" t="s">
        <v>4565</v>
      </c>
      <c r="AI2028" s="2985">
        <v>100</v>
      </c>
      <c r="AJ2028" s="2987">
        <v>2.4900000000000002</v>
      </c>
      <c r="AK2028" s="2581"/>
    </row>
    <row r="2029" spans="2:37" s="2887" customFormat="1" x14ac:dyDescent="0.2">
      <c r="B2029" s="4481" t="s">
        <v>5689</v>
      </c>
      <c r="C2029" s="4482"/>
      <c r="D2029" s="2988" t="s">
        <v>5690</v>
      </c>
      <c r="E2029" s="2989">
        <v>34.989999999999995</v>
      </c>
      <c r="F2029" s="2656" t="s">
        <v>1545</v>
      </c>
      <c r="G2029" s="2656" t="s">
        <v>1545</v>
      </c>
      <c r="H2029" s="2656" t="s">
        <v>1545</v>
      </c>
      <c r="I2029" s="2656" t="s">
        <v>1545</v>
      </c>
      <c r="J2029" s="2656" t="s">
        <v>1545</v>
      </c>
      <c r="K2029" s="2656" t="s">
        <v>1545</v>
      </c>
      <c r="L2029" s="2656" t="s">
        <v>1545</v>
      </c>
      <c r="M2029" s="2656" t="s">
        <v>1545</v>
      </c>
      <c r="N2029" s="2656" t="s">
        <v>1545</v>
      </c>
      <c r="O2029" s="2656" t="s">
        <v>1545</v>
      </c>
      <c r="P2029" s="2656" t="s">
        <v>1545</v>
      </c>
      <c r="Q2029" s="2656" t="s">
        <v>1545</v>
      </c>
      <c r="R2029" s="2656" t="s">
        <v>1545</v>
      </c>
      <c r="S2029" s="2656" t="s">
        <v>1545</v>
      </c>
      <c r="T2029" s="2656" t="s">
        <v>1545</v>
      </c>
      <c r="U2029" s="2656" t="s">
        <v>1545</v>
      </c>
      <c r="V2029" s="2656" t="s">
        <v>1545</v>
      </c>
      <c r="W2029" s="2656" t="s">
        <v>1545</v>
      </c>
      <c r="X2029" s="2990">
        <v>0.06</v>
      </c>
      <c r="Y2029" s="2656" t="s">
        <v>1545</v>
      </c>
      <c r="Z2029" s="2656" t="s">
        <v>1545</v>
      </c>
      <c r="AA2029" s="2656">
        <v>50</v>
      </c>
      <c r="AB2029" s="2990">
        <v>0.06</v>
      </c>
      <c r="AC2029" s="2656" t="s">
        <v>1545</v>
      </c>
      <c r="AD2029" s="2991">
        <v>29.99</v>
      </c>
      <c r="AE2029" s="2992">
        <v>1500</v>
      </c>
      <c r="AF2029" s="2990">
        <f t="shared" ref="AF2029:AF2039" si="7">AD2029/AE2029</f>
        <v>1.9993333333333332E-2</v>
      </c>
      <c r="AG2029" s="2990">
        <v>0.1</v>
      </c>
      <c r="AH2029" s="2993" t="s">
        <v>4565</v>
      </c>
      <c r="AI2029" s="2992">
        <v>150</v>
      </c>
      <c r="AJ2029" s="2994">
        <v>2.99</v>
      </c>
      <c r="AK2029" s="2581"/>
    </row>
    <row r="2030" spans="2:37" s="2887" customFormat="1" x14ac:dyDescent="0.2">
      <c r="B2030" s="4481" t="s">
        <v>5691</v>
      </c>
      <c r="C2030" s="4482"/>
      <c r="D2030" s="2988" t="s">
        <v>5692</v>
      </c>
      <c r="E2030" s="2989">
        <v>44.99</v>
      </c>
      <c r="F2030" s="2656" t="s">
        <v>1545</v>
      </c>
      <c r="G2030" s="2656" t="s">
        <v>1545</v>
      </c>
      <c r="H2030" s="2656" t="s">
        <v>1545</v>
      </c>
      <c r="I2030" s="2656" t="s">
        <v>1545</v>
      </c>
      <c r="J2030" s="2656" t="s">
        <v>1545</v>
      </c>
      <c r="K2030" s="2656" t="s">
        <v>1545</v>
      </c>
      <c r="L2030" s="2656" t="s">
        <v>1545</v>
      </c>
      <c r="M2030" s="2656" t="s">
        <v>1545</v>
      </c>
      <c r="N2030" s="2656" t="s">
        <v>1545</v>
      </c>
      <c r="O2030" s="2656" t="s">
        <v>1545</v>
      </c>
      <c r="P2030" s="2656" t="s">
        <v>1545</v>
      </c>
      <c r="Q2030" s="2656" t="s">
        <v>1545</v>
      </c>
      <c r="R2030" s="2656" t="s">
        <v>1545</v>
      </c>
      <c r="S2030" s="2656" t="s">
        <v>1545</v>
      </c>
      <c r="T2030" s="2656" t="s">
        <v>1545</v>
      </c>
      <c r="U2030" s="2656" t="s">
        <v>1545</v>
      </c>
      <c r="V2030" s="2656" t="s">
        <v>1545</v>
      </c>
      <c r="W2030" s="2656" t="s">
        <v>1545</v>
      </c>
      <c r="X2030" s="2990">
        <v>0.06</v>
      </c>
      <c r="Y2030" s="2656" t="s">
        <v>1545</v>
      </c>
      <c r="Z2030" s="2656" t="s">
        <v>1545</v>
      </c>
      <c r="AA2030" s="2656">
        <v>50</v>
      </c>
      <c r="AB2030" s="2990">
        <v>0.06</v>
      </c>
      <c r="AC2030" s="2656" t="s">
        <v>1545</v>
      </c>
      <c r="AD2030" s="2991">
        <v>34.99</v>
      </c>
      <c r="AE2030" s="2992">
        <v>2000</v>
      </c>
      <c r="AF2030" s="2990">
        <f t="shared" si="7"/>
        <v>1.7495E-2</v>
      </c>
      <c r="AG2030" s="2990">
        <v>0.1</v>
      </c>
      <c r="AH2030" s="2993" t="s">
        <v>4565</v>
      </c>
      <c r="AI2030" s="2992">
        <v>200</v>
      </c>
      <c r="AJ2030" s="2994">
        <v>3.49</v>
      </c>
      <c r="AK2030" s="2581"/>
    </row>
    <row r="2031" spans="2:37" s="2887" customFormat="1" x14ac:dyDescent="0.2">
      <c r="B2031" s="4481" t="s">
        <v>5693</v>
      </c>
      <c r="C2031" s="4482"/>
      <c r="D2031" s="2988" t="s">
        <v>5694</v>
      </c>
      <c r="E2031" s="2989">
        <v>49.99</v>
      </c>
      <c r="F2031" s="2656" t="s">
        <v>1545</v>
      </c>
      <c r="G2031" s="2656" t="s">
        <v>1545</v>
      </c>
      <c r="H2031" s="2656" t="s">
        <v>1545</v>
      </c>
      <c r="I2031" s="2656" t="s">
        <v>1545</v>
      </c>
      <c r="J2031" s="2656" t="s">
        <v>1545</v>
      </c>
      <c r="K2031" s="2656" t="s">
        <v>1545</v>
      </c>
      <c r="L2031" s="2656" t="s">
        <v>1545</v>
      </c>
      <c r="M2031" s="2656" t="s">
        <v>1545</v>
      </c>
      <c r="N2031" s="2656" t="s">
        <v>1545</v>
      </c>
      <c r="O2031" s="2656" t="s">
        <v>1545</v>
      </c>
      <c r="P2031" s="2656" t="s">
        <v>1545</v>
      </c>
      <c r="Q2031" s="2656" t="s">
        <v>1545</v>
      </c>
      <c r="R2031" s="2656" t="s">
        <v>1545</v>
      </c>
      <c r="S2031" s="2656" t="s">
        <v>1545</v>
      </c>
      <c r="T2031" s="2656" t="s">
        <v>1545</v>
      </c>
      <c r="U2031" s="2656" t="s">
        <v>1545</v>
      </c>
      <c r="V2031" s="2656" t="s">
        <v>1545</v>
      </c>
      <c r="W2031" s="2656" t="s">
        <v>1545</v>
      </c>
      <c r="X2031" s="2990">
        <v>0.06</v>
      </c>
      <c r="Y2031" s="2656" t="s">
        <v>1545</v>
      </c>
      <c r="Z2031" s="2656" t="s">
        <v>1545</v>
      </c>
      <c r="AA2031" s="2656">
        <v>50</v>
      </c>
      <c r="AB2031" s="2990">
        <v>0.06</v>
      </c>
      <c r="AC2031" s="2656" t="s">
        <v>1545</v>
      </c>
      <c r="AD2031" s="2991">
        <v>39.99</v>
      </c>
      <c r="AE2031" s="2992">
        <v>3000</v>
      </c>
      <c r="AF2031" s="2990">
        <f t="shared" si="7"/>
        <v>1.333E-2</v>
      </c>
      <c r="AG2031" s="2990">
        <v>0.1</v>
      </c>
      <c r="AH2031" s="2993" t="s">
        <v>4565</v>
      </c>
      <c r="AI2031" s="2992">
        <v>300</v>
      </c>
      <c r="AJ2031" s="2994">
        <v>3.99</v>
      </c>
      <c r="AK2031" s="2581"/>
    </row>
    <row r="2032" spans="2:37" s="2887" customFormat="1" x14ac:dyDescent="0.2">
      <c r="B2032" s="4481" t="s">
        <v>5695</v>
      </c>
      <c r="C2032" s="4482"/>
      <c r="D2032" s="2988" t="s">
        <v>5696</v>
      </c>
      <c r="E2032" s="2989">
        <v>59.99</v>
      </c>
      <c r="F2032" s="2656" t="s">
        <v>1545</v>
      </c>
      <c r="G2032" s="2656" t="s">
        <v>1545</v>
      </c>
      <c r="H2032" s="2656" t="s">
        <v>1545</v>
      </c>
      <c r="I2032" s="2656" t="s">
        <v>1545</v>
      </c>
      <c r="J2032" s="2656" t="s">
        <v>1545</v>
      </c>
      <c r="K2032" s="2656" t="s">
        <v>1545</v>
      </c>
      <c r="L2032" s="2656" t="s">
        <v>1545</v>
      </c>
      <c r="M2032" s="2656" t="s">
        <v>1545</v>
      </c>
      <c r="N2032" s="2656" t="s">
        <v>1545</v>
      </c>
      <c r="O2032" s="2656" t="s">
        <v>1545</v>
      </c>
      <c r="P2032" s="2656" t="s">
        <v>1545</v>
      </c>
      <c r="Q2032" s="2656" t="s">
        <v>1545</v>
      </c>
      <c r="R2032" s="2656" t="s">
        <v>1545</v>
      </c>
      <c r="S2032" s="2656" t="s">
        <v>1545</v>
      </c>
      <c r="T2032" s="2656" t="s">
        <v>1545</v>
      </c>
      <c r="U2032" s="2656" t="s">
        <v>1545</v>
      </c>
      <c r="V2032" s="2656" t="s">
        <v>1545</v>
      </c>
      <c r="W2032" s="2656" t="s">
        <v>1545</v>
      </c>
      <c r="X2032" s="2990">
        <v>0.06</v>
      </c>
      <c r="Y2032" s="2656" t="s">
        <v>1545</v>
      </c>
      <c r="Z2032" s="2656" t="s">
        <v>1545</v>
      </c>
      <c r="AA2032" s="2656">
        <v>50</v>
      </c>
      <c r="AB2032" s="2990">
        <v>0.06</v>
      </c>
      <c r="AC2032" s="2656" t="s">
        <v>1545</v>
      </c>
      <c r="AD2032" s="2991">
        <v>49.99</v>
      </c>
      <c r="AE2032" s="2992">
        <v>5000</v>
      </c>
      <c r="AF2032" s="2990">
        <f t="shared" si="7"/>
        <v>9.9979999999999999E-3</v>
      </c>
      <c r="AG2032" s="2990">
        <v>0.1</v>
      </c>
      <c r="AH2032" s="2993" t="s">
        <v>4565</v>
      </c>
      <c r="AI2032" s="2992">
        <v>300</v>
      </c>
      <c r="AJ2032" s="2994">
        <v>3.99</v>
      </c>
      <c r="AK2032" s="2581"/>
    </row>
    <row r="2033" spans="2:37" s="2887" customFormat="1" x14ac:dyDescent="0.2">
      <c r="B2033" s="4481" t="s">
        <v>5697</v>
      </c>
      <c r="C2033" s="4482"/>
      <c r="D2033" s="2988" t="s">
        <v>5698</v>
      </c>
      <c r="E2033" s="2989">
        <v>69.990000000000009</v>
      </c>
      <c r="F2033" s="2656" t="s">
        <v>1545</v>
      </c>
      <c r="G2033" s="2656" t="s">
        <v>1545</v>
      </c>
      <c r="H2033" s="2656" t="s">
        <v>1545</v>
      </c>
      <c r="I2033" s="2656" t="s">
        <v>1545</v>
      </c>
      <c r="J2033" s="2656" t="s">
        <v>1545</v>
      </c>
      <c r="K2033" s="2656" t="s">
        <v>1545</v>
      </c>
      <c r="L2033" s="2656" t="s">
        <v>1545</v>
      </c>
      <c r="M2033" s="2656" t="s">
        <v>1545</v>
      </c>
      <c r="N2033" s="2656" t="s">
        <v>1545</v>
      </c>
      <c r="O2033" s="2656" t="s">
        <v>1545</v>
      </c>
      <c r="P2033" s="2656" t="s">
        <v>1545</v>
      </c>
      <c r="Q2033" s="2656" t="s">
        <v>1545</v>
      </c>
      <c r="R2033" s="2656" t="s">
        <v>1545</v>
      </c>
      <c r="S2033" s="2656" t="s">
        <v>1545</v>
      </c>
      <c r="T2033" s="2656" t="s">
        <v>1545</v>
      </c>
      <c r="U2033" s="2656" t="s">
        <v>1545</v>
      </c>
      <c r="V2033" s="2656" t="s">
        <v>1545</v>
      </c>
      <c r="W2033" s="2656" t="s">
        <v>1545</v>
      </c>
      <c r="X2033" s="2990">
        <v>0.06</v>
      </c>
      <c r="Y2033" s="2656" t="s">
        <v>1545</v>
      </c>
      <c r="Z2033" s="2656" t="s">
        <v>1545</v>
      </c>
      <c r="AA2033" s="2656">
        <v>50</v>
      </c>
      <c r="AB2033" s="2990">
        <v>0.06</v>
      </c>
      <c r="AC2033" s="2656" t="s">
        <v>1545</v>
      </c>
      <c r="AD2033" s="2991">
        <v>59.99</v>
      </c>
      <c r="AE2033" s="2992">
        <v>10000</v>
      </c>
      <c r="AF2033" s="2990">
        <f t="shared" si="7"/>
        <v>5.999E-3</v>
      </c>
      <c r="AG2033" s="2990">
        <v>0.1</v>
      </c>
      <c r="AH2033" s="2993" t="s">
        <v>4565</v>
      </c>
      <c r="AI2033" s="2992">
        <v>300</v>
      </c>
      <c r="AJ2033" s="2994">
        <v>3.99</v>
      </c>
      <c r="AK2033" s="2581"/>
    </row>
    <row r="2034" spans="2:37" s="2887" customFormat="1" x14ac:dyDescent="0.2">
      <c r="B2034" s="4481" t="s">
        <v>5699</v>
      </c>
      <c r="C2034" s="4482"/>
      <c r="D2034" s="2995" t="s">
        <v>5700</v>
      </c>
      <c r="E2034" s="2989">
        <v>39</v>
      </c>
      <c r="F2034" s="2656" t="s">
        <v>1545</v>
      </c>
      <c r="G2034" s="2656" t="s">
        <v>1545</v>
      </c>
      <c r="H2034" s="2656" t="s">
        <v>1545</v>
      </c>
      <c r="I2034" s="2656" t="s">
        <v>1545</v>
      </c>
      <c r="J2034" s="2656" t="s">
        <v>1545</v>
      </c>
      <c r="K2034" s="2656" t="s">
        <v>1545</v>
      </c>
      <c r="L2034" s="2656" t="s">
        <v>1545</v>
      </c>
      <c r="M2034" s="2656" t="s">
        <v>1545</v>
      </c>
      <c r="N2034" s="2656" t="s">
        <v>1545</v>
      </c>
      <c r="O2034" s="2656" t="s">
        <v>1545</v>
      </c>
      <c r="P2034" s="2656" t="s">
        <v>1545</v>
      </c>
      <c r="Q2034" s="2656" t="s">
        <v>1545</v>
      </c>
      <c r="R2034" s="2656" t="s">
        <v>1545</v>
      </c>
      <c r="S2034" s="2656" t="s">
        <v>1545</v>
      </c>
      <c r="T2034" s="2656" t="s">
        <v>1545</v>
      </c>
      <c r="U2034" s="2656" t="s">
        <v>1545</v>
      </c>
      <c r="V2034" s="2656" t="s">
        <v>1545</v>
      </c>
      <c r="W2034" s="2656" t="s">
        <v>1545</v>
      </c>
      <c r="X2034" s="2990">
        <v>0.06</v>
      </c>
      <c r="Y2034" s="2656" t="s">
        <v>1545</v>
      </c>
      <c r="Z2034" s="2656" t="s">
        <v>1545</v>
      </c>
      <c r="AA2034" s="2656" t="s">
        <v>1545</v>
      </c>
      <c r="AB2034" s="2990">
        <v>0.06</v>
      </c>
      <c r="AC2034" s="2656" t="s">
        <v>1545</v>
      </c>
      <c r="AD2034" s="2991">
        <v>29</v>
      </c>
      <c r="AE2034" s="2996">
        <v>2000</v>
      </c>
      <c r="AF2034" s="2990">
        <f t="shared" si="7"/>
        <v>1.4500000000000001E-2</v>
      </c>
      <c r="AG2034" s="2990">
        <v>0.1</v>
      </c>
      <c r="AH2034" s="2993" t="s">
        <v>4565</v>
      </c>
      <c r="AI2034" s="2996">
        <v>200</v>
      </c>
      <c r="AJ2034" s="2994">
        <v>3.49</v>
      </c>
      <c r="AK2034" s="2581"/>
    </row>
    <row r="2035" spans="2:37" s="2887" customFormat="1" x14ac:dyDescent="0.2">
      <c r="B2035" s="4481" t="s">
        <v>5701</v>
      </c>
      <c r="C2035" s="4482"/>
      <c r="D2035" s="2995" t="s">
        <v>5702</v>
      </c>
      <c r="E2035" s="2989">
        <v>49</v>
      </c>
      <c r="F2035" s="2656" t="s">
        <v>1545</v>
      </c>
      <c r="G2035" s="2656" t="s">
        <v>1545</v>
      </c>
      <c r="H2035" s="2656" t="s">
        <v>1545</v>
      </c>
      <c r="I2035" s="2656" t="s">
        <v>1545</v>
      </c>
      <c r="J2035" s="2656" t="s">
        <v>1545</v>
      </c>
      <c r="K2035" s="2656" t="s">
        <v>1545</v>
      </c>
      <c r="L2035" s="2656" t="s">
        <v>1545</v>
      </c>
      <c r="M2035" s="2656" t="s">
        <v>1545</v>
      </c>
      <c r="N2035" s="2656" t="s">
        <v>1545</v>
      </c>
      <c r="O2035" s="2656" t="s">
        <v>1545</v>
      </c>
      <c r="P2035" s="2656" t="s">
        <v>1545</v>
      </c>
      <c r="Q2035" s="2656" t="s">
        <v>1545</v>
      </c>
      <c r="R2035" s="2656" t="s">
        <v>1545</v>
      </c>
      <c r="S2035" s="2656" t="s">
        <v>1545</v>
      </c>
      <c r="T2035" s="2656" t="s">
        <v>1545</v>
      </c>
      <c r="U2035" s="2656" t="s">
        <v>1545</v>
      </c>
      <c r="V2035" s="2656" t="s">
        <v>1545</v>
      </c>
      <c r="W2035" s="2656" t="s">
        <v>1545</v>
      </c>
      <c r="X2035" s="2990">
        <v>0.06</v>
      </c>
      <c r="Y2035" s="2656" t="s">
        <v>1545</v>
      </c>
      <c r="Z2035" s="2656" t="s">
        <v>1545</v>
      </c>
      <c r="AA2035" s="2656" t="s">
        <v>1545</v>
      </c>
      <c r="AB2035" s="2990">
        <v>0.06</v>
      </c>
      <c r="AC2035" s="2656" t="s">
        <v>1545</v>
      </c>
      <c r="AD2035" s="2991">
        <v>39</v>
      </c>
      <c r="AE2035" s="2996">
        <v>3000</v>
      </c>
      <c r="AF2035" s="2990">
        <f t="shared" si="7"/>
        <v>1.2999999999999999E-2</v>
      </c>
      <c r="AG2035" s="2990">
        <v>0.1</v>
      </c>
      <c r="AH2035" s="2993" t="s">
        <v>4565</v>
      </c>
      <c r="AI2035" s="2996">
        <v>300</v>
      </c>
      <c r="AJ2035" s="2994">
        <v>3.99</v>
      </c>
      <c r="AK2035" s="2581"/>
    </row>
    <row r="2036" spans="2:37" s="2887" customFormat="1" x14ac:dyDescent="0.2">
      <c r="B2036" s="4481" t="s">
        <v>5703</v>
      </c>
      <c r="C2036" s="4482"/>
      <c r="D2036" s="2995" t="s">
        <v>5704</v>
      </c>
      <c r="E2036" s="2989">
        <v>69</v>
      </c>
      <c r="F2036" s="2656" t="s">
        <v>1545</v>
      </c>
      <c r="G2036" s="2656" t="s">
        <v>1545</v>
      </c>
      <c r="H2036" s="2656" t="s">
        <v>1545</v>
      </c>
      <c r="I2036" s="2656" t="s">
        <v>1545</v>
      </c>
      <c r="J2036" s="2656" t="s">
        <v>1545</v>
      </c>
      <c r="K2036" s="2656" t="s">
        <v>1545</v>
      </c>
      <c r="L2036" s="2656" t="s">
        <v>1545</v>
      </c>
      <c r="M2036" s="2656" t="s">
        <v>1545</v>
      </c>
      <c r="N2036" s="2656" t="s">
        <v>1545</v>
      </c>
      <c r="O2036" s="2656" t="s">
        <v>1545</v>
      </c>
      <c r="P2036" s="2656" t="s">
        <v>1545</v>
      </c>
      <c r="Q2036" s="2656" t="s">
        <v>1545</v>
      </c>
      <c r="R2036" s="2656" t="s">
        <v>1545</v>
      </c>
      <c r="S2036" s="2656" t="s">
        <v>1545</v>
      </c>
      <c r="T2036" s="2656" t="s">
        <v>1545</v>
      </c>
      <c r="U2036" s="2656" t="s">
        <v>1545</v>
      </c>
      <c r="V2036" s="2656" t="s">
        <v>1545</v>
      </c>
      <c r="W2036" s="2656" t="s">
        <v>1545</v>
      </c>
      <c r="X2036" s="2990">
        <v>0.06</v>
      </c>
      <c r="Y2036" s="2656" t="s">
        <v>1545</v>
      </c>
      <c r="Z2036" s="2656" t="s">
        <v>1545</v>
      </c>
      <c r="AA2036" s="2656" t="s">
        <v>1545</v>
      </c>
      <c r="AB2036" s="2990">
        <v>0.06</v>
      </c>
      <c r="AC2036" s="2656" t="s">
        <v>1545</v>
      </c>
      <c r="AD2036" s="2991">
        <v>59</v>
      </c>
      <c r="AE2036" s="2996">
        <v>10000</v>
      </c>
      <c r="AF2036" s="2990">
        <f t="shared" si="7"/>
        <v>5.8999999999999999E-3</v>
      </c>
      <c r="AG2036" s="2990">
        <v>0.1</v>
      </c>
      <c r="AH2036" s="2993" t="s">
        <v>4565</v>
      </c>
      <c r="AI2036" s="2996">
        <v>300</v>
      </c>
      <c r="AJ2036" s="2994">
        <v>3.99</v>
      </c>
      <c r="AK2036" s="2581"/>
    </row>
    <row r="2037" spans="2:37" s="2887" customFormat="1" x14ac:dyDescent="0.2">
      <c r="B2037" s="4481" t="s">
        <v>5705</v>
      </c>
      <c r="C2037" s="4482"/>
      <c r="D2037" s="2995" t="s">
        <v>5706</v>
      </c>
      <c r="E2037" s="2989">
        <v>19</v>
      </c>
      <c r="F2037" s="2656" t="s">
        <v>1545</v>
      </c>
      <c r="G2037" s="2656" t="s">
        <v>1545</v>
      </c>
      <c r="H2037" s="2656" t="s">
        <v>1545</v>
      </c>
      <c r="I2037" s="2656" t="s">
        <v>1545</v>
      </c>
      <c r="J2037" s="2656" t="s">
        <v>1545</v>
      </c>
      <c r="K2037" s="2656" t="s">
        <v>1545</v>
      </c>
      <c r="L2037" s="2656" t="s">
        <v>1545</v>
      </c>
      <c r="M2037" s="2656" t="s">
        <v>1545</v>
      </c>
      <c r="N2037" s="2656" t="s">
        <v>1545</v>
      </c>
      <c r="O2037" s="2656" t="s">
        <v>1545</v>
      </c>
      <c r="P2037" s="2656" t="s">
        <v>1545</v>
      </c>
      <c r="Q2037" s="2656" t="s">
        <v>1545</v>
      </c>
      <c r="R2037" s="2656" t="s">
        <v>1545</v>
      </c>
      <c r="S2037" s="2656" t="s">
        <v>1545</v>
      </c>
      <c r="T2037" s="2656" t="s">
        <v>1545</v>
      </c>
      <c r="U2037" s="2656" t="s">
        <v>1545</v>
      </c>
      <c r="V2037" s="2656" t="s">
        <v>1545</v>
      </c>
      <c r="W2037" s="2656" t="s">
        <v>1545</v>
      </c>
      <c r="X2037" s="2990">
        <v>0.06</v>
      </c>
      <c r="Y2037" s="2656" t="s">
        <v>1545</v>
      </c>
      <c r="Z2037" s="2656" t="s">
        <v>1545</v>
      </c>
      <c r="AA2037" s="2656" t="s">
        <v>1545</v>
      </c>
      <c r="AB2037" s="2990">
        <v>0.06</v>
      </c>
      <c r="AC2037" s="2656" t="s">
        <v>1545</v>
      </c>
      <c r="AD2037" s="2991">
        <v>19</v>
      </c>
      <c r="AE2037" s="2996">
        <v>1000</v>
      </c>
      <c r="AF2037" s="2990">
        <f t="shared" si="7"/>
        <v>1.9E-2</v>
      </c>
      <c r="AG2037" s="2990">
        <v>0.1</v>
      </c>
      <c r="AH2037" s="2993" t="s">
        <v>4565</v>
      </c>
      <c r="AI2037" s="2996">
        <v>100</v>
      </c>
      <c r="AJ2037" s="2994">
        <v>2.4900000000000002</v>
      </c>
      <c r="AK2037" s="2581"/>
    </row>
    <row r="2038" spans="2:37" s="2887" customFormat="1" x14ac:dyDescent="0.2">
      <c r="B2038" s="4481" t="s">
        <v>5707</v>
      </c>
      <c r="C2038" s="4482"/>
      <c r="D2038" s="2995" t="s">
        <v>5708</v>
      </c>
      <c r="E2038" s="2989">
        <v>29</v>
      </c>
      <c r="F2038" s="2656" t="s">
        <v>1545</v>
      </c>
      <c r="G2038" s="2656" t="s">
        <v>1545</v>
      </c>
      <c r="H2038" s="2656" t="s">
        <v>1545</v>
      </c>
      <c r="I2038" s="2656" t="s">
        <v>1545</v>
      </c>
      <c r="J2038" s="2656" t="s">
        <v>1545</v>
      </c>
      <c r="K2038" s="2656" t="s">
        <v>1545</v>
      </c>
      <c r="L2038" s="2656" t="s">
        <v>1545</v>
      </c>
      <c r="M2038" s="2656" t="s">
        <v>1545</v>
      </c>
      <c r="N2038" s="2656" t="s">
        <v>1545</v>
      </c>
      <c r="O2038" s="2656" t="s">
        <v>1545</v>
      </c>
      <c r="P2038" s="2656" t="s">
        <v>1545</v>
      </c>
      <c r="Q2038" s="2656" t="s">
        <v>1545</v>
      </c>
      <c r="R2038" s="2656" t="s">
        <v>1545</v>
      </c>
      <c r="S2038" s="2656" t="s">
        <v>1545</v>
      </c>
      <c r="T2038" s="2656" t="s">
        <v>1545</v>
      </c>
      <c r="U2038" s="2656" t="s">
        <v>1545</v>
      </c>
      <c r="V2038" s="2656" t="s">
        <v>1545</v>
      </c>
      <c r="W2038" s="2656" t="s">
        <v>1545</v>
      </c>
      <c r="X2038" s="2990">
        <v>0.06</v>
      </c>
      <c r="Y2038" s="2656" t="s">
        <v>1545</v>
      </c>
      <c r="Z2038" s="2656" t="s">
        <v>1545</v>
      </c>
      <c r="AA2038" s="2656" t="s">
        <v>1545</v>
      </c>
      <c r="AB2038" s="2990">
        <v>0.06</v>
      </c>
      <c r="AC2038" s="2656" t="s">
        <v>1545</v>
      </c>
      <c r="AD2038" s="2991">
        <v>29</v>
      </c>
      <c r="AE2038" s="2996">
        <v>2000</v>
      </c>
      <c r="AF2038" s="2990">
        <f t="shared" si="7"/>
        <v>1.4500000000000001E-2</v>
      </c>
      <c r="AG2038" s="2990">
        <v>0.1</v>
      </c>
      <c r="AH2038" s="2993" t="s">
        <v>4565</v>
      </c>
      <c r="AI2038" s="2996">
        <v>200</v>
      </c>
      <c r="AJ2038" s="2994">
        <v>3.49</v>
      </c>
      <c r="AK2038" s="2581"/>
    </row>
    <row r="2039" spans="2:37" s="2887" customFormat="1" x14ac:dyDescent="0.2">
      <c r="B2039" s="4481" t="s">
        <v>5709</v>
      </c>
      <c r="C2039" s="4482"/>
      <c r="D2039" s="2995" t="s">
        <v>5710</v>
      </c>
      <c r="E2039" s="2989">
        <v>39</v>
      </c>
      <c r="F2039" s="2656" t="s">
        <v>1545</v>
      </c>
      <c r="G2039" s="2656" t="s">
        <v>1545</v>
      </c>
      <c r="H2039" s="2656" t="s">
        <v>1545</v>
      </c>
      <c r="I2039" s="2656" t="s">
        <v>1545</v>
      </c>
      <c r="J2039" s="2656" t="s">
        <v>1545</v>
      </c>
      <c r="K2039" s="2656" t="s">
        <v>1545</v>
      </c>
      <c r="L2039" s="2656" t="s">
        <v>1545</v>
      </c>
      <c r="M2039" s="2656" t="s">
        <v>1545</v>
      </c>
      <c r="N2039" s="2656" t="s">
        <v>1545</v>
      </c>
      <c r="O2039" s="2656" t="s">
        <v>1545</v>
      </c>
      <c r="P2039" s="2656" t="s">
        <v>1545</v>
      </c>
      <c r="Q2039" s="2656" t="s">
        <v>1545</v>
      </c>
      <c r="R2039" s="2656" t="s">
        <v>1545</v>
      </c>
      <c r="S2039" s="2656" t="s">
        <v>1545</v>
      </c>
      <c r="T2039" s="2656" t="s">
        <v>1545</v>
      </c>
      <c r="U2039" s="2656" t="s">
        <v>1545</v>
      </c>
      <c r="V2039" s="2656" t="s">
        <v>1545</v>
      </c>
      <c r="W2039" s="2656" t="s">
        <v>1545</v>
      </c>
      <c r="X2039" s="2990">
        <v>0.06</v>
      </c>
      <c r="Y2039" s="2656" t="s">
        <v>1545</v>
      </c>
      <c r="Z2039" s="2656" t="s">
        <v>1545</v>
      </c>
      <c r="AA2039" s="2656" t="s">
        <v>1545</v>
      </c>
      <c r="AB2039" s="2990">
        <v>0.06</v>
      </c>
      <c r="AC2039" s="2656" t="s">
        <v>1545</v>
      </c>
      <c r="AD2039" s="2991">
        <v>39</v>
      </c>
      <c r="AE2039" s="2996">
        <v>3000</v>
      </c>
      <c r="AF2039" s="2990">
        <f t="shared" si="7"/>
        <v>1.2999999999999999E-2</v>
      </c>
      <c r="AG2039" s="2990">
        <v>0.1</v>
      </c>
      <c r="AH2039" s="2993" t="s">
        <v>4565</v>
      </c>
      <c r="AI2039" s="2996">
        <v>300</v>
      </c>
      <c r="AJ2039" s="2994">
        <v>3.99</v>
      </c>
      <c r="AK2039" s="2581"/>
    </row>
    <row r="2040" spans="2:37" s="2887" customFormat="1" ht="13.5" thickBot="1" x14ac:dyDescent="0.25">
      <c r="B2040" s="4491" t="s">
        <v>5711</v>
      </c>
      <c r="C2040" s="4492"/>
      <c r="D2040" s="3091" t="s">
        <v>5712</v>
      </c>
      <c r="E2040" s="3092">
        <v>59</v>
      </c>
      <c r="F2040" s="2662" t="s">
        <v>1545</v>
      </c>
      <c r="G2040" s="2662" t="s">
        <v>1545</v>
      </c>
      <c r="H2040" s="2662" t="s">
        <v>1545</v>
      </c>
      <c r="I2040" s="2662" t="s">
        <v>1545</v>
      </c>
      <c r="J2040" s="2662" t="s">
        <v>1545</v>
      </c>
      <c r="K2040" s="2662" t="s">
        <v>1545</v>
      </c>
      <c r="L2040" s="2662" t="s">
        <v>1545</v>
      </c>
      <c r="M2040" s="2662" t="s">
        <v>1545</v>
      </c>
      <c r="N2040" s="2662" t="s">
        <v>1545</v>
      </c>
      <c r="O2040" s="2662" t="s">
        <v>1545</v>
      </c>
      <c r="P2040" s="2662" t="s">
        <v>1545</v>
      </c>
      <c r="Q2040" s="2662" t="s">
        <v>1545</v>
      </c>
      <c r="R2040" s="2662" t="s">
        <v>1545</v>
      </c>
      <c r="S2040" s="2662" t="s">
        <v>1545</v>
      </c>
      <c r="T2040" s="2662" t="s">
        <v>1545</v>
      </c>
      <c r="U2040" s="2662" t="s">
        <v>1545</v>
      </c>
      <c r="V2040" s="2662" t="s">
        <v>1545</v>
      </c>
      <c r="W2040" s="2662" t="s">
        <v>1545</v>
      </c>
      <c r="X2040" s="3093">
        <v>0.06</v>
      </c>
      <c r="Y2040" s="2662" t="s">
        <v>1545</v>
      </c>
      <c r="Z2040" s="2662" t="s">
        <v>1545</v>
      </c>
      <c r="AA2040" s="2662" t="s">
        <v>1545</v>
      </c>
      <c r="AB2040" s="3093">
        <v>0.06</v>
      </c>
      <c r="AC2040" s="2662" t="s">
        <v>1545</v>
      </c>
      <c r="AD2040" s="3094">
        <v>59</v>
      </c>
      <c r="AE2040" s="3095">
        <v>10000</v>
      </c>
      <c r="AF2040" s="3093">
        <f>AD2040/AE2040</f>
        <v>5.8999999999999999E-3</v>
      </c>
      <c r="AG2040" s="3093">
        <v>0.1</v>
      </c>
      <c r="AH2040" s="3096" t="s">
        <v>4565</v>
      </c>
      <c r="AI2040" s="3095">
        <v>300</v>
      </c>
      <c r="AJ2040" s="3097">
        <v>3.99</v>
      </c>
      <c r="AK2040" s="2581"/>
    </row>
    <row r="2041" spans="2:37" s="2887" customFormat="1" x14ac:dyDescent="0.2">
      <c r="B2041" s="2582"/>
      <c r="C2041" s="2575"/>
      <c r="D2041" s="2575"/>
      <c r="E2041" s="2575"/>
      <c r="F2041" s="2575"/>
      <c r="G2041" s="2575"/>
      <c r="H2041" s="2575"/>
      <c r="I2041" s="2576"/>
      <c r="J2041" s="2576"/>
      <c r="K2041" s="2576"/>
      <c r="L2041" s="2576"/>
      <c r="M2041" s="2575"/>
      <c r="N2041" s="2576"/>
      <c r="O2041" s="2576"/>
      <c r="P2041" s="2576"/>
      <c r="Q2041" s="2576"/>
      <c r="R2041" s="2576"/>
      <c r="S2041" s="2575"/>
      <c r="T2041" s="2574"/>
      <c r="U2041" s="2574"/>
      <c r="V2041" s="2574"/>
      <c r="W2041" s="2574"/>
      <c r="X2041" s="2574"/>
      <c r="Y2041" s="2574"/>
      <c r="Z2041" s="2574"/>
      <c r="AA2041" s="2574"/>
      <c r="AB2041" s="2574"/>
      <c r="AC2041" s="2574"/>
      <c r="AD2041" s="2574"/>
      <c r="AE2041" s="2574"/>
      <c r="AF2041" s="2574"/>
      <c r="AG2041" s="2574"/>
      <c r="AH2041" s="2574"/>
      <c r="AI2041" s="2574"/>
      <c r="AJ2041" s="2574"/>
      <c r="AK2041" s="2581"/>
    </row>
    <row r="2042" spans="2:37" s="2887" customFormat="1" x14ac:dyDescent="0.2">
      <c r="B2042" s="3641" t="s">
        <v>5051</v>
      </c>
      <c r="C2042" s="3642"/>
      <c r="D2042" s="3640" t="s">
        <v>5102</v>
      </c>
      <c r="E2042" s="3640"/>
      <c r="F2042" s="3640"/>
      <c r="G2042" s="3640"/>
      <c r="H2042" s="2578"/>
      <c r="I2042" s="2578"/>
      <c r="J2042" s="2578"/>
      <c r="K2042" s="2578"/>
      <c r="L2042" s="2578"/>
      <c r="M2042" s="2578"/>
      <c r="N2042" s="2578"/>
      <c r="O2042" s="2578"/>
      <c r="P2042" s="2578"/>
      <c r="Q2042" s="2578"/>
      <c r="R2042" s="2578"/>
      <c r="S2042" s="2578"/>
      <c r="T2042" s="2574"/>
      <c r="U2042" s="2574"/>
      <c r="V2042" s="2574"/>
      <c r="W2042" s="2574"/>
      <c r="X2042" s="2574"/>
      <c r="Y2042" s="2574"/>
      <c r="Z2042" s="2574"/>
      <c r="AA2042" s="2574"/>
      <c r="AB2042" s="2574"/>
      <c r="AC2042" s="2574"/>
      <c r="AD2042" s="2574"/>
      <c r="AE2042" s="2574"/>
      <c r="AF2042" s="2574"/>
      <c r="AG2042" s="2574"/>
      <c r="AH2042" s="2574"/>
      <c r="AI2042" s="2574"/>
      <c r="AJ2042" s="2574"/>
      <c r="AK2042" s="2581"/>
    </row>
    <row r="2043" spans="2:37" s="2887" customFormat="1" x14ac:dyDescent="0.2">
      <c r="B2043" s="3641" t="s">
        <v>5052</v>
      </c>
      <c r="C2043" s="3642"/>
      <c r="D2043" s="3640" t="s">
        <v>1528</v>
      </c>
      <c r="E2043" s="3640"/>
      <c r="F2043" s="3640"/>
      <c r="G2043" s="3640"/>
      <c r="H2043" s="2578"/>
      <c r="I2043" s="2578"/>
      <c r="J2043" s="2578"/>
      <c r="K2043" s="2578"/>
      <c r="L2043" s="2578"/>
      <c r="M2043" s="2578"/>
      <c r="N2043" s="2578"/>
      <c r="O2043" s="2578"/>
      <c r="P2043" s="2578"/>
      <c r="Q2043" s="2578"/>
      <c r="R2043" s="2578"/>
      <c r="S2043" s="2578"/>
      <c r="T2043" s="2574"/>
      <c r="U2043" s="2574"/>
      <c r="V2043" s="2574"/>
      <c r="W2043" s="2574"/>
      <c r="X2043" s="2574"/>
      <c r="Y2043" s="2574"/>
      <c r="Z2043" s="2574"/>
      <c r="AA2043" s="2574"/>
      <c r="AB2043" s="2574"/>
      <c r="AC2043" s="2574"/>
      <c r="AD2043" s="2574"/>
      <c r="AE2043" s="2574"/>
      <c r="AF2043" s="2574"/>
      <c r="AG2043" s="2574"/>
      <c r="AH2043" s="2574"/>
      <c r="AI2043" s="2574"/>
      <c r="AJ2043" s="2574"/>
      <c r="AK2043" s="2581"/>
    </row>
    <row r="2044" spans="2:37" s="2887" customFormat="1" ht="15.75" thickBot="1" x14ac:dyDescent="0.25">
      <c r="B2044" s="3645"/>
      <c r="C2044" s="3646"/>
      <c r="D2044" s="3647"/>
      <c r="E2044" s="3647"/>
      <c r="F2044" s="3647"/>
      <c r="G2044" s="3647"/>
      <c r="H2044" s="2583"/>
      <c r="I2044" s="2583"/>
      <c r="J2044" s="2583"/>
      <c r="K2044" s="2583"/>
      <c r="L2044" s="2583"/>
      <c r="M2044" s="2583"/>
      <c r="N2044" s="2583"/>
      <c r="O2044" s="2583"/>
      <c r="P2044" s="2583"/>
      <c r="Q2044" s="2583"/>
      <c r="R2044" s="2583"/>
      <c r="S2044" s="2583"/>
      <c r="T2044" s="2584"/>
      <c r="U2044" s="2584"/>
      <c r="V2044" s="2584"/>
      <c r="W2044" s="2584"/>
      <c r="X2044" s="2584"/>
      <c r="Y2044" s="2584"/>
      <c r="Z2044" s="2584"/>
      <c r="AA2044" s="2584"/>
      <c r="AB2044" s="2584"/>
      <c r="AC2044" s="2584"/>
      <c r="AD2044" s="2584"/>
      <c r="AE2044" s="2584"/>
      <c r="AF2044" s="2584"/>
      <c r="AG2044" s="2584"/>
      <c r="AH2044" s="2584"/>
      <c r="AI2044" s="2584"/>
      <c r="AJ2044" s="2584"/>
      <c r="AK2044" s="2586"/>
    </row>
    <row r="2045" spans="2:37" s="2887" customFormat="1" x14ac:dyDescent="0.2">
      <c r="B2045" s="2786" t="str">
        <f>+B2017</f>
        <v>.</v>
      </c>
    </row>
    <row r="2046" spans="2:37" s="2887" customFormat="1" ht="13.5" thickBot="1" x14ac:dyDescent="0.25"/>
    <row r="2047" spans="2:37" s="2887" customFormat="1" ht="20.25" x14ac:dyDescent="0.2">
      <c r="B2047" s="3616" t="s">
        <v>5060</v>
      </c>
      <c r="C2047" s="3617"/>
      <c r="D2047" s="3617"/>
      <c r="E2047" s="3617"/>
      <c r="F2047" s="3617"/>
      <c r="G2047" s="3617"/>
      <c r="H2047" s="3617"/>
      <c r="I2047" s="3617"/>
      <c r="J2047" s="3617"/>
      <c r="K2047" s="3617"/>
      <c r="L2047" s="3617"/>
      <c r="M2047" s="3617"/>
      <c r="N2047" s="3617"/>
      <c r="O2047" s="3617"/>
      <c r="P2047" s="3617"/>
      <c r="Q2047" s="3617"/>
      <c r="R2047" s="3617"/>
      <c r="S2047" s="3617"/>
      <c r="T2047" s="3617"/>
      <c r="U2047" s="3617"/>
      <c r="V2047" s="3617"/>
      <c r="W2047" s="3617"/>
      <c r="X2047" s="3617"/>
      <c r="Y2047" s="3617"/>
      <c r="Z2047" s="3617"/>
      <c r="AA2047" s="3617"/>
      <c r="AB2047" s="3617"/>
      <c r="AC2047" s="3617"/>
      <c r="AD2047" s="3617"/>
      <c r="AE2047" s="3617"/>
      <c r="AF2047" s="3617"/>
      <c r="AG2047" s="3617"/>
      <c r="AH2047" s="3617"/>
      <c r="AI2047" s="3617"/>
      <c r="AJ2047" s="3617"/>
      <c r="AK2047" s="3618"/>
    </row>
    <row r="2048" spans="2:37" s="2887" customFormat="1" x14ac:dyDescent="0.2">
      <c r="B2048" s="2579"/>
      <c r="C2048" s="2961"/>
      <c r="D2048" s="2961"/>
      <c r="E2048" s="2961"/>
      <c r="F2048" s="2961"/>
      <c r="G2048" s="2580"/>
      <c r="H2048" s="2580"/>
      <c r="I2048" s="2580"/>
      <c r="J2048" s="2580"/>
      <c r="K2048" s="2580"/>
      <c r="L2048" s="2580"/>
      <c r="M2048" s="2580"/>
      <c r="N2048" s="2580"/>
      <c r="O2048" s="2580"/>
      <c r="P2048" s="2580"/>
      <c r="Q2048" s="2580"/>
      <c r="R2048" s="2580"/>
      <c r="S2048" s="2580"/>
      <c r="T2048" s="2580"/>
      <c r="U2048" s="2580"/>
      <c r="V2048" s="2580"/>
      <c r="W2048" s="2580"/>
      <c r="X2048" s="2580"/>
      <c r="Y2048" s="2580"/>
      <c r="Z2048" s="2580"/>
      <c r="AA2048" s="2580"/>
      <c r="AB2048" s="2580"/>
      <c r="AC2048" s="2580"/>
      <c r="AD2048" s="2580"/>
      <c r="AE2048" s="2580"/>
      <c r="AF2048" s="2580"/>
      <c r="AG2048" s="2580"/>
      <c r="AH2048" s="2580"/>
      <c r="AI2048" s="2580"/>
      <c r="AJ2048" s="2580"/>
      <c r="AK2048" s="2581"/>
    </row>
    <row r="2049" spans="2:37" s="2887" customFormat="1" x14ac:dyDescent="0.2">
      <c r="B2049" s="2579" t="s">
        <v>5047</v>
      </c>
      <c r="C2049" s="2961"/>
      <c r="D2049" s="3720" t="s">
        <v>5673</v>
      </c>
      <c r="E2049" s="3720"/>
      <c r="F2049" s="3720"/>
      <c r="G2049" s="2580"/>
      <c r="H2049" s="2580"/>
      <c r="I2049" s="2580"/>
      <c r="J2049" s="2580"/>
      <c r="K2049" s="2580"/>
      <c r="L2049" s="2580"/>
      <c r="M2049" s="2580"/>
      <c r="N2049" s="2580"/>
      <c r="O2049" s="2580"/>
      <c r="P2049" s="2580"/>
      <c r="Q2049" s="2580"/>
      <c r="R2049" s="2580"/>
      <c r="S2049" s="2580"/>
      <c r="T2049" s="2580"/>
      <c r="U2049" s="2580"/>
      <c r="V2049" s="2580"/>
      <c r="W2049" s="2580"/>
      <c r="X2049" s="2580"/>
      <c r="Y2049" s="2580"/>
      <c r="Z2049" s="2580"/>
      <c r="AA2049" s="2580"/>
      <c r="AB2049" s="2580"/>
      <c r="AC2049" s="2580"/>
      <c r="AD2049" s="2580"/>
      <c r="AE2049" s="2580"/>
      <c r="AF2049" s="2580"/>
      <c r="AG2049" s="2580"/>
      <c r="AH2049" s="2580"/>
      <c r="AI2049" s="2580"/>
      <c r="AJ2049" s="2580"/>
      <c r="AK2049" s="2581"/>
    </row>
    <row r="2050" spans="2:37" s="2887" customFormat="1" ht="13.5" thickBot="1" x14ac:dyDescent="0.25">
      <c r="B2050" s="3620" t="s">
        <v>5061</v>
      </c>
      <c r="C2050" s="3621"/>
      <c r="D2050" s="3622">
        <v>41515</v>
      </c>
      <c r="E2050" s="3622"/>
      <c r="F2050" s="2961"/>
      <c r="G2050" s="2580"/>
      <c r="H2050" s="2580"/>
      <c r="I2050" s="2580"/>
      <c r="J2050" s="2580"/>
      <c r="K2050" s="2580"/>
      <c r="L2050" s="2580"/>
      <c r="M2050" s="2580"/>
      <c r="N2050" s="2580"/>
      <c r="O2050" s="2580"/>
      <c r="P2050" s="2580"/>
      <c r="Q2050" s="2580"/>
      <c r="R2050" s="2580"/>
      <c r="S2050" s="2580"/>
      <c r="T2050" s="2580"/>
      <c r="U2050" s="2580"/>
      <c r="V2050" s="2580"/>
      <c r="W2050" s="2580"/>
      <c r="X2050" s="2580"/>
      <c r="Y2050" s="2580"/>
      <c r="Z2050" s="2580"/>
      <c r="AA2050" s="2580"/>
      <c r="AB2050" s="2580"/>
      <c r="AC2050" s="2580"/>
      <c r="AD2050" s="2580"/>
      <c r="AE2050" s="2580"/>
      <c r="AF2050" s="2580"/>
      <c r="AG2050" s="2580"/>
      <c r="AH2050" s="2580"/>
      <c r="AI2050" s="2580"/>
      <c r="AJ2050" s="2580"/>
      <c r="AK2050" s="2581"/>
    </row>
    <row r="2051" spans="2:37" s="2887" customFormat="1" ht="95.25" customHeight="1" thickBot="1" x14ac:dyDescent="0.25">
      <c r="B2051" s="3633" t="s">
        <v>5062</v>
      </c>
      <c r="C2051" s="3677"/>
      <c r="D2051" s="3721" t="s">
        <v>5674</v>
      </c>
      <c r="E2051" s="3722"/>
      <c r="F2051" s="3722"/>
      <c r="G2051" s="3722"/>
      <c r="H2051" s="3722"/>
      <c r="I2051" s="3722"/>
      <c r="J2051" s="3722"/>
      <c r="K2051" s="3723"/>
      <c r="L2051" s="2580"/>
      <c r="M2051" s="2580"/>
      <c r="N2051" s="2580"/>
      <c r="O2051" s="2580"/>
      <c r="P2051" s="2580"/>
      <c r="Q2051" s="2580"/>
      <c r="R2051" s="2580"/>
      <c r="S2051" s="2580"/>
      <c r="T2051" s="2580"/>
      <c r="U2051" s="2580"/>
      <c r="V2051" s="2580"/>
      <c r="W2051" s="2580"/>
      <c r="X2051" s="2580"/>
      <c r="Y2051" s="2580"/>
      <c r="Z2051" s="2580"/>
      <c r="AA2051" s="2580"/>
      <c r="AB2051" s="2580"/>
      <c r="AC2051" s="2580"/>
      <c r="AD2051" s="2580"/>
      <c r="AE2051" s="2580"/>
      <c r="AF2051" s="2580"/>
      <c r="AG2051" s="2580"/>
      <c r="AH2051" s="2580"/>
      <c r="AI2051" s="2580"/>
      <c r="AJ2051" s="2580"/>
      <c r="AK2051" s="2581"/>
    </row>
    <row r="2052" spans="2:37" s="2887" customFormat="1" ht="13.5" thickBot="1" x14ac:dyDescent="0.25">
      <c r="B2052" s="3635"/>
      <c r="C2052" s="3626"/>
      <c r="D2052" s="3626"/>
      <c r="E2052" s="3626"/>
      <c r="F2052" s="3626"/>
      <c r="G2052" s="3626"/>
      <c r="H2052" s="3626"/>
      <c r="I2052" s="3626"/>
      <c r="J2052" s="3626"/>
      <c r="K2052" s="3626"/>
      <c r="L2052" s="3626"/>
      <c r="M2052" s="3626"/>
      <c r="N2052" s="3626"/>
      <c r="O2052" s="3626"/>
      <c r="P2052" s="3626"/>
      <c r="Q2052" s="3626"/>
      <c r="R2052" s="2580"/>
      <c r="S2052" s="2580"/>
      <c r="T2052" s="2580"/>
      <c r="U2052" s="2580"/>
      <c r="V2052" s="2580"/>
      <c r="W2052" s="2580"/>
      <c r="X2052" s="2580"/>
      <c r="Y2052" s="2580"/>
      <c r="Z2052" s="2580"/>
      <c r="AA2052" s="2580"/>
      <c r="AB2052" s="2580"/>
      <c r="AC2052" s="2580"/>
      <c r="AD2052" s="2580"/>
      <c r="AE2052" s="2580"/>
      <c r="AF2052" s="2580"/>
      <c r="AG2052" s="2580"/>
      <c r="AH2052" s="2580"/>
      <c r="AI2052" s="2580"/>
      <c r="AJ2052" s="2580"/>
      <c r="AK2052" s="2581"/>
    </row>
    <row r="2053" spans="2:37" s="2887" customFormat="1" ht="13.5" thickBot="1" x14ac:dyDescent="0.25">
      <c r="B2053" s="3627" t="s">
        <v>5063</v>
      </c>
      <c r="C2053" s="3627"/>
      <c r="D2053" s="3627" t="s">
        <v>5053</v>
      </c>
      <c r="E2053" s="3627" t="s">
        <v>5064</v>
      </c>
      <c r="F2053" s="3629" t="s">
        <v>224</v>
      </c>
      <c r="G2053" s="3629"/>
      <c r="H2053" s="3629"/>
      <c r="I2053" s="3629"/>
      <c r="J2053" s="3629"/>
      <c r="K2053" s="3629"/>
      <c r="L2053" s="3629"/>
      <c r="M2053" s="3629"/>
      <c r="N2053" s="3629"/>
      <c r="O2053" s="3629"/>
      <c r="P2053" s="3629"/>
      <c r="Q2053" s="3629"/>
      <c r="R2053" s="3629"/>
      <c r="S2053" s="3629" t="s">
        <v>340</v>
      </c>
      <c r="T2053" s="3629"/>
      <c r="U2053" s="3629"/>
      <c r="V2053" s="3629"/>
      <c r="W2053" s="3629"/>
      <c r="X2053" s="3629"/>
      <c r="Y2053" s="3629"/>
      <c r="Z2053" s="3629"/>
      <c r="AA2053" s="3629"/>
      <c r="AB2053" s="3629"/>
      <c r="AC2053" s="3629"/>
      <c r="AD2053" s="3629" t="s">
        <v>225</v>
      </c>
      <c r="AE2053" s="3629"/>
      <c r="AF2053" s="3629"/>
      <c r="AG2053" s="3629"/>
      <c r="AH2053" s="3630" t="s">
        <v>5048</v>
      </c>
      <c r="AI2053" s="3630"/>
      <c r="AJ2053" s="3630"/>
      <c r="AK2053" s="2581"/>
    </row>
    <row r="2054" spans="2:37" s="2887" customFormat="1" ht="25.5" customHeight="1" thickBot="1" x14ac:dyDescent="0.25">
      <c r="B2054" s="3628"/>
      <c r="C2054" s="3628"/>
      <c r="D2054" s="3628"/>
      <c r="E2054" s="3628"/>
      <c r="F2054" s="3628" t="s">
        <v>5065</v>
      </c>
      <c r="G2054" s="3628" t="s">
        <v>5066</v>
      </c>
      <c r="H2054" s="3627" t="s">
        <v>5067</v>
      </c>
      <c r="I2054" s="3631" t="s">
        <v>5068</v>
      </c>
      <c r="J2054" s="3631" t="s">
        <v>5069</v>
      </c>
      <c r="K2054" s="3632" t="s">
        <v>5070</v>
      </c>
      <c r="L2054" s="3632" t="s">
        <v>5071</v>
      </c>
      <c r="M2054" s="3631" t="s">
        <v>5072</v>
      </c>
      <c r="N2054" s="3631"/>
      <c r="O2054" s="3632" t="s">
        <v>5073</v>
      </c>
      <c r="P2054" s="3632" t="s">
        <v>5074</v>
      </c>
      <c r="Q2054" s="3632" t="s">
        <v>5075</v>
      </c>
      <c r="R2054" s="3632" t="s">
        <v>5076</v>
      </c>
      <c r="S2054" s="3627" t="s">
        <v>5077</v>
      </c>
      <c r="T2054" s="3627" t="s">
        <v>5078</v>
      </c>
      <c r="U2054" s="3627" t="s">
        <v>5079</v>
      </c>
      <c r="V2054" s="3627" t="s">
        <v>5080</v>
      </c>
      <c r="W2054" s="3627" t="s">
        <v>5081</v>
      </c>
      <c r="X2054" s="3627" t="s">
        <v>5082</v>
      </c>
      <c r="Y2054" s="3627" t="s">
        <v>5083</v>
      </c>
      <c r="Z2054" s="3627" t="s">
        <v>5084</v>
      </c>
      <c r="AA2054" s="3627" t="s">
        <v>5085</v>
      </c>
      <c r="AB2054" s="3631" t="s">
        <v>5086</v>
      </c>
      <c r="AC2054" s="3631" t="s">
        <v>5087</v>
      </c>
      <c r="AD2054" s="3627" t="s">
        <v>5088</v>
      </c>
      <c r="AE2054" s="3627" t="s">
        <v>5089</v>
      </c>
      <c r="AF2054" s="3627" t="s">
        <v>5090</v>
      </c>
      <c r="AG2054" s="3627" t="s">
        <v>5091</v>
      </c>
      <c r="AH2054" s="3627" t="s">
        <v>1162</v>
      </c>
      <c r="AI2054" s="3627" t="s">
        <v>5049</v>
      </c>
      <c r="AJ2054" s="3627" t="s">
        <v>5050</v>
      </c>
      <c r="AK2054" s="2581"/>
    </row>
    <row r="2055" spans="2:37" s="2887" customFormat="1" ht="13.5" thickBot="1" x14ac:dyDescent="0.25">
      <c r="B2055" s="3628"/>
      <c r="C2055" s="3628"/>
      <c r="D2055" s="3628"/>
      <c r="E2055" s="3628"/>
      <c r="F2055" s="3628"/>
      <c r="G2055" s="3628"/>
      <c r="H2055" s="3628"/>
      <c r="I2055" s="3632"/>
      <c r="J2055" s="3632"/>
      <c r="K2055" s="3632"/>
      <c r="L2055" s="3632"/>
      <c r="M2055" s="2958" t="s">
        <v>5092</v>
      </c>
      <c r="N2055" s="2959" t="s">
        <v>2809</v>
      </c>
      <c r="O2055" s="3632"/>
      <c r="P2055" s="3632"/>
      <c r="Q2055" s="3632"/>
      <c r="R2055" s="3632"/>
      <c r="S2055" s="3628"/>
      <c r="T2055" s="3628"/>
      <c r="U2055" s="3628"/>
      <c r="V2055" s="3628"/>
      <c r="W2055" s="3628"/>
      <c r="X2055" s="3628"/>
      <c r="Y2055" s="3628"/>
      <c r="Z2055" s="3628"/>
      <c r="AA2055" s="3628"/>
      <c r="AB2055" s="3632"/>
      <c r="AC2055" s="3632"/>
      <c r="AD2055" s="3628"/>
      <c r="AE2055" s="3628"/>
      <c r="AF2055" s="3628"/>
      <c r="AG2055" s="3628"/>
      <c r="AH2055" s="3628"/>
      <c r="AI2055" s="3628"/>
      <c r="AJ2055" s="3628"/>
      <c r="AK2055" s="2581"/>
    </row>
    <row r="2056" spans="2:37" s="2887" customFormat="1" x14ac:dyDescent="0.2">
      <c r="B2056" s="4479" t="s">
        <v>5675</v>
      </c>
      <c r="C2056" s="4480"/>
      <c r="D2056" s="2587" t="s">
        <v>5676</v>
      </c>
      <c r="E2056" s="2588">
        <v>16.8</v>
      </c>
      <c r="F2056" s="2588">
        <v>16.8</v>
      </c>
      <c r="G2056" s="2609" t="s">
        <v>1545</v>
      </c>
      <c r="H2056" s="2609" t="s">
        <v>1545</v>
      </c>
      <c r="I2056" s="2609" t="s">
        <v>1545</v>
      </c>
      <c r="J2056" s="2815">
        <v>250</v>
      </c>
      <c r="K2056" s="2697">
        <v>6.720000000000001E-2</v>
      </c>
      <c r="L2056" s="2697">
        <v>6.720000000000001E-2</v>
      </c>
      <c r="M2056" s="2815">
        <v>107</v>
      </c>
      <c r="N2056" s="2815">
        <v>125</v>
      </c>
      <c r="O2056" s="2697">
        <v>0.15680000000000002</v>
      </c>
      <c r="P2056" s="2697">
        <v>0.13440000000000002</v>
      </c>
      <c r="Q2056" s="2697">
        <v>0.15680000000000002</v>
      </c>
      <c r="R2056" s="2697">
        <v>0.13440000000000002</v>
      </c>
      <c r="S2056" s="2609" t="s">
        <v>1545</v>
      </c>
      <c r="T2056" s="2609" t="s">
        <v>1545</v>
      </c>
      <c r="U2056" s="2609" t="s">
        <v>1545</v>
      </c>
      <c r="V2056" s="2609" t="s">
        <v>1545</v>
      </c>
      <c r="W2056" s="2609" t="s">
        <v>1545</v>
      </c>
      <c r="X2056" s="2697">
        <v>6.720000000000001E-2</v>
      </c>
      <c r="Y2056" s="2610" t="s">
        <v>1545</v>
      </c>
      <c r="Z2056" s="2610" t="s">
        <v>1545</v>
      </c>
      <c r="AA2056" s="2610" t="s">
        <v>1545</v>
      </c>
      <c r="AB2056" s="2610" t="s">
        <v>1545</v>
      </c>
      <c r="AC2056" s="2697">
        <v>6.720000000000001E-2</v>
      </c>
      <c r="AD2056" s="2609" t="s">
        <v>1545</v>
      </c>
      <c r="AE2056" s="2609" t="s">
        <v>1545</v>
      </c>
      <c r="AF2056" s="2609" t="s">
        <v>1545</v>
      </c>
      <c r="AG2056" s="2699">
        <f>0.5*1.12</f>
        <v>0.56000000000000005</v>
      </c>
      <c r="AH2056" s="2655" t="s">
        <v>1545</v>
      </c>
      <c r="AI2056" s="2655" t="s">
        <v>1545</v>
      </c>
      <c r="AJ2056" s="2719" t="s">
        <v>1545</v>
      </c>
      <c r="AK2056" s="2581"/>
    </row>
    <row r="2057" spans="2:37" s="2887" customFormat="1" x14ac:dyDescent="0.2">
      <c r="B2057" s="3695" t="s">
        <v>5677</v>
      </c>
      <c r="C2057" s="3696"/>
      <c r="D2057" s="2564" t="s">
        <v>5678</v>
      </c>
      <c r="E2057" s="2565">
        <v>20.160000000000004</v>
      </c>
      <c r="F2057" s="2565">
        <v>20.160000000000004</v>
      </c>
      <c r="G2057" s="2568" t="s">
        <v>1545</v>
      </c>
      <c r="H2057" s="2568" t="s">
        <v>1545</v>
      </c>
      <c r="I2057" s="2568" t="s">
        <v>1545</v>
      </c>
      <c r="J2057" s="2686">
        <v>300</v>
      </c>
      <c r="K2057" s="2566">
        <v>6.720000000000001E-2</v>
      </c>
      <c r="L2057" s="2566">
        <v>6.720000000000001E-2</v>
      </c>
      <c r="M2057" s="2686">
        <v>128</v>
      </c>
      <c r="N2057" s="2686">
        <v>150</v>
      </c>
      <c r="O2057" s="2566">
        <v>0.15680000000000002</v>
      </c>
      <c r="P2057" s="2566">
        <v>0.13440000000000002</v>
      </c>
      <c r="Q2057" s="2566">
        <v>0.15680000000000002</v>
      </c>
      <c r="R2057" s="2566">
        <v>0.13440000000000002</v>
      </c>
      <c r="S2057" s="2568" t="s">
        <v>1545</v>
      </c>
      <c r="T2057" s="2568" t="s">
        <v>1545</v>
      </c>
      <c r="U2057" s="2568" t="s">
        <v>1545</v>
      </c>
      <c r="V2057" s="2568" t="s">
        <v>1545</v>
      </c>
      <c r="W2057" s="2568" t="s">
        <v>1545</v>
      </c>
      <c r="X2057" s="2566">
        <v>6.720000000000001E-2</v>
      </c>
      <c r="Y2057" s="2569" t="s">
        <v>1545</v>
      </c>
      <c r="Z2057" s="2569" t="s">
        <v>1545</v>
      </c>
      <c r="AA2057" s="2569" t="s">
        <v>1545</v>
      </c>
      <c r="AB2057" s="2569" t="s">
        <v>1545</v>
      </c>
      <c r="AC2057" s="2566">
        <v>6.720000000000001E-2</v>
      </c>
      <c r="AD2057" s="2568" t="s">
        <v>1545</v>
      </c>
      <c r="AE2057" s="2568" t="s">
        <v>1545</v>
      </c>
      <c r="AF2057" s="2568" t="s">
        <v>1545</v>
      </c>
      <c r="AG2057" s="2570">
        <v>0.56000000000000005</v>
      </c>
      <c r="AH2057" s="2622" t="s">
        <v>1545</v>
      </c>
      <c r="AI2057" s="2622" t="s">
        <v>1545</v>
      </c>
      <c r="AJ2057" s="2724" t="s">
        <v>1545</v>
      </c>
      <c r="AK2057" s="2581"/>
    </row>
    <row r="2058" spans="2:37" s="2887" customFormat="1" x14ac:dyDescent="0.2">
      <c r="B2058" s="3695" t="s">
        <v>5679</v>
      </c>
      <c r="C2058" s="3696"/>
      <c r="D2058" s="2564" t="s">
        <v>5680</v>
      </c>
      <c r="E2058" s="2565">
        <v>22.400000000000002</v>
      </c>
      <c r="F2058" s="2565">
        <v>22.400000000000002</v>
      </c>
      <c r="G2058" s="2568" t="s">
        <v>1545</v>
      </c>
      <c r="H2058" s="2568" t="s">
        <v>1545</v>
      </c>
      <c r="I2058" s="2568" t="s">
        <v>1545</v>
      </c>
      <c r="J2058" s="2686">
        <v>333</v>
      </c>
      <c r="K2058" s="2566">
        <v>6.720000000000001E-2</v>
      </c>
      <c r="L2058" s="2566">
        <v>6.720000000000001E-2</v>
      </c>
      <c r="M2058" s="2686">
        <v>142</v>
      </c>
      <c r="N2058" s="2686">
        <v>166</v>
      </c>
      <c r="O2058" s="2566">
        <v>0.15680000000000002</v>
      </c>
      <c r="P2058" s="2566">
        <v>0.13440000000000002</v>
      </c>
      <c r="Q2058" s="2566">
        <v>0.15680000000000002</v>
      </c>
      <c r="R2058" s="2566">
        <v>0.13440000000000002</v>
      </c>
      <c r="S2058" s="2568" t="s">
        <v>1545</v>
      </c>
      <c r="T2058" s="2568" t="s">
        <v>1545</v>
      </c>
      <c r="U2058" s="2568" t="s">
        <v>1545</v>
      </c>
      <c r="V2058" s="2568" t="s">
        <v>1545</v>
      </c>
      <c r="W2058" s="2568" t="s">
        <v>1545</v>
      </c>
      <c r="X2058" s="2566">
        <v>6.720000000000001E-2</v>
      </c>
      <c r="Y2058" s="2569" t="s">
        <v>1545</v>
      </c>
      <c r="Z2058" s="2569" t="s">
        <v>1545</v>
      </c>
      <c r="AA2058" s="2569" t="s">
        <v>1545</v>
      </c>
      <c r="AB2058" s="2569" t="s">
        <v>1545</v>
      </c>
      <c r="AC2058" s="2566">
        <v>6.720000000000001E-2</v>
      </c>
      <c r="AD2058" s="2568" t="s">
        <v>1545</v>
      </c>
      <c r="AE2058" s="2568" t="s">
        <v>1545</v>
      </c>
      <c r="AF2058" s="2568" t="s">
        <v>1545</v>
      </c>
      <c r="AG2058" s="2570">
        <v>0.56000000000000005</v>
      </c>
      <c r="AH2058" s="2622" t="s">
        <v>1545</v>
      </c>
      <c r="AI2058" s="2622" t="s">
        <v>1545</v>
      </c>
      <c r="AJ2058" s="2724" t="s">
        <v>1545</v>
      </c>
      <c r="AK2058" s="2581"/>
    </row>
    <row r="2059" spans="2:37" s="2887" customFormat="1" x14ac:dyDescent="0.2">
      <c r="B2059" s="3695" t="s">
        <v>5681</v>
      </c>
      <c r="C2059" s="3696"/>
      <c r="D2059" s="2564" t="s">
        <v>5682</v>
      </c>
      <c r="E2059" s="2565">
        <v>28.000000000000004</v>
      </c>
      <c r="F2059" s="2565">
        <v>28.000000000000004</v>
      </c>
      <c r="G2059" s="2568" t="s">
        <v>1545</v>
      </c>
      <c r="H2059" s="2568" t="s">
        <v>1545</v>
      </c>
      <c r="I2059" s="2568" t="s">
        <v>1545</v>
      </c>
      <c r="J2059" s="2686">
        <v>416</v>
      </c>
      <c r="K2059" s="2566">
        <v>6.720000000000001E-2</v>
      </c>
      <c r="L2059" s="2566">
        <v>6.720000000000001E-2</v>
      </c>
      <c r="M2059" s="2686">
        <v>178</v>
      </c>
      <c r="N2059" s="2686">
        <v>208</v>
      </c>
      <c r="O2059" s="2566">
        <v>0.15680000000000002</v>
      </c>
      <c r="P2059" s="2566">
        <v>0.13440000000000002</v>
      </c>
      <c r="Q2059" s="2566">
        <v>0.15680000000000002</v>
      </c>
      <c r="R2059" s="2566">
        <v>0.13440000000000002</v>
      </c>
      <c r="S2059" s="2568" t="s">
        <v>1545</v>
      </c>
      <c r="T2059" s="2568" t="s">
        <v>1545</v>
      </c>
      <c r="U2059" s="2568" t="s">
        <v>1545</v>
      </c>
      <c r="V2059" s="2568" t="s">
        <v>1545</v>
      </c>
      <c r="W2059" s="2568" t="s">
        <v>1545</v>
      </c>
      <c r="X2059" s="2566">
        <v>6.720000000000001E-2</v>
      </c>
      <c r="Y2059" s="2569" t="s">
        <v>1545</v>
      </c>
      <c r="Z2059" s="2569" t="s">
        <v>1545</v>
      </c>
      <c r="AA2059" s="2569" t="s">
        <v>1545</v>
      </c>
      <c r="AB2059" s="2569" t="s">
        <v>1545</v>
      </c>
      <c r="AC2059" s="2566">
        <v>6.720000000000001E-2</v>
      </c>
      <c r="AD2059" s="2568" t="s">
        <v>1545</v>
      </c>
      <c r="AE2059" s="2568" t="s">
        <v>1545</v>
      </c>
      <c r="AF2059" s="2568" t="s">
        <v>1545</v>
      </c>
      <c r="AG2059" s="2570">
        <v>0.56000000000000005</v>
      </c>
      <c r="AH2059" s="2622" t="s">
        <v>1545</v>
      </c>
      <c r="AI2059" s="2622" t="s">
        <v>1545</v>
      </c>
      <c r="AJ2059" s="2724" t="s">
        <v>1545</v>
      </c>
      <c r="AK2059" s="2581"/>
    </row>
    <row r="2060" spans="2:37" s="2887" customFormat="1" ht="13.5" thickBot="1" x14ac:dyDescent="0.25">
      <c r="B2060" s="4477" t="s">
        <v>5683</v>
      </c>
      <c r="C2060" s="4478"/>
      <c r="D2060" s="2611" t="s">
        <v>5684</v>
      </c>
      <c r="E2060" s="2612">
        <v>33.6</v>
      </c>
      <c r="F2060" s="2612">
        <v>33.6</v>
      </c>
      <c r="G2060" s="2615" t="s">
        <v>1545</v>
      </c>
      <c r="H2060" s="2615" t="s">
        <v>1545</v>
      </c>
      <c r="I2060" s="2615" t="s">
        <v>1545</v>
      </c>
      <c r="J2060" s="2820">
        <v>500</v>
      </c>
      <c r="K2060" s="2613">
        <v>6.720000000000001E-2</v>
      </c>
      <c r="L2060" s="2613">
        <v>6.720000000000001E-2</v>
      </c>
      <c r="M2060" s="2820">
        <v>214</v>
      </c>
      <c r="N2060" s="2820">
        <v>250</v>
      </c>
      <c r="O2060" s="2613">
        <v>0.15680000000000002</v>
      </c>
      <c r="P2060" s="2613">
        <v>0.13440000000000002</v>
      </c>
      <c r="Q2060" s="2613">
        <v>0.15680000000000002</v>
      </c>
      <c r="R2060" s="2613">
        <v>0.13440000000000002</v>
      </c>
      <c r="S2060" s="2615" t="s">
        <v>1545</v>
      </c>
      <c r="T2060" s="2615" t="s">
        <v>1545</v>
      </c>
      <c r="U2060" s="2615" t="s">
        <v>1545</v>
      </c>
      <c r="V2060" s="2615" t="s">
        <v>1545</v>
      </c>
      <c r="W2060" s="2615" t="s">
        <v>1545</v>
      </c>
      <c r="X2060" s="2613">
        <v>6.720000000000001E-2</v>
      </c>
      <c r="Y2060" s="2616" t="s">
        <v>1545</v>
      </c>
      <c r="Z2060" s="2616" t="s">
        <v>1545</v>
      </c>
      <c r="AA2060" s="2616" t="s">
        <v>1545</v>
      </c>
      <c r="AB2060" s="2616" t="s">
        <v>1545</v>
      </c>
      <c r="AC2060" s="2613">
        <v>6.720000000000001E-2</v>
      </c>
      <c r="AD2060" s="2615" t="s">
        <v>1545</v>
      </c>
      <c r="AE2060" s="2615" t="s">
        <v>1545</v>
      </c>
      <c r="AF2060" s="2615" t="s">
        <v>1545</v>
      </c>
      <c r="AG2060" s="2617">
        <v>0.56000000000000005</v>
      </c>
      <c r="AH2060" s="2664" t="s">
        <v>1545</v>
      </c>
      <c r="AI2060" s="2664" t="s">
        <v>1545</v>
      </c>
      <c r="AJ2060" s="2814" t="s">
        <v>1545</v>
      </c>
      <c r="AK2060" s="2581"/>
    </row>
    <row r="2061" spans="2:37" s="2887" customFormat="1" x14ac:dyDescent="0.2">
      <c r="B2061" s="2582"/>
      <c r="C2061" s="2575"/>
      <c r="D2061" s="2575"/>
      <c r="E2061" s="2575"/>
      <c r="F2061" s="2575"/>
      <c r="G2061" s="2575"/>
      <c r="H2061" s="2575"/>
      <c r="I2061" s="2576"/>
      <c r="J2061" s="2576"/>
      <c r="K2061" s="2576"/>
      <c r="L2061" s="2576"/>
      <c r="M2061" s="2575"/>
      <c r="N2061" s="2576"/>
      <c r="O2061" s="2576"/>
      <c r="P2061" s="2576"/>
      <c r="Q2061" s="2576"/>
      <c r="R2061" s="2576"/>
      <c r="S2061" s="2575"/>
      <c r="T2061" s="2574"/>
      <c r="U2061" s="2574"/>
      <c r="V2061" s="2574"/>
      <c r="W2061" s="2574"/>
      <c r="X2061" s="2574"/>
      <c r="Y2061" s="2574"/>
      <c r="Z2061" s="2574"/>
      <c r="AA2061" s="2574"/>
      <c r="AB2061" s="2574"/>
      <c r="AC2061" s="2574"/>
      <c r="AD2061" s="2574"/>
      <c r="AE2061" s="2574"/>
      <c r="AF2061" s="2574"/>
      <c r="AG2061" s="2574"/>
      <c r="AH2061" s="2574"/>
      <c r="AI2061" s="2574"/>
      <c r="AJ2061" s="2574"/>
      <c r="AK2061" s="2581"/>
    </row>
    <row r="2062" spans="2:37" s="2887" customFormat="1" ht="14.25" x14ac:dyDescent="0.2">
      <c r="B2062" s="3641" t="s">
        <v>5051</v>
      </c>
      <c r="C2062" s="3642"/>
      <c r="D2062" s="3728" t="s">
        <v>10</v>
      </c>
      <c r="E2062" s="3728"/>
      <c r="F2062" s="3728"/>
      <c r="G2062" s="3728"/>
      <c r="H2062" s="2578"/>
      <c r="I2062" s="2578"/>
      <c r="J2062" s="2578"/>
      <c r="K2062" s="2578"/>
      <c r="L2062" s="2578"/>
      <c r="M2062" s="2578"/>
      <c r="N2062" s="2578"/>
      <c r="O2062" s="2578"/>
      <c r="P2062" s="2578"/>
      <c r="Q2062" s="2578"/>
      <c r="R2062" s="2578"/>
      <c r="S2062" s="2578"/>
      <c r="T2062" s="2574"/>
      <c r="U2062" s="2574"/>
      <c r="V2062" s="2574"/>
      <c r="W2062" s="2574"/>
      <c r="X2062" s="2574"/>
      <c r="Y2062" s="2574"/>
      <c r="Z2062" s="2574"/>
      <c r="AA2062" s="2574"/>
      <c r="AB2062" s="2574"/>
      <c r="AC2062" s="2574"/>
      <c r="AD2062" s="2574"/>
      <c r="AE2062" s="2574"/>
      <c r="AF2062" s="2574"/>
      <c r="AG2062" s="2574"/>
      <c r="AH2062" s="2574"/>
      <c r="AI2062" s="2574"/>
      <c r="AJ2062" s="2574"/>
      <c r="AK2062" s="2581"/>
    </row>
    <row r="2063" spans="2:37" s="2887" customFormat="1" ht="14.25" x14ac:dyDescent="0.2">
      <c r="B2063" s="3641" t="s">
        <v>5052</v>
      </c>
      <c r="C2063" s="3642"/>
      <c r="D2063" s="3728" t="s">
        <v>10</v>
      </c>
      <c r="E2063" s="3728"/>
      <c r="F2063" s="3728"/>
      <c r="G2063" s="3728"/>
      <c r="H2063" s="2578"/>
      <c r="I2063" s="2578"/>
      <c r="J2063" s="2578"/>
      <c r="K2063" s="2578"/>
      <c r="L2063" s="2578"/>
      <c r="M2063" s="2578"/>
      <c r="N2063" s="2578"/>
      <c r="O2063" s="2578"/>
      <c r="P2063" s="2578"/>
      <c r="Q2063" s="2578"/>
      <c r="R2063" s="2578"/>
      <c r="S2063" s="2578"/>
      <c r="T2063" s="2574"/>
      <c r="U2063" s="2574"/>
      <c r="V2063" s="2574"/>
      <c r="W2063" s="2574"/>
      <c r="X2063" s="2574"/>
      <c r="Y2063" s="2574"/>
      <c r="Z2063" s="2574"/>
      <c r="AA2063" s="2574"/>
      <c r="AB2063" s="2574"/>
      <c r="AC2063" s="2574"/>
      <c r="AD2063" s="2574"/>
      <c r="AE2063" s="2574"/>
      <c r="AF2063" s="2574"/>
      <c r="AG2063" s="2574"/>
      <c r="AH2063" s="2574"/>
      <c r="AI2063" s="2574"/>
      <c r="AJ2063" s="2574"/>
      <c r="AK2063" s="2581"/>
    </row>
    <row r="2064" spans="2:37" s="2887" customFormat="1" ht="15.75" thickBot="1" x14ac:dyDescent="0.25">
      <c r="B2064" s="3645"/>
      <c r="C2064" s="3646"/>
      <c r="D2064" s="3647"/>
      <c r="E2064" s="3647"/>
      <c r="F2064" s="3647"/>
      <c r="G2064" s="3647"/>
      <c r="H2064" s="2583"/>
      <c r="I2064" s="2583"/>
      <c r="J2064" s="2583"/>
      <c r="K2064" s="2583"/>
      <c r="L2064" s="2583"/>
      <c r="M2064" s="2583"/>
      <c r="N2064" s="2583"/>
      <c r="O2064" s="2583"/>
      <c r="P2064" s="2583"/>
      <c r="Q2064" s="2583"/>
      <c r="R2064" s="2583"/>
      <c r="S2064" s="2583"/>
      <c r="T2064" s="2584"/>
      <c r="U2064" s="2584"/>
      <c r="V2064" s="2584"/>
      <c r="W2064" s="2584"/>
      <c r="X2064" s="2584"/>
      <c r="Y2064" s="2584"/>
      <c r="Z2064" s="2584"/>
      <c r="AA2064" s="2584"/>
      <c r="AB2064" s="2584"/>
      <c r="AC2064" s="2584"/>
      <c r="AD2064" s="2584"/>
      <c r="AE2064" s="2584"/>
      <c r="AF2064" s="2584"/>
      <c r="AG2064" s="2584"/>
      <c r="AH2064" s="2584"/>
      <c r="AI2064" s="2584"/>
      <c r="AJ2064" s="2584"/>
      <c r="AK2064" s="2586"/>
    </row>
    <row r="2065" spans="2:37" s="2887" customFormat="1" x14ac:dyDescent="0.2">
      <c r="B2065" s="2786" t="str">
        <f>+B2045</f>
        <v>.</v>
      </c>
    </row>
    <row r="2066" spans="2:37" s="2887" customFormat="1" ht="13.5" thickBot="1" x14ac:dyDescent="0.25"/>
    <row r="2067" spans="2:37" s="2887" customFormat="1" ht="20.25" x14ac:dyDescent="0.2">
      <c r="B2067" s="3616" t="s">
        <v>5060</v>
      </c>
      <c r="C2067" s="3617"/>
      <c r="D2067" s="3617"/>
      <c r="E2067" s="3617"/>
      <c r="F2067" s="3617"/>
      <c r="G2067" s="3617"/>
      <c r="H2067" s="3617"/>
      <c r="I2067" s="3617"/>
      <c r="J2067" s="3617"/>
      <c r="K2067" s="3617"/>
      <c r="L2067" s="3617"/>
      <c r="M2067" s="3617"/>
      <c r="N2067" s="3617"/>
      <c r="O2067" s="3617"/>
      <c r="P2067" s="3617"/>
      <c r="Q2067" s="3617"/>
      <c r="R2067" s="3617"/>
      <c r="S2067" s="3617"/>
      <c r="T2067" s="3617"/>
      <c r="U2067" s="3617"/>
      <c r="V2067" s="3617"/>
      <c r="W2067" s="3617"/>
      <c r="X2067" s="3617"/>
      <c r="Y2067" s="3617"/>
      <c r="Z2067" s="3617"/>
      <c r="AA2067" s="3617"/>
      <c r="AB2067" s="3617"/>
      <c r="AC2067" s="3617"/>
      <c r="AD2067" s="3617"/>
      <c r="AE2067" s="3617"/>
      <c r="AF2067" s="3617"/>
      <c r="AG2067" s="3617"/>
      <c r="AH2067" s="3617"/>
      <c r="AI2067" s="3617"/>
      <c r="AJ2067" s="3617"/>
      <c r="AK2067" s="3618"/>
    </row>
    <row r="2068" spans="2:37" s="2887" customFormat="1" x14ac:dyDescent="0.2">
      <c r="B2068" s="2579"/>
      <c r="C2068" s="2961"/>
      <c r="D2068" s="2961"/>
      <c r="E2068" s="2961"/>
      <c r="F2068" s="2961"/>
      <c r="G2068" s="2580"/>
      <c r="H2068" s="2580"/>
      <c r="I2068" s="2580"/>
      <c r="J2068" s="2580"/>
      <c r="K2068" s="2580"/>
      <c r="L2068" s="2580"/>
      <c r="M2068" s="2580"/>
      <c r="N2068" s="2580"/>
      <c r="O2068" s="2580"/>
      <c r="P2068" s="2580"/>
      <c r="Q2068" s="2580"/>
      <c r="R2068" s="2580"/>
      <c r="S2068" s="2580"/>
      <c r="T2068" s="2580"/>
      <c r="U2068" s="2580"/>
      <c r="V2068" s="2580"/>
      <c r="W2068" s="2580"/>
      <c r="X2068" s="2580"/>
      <c r="Y2068" s="2580"/>
      <c r="Z2068" s="2580"/>
      <c r="AA2068" s="2580"/>
      <c r="AB2068" s="2580"/>
      <c r="AC2068" s="2580"/>
      <c r="AD2068" s="2580"/>
      <c r="AE2068" s="2580"/>
      <c r="AF2068" s="2580"/>
      <c r="AG2068" s="2580"/>
      <c r="AH2068" s="2580"/>
      <c r="AI2068" s="2580"/>
      <c r="AJ2068" s="2580"/>
      <c r="AK2068" s="2581"/>
    </row>
    <row r="2069" spans="2:37" s="2887" customFormat="1" x14ac:dyDescent="0.2">
      <c r="B2069" s="2579" t="s">
        <v>5047</v>
      </c>
      <c r="C2069" s="2961"/>
      <c r="D2069" s="3720" t="s">
        <v>5659</v>
      </c>
      <c r="E2069" s="3720"/>
      <c r="F2069" s="3720"/>
      <c r="G2069" s="2580"/>
      <c r="H2069" s="2580"/>
      <c r="I2069" s="2580"/>
      <c r="J2069" s="2580"/>
      <c r="K2069" s="2580"/>
      <c r="L2069" s="2580"/>
      <c r="M2069" s="2580"/>
      <c r="N2069" s="2580"/>
      <c r="O2069" s="2580"/>
      <c r="P2069" s="2580"/>
      <c r="Q2069" s="2580"/>
      <c r="R2069" s="2580"/>
      <c r="S2069" s="2580"/>
      <c r="T2069" s="2580"/>
      <c r="U2069" s="2580"/>
      <c r="V2069" s="2580"/>
      <c r="W2069" s="2580"/>
      <c r="X2069" s="2580"/>
      <c r="Y2069" s="2580"/>
      <c r="Z2069" s="2580"/>
      <c r="AA2069" s="2580"/>
      <c r="AB2069" s="2580"/>
      <c r="AC2069" s="2580"/>
      <c r="AD2069" s="2580"/>
      <c r="AE2069" s="2580"/>
      <c r="AF2069" s="2580"/>
      <c r="AG2069" s="2580"/>
      <c r="AH2069" s="2580"/>
      <c r="AI2069" s="2580"/>
      <c r="AJ2069" s="2580"/>
      <c r="AK2069" s="2581"/>
    </row>
    <row r="2070" spans="2:37" s="2887" customFormat="1" ht="13.5" thickBot="1" x14ac:dyDescent="0.25">
      <c r="B2070" s="3620" t="s">
        <v>5061</v>
      </c>
      <c r="C2070" s="3621"/>
      <c r="D2070" s="3622">
        <v>41515</v>
      </c>
      <c r="E2070" s="3622"/>
      <c r="F2070" s="2961"/>
      <c r="G2070" s="2580"/>
      <c r="H2070" s="2580"/>
      <c r="I2070" s="2580"/>
      <c r="J2070" s="2580"/>
      <c r="K2070" s="2580"/>
      <c r="L2070" s="2580"/>
      <c r="M2070" s="2580"/>
      <c r="N2070" s="2580"/>
      <c r="O2070" s="2580"/>
      <c r="P2070" s="2580"/>
      <c r="Q2070" s="2580"/>
      <c r="R2070" s="2580"/>
      <c r="S2070" s="2580"/>
      <c r="T2070" s="2580"/>
      <c r="U2070" s="2580"/>
      <c r="V2070" s="2580"/>
      <c r="W2070" s="2580"/>
      <c r="X2070" s="2580"/>
      <c r="Y2070" s="2580"/>
      <c r="Z2070" s="2580"/>
      <c r="AA2070" s="2580"/>
      <c r="AB2070" s="2580"/>
      <c r="AC2070" s="2580"/>
      <c r="AD2070" s="2580"/>
      <c r="AE2070" s="2580"/>
      <c r="AF2070" s="2580"/>
      <c r="AG2070" s="2580"/>
      <c r="AH2070" s="2580"/>
      <c r="AI2070" s="2580"/>
      <c r="AJ2070" s="2580"/>
      <c r="AK2070" s="2581"/>
    </row>
    <row r="2071" spans="2:37" s="2887" customFormat="1" ht="79.5" customHeight="1" thickBot="1" x14ac:dyDescent="0.25">
      <c r="B2071" s="3633" t="s">
        <v>5062</v>
      </c>
      <c r="C2071" s="3677"/>
      <c r="D2071" s="3721" t="s">
        <v>5917</v>
      </c>
      <c r="E2071" s="3722"/>
      <c r="F2071" s="3722"/>
      <c r="G2071" s="3722"/>
      <c r="H2071" s="3722"/>
      <c r="I2071" s="3722"/>
      <c r="J2071" s="3722"/>
      <c r="K2071" s="3723"/>
      <c r="L2071" s="2580"/>
      <c r="M2071" s="2580"/>
      <c r="N2071" s="2580"/>
      <c r="O2071" s="2580"/>
      <c r="P2071" s="2580"/>
      <c r="Q2071" s="2580"/>
      <c r="R2071" s="2580"/>
      <c r="S2071" s="2580"/>
      <c r="T2071" s="2580"/>
      <c r="U2071" s="2580"/>
      <c r="V2071" s="2580"/>
      <c r="W2071" s="2580"/>
      <c r="X2071" s="2580"/>
      <c r="Y2071" s="2580"/>
      <c r="Z2071" s="2580"/>
      <c r="AA2071" s="2580"/>
      <c r="AB2071" s="2580"/>
      <c r="AC2071" s="2580"/>
      <c r="AD2071" s="2580"/>
      <c r="AE2071" s="2580"/>
      <c r="AF2071" s="2580"/>
      <c r="AG2071" s="2580"/>
      <c r="AH2071" s="2580"/>
      <c r="AI2071" s="2580"/>
      <c r="AJ2071" s="2580"/>
      <c r="AK2071" s="2581"/>
    </row>
    <row r="2072" spans="2:37" s="2887" customFormat="1" ht="13.5" thickBot="1" x14ac:dyDescent="0.25">
      <c r="B2072" s="3635"/>
      <c r="C2072" s="3626"/>
      <c r="D2072" s="3626"/>
      <c r="E2072" s="3626"/>
      <c r="F2072" s="3626"/>
      <c r="G2072" s="3626"/>
      <c r="H2072" s="3626"/>
      <c r="I2072" s="3626"/>
      <c r="J2072" s="3626"/>
      <c r="K2072" s="3626"/>
      <c r="L2072" s="3626"/>
      <c r="M2072" s="3626"/>
      <c r="N2072" s="3626"/>
      <c r="O2072" s="3626"/>
      <c r="P2072" s="3626"/>
      <c r="Q2072" s="3626"/>
      <c r="R2072" s="2580"/>
      <c r="S2072" s="2580"/>
      <c r="T2072" s="2580"/>
      <c r="U2072" s="2580"/>
      <c r="V2072" s="2580"/>
      <c r="W2072" s="2580"/>
      <c r="X2072" s="2580"/>
      <c r="Y2072" s="2580"/>
      <c r="Z2072" s="2580"/>
      <c r="AA2072" s="2580"/>
      <c r="AB2072" s="2580"/>
      <c r="AC2072" s="2580"/>
      <c r="AD2072" s="2580"/>
      <c r="AE2072" s="2580"/>
      <c r="AF2072" s="2580"/>
      <c r="AG2072" s="2580"/>
      <c r="AH2072" s="2580"/>
      <c r="AI2072" s="2580"/>
      <c r="AJ2072" s="2580"/>
      <c r="AK2072" s="2581"/>
    </row>
    <row r="2073" spans="2:37" s="2887" customFormat="1" ht="13.5" thickBot="1" x14ac:dyDescent="0.25">
      <c r="B2073" s="3627" t="s">
        <v>5063</v>
      </c>
      <c r="C2073" s="3627"/>
      <c r="D2073" s="3627" t="s">
        <v>5053</v>
      </c>
      <c r="E2073" s="3627" t="s">
        <v>5064</v>
      </c>
      <c r="F2073" s="3629" t="s">
        <v>224</v>
      </c>
      <c r="G2073" s="3629"/>
      <c r="H2073" s="3629"/>
      <c r="I2073" s="3629"/>
      <c r="J2073" s="3629"/>
      <c r="K2073" s="3629"/>
      <c r="L2073" s="3629"/>
      <c r="M2073" s="3629"/>
      <c r="N2073" s="3629"/>
      <c r="O2073" s="3629"/>
      <c r="P2073" s="3629"/>
      <c r="Q2073" s="3629"/>
      <c r="R2073" s="3629"/>
      <c r="S2073" s="3629" t="s">
        <v>340</v>
      </c>
      <c r="T2073" s="3629"/>
      <c r="U2073" s="3629"/>
      <c r="V2073" s="3629"/>
      <c r="W2073" s="3629"/>
      <c r="X2073" s="3629"/>
      <c r="Y2073" s="3629"/>
      <c r="Z2073" s="3629"/>
      <c r="AA2073" s="3629"/>
      <c r="AB2073" s="3629"/>
      <c r="AC2073" s="3629"/>
      <c r="AD2073" s="3629" t="s">
        <v>225</v>
      </c>
      <c r="AE2073" s="3629"/>
      <c r="AF2073" s="3629"/>
      <c r="AG2073" s="3629"/>
      <c r="AH2073" s="3630" t="s">
        <v>5048</v>
      </c>
      <c r="AI2073" s="3630"/>
      <c r="AJ2073" s="3630"/>
      <c r="AK2073" s="2581"/>
    </row>
    <row r="2074" spans="2:37" s="2887" customFormat="1" ht="13.5" thickBot="1" x14ac:dyDescent="0.25">
      <c r="B2074" s="3628"/>
      <c r="C2074" s="3628"/>
      <c r="D2074" s="3628"/>
      <c r="E2074" s="3628"/>
      <c r="F2074" s="3628" t="s">
        <v>5065</v>
      </c>
      <c r="G2074" s="3628" t="s">
        <v>5066</v>
      </c>
      <c r="H2074" s="3627" t="s">
        <v>5067</v>
      </c>
      <c r="I2074" s="3631" t="s">
        <v>5068</v>
      </c>
      <c r="J2074" s="3631" t="s">
        <v>5069</v>
      </c>
      <c r="K2074" s="3632" t="s">
        <v>5070</v>
      </c>
      <c r="L2074" s="3632" t="s">
        <v>5071</v>
      </c>
      <c r="M2074" s="3631" t="s">
        <v>5072</v>
      </c>
      <c r="N2074" s="3631"/>
      <c r="O2074" s="3632" t="s">
        <v>5073</v>
      </c>
      <c r="P2074" s="3632" t="s">
        <v>5074</v>
      </c>
      <c r="Q2074" s="3632" t="s">
        <v>5075</v>
      </c>
      <c r="R2074" s="3632" t="s">
        <v>5076</v>
      </c>
      <c r="S2074" s="3627" t="s">
        <v>5077</v>
      </c>
      <c r="T2074" s="3627" t="s">
        <v>5078</v>
      </c>
      <c r="U2074" s="3627" t="s">
        <v>5079</v>
      </c>
      <c r="V2074" s="3627" t="s">
        <v>5080</v>
      </c>
      <c r="W2074" s="3627" t="s">
        <v>5081</v>
      </c>
      <c r="X2074" s="3627" t="s">
        <v>5082</v>
      </c>
      <c r="Y2074" s="3627" t="s">
        <v>5083</v>
      </c>
      <c r="Z2074" s="3627" t="s">
        <v>5084</v>
      </c>
      <c r="AA2074" s="3627" t="s">
        <v>5085</v>
      </c>
      <c r="AB2074" s="3631" t="s">
        <v>5086</v>
      </c>
      <c r="AC2074" s="3631" t="s">
        <v>5087</v>
      </c>
      <c r="AD2074" s="3627" t="s">
        <v>5088</v>
      </c>
      <c r="AE2074" s="3627" t="s">
        <v>5089</v>
      </c>
      <c r="AF2074" s="3627" t="s">
        <v>5090</v>
      </c>
      <c r="AG2074" s="3627" t="s">
        <v>5091</v>
      </c>
      <c r="AH2074" s="3627" t="s">
        <v>1162</v>
      </c>
      <c r="AI2074" s="3627" t="s">
        <v>5049</v>
      </c>
      <c r="AJ2074" s="3627" t="s">
        <v>5050</v>
      </c>
      <c r="AK2074" s="2581"/>
    </row>
    <row r="2075" spans="2:37" s="2887" customFormat="1" ht="13.5" thickBot="1" x14ac:dyDescent="0.25">
      <c r="B2075" s="3657"/>
      <c r="C2075" s="3657"/>
      <c r="D2075" s="3628"/>
      <c r="E2075" s="3628"/>
      <c r="F2075" s="3628"/>
      <c r="G2075" s="3628"/>
      <c r="H2075" s="3628"/>
      <c r="I2075" s="3632"/>
      <c r="J2075" s="3632"/>
      <c r="K2075" s="3632"/>
      <c r="L2075" s="3632"/>
      <c r="M2075" s="2958" t="s">
        <v>5092</v>
      </c>
      <c r="N2075" s="2959" t="s">
        <v>2809</v>
      </c>
      <c r="O2075" s="3632"/>
      <c r="P2075" s="3632"/>
      <c r="Q2075" s="3632"/>
      <c r="R2075" s="3632"/>
      <c r="S2075" s="3628"/>
      <c r="T2075" s="3628"/>
      <c r="U2075" s="3628"/>
      <c r="V2075" s="3628"/>
      <c r="W2075" s="3628"/>
      <c r="X2075" s="3628"/>
      <c r="Y2075" s="3628"/>
      <c r="Z2075" s="3628"/>
      <c r="AA2075" s="3628"/>
      <c r="AB2075" s="3632"/>
      <c r="AC2075" s="3632"/>
      <c r="AD2075" s="3628"/>
      <c r="AE2075" s="3628"/>
      <c r="AF2075" s="3628"/>
      <c r="AG2075" s="3628"/>
      <c r="AH2075" s="3628"/>
      <c r="AI2075" s="3628"/>
      <c r="AJ2075" s="3628"/>
      <c r="AK2075" s="2581"/>
    </row>
    <row r="2076" spans="2:37" s="2887" customFormat="1" x14ac:dyDescent="0.2">
      <c r="B2076" s="4475" t="s">
        <v>5660</v>
      </c>
      <c r="C2076" s="4476"/>
      <c r="D2076" s="2587" t="s">
        <v>5661</v>
      </c>
      <c r="E2076" s="2588">
        <v>39.188800000000008</v>
      </c>
      <c r="F2076" s="2588">
        <v>16.8</v>
      </c>
      <c r="G2076" s="2609" t="s">
        <v>1545</v>
      </c>
      <c r="H2076" s="2609" t="s">
        <v>1545</v>
      </c>
      <c r="I2076" s="2609" t="s">
        <v>1545</v>
      </c>
      <c r="J2076" s="2815">
        <v>250</v>
      </c>
      <c r="K2076" s="2697">
        <v>6.720000000000001E-2</v>
      </c>
      <c r="L2076" s="2697">
        <v>6.720000000000001E-2</v>
      </c>
      <c r="M2076" s="2815">
        <v>107</v>
      </c>
      <c r="N2076" s="2815">
        <v>125</v>
      </c>
      <c r="O2076" s="2697">
        <v>0.15680000000000002</v>
      </c>
      <c r="P2076" s="2697">
        <v>0.13440000000000002</v>
      </c>
      <c r="Q2076" s="2697">
        <v>0.15680000000000002</v>
      </c>
      <c r="R2076" s="2697">
        <v>0.13440000000000002</v>
      </c>
      <c r="S2076" s="2609" t="s">
        <v>1545</v>
      </c>
      <c r="T2076" s="2609" t="s">
        <v>1545</v>
      </c>
      <c r="U2076" s="2609" t="s">
        <v>1545</v>
      </c>
      <c r="V2076" s="2609" t="s">
        <v>1545</v>
      </c>
      <c r="W2076" s="2609" t="s">
        <v>1545</v>
      </c>
      <c r="X2076" s="2697">
        <v>6.720000000000001E-2</v>
      </c>
      <c r="Y2076" s="2610" t="s">
        <v>1545</v>
      </c>
      <c r="Z2076" s="2610" t="s">
        <v>1545</v>
      </c>
      <c r="AA2076" s="2610" t="s">
        <v>1545</v>
      </c>
      <c r="AB2076" s="2610" t="s">
        <v>1545</v>
      </c>
      <c r="AC2076" s="2697">
        <v>6.720000000000001E-2</v>
      </c>
      <c r="AD2076" s="2654">
        <f>19.99*1.12</f>
        <v>22.3888</v>
      </c>
      <c r="AE2076" s="2609" t="s">
        <v>5662</v>
      </c>
      <c r="AF2076" s="2609">
        <f>+AD2076/1500</f>
        <v>1.4925866666666666E-2</v>
      </c>
      <c r="AG2076" s="2699">
        <v>0.11200000000000002</v>
      </c>
      <c r="AH2076" s="2655" t="s">
        <v>1545</v>
      </c>
      <c r="AI2076" s="2655" t="s">
        <v>1545</v>
      </c>
      <c r="AJ2076" s="2719" t="s">
        <v>1545</v>
      </c>
      <c r="AK2076" s="2581"/>
    </row>
    <row r="2077" spans="2:37" s="2887" customFormat="1" x14ac:dyDescent="0.2">
      <c r="B2077" s="3695" t="s">
        <v>5663</v>
      </c>
      <c r="C2077" s="3696"/>
      <c r="D2077" s="2564" t="s">
        <v>5664</v>
      </c>
      <c r="E2077" s="2565">
        <v>39.188800000000008</v>
      </c>
      <c r="F2077" s="2565">
        <v>16.8</v>
      </c>
      <c r="G2077" s="2568" t="s">
        <v>1545</v>
      </c>
      <c r="H2077" s="2568" t="s">
        <v>1545</v>
      </c>
      <c r="I2077" s="2568" t="s">
        <v>1545</v>
      </c>
      <c r="J2077" s="2686">
        <v>250</v>
      </c>
      <c r="K2077" s="2566">
        <v>6.720000000000001E-2</v>
      </c>
      <c r="L2077" s="2566">
        <v>6.720000000000001E-2</v>
      </c>
      <c r="M2077" s="2686">
        <v>107</v>
      </c>
      <c r="N2077" s="2686">
        <v>125</v>
      </c>
      <c r="O2077" s="2566">
        <v>0.15680000000000002</v>
      </c>
      <c r="P2077" s="2566">
        <v>0.13440000000000002</v>
      </c>
      <c r="Q2077" s="2566">
        <v>0.15680000000000002</v>
      </c>
      <c r="R2077" s="2566">
        <v>0.13440000000000002</v>
      </c>
      <c r="S2077" s="2568" t="s">
        <v>1545</v>
      </c>
      <c r="T2077" s="2568" t="s">
        <v>1545</v>
      </c>
      <c r="U2077" s="2568" t="s">
        <v>1545</v>
      </c>
      <c r="V2077" s="2568" t="s">
        <v>1545</v>
      </c>
      <c r="W2077" s="2568" t="s">
        <v>1545</v>
      </c>
      <c r="X2077" s="2566">
        <v>6.720000000000001E-2</v>
      </c>
      <c r="Y2077" s="2569" t="s">
        <v>1545</v>
      </c>
      <c r="Z2077" s="2569" t="s">
        <v>1545</v>
      </c>
      <c r="AA2077" s="2569" t="s">
        <v>1545</v>
      </c>
      <c r="AB2077" s="2569" t="s">
        <v>1545</v>
      </c>
      <c r="AC2077" s="2566">
        <v>6.720000000000001E-2</v>
      </c>
      <c r="AD2077" s="2623">
        <v>22.3888</v>
      </c>
      <c r="AE2077" s="2568" t="s">
        <v>5662</v>
      </c>
      <c r="AF2077" s="2568">
        <v>1.4925866666666666E-2</v>
      </c>
      <c r="AG2077" s="2570">
        <v>0.11200000000000002</v>
      </c>
      <c r="AH2077" s="2622" t="s">
        <v>1545</v>
      </c>
      <c r="AI2077" s="2622" t="s">
        <v>1545</v>
      </c>
      <c r="AJ2077" s="2724" t="s">
        <v>1545</v>
      </c>
      <c r="AK2077" s="2581"/>
    </row>
    <row r="2078" spans="2:37" s="2887" customFormat="1" x14ac:dyDescent="0.2">
      <c r="B2078" s="3695" t="s">
        <v>5665</v>
      </c>
      <c r="C2078" s="3696"/>
      <c r="D2078" s="2564" t="s">
        <v>5666</v>
      </c>
      <c r="E2078" s="2565">
        <v>28.000000000000004</v>
      </c>
      <c r="F2078" s="2565">
        <v>5.6112000000000002</v>
      </c>
      <c r="G2078" s="2568" t="s">
        <v>1545</v>
      </c>
      <c r="H2078" s="2568" t="s">
        <v>1545</v>
      </c>
      <c r="I2078" s="2568" t="s">
        <v>1545</v>
      </c>
      <c r="J2078" s="2686">
        <v>83</v>
      </c>
      <c r="K2078" s="2566">
        <v>6.720000000000001E-2</v>
      </c>
      <c r="L2078" s="2566">
        <v>6.720000000000001E-2</v>
      </c>
      <c r="M2078" s="2686">
        <v>35</v>
      </c>
      <c r="N2078" s="2686">
        <v>41</v>
      </c>
      <c r="O2078" s="2566">
        <v>0.15680000000000002</v>
      </c>
      <c r="P2078" s="2566">
        <v>0.13440000000000002</v>
      </c>
      <c r="Q2078" s="2566">
        <v>0.15680000000000002</v>
      </c>
      <c r="R2078" s="2566">
        <v>0.13440000000000002</v>
      </c>
      <c r="S2078" s="2568" t="s">
        <v>1545</v>
      </c>
      <c r="T2078" s="2568" t="s">
        <v>1545</v>
      </c>
      <c r="U2078" s="2568" t="s">
        <v>1545</v>
      </c>
      <c r="V2078" s="2568" t="s">
        <v>1545</v>
      </c>
      <c r="W2078" s="2568" t="s">
        <v>1545</v>
      </c>
      <c r="X2078" s="2566">
        <v>6.720000000000001E-2</v>
      </c>
      <c r="Y2078" s="2569" t="s">
        <v>1545</v>
      </c>
      <c r="Z2078" s="2569" t="s">
        <v>1545</v>
      </c>
      <c r="AA2078" s="2569" t="s">
        <v>1545</v>
      </c>
      <c r="AB2078" s="2569" t="s">
        <v>1545</v>
      </c>
      <c r="AC2078" s="2566">
        <v>6.720000000000001E-2</v>
      </c>
      <c r="AD2078" s="2623">
        <v>22.3888</v>
      </c>
      <c r="AE2078" s="2568" t="s">
        <v>5662</v>
      </c>
      <c r="AF2078" s="2568">
        <v>1.4925866666666666E-2</v>
      </c>
      <c r="AG2078" s="2570">
        <v>0.11200000000000002</v>
      </c>
      <c r="AH2078" s="2622" t="s">
        <v>1545</v>
      </c>
      <c r="AI2078" s="2622" t="s">
        <v>1545</v>
      </c>
      <c r="AJ2078" s="2724" t="s">
        <v>1545</v>
      </c>
      <c r="AK2078" s="2581"/>
    </row>
    <row r="2079" spans="2:37" s="2887" customFormat="1" x14ac:dyDescent="0.2">
      <c r="B2079" s="3695" t="s">
        <v>5667</v>
      </c>
      <c r="C2079" s="3696"/>
      <c r="D2079" s="2564" t="s">
        <v>5668</v>
      </c>
      <c r="E2079" s="2565">
        <v>28.000000000000004</v>
      </c>
      <c r="F2079" s="2565">
        <v>5.6112000000000002</v>
      </c>
      <c r="G2079" s="2568" t="s">
        <v>1545</v>
      </c>
      <c r="H2079" s="2568" t="s">
        <v>1545</v>
      </c>
      <c r="I2079" s="2568" t="s">
        <v>1545</v>
      </c>
      <c r="J2079" s="2686">
        <v>83</v>
      </c>
      <c r="K2079" s="2566">
        <v>6.720000000000001E-2</v>
      </c>
      <c r="L2079" s="2566">
        <v>6.720000000000001E-2</v>
      </c>
      <c r="M2079" s="2686">
        <v>35</v>
      </c>
      <c r="N2079" s="2686">
        <v>41</v>
      </c>
      <c r="O2079" s="2566">
        <v>0.15680000000000002</v>
      </c>
      <c r="P2079" s="2566">
        <v>0.13440000000000002</v>
      </c>
      <c r="Q2079" s="2566">
        <v>0.15680000000000002</v>
      </c>
      <c r="R2079" s="2566">
        <v>0.13440000000000002</v>
      </c>
      <c r="S2079" s="2568" t="s">
        <v>1545</v>
      </c>
      <c r="T2079" s="2568" t="s">
        <v>1545</v>
      </c>
      <c r="U2079" s="2568" t="s">
        <v>1545</v>
      </c>
      <c r="V2079" s="2568" t="s">
        <v>1545</v>
      </c>
      <c r="W2079" s="2568" t="s">
        <v>1545</v>
      </c>
      <c r="X2079" s="2566">
        <v>6.720000000000001E-2</v>
      </c>
      <c r="Y2079" s="2569" t="s">
        <v>1545</v>
      </c>
      <c r="Z2079" s="2569" t="s">
        <v>1545</v>
      </c>
      <c r="AA2079" s="2569" t="s">
        <v>1545</v>
      </c>
      <c r="AB2079" s="2569" t="s">
        <v>1545</v>
      </c>
      <c r="AC2079" s="2566">
        <v>6.720000000000001E-2</v>
      </c>
      <c r="AD2079" s="2623">
        <v>22.3888</v>
      </c>
      <c r="AE2079" s="2568" t="s">
        <v>5662</v>
      </c>
      <c r="AF2079" s="2568">
        <v>1.4925866666666666E-2</v>
      </c>
      <c r="AG2079" s="2570">
        <v>0.11200000000000002</v>
      </c>
      <c r="AH2079" s="2622" t="s">
        <v>1545</v>
      </c>
      <c r="AI2079" s="2622" t="s">
        <v>1545</v>
      </c>
      <c r="AJ2079" s="2724" t="s">
        <v>1545</v>
      </c>
      <c r="AK2079" s="2581"/>
    </row>
    <row r="2080" spans="2:37" s="2887" customFormat="1" x14ac:dyDescent="0.2">
      <c r="B2080" s="3695" t="s">
        <v>5669</v>
      </c>
      <c r="C2080" s="3696"/>
      <c r="D2080" s="2564" t="s">
        <v>5670</v>
      </c>
      <c r="E2080" s="2565">
        <v>33.6</v>
      </c>
      <c r="F2080" s="2565">
        <v>11.211200000000002</v>
      </c>
      <c r="G2080" s="2568" t="s">
        <v>1545</v>
      </c>
      <c r="H2080" s="2568" t="s">
        <v>1545</v>
      </c>
      <c r="I2080" s="2568" t="s">
        <v>1545</v>
      </c>
      <c r="J2080" s="2686">
        <v>166</v>
      </c>
      <c r="K2080" s="2566">
        <v>6.720000000000001E-2</v>
      </c>
      <c r="L2080" s="2566">
        <v>6.720000000000001E-2</v>
      </c>
      <c r="M2080" s="2686">
        <v>71</v>
      </c>
      <c r="N2080" s="2686">
        <v>83</v>
      </c>
      <c r="O2080" s="2566">
        <v>0.15680000000000002</v>
      </c>
      <c r="P2080" s="2566">
        <v>0.13440000000000002</v>
      </c>
      <c r="Q2080" s="2566">
        <v>0.15680000000000002</v>
      </c>
      <c r="R2080" s="2566">
        <v>0.13440000000000002</v>
      </c>
      <c r="S2080" s="2568" t="s">
        <v>1545</v>
      </c>
      <c r="T2080" s="2568" t="s">
        <v>1545</v>
      </c>
      <c r="U2080" s="2568" t="s">
        <v>1545</v>
      </c>
      <c r="V2080" s="2568" t="s">
        <v>1545</v>
      </c>
      <c r="W2080" s="2568" t="s">
        <v>1545</v>
      </c>
      <c r="X2080" s="2566">
        <v>6.720000000000001E-2</v>
      </c>
      <c r="Y2080" s="2569" t="s">
        <v>1545</v>
      </c>
      <c r="Z2080" s="2569" t="s">
        <v>1545</v>
      </c>
      <c r="AA2080" s="2569" t="s">
        <v>1545</v>
      </c>
      <c r="AB2080" s="2569" t="s">
        <v>1545</v>
      </c>
      <c r="AC2080" s="2566">
        <v>6.720000000000001E-2</v>
      </c>
      <c r="AD2080" s="2623">
        <v>22.3888</v>
      </c>
      <c r="AE2080" s="2568" t="s">
        <v>5662</v>
      </c>
      <c r="AF2080" s="2568">
        <v>1.4925866666666666E-2</v>
      </c>
      <c r="AG2080" s="2570">
        <v>0.11200000000000002</v>
      </c>
      <c r="AH2080" s="2622" t="s">
        <v>1545</v>
      </c>
      <c r="AI2080" s="2622" t="s">
        <v>1545</v>
      </c>
      <c r="AJ2080" s="2724" t="s">
        <v>1545</v>
      </c>
      <c r="AK2080" s="2581"/>
    </row>
    <row r="2081" spans="2:37" s="2887" customFormat="1" ht="13.5" thickBot="1" x14ac:dyDescent="0.25">
      <c r="B2081" s="4477" t="s">
        <v>5671</v>
      </c>
      <c r="C2081" s="4478"/>
      <c r="D2081" s="2611" t="s">
        <v>5672</v>
      </c>
      <c r="E2081" s="2612">
        <v>33.6</v>
      </c>
      <c r="F2081" s="2612">
        <v>11.211200000000002</v>
      </c>
      <c r="G2081" s="2615" t="s">
        <v>1545</v>
      </c>
      <c r="H2081" s="2615" t="s">
        <v>1545</v>
      </c>
      <c r="I2081" s="2615" t="s">
        <v>1545</v>
      </c>
      <c r="J2081" s="2820">
        <v>166</v>
      </c>
      <c r="K2081" s="2613">
        <v>6.720000000000001E-2</v>
      </c>
      <c r="L2081" s="2613">
        <v>6.720000000000001E-2</v>
      </c>
      <c r="M2081" s="2820">
        <v>71</v>
      </c>
      <c r="N2081" s="2820">
        <v>83</v>
      </c>
      <c r="O2081" s="2613">
        <v>0.15680000000000002</v>
      </c>
      <c r="P2081" s="2613">
        <v>0.13440000000000002</v>
      </c>
      <c r="Q2081" s="2613">
        <v>0.15680000000000002</v>
      </c>
      <c r="R2081" s="2613">
        <v>0.13440000000000002</v>
      </c>
      <c r="S2081" s="2615" t="s">
        <v>1545</v>
      </c>
      <c r="T2081" s="2615" t="s">
        <v>1545</v>
      </c>
      <c r="U2081" s="2615" t="s">
        <v>1545</v>
      </c>
      <c r="V2081" s="2615" t="s">
        <v>1545</v>
      </c>
      <c r="W2081" s="2615" t="s">
        <v>1545</v>
      </c>
      <c r="X2081" s="2613">
        <v>6.720000000000001E-2</v>
      </c>
      <c r="Y2081" s="2616" t="s">
        <v>1545</v>
      </c>
      <c r="Z2081" s="2616" t="s">
        <v>1545</v>
      </c>
      <c r="AA2081" s="2616" t="s">
        <v>1545</v>
      </c>
      <c r="AB2081" s="2616" t="s">
        <v>1545</v>
      </c>
      <c r="AC2081" s="2613">
        <v>6.720000000000001E-2</v>
      </c>
      <c r="AD2081" s="2663">
        <v>22.3888</v>
      </c>
      <c r="AE2081" s="2615" t="s">
        <v>5662</v>
      </c>
      <c r="AF2081" s="2615">
        <v>1.4925866666666666E-2</v>
      </c>
      <c r="AG2081" s="2617">
        <v>0.11200000000000002</v>
      </c>
      <c r="AH2081" s="2664" t="s">
        <v>1545</v>
      </c>
      <c r="AI2081" s="2664" t="s">
        <v>1545</v>
      </c>
      <c r="AJ2081" s="2814" t="s">
        <v>1545</v>
      </c>
      <c r="AK2081" s="2581"/>
    </row>
    <row r="2082" spans="2:37" s="2887" customFormat="1" x14ac:dyDescent="0.2">
      <c r="B2082" s="2582"/>
      <c r="C2082" s="2575"/>
      <c r="D2082" s="2575"/>
      <c r="E2082" s="2575"/>
      <c r="F2082" s="2575"/>
      <c r="G2082" s="2575"/>
      <c r="H2082" s="2575"/>
      <c r="I2082" s="2576"/>
      <c r="J2082" s="2576"/>
      <c r="K2082" s="2576"/>
      <c r="L2082" s="2576"/>
      <c r="M2082" s="2575"/>
      <c r="N2082" s="2576"/>
      <c r="O2082" s="2576"/>
      <c r="P2082" s="2576"/>
      <c r="Q2082" s="2576"/>
      <c r="R2082" s="2576"/>
      <c r="S2082" s="2575"/>
      <c r="T2082" s="2574"/>
      <c r="U2082" s="2574"/>
      <c r="V2082" s="2574"/>
      <c r="W2082" s="2574"/>
      <c r="X2082" s="2574"/>
      <c r="Y2082" s="2574"/>
      <c r="Z2082" s="2574"/>
      <c r="AA2082" s="2574"/>
      <c r="AB2082" s="2574"/>
      <c r="AC2082" s="2574"/>
      <c r="AD2082" s="2574"/>
      <c r="AE2082" s="2574"/>
      <c r="AF2082" s="2574"/>
      <c r="AG2082" s="2574"/>
      <c r="AH2082" s="2574"/>
      <c r="AI2082" s="2574"/>
      <c r="AJ2082" s="2574"/>
      <c r="AK2082" s="2581"/>
    </row>
    <row r="2083" spans="2:37" s="2887" customFormat="1" ht="14.25" x14ac:dyDescent="0.2">
      <c r="B2083" s="3641" t="s">
        <v>5051</v>
      </c>
      <c r="C2083" s="3642"/>
      <c r="D2083" s="3728" t="s">
        <v>10</v>
      </c>
      <c r="E2083" s="3728"/>
      <c r="F2083" s="3728"/>
      <c r="G2083" s="3728"/>
      <c r="H2083" s="2578"/>
      <c r="I2083" s="2578"/>
      <c r="J2083" s="2578"/>
      <c r="K2083" s="2578"/>
      <c r="L2083" s="2578"/>
      <c r="M2083" s="2578"/>
      <c r="N2083" s="2578"/>
      <c r="O2083" s="2578"/>
      <c r="P2083" s="2578"/>
      <c r="Q2083" s="2578"/>
      <c r="R2083" s="2578"/>
      <c r="S2083" s="2578"/>
      <c r="T2083" s="2574"/>
      <c r="U2083" s="2574"/>
      <c r="V2083" s="2574"/>
      <c r="W2083" s="2574"/>
      <c r="X2083" s="2574"/>
      <c r="Y2083" s="2574"/>
      <c r="Z2083" s="2574"/>
      <c r="AA2083" s="2574"/>
      <c r="AB2083" s="2574"/>
      <c r="AC2083" s="2574"/>
      <c r="AD2083" s="2574"/>
      <c r="AE2083" s="2574"/>
      <c r="AF2083" s="2574"/>
      <c r="AG2083" s="2574"/>
      <c r="AH2083" s="2574"/>
      <c r="AI2083" s="2574"/>
      <c r="AJ2083" s="2574"/>
      <c r="AK2083" s="2581"/>
    </row>
    <row r="2084" spans="2:37" s="2887" customFormat="1" ht="14.25" x14ac:dyDescent="0.2">
      <c r="B2084" s="3641" t="s">
        <v>5052</v>
      </c>
      <c r="C2084" s="3642"/>
      <c r="D2084" s="3728" t="s">
        <v>10</v>
      </c>
      <c r="E2084" s="3728"/>
      <c r="F2084" s="3728"/>
      <c r="G2084" s="3728"/>
      <c r="H2084" s="2578"/>
      <c r="I2084" s="2578"/>
      <c r="J2084" s="2578"/>
      <c r="K2084" s="2578"/>
      <c r="L2084" s="2578"/>
      <c r="M2084" s="2578"/>
      <c r="N2084" s="2578"/>
      <c r="O2084" s="2578"/>
      <c r="P2084" s="2578"/>
      <c r="Q2084" s="2578"/>
      <c r="R2084" s="2578"/>
      <c r="S2084" s="2578"/>
      <c r="T2084" s="2574"/>
      <c r="U2084" s="2574"/>
      <c r="V2084" s="2574"/>
      <c r="W2084" s="2574"/>
      <c r="X2084" s="2574"/>
      <c r="Y2084" s="2574"/>
      <c r="Z2084" s="2574"/>
      <c r="AA2084" s="2574"/>
      <c r="AB2084" s="2574"/>
      <c r="AC2084" s="2574"/>
      <c r="AD2084" s="2574"/>
      <c r="AE2084" s="2574"/>
      <c r="AF2084" s="2574"/>
      <c r="AG2084" s="2574"/>
      <c r="AH2084" s="2574"/>
      <c r="AI2084" s="2574"/>
      <c r="AJ2084" s="2574"/>
      <c r="AK2084" s="2581"/>
    </row>
    <row r="2085" spans="2:37" s="2887" customFormat="1" ht="15.75" thickBot="1" x14ac:dyDescent="0.25">
      <c r="B2085" s="3645"/>
      <c r="C2085" s="3646"/>
      <c r="D2085" s="3647"/>
      <c r="E2085" s="3647"/>
      <c r="F2085" s="3647"/>
      <c r="G2085" s="3647"/>
      <c r="H2085" s="2583"/>
      <c r="I2085" s="2583"/>
      <c r="J2085" s="2583"/>
      <c r="K2085" s="2583"/>
      <c r="L2085" s="2583"/>
      <c r="M2085" s="2583"/>
      <c r="N2085" s="2583"/>
      <c r="O2085" s="2583"/>
      <c r="P2085" s="2583"/>
      <c r="Q2085" s="2583"/>
      <c r="R2085" s="2583"/>
      <c r="S2085" s="2583"/>
      <c r="T2085" s="2584"/>
      <c r="U2085" s="2584"/>
      <c r="V2085" s="2584"/>
      <c r="W2085" s="2584"/>
      <c r="X2085" s="2584"/>
      <c r="Y2085" s="2584"/>
      <c r="Z2085" s="2584"/>
      <c r="AA2085" s="2584"/>
      <c r="AB2085" s="2584"/>
      <c r="AC2085" s="2584"/>
      <c r="AD2085" s="2584"/>
      <c r="AE2085" s="2584"/>
      <c r="AF2085" s="2584"/>
      <c r="AG2085" s="2584"/>
      <c r="AH2085" s="2584"/>
      <c r="AI2085" s="2584"/>
      <c r="AJ2085" s="2584"/>
      <c r="AK2085" s="2586"/>
    </row>
    <row r="2086" spans="2:37" s="2887" customFormat="1" x14ac:dyDescent="0.2">
      <c r="B2086" s="2786" t="str">
        <f>+B2065</f>
        <v>.</v>
      </c>
    </row>
    <row r="2087" spans="2:37" s="2887" customFormat="1" ht="13.5" thickBot="1" x14ac:dyDescent="0.25"/>
    <row r="2088" spans="2:37" s="2887" customFormat="1" ht="20.25" x14ac:dyDescent="0.2">
      <c r="B2088" s="3616" t="s">
        <v>5060</v>
      </c>
      <c r="C2088" s="3617"/>
      <c r="D2088" s="3617"/>
      <c r="E2088" s="3617"/>
      <c r="F2088" s="3617"/>
      <c r="G2088" s="3617"/>
      <c r="H2088" s="3617"/>
      <c r="I2088" s="3617"/>
      <c r="J2088" s="3617"/>
      <c r="K2088" s="3617"/>
      <c r="L2088" s="3617"/>
      <c r="M2088" s="3617"/>
      <c r="N2088" s="3617"/>
      <c r="O2088" s="3617"/>
      <c r="P2088" s="3617"/>
      <c r="Q2088" s="3617"/>
      <c r="R2088" s="3617"/>
      <c r="S2088" s="3617"/>
      <c r="T2088" s="3617"/>
      <c r="U2088" s="3617"/>
      <c r="V2088" s="3617"/>
      <c r="W2088" s="3617"/>
      <c r="X2088" s="3617"/>
      <c r="Y2088" s="3617"/>
      <c r="Z2088" s="3617"/>
      <c r="AA2088" s="3617"/>
      <c r="AB2088" s="3617"/>
      <c r="AC2088" s="3617"/>
      <c r="AD2088" s="3617"/>
      <c r="AE2088" s="3617"/>
      <c r="AF2088" s="3617"/>
      <c r="AG2088" s="3617"/>
      <c r="AH2088" s="3617"/>
      <c r="AI2088" s="3617"/>
      <c r="AJ2088" s="3617"/>
      <c r="AK2088" s="3618"/>
    </row>
    <row r="2089" spans="2:37" s="2887" customFormat="1" x14ac:dyDescent="0.2">
      <c r="B2089" s="2579"/>
      <c r="C2089" s="2961"/>
      <c r="D2089" s="2961"/>
      <c r="E2089" s="2961"/>
      <c r="F2089" s="2961"/>
      <c r="G2089" s="2580"/>
      <c r="H2089" s="2580"/>
      <c r="I2089" s="2580"/>
      <c r="J2089" s="2580"/>
      <c r="K2089" s="2580"/>
      <c r="L2089" s="2580"/>
      <c r="M2089" s="2580"/>
      <c r="N2089" s="2580"/>
      <c r="O2089" s="2580"/>
      <c r="P2089" s="2580"/>
      <c r="Q2089" s="2580"/>
      <c r="R2089" s="2580"/>
      <c r="S2089" s="2580"/>
      <c r="T2089" s="2580"/>
      <c r="U2089" s="2580"/>
      <c r="V2089" s="2580"/>
      <c r="W2089" s="2580"/>
      <c r="X2089" s="2580"/>
      <c r="Y2089" s="2580"/>
      <c r="Z2089" s="2580"/>
      <c r="AA2089" s="2580"/>
      <c r="AB2089" s="2580"/>
      <c r="AC2089" s="2580"/>
      <c r="AD2089" s="2580"/>
      <c r="AE2089" s="2580"/>
      <c r="AF2089" s="2580"/>
      <c r="AG2089" s="2580"/>
      <c r="AH2089" s="2580"/>
      <c r="AI2089" s="2580"/>
      <c r="AJ2089" s="2580"/>
      <c r="AK2089" s="2581"/>
    </row>
    <row r="2090" spans="2:37" s="2887" customFormat="1" ht="12.75" customHeight="1" x14ac:dyDescent="0.2">
      <c r="B2090" s="2579" t="s">
        <v>5047</v>
      </c>
      <c r="C2090" s="2961"/>
      <c r="D2090" s="3720" t="s">
        <v>5655</v>
      </c>
      <c r="E2090" s="3720"/>
      <c r="F2090" s="3720"/>
      <c r="G2090" s="2580"/>
      <c r="H2090" s="2580"/>
      <c r="I2090" s="2580"/>
      <c r="J2090" s="2580"/>
      <c r="K2090" s="2580"/>
      <c r="L2090" s="2580"/>
      <c r="M2090" s="2580"/>
      <c r="N2090" s="2580"/>
      <c r="O2090" s="2580"/>
      <c r="P2090" s="2580"/>
      <c r="Q2090" s="2580"/>
      <c r="R2090" s="2580"/>
      <c r="S2090" s="2580"/>
      <c r="T2090" s="2580"/>
      <c r="U2090" s="2580"/>
      <c r="V2090" s="2580"/>
      <c r="W2090" s="2580"/>
      <c r="X2090" s="2580"/>
      <c r="Y2090" s="2580"/>
      <c r="Z2090" s="2580"/>
      <c r="AA2090" s="2580"/>
      <c r="AB2090" s="2580"/>
      <c r="AC2090" s="2580"/>
      <c r="AD2090" s="2580"/>
      <c r="AE2090" s="2580"/>
      <c r="AF2090" s="2580"/>
      <c r="AG2090" s="2580"/>
      <c r="AH2090" s="2580"/>
      <c r="AI2090" s="2580"/>
      <c r="AJ2090" s="2580"/>
      <c r="AK2090" s="2581"/>
    </row>
    <row r="2091" spans="2:37" s="2887" customFormat="1" ht="13.5" customHeight="1" thickBot="1" x14ac:dyDescent="0.25">
      <c r="B2091" s="3620" t="s">
        <v>5061</v>
      </c>
      <c r="C2091" s="3621"/>
      <c r="D2091" s="3622">
        <v>41502</v>
      </c>
      <c r="E2091" s="3622"/>
      <c r="F2091" s="2961"/>
      <c r="G2091" s="2580"/>
      <c r="H2091" s="2580"/>
      <c r="I2091" s="2580"/>
      <c r="J2091" s="2580"/>
      <c r="K2091" s="2580"/>
      <c r="L2091" s="2580"/>
      <c r="M2091" s="2580"/>
      <c r="N2091" s="2580"/>
      <c r="O2091" s="2580"/>
      <c r="P2091" s="2580"/>
      <c r="Q2091" s="2580"/>
      <c r="R2091" s="2580"/>
      <c r="S2091" s="2580"/>
      <c r="T2091" s="2580"/>
      <c r="U2091" s="2580"/>
      <c r="V2091" s="2580"/>
      <c r="W2091" s="2580"/>
      <c r="X2091" s="2580"/>
      <c r="Y2091" s="2580"/>
      <c r="Z2091" s="2580"/>
      <c r="AA2091" s="2580"/>
      <c r="AB2091" s="2580"/>
      <c r="AC2091" s="2580"/>
      <c r="AD2091" s="2580"/>
      <c r="AE2091" s="2580"/>
      <c r="AF2091" s="2580"/>
      <c r="AG2091" s="2580"/>
      <c r="AH2091" s="2580"/>
      <c r="AI2091" s="2580"/>
      <c r="AJ2091" s="2580"/>
      <c r="AK2091" s="2581"/>
    </row>
    <row r="2092" spans="2:37" s="2887" customFormat="1" ht="91.5" customHeight="1" thickBot="1" x14ac:dyDescent="0.25">
      <c r="B2092" s="3633" t="s">
        <v>5062</v>
      </c>
      <c r="C2092" s="3677"/>
      <c r="D2092" s="3721" t="s">
        <v>5656</v>
      </c>
      <c r="E2092" s="3722"/>
      <c r="F2092" s="3722"/>
      <c r="G2092" s="3722"/>
      <c r="H2092" s="3722"/>
      <c r="I2092" s="3722"/>
      <c r="J2092" s="3722"/>
      <c r="K2092" s="3723"/>
      <c r="L2092" s="2580"/>
      <c r="M2092" s="2580"/>
      <c r="N2092" s="2580"/>
      <c r="O2092" s="2580"/>
      <c r="P2092" s="2580"/>
      <c r="Q2092" s="2580"/>
      <c r="R2092" s="2580"/>
      <c r="S2092" s="2580"/>
      <c r="T2092" s="2580"/>
      <c r="U2092" s="2580"/>
      <c r="V2092" s="2580"/>
      <c r="W2092" s="2580"/>
      <c r="X2092" s="2580"/>
      <c r="Y2092" s="2580"/>
      <c r="Z2092" s="2580"/>
      <c r="AA2092" s="2580"/>
      <c r="AB2092" s="2580"/>
      <c r="AC2092" s="2580"/>
      <c r="AD2092" s="2580"/>
      <c r="AE2092" s="2580"/>
      <c r="AF2092" s="2580"/>
      <c r="AG2092" s="2580"/>
      <c r="AH2092" s="2580"/>
      <c r="AI2092" s="2580"/>
      <c r="AJ2092" s="2580"/>
      <c r="AK2092" s="2581"/>
    </row>
    <row r="2093" spans="2:37" s="2887" customFormat="1" ht="13.5" thickBot="1" x14ac:dyDescent="0.25">
      <c r="B2093" s="3635"/>
      <c r="C2093" s="3626"/>
      <c r="D2093" s="3626"/>
      <c r="E2093" s="3626"/>
      <c r="F2093" s="3626"/>
      <c r="G2093" s="3626"/>
      <c r="H2093" s="3626"/>
      <c r="I2093" s="3626"/>
      <c r="J2093" s="3626"/>
      <c r="K2093" s="3626"/>
      <c r="L2093" s="3626"/>
      <c r="M2093" s="3626"/>
      <c r="N2093" s="3626"/>
      <c r="O2093" s="3626"/>
      <c r="P2093" s="3626"/>
      <c r="Q2093" s="3626"/>
      <c r="R2093" s="2580"/>
      <c r="S2093" s="2580"/>
      <c r="T2093" s="2580"/>
      <c r="U2093" s="2580"/>
      <c r="V2093" s="2580"/>
      <c r="W2093" s="2580"/>
      <c r="X2093" s="2580"/>
      <c r="Y2093" s="2580"/>
      <c r="Z2093" s="2580"/>
      <c r="AA2093" s="2580"/>
      <c r="AB2093" s="2580"/>
      <c r="AC2093" s="2580"/>
      <c r="AD2093" s="2580"/>
      <c r="AE2093" s="2580"/>
      <c r="AF2093" s="2580"/>
      <c r="AG2093" s="2580"/>
      <c r="AH2093" s="2580"/>
      <c r="AI2093" s="2580"/>
      <c r="AJ2093" s="2580"/>
      <c r="AK2093" s="2581"/>
    </row>
    <row r="2094" spans="2:37" s="2887" customFormat="1" ht="13.5" customHeight="1" thickBot="1" x14ac:dyDescent="0.25">
      <c r="B2094" s="3627" t="s">
        <v>5063</v>
      </c>
      <c r="C2094" s="3627"/>
      <c r="D2094" s="3627" t="s">
        <v>5053</v>
      </c>
      <c r="E2094" s="3627" t="s">
        <v>5064</v>
      </c>
      <c r="F2094" s="3629" t="s">
        <v>224</v>
      </c>
      <c r="G2094" s="3629"/>
      <c r="H2094" s="3629"/>
      <c r="I2094" s="3629"/>
      <c r="J2094" s="3629"/>
      <c r="K2094" s="3629"/>
      <c r="L2094" s="3629"/>
      <c r="M2094" s="3629"/>
      <c r="N2094" s="3629"/>
      <c r="O2094" s="3629"/>
      <c r="P2094" s="3629"/>
      <c r="Q2094" s="3629"/>
      <c r="R2094" s="3629"/>
      <c r="S2094" s="3629" t="s">
        <v>340</v>
      </c>
      <c r="T2094" s="3629"/>
      <c r="U2094" s="3629"/>
      <c r="V2094" s="3629"/>
      <c r="W2094" s="3629"/>
      <c r="X2094" s="3629"/>
      <c r="Y2094" s="3629"/>
      <c r="Z2094" s="3629"/>
      <c r="AA2094" s="3629"/>
      <c r="AB2094" s="3629"/>
      <c r="AC2094" s="3629"/>
      <c r="AD2094" s="3629" t="s">
        <v>225</v>
      </c>
      <c r="AE2094" s="3629"/>
      <c r="AF2094" s="3629"/>
      <c r="AG2094" s="3629"/>
      <c r="AH2094" s="3630" t="s">
        <v>5048</v>
      </c>
      <c r="AI2094" s="3630"/>
      <c r="AJ2094" s="3630"/>
      <c r="AK2094" s="2581"/>
    </row>
    <row r="2095" spans="2:37" s="2887" customFormat="1" ht="21.75" customHeight="1" thickBot="1" x14ac:dyDescent="0.25">
      <c r="B2095" s="3628"/>
      <c r="C2095" s="3628"/>
      <c r="D2095" s="3628"/>
      <c r="E2095" s="3628"/>
      <c r="F2095" s="3628" t="s">
        <v>5065</v>
      </c>
      <c r="G2095" s="3628" t="s">
        <v>5066</v>
      </c>
      <c r="H2095" s="3627" t="s">
        <v>5067</v>
      </c>
      <c r="I2095" s="3631" t="s">
        <v>5068</v>
      </c>
      <c r="J2095" s="3631" t="s">
        <v>5069</v>
      </c>
      <c r="K2095" s="3632" t="s">
        <v>5070</v>
      </c>
      <c r="L2095" s="3632" t="s">
        <v>5071</v>
      </c>
      <c r="M2095" s="3631" t="s">
        <v>5072</v>
      </c>
      <c r="N2095" s="3631"/>
      <c r="O2095" s="3632" t="s">
        <v>5073</v>
      </c>
      <c r="P2095" s="3632" t="s">
        <v>5074</v>
      </c>
      <c r="Q2095" s="3632" t="s">
        <v>5075</v>
      </c>
      <c r="R2095" s="3632" t="s">
        <v>5076</v>
      </c>
      <c r="S2095" s="3627" t="s">
        <v>5077</v>
      </c>
      <c r="T2095" s="3627" t="s">
        <v>5078</v>
      </c>
      <c r="U2095" s="3627" t="s">
        <v>5079</v>
      </c>
      <c r="V2095" s="3627" t="s">
        <v>5080</v>
      </c>
      <c r="W2095" s="3627" t="s">
        <v>5081</v>
      </c>
      <c r="X2095" s="3627" t="s">
        <v>5082</v>
      </c>
      <c r="Y2095" s="3627" t="s">
        <v>5083</v>
      </c>
      <c r="Z2095" s="3627" t="s">
        <v>5084</v>
      </c>
      <c r="AA2095" s="3627" t="s">
        <v>5085</v>
      </c>
      <c r="AB2095" s="3631" t="s">
        <v>5086</v>
      </c>
      <c r="AC2095" s="3631" t="s">
        <v>5087</v>
      </c>
      <c r="AD2095" s="3627" t="s">
        <v>5088</v>
      </c>
      <c r="AE2095" s="3627" t="s">
        <v>5089</v>
      </c>
      <c r="AF2095" s="3627" t="s">
        <v>5090</v>
      </c>
      <c r="AG2095" s="3627" t="s">
        <v>5091</v>
      </c>
      <c r="AH2095" s="3627" t="s">
        <v>1162</v>
      </c>
      <c r="AI2095" s="3627" t="s">
        <v>5049</v>
      </c>
      <c r="AJ2095" s="3627" t="s">
        <v>5050</v>
      </c>
      <c r="AK2095" s="2581"/>
    </row>
    <row r="2096" spans="2:37" s="2887" customFormat="1" ht="24" customHeight="1" thickBot="1" x14ac:dyDescent="0.25">
      <c r="B2096" s="3628"/>
      <c r="C2096" s="3628"/>
      <c r="D2096" s="3628"/>
      <c r="E2096" s="3628"/>
      <c r="F2096" s="3628"/>
      <c r="G2096" s="3628"/>
      <c r="H2096" s="3628"/>
      <c r="I2096" s="3632"/>
      <c r="J2096" s="3632"/>
      <c r="K2096" s="3632"/>
      <c r="L2096" s="3632"/>
      <c r="M2096" s="2958" t="s">
        <v>5092</v>
      </c>
      <c r="N2096" s="2959" t="s">
        <v>2809</v>
      </c>
      <c r="O2096" s="3632"/>
      <c r="P2096" s="3632"/>
      <c r="Q2096" s="3632"/>
      <c r="R2096" s="3632"/>
      <c r="S2096" s="3628"/>
      <c r="T2096" s="3628"/>
      <c r="U2096" s="3628"/>
      <c r="V2096" s="3628"/>
      <c r="W2096" s="3628"/>
      <c r="X2096" s="3628"/>
      <c r="Y2096" s="3628"/>
      <c r="Z2096" s="3628"/>
      <c r="AA2096" s="3628"/>
      <c r="AB2096" s="3632"/>
      <c r="AC2096" s="3632"/>
      <c r="AD2096" s="3628"/>
      <c r="AE2096" s="3628"/>
      <c r="AF2096" s="3628"/>
      <c r="AG2096" s="3628"/>
      <c r="AH2096" s="3628"/>
      <c r="AI2096" s="3628"/>
      <c r="AJ2096" s="3628"/>
      <c r="AK2096" s="2581"/>
    </row>
    <row r="2097" spans="2:37" s="2887" customFormat="1" ht="45" x14ac:dyDescent="0.2">
      <c r="B2097" s="4467" t="s">
        <v>5657</v>
      </c>
      <c r="C2097" s="4468"/>
      <c r="D2097" s="2590" t="s">
        <v>1545</v>
      </c>
      <c r="E2097" s="2590" t="s">
        <v>1545</v>
      </c>
      <c r="F2097" s="2590" t="s">
        <v>1545</v>
      </c>
      <c r="G2097" s="2590" t="s">
        <v>1545</v>
      </c>
      <c r="H2097" s="2590" t="s">
        <v>1545</v>
      </c>
      <c r="I2097" s="2590" t="s">
        <v>1545</v>
      </c>
      <c r="J2097" s="2590" t="s">
        <v>1545</v>
      </c>
      <c r="K2097" s="2590" t="s">
        <v>1545</v>
      </c>
      <c r="L2097" s="2590" t="s">
        <v>1545</v>
      </c>
      <c r="M2097" s="2590" t="s">
        <v>1545</v>
      </c>
      <c r="N2097" s="2590" t="s">
        <v>1545</v>
      </c>
      <c r="O2097" s="2590" t="s">
        <v>1545</v>
      </c>
      <c r="P2097" s="2590" t="s">
        <v>1545</v>
      </c>
      <c r="Q2097" s="2590" t="s">
        <v>1545</v>
      </c>
      <c r="R2097" s="2590" t="s">
        <v>1545</v>
      </c>
      <c r="S2097" s="2590" t="s">
        <v>1545</v>
      </c>
      <c r="T2097" s="2590" t="s">
        <v>1545</v>
      </c>
      <c r="U2097" s="2590" t="s">
        <v>1545</v>
      </c>
      <c r="V2097" s="2590" t="s">
        <v>1545</v>
      </c>
      <c r="W2097" s="2590" t="s">
        <v>1545</v>
      </c>
      <c r="X2097" s="2590" t="s">
        <v>1545</v>
      </c>
      <c r="Y2097" s="2590" t="s">
        <v>1545</v>
      </c>
      <c r="Z2097" s="2590" t="s">
        <v>1545</v>
      </c>
      <c r="AA2097" s="2590" t="s">
        <v>1545</v>
      </c>
      <c r="AB2097" s="2590" t="s">
        <v>1545</v>
      </c>
      <c r="AC2097" s="2590" t="s">
        <v>1545</v>
      </c>
      <c r="AD2097" s="2590" t="s">
        <v>1545</v>
      </c>
      <c r="AE2097" s="2590" t="s">
        <v>1545</v>
      </c>
      <c r="AF2097" s="2590" t="s">
        <v>1545</v>
      </c>
      <c r="AG2097" s="2590" t="s">
        <v>1545</v>
      </c>
      <c r="AH2097" s="2979" t="s">
        <v>5657</v>
      </c>
      <c r="AI2097" s="2590" t="s">
        <v>340</v>
      </c>
      <c r="AJ2097" s="2940">
        <v>0.25</v>
      </c>
      <c r="AK2097" s="2581"/>
    </row>
    <row r="2098" spans="2:37" s="2887" customFormat="1" ht="90.75" thickBot="1" x14ac:dyDescent="0.25">
      <c r="B2098" s="4469" t="s">
        <v>5658</v>
      </c>
      <c r="C2098" s="4470"/>
      <c r="D2098" s="2829" t="s">
        <v>1545</v>
      </c>
      <c r="E2098" s="2829" t="s">
        <v>1545</v>
      </c>
      <c r="F2098" s="2829" t="s">
        <v>1545</v>
      </c>
      <c r="G2098" s="2829" t="s">
        <v>1545</v>
      </c>
      <c r="H2098" s="2829" t="s">
        <v>1545</v>
      </c>
      <c r="I2098" s="2829" t="s">
        <v>1545</v>
      </c>
      <c r="J2098" s="2829" t="s">
        <v>1545</v>
      </c>
      <c r="K2098" s="2829" t="s">
        <v>1545</v>
      </c>
      <c r="L2098" s="2829" t="s">
        <v>1545</v>
      </c>
      <c r="M2098" s="2829" t="s">
        <v>1545</v>
      </c>
      <c r="N2098" s="2829" t="s">
        <v>1545</v>
      </c>
      <c r="O2098" s="2829" t="s">
        <v>1545</v>
      </c>
      <c r="P2098" s="2829" t="s">
        <v>1545</v>
      </c>
      <c r="Q2098" s="2829" t="s">
        <v>1545</v>
      </c>
      <c r="R2098" s="2829" t="s">
        <v>1545</v>
      </c>
      <c r="S2098" s="2829" t="s">
        <v>1545</v>
      </c>
      <c r="T2098" s="2829" t="s">
        <v>1545</v>
      </c>
      <c r="U2098" s="2829" t="s">
        <v>1545</v>
      </c>
      <c r="V2098" s="2829" t="s">
        <v>1545</v>
      </c>
      <c r="W2098" s="2829" t="s">
        <v>1545</v>
      </c>
      <c r="X2098" s="2829" t="s">
        <v>1545</v>
      </c>
      <c r="Y2098" s="2829" t="s">
        <v>1545</v>
      </c>
      <c r="Z2098" s="2829" t="s">
        <v>1545</v>
      </c>
      <c r="AA2098" s="2829" t="s">
        <v>1545</v>
      </c>
      <c r="AB2098" s="2829" t="s">
        <v>1545</v>
      </c>
      <c r="AC2098" s="2829" t="s">
        <v>1545</v>
      </c>
      <c r="AD2098" s="2829" t="s">
        <v>1545</v>
      </c>
      <c r="AE2098" s="2829" t="s">
        <v>1545</v>
      </c>
      <c r="AF2098" s="2829" t="s">
        <v>1545</v>
      </c>
      <c r="AG2098" s="2829" t="s">
        <v>1545</v>
      </c>
      <c r="AH2098" s="2980" t="s">
        <v>5658</v>
      </c>
      <c r="AI2098" s="2664" t="s">
        <v>1545</v>
      </c>
      <c r="AJ2098" s="2814" t="s">
        <v>1545</v>
      </c>
      <c r="AK2098" s="2581"/>
    </row>
    <row r="2099" spans="2:37" s="2887" customFormat="1" x14ac:dyDescent="0.2">
      <c r="B2099" s="2582"/>
      <c r="C2099" s="2575"/>
      <c r="D2099" s="2575"/>
      <c r="E2099" s="2575"/>
      <c r="F2099" s="2575"/>
      <c r="G2099" s="2575"/>
      <c r="H2099" s="2575"/>
      <c r="I2099" s="2576"/>
      <c r="J2099" s="2576"/>
      <c r="K2099" s="2576"/>
      <c r="L2099" s="2576"/>
      <c r="M2099" s="2575"/>
      <c r="N2099" s="2576"/>
      <c r="O2099" s="2576"/>
      <c r="P2099" s="2576"/>
      <c r="Q2099" s="2576"/>
      <c r="R2099" s="2576"/>
      <c r="S2099" s="2575"/>
      <c r="T2099" s="2574"/>
      <c r="U2099" s="2574"/>
      <c r="V2099" s="2574"/>
      <c r="W2099" s="2574"/>
      <c r="X2099" s="2574"/>
      <c r="Y2099" s="2574"/>
      <c r="Z2099" s="2574"/>
      <c r="AA2099" s="2574"/>
      <c r="AB2099" s="2574"/>
      <c r="AC2099" s="2574"/>
      <c r="AD2099" s="2574"/>
      <c r="AE2099" s="2574"/>
      <c r="AF2099" s="2574"/>
      <c r="AG2099" s="2574"/>
      <c r="AH2099" s="2574"/>
      <c r="AI2099" s="2574"/>
      <c r="AJ2099" s="2574"/>
      <c r="AK2099" s="2581"/>
    </row>
    <row r="2100" spans="2:37" s="2887" customFormat="1" x14ac:dyDescent="0.2">
      <c r="B2100" s="3641" t="s">
        <v>5051</v>
      </c>
      <c r="C2100" s="3642"/>
      <c r="D2100" s="3640" t="s">
        <v>1545</v>
      </c>
      <c r="E2100" s="3640"/>
      <c r="F2100" s="3640"/>
      <c r="G2100" s="3640"/>
      <c r="H2100" s="2578"/>
      <c r="I2100" s="2578"/>
      <c r="J2100" s="2578"/>
      <c r="K2100" s="2578"/>
      <c r="L2100" s="2578"/>
      <c r="M2100" s="2578"/>
      <c r="N2100" s="2578"/>
      <c r="O2100" s="2578"/>
      <c r="P2100" s="2578"/>
      <c r="Q2100" s="2578"/>
      <c r="R2100" s="2578"/>
      <c r="S2100" s="2578"/>
      <c r="T2100" s="2574"/>
      <c r="U2100" s="2574"/>
      <c r="V2100" s="2574"/>
      <c r="W2100" s="2574"/>
      <c r="X2100" s="2574"/>
      <c r="Y2100" s="2574"/>
      <c r="Z2100" s="2574"/>
      <c r="AA2100" s="2574"/>
      <c r="AB2100" s="2574"/>
      <c r="AC2100" s="2574"/>
      <c r="AD2100" s="2574"/>
      <c r="AE2100" s="2574"/>
      <c r="AF2100" s="2574"/>
      <c r="AG2100" s="2574"/>
      <c r="AH2100" s="2574"/>
      <c r="AI2100" s="2574"/>
      <c r="AJ2100" s="2574"/>
      <c r="AK2100" s="2581"/>
    </row>
    <row r="2101" spans="2:37" s="2887" customFormat="1" x14ac:dyDescent="0.2">
      <c r="B2101" s="3641" t="s">
        <v>5052</v>
      </c>
      <c r="C2101" s="3642"/>
      <c r="D2101" s="3640" t="s">
        <v>1545</v>
      </c>
      <c r="E2101" s="3640"/>
      <c r="F2101" s="3640"/>
      <c r="G2101" s="3640"/>
      <c r="H2101" s="2578"/>
      <c r="I2101" s="2578"/>
      <c r="J2101" s="2578"/>
      <c r="K2101" s="2578"/>
      <c r="L2101" s="2578"/>
      <c r="M2101" s="2578"/>
      <c r="N2101" s="2578"/>
      <c r="O2101" s="2578"/>
      <c r="P2101" s="2578"/>
      <c r="Q2101" s="2578"/>
      <c r="R2101" s="2578"/>
      <c r="S2101" s="2578"/>
      <c r="T2101" s="2574"/>
      <c r="U2101" s="2574"/>
      <c r="V2101" s="2574"/>
      <c r="W2101" s="2574"/>
      <c r="X2101" s="2574"/>
      <c r="Y2101" s="2574"/>
      <c r="Z2101" s="2574"/>
      <c r="AA2101" s="2574"/>
      <c r="AB2101" s="2574"/>
      <c r="AC2101" s="2574"/>
      <c r="AD2101" s="2574"/>
      <c r="AE2101" s="2574"/>
      <c r="AF2101" s="2574"/>
      <c r="AG2101" s="2574"/>
      <c r="AH2101" s="2574"/>
      <c r="AI2101" s="2574"/>
      <c r="AJ2101" s="2574"/>
      <c r="AK2101" s="2581"/>
    </row>
    <row r="2102" spans="2:37" s="2887" customFormat="1" ht="15.75" thickBot="1" x14ac:dyDescent="0.25">
      <c r="B2102" s="3645"/>
      <c r="C2102" s="3646"/>
      <c r="D2102" s="3647"/>
      <c r="E2102" s="3647"/>
      <c r="F2102" s="3647"/>
      <c r="G2102" s="3647"/>
      <c r="H2102" s="2583"/>
      <c r="I2102" s="2583"/>
      <c r="J2102" s="2583"/>
      <c r="K2102" s="2583"/>
      <c r="L2102" s="2583"/>
      <c r="M2102" s="2583"/>
      <c r="N2102" s="2583"/>
      <c r="O2102" s="2583"/>
      <c r="P2102" s="2583"/>
      <c r="Q2102" s="2583"/>
      <c r="R2102" s="2583"/>
      <c r="S2102" s="2583"/>
      <c r="T2102" s="2584"/>
      <c r="U2102" s="2584"/>
      <c r="V2102" s="2584"/>
      <c r="W2102" s="2584"/>
      <c r="X2102" s="2584"/>
      <c r="Y2102" s="2584"/>
      <c r="Z2102" s="2584"/>
      <c r="AA2102" s="2584"/>
      <c r="AB2102" s="2584"/>
      <c r="AC2102" s="2584"/>
      <c r="AD2102" s="2584"/>
      <c r="AE2102" s="2584"/>
      <c r="AF2102" s="2584"/>
      <c r="AG2102" s="2584"/>
      <c r="AH2102" s="2584"/>
      <c r="AI2102" s="2584"/>
      <c r="AJ2102" s="2584"/>
      <c r="AK2102" s="2586"/>
    </row>
    <row r="2103" spans="2:37" s="2887" customFormat="1" x14ac:dyDescent="0.2">
      <c r="B2103" s="2786" t="str">
        <f>+B2086</f>
        <v>.</v>
      </c>
    </row>
    <row r="2104" spans="2:37" s="2887" customFormat="1" ht="13.5" thickBot="1" x14ac:dyDescent="0.25"/>
    <row r="2105" spans="2:37" s="2887" customFormat="1" ht="20.25" x14ac:dyDescent="0.2">
      <c r="B2105" s="3616" t="s">
        <v>5060</v>
      </c>
      <c r="C2105" s="3617"/>
      <c r="D2105" s="3617"/>
      <c r="E2105" s="3617"/>
      <c r="F2105" s="3617"/>
      <c r="G2105" s="3617"/>
      <c r="H2105" s="3617"/>
      <c r="I2105" s="3617"/>
      <c r="J2105" s="3617"/>
      <c r="K2105" s="3617"/>
      <c r="L2105" s="3617"/>
      <c r="M2105" s="3617"/>
      <c r="N2105" s="3617"/>
      <c r="O2105" s="3617"/>
      <c r="P2105" s="3617"/>
      <c r="Q2105" s="3617"/>
      <c r="R2105" s="3617"/>
      <c r="S2105" s="3617"/>
      <c r="T2105" s="3617"/>
      <c r="U2105" s="3617"/>
      <c r="V2105" s="3617"/>
      <c r="W2105" s="3617"/>
      <c r="X2105" s="3617"/>
      <c r="Y2105" s="3617"/>
      <c r="Z2105" s="3617"/>
      <c r="AA2105" s="3617"/>
      <c r="AB2105" s="3617"/>
      <c r="AC2105" s="3617"/>
      <c r="AD2105" s="3617"/>
      <c r="AE2105" s="3617"/>
      <c r="AF2105" s="3617"/>
      <c r="AG2105" s="3617"/>
      <c r="AH2105" s="3617"/>
      <c r="AI2105" s="3617"/>
      <c r="AJ2105" s="3617"/>
      <c r="AK2105" s="3618"/>
    </row>
    <row r="2106" spans="2:37" s="2887" customFormat="1" x14ac:dyDescent="0.2">
      <c r="B2106" s="2579"/>
      <c r="C2106" s="2961"/>
      <c r="D2106" s="2961"/>
      <c r="E2106" s="2961"/>
      <c r="F2106" s="2961"/>
      <c r="G2106" s="2580"/>
      <c r="H2106" s="2580"/>
      <c r="I2106" s="2580"/>
      <c r="J2106" s="2580"/>
      <c r="K2106" s="2580"/>
      <c r="L2106" s="2580"/>
      <c r="M2106" s="2580"/>
      <c r="N2106" s="2580"/>
      <c r="O2106" s="2580"/>
      <c r="P2106" s="2580"/>
      <c r="Q2106" s="2580"/>
      <c r="R2106" s="2580"/>
      <c r="S2106" s="2580"/>
      <c r="T2106" s="2580"/>
      <c r="U2106" s="2580"/>
      <c r="V2106" s="2580"/>
      <c r="W2106" s="2580"/>
      <c r="X2106" s="2580"/>
      <c r="Y2106" s="2580"/>
      <c r="Z2106" s="2580"/>
      <c r="AA2106" s="2580"/>
      <c r="AB2106" s="2580"/>
      <c r="AC2106" s="2580"/>
      <c r="AD2106" s="2580"/>
      <c r="AE2106" s="2580"/>
      <c r="AF2106" s="2580"/>
      <c r="AG2106" s="2580"/>
      <c r="AH2106" s="2580"/>
      <c r="AI2106" s="2580"/>
      <c r="AJ2106" s="2580"/>
      <c r="AK2106" s="2581"/>
    </row>
    <row r="2107" spans="2:37" s="2887" customFormat="1" x14ac:dyDescent="0.2">
      <c r="B2107" s="2579" t="s">
        <v>5047</v>
      </c>
      <c r="C2107" s="2961"/>
      <c r="D2107" s="3720" t="s">
        <v>5652</v>
      </c>
      <c r="E2107" s="3720"/>
      <c r="F2107" s="3720"/>
      <c r="G2107" s="2580"/>
      <c r="H2107" s="2580"/>
      <c r="I2107" s="2580"/>
      <c r="J2107" s="2580"/>
      <c r="K2107" s="2580"/>
      <c r="L2107" s="2580"/>
      <c r="M2107" s="2580"/>
      <c r="N2107" s="2580"/>
      <c r="O2107" s="2580"/>
      <c r="P2107" s="2580"/>
      <c r="Q2107" s="2580"/>
      <c r="R2107" s="2580"/>
      <c r="S2107" s="2580"/>
      <c r="T2107" s="2580"/>
      <c r="U2107" s="2580"/>
      <c r="V2107" s="2580"/>
      <c r="W2107" s="2580"/>
      <c r="X2107" s="2580"/>
      <c r="Y2107" s="2580"/>
      <c r="Z2107" s="2580"/>
      <c r="AA2107" s="2580"/>
      <c r="AB2107" s="2580"/>
      <c r="AC2107" s="2580"/>
      <c r="AD2107" s="2580"/>
      <c r="AE2107" s="2580"/>
      <c r="AF2107" s="2580"/>
      <c r="AG2107" s="2580"/>
      <c r="AH2107" s="2580"/>
      <c r="AI2107" s="2580"/>
      <c r="AJ2107" s="2580"/>
      <c r="AK2107" s="2581"/>
    </row>
    <row r="2108" spans="2:37" s="2887" customFormat="1" ht="13.5" thickBot="1" x14ac:dyDescent="0.25">
      <c r="B2108" s="3620" t="s">
        <v>5061</v>
      </c>
      <c r="C2108" s="3621"/>
      <c r="D2108" s="3622">
        <v>41502</v>
      </c>
      <c r="E2108" s="3622"/>
      <c r="F2108" s="2961"/>
      <c r="G2108" s="2580"/>
      <c r="H2108" s="2580"/>
      <c r="I2108" s="2580"/>
      <c r="J2108" s="2580"/>
      <c r="K2108" s="2580"/>
      <c r="L2108" s="2580"/>
      <c r="M2108" s="2580"/>
      <c r="N2108" s="2580"/>
      <c r="O2108" s="2580"/>
      <c r="P2108" s="2580"/>
      <c r="Q2108" s="2580"/>
      <c r="R2108" s="2580"/>
      <c r="S2108" s="2580"/>
      <c r="T2108" s="2580"/>
      <c r="U2108" s="2580"/>
      <c r="V2108" s="2580"/>
      <c r="W2108" s="2580"/>
      <c r="X2108" s="2580"/>
      <c r="Y2108" s="2580"/>
      <c r="Z2108" s="2580"/>
      <c r="AA2108" s="2580"/>
      <c r="AB2108" s="2580"/>
      <c r="AC2108" s="2580"/>
      <c r="AD2108" s="2580"/>
      <c r="AE2108" s="2580"/>
      <c r="AF2108" s="2580"/>
      <c r="AG2108" s="2580"/>
      <c r="AH2108" s="2580"/>
      <c r="AI2108" s="2580"/>
      <c r="AJ2108" s="2580"/>
      <c r="AK2108" s="2581"/>
    </row>
    <row r="2109" spans="2:37" s="2887" customFormat="1" ht="167.25" customHeight="1" thickBot="1" x14ac:dyDescent="0.25">
      <c r="B2109" s="3633" t="s">
        <v>5062</v>
      </c>
      <c r="C2109" s="3677"/>
      <c r="D2109" s="3721" t="s">
        <v>5653</v>
      </c>
      <c r="E2109" s="3722"/>
      <c r="F2109" s="3722"/>
      <c r="G2109" s="3722"/>
      <c r="H2109" s="3722"/>
      <c r="I2109" s="3722"/>
      <c r="J2109" s="3722"/>
      <c r="K2109" s="3723"/>
      <c r="L2109" s="2580"/>
      <c r="M2109" s="2580"/>
      <c r="N2109" s="2580"/>
      <c r="O2109" s="2580"/>
      <c r="P2109" s="2580"/>
      <c r="Q2109" s="2580"/>
      <c r="R2109" s="2580"/>
      <c r="S2109" s="2580"/>
      <c r="T2109" s="2580"/>
      <c r="U2109" s="2580"/>
      <c r="V2109" s="2580"/>
      <c r="W2109" s="2580"/>
      <c r="X2109" s="2580"/>
      <c r="Y2109" s="2580"/>
      <c r="Z2109" s="2580"/>
      <c r="AA2109" s="2580"/>
      <c r="AB2109" s="2580"/>
      <c r="AC2109" s="2580"/>
      <c r="AD2109" s="2580"/>
      <c r="AE2109" s="2580"/>
      <c r="AF2109" s="2580"/>
      <c r="AG2109" s="2580"/>
      <c r="AH2109" s="2580"/>
      <c r="AI2109" s="2580"/>
      <c r="AJ2109" s="2580"/>
      <c r="AK2109" s="2581"/>
    </row>
    <row r="2110" spans="2:37" s="2887" customFormat="1" ht="13.5" thickBot="1" x14ac:dyDescent="0.25">
      <c r="B2110" s="3635"/>
      <c r="C2110" s="3626"/>
      <c r="D2110" s="3626"/>
      <c r="E2110" s="3626"/>
      <c r="F2110" s="3626"/>
      <c r="G2110" s="3626"/>
      <c r="H2110" s="3626"/>
      <c r="I2110" s="3626"/>
      <c r="J2110" s="3626"/>
      <c r="K2110" s="3626"/>
      <c r="L2110" s="3626"/>
      <c r="M2110" s="3626"/>
      <c r="N2110" s="3626"/>
      <c r="O2110" s="3626"/>
      <c r="P2110" s="3626"/>
      <c r="Q2110" s="3626"/>
      <c r="R2110" s="2580"/>
      <c r="S2110" s="2580"/>
      <c r="T2110" s="2580"/>
      <c r="U2110" s="2580"/>
      <c r="V2110" s="2580"/>
      <c r="W2110" s="2580"/>
      <c r="X2110" s="2580"/>
      <c r="Y2110" s="2580"/>
      <c r="Z2110" s="2580"/>
      <c r="AA2110" s="2580"/>
      <c r="AB2110" s="2580"/>
      <c r="AC2110" s="2580"/>
      <c r="AD2110" s="2580"/>
      <c r="AE2110" s="2580"/>
      <c r="AF2110" s="2580"/>
      <c r="AG2110" s="2580"/>
      <c r="AH2110" s="2580"/>
      <c r="AI2110" s="2580"/>
      <c r="AJ2110" s="2580"/>
      <c r="AK2110" s="2581"/>
    </row>
    <row r="2111" spans="2:37" s="2887" customFormat="1" ht="13.5" thickBot="1" x14ac:dyDescent="0.25">
      <c r="B2111" s="3627" t="s">
        <v>5063</v>
      </c>
      <c r="C2111" s="3627"/>
      <c r="D2111" s="3627" t="s">
        <v>5053</v>
      </c>
      <c r="E2111" s="3627" t="s">
        <v>5064</v>
      </c>
      <c r="F2111" s="3629" t="s">
        <v>224</v>
      </c>
      <c r="G2111" s="3629"/>
      <c r="H2111" s="3629"/>
      <c r="I2111" s="3629"/>
      <c r="J2111" s="3629"/>
      <c r="K2111" s="3629"/>
      <c r="L2111" s="3629"/>
      <c r="M2111" s="3629"/>
      <c r="N2111" s="3629"/>
      <c r="O2111" s="3629"/>
      <c r="P2111" s="3629"/>
      <c r="Q2111" s="3629"/>
      <c r="R2111" s="3629"/>
      <c r="S2111" s="3629" t="s">
        <v>340</v>
      </c>
      <c r="T2111" s="3629"/>
      <c r="U2111" s="3629"/>
      <c r="V2111" s="3629"/>
      <c r="W2111" s="3629"/>
      <c r="X2111" s="3629"/>
      <c r="Y2111" s="3629"/>
      <c r="Z2111" s="3629"/>
      <c r="AA2111" s="3629"/>
      <c r="AB2111" s="3629"/>
      <c r="AC2111" s="3629"/>
      <c r="AD2111" s="3629" t="s">
        <v>225</v>
      </c>
      <c r="AE2111" s="3629"/>
      <c r="AF2111" s="3629"/>
      <c r="AG2111" s="3629"/>
      <c r="AH2111" s="3630" t="s">
        <v>5048</v>
      </c>
      <c r="AI2111" s="3630"/>
      <c r="AJ2111" s="3630"/>
      <c r="AK2111" s="2581"/>
    </row>
    <row r="2112" spans="2:37" s="2887" customFormat="1" ht="13.5" thickBot="1" x14ac:dyDescent="0.25">
      <c r="B2112" s="3628"/>
      <c r="C2112" s="3628"/>
      <c r="D2112" s="3628"/>
      <c r="E2112" s="3628"/>
      <c r="F2112" s="3628" t="s">
        <v>5065</v>
      </c>
      <c r="G2112" s="3628" t="s">
        <v>5066</v>
      </c>
      <c r="H2112" s="3627" t="s">
        <v>5067</v>
      </c>
      <c r="I2112" s="3631" t="s">
        <v>5068</v>
      </c>
      <c r="J2112" s="3631" t="s">
        <v>5069</v>
      </c>
      <c r="K2112" s="3632" t="s">
        <v>5070</v>
      </c>
      <c r="L2112" s="3632" t="s">
        <v>5071</v>
      </c>
      <c r="M2112" s="3631" t="s">
        <v>5072</v>
      </c>
      <c r="N2112" s="3631"/>
      <c r="O2112" s="3632" t="s">
        <v>5073</v>
      </c>
      <c r="P2112" s="3632" t="s">
        <v>5074</v>
      </c>
      <c r="Q2112" s="3632" t="s">
        <v>5075</v>
      </c>
      <c r="R2112" s="3632" t="s">
        <v>5076</v>
      </c>
      <c r="S2112" s="3627" t="s">
        <v>5077</v>
      </c>
      <c r="T2112" s="3627" t="s">
        <v>5078</v>
      </c>
      <c r="U2112" s="3627" t="s">
        <v>5079</v>
      </c>
      <c r="V2112" s="3627" t="s">
        <v>5080</v>
      </c>
      <c r="W2112" s="3627" t="s">
        <v>5081</v>
      </c>
      <c r="X2112" s="3627" t="s">
        <v>5082</v>
      </c>
      <c r="Y2112" s="3627" t="s">
        <v>5083</v>
      </c>
      <c r="Z2112" s="3627" t="s">
        <v>5084</v>
      </c>
      <c r="AA2112" s="3627" t="s">
        <v>5085</v>
      </c>
      <c r="AB2112" s="3631" t="s">
        <v>5086</v>
      </c>
      <c r="AC2112" s="3631" t="s">
        <v>5087</v>
      </c>
      <c r="AD2112" s="3627" t="s">
        <v>5088</v>
      </c>
      <c r="AE2112" s="3627" t="s">
        <v>5089</v>
      </c>
      <c r="AF2112" s="3627" t="s">
        <v>5090</v>
      </c>
      <c r="AG2112" s="3627" t="s">
        <v>5091</v>
      </c>
      <c r="AH2112" s="3627" t="s">
        <v>1162</v>
      </c>
      <c r="AI2112" s="3627" t="s">
        <v>5049</v>
      </c>
      <c r="AJ2112" s="3627" t="s">
        <v>5050</v>
      </c>
      <c r="AK2112" s="2581"/>
    </row>
    <row r="2113" spans="2:37" s="2887" customFormat="1" ht="31.5" customHeight="1" thickBot="1" x14ac:dyDescent="0.25">
      <c r="B2113" s="3628"/>
      <c r="C2113" s="3628"/>
      <c r="D2113" s="3628"/>
      <c r="E2113" s="3628"/>
      <c r="F2113" s="3628"/>
      <c r="G2113" s="3628"/>
      <c r="H2113" s="3628"/>
      <c r="I2113" s="3632"/>
      <c r="J2113" s="3632"/>
      <c r="K2113" s="3632"/>
      <c r="L2113" s="3632"/>
      <c r="M2113" s="2958" t="s">
        <v>5092</v>
      </c>
      <c r="N2113" s="2959" t="s">
        <v>2809</v>
      </c>
      <c r="O2113" s="3632"/>
      <c r="P2113" s="3632"/>
      <c r="Q2113" s="3632"/>
      <c r="R2113" s="3632"/>
      <c r="S2113" s="3628"/>
      <c r="T2113" s="3628"/>
      <c r="U2113" s="3628"/>
      <c r="V2113" s="3628"/>
      <c r="W2113" s="3628"/>
      <c r="X2113" s="3628"/>
      <c r="Y2113" s="3628"/>
      <c r="Z2113" s="3628"/>
      <c r="AA2113" s="3628"/>
      <c r="AB2113" s="3632"/>
      <c r="AC2113" s="3632"/>
      <c r="AD2113" s="3628"/>
      <c r="AE2113" s="3628"/>
      <c r="AF2113" s="3628"/>
      <c r="AG2113" s="3628"/>
      <c r="AH2113" s="3628"/>
      <c r="AI2113" s="3628"/>
      <c r="AJ2113" s="3628"/>
      <c r="AK2113" s="2581"/>
    </row>
    <row r="2114" spans="2:37" s="2887" customFormat="1" ht="25.5" x14ac:dyDescent="0.2">
      <c r="B2114" s="4463" t="s">
        <v>3135</v>
      </c>
      <c r="C2114" s="4464"/>
      <c r="D2114" s="2590" t="s">
        <v>1545</v>
      </c>
      <c r="E2114" s="2590" t="s">
        <v>1545</v>
      </c>
      <c r="F2114" s="2590" t="s">
        <v>1545</v>
      </c>
      <c r="G2114" s="2590" t="s">
        <v>1545</v>
      </c>
      <c r="H2114" s="2590" t="s">
        <v>1545</v>
      </c>
      <c r="I2114" s="2590" t="s">
        <v>1545</v>
      </c>
      <c r="J2114" s="2590" t="s">
        <v>1545</v>
      </c>
      <c r="K2114" s="2590" t="s">
        <v>1545</v>
      </c>
      <c r="L2114" s="2590" t="s">
        <v>1545</v>
      </c>
      <c r="M2114" s="2590" t="s">
        <v>1545</v>
      </c>
      <c r="N2114" s="2590" t="s">
        <v>1545</v>
      </c>
      <c r="O2114" s="2590" t="s">
        <v>1545</v>
      </c>
      <c r="P2114" s="2590" t="s">
        <v>1545</v>
      </c>
      <c r="Q2114" s="2590" t="s">
        <v>1545</v>
      </c>
      <c r="R2114" s="2590" t="s">
        <v>1545</v>
      </c>
      <c r="S2114" s="2590" t="s">
        <v>1545</v>
      </c>
      <c r="T2114" s="2590" t="s">
        <v>1545</v>
      </c>
      <c r="U2114" s="2590" t="s">
        <v>1545</v>
      </c>
      <c r="V2114" s="2590" t="s">
        <v>1545</v>
      </c>
      <c r="W2114" s="2590" t="s">
        <v>1545</v>
      </c>
      <c r="X2114" s="2590" t="s">
        <v>1545</v>
      </c>
      <c r="Y2114" s="2590" t="s">
        <v>1545</v>
      </c>
      <c r="Z2114" s="2590" t="s">
        <v>1545</v>
      </c>
      <c r="AA2114" s="2590" t="s">
        <v>1545</v>
      </c>
      <c r="AB2114" s="2590" t="s">
        <v>1545</v>
      </c>
      <c r="AC2114" s="2590" t="s">
        <v>1545</v>
      </c>
      <c r="AD2114" s="2590" t="s">
        <v>1545</v>
      </c>
      <c r="AE2114" s="2590" t="s">
        <v>1545</v>
      </c>
      <c r="AF2114" s="2590" t="s">
        <v>1545</v>
      </c>
      <c r="AG2114" s="2590" t="s">
        <v>1545</v>
      </c>
      <c r="AH2114" s="2590" t="s">
        <v>3135</v>
      </c>
      <c r="AI2114" s="2590" t="s">
        <v>5654</v>
      </c>
      <c r="AJ2114" s="2976">
        <v>1.49</v>
      </c>
      <c r="AK2114" s="2581"/>
    </row>
    <row r="2115" spans="2:37" s="2887" customFormat="1" ht="25.5" x14ac:dyDescent="0.2">
      <c r="B2115" s="4471" t="s">
        <v>3794</v>
      </c>
      <c r="C2115" s="4472"/>
      <c r="D2115" s="2723" t="s">
        <v>1545</v>
      </c>
      <c r="E2115" s="2723" t="s">
        <v>1545</v>
      </c>
      <c r="F2115" s="2723" t="s">
        <v>1545</v>
      </c>
      <c r="G2115" s="2723" t="s">
        <v>1545</v>
      </c>
      <c r="H2115" s="2723" t="s">
        <v>1545</v>
      </c>
      <c r="I2115" s="2723" t="s">
        <v>1545</v>
      </c>
      <c r="J2115" s="2723" t="s">
        <v>1545</v>
      </c>
      <c r="K2115" s="2723" t="s">
        <v>1545</v>
      </c>
      <c r="L2115" s="2723" t="s">
        <v>1545</v>
      </c>
      <c r="M2115" s="2723" t="s">
        <v>1545</v>
      </c>
      <c r="N2115" s="2723" t="s">
        <v>1545</v>
      </c>
      <c r="O2115" s="2723" t="s">
        <v>1545</v>
      </c>
      <c r="P2115" s="2723" t="s">
        <v>1545</v>
      </c>
      <c r="Q2115" s="2723" t="s">
        <v>1545</v>
      </c>
      <c r="R2115" s="2723" t="s">
        <v>1545</v>
      </c>
      <c r="S2115" s="2723" t="s">
        <v>1545</v>
      </c>
      <c r="T2115" s="2723" t="s">
        <v>1545</v>
      </c>
      <c r="U2115" s="2723" t="s">
        <v>1545</v>
      </c>
      <c r="V2115" s="2723" t="s">
        <v>1545</v>
      </c>
      <c r="W2115" s="2723" t="s">
        <v>1545</v>
      </c>
      <c r="X2115" s="2723" t="s">
        <v>1545</v>
      </c>
      <c r="Y2115" s="2723" t="s">
        <v>1545</v>
      </c>
      <c r="Z2115" s="2723" t="s">
        <v>1545</v>
      </c>
      <c r="AA2115" s="2723" t="s">
        <v>1545</v>
      </c>
      <c r="AB2115" s="2723" t="s">
        <v>1545</v>
      </c>
      <c r="AC2115" s="2723" t="s">
        <v>1545</v>
      </c>
      <c r="AD2115" s="2723" t="s">
        <v>1545</v>
      </c>
      <c r="AE2115" s="2723" t="s">
        <v>1545</v>
      </c>
      <c r="AF2115" s="2723" t="s">
        <v>1545</v>
      </c>
      <c r="AG2115" s="2723" t="s">
        <v>1545</v>
      </c>
      <c r="AH2115" s="2723" t="s">
        <v>3794</v>
      </c>
      <c r="AI2115" s="2723" t="s">
        <v>5654</v>
      </c>
      <c r="AJ2115" s="2977">
        <v>1.49</v>
      </c>
      <c r="AK2115" s="2581"/>
    </row>
    <row r="2116" spans="2:37" s="2887" customFormat="1" ht="25.5" x14ac:dyDescent="0.2">
      <c r="B2116" s="4473" t="s">
        <v>3133</v>
      </c>
      <c r="C2116" s="4474"/>
      <c r="D2116" s="2723" t="s">
        <v>1545</v>
      </c>
      <c r="E2116" s="2723" t="s">
        <v>1545</v>
      </c>
      <c r="F2116" s="2723" t="s">
        <v>1545</v>
      </c>
      <c r="G2116" s="2723" t="s">
        <v>1545</v>
      </c>
      <c r="H2116" s="2723" t="s">
        <v>1545</v>
      </c>
      <c r="I2116" s="2723" t="s">
        <v>1545</v>
      </c>
      <c r="J2116" s="2723" t="s">
        <v>1545</v>
      </c>
      <c r="K2116" s="2723" t="s">
        <v>1545</v>
      </c>
      <c r="L2116" s="2723" t="s">
        <v>1545</v>
      </c>
      <c r="M2116" s="2723" t="s">
        <v>1545</v>
      </c>
      <c r="N2116" s="2723" t="s">
        <v>1545</v>
      </c>
      <c r="O2116" s="2723" t="s">
        <v>1545</v>
      </c>
      <c r="P2116" s="2723" t="s">
        <v>1545</v>
      </c>
      <c r="Q2116" s="2723" t="s">
        <v>1545</v>
      </c>
      <c r="R2116" s="2723" t="s">
        <v>1545</v>
      </c>
      <c r="S2116" s="2723" t="s">
        <v>1545</v>
      </c>
      <c r="T2116" s="2723" t="s">
        <v>1545</v>
      </c>
      <c r="U2116" s="2723" t="s">
        <v>1545</v>
      </c>
      <c r="V2116" s="2723" t="s">
        <v>1545</v>
      </c>
      <c r="W2116" s="2723" t="s">
        <v>1545</v>
      </c>
      <c r="X2116" s="2723" t="s">
        <v>1545</v>
      </c>
      <c r="Y2116" s="2723" t="s">
        <v>1545</v>
      </c>
      <c r="Z2116" s="2723" t="s">
        <v>1545</v>
      </c>
      <c r="AA2116" s="2723" t="s">
        <v>1545</v>
      </c>
      <c r="AB2116" s="2723" t="s">
        <v>1545</v>
      </c>
      <c r="AC2116" s="2723" t="s">
        <v>1545</v>
      </c>
      <c r="AD2116" s="2723" t="s">
        <v>1545</v>
      </c>
      <c r="AE2116" s="2723" t="s">
        <v>1545</v>
      </c>
      <c r="AF2116" s="2723" t="s">
        <v>1545</v>
      </c>
      <c r="AG2116" s="2723" t="s">
        <v>1545</v>
      </c>
      <c r="AH2116" s="2723" t="s">
        <v>3133</v>
      </c>
      <c r="AI2116" s="2723" t="s">
        <v>5654</v>
      </c>
      <c r="AJ2116" s="2977">
        <v>1.49</v>
      </c>
      <c r="AK2116" s="2581"/>
    </row>
    <row r="2117" spans="2:37" s="2887" customFormat="1" ht="26.25" thickBot="1" x14ac:dyDescent="0.25">
      <c r="B2117" s="4465" t="s">
        <v>3098</v>
      </c>
      <c r="C2117" s="4466"/>
      <c r="D2117" s="2829" t="s">
        <v>1545</v>
      </c>
      <c r="E2117" s="2829" t="s">
        <v>1545</v>
      </c>
      <c r="F2117" s="2829" t="s">
        <v>1545</v>
      </c>
      <c r="G2117" s="2829" t="s">
        <v>1545</v>
      </c>
      <c r="H2117" s="2829" t="s">
        <v>1545</v>
      </c>
      <c r="I2117" s="2829" t="s">
        <v>1545</v>
      </c>
      <c r="J2117" s="2829" t="s">
        <v>1545</v>
      </c>
      <c r="K2117" s="2829" t="s">
        <v>1545</v>
      </c>
      <c r="L2117" s="2829" t="s">
        <v>1545</v>
      </c>
      <c r="M2117" s="2829" t="s">
        <v>1545</v>
      </c>
      <c r="N2117" s="2829" t="s">
        <v>1545</v>
      </c>
      <c r="O2117" s="2829" t="s">
        <v>1545</v>
      </c>
      <c r="P2117" s="2829" t="s">
        <v>1545</v>
      </c>
      <c r="Q2117" s="2829" t="s">
        <v>1545</v>
      </c>
      <c r="R2117" s="2829" t="s">
        <v>1545</v>
      </c>
      <c r="S2117" s="2829" t="s">
        <v>1545</v>
      </c>
      <c r="T2117" s="2829" t="s">
        <v>1545</v>
      </c>
      <c r="U2117" s="2829" t="s">
        <v>1545</v>
      </c>
      <c r="V2117" s="2829" t="s">
        <v>1545</v>
      </c>
      <c r="W2117" s="2829" t="s">
        <v>1545</v>
      </c>
      <c r="X2117" s="2829" t="s">
        <v>1545</v>
      </c>
      <c r="Y2117" s="2829" t="s">
        <v>1545</v>
      </c>
      <c r="Z2117" s="2829" t="s">
        <v>1545</v>
      </c>
      <c r="AA2117" s="2829" t="s">
        <v>1545</v>
      </c>
      <c r="AB2117" s="2829" t="s">
        <v>1545</v>
      </c>
      <c r="AC2117" s="2829" t="s">
        <v>1545</v>
      </c>
      <c r="AD2117" s="2829" t="s">
        <v>1545</v>
      </c>
      <c r="AE2117" s="2829" t="s">
        <v>1545</v>
      </c>
      <c r="AF2117" s="2829" t="s">
        <v>1545</v>
      </c>
      <c r="AG2117" s="2829" t="s">
        <v>1545</v>
      </c>
      <c r="AH2117" s="2829" t="s">
        <v>3098</v>
      </c>
      <c r="AI2117" s="2829" t="s">
        <v>5654</v>
      </c>
      <c r="AJ2117" s="2978">
        <v>1.49</v>
      </c>
      <c r="AK2117" s="2581"/>
    </row>
    <row r="2118" spans="2:37" s="2887" customFormat="1" x14ac:dyDescent="0.2">
      <c r="B2118" s="2582"/>
      <c r="C2118" s="2575"/>
      <c r="D2118" s="2575"/>
      <c r="E2118" s="2575"/>
      <c r="F2118" s="2575"/>
      <c r="G2118" s="2575"/>
      <c r="H2118" s="2575"/>
      <c r="I2118" s="2576"/>
      <c r="J2118" s="2576"/>
      <c r="K2118" s="2576"/>
      <c r="L2118" s="2576"/>
      <c r="M2118" s="2575"/>
      <c r="N2118" s="2576"/>
      <c r="O2118" s="2576"/>
      <c r="P2118" s="2576"/>
      <c r="Q2118" s="2576"/>
      <c r="R2118" s="2576"/>
      <c r="S2118" s="2575"/>
      <c r="T2118" s="2574"/>
      <c r="U2118" s="2574"/>
      <c r="V2118" s="2574"/>
      <c r="W2118" s="2574"/>
      <c r="X2118" s="2574"/>
      <c r="Y2118" s="2574"/>
      <c r="Z2118" s="2574"/>
      <c r="AA2118" s="2574"/>
      <c r="AB2118" s="2574"/>
      <c r="AC2118" s="2574"/>
      <c r="AD2118" s="2574"/>
      <c r="AE2118" s="2574"/>
      <c r="AF2118" s="2574"/>
      <c r="AG2118" s="2574"/>
      <c r="AH2118" s="2574"/>
      <c r="AI2118" s="2574"/>
      <c r="AJ2118" s="2574"/>
      <c r="AK2118" s="2581"/>
    </row>
    <row r="2119" spans="2:37" s="2887" customFormat="1" x14ac:dyDescent="0.2">
      <c r="B2119" s="3641" t="s">
        <v>5051</v>
      </c>
      <c r="C2119" s="3642"/>
      <c r="D2119" s="3640" t="s">
        <v>1545</v>
      </c>
      <c r="E2119" s="3640"/>
      <c r="F2119" s="3640"/>
      <c r="G2119" s="3640"/>
      <c r="H2119" s="2578"/>
      <c r="I2119" s="2578"/>
      <c r="J2119" s="2578"/>
      <c r="K2119" s="2578"/>
      <c r="L2119" s="2578"/>
      <c r="M2119" s="2578"/>
      <c r="N2119" s="2578"/>
      <c r="O2119" s="2578"/>
      <c r="P2119" s="2578"/>
      <c r="Q2119" s="2578"/>
      <c r="R2119" s="2578"/>
      <c r="S2119" s="2578"/>
      <c r="T2119" s="2574"/>
      <c r="U2119" s="2574"/>
      <c r="V2119" s="2574"/>
      <c r="W2119" s="2574"/>
      <c r="X2119" s="2574"/>
      <c r="Y2119" s="2574"/>
      <c r="Z2119" s="2574"/>
      <c r="AA2119" s="2574"/>
      <c r="AB2119" s="2574"/>
      <c r="AC2119" s="2574"/>
      <c r="AD2119" s="2574"/>
      <c r="AE2119" s="2574"/>
      <c r="AF2119" s="2574"/>
      <c r="AG2119" s="2574"/>
      <c r="AH2119" s="2574"/>
      <c r="AI2119" s="2574"/>
      <c r="AJ2119" s="2574"/>
      <c r="AK2119" s="2581"/>
    </row>
    <row r="2120" spans="2:37" s="2887" customFormat="1" x14ac:dyDescent="0.2">
      <c r="B2120" s="3641" t="s">
        <v>5052</v>
      </c>
      <c r="C2120" s="3642"/>
      <c r="D2120" s="3640" t="s">
        <v>1545</v>
      </c>
      <c r="E2120" s="3640"/>
      <c r="F2120" s="3640"/>
      <c r="G2120" s="3640"/>
      <c r="H2120" s="2578"/>
      <c r="I2120" s="2578"/>
      <c r="J2120" s="2578"/>
      <c r="K2120" s="2578"/>
      <c r="L2120" s="2578"/>
      <c r="M2120" s="2578"/>
      <c r="N2120" s="2578"/>
      <c r="O2120" s="2578"/>
      <c r="P2120" s="2578"/>
      <c r="Q2120" s="2578"/>
      <c r="R2120" s="2578"/>
      <c r="S2120" s="2578"/>
      <c r="T2120" s="2574"/>
      <c r="U2120" s="2574"/>
      <c r="V2120" s="2574"/>
      <c r="W2120" s="2574"/>
      <c r="X2120" s="2574"/>
      <c r="Y2120" s="2574"/>
      <c r="Z2120" s="2574"/>
      <c r="AA2120" s="2574"/>
      <c r="AB2120" s="2574"/>
      <c r="AC2120" s="2574"/>
      <c r="AD2120" s="2574"/>
      <c r="AE2120" s="2574"/>
      <c r="AF2120" s="2574"/>
      <c r="AG2120" s="2574"/>
      <c r="AH2120" s="2574"/>
      <c r="AI2120" s="2574"/>
      <c r="AJ2120" s="2574"/>
      <c r="AK2120" s="2581"/>
    </row>
    <row r="2121" spans="2:37" s="2887" customFormat="1" ht="15.75" thickBot="1" x14ac:dyDescent="0.25">
      <c r="B2121" s="3645"/>
      <c r="C2121" s="3646"/>
      <c r="D2121" s="3647"/>
      <c r="E2121" s="3647"/>
      <c r="F2121" s="3647"/>
      <c r="G2121" s="3647"/>
      <c r="H2121" s="2583"/>
      <c r="I2121" s="2583"/>
      <c r="J2121" s="2583"/>
      <c r="K2121" s="2583"/>
      <c r="L2121" s="2583"/>
      <c r="M2121" s="2583"/>
      <c r="N2121" s="2583"/>
      <c r="O2121" s="2583"/>
      <c r="P2121" s="2583"/>
      <c r="Q2121" s="2583"/>
      <c r="R2121" s="2583"/>
      <c r="S2121" s="2583"/>
      <c r="T2121" s="2584"/>
      <c r="U2121" s="2584"/>
      <c r="V2121" s="2584"/>
      <c r="W2121" s="2584"/>
      <c r="X2121" s="2584"/>
      <c r="Y2121" s="2584"/>
      <c r="Z2121" s="2584"/>
      <c r="AA2121" s="2584"/>
      <c r="AB2121" s="2584"/>
      <c r="AC2121" s="2584"/>
      <c r="AD2121" s="2584"/>
      <c r="AE2121" s="2584"/>
      <c r="AF2121" s="2584"/>
      <c r="AG2121" s="2584"/>
      <c r="AH2121" s="2584"/>
      <c r="AI2121" s="2584"/>
      <c r="AJ2121" s="2584"/>
      <c r="AK2121" s="2586"/>
    </row>
    <row r="2122" spans="2:37" s="2887" customFormat="1" x14ac:dyDescent="0.2">
      <c r="B2122" s="2786" t="str">
        <f>+B2103</f>
        <v>.</v>
      </c>
    </row>
    <row r="2123" spans="2:37" s="2887" customFormat="1" ht="13.5" customHeight="1" thickBot="1" x14ac:dyDescent="0.25"/>
    <row r="2124" spans="2:37" s="2887" customFormat="1" ht="13.5" customHeight="1" x14ac:dyDescent="0.2">
      <c r="B2124" s="3616" t="s">
        <v>5060</v>
      </c>
      <c r="C2124" s="3617"/>
      <c r="D2124" s="3617"/>
      <c r="E2124" s="3617"/>
      <c r="F2124" s="3617"/>
      <c r="G2124" s="3617"/>
      <c r="H2124" s="3617"/>
      <c r="I2124" s="3617"/>
      <c r="J2124" s="3617"/>
      <c r="K2124" s="3617"/>
      <c r="L2124" s="3617"/>
      <c r="M2124" s="3617"/>
      <c r="N2124" s="3617"/>
      <c r="O2124" s="3617"/>
      <c r="P2124" s="3617"/>
      <c r="Q2124" s="3617"/>
      <c r="R2124" s="3617"/>
      <c r="S2124" s="3617"/>
      <c r="T2124" s="3617"/>
      <c r="U2124" s="3617"/>
      <c r="V2124" s="3617"/>
      <c r="W2124" s="3617"/>
      <c r="X2124" s="3617"/>
      <c r="Y2124" s="3617"/>
      <c r="Z2124" s="3617"/>
      <c r="AA2124" s="3617"/>
      <c r="AB2124" s="3617"/>
      <c r="AC2124" s="3617"/>
      <c r="AD2124" s="3617"/>
      <c r="AE2124" s="3617"/>
      <c r="AF2124" s="3617"/>
      <c r="AG2124" s="3617"/>
      <c r="AH2124" s="3617"/>
      <c r="AI2124" s="3617"/>
      <c r="AJ2124" s="3617"/>
      <c r="AK2124" s="3618"/>
    </row>
    <row r="2125" spans="2:37" s="2887" customFormat="1" x14ac:dyDescent="0.2">
      <c r="B2125" s="2579"/>
      <c r="C2125" s="2961"/>
      <c r="D2125" s="2961"/>
      <c r="E2125" s="2961"/>
      <c r="F2125" s="2961"/>
      <c r="G2125" s="2580"/>
      <c r="H2125" s="2580"/>
      <c r="I2125" s="2580"/>
      <c r="J2125" s="2580"/>
      <c r="K2125" s="2580"/>
      <c r="L2125" s="2580"/>
      <c r="M2125" s="2580"/>
      <c r="N2125" s="2580"/>
      <c r="O2125" s="2580"/>
      <c r="P2125" s="2580"/>
      <c r="Q2125" s="2580"/>
      <c r="R2125" s="2580"/>
      <c r="S2125" s="2580"/>
      <c r="T2125" s="2580"/>
      <c r="U2125" s="2580"/>
      <c r="V2125" s="2580"/>
      <c r="W2125" s="2580"/>
      <c r="X2125" s="2580"/>
      <c r="Y2125" s="2580"/>
      <c r="Z2125" s="2580"/>
      <c r="AA2125" s="2580"/>
      <c r="AB2125" s="2580"/>
      <c r="AC2125" s="2580"/>
      <c r="AD2125" s="2580"/>
      <c r="AE2125" s="2580"/>
      <c r="AF2125" s="2580"/>
      <c r="AG2125" s="2580"/>
      <c r="AH2125" s="2580"/>
      <c r="AI2125" s="2580"/>
      <c r="AJ2125" s="2580"/>
      <c r="AK2125" s="2581"/>
    </row>
    <row r="2126" spans="2:37" s="2887" customFormat="1" ht="13.5" customHeight="1" x14ac:dyDescent="0.2">
      <c r="B2126" s="2579" t="s">
        <v>5047</v>
      </c>
      <c r="C2126" s="2961"/>
      <c r="D2126" s="3720" t="s">
        <v>5648</v>
      </c>
      <c r="E2126" s="3720"/>
      <c r="F2126" s="3720"/>
      <c r="G2126" s="2580"/>
      <c r="H2126" s="2580"/>
      <c r="I2126" s="2580"/>
      <c r="J2126" s="2580"/>
      <c r="K2126" s="2580"/>
      <c r="L2126" s="2580"/>
      <c r="M2126" s="2580"/>
      <c r="N2126" s="2580"/>
      <c r="O2126" s="2580"/>
      <c r="P2126" s="2580"/>
      <c r="Q2126" s="2580"/>
      <c r="R2126" s="2580"/>
      <c r="S2126" s="2580"/>
      <c r="T2126" s="2580"/>
      <c r="U2126" s="2580"/>
      <c r="V2126" s="2580"/>
      <c r="W2126" s="2580"/>
      <c r="X2126" s="2580"/>
      <c r="Y2126" s="2580"/>
      <c r="Z2126" s="2580"/>
      <c r="AA2126" s="2580"/>
      <c r="AB2126" s="2580"/>
      <c r="AC2126" s="2580"/>
      <c r="AD2126" s="2580"/>
      <c r="AE2126" s="2580"/>
      <c r="AF2126" s="2580"/>
      <c r="AG2126" s="2580"/>
      <c r="AH2126" s="2580"/>
      <c r="AI2126" s="2580"/>
      <c r="AJ2126" s="2580"/>
      <c r="AK2126" s="2581"/>
    </row>
    <row r="2127" spans="2:37" s="2887" customFormat="1" ht="13.5" customHeight="1" thickBot="1" x14ac:dyDescent="0.25">
      <c r="B2127" s="3620" t="s">
        <v>5061</v>
      </c>
      <c r="C2127" s="3621"/>
      <c r="D2127" s="3622">
        <v>41506</v>
      </c>
      <c r="E2127" s="3622"/>
      <c r="F2127" s="2961"/>
      <c r="G2127" s="2580"/>
      <c r="H2127" s="2580"/>
      <c r="I2127" s="2580"/>
      <c r="J2127" s="2580"/>
      <c r="K2127" s="2580"/>
      <c r="L2127" s="2580"/>
      <c r="M2127" s="2580"/>
      <c r="N2127" s="2580"/>
      <c r="O2127" s="2580"/>
      <c r="P2127" s="2580"/>
      <c r="Q2127" s="2580"/>
      <c r="R2127" s="2580"/>
      <c r="S2127" s="2580"/>
      <c r="T2127" s="2580"/>
      <c r="U2127" s="2580"/>
      <c r="V2127" s="2580"/>
      <c r="W2127" s="2580"/>
      <c r="X2127" s="2580"/>
      <c r="Y2127" s="2580"/>
      <c r="Z2127" s="2580"/>
      <c r="AA2127" s="2580"/>
      <c r="AB2127" s="2580"/>
      <c r="AC2127" s="2580"/>
      <c r="AD2127" s="2580"/>
      <c r="AE2127" s="2580"/>
      <c r="AF2127" s="2580"/>
      <c r="AG2127" s="2580"/>
      <c r="AH2127" s="2580"/>
      <c r="AI2127" s="2580"/>
      <c r="AJ2127" s="2580"/>
      <c r="AK2127" s="2581"/>
    </row>
    <row r="2128" spans="2:37" s="2887" customFormat="1" ht="168.75" customHeight="1" thickBot="1" x14ac:dyDescent="0.25">
      <c r="B2128" s="3633" t="s">
        <v>5062</v>
      </c>
      <c r="C2128" s="3677"/>
      <c r="D2128" s="3721" t="s">
        <v>5649</v>
      </c>
      <c r="E2128" s="3722"/>
      <c r="F2128" s="3722"/>
      <c r="G2128" s="3722"/>
      <c r="H2128" s="3722"/>
      <c r="I2128" s="3722"/>
      <c r="J2128" s="3722"/>
      <c r="K2128" s="3723"/>
      <c r="L2128" s="2580"/>
      <c r="M2128" s="2580"/>
      <c r="N2128" s="2580"/>
      <c r="O2128" s="2580"/>
      <c r="P2128" s="2580"/>
      <c r="Q2128" s="2580"/>
      <c r="R2128" s="2580"/>
      <c r="S2128" s="2580"/>
      <c r="T2128" s="2580"/>
      <c r="U2128" s="2580"/>
      <c r="V2128" s="2580"/>
      <c r="W2128" s="2580"/>
      <c r="X2128" s="2580"/>
      <c r="Y2128" s="2580"/>
      <c r="Z2128" s="2580"/>
      <c r="AA2128" s="2580"/>
      <c r="AB2128" s="2580"/>
      <c r="AC2128" s="2580"/>
      <c r="AD2128" s="2580"/>
      <c r="AE2128" s="2580"/>
      <c r="AF2128" s="2580"/>
      <c r="AG2128" s="2580"/>
      <c r="AH2128" s="2580"/>
      <c r="AI2128" s="2580"/>
      <c r="AJ2128" s="2580"/>
      <c r="AK2128" s="2581"/>
    </row>
    <row r="2129" spans="2:37" s="2887" customFormat="1" ht="13.5" thickBot="1" x14ac:dyDescent="0.25">
      <c r="B2129" s="3635"/>
      <c r="C2129" s="3626"/>
      <c r="D2129" s="3626"/>
      <c r="E2129" s="3626"/>
      <c r="F2129" s="3626"/>
      <c r="G2129" s="3626"/>
      <c r="H2129" s="3626"/>
      <c r="I2129" s="3626"/>
      <c r="J2129" s="3626"/>
      <c r="K2129" s="3626"/>
      <c r="L2129" s="3626"/>
      <c r="M2129" s="3626"/>
      <c r="N2129" s="3626"/>
      <c r="O2129" s="3626"/>
      <c r="P2129" s="3626"/>
      <c r="Q2129" s="3626"/>
      <c r="R2129" s="2580"/>
      <c r="S2129" s="2580"/>
      <c r="T2129" s="2580"/>
      <c r="U2129" s="2580"/>
      <c r="V2129" s="2580"/>
      <c r="W2129" s="2580"/>
      <c r="X2129" s="2580"/>
      <c r="Y2129" s="2580"/>
      <c r="Z2129" s="2580"/>
      <c r="AA2129" s="2580"/>
      <c r="AB2129" s="2580"/>
      <c r="AC2129" s="2580"/>
      <c r="AD2129" s="2580"/>
      <c r="AE2129" s="2580"/>
      <c r="AF2129" s="2580"/>
      <c r="AG2129" s="2580"/>
      <c r="AH2129" s="2580"/>
      <c r="AI2129" s="2580"/>
      <c r="AJ2129" s="2580"/>
      <c r="AK2129" s="2581"/>
    </row>
    <row r="2130" spans="2:37" s="2887" customFormat="1" ht="13.5" thickBot="1" x14ac:dyDescent="0.25">
      <c r="B2130" s="3627" t="s">
        <v>5063</v>
      </c>
      <c r="C2130" s="3627"/>
      <c r="D2130" s="3627" t="s">
        <v>5053</v>
      </c>
      <c r="E2130" s="3627" t="s">
        <v>5064</v>
      </c>
      <c r="F2130" s="3629" t="s">
        <v>224</v>
      </c>
      <c r="G2130" s="3629"/>
      <c r="H2130" s="3629"/>
      <c r="I2130" s="3629"/>
      <c r="J2130" s="3629"/>
      <c r="K2130" s="3629"/>
      <c r="L2130" s="3629"/>
      <c r="M2130" s="3629"/>
      <c r="N2130" s="3629"/>
      <c r="O2130" s="3629"/>
      <c r="P2130" s="3629"/>
      <c r="Q2130" s="3629"/>
      <c r="R2130" s="3629"/>
      <c r="S2130" s="3629" t="s">
        <v>340</v>
      </c>
      <c r="T2130" s="3629"/>
      <c r="U2130" s="3629"/>
      <c r="V2130" s="3629"/>
      <c r="W2130" s="3629"/>
      <c r="X2130" s="3629"/>
      <c r="Y2130" s="3629"/>
      <c r="Z2130" s="3629"/>
      <c r="AA2130" s="3629"/>
      <c r="AB2130" s="3629"/>
      <c r="AC2130" s="3629"/>
      <c r="AD2130" s="3629" t="s">
        <v>225</v>
      </c>
      <c r="AE2130" s="3629"/>
      <c r="AF2130" s="3629"/>
      <c r="AG2130" s="3629"/>
      <c r="AH2130" s="3630" t="s">
        <v>5048</v>
      </c>
      <c r="AI2130" s="3630"/>
      <c r="AJ2130" s="3630"/>
      <c r="AK2130" s="2581"/>
    </row>
    <row r="2131" spans="2:37" s="2887" customFormat="1" ht="13.5" thickBot="1" x14ac:dyDescent="0.25">
      <c r="B2131" s="3628"/>
      <c r="C2131" s="3628"/>
      <c r="D2131" s="3628"/>
      <c r="E2131" s="3628"/>
      <c r="F2131" s="3628" t="s">
        <v>5065</v>
      </c>
      <c r="G2131" s="3628" t="s">
        <v>5066</v>
      </c>
      <c r="H2131" s="3627" t="s">
        <v>5067</v>
      </c>
      <c r="I2131" s="3631" t="s">
        <v>5068</v>
      </c>
      <c r="J2131" s="3631" t="s">
        <v>5069</v>
      </c>
      <c r="K2131" s="3632" t="s">
        <v>5070</v>
      </c>
      <c r="L2131" s="3632" t="s">
        <v>5071</v>
      </c>
      <c r="M2131" s="3631" t="s">
        <v>5072</v>
      </c>
      <c r="N2131" s="3631"/>
      <c r="O2131" s="3632" t="s">
        <v>5073</v>
      </c>
      <c r="P2131" s="3632" t="s">
        <v>5074</v>
      </c>
      <c r="Q2131" s="3632" t="s">
        <v>5075</v>
      </c>
      <c r="R2131" s="3632" t="s">
        <v>5076</v>
      </c>
      <c r="S2131" s="3627" t="s">
        <v>5077</v>
      </c>
      <c r="T2131" s="3627" t="s">
        <v>5078</v>
      </c>
      <c r="U2131" s="3627" t="s">
        <v>5079</v>
      </c>
      <c r="V2131" s="3627" t="s">
        <v>5080</v>
      </c>
      <c r="W2131" s="3627" t="s">
        <v>5081</v>
      </c>
      <c r="X2131" s="3627" t="s">
        <v>5082</v>
      </c>
      <c r="Y2131" s="3627" t="s">
        <v>5083</v>
      </c>
      <c r="Z2131" s="3627" t="s">
        <v>5084</v>
      </c>
      <c r="AA2131" s="3627" t="s">
        <v>5085</v>
      </c>
      <c r="AB2131" s="3631" t="s">
        <v>5086</v>
      </c>
      <c r="AC2131" s="3631" t="s">
        <v>5087</v>
      </c>
      <c r="AD2131" s="3627" t="s">
        <v>5088</v>
      </c>
      <c r="AE2131" s="3627" t="s">
        <v>5089</v>
      </c>
      <c r="AF2131" s="3627" t="s">
        <v>5090</v>
      </c>
      <c r="AG2131" s="3627" t="s">
        <v>5091</v>
      </c>
      <c r="AH2131" s="3627" t="s">
        <v>1162</v>
      </c>
      <c r="AI2131" s="3627" t="s">
        <v>5049</v>
      </c>
      <c r="AJ2131" s="3627" t="s">
        <v>5050</v>
      </c>
      <c r="AK2131" s="2581"/>
    </row>
    <row r="2132" spans="2:37" s="2887" customFormat="1" ht="20.25" customHeight="1" thickBot="1" x14ac:dyDescent="0.25">
      <c r="B2132" s="3628"/>
      <c r="C2132" s="3628"/>
      <c r="D2132" s="3628"/>
      <c r="E2132" s="3628"/>
      <c r="F2132" s="3628"/>
      <c r="G2132" s="3628"/>
      <c r="H2132" s="3628"/>
      <c r="I2132" s="3632"/>
      <c r="J2132" s="3632"/>
      <c r="K2132" s="3632"/>
      <c r="L2132" s="3632"/>
      <c r="M2132" s="2958" t="s">
        <v>5092</v>
      </c>
      <c r="N2132" s="2959" t="s">
        <v>2809</v>
      </c>
      <c r="O2132" s="3632"/>
      <c r="P2132" s="3632"/>
      <c r="Q2132" s="3632"/>
      <c r="R2132" s="3632"/>
      <c r="S2132" s="3628"/>
      <c r="T2132" s="3628"/>
      <c r="U2132" s="3628"/>
      <c r="V2132" s="3628"/>
      <c r="W2132" s="3628"/>
      <c r="X2132" s="3628"/>
      <c r="Y2132" s="3628"/>
      <c r="Z2132" s="3628"/>
      <c r="AA2132" s="3628"/>
      <c r="AB2132" s="3632"/>
      <c r="AC2132" s="3632"/>
      <c r="AD2132" s="3628"/>
      <c r="AE2132" s="3628"/>
      <c r="AF2132" s="3628"/>
      <c r="AG2132" s="3628"/>
      <c r="AH2132" s="3628"/>
      <c r="AI2132" s="3628"/>
      <c r="AJ2132" s="3628"/>
      <c r="AK2132" s="2581"/>
    </row>
    <row r="2133" spans="2:37" s="2887" customFormat="1" ht="38.25" customHeight="1" thickBot="1" x14ac:dyDescent="0.25">
      <c r="B2133" s="4461" t="s">
        <v>5650</v>
      </c>
      <c r="C2133" s="4462"/>
      <c r="D2133" s="2608" t="s">
        <v>1545</v>
      </c>
      <c r="E2133" s="2608">
        <v>9.99</v>
      </c>
      <c r="F2133" s="2608" t="s">
        <v>1545</v>
      </c>
      <c r="G2133" s="2608" t="s">
        <v>1545</v>
      </c>
      <c r="H2133" s="2608" t="s">
        <v>1545</v>
      </c>
      <c r="I2133" s="2608" t="s">
        <v>1545</v>
      </c>
      <c r="J2133" s="2608" t="s">
        <v>1545</v>
      </c>
      <c r="K2133" s="2608" t="s">
        <v>1545</v>
      </c>
      <c r="L2133" s="2608" t="s">
        <v>1545</v>
      </c>
      <c r="M2133" s="2608" t="s">
        <v>1545</v>
      </c>
      <c r="N2133" s="2608" t="s">
        <v>1545</v>
      </c>
      <c r="O2133" s="2608" t="s">
        <v>1545</v>
      </c>
      <c r="P2133" s="2608" t="s">
        <v>1545</v>
      </c>
      <c r="Q2133" s="2608" t="s">
        <v>1545</v>
      </c>
      <c r="R2133" s="2608" t="s">
        <v>1545</v>
      </c>
      <c r="S2133" s="2608" t="s">
        <v>1545</v>
      </c>
      <c r="T2133" s="2608" t="s">
        <v>1545</v>
      </c>
      <c r="U2133" s="2608" t="s">
        <v>1545</v>
      </c>
      <c r="V2133" s="2608" t="s">
        <v>1545</v>
      </c>
      <c r="W2133" s="2608" t="s">
        <v>1545</v>
      </c>
      <c r="X2133" s="2608" t="s">
        <v>1545</v>
      </c>
      <c r="Y2133" s="2608" t="s">
        <v>1545</v>
      </c>
      <c r="Z2133" s="2608" t="s">
        <v>1545</v>
      </c>
      <c r="AA2133" s="2608" t="s">
        <v>1545</v>
      </c>
      <c r="AB2133" s="2608" t="s">
        <v>1545</v>
      </c>
      <c r="AC2133" s="2608" t="s">
        <v>1545</v>
      </c>
      <c r="AD2133" s="2971">
        <v>9.99</v>
      </c>
      <c r="AE2133" s="2972" t="s">
        <v>5057</v>
      </c>
      <c r="AF2133" s="2973" t="s">
        <v>1545</v>
      </c>
      <c r="AG2133" s="2973">
        <v>0.1</v>
      </c>
      <c r="AH2133" s="2974" t="s">
        <v>1545</v>
      </c>
      <c r="AI2133" s="2974" t="s">
        <v>1545</v>
      </c>
      <c r="AJ2133" s="2975" t="s">
        <v>1545</v>
      </c>
      <c r="AK2133" s="2581"/>
    </row>
    <row r="2134" spans="2:37" s="2887" customFormat="1" x14ac:dyDescent="0.2">
      <c r="B2134" s="2582"/>
      <c r="C2134" s="2575"/>
      <c r="D2134" s="2575"/>
      <c r="E2134" s="2575"/>
      <c r="F2134" s="2575"/>
      <c r="G2134" s="2575"/>
      <c r="H2134" s="2575"/>
      <c r="I2134" s="2576"/>
      <c r="J2134" s="2576"/>
      <c r="K2134" s="2576"/>
      <c r="L2134" s="2576"/>
      <c r="M2134" s="2575"/>
      <c r="N2134" s="2576"/>
      <c r="O2134" s="2576"/>
      <c r="P2134" s="2576"/>
      <c r="Q2134" s="2576"/>
      <c r="R2134" s="2576"/>
      <c r="S2134" s="2575"/>
      <c r="T2134" s="2574"/>
      <c r="U2134" s="2574"/>
      <c r="V2134" s="2574"/>
      <c r="W2134" s="2574"/>
      <c r="X2134" s="2574"/>
      <c r="Y2134" s="2574"/>
      <c r="Z2134" s="2574"/>
      <c r="AA2134" s="2574"/>
      <c r="AB2134" s="2574"/>
      <c r="AC2134" s="2574"/>
      <c r="AD2134" s="2574"/>
      <c r="AE2134" s="2574"/>
      <c r="AF2134" s="2574"/>
      <c r="AG2134" s="2574"/>
      <c r="AH2134" s="2574"/>
      <c r="AI2134" s="2574"/>
      <c r="AJ2134" s="2574"/>
      <c r="AK2134" s="2581"/>
    </row>
    <row r="2135" spans="2:37" s="2887" customFormat="1" x14ac:dyDescent="0.2">
      <c r="B2135" s="3641" t="s">
        <v>5051</v>
      </c>
      <c r="C2135" s="3642"/>
      <c r="D2135" s="3640" t="s">
        <v>1545</v>
      </c>
      <c r="E2135" s="3640"/>
      <c r="F2135" s="3640"/>
      <c r="G2135" s="3640"/>
      <c r="H2135" s="2578"/>
      <c r="I2135" s="2578"/>
      <c r="J2135" s="2578"/>
      <c r="K2135" s="2578"/>
      <c r="L2135" s="2578"/>
      <c r="M2135" s="2578"/>
      <c r="N2135" s="2578"/>
      <c r="O2135" s="2578"/>
      <c r="P2135" s="2578"/>
      <c r="Q2135" s="2578"/>
      <c r="R2135" s="2578"/>
      <c r="S2135" s="2578"/>
      <c r="T2135" s="2574"/>
      <c r="U2135" s="2574"/>
      <c r="V2135" s="2574"/>
      <c r="W2135" s="2574"/>
      <c r="X2135" s="2574"/>
      <c r="Y2135" s="2574"/>
      <c r="Z2135" s="2574"/>
      <c r="AA2135" s="2574"/>
      <c r="AB2135" s="2574"/>
      <c r="AC2135" s="2574"/>
      <c r="AD2135" s="2574"/>
      <c r="AE2135" s="2574"/>
      <c r="AF2135" s="2574"/>
      <c r="AG2135" s="2574"/>
      <c r="AH2135" s="2574"/>
      <c r="AI2135" s="2574"/>
      <c r="AJ2135" s="2574"/>
      <c r="AK2135" s="2581"/>
    </row>
    <row r="2136" spans="2:37" s="2887" customFormat="1" x14ac:dyDescent="0.2">
      <c r="B2136" s="3641" t="s">
        <v>5052</v>
      </c>
      <c r="C2136" s="3642"/>
      <c r="D2136" s="3640" t="s">
        <v>5651</v>
      </c>
      <c r="E2136" s="3640"/>
      <c r="F2136" s="3640"/>
      <c r="G2136" s="3640"/>
      <c r="H2136" s="2578"/>
      <c r="I2136" s="2578"/>
      <c r="J2136" s="2578"/>
      <c r="K2136" s="2578"/>
      <c r="L2136" s="2578"/>
      <c r="M2136" s="2578"/>
      <c r="N2136" s="2578"/>
      <c r="O2136" s="2578"/>
      <c r="P2136" s="2578"/>
      <c r="Q2136" s="2578"/>
      <c r="R2136" s="2578"/>
      <c r="S2136" s="2578"/>
      <c r="T2136" s="2574"/>
      <c r="U2136" s="2574"/>
      <c r="V2136" s="2574"/>
      <c r="W2136" s="2574"/>
      <c r="X2136" s="2574"/>
      <c r="Y2136" s="2574"/>
      <c r="Z2136" s="2574"/>
      <c r="AA2136" s="2574"/>
      <c r="AB2136" s="2574"/>
      <c r="AC2136" s="2574"/>
      <c r="AD2136" s="2574"/>
      <c r="AE2136" s="2574"/>
      <c r="AF2136" s="2574"/>
      <c r="AG2136" s="2574"/>
      <c r="AH2136" s="2574"/>
      <c r="AI2136" s="2574"/>
      <c r="AJ2136" s="2574"/>
      <c r="AK2136" s="2581"/>
    </row>
    <row r="2137" spans="2:37" s="2887" customFormat="1" ht="15.75" thickBot="1" x14ac:dyDescent="0.25">
      <c r="B2137" s="3645"/>
      <c r="C2137" s="3646"/>
      <c r="D2137" s="3647"/>
      <c r="E2137" s="3647"/>
      <c r="F2137" s="3647"/>
      <c r="G2137" s="3647"/>
      <c r="H2137" s="2583"/>
      <c r="I2137" s="2583"/>
      <c r="J2137" s="2583"/>
      <c r="K2137" s="2583"/>
      <c r="L2137" s="2583"/>
      <c r="M2137" s="2583"/>
      <c r="N2137" s="2583"/>
      <c r="O2137" s="2583"/>
      <c r="P2137" s="2583"/>
      <c r="Q2137" s="2583"/>
      <c r="R2137" s="2583"/>
      <c r="S2137" s="2583"/>
      <c r="T2137" s="2584"/>
      <c r="U2137" s="2584"/>
      <c r="V2137" s="2584"/>
      <c r="W2137" s="2584"/>
      <c r="X2137" s="2584"/>
      <c r="Y2137" s="2584"/>
      <c r="Z2137" s="2584"/>
      <c r="AA2137" s="2584"/>
      <c r="AB2137" s="2584"/>
      <c r="AC2137" s="2584"/>
      <c r="AD2137" s="2584"/>
      <c r="AE2137" s="2584"/>
      <c r="AF2137" s="2584"/>
      <c r="AG2137" s="2584"/>
      <c r="AH2137" s="2584"/>
      <c r="AI2137" s="2584"/>
      <c r="AJ2137" s="2584"/>
      <c r="AK2137" s="2586"/>
    </row>
    <row r="2138" spans="2:37" s="2887" customFormat="1" x14ac:dyDescent="0.2">
      <c r="B2138" s="2786" t="str">
        <f>+B2122</f>
        <v>.</v>
      </c>
    </row>
    <row r="2139" spans="2:37" s="2887" customFormat="1" ht="13.5" thickBot="1" x14ac:dyDescent="0.25"/>
    <row r="2140" spans="2:37" s="2887" customFormat="1" ht="12.75" customHeight="1" x14ac:dyDescent="0.2">
      <c r="B2140" s="3616" t="s">
        <v>5060</v>
      </c>
      <c r="C2140" s="3617"/>
      <c r="D2140" s="3617"/>
      <c r="E2140" s="3617"/>
      <c r="F2140" s="3617"/>
      <c r="G2140" s="3617"/>
      <c r="H2140" s="3617"/>
      <c r="I2140" s="3617"/>
      <c r="J2140" s="3617"/>
      <c r="K2140" s="3617"/>
      <c r="L2140" s="3617"/>
      <c r="M2140" s="3617"/>
      <c r="N2140" s="3617"/>
      <c r="O2140" s="3617"/>
      <c r="P2140" s="3617"/>
      <c r="Q2140" s="3617"/>
      <c r="R2140" s="3617"/>
      <c r="S2140" s="3617"/>
      <c r="T2140" s="3617"/>
      <c r="U2140" s="3617"/>
      <c r="V2140" s="3617"/>
      <c r="W2140" s="3617"/>
      <c r="X2140" s="3617"/>
      <c r="Y2140" s="3617"/>
      <c r="Z2140" s="3617"/>
      <c r="AA2140" s="3617"/>
      <c r="AB2140" s="3617"/>
      <c r="AC2140" s="3617"/>
      <c r="AD2140" s="3617"/>
      <c r="AE2140" s="3617"/>
      <c r="AF2140" s="3617"/>
      <c r="AG2140" s="3617"/>
      <c r="AH2140" s="3617"/>
      <c r="AI2140" s="3617"/>
      <c r="AJ2140" s="3617"/>
      <c r="AK2140" s="3618"/>
    </row>
    <row r="2141" spans="2:37" s="2887" customFormat="1" x14ac:dyDescent="0.2">
      <c r="B2141" s="2579"/>
      <c r="C2141" s="2925"/>
      <c r="D2141" s="2925"/>
      <c r="E2141" s="2925"/>
      <c r="F2141" s="2925"/>
      <c r="G2141" s="2580"/>
      <c r="H2141" s="2580"/>
      <c r="I2141" s="2580"/>
      <c r="J2141" s="2580"/>
      <c r="K2141" s="2580"/>
      <c r="L2141" s="2580"/>
      <c r="M2141" s="2580"/>
      <c r="N2141" s="2580"/>
      <c r="O2141" s="2580"/>
      <c r="P2141" s="2580"/>
      <c r="Q2141" s="2580"/>
      <c r="R2141" s="2580"/>
      <c r="S2141" s="2580"/>
      <c r="T2141" s="2580"/>
      <c r="U2141" s="2580"/>
      <c r="V2141" s="2580"/>
      <c r="W2141" s="2580"/>
      <c r="X2141" s="2580"/>
      <c r="Y2141" s="2580"/>
      <c r="Z2141" s="2580"/>
      <c r="AA2141" s="2580"/>
      <c r="AB2141" s="2580"/>
      <c r="AC2141" s="2580"/>
      <c r="AD2141" s="2580"/>
      <c r="AE2141" s="2580"/>
      <c r="AF2141" s="2580"/>
      <c r="AG2141" s="2580"/>
      <c r="AH2141" s="2580"/>
      <c r="AI2141" s="2580"/>
      <c r="AJ2141" s="2580"/>
      <c r="AK2141" s="2581"/>
    </row>
    <row r="2142" spans="2:37" s="2887" customFormat="1" ht="13.5" customHeight="1" x14ac:dyDescent="0.2">
      <c r="B2142" s="2579" t="s">
        <v>5047</v>
      </c>
      <c r="C2142" s="2925"/>
      <c r="D2142" s="3720" t="s">
        <v>5643</v>
      </c>
      <c r="E2142" s="3720"/>
      <c r="F2142" s="3720"/>
      <c r="G2142" s="2580"/>
      <c r="H2142" s="2580"/>
      <c r="I2142" s="2580"/>
      <c r="J2142" s="2580"/>
      <c r="K2142" s="2580"/>
      <c r="L2142" s="2580"/>
      <c r="M2142" s="2580"/>
      <c r="N2142" s="2580"/>
      <c r="O2142" s="2580"/>
      <c r="P2142" s="2580"/>
      <c r="Q2142" s="2580"/>
      <c r="R2142" s="2580"/>
      <c r="S2142" s="2580"/>
      <c r="T2142" s="2580"/>
      <c r="U2142" s="2580"/>
      <c r="V2142" s="2580"/>
      <c r="W2142" s="2580"/>
      <c r="X2142" s="2580"/>
      <c r="Y2142" s="2580"/>
      <c r="Z2142" s="2580"/>
      <c r="AA2142" s="2580"/>
      <c r="AB2142" s="2580"/>
      <c r="AC2142" s="2580"/>
      <c r="AD2142" s="2580"/>
      <c r="AE2142" s="2580"/>
      <c r="AF2142" s="2580"/>
      <c r="AG2142" s="2580"/>
      <c r="AH2142" s="2580"/>
      <c r="AI2142" s="2580"/>
      <c r="AJ2142" s="2580"/>
      <c r="AK2142" s="2581"/>
    </row>
    <row r="2143" spans="2:37" s="2887" customFormat="1" ht="13.5" customHeight="1" thickBot="1" x14ac:dyDescent="0.25">
      <c r="B2143" s="3620" t="s">
        <v>5061</v>
      </c>
      <c r="C2143" s="3621"/>
      <c r="D2143" s="3731">
        <v>41477</v>
      </c>
      <c r="E2143" s="3732"/>
      <c r="F2143" s="2925"/>
      <c r="G2143" s="2580"/>
      <c r="H2143" s="2580"/>
      <c r="I2143" s="2580"/>
      <c r="J2143" s="2580"/>
      <c r="K2143" s="2580"/>
      <c r="L2143" s="2580"/>
      <c r="M2143" s="2580"/>
      <c r="N2143" s="2580"/>
      <c r="O2143" s="2580"/>
      <c r="P2143" s="2580"/>
      <c r="Q2143" s="2580"/>
      <c r="R2143" s="2580"/>
      <c r="S2143" s="2580"/>
      <c r="T2143" s="2580"/>
      <c r="U2143" s="2580"/>
      <c r="V2143" s="2580"/>
      <c r="W2143" s="2580"/>
      <c r="X2143" s="2580"/>
      <c r="Y2143" s="2580"/>
      <c r="Z2143" s="2580"/>
      <c r="AA2143" s="2580"/>
      <c r="AB2143" s="2580"/>
      <c r="AC2143" s="2580"/>
      <c r="AD2143" s="2580"/>
      <c r="AE2143" s="2580"/>
      <c r="AF2143" s="2580"/>
      <c r="AG2143" s="2580"/>
      <c r="AH2143" s="2580"/>
      <c r="AI2143" s="2580"/>
      <c r="AJ2143" s="2580"/>
      <c r="AK2143" s="2581"/>
    </row>
    <row r="2144" spans="2:37" s="2887" customFormat="1" ht="51.75" customHeight="1" thickBot="1" x14ac:dyDescent="0.25">
      <c r="B2144" s="3633" t="s">
        <v>5062</v>
      </c>
      <c r="C2144" s="3677"/>
      <c r="D2144" s="3721" t="s">
        <v>5547</v>
      </c>
      <c r="E2144" s="3722"/>
      <c r="F2144" s="3722"/>
      <c r="G2144" s="3722"/>
      <c r="H2144" s="3722"/>
      <c r="I2144" s="3722"/>
      <c r="J2144" s="3722"/>
      <c r="K2144" s="3723"/>
      <c r="L2144" s="2580"/>
      <c r="M2144" s="2580"/>
      <c r="N2144" s="2580"/>
      <c r="O2144" s="2580"/>
      <c r="P2144" s="2580"/>
      <c r="Q2144" s="2580"/>
      <c r="R2144" s="2580"/>
      <c r="S2144" s="2580"/>
      <c r="T2144" s="2580"/>
      <c r="U2144" s="2580"/>
      <c r="V2144" s="2580"/>
      <c r="W2144" s="2580"/>
      <c r="X2144" s="2580"/>
      <c r="Y2144" s="2580"/>
      <c r="Z2144" s="2580"/>
      <c r="AA2144" s="2580"/>
      <c r="AB2144" s="2580"/>
      <c r="AC2144" s="2580"/>
      <c r="AD2144" s="2580"/>
      <c r="AE2144" s="2580"/>
      <c r="AF2144" s="2580"/>
      <c r="AG2144" s="2580"/>
      <c r="AH2144" s="2580"/>
      <c r="AI2144" s="2580"/>
      <c r="AJ2144" s="2580"/>
      <c r="AK2144" s="2581"/>
    </row>
    <row r="2145" spans="2:37" s="2887" customFormat="1" ht="13.5" thickBot="1" x14ac:dyDescent="0.25">
      <c r="B2145" s="3635"/>
      <c r="C2145" s="3626"/>
      <c r="D2145" s="3626"/>
      <c r="E2145" s="3626"/>
      <c r="F2145" s="3626"/>
      <c r="G2145" s="3626"/>
      <c r="H2145" s="3626"/>
      <c r="I2145" s="3626"/>
      <c r="J2145" s="3626"/>
      <c r="K2145" s="3626"/>
      <c r="L2145" s="3626"/>
      <c r="M2145" s="3626"/>
      <c r="N2145" s="3626"/>
      <c r="O2145" s="3626"/>
      <c r="P2145" s="3626"/>
      <c r="Q2145" s="3626"/>
      <c r="R2145" s="2580"/>
      <c r="S2145" s="2580"/>
      <c r="T2145" s="2580"/>
      <c r="U2145" s="2580"/>
      <c r="V2145" s="2580"/>
      <c r="W2145" s="2580"/>
      <c r="X2145" s="2580"/>
      <c r="Y2145" s="2580"/>
      <c r="Z2145" s="2580"/>
      <c r="AA2145" s="2580"/>
      <c r="AB2145" s="2580"/>
      <c r="AC2145" s="2580"/>
      <c r="AD2145" s="2580"/>
      <c r="AE2145" s="2580"/>
      <c r="AF2145" s="2580"/>
      <c r="AG2145" s="2580"/>
      <c r="AH2145" s="2580"/>
      <c r="AI2145" s="2580"/>
      <c r="AJ2145" s="2580"/>
      <c r="AK2145" s="2581"/>
    </row>
    <row r="2146" spans="2:37" s="2887" customFormat="1" ht="13.5" thickBot="1" x14ac:dyDescent="0.25">
      <c r="B2146" s="3627" t="s">
        <v>5063</v>
      </c>
      <c r="C2146" s="3627"/>
      <c r="D2146" s="3627" t="s">
        <v>5053</v>
      </c>
      <c r="E2146" s="3627" t="s">
        <v>5064</v>
      </c>
      <c r="F2146" s="3629" t="s">
        <v>224</v>
      </c>
      <c r="G2146" s="3629"/>
      <c r="H2146" s="3629"/>
      <c r="I2146" s="3629"/>
      <c r="J2146" s="3629"/>
      <c r="K2146" s="3629"/>
      <c r="L2146" s="3629"/>
      <c r="M2146" s="3629"/>
      <c r="N2146" s="3629"/>
      <c r="O2146" s="3629"/>
      <c r="P2146" s="3629"/>
      <c r="Q2146" s="3629"/>
      <c r="R2146" s="3629"/>
      <c r="S2146" s="3629" t="s">
        <v>340</v>
      </c>
      <c r="T2146" s="3629"/>
      <c r="U2146" s="3629"/>
      <c r="V2146" s="3629"/>
      <c r="W2146" s="3629"/>
      <c r="X2146" s="3629"/>
      <c r="Y2146" s="3629"/>
      <c r="Z2146" s="3629"/>
      <c r="AA2146" s="3629"/>
      <c r="AB2146" s="3629"/>
      <c r="AC2146" s="3629"/>
      <c r="AD2146" s="3629" t="s">
        <v>225</v>
      </c>
      <c r="AE2146" s="3629"/>
      <c r="AF2146" s="3629"/>
      <c r="AG2146" s="3629"/>
      <c r="AH2146" s="3630" t="s">
        <v>5048</v>
      </c>
      <c r="AI2146" s="3630"/>
      <c r="AJ2146" s="3630"/>
      <c r="AK2146" s="2581"/>
    </row>
    <row r="2147" spans="2:37" s="2887" customFormat="1" ht="22.5" customHeight="1" thickBot="1" x14ac:dyDescent="0.25">
      <c r="B2147" s="3628"/>
      <c r="C2147" s="3628"/>
      <c r="D2147" s="3628"/>
      <c r="E2147" s="3628"/>
      <c r="F2147" s="3628" t="s">
        <v>5065</v>
      </c>
      <c r="G2147" s="3628" t="s">
        <v>5066</v>
      </c>
      <c r="H2147" s="3627" t="s">
        <v>5067</v>
      </c>
      <c r="I2147" s="3631" t="s">
        <v>5068</v>
      </c>
      <c r="J2147" s="3631" t="s">
        <v>5069</v>
      </c>
      <c r="K2147" s="3632" t="s">
        <v>5070</v>
      </c>
      <c r="L2147" s="3632" t="s">
        <v>5071</v>
      </c>
      <c r="M2147" s="3631" t="s">
        <v>5072</v>
      </c>
      <c r="N2147" s="3631"/>
      <c r="O2147" s="3632" t="s">
        <v>5073</v>
      </c>
      <c r="P2147" s="3632" t="s">
        <v>5074</v>
      </c>
      <c r="Q2147" s="3632" t="s">
        <v>5075</v>
      </c>
      <c r="R2147" s="3632" t="s">
        <v>5076</v>
      </c>
      <c r="S2147" s="3627" t="s">
        <v>5077</v>
      </c>
      <c r="T2147" s="3627" t="s">
        <v>5078</v>
      </c>
      <c r="U2147" s="3627" t="s">
        <v>5079</v>
      </c>
      <c r="V2147" s="3627" t="s">
        <v>5080</v>
      </c>
      <c r="W2147" s="3627" t="s">
        <v>5081</v>
      </c>
      <c r="X2147" s="3627" t="s">
        <v>5082</v>
      </c>
      <c r="Y2147" s="3627" t="s">
        <v>5083</v>
      </c>
      <c r="Z2147" s="3627" t="s">
        <v>5084</v>
      </c>
      <c r="AA2147" s="3627" t="s">
        <v>5085</v>
      </c>
      <c r="AB2147" s="3631" t="s">
        <v>5086</v>
      </c>
      <c r="AC2147" s="3631" t="s">
        <v>5087</v>
      </c>
      <c r="AD2147" s="3627" t="s">
        <v>5088</v>
      </c>
      <c r="AE2147" s="3627" t="s">
        <v>5089</v>
      </c>
      <c r="AF2147" s="3627" t="s">
        <v>5090</v>
      </c>
      <c r="AG2147" s="3627" t="s">
        <v>5091</v>
      </c>
      <c r="AH2147" s="3627" t="s">
        <v>1162</v>
      </c>
      <c r="AI2147" s="3627" t="s">
        <v>5049</v>
      </c>
      <c r="AJ2147" s="3627" t="s">
        <v>5050</v>
      </c>
      <c r="AK2147" s="2581"/>
    </row>
    <row r="2148" spans="2:37" s="2887" customFormat="1" ht="39.75" customHeight="1" thickBot="1" x14ac:dyDescent="0.25">
      <c r="B2148" s="3628"/>
      <c r="C2148" s="3628"/>
      <c r="D2148" s="3628"/>
      <c r="E2148" s="3628"/>
      <c r="F2148" s="3628"/>
      <c r="G2148" s="3628"/>
      <c r="H2148" s="3628"/>
      <c r="I2148" s="3632"/>
      <c r="J2148" s="3632"/>
      <c r="K2148" s="3632"/>
      <c r="L2148" s="3632"/>
      <c r="M2148" s="2923" t="s">
        <v>5092</v>
      </c>
      <c r="N2148" s="2924" t="s">
        <v>2809</v>
      </c>
      <c r="O2148" s="3632"/>
      <c r="P2148" s="3632"/>
      <c r="Q2148" s="3632"/>
      <c r="R2148" s="3632"/>
      <c r="S2148" s="3628"/>
      <c r="T2148" s="3628"/>
      <c r="U2148" s="3628"/>
      <c r="V2148" s="3628"/>
      <c r="W2148" s="3628"/>
      <c r="X2148" s="3628"/>
      <c r="Y2148" s="3628"/>
      <c r="Z2148" s="3628"/>
      <c r="AA2148" s="3628"/>
      <c r="AB2148" s="3632"/>
      <c r="AC2148" s="3632"/>
      <c r="AD2148" s="3628"/>
      <c r="AE2148" s="3628"/>
      <c r="AF2148" s="3628"/>
      <c r="AG2148" s="3628"/>
      <c r="AH2148" s="3628"/>
      <c r="AI2148" s="3628"/>
      <c r="AJ2148" s="3628"/>
      <c r="AK2148" s="2581"/>
    </row>
    <row r="2149" spans="2:37" s="2887" customFormat="1" ht="13.5" thickBot="1" x14ac:dyDescent="0.25">
      <c r="B2149" s="3739" t="s">
        <v>5643</v>
      </c>
      <c r="C2149" s="3740"/>
      <c r="D2149" s="2605" t="s">
        <v>5644</v>
      </c>
      <c r="E2149" s="2606">
        <v>224.00000000000003</v>
      </c>
      <c r="F2149" s="2606">
        <v>224.00000000000003</v>
      </c>
      <c r="G2149" s="3000">
        <v>4.4800000000000006E-2</v>
      </c>
      <c r="H2149" s="3098">
        <v>5000</v>
      </c>
      <c r="I2149" s="3000" t="s">
        <v>1545</v>
      </c>
      <c r="J2149" s="3098">
        <v>4082</v>
      </c>
      <c r="K2149" s="2736">
        <v>5.4880000000000005E-2</v>
      </c>
      <c r="L2149" s="2736">
        <v>0.15680000000000002</v>
      </c>
      <c r="M2149" s="3098">
        <v>1333.3333333333335</v>
      </c>
      <c r="N2149" s="3098">
        <v>1333.3333333333335</v>
      </c>
      <c r="O2149" s="2736">
        <v>0.16800000000000001</v>
      </c>
      <c r="P2149" s="2736">
        <v>0.16800000000000001</v>
      </c>
      <c r="Q2149" s="2736">
        <v>0.16800000000000001</v>
      </c>
      <c r="R2149" s="2736">
        <v>0.16800000000000001</v>
      </c>
      <c r="S2149" s="2739">
        <v>0</v>
      </c>
      <c r="T2149" s="3000" t="s">
        <v>1545</v>
      </c>
      <c r="U2149" s="3000" t="s">
        <v>1545</v>
      </c>
      <c r="V2149" s="2741" t="s">
        <v>1144</v>
      </c>
      <c r="W2149" s="2736">
        <v>0</v>
      </c>
      <c r="X2149" s="2736">
        <v>6.720000000000001E-2</v>
      </c>
      <c r="Y2149" s="2741" t="s">
        <v>1545</v>
      </c>
      <c r="Z2149" s="2741" t="s">
        <v>1545</v>
      </c>
      <c r="AA2149" s="2741" t="s">
        <v>1545</v>
      </c>
      <c r="AB2149" s="2741" t="s">
        <v>1545</v>
      </c>
      <c r="AC2149" s="2736">
        <v>6.720000000000001E-2</v>
      </c>
      <c r="AD2149" s="2606" t="s">
        <v>1545</v>
      </c>
      <c r="AE2149" s="2741" t="s">
        <v>1545</v>
      </c>
      <c r="AF2149" s="3099" t="s">
        <v>1545</v>
      </c>
      <c r="AG2149" s="3099">
        <v>0.11200000000000002</v>
      </c>
      <c r="AH2149" s="2974" t="s">
        <v>1545</v>
      </c>
      <c r="AI2149" s="2974" t="s">
        <v>1545</v>
      </c>
      <c r="AJ2149" s="2975" t="s">
        <v>1545</v>
      </c>
      <c r="AK2149" s="2581"/>
    </row>
    <row r="2150" spans="2:37" s="2887" customFormat="1" x14ac:dyDescent="0.2">
      <c r="B2150" s="2582"/>
      <c r="C2150" s="2575"/>
      <c r="D2150" s="2575"/>
      <c r="E2150" s="2575"/>
      <c r="F2150" s="2575"/>
      <c r="G2150" s="2575"/>
      <c r="H2150" s="2575"/>
      <c r="I2150" s="2576"/>
      <c r="J2150" s="2576"/>
      <c r="K2150" s="2576"/>
      <c r="L2150" s="2576"/>
      <c r="M2150" s="2575"/>
      <c r="N2150" s="2576"/>
      <c r="O2150" s="2576"/>
      <c r="P2150" s="2576"/>
      <c r="Q2150" s="2576"/>
      <c r="R2150" s="2576"/>
      <c r="S2150" s="2575"/>
      <c r="T2150" s="2574"/>
      <c r="U2150" s="2574"/>
      <c r="V2150" s="2574"/>
      <c r="W2150" s="2574"/>
      <c r="X2150" s="2574"/>
      <c r="Y2150" s="2574"/>
      <c r="Z2150" s="2574"/>
      <c r="AA2150" s="2574"/>
      <c r="AB2150" s="2574"/>
      <c r="AC2150" s="2574"/>
      <c r="AD2150" s="2574"/>
      <c r="AE2150" s="2574"/>
      <c r="AF2150" s="2574"/>
      <c r="AG2150" s="2574"/>
      <c r="AH2150" s="2574"/>
      <c r="AI2150" s="2574"/>
      <c r="AJ2150" s="2574"/>
      <c r="AK2150" s="2581"/>
    </row>
    <row r="2151" spans="2:37" s="2887" customFormat="1" ht="14.25" x14ac:dyDescent="0.2">
      <c r="B2151" s="3641" t="s">
        <v>5051</v>
      </c>
      <c r="C2151" s="3642"/>
      <c r="D2151" s="3728" t="s">
        <v>10</v>
      </c>
      <c r="E2151" s="3728"/>
      <c r="F2151" s="3728"/>
      <c r="G2151" s="3728"/>
      <c r="H2151" s="2578"/>
      <c r="I2151" s="2578"/>
      <c r="J2151" s="2578"/>
      <c r="K2151" s="2578"/>
      <c r="L2151" s="2578"/>
      <c r="M2151" s="2578"/>
      <c r="N2151" s="2578"/>
      <c r="O2151" s="2578"/>
      <c r="P2151" s="2578"/>
      <c r="Q2151" s="2578"/>
      <c r="R2151" s="2578"/>
      <c r="S2151" s="2578"/>
      <c r="T2151" s="2574"/>
      <c r="U2151" s="2574"/>
      <c r="V2151" s="2574"/>
      <c r="W2151" s="2574"/>
      <c r="X2151" s="2574"/>
      <c r="Y2151" s="2574"/>
      <c r="Z2151" s="2574"/>
      <c r="AA2151" s="2574"/>
      <c r="AB2151" s="2574"/>
      <c r="AC2151" s="2574"/>
      <c r="AD2151" s="2574"/>
      <c r="AE2151" s="2574"/>
      <c r="AF2151" s="2574"/>
      <c r="AG2151" s="2574"/>
      <c r="AH2151" s="2574"/>
      <c r="AI2151" s="2574"/>
      <c r="AJ2151" s="2574"/>
      <c r="AK2151" s="2581"/>
    </row>
    <row r="2152" spans="2:37" s="2887" customFormat="1" ht="14.25" x14ac:dyDescent="0.2">
      <c r="B2152" s="3641" t="s">
        <v>5052</v>
      </c>
      <c r="C2152" s="3642"/>
      <c r="D2152" s="3728" t="s">
        <v>10</v>
      </c>
      <c r="E2152" s="3728"/>
      <c r="F2152" s="3728"/>
      <c r="G2152" s="3728"/>
      <c r="H2152" s="2578"/>
      <c r="I2152" s="2578"/>
      <c r="J2152" s="2578"/>
      <c r="K2152" s="2578"/>
      <c r="L2152" s="2578"/>
      <c r="M2152" s="2578"/>
      <c r="N2152" s="2578"/>
      <c r="O2152" s="2578"/>
      <c r="P2152" s="2578"/>
      <c r="Q2152" s="2578"/>
      <c r="R2152" s="2578"/>
      <c r="S2152" s="2578"/>
      <c r="T2152" s="2574"/>
      <c r="U2152" s="2574"/>
      <c r="V2152" s="2574"/>
      <c r="W2152" s="2574"/>
      <c r="X2152" s="2574"/>
      <c r="Y2152" s="2574"/>
      <c r="Z2152" s="2574"/>
      <c r="AA2152" s="2574"/>
      <c r="AB2152" s="2574"/>
      <c r="AC2152" s="2574"/>
      <c r="AD2152" s="2574"/>
      <c r="AE2152" s="2574"/>
      <c r="AF2152" s="2574"/>
      <c r="AG2152" s="2574"/>
      <c r="AH2152" s="2574"/>
      <c r="AI2152" s="2574"/>
      <c r="AJ2152" s="2574"/>
      <c r="AK2152" s="2581"/>
    </row>
    <row r="2153" spans="2:37" s="2887" customFormat="1" ht="15.75" thickBot="1" x14ac:dyDescent="0.25">
      <c r="B2153" s="3645"/>
      <c r="C2153" s="3646"/>
      <c r="D2153" s="3647"/>
      <c r="E2153" s="3647"/>
      <c r="F2153" s="3647"/>
      <c r="G2153" s="3647"/>
      <c r="H2153" s="2583"/>
      <c r="I2153" s="2583"/>
      <c r="J2153" s="2583"/>
      <c r="K2153" s="2583"/>
      <c r="L2153" s="2583"/>
      <c r="M2153" s="2583"/>
      <c r="N2153" s="2583"/>
      <c r="O2153" s="2583"/>
      <c r="P2153" s="2583"/>
      <c r="Q2153" s="2583"/>
      <c r="R2153" s="2583"/>
      <c r="S2153" s="2583"/>
      <c r="T2153" s="2584"/>
      <c r="U2153" s="2584"/>
      <c r="V2153" s="2584"/>
      <c r="W2153" s="2584"/>
      <c r="X2153" s="2584"/>
      <c r="Y2153" s="2584"/>
      <c r="Z2153" s="2584"/>
      <c r="AA2153" s="2584"/>
      <c r="AB2153" s="2584"/>
      <c r="AC2153" s="2584"/>
      <c r="AD2153" s="2584"/>
      <c r="AE2153" s="2584"/>
      <c r="AF2153" s="2584"/>
      <c r="AG2153" s="2584"/>
      <c r="AH2153" s="2584"/>
      <c r="AI2153" s="2584"/>
      <c r="AJ2153" s="2584"/>
      <c r="AK2153" s="2586"/>
    </row>
    <row r="2154" spans="2:37" s="2887" customFormat="1" x14ac:dyDescent="0.2">
      <c r="B2154" s="2786" t="str">
        <f>+B2138</f>
        <v>.</v>
      </c>
    </row>
    <row r="2155" spans="2:37" s="2887" customFormat="1" ht="13.5" thickBot="1" x14ac:dyDescent="0.25"/>
    <row r="2156" spans="2:37" s="2887" customFormat="1" ht="20.25" x14ac:dyDescent="0.2">
      <c r="B2156" s="3616" t="s">
        <v>5060</v>
      </c>
      <c r="C2156" s="3617"/>
      <c r="D2156" s="3617"/>
      <c r="E2156" s="3617"/>
      <c r="F2156" s="3617"/>
      <c r="G2156" s="3617"/>
      <c r="H2156" s="3617"/>
      <c r="I2156" s="3617"/>
      <c r="J2156" s="3617"/>
      <c r="K2156" s="3617"/>
      <c r="L2156" s="3617"/>
      <c r="M2156" s="3617"/>
      <c r="N2156" s="3617"/>
      <c r="O2156" s="3617"/>
      <c r="P2156" s="3617"/>
      <c r="Q2156" s="3617"/>
      <c r="R2156" s="3617"/>
      <c r="S2156" s="3617"/>
      <c r="T2156" s="3617"/>
      <c r="U2156" s="3617"/>
      <c r="V2156" s="3617"/>
      <c r="W2156" s="3617"/>
      <c r="X2156" s="3617"/>
      <c r="Y2156" s="3617"/>
      <c r="Z2156" s="3617"/>
      <c r="AA2156" s="3617"/>
      <c r="AB2156" s="3617"/>
      <c r="AC2156" s="3617"/>
      <c r="AD2156" s="3617"/>
      <c r="AE2156" s="3617"/>
      <c r="AF2156" s="3617"/>
      <c r="AG2156" s="3617"/>
      <c r="AH2156" s="3617"/>
      <c r="AI2156" s="3617"/>
      <c r="AJ2156" s="3617"/>
      <c r="AK2156" s="3618"/>
    </row>
    <row r="2157" spans="2:37" s="2887" customFormat="1" x14ac:dyDescent="0.2">
      <c r="B2157" s="2579"/>
      <c r="C2157" s="2925"/>
      <c r="D2157" s="2925"/>
      <c r="E2157" s="2925"/>
      <c r="F2157" s="2925"/>
      <c r="G2157" s="2580"/>
      <c r="H2157" s="2580"/>
      <c r="I2157" s="2580"/>
      <c r="J2157" s="2580"/>
      <c r="K2157" s="2580"/>
      <c r="L2157" s="2580"/>
      <c r="M2157" s="2580"/>
      <c r="N2157" s="2580"/>
      <c r="O2157" s="2580"/>
      <c r="P2157" s="2580"/>
      <c r="Q2157" s="2580"/>
      <c r="R2157" s="2580"/>
      <c r="S2157" s="2580"/>
      <c r="T2157" s="2580"/>
      <c r="U2157" s="2580"/>
      <c r="V2157" s="2580"/>
      <c r="W2157" s="2580"/>
      <c r="X2157" s="2580"/>
      <c r="Y2157" s="2580"/>
      <c r="Z2157" s="2580"/>
      <c r="AA2157" s="2580"/>
      <c r="AB2157" s="2580"/>
      <c r="AC2157" s="2580"/>
      <c r="AD2157" s="2580"/>
      <c r="AE2157" s="2580"/>
      <c r="AF2157" s="2580"/>
      <c r="AG2157" s="2580"/>
      <c r="AH2157" s="2580"/>
      <c r="AI2157" s="2580"/>
      <c r="AJ2157" s="2580"/>
      <c r="AK2157" s="2581"/>
    </row>
    <row r="2158" spans="2:37" s="2887" customFormat="1" x14ac:dyDescent="0.2">
      <c r="B2158" s="2579" t="s">
        <v>5047</v>
      </c>
      <c r="C2158" s="2925"/>
      <c r="D2158" s="3720" t="s">
        <v>5638</v>
      </c>
      <c r="E2158" s="3720"/>
      <c r="F2158" s="3720"/>
      <c r="G2158" s="2580"/>
      <c r="H2158" s="2580"/>
      <c r="I2158" s="2580"/>
      <c r="J2158" s="2580"/>
      <c r="K2158" s="2580"/>
      <c r="L2158" s="2580"/>
      <c r="M2158" s="2580"/>
      <c r="N2158" s="2580"/>
      <c r="O2158" s="2580"/>
      <c r="P2158" s="2580"/>
      <c r="Q2158" s="2580"/>
      <c r="R2158" s="2580"/>
      <c r="S2158" s="2580"/>
      <c r="T2158" s="2580"/>
      <c r="U2158" s="2580"/>
      <c r="V2158" s="2580"/>
      <c r="W2158" s="2580"/>
      <c r="X2158" s="2580"/>
      <c r="Y2158" s="2580"/>
      <c r="Z2158" s="2580"/>
      <c r="AA2158" s="2580"/>
      <c r="AB2158" s="2580"/>
      <c r="AC2158" s="2580"/>
      <c r="AD2158" s="2580"/>
      <c r="AE2158" s="2580"/>
      <c r="AF2158" s="2580"/>
      <c r="AG2158" s="2580"/>
      <c r="AH2158" s="2580"/>
      <c r="AI2158" s="2580"/>
      <c r="AJ2158" s="2580"/>
      <c r="AK2158" s="2581"/>
    </row>
    <row r="2159" spans="2:37" s="2887" customFormat="1" ht="13.5" thickBot="1" x14ac:dyDescent="0.25">
      <c r="B2159" s="3620" t="s">
        <v>5061</v>
      </c>
      <c r="C2159" s="3621"/>
      <c r="D2159" s="3731">
        <v>41459</v>
      </c>
      <c r="E2159" s="3732"/>
      <c r="F2159" s="2925"/>
      <c r="G2159" s="2580"/>
      <c r="H2159" s="2580"/>
      <c r="I2159" s="2580"/>
      <c r="J2159" s="2580"/>
      <c r="K2159" s="2580"/>
      <c r="L2159" s="2580"/>
      <c r="M2159" s="2580"/>
      <c r="N2159" s="2580"/>
      <c r="O2159" s="2580"/>
      <c r="P2159" s="2580"/>
      <c r="Q2159" s="2580"/>
      <c r="R2159" s="2580"/>
      <c r="S2159" s="2580"/>
      <c r="T2159" s="2580"/>
      <c r="U2159" s="2580"/>
      <c r="V2159" s="2580"/>
      <c r="W2159" s="2580"/>
      <c r="X2159" s="2580"/>
      <c r="Y2159" s="2580"/>
      <c r="Z2159" s="2580"/>
      <c r="AA2159" s="2580"/>
      <c r="AB2159" s="2580"/>
      <c r="AC2159" s="2580"/>
      <c r="AD2159" s="2580"/>
      <c r="AE2159" s="2580"/>
      <c r="AF2159" s="2580"/>
      <c r="AG2159" s="2580"/>
      <c r="AH2159" s="2580"/>
      <c r="AI2159" s="2580"/>
      <c r="AJ2159" s="2580"/>
      <c r="AK2159" s="2581"/>
    </row>
    <row r="2160" spans="2:37" s="2887" customFormat="1" ht="77.25" customHeight="1" thickBot="1" x14ac:dyDescent="0.25">
      <c r="B2160" s="3633" t="s">
        <v>5062</v>
      </c>
      <c r="C2160" s="3677"/>
      <c r="D2160" s="3721" t="s">
        <v>5639</v>
      </c>
      <c r="E2160" s="3722"/>
      <c r="F2160" s="3722"/>
      <c r="G2160" s="3722"/>
      <c r="H2160" s="3722"/>
      <c r="I2160" s="3722"/>
      <c r="J2160" s="3722"/>
      <c r="K2160" s="3723"/>
      <c r="L2160" s="2580"/>
      <c r="M2160" s="2580"/>
      <c r="N2160" s="2580"/>
      <c r="O2160" s="2580"/>
      <c r="P2160" s="2580"/>
      <c r="Q2160" s="2580"/>
      <c r="R2160" s="2580"/>
      <c r="S2160" s="2580"/>
      <c r="T2160" s="2580"/>
      <c r="U2160" s="2580"/>
      <c r="V2160" s="2580"/>
      <c r="W2160" s="2580"/>
      <c r="X2160" s="2580"/>
      <c r="Y2160" s="2580"/>
      <c r="Z2160" s="2580"/>
      <c r="AA2160" s="2580"/>
      <c r="AB2160" s="2580"/>
      <c r="AC2160" s="2580"/>
      <c r="AD2160" s="2580"/>
      <c r="AE2160" s="2580"/>
      <c r="AF2160" s="2580"/>
      <c r="AG2160" s="2580"/>
      <c r="AH2160" s="2580"/>
      <c r="AI2160" s="2580"/>
      <c r="AJ2160" s="2580"/>
      <c r="AK2160" s="2581"/>
    </row>
    <row r="2161" spans="2:38" s="2887" customFormat="1" ht="13.5" thickBot="1" x14ac:dyDescent="0.25">
      <c r="B2161" s="3635"/>
      <c r="C2161" s="3626"/>
      <c r="D2161" s="3626"/>
      <c r="E2161" s="3626"/>
      <c r="F2161" s="3626"/>
      <c r="G2161" s="3626"/>
      <c r="H2161" s="3626"/>
      <c r="I2161" s="3626"/>
      <c r="J2161" s="3626"/>
      <c r="K2161" s="3626"/>
      <c r="L2161" s="3626"/>
      <c r="M2161" s="3626"/>
      <c r="N2161" s="3626"/>
      <c r="O2161" s="3626"/>
      <c r="P2161" s="3626"/>
      <c r="Q2161" s="3626"/>
      <c r="R2161" s="2580"/>
      <c r="S2161" s="2580"/>
      <c r="T2161" s="2580"/>
      <c r="U2161" s="2580"/>
      <c r="V2161" s="2580"/>
      <c r="W2161" s="2580"/>
      <c r="X2161" s="2580"/>
      <c r="Y2161" s="2580"/>
      <c r="Z2161" s="2580"/>
      <c r="AA2161" s="2580"/>
      <c r="AB2161" s="2580"/>
      <c r="AC2161" s="2580"/>
      <c r="AD2161" s="2580"/>
      <c r="AE2161" s="2580"/>
      <c r="AF2161" s="2580"/>
      <c r="AG2161" s="2580"/>
      <c r="AH2161" s="2580"/>
      <c r="AI2161" s="2580"/>
      <c r="AJ2161" s="2580"/>
      <c r="AK2161" s="2581"/>
    </row>
    <row r="2162" spans="2:38" s="2887" customFormat="1" ht="13.5" thickBot="1" x14ac:dyDescent="0.25">
      <c r="B2162" s="3627" t="s">
        <v>5063</v>
      </c>
      <c r="C2162" s="3627"/>
      <c r="D2162" s="3627" t="s">
        <v>5053</v>
      </c>
      <c r="E2162" s="3627" t="s">
        <v>5064</v>
      </c>
      <c r="F2162" s="3629" t="s">
        <v>224</v>
      </c>
      <c r="G2162" s="3629"/>
      <c r="H2162" s="3629"/>
      <c r="I2162" s="3629"/>
      <c r="J2162" s="3629"/>
      <c r="K2162" s="3629"/>
      <c r="L2162" s="3629"/>
      <c r="M2162" s="3629"/>
      <c r="N2162" s="3629"/>
      <c r="O2162" s="3629"/>
      <c r="P2162" s="3629"/>
      <c r="Q2162" s="3629"/>
      <c r="R2162" s="3629"/>
      <c r="S2162" s="3629" t="s">
        <v>340</v>
      </c>
      <c r="T2162" s="3629"/>
      <c r="U2162" s="3629"/>
      <c r="V2162" s="3629"/>
      <c r="W2162" s="3629"/>
      <c r="X2162" s="3629"/>
      <c r="Y2162" s="3629"/>
      <c r="Z2162" s="3629"/>
      <c r="AA2162" s="3629"/>
      <c r="AB2162" s="3629"/>
      <c r="AC2162" s="3629"/>
      <c r="AD2162" s="3629" t="s">
        <v>225</v>
      </c>
      <c r="AE2162" s="3629"/>
      <c r="AF2162" s="3629"/>
      <c r="AG2162" s="3629"/>
      <c r="AH2162" s="3630" t="s">
        <v>5048</v>
      </c>
      <c r="AI2162" s="3630"/>
      <c r="AJ2162" s="3630"/>
      <c r="AK2162" s="2581"/>
    </row>
    <row r="2163" spans="2:38" s="2887" customFormat="1" ht="13.5" thickBot="1" x14ac:dyDescent="0.25">
      <c r="B2163" s="3628"/>
      <c r="C2163" s="3628"/>
      <c r="D2163" s="3628"/>
      <c r="E2163" s="3628"/>
      <c r="F2163" s="3628" t="s">
        <v>5065</v>
      </c>
      <c r="G2163" s="3628" t="s">
        <v>5066</v>
      </c>
      <c r="H2163" s="3627" t="s">
        <v>5067</v>
      </c>
      <c r="I2163" s="3631" t="s">
        <v>5068</v>
      </c>
      <c r="J2163" s="3631" t="s">
        <v>5069</v>
      </c>
      <c r="K2163" s="3632" t="s">
        <v>5070</v>
      </c>
      <c r="L2163" s="3632" t="s">
        <v>5071</v>
      </c>
      <c r="M2163" s="3631" t="s">
        <v>5072</v>
      </c>
      <c r="N2163" s="3631"/>
      <c r="O2163" s="3632" t="s">
        <v>5073</v>
      </c>
      <c r="P2163" s="3632" t="s">
        <v>5074</v>
      </c>
      <c r="Q2163" s="3632" t="s">
        <v>5075</v>
      </c>
      <c r="R2163" s="3632" t="s">
        <v>5076</v>
      </c>
      <c r="S2163" s="3627" t="s">
        <v>5077</v>
      </c>
      <c r="T2163" s="3627" t="s">
        <v>5078</v>
      </c>
      <c r="U2163" s="3627" t="s">
        <v>5079</v>
      </c>
      <c r="V2163" s="3627" t="s">
        <v>5080</v>
      </c>
      <c r="W2163" s="3627" t="s">
        <v>5081</v>
      </c>
      <c r="X2163" s="3627" t="s">
        <v>5082</v>
      </c>
      <c r="Y2163" s="3627" t="s">
        <v>5083</v>
      </c>
      <c r="Z2163" s="3627" t="s">
        <v>5084</v>
      </c>
      <c r="AA2163" s="3627" t="s">
        <v>5085</v>
      </c>
      <c r="AB2163" s="3631" t="s">
        <v>5086</v>
      </c>
      <c r="AC2163" s="3631" t="s">
        <v>5087</v>
      </c>
      <c r="AD2163" s="3627" t="s">
        <v>5088</v>
      </c>
      <c r="AE2163" s="3627" t="s">
        <v>5089</v>
      </c>
      <c r="AF2163" s="3627" t="s">
        <v>5090</v>
      </c>
      <c r="AG2163" s="3627" t="s">
        <v>5091</v>
      </c>
      <c r="AH2163" s="3627" t="s">
        <v>1162</v>
      </c>
      <c r="AI2163" s="3627" t="s">
        <v>5049</v>
      </c>
      <c r="AJ2163" s="3627" t="s">
        <v>5050</v>
      </c>
      <c r="AK2163" s="2581"/>
    </row>
    <row r="2164" spans="2:38" s="2887" customFormat="1" ht="13.5" thickBot="1" x14ac:dyDescent="0.25">
      <c r="B2164" s="3628"/>
      <c r="C2164" s="3628"/>
      <c r="D2164" s="3628"/>
      <c r="E2164" s="3628"/>
      <c r="F2164" s="3628"/>
      <c r="G2164" s="3628"/>
      <c r="H2164" s="3628"/>
      <c r="I2164" s="3632"/>
      <c r="J2164" s="3632"/>
      <c r="K2164" s="3632"/>
      <c r="L2164" s="3632"/>
      <c r="M2164" s="2923" t="s">
        <v>5092</v>
      </c>
      <c r="N2164" s="2924" t="s">
        <v>2809</v>
      </c>
      <c r="O2164" s="3632"/>
      <c r="P2164" s="3632"/>
      <c r="Q2164" s="3632"/>
      <c r="R2164" s="3632"/>
      <c r="S2164" s="3628"/>
      <c r="T2164" s="3628"/>
      <c r="U2164" s="3628"/>
      <c r="V2164" s="3628"/>
      <c r="W2164" s="3628"/>
      <c r="X2164" s="3628"/>
      <c r="Y2164" s="3628"/>
      <c r="Z2164" s="3628"/>
      <c r="AA2164" s="3628"/>
      <c r="AB2164" s="3632"/>
      <c r="AC2164" s="3632"/>
      <c r="AD2164" s="3628"/>
      <c r="AE2164" s="3628"/>
      <c r="AF2164" s="3628"/>
      <c r="AG2164" s="3628"/>
      <c r="AH2164" s="3628"/>
      <c r="AI2164" s="3628"/>
      <c r="AJ2164" s="3628"/>
      <c r="AK2164" s="2581"/>
    </row>
    <row r="2165" spans="2:38" s="2887" customFormat="1" x14ac:dyDescent="0.2">
      <c r="B2165" s="3747" t="s">
        <v>5640</v>
      </c>
      <c r="C2165" s="3748"/>
      <c r="D2165" s="2944" t="s">
        <v>1545</v>
      </c>
      <c r="E2165" s="2932" t="s">
        <v>1545</v>
      </c>
      <c r="F2165" s="2932" t="s">
        <v>1545</v>
      </c>
      <c r="G2165" s="2932" t="s">
        <v>1545</v>
      </c>
      <c r="H2165" s="2932" t="s">
        <v>1545</v>
      </c>
      <c r="I2165" s="2932" t="s">
        <v>1545</v>
      </c>
      <c r="J2165" s="2932" t="s">
        <v>1545</v>
      </c>
      <c r="K2165" s="2932" t="s">
        <v>1545</v>
      </c>
      <c r="L2165" s="2932" t="s">
        <v>1545</v>
      </c>
      <c r="M2165" s="2932" t="s">
        <v>1545</v>
      </c>
      <c r="N2165" s="2932" t="s">
        <v>1545</v>
      </c>
      <c r="O2165" s="2932" t="s">
        <v>1545</v>
      </c>
      <c r="P2165" s="2932" t="s">
        <v>1545</v>
      </c>
      <c r="Q2165" s="2932" t="s">
        <v>1545</v>
      </c>
      <c r="R2165" s="2932" t="s">
        <v>1545</v>
      </c>
      <c r="S2165" s="2932" t="s">
        <v>1545</v>
      </c>
      <c r="T2165" s="2932" t="s">
        <v>1545</v>
      </c>
      <c r="U2165" s="2932" t="s">
        <v>1545</v>
      </c>
      <c r="V2165" s="2932" t="s">
        <v>1545</v>
      </c>
      <c r="W2165" s="2932" t="s">
        <v>1545</v>
      </c>
      <c r="X2165" s="2932" t="s">
        <v>1545</v>
      </c>
      <c r="Y2165" s="2932" t="s">
        <v>1545</v>
      </c>
      <c r="Z2165" s="2932" t="s">
        <v>1545</v>
      </c>
      <c r="AA2165" s="2932" t="s">
        <v>1545</v>
      </c>
      <c r="AB2165" s="2932" t="s">
        <v>1545</v>
      </c>
      <c r="AC2165" s="2932" t="s">
        <v>1545</v>
      </c>
      <c r="AD2165" s="2945">
        <v>39</v>
      </c>
      <c r="AE2165" s="2946">
        <v>2000</v>
      </c>
      <c r="AF2165" s="2904">
        <f>AD2165/AE2165</f>
        <v>1.95E-2</v>
      </c>
      <c r="AG2165" s="2904">
        <v>0.1</v>
      </c>
      <c r="AH2165" s="2754" t="s">
        <v>5115</v>
      </c>
      <c r="AI2165" s="2951">
        <v>200</v>
      </c>
      <c r="AJ2165" s="2952">
        <v>3.49</v>
      </c>
      <c r="AK2165" s="2581"/>
      <c r="AL2165" s="2947"/>
    </row>
    <row r="2166" spans="2:38" s="2887" customFormat="1" x14ac:dyDescent="0.2">
      <c r="B2166" s="3747" t="s">
        <v>5641</v>
      </c>
      <c r="C2166" s="3748"/>
      <c r="D2166" s="2948" t="s">
        <v>1545</v>
      </c>
      <c r="E2166" s="2905" t="s">
        <v>1545</v>
      </c>
      <c r="F2166" s="2905" t="s">
        <v>1545</v>
      </c>
      <c r="G2166" s="2905" t="s">
        <v>1545</v>
      </c>
      <c r="H2166" s="2905" t="s">
        <v>1545</v>
      </c>
      <c r="I2166" s="2905" t="s">
        <v>1545</v>
      </c>
      <c r="J2166" s="2905" t="s">
        <v>1545</v>
      </c>
      <c r="K2166" s="2905" t="s">
        <v>1545</v>
      </c>
      <c r="L2166" s="2905" t="s">
        <v>1545</v>
      </c>
      <c r="M2166" s="2905" t="s">
        <v>1545</v>
      </c>
      <c r="N2166" s="2905" t="s">
        <v>1545</v>
      </c>
      <c r="O2166" s="2905" t="s">
        <v>1545</v>
      </c>
      <c r="P2166" s="2905" t="s">
        <v>1545</v>
      </c>
      <c r="Q2166" s="2905" t="s">
        <v>1545</v>
      </c>
      <c r="R2166" s="2905" t="s">
        <v>1545</v>
      </c>
      <c r="S2166" s="2905" t="s">
        <v>1545</v>
      </c>
      <c r="T2166" s="2905" t="s">
        <v>1545</v>
      </c>
      <c r="U2166" s="2905" t="s">
        <v>1545</v>
      </c>
      <c r="V2166" s="2905" t="s">
        <v>1545</v>
      </c>
      <c r="W2166" s="2905" t="s">
        <v>1545</v>
      </c>
      <c r="X2166" s="2905" t="s">
        <v>1545</v>
      </c>
      <c r="Y2166" s="2905" t="s">
        <v>1545</v>
      </c>
      <c r="Z2166" s="2905" t="s">
        <v>1545</v>
      </c>
      <c r="AA2166" s="2905" t="s">
        <v>1545</v>
      </c>
      <c r="AB2166" s="2905" t="s">
        <v>1545</v>
      </c>
      <c r="AC2166" s="2905" t="s">
        <v>1545</v>
      </c>
      <c r="AD2166" s="2949">
        <v>49</v>
      </c>
      <c r="AE2166" s="2950">
        <v>3000</v>
      </c>
      <c r="AF2166" s="2912">
        <f>AD2166/AE2166</f>
        <v>1.6333333333333332E-2</v>
      </c>
      <c r="AG2166" s="2912">
        <v>0.1</v>
      </c>
      <c r="AH2166" s="2758" t="s">
        <v>5115</v>
      </c>
      <c r="AI2166" s="2953">
        <v>300</v>
      </c>
      <c r="AJ2166" s="2954">
        <v>3.99</v>
      </c>
      <c r="AK2166" s="2581"/>
      <c r="AL2166" s="2947"/>
    </row>
    <row r="2167" spans="2:38" s="2887" customFormat="1" ht="13.5" thickBot="1" x14ac:dyDescent="0.25">
      <c r="B2167" s="3745" t="s">
        <v>5642</v>
      </c>
      <c r="C2167" s="3746"/>
      <c r="D2167" s="3100" t="s">
        <v>1545</v>
      </c>
      <c r="E2167" s="2913" t="s">
        <v>1545</v>
      </c>
      <c r="F2167" s="2913" t="s">
        <v>1545</v>
      </c>
      <c r="G2167" s="2913" t="s">
        <v>1545</v>
      </c>
      <c r="H2167" s="2913" t="s">
        <v>1545</v>
      </c>
      <c r="I2167" s="2913" t="s">
        <v>1545</v>
      </c>
      <c r="J2167" s="2913" t="s">
        <v>1545</v>
      </c>
      <c r="K2167" s="2913" t="s">
        <v>1545</v>
      </c>
      <c r="L2167" s="2913" t="s">
        <v>1545</v>
      </c>
      <c r="M2167" s="2913" t="s">
        <v>1545</v>
      </c>
      <c r="N2167" s="2913" t="s">
        <v>1545</v>
      </c>
      <c r="O2167" s="2913" t="s">
        <v>1545</v>
      </c>
      <c r="P2167" s="2913" t="s">
        <v>1545</v>
      </c>
      <c r="Q2167" s="2913" t="s">
        <v>1545</v>
      </c>
      <c r="R2167" s="2913" t="s">
        <v>1545</v>
      </c>
      <c r="S2167" s="2913" t="s">
        <v>1545</v>
      </c>
      <c r="T2167" s="2913" t="s">
        <v>1545</v>
      </c>
      <c r="U2167" s="2913" t="s">
        <v>1545</v>
      </c>
      <c r="V2167" s="2913" t="s">
        <v>1545</v>
      </c>
      <c r="W2167" s="2913" t="s">
        <v>1545</v>
      </c>
      <c r="X2167" s="2913" t="s">
        <v>1545</v>
      </c>
      <c r="Y2167" s="2913" t="s">
        <v>1545</v>
      </c>
      <c r="Z2167" s="2913" t="s">
        <v>1545</v>
      </c>
      <c r="AA2167" s="2913" t="s">
        <v>1545</v>
      </c>
      <c r="AB2167" s="2913" t="s">
        <v>1545</v>
      </c>
      <c r="AC2167" s="2913" t="s">
        <v>1545</v>
      </c>
      <c r="AD2167" s="3101">
        <v>69</v>
      </c>
      <c r="AE2167" s="3102">
        <v>10000</v>
      </c>
      <c r="AF2167" s="2920">
        <f>AD2167/AE2167</f>
        <v>6.8999999999999999E-3</v>
      </c>
      <c r="AG2167" s="2920">
        <v>0.1</v>
      </c>
      <c r="AH2167" s="2768" t="s">
        <v>5115</v>
      </c>
      <c r="AI2167" s="3103">
        <v>300</v>
      </c>
      <c r="AJ2167" s="3104">
        <v>3.99</v>
      </c>
      <c r="AK2167" s="2581"/>
      <c r="AL2167" s="2947"/>
    </row>
    <row r="2168" spans="2:38" s="2887" customFormat="1" x14ac:dyDescent="0.2">
      <c r="B2168" s="2582"/>
      <c r="C2168" s="2575"/>
      <c r="D2168" s="2575"/>
      <c r="E2168" s="2575"/>
      <c r="F2168" s="2575"/>
      <c r="G2168" s="2575"/>
      <c r="H2168" s="2575"/>
      <c r="I2168" s="2576"/>
      <c r="J2168" s="2576"/>
      <c r="K2168" s="2576"/>
      <c r="L2168" s="2576"/>
      <c r="M2168" s="2575"/>
      <c r="N2168" s="2576"/>
      <c r="O2168" s="2576"/>
      <c r="P2168" s="2576"/>
      <c r="Q2168" s="2576"/>
      <c r="R2168" s="2576"/>
      <c r="S2168" s="2575"/>
      <c r="T2168" s="2574"/>
      <c r="U2168" s="2574"/>
      <c r="V2168" s="2574"/>
      <c r="W2168" s="2574"/>
      <c r="X2168" s="2574"/>
      <c r="Y2168" s="2574"/>
      <c r="Z2168" s="2574"/>
      <c r="AA2168" s="2574"/>
      <c r="AB2168" s="2574"/>
      <c r="AC2168" s="2574"/>
      <c r="AD2168" s="2574"/>
      <c r="AE2168" s="2574"/>
      <c r="AF2168" s="2574"/>
      <c r="AG2168" s="2574"/>
      <c r="AH2168" s="2574"/>
      <c r="AI2168" s="2574"/>
      <c r="AJ2168" s="2574"/>
      <c r="AK2168" s="2581"/>
    </row>
    <row r="2169" spans="2:38" s="2887" customFormat="1" x14ac:dyDescent="0.2">
      <c r="B2169" s="3641" t="s">
        <v>5051</v>
      </c>
      <c r="C2169" s="3642"/>
      <c r="D2169" s="3640" t="s">
        <v>5102</v>
      </c>
      <c r="E2169" s="3640"/>
      <c r="F2169" s="3640"/>
      <c r="G2169" s="3640"/>
      <c r="H2169" s="2578"/>
      <c r="I2169" s="2578"/>
      <c r="J2169" s="2578"/>
      <c r="K2169" s="2578"/>
      <c r="L2169" s="2578"/>
      <c r="M2169" s="2578"/>
      <c r="N2169" s="2578"/>
      <c r="O2169" s="2578"/>
      <c r="P2169" s="2578"/>
      <c r="Q2169" s="2578"/>
      <c r="R2169" s="2578"/>
      <c r="S2169" s="2578"/>
      <c r="T2169" s="2574"/>
      <c r="U2169" s="2574"/>
      <c r="V2169" s="2574"/>
      <c r="W2169" s="2574"/>
      <c r="X2169" s="2574"/>
      <c r="Y2169" s="2574"/>
      <c r="Z2169" s="2574"/>
      <c r="AA2169" s="2574"/>
      <c r="AB2169" s="2574"/>
      <c r="AC2169" s="2574"/>
      <c r="AD2169" s="2574"/>
      <c r="AE2169" s="2574"/>
      <c r="AF2169" s="2574"/>
      <c r="AG2169" s="2574"/>
      <c r="AH2169" s="2574"/>
      <c r="AI2169" s="2574"/>
      <c r="AJ2169" s="2574"/>
      <c r="AK2169" s="2581"/>
    </row>
    <row r="2170" spans="2:38" s="2887" customFormat="1" x14ac:dyDescent="0.2">
      <c r="B2170" s="3641" t="s">
        <v>5052</v>
      </c>
      <c r="C2170" s="3642"/>
      <c r="D2170" s="3640" t="s">
        <v>1528</v>
      </c>
      <c r="E2170" s="3640"/>
      <c r="F2170" s="3640"/>
      <c r="G2170" s="3640"/>
      <c r="H2170" s="2578"/>
      <c r="I2170" s="2578"/>
      <c r="J2170" s="2578"/>
      <c r="K2170" s="2578"/>
      <c r="L2170" s="2578"/>
      <c r="M2170" s="2578"/>
      <c r="N2170" s="2578"/>
      <c r="O2170" s="2578"/>
      <c r="P2170" s="2578"/>
      <c r="Q2170" s="2578"/>
      <c r="R2170" s="2578"/>
      <c r="S2170" s="2578"/>
      <c r="T2170" s="2574"/>
      <c r="U2170" s="2574"/>
      <c r="V2170" s="2574"/>
      <c r="W2170" s="2574"/>
      <c r="X2170" s="2574"/>
      <c r="Y2170" s="2574"/>
      <c r="Z2170" s="2574"/>
      <c r="AA2170" s="2574"/>
      <c r="AB2170" s="2574"/>
      <c r="AC2170" s="2574"/>
      <c r="AD2170" s="2574"/>
      <c r="AE2170" s="2574"/>
      <c r="AF2170" s="2574"/>
      <c r="AG2170" s="2574"/>
      <c r="AH2170" s="2574"/>
      <c r="AI2170" s="2574"/>
      <c r="AJ2170" s="2574"/>
      <c r="AK2170" s="2581"/>
    </row>
    <row r="2171" spans="2:38" s="2887" customFormat="1" ht="15.75" thickBot="1" x14ac:dyDescent="0.25">
      <c r="B2171" s="3645"/>
      <c r="C2171" s="3646"/>
      <c r="D2171" s="3647"/>
      <c r="E2171" s="3647"/>
      <c r="F2171" s="3647"/>
      <c r="G2171" s="3647"/>
      <c r="H2171" s="2583"/>
      <c r="I2171" s="2583"/>
      <c r="J2171" s="2583"/>
      <c r="K2171" s="2583"/>
      <c r="L2171" s="2583"/>
      <c r="M2171" s="2583"/>
      <c r="N2171" s="2583"/>
      <c r="O2171" s="2583"/>
      <c r="P2171" s="2583"/>
      <c r="Q2171" s="2583"/>
      <c r="R2171" s="2583"/>
      <c r="S2171" s="2583"/>
      <c r="T2171" s="2584"/>
      <c r="U2171" s="2584"/>
      <c r="V2171" s="2584"/>
      <c r="W2171" s="2584"/>
      <c r="X2171" s="2584"/>
      <c r="Y2171" s="2584"/>
      <c r="Z2171" s="2584"/>
      <c r="AA2171" s="2584"/>
      <c r="AB2171" s="2584"/>
      <c r="AC2171" s="2584"/>
      <c r="AD2171" s="2584"/>
      <c r="AE2171" s="2584"/>
      <c r="AF2171" s="2584"/>
      <c r="AG2171" s="2584"/>
      <c r="AH2171" s="2584"/>
      <c r="AI2171" s="2584"/>
      <c r="AJ2171" s="2584"/>
      <c r="AK2171" s="2586"/>
    </row>
    <row r="2172" spans="2:38" s="2887" customFormat="1" x14ac:dyDescent="0.2">
      <c r="B2172" s="2786" t="str">
        <f>+B2154</f>
        <v>.</v>
      </c>
    </row>
    <row r="2173" spans="2:38" s="2887" customFormat="1" ht="13.5" thickBot="1" x14ac:dyDescent="0.25"/>
    <row r="2174" spans="2:38" s="2887" customFormat="1" ht="20.25" x14ac:dyDescent="0.2">
      <c r="B2174" s="3616" t="s">
        <v>5060</v>
      </c>
      <c r="C2174" s="3617"/>
      <c r="D2174" s="3617"/>
      <c r="E2174" s="3617"/>
      <c r="F2174" s="3617"/>
      <c r="G2174" s="3617"/>
      <c r="H2174" s="3617"/>
      <c r="I2174" s="3617"/>
      <c r="J2174" s="3617"/>
      <c r="K2174" s="3617"/>
      <c r="L2174" s="3617"/>
      <c r="M2174" s="3617"/>
      <c r="N2174" s="3617"/>
      <c r="O2174" s="3617"/>
      <c r="P2174" s="3617"/>
      <c r="Q2174" s="3617"/>
      <c r="R2174" s="3617"/>
      <c r="S2174" s="3617"/>
      <c r="T2174" s="3617"/>
      <c r="U2174" s="3617"/>
      <c r="V2174" s="3617"/>
      <c r="W2174" s="3617"/>
      <c r="X2174" s="3617"/>
      <c r="Y2174" s="3617"/>
      <c r="Z2174" s="3617"/>
      <c r="AA2174" s="3617"/>
      <c r="AB2174" s="3617"/>
      <c r="AC2174" s="3617"/>
      <c r="AD2174" s="3617"/>
      <c r="AE2174" s="3617"/>
      <c r="AF2174" s="3617"/>
      <c r="AG2174" s="3617"/>
      <c r="AH2174" s="3617"/>
      <c r="AI2174" s="3617"/>
      <c r="AJ2174" s="3617"/>
      <c r="AK2174" s="3618"/>
    </row>
    <row r="2175" spans="2:38" s="2887" customFormat="1" x14ac:dyDescent="0.2">
      <c r="B2175" s="2579"/>
      <c r="C2175" s="2925"/>
      <c r="D2175" s="2925"/>
      <c r="E2175" s="2925"/>
      <c r="F2175" s="2925"/>
      <c r="G2175" s="2580"/>
      <c r="H2175" s="2580"/>
      <c r="I2175" s="2580"/>
      <c r="J2175" s="2580"/>
      <c r="K2175" s="2580"/>
      <c r="L2175" s="2580"/>
      <c r="M2175" s="2580"/>
      <c r="N2175" s="2580"/>
      <c r="O2175" s="2580"/>
      <c r="P2175" s="2580"/>
      <c r="Q2175" s="2580"/>
      <c r="R2175" s="2580"/>
      <c r="S2175" s="2580"/>
      <c r="T2175" s="2580"/>
      <c r="U2175" s="2580"/>
      <c r="V2175" s="2580"/>
      <c r="W2175" s="2580"/>
      <c r="X2175" s="2580"/>
      <c r="Y2175" s="2580"/>
      <c r="Z2175" s="2580"/>
      <c r="AA2175" s="2580"/>
      <c r="AB2175" s="2580"/>
      <c r="AC2175" s="2580"/>
      <c r="AD2175" s="2580"/>
      <c r="AE2175" s="2580"/>
      <c r="AF2175" s="2580"/>
      <c r="AG2175" s="2580"/>
      <c r="AH2175" s="2580"/>
      <c r="AI2175" s="2580"/>
      <c r="AJ2175" s="2580"/>
      <c r="AK2175" s="2581"/>
    </row>
    <row r="2176" spans="2:38" s="2887" customFormat="1" x14ac:dyDescent="0.2">
      <c r="B2176" s="2579" t="s">
        <v>5047</v>
      </c>
      <c r="C2176" s="2925"/>
      <c r="D2176" s="3720" t="s">
        <v>5623</v>
      </c>
      <c r="E2176" s="3720"/>
      <c r="F2176" s="3720"/>
      <c r="G2176" s="2580"/>
      <c r="H2176" s="2580"/>
      <c r="I2176" s="2580"/>
      <c r="J2176" s="2580"/>
      <c r="K2176" s="2580"/>
      <c r="L2176" s="2580"/>
      <c r="M2176" s="2580"/>
      <c r="N2176" s="2580"/>
      <c r="O2176" s="2580"/>
      <c r="P2176" s="2580"/>
      <c r="Q2176" s="2580"/>
      <c r="R2176" s="2580"/>
      <c r="S2176" s="2580"/>
      <c r="T2176" s="2580"/>
      <c r="U2176" s="2580"/>
      <c r="V2176" s="2580"/>
      <c r="W2176" s="2580"/>
      <c r="X2176" s="2580"/>
      <c r="Y2176" s="2580"/>
      <c r="Z2176" s="2580"/>
      <c r="AA2176" s="2580"/>
      <c r="AB2176" s="2580"/>
      <c r="AC2176" s="2580"/>
      <c r="AD2176" s="2580"/>
      <c r="AE2176" s="2580"/>
      <c r="AF2176" s="2580"/>
      <c r="AG2176" s="2580"/>
      <c r="AH2176" s="2580"/>
      <c r="AI2176" s="2580"/>
      <c r="AJ2176" s="2580"/>
      <c r="AK2176" s="2581"/>
    </row>
    <row r="2177" spans="2:37" s="2887" customFormat="1" x14ac:dyDescent="0.2">
      <c r="B2177" s="3620" t="s">
        <v>5061</v>
      </c>
      <c r="C2177" s="3621"/>
      <c r="D2177" s="3731">
        <v>41485</v>
      </c>
      <c r="E2177" s="3732"/>
      <c r="F2177" s="2925"/>
      <c r="G2177" s="2580"/>
      <c r="H2177" s="2580"/>
      <c r="I2177" s="2580"/>
      <c r="J2177" s="2580"/>
      <c r="K2177" s="2580"/>
      <c r="L2177" s="2580"/>
      <c r="M2177" s="2580"/>
      <c r="N2177" s="2580"/>
      <c r="O2177" s="2580"/>
      <c r="P2177" s="2580"/>
      <c r="Q2177" s="2580"/>
      <c r="R2177" s="2580"/>
      <c r="S2177" s="2580"/>
      <c r="T2177" s="2580"/>
      <c r="U2177" s="2580"/>
      <c r="V2177" s="2580"/>
      <c r="W2177" s="2580"/>
      <c r="X2177" s="2580"/>
      <c r="Y2177" s="2580"/>
      <c r="Z2177" s="2580"/>
      <c r="AA2177" s="2580"/>
      <c r="AB2177" s="2580"/>
      <c r="AC2177" s="2580"/>
      <c r="AD2177" s="2580"/>
      <c r="AE2177" s="2580"/>
      <c r="AF2177" s="2580"/>
      <c r="AG2177" s="2580"/>
      <c r="AH2177" s="2580"/>
      <c r="AI2177" s="2580"/>
      <c r="AJ2177" s="2580"/>
      <c r="AK2177" s="2581"/>
    </row>
    <row r="2178" spans="2:37" s="2887" customFormat="1" ht="115.5" customHeight="1" x14ac:dyDescent="0.2">
      <c r="B2178" s="3633" t="s">
        <v>5062</v>
      </c>
      <c r="C2178" s="3677"/>
      <c r="D2178" s="3621" t="s">
        <v>5624</v>
      </c>
      <c r="E2178" s="3621"/>
      <c r="F2178" s="3621"/>
      <c r="G2178" s="3621"/>
      <c r="H2178" s="3621"/>
      <c r="I2178" s="3621"/>
      <c r="J2178" s="3621"/>
      <c r="K2178" s="3621"/>
      <c r="L2178" s="2580"/>
      <c r="M2178" s="2580"/>
      <c r="N2178" s="2580"/>
      <c r="O2178" s="2580"/>
      <c r="P2178" s="2580"/>
      <c r="Q2178" s="2580"/>
      <c r="R2178" s="2580"/>
      <c r="S2178" s="2580"/>
      <c r="T2178" s="2580"/>
      <c r="U2178" s="2580"/>
      <c r="V2178" s="2580"/>
      <c r="W2178" s="2580"/>
      <c r="X2178" s="2580"/>
      <c r="Y2178" s="2580"/>
      <c r="Z2178" s="2580"/>
      <c r="AA2178" s="2580"/>
      <c r="AB2178" s="2580"/>
      <c r="AC2178" s="2580"/>
      <c r="AD2178" s="2580"/>
      <c r="AE2178" s="2580"/>
      <c r="AF2178" s="2580"/>
      <c r="AG2178" s="2580"/>
      <c r="AH2178" s="2580"/>
      <c r="AI2178" s="2580"/>
      <c r="AJ2178" s="2580"/>
      <c r="AK2178" s="2581"/>
    </row>
    <row r="2179" spans="2:37" s="2887" customFormat="1" ht="13.5" thickBot="1" x14ac:dyDescent="0.25">
      <c r="B2179" s="3635"/>
      <c r="C2179" s="3626"/>
      <c r="D2179" s="3626"/>
      <c r="E2179" s="3626"/>
      <c r="F2179" s="3626"/>
      <c r="G2179" s="3626"/>
      <c r="H2179" s="3626"/>
      <c r="I2179" s="3626"/>
      <c r="J2179" s="3626"/>
      <c r="K2179" s="3626"/>
      <c r="L2179" s="3626"/>
      <c r="M2179" s="3626"/>
      <c r="N2179" s="3626"/>
      <c r="O2179" s="3626"/>
      <c r="P2179" s="3626"/>
      <c r="Q2179" s="3626"/>
      <c r="R2179" s="2580"/>
      <c r="S2179" s="2580"/>
      <c r="T2179" s="2580"/>
      <c r="U2179" s="2580"/>
      <c r="V2179" s="2580"/>
      <c r="W2179" s="2580"/>
      <c r="X2179" s="2580"/>
      <c r="Y2179" s="2580"/>
      <c r="Z2179" s="2580"/>
      <c r="AA2179" s="2580"/>
      <c r="AB2179" s="2580"/>
      <c r="AC2179" s="2580"/>
      <c r="AD2179" s="2580"/>
      <c r="AE2179" s="2580"/>
      <c r="AF2179" s="2580"/>
      <c r="AG2179" s="2580"/>
      <c r="AH2179" s="2580"/>
      <c r="AI2179" s="2580"/>
      <c r="AJ2179" s="2580"/>
      <c r="AK2179" s="2581"/>
    </row>
    <row r="2180" spans="2:37" s="2887" customFormat="1" ht="13.5" thickBot="1" x14ac:dyDescent="0.25">
      <c r="B2180" s="3627" t="s">
        <v>5063</v>
      </c>
      <c r="C2180" s="3627"/>
      <c r="D2180" s="3627" t="s">
        <v>5053</v>
      </c>
      <c r="E2180" s="3627" t="s">
        <v>5064</v>
      </c>
      <c r="F2180" s="3629" t="s">
        <v>224</v>
      </c>
      <c r="G2180" s="3629"/>
      <c r="H2180" s="3629"/>
      <c r="I2180" s="3629"/>
      <c r="J2180" s="3629"/>
      <c r="K2180" s="3629"/>
      <c r="L2180" s="3629"/>
      <c r="M2180" s="3629"/>
      <c r="N2180" s="3629"/>
      <c r="O2180" s="3629"/>
      <c r="P2180" s="3629"/>
      <c r="Q2180" s="3629"/>
      <c r="R2180" s="3629"/>
      <c r="S2180" s="3629" t="s">
        <v>340</v>
      </c>
      <c r="T2180" s="3629"/>
      <c r="U2180" s="3629"/>
      <c r="V2180" s="3629"/>
      <c r="W2180" s="3629"/>
      <c r="X2180" s="3629"/>
      <c r="Y2180" s="3629"/>
      <c r="Z2180" s="3629"/>
      <c r="AA2180" s="3629"/>
      <c r="AB2180" s="3629"/>
      <c r="AC2180" s="3629"/>
      <c r="AD2180" s="3629" t="s">
        <v>225</v>
      </c>
      <c r="AE2180" s="3629"/>
      <c r="AF2180" s="3629"/>
      <c r="AG2180" s="3629"/>
      <c r="AH2180" s="3630" t="s">
        <v>5048</v>
      </c>
      <c r="AI2180" s="3630"/>
      <c r="AJ2180" s="3630"/>
      <c r="AK2180" s="2581"/>
    </row>
    <row r="2181" spans="2:37" s="2887" customFormat="1" ht="26.25" customHeight="1" thickBot="1" x14ac:dyDescent="0.25">
      <c r="B2181" s="3628"/>
      <c r="C2181" s="3628"/>
      <c r="D2181" s="3628"/>
      <c r="E2181" s="3628"/>
      <c r="F2181" s="3628" t="s">
        <v>5065</v>
      </c>
      <c r="G2181" s="3628" t="s">
        <v>5066</v>
      </c>
      <c r="H2181" s="3627" t="s">
        <v>5067</v>
      </c>
      <c r="I2181" s="3631" t="s">
        <v>5068</v>
      </c>
      <c r="J2181" s="3631" t="s">
        <v>5069</v>
      </c>
      <c r="K2181" s="3632" t="s">
        <v>5070</v>
      </c>
      <c r="L2181" s="3632" t="s">
        <v>5071</v>
      </c>
      <c r="M2181" s="3631" t="s">
        <v>5072</v>
      </c>
      <c r="N2181" s="3631"/>
      <c r="O2181" s="3632" t="s">
        <v>5073</v>
      </c>
      <c r="P2181" s="3632" t="s">
        <v>5074</v>
      </c>
      <c r="Q2181" s="3632" t="s">
        <v>5075</v>
      </c>
      <c r="R2181" s="3632" t="s">
        <v>5076</v>
      </c>
      <c r="S2181" s="3627" t="s">
        <v>5077</v>
      </c>
      <c r="T2181" s="3627" t="s">
        <v>5078</v>
      </c>
      <c r="U2181" s="3627" t="s">
        <v>5079</v>
      </c>
      <c r="V2181" s="3627" t="s">
        <v>5080</v>
      </c>
      <c r="W2181" s="3627" t="s">
        <v>5081</v>
      </c>
      <c r="X2181" s="3627" t="s">
        <v>5082</v>
      </c>
      <c r="Y2181" s="3627" t="s">
        <v>5083</v>
      </c>
      <c r="Z2181" s="3627" t="s">
        <v>5084</v>
      </c>
      <c r="AA2181" s="3627" t="s">
        <v>5085</v>
      </c>
      <c r="AB2181" s="3631" t="s">
        <v>5086</v>
      </c>
      <c r="AC2181" s="3631" t="s">
        <v>5087</v>
      </c>
      <c r="AD2181" s="3627" t="s">
        <v>5088</v>
      </c>
      <c r="AE2181" s="3627" t="s">
        <v>5089</v>
      </c>
      <c r="AF2181" s="3627" t="s">
        <v>5090</v>
      </c>
      <c r="AG2181" s="3627" t="s">
        <v>5091</v>
      </c>
      <c r="AH2181" s="3627" t="s">
        <v>1162</v>
      </c>
      <c r="AI2181" s="3627" t="s">
        <v>5049</v>
      </c>
      <c r="AJ2181" s="3627" t="s">
        <v>5050</v>
      </c>
      <c r="AK2181" s="2581"/>
    </row>
    <row r="2182" spans="2:37" s="2887" customFormat="1" ht="25.5" customHeight="1" thickBot="1" x14ac:dyDescent="0.25">
      <c r="B2182" s="3628"/>
      <c r="C2182" s="3628"/>
      <c r="D2182" s="3628"/>
      <c r="E2182" s="3628"/>
      <c r="F2182" s="3628"/>
      <c r="G2182" s="3628"/>
      <c r="H2182" s="3628"/>
      <c r="I2182" s="3632"/>
      <c r="J2182" s="3632"/>
      <c r="K2182" s="3632"/>
      <c r="L2182" s="3632"/>
      <c r="M2182" s="2923" t="s">
        <v>5092</v>
      </c>
      <c r="N2182" s="2924" t="s">
        <v>2809</v>
      </c>
      <c r="O2182" s="3632"/>
      <c r="P2182" s="3632"/>
      <c r="Q2182" s="3632"/>
      <c r="R2182" s="3632"/>
      <c r="S2182" s="3628"/>
      <c r="T2182" s="3628"/>
      <c r="U2182" s="3628"/>
      <c r="V2182" s="3628"/>
      <c r="W2182" s="3628"/>
      <c r="X2182" s="3628"/>
      <c r="Y2182" s="3628"/>
      <c r="Z2182" s="3628"/>
      <c r="AA2182" s="3628"/>
      <c r="AB2182" s="3632"/>
      <c r="AC2182" s="3632"/>
      <c r="AD2182" s="3628"/>
      <c r="AE2182" s="3628"/>
      <c r="AF2182" s="3628"/>
      <c r="AG2182" s="3628"/>
      <c r="AH2182" s="3628"/>
      <c r="AI2182" s="3628"/>
      <c r="AJ2182" s="3628"/>
      <c r="AK2182" s="2581"/>
    </row>
    <row r="2183" spans="2:37" s="2887" customFormat="1" x14ac:dyDescent="0.2">
      <c r="B2183" s="3749" t="s">
        <v>5625</v>
      </c>
      <c r="C2183" s="3750"/>
      <c r="D2183" s="2590" t="s">
        <v>1545</v>
      </c>
      <c r="E2183" s="2773" t="s">
        <v>5626</v>
      </c>
      <c r="F2183" s="2590" t="s">
        <v>1545</v>
      </c>
      <c r="G2183" s="2590" t="s">
        <v>1545</v>
      </c>
      <c r="H2183" s="2590" t="s">
        <v>1545</v>
      </c>
      <c r="I2183" s="2590" t="s">
        <v>1545</v>
      </c>
      <c r="J2183" s="2590" t="s">
        <v>1545</v>
      </c>
      <c r="K2183" s="2590" t="s">
        <v>1545</v>
      </c>
      <c r="L2183" s="2590" t="s">
        <v>1545</v>
      </c>
      <c r="M2183" s="2590" t="s">
        <v>1545</v>
      </c>
      <c r="N2183" s="2590" t="s">
        <v>1545</v>
      </c>
      <c r="O2183" s="2590" t="s">
        <v>1545</v>
      </c>
      <c r="P2183" s="2590" t="s">
        <v>1545</v>
      </c>
      <c r="Q2183" s="2590" t="s">
        <v>1545</v>
      </c>
      <c r="R2183" s="2590" t="s">
        <v>1545</v>
      </c>
      <c r="S2183" s="2590" t="s">
        <v>1545</v>
      </c>
      <c r="T2183" s="2590" t="s">
        <v>1545</v>
      </c>
      <c r="U2183" s="2590" t="s">
        <v>1545</v>
      </c>
      <c r="V2183" s="2590" t="s">
        <v>1545</v>
      </c>
      <c r="W2183" s="2590" t="s">
        <v>1545</v>
      </c>
      <c r="X2183" s="2590" t="s">
        <v>1428</v>
      </c>
      <c r="Y2183" s="2590" t="s">
        <v>1545</v>
      </c>
      <c r="Z2183" s="2590" t="s">
        <v>1428</v>
      </c>
      <c r="AA2183" s="2590" t="s">
        <v>1545</v>
      </c>
      <c r="AB2183" s="2590" t="s">
        <v>1545</v>
      </c>
      <c r="AC2183" s="2590" t="s">
        <v>1545</v>
      </c>
      <c r="AD2183" s="2773">
        <v>29</v>
      </c>
      <c r="AE2183" s="2937">
        <v>2</v>
      </c>
      <c r="AF2183" s="2609">
        <f>AE2183/29</f>
        <v>6.8965517241379309E-2</v>
      </c>
      <c r="AG2183" s="2654">
        <v>0.1</v>
      </c>
      <c r="AH2183" s="2590" t="s">
        <v>1545</v>
      </c>
      <c r="AI2183" s="2590" t="s">
        <v>1545</v>
      </c>
      <c r="AJ2183" s="2940" t="s">
        <v>1545</v>
      </c>
      <c r="AK2183" s="2581"/>
    </row>
    <row r="2184" spans="2:37" s="2887" customFormat="1" x14ac:dyDescent="0.2">
      <c r="B2184" s="3741" t="s">
        <v>5627</v>
      </c>
      <c r="C2184" s="3742"/>
      <c r="D2184" s="2656" t="s">
        <v>1545</v>
      </c>
      <c r="E2184" s="2938" t="s">
        <v>5628</v>
      </c>
      <c r="F2184" s="2656" t="s">
        <v>1545</v>
      </c>
      <c r="G2184" s="2656" t="s">
        <v>1545</v>
      </c>
      <c r="H2184" s="2656" t="s">
        <v>1545</v>
      </c>
      <c r="I2184" s="2656" t="s">
        <v>1545</v>
      </c>
      <c r="J2184" s="2656" t="s">
        <v>1545</v>
      </c>
      <c r="K2184" s="2656" t="s">
        <v>1545</v>
      </c>
      <c r="L2184" s="2656" t="s">
        <v>1545</v>
      </c>
      <c r="M2184" s="2656" t="s">
        <v>1545</v>
      </c>
      <c r="N2184" s="2656" t="s">
        <v>1545</v>
      </c>
      <c r="O2184" s="2656" t="s">
        <v>1545</v>
      </c>
      <c r="P2184" s="2656" t="s">
        <v>1545</v>
      </c>
      <c r="Q2184" s="2656" t="s">
        <v>1545</v>
      </c>
      <c r="R2184" s="2656" t="s">
        <v>1545</v>
      </c>
      <c r="S2184" s="2656" t="s">
        <v>1545</v>
      </c>
      <c r="T2184" s="2656" t="s">
        <v>1545</v>
      </c>
      <c r="U2184" s="2656" t="s">
        <v>1545</v>
      </c>
      <c r="V2184" s="2656" t="s">
        <v>1545</v>
      </c>
      <c r="W2184" s="2656" t="s">
        <v>1545</v>
      </c>
      <c r="X2184" s="2656" t="s">
        <v>1428</v>
      </c>
      <c r="Y2184" s="2656" t="s">
        <v>1545</v>
      </c>
      <c r="Z2184" s="2656" t="s">
        <v>1428</v>
      </c>
      <c r="AA2184" s="2656" t="s">
        <v>1545</v>
      </c>
      <c r="AB2184" s="2656" t="s">
        <v>1545</v>
      </c>
      <c r="AC2184" s="2656" t="s">
        <v>1545</v>
      </c>
      <c r="AD2184" s="2938">
        <v>39</v>
      </c>
      <c r="AE2184" s="2939">
        <v>3</v>
      </c>
      <c r="AF2184" s="2568">
        <f>AE2184/39</f>
        <v>7.6923076923076927E-2</v>
      </c>
      <c r="AG2184" s="2623">
        <v>0.1</v>
      </c>
      <c r="AH2184" s="2656" t="s">
        <v>1545</v>
      </c>
      <c r="AI2184" s="2656" t="s">
        <v>1545</v>
      </c>
      <c r="AJ2184" s="2941" t="s">
        <v>1545</v>
      </c>
      <c r="AK2184" s="2581"/>
    </row>
    <row r="2185" spans="2:37" s="2887" customFormat="1" x14ac:dyDescent="0.2">
      <c r="B2185" s="3741" t="s">
        <v>5629</v>
      </c>
      <c r="C2185" s="3742"/>
      <c r="D2185" s="2656" t="s">
        <v>1545</v>
      </c>
      <c r="E2185" s="2622">
        <v>24.99</v>
      </c>
      <c r="F2185" s="2656" t="s">
        <v>1545</v>
      </c>
      <c r="G2185" s="2656" t="s">
        <v>1545</v>
      </c>
      <c r="H2185" s="2656" t="s">
        <v>1545</v>
      </c>
      <c r="I2185" s="2656" t="s">
        <v>1545</v>
      </c>
      <c r="J2185" s="2656" t="s">
        <v>1545</v>
      </c>
      <c r="K2185" s="2656" t="s">
        <v>1545</v>
      </c>
      <c r="L2185" s="2656" t="s">
        <v>1545</v>
      </c>
      <c r="M2185" s="2656" t="s">
        <v>1545</v>
      </c>
      <c r="N2185" s="2656" t="s">
        <v>1545</v>
      </c>
      <c r="O2185" s="2656" t="s">
        <v>1545</v>
      </c>
      <c r="P2185" s="2656" t="s">
        <v>1545</v>
      </c>
      <c r="Q2185" s="2656" t="s">
        <v>1545</v>
      </c>
      <c r="R2185" s="2656" t="s">
        <v>1545</v>
      </c>
      <c r="S2185" s="2656" t="s">
        <v>1545</v>
      </c>
      <c r="T2185" s="2656" t="s">
        <v>1545</v>
      </c>
      <c r="U2185" s="2656" t="s">
        <v>1545</v>
      </c>
      <c r="V2185" s="2656" t="s">
        <v>1545</v>
      </c>
      <c r="W2185" s="2656" t="s">
        <v>1545</v>
      </c>
      <c r="X2185" s="2656">
        <v>0.06</v>
      </c>
      <c r="Y2185" s="2656" t="s">
        <v>1545</v>
      </c>
      <c r="Z2185" s="2656">
        <v>0.06</v>
      </c>
      <c r="AA2185" s="2656" t="s">
        <v>1545</v>
      </c>
      <c r="AB2185" s="2656" t="s">
        <v>1545</v>
      </c>
      <c r="AC2185" s="2656" t="s">
        <v>1545</v>
      </c>
      <c r="AD2185" s="2622">
        <v>24.99</v>
      </c>
      <c r="AE2185" s="2939">
        <v>1</v>
      </c>
      <c r="AF2185" s="2568">
        <f>AE2185/24.99</f>
        <v>4.0016006402561026E-2</v>
      </c>
      <c r="AG2185" s="2623">
        <v>0.1</v>
      </c>
      <c r="AH2185" s="2656" t="s">
        <v>1545</v>
      </c>
      <c r="AI2185" s="2656" t="s">
        <v>1545</v>
      </c>
      <c r="AJ2185" s="2941" t="s">
        <v>1545</v>
      </c>
      <c r="AK2185" s="2581"/>
    </row>
    <row r="2186" spans="2:37" s="2887" customFormat="1" x14ac:dyDescent="0.2">
      <c r="B2186" s="3741" t="s">
        <v>5630</v>
      </c>
      <c r="C2186" s="3742"/>
      <c r="D2186" s="2656" t="s">
        <v>1545</v>
      </c>
      <c r="E2186" s="2622" t="s">
        <v>5631</v>
      </c>
      <c r="F2186" s="2656" t="s">
        <v>1545</v>
      </c>
      <c r="G2186" s="2656" t="s">
        <v>1545</v>
      </c>
      <c r="H2186" s="2656" t="s">
        <v>1545</v>
      </c>
      <c r="I2186" s="2656" t="s">
        <v>1545</v>
      </c>
      <c r="J2186" s="2656" t="s">
        <v>1545</v>
      </c>
      <c r="K2186" s="2656" t="s">
        <v>1545</v>
      </c>
      <c r="L2186" s="2656" t="s">
        <v>1545</v>
      </c>
      <c r="M2186" s="2656" t="s">
        <v>1545</v>
      </c>
      <c r="N2186" s="2656" t="s">
        <v>1545</v>
      </c>
      <c r="O2186" s="2656" t="s">
        <v>1545</v>
      </c>
      <c r="P2186" s="2656" t="s">
        <v>1545</v>
      </c>
      <c r="Q2186" s="2656" t="s">
        <v>1545</v>
      </c>
      <c r="R2186" s="2656" t="s">
        <v>1545</v>
      </c>
      <c r="S2186" s="2656" t="s">
        <v>1545</v>
      </c>
      <c r="T2186" s="2656" t="s">
        <v>1545</v>
      </c>
      <c r="U2186" s="2656" t="s">
        <v>1545</v>
      </c>
      <c r="V2186" s="2656" t="s">
        <v>1545</v>
      </c>
      <c r="W2186" s="2656" t="s">
        <v>1545</v>
      </c>
      <c r="X2186" s="2656">
        <v>0.06</v>
      </c>
      <c r="Y2186" s="2656" t="s">
        <v>1545</v>
      </c>
      <c r="Z2186" s="2656">
        <v>0.06</v>
      </c>
      <c r="AA2186" s="2656" t="s">
        <v>1545</v>
      </c>
      <c r="AB2186" s="2656" t="s">
        <v>1545</v>
      </c>
      <c r="AC2186" s="2656" t="s">
        <v>1545</v>
      </c>
      <c r="AD2186" s="2622">
        <v>24.99</v>
      </c>
      <c r="AE2186" s="2939">
        <v>1</v>
      </c>
      <c r="AF2186" s="2568">
        <f t="shared" ref="AF2186" si="8">AE2186/24.99</f>
        <v>4.0016006402561026E-2</v>
      </c>
      <c r="AG2186" s="2623">
        <v>0.1</v>
      </c>
      <c r="AH2186" s="2622" t="s">
        <v>5632</v>
      </c>
      <c r="AI2186" s="2622">
        <v>100</v>
      </c>
      <c r="AJ2186" s="2658">
        <v>2.4900000000000002</v>
      </c>
      <c r="AK2186" s="2581"/>
    </row>
    <row r="2187" spans="2:37" s="2887" customFormat="1" x14ac:dyDescent="0.2">
      <c r="B2187" s="3741" t="s">
        <v>5633</v>
      </c>
      <c r="C2187" s="3742"/>
      <c r="D2187" s="2656" t="s">
        <v>1545</v>
      </c>
      <c r="E2187" s="2622">
        <v>34.99</v>
      </c>
      <c r="F2187" s="2656" t="s">
        <v>1545</v>
      </c>
      <c r="G2187" s="2656" t="s">
        <v>1545</v>
      </c>
      <c r="H2187" s="2656" t="s">
        <v>1545</v>
      </c>
      <c r="I2187" s="2656" t="s">
        <v>1545</v>
      </c>
      <c r="J2187" s="2656" t="s">
        <v>1545</v>
      </c>
      <c r="K2187" s="2656" t="s">
        <v>1545</v>
      </c>
      <c r="L2187" s="2656" t="s">
        <v>1545</v>
      </c>
      <c r="M2187" s="2656" t="s">
        <v>1545</v>
      </c>
      <c r="N2187" s="2656" t="s">
        <v>1545</v>
      </c>
      <c r="O2187" s="2656" t="s">
        <v>1545</v>
      </c>
      <c r="P2187" s="2656" t="s">
        <v>1545</v>
      </c>
      <c r="Q2187" s="2656" t="s">
        <v>1545</v>
      </c>
      <c r="R2187" s="2656" t="s">
        <v>1545</v>
      </c>
      <c r="S2187" s="2656" t="s">
        <v>1545</v>
      </c>
      <c r="T2187" s="2656" t="s">
        <v>1545</v>
      </c>
      <c r="U2187" s="2656" t="s">
        <v>1545</v>
      </c>
      <c r="V2187" s="2656" t="s">
        <v>1545</v>
      </c>
      <c r="W2187" s="2656" t="s">
        <v>1545</v>
      </c>
      <c r="X2187" s="2656">
        <v>0.06</v>
      </c>
      <c r="Y2187" s="2656" t="s">
        <v>1545</v>
      </c>
      <c r="Z2187" s="2656">
        <v>0.06</v>
      </c>
      <c r="AA2187" s="2656" t="s">
        <v>1545</v>
      </c>
      <c r="AB2187" s="2656" t="s">
        <v>1545</v>
      </c>
      <c r="AC2187" s="2656" t="s">
        <v>1545</v>
      </c>
      <c r="AD2187" s="2622">
        <v>34.99</v>
      </c>
      <c r="AE2187" s="2939">
        <v>2</v>
      </c>
      <c r="AF2187" s="2568">
        <f>AE2187/34.99</f>
        <v>5.7159188339525574E-2</v>
      </c>
      <c r="AG2187" s="2623">
        <v>0.1</v>
      </c>
      <c r="AH2187" s="2656" t="s">
        <v>1545</v>
      </c>
      <c r="AI2187" s="2656" t="s">
        <v>1545</v>
      </c>
      <c r="AJ2187" s="2941" t="s">
        <v>1545</v>
      </c>
      <c r="AK2187" s="2581"/>
    </row>
    <row r="2188" spans="2:37" s="2887" customFormat="1" x14ac:dyDescent="0.2">
      <c r="B2188" s="3741" t="s">
        <v>5634</v>
      </c>
      <c r="C2188" s="3742"/>
      <c r="D2188" s="2656" t="s">
        <v>1545</v>
      </c>
      <c r="E2188" s="2622" t="s">
        <v>5635</v>
      </c>
      <c r="F2188" s="2656" t="s">
        <v>1545</v>
      </c>
      <c r="G2188" s="2656" t="s">
        <v>1545</v>
      </c>
      <c r="H2188" s="2656" t="s">
        <v>1545</v>
      </c>
      <c r="I2188" s="2656" t="s">
        <v>1545</v>
      </c>
      <c r="J2188" s="2656" t="s">
        <v>1545</v>
      </c>
      <c r="K2188" s="2656" t="s">
        <v>1545</v>
      </c>
      <c r="L2188" s="2656" t="s">
        <v>1545</v>
      </c>
      <c r="M2188" s="2656" t="s">
        <v>1545</v>
      </c>
      <c r="N2188" s="2656" t="s">
        <v>1545</v>
      </c>
      <c r="O2188" s="2656" t="s">
        <v>1545</v>
      </c>
      <c r="P2188" s="2656" t="s">
        <v>1545</v>
      </c>
      <c r="Q2188" s="2656" t="s">
        <v>1545</v>
      </c>
      <c r="R2188" s="2656" t="s">
        <v>1545</v>
      </c>
      <c r="S2188" s="2656" t="s">
        <v>1545</v>
      </c>
      <c r="T2188" s="2656" t="s">
        <v>1545</v>
      </c>
      <c r="U2188" s="2656" t="s">
        <v>1545</v>
      </c>
      <c r="V2188" s="2656" t="s">
        <v>1545</v>
      </c>
      <c r="W2188" s="2656" t="s">
        <v>1545</v>
      </c>
      <c r="X2188" s="2656">
        <v>0.06</v>
      </c>
      <c r="Y2188" s="2656" t="s">
        <v>1545</v>
      </c>
      <c r="Z2188" s="2656">
        <v>0.06</v>
      </c>
      <c r="AA2188" s="2656" t="s">
        <v>1545</v>
      </c>
      <c r="AB2188" s="2656" t="s">
        <v>1545</v>
      </c>
      <c r="AC2188" s="2656" t="s">
        <v>1545</v>
      </c>
      <c r="AD2188" s="2622">
        <v>34.99</v>
      </c>
      <c r="AE2188" s="2939">
        <v>2</v>
      </c>
      <c r="AF2188" s="2568">
        <f>AE2188/34.99</f>
        <v>5.7159188339525574E-2</v>
      </c>
      <c r="AG2188" s="2623">
        <v>0.1</v>
      </c>
      <c r="AH2188" s="2622" t="s">
        <v>5632</v>
      </c>
      <c r="AI2188" s="2622">
        <v>200</v>
      </c>
      <c r="AJ2188" s="2658">
        <v>3.49</v>
      </c>
      <c r="AK2188" s="2581"/>
    </row>
    <row r="2189" spans="2:37" s="2887" customFormat="1" x14ac:dyDescent="0.2">
      <c r="B2189" s="3741" t="s">
        <v>5636</v>
      </c>
      <c r="C2189" s="3742"/>
      <c r="D2189" s="2656" t="s">
        <v>1545</v>
      </c>
      <c r="E2189" s="2622" t="s">
        <v>5631</v>
      </c>
      <c r="F2189" s="2656" t="s">
        <v>1545</v>
      </c>
      <c r="G2189" s="2656" t="s">
        <v>1545</v>
      </c>
      <c r="H2189" s="2656" t="s">
        <v>1545</v>
      </c>
      <c r="I2189" s="2656" t="s">
        <v>1545</v>
      </c>
      <c r="J2189" s="2656" t="s">
        <v>1545</v>
      </c>
      <c r="K2189" s="2656" t="s">
        <v>1545</v>
      </c>
      <c r="L2189" s="2656" t="s">
        <v>1545</v>
      </c>
      <c r="M2189" s="2656" t="s">
        <v>1545</v>
      </c>
      <c r="N2189" s="2656" t="s">
        <v>1545</v>
      </c>
      <c r="O2189" s="2656" t="s">
        <v>1545</v>
      </c>
      <c r="P2189" s="2656" t="s">
        <v>1545</v>
      </c>
      <c r="Q2189" s="2656" t="s">
        <v>1545</v>
      </c>
      <c r="R2189" s="2656" t="s">
        <v>1545</v>
      </c>
      <c r="S2189" s="2656" t="s">
        <v>1545</v>
      </c>
      <c r="T2189" s="2656" t="s">
        <v>1545</v>
      </c>
      <c r="U2189" s="2656" t="s">
        <v>1545</v>
      </c>
      <c r="V2189" s="2656" t="s">
        <v>1545</v>
      </c>
      <c r="W2189" s="2656" t="s">
        <v>1545</v>
      </c>
      <c r="X2189" s="2656">
        <v>0.06</v>
      </c>
      <c r="Y2189" s="2656" t="s">
        <v>1545</v>
      </c>
      <c r="Z2189" s="2656">
        <v>0.06</v>
      </c>
      <c r="AA2189" s="2656" t="s">
        <v>1545</v>
      </c>
      <c r="AB2189" s="2656" t="s">
        <v>1545</v>
      </c>
      <c r="AC2189" s="2656" t="s">
        <v>1545</v>
      </c>
      <c r="AD2189" s="2622">
        <v>24.99</v>
      </c>
      <c r="AE2189" s="2939">
        <v>1</v>
      </c>
      <c r="AF2189" s="2568">
        <f t="shared" ref="AF2189:AF2190" si="9">AE2189/24.99</f>
        <v>4.0016006402561026E-2</v>
      </c>
      <c r="AG2189" s="2623">
        <v>0.1</v>
      </c>
      <c r="AH2189" s="2622" t="s">
        <v>5632</v>
      </c>
      <c r="AI2189" s="2622">
        <v>100</v>
      </c>
      <c r="AJ2189" s="2658">
        <v>2.4900000000000002</v>
      </c>
      <c r="AK2189" s="2581"/>
    </row>
    <row r="2190" spans="2:37" s="2887" customFormat="1" ht="13.5" thickBot="1" x14ac:dyDescent="0.25">
      <c r="B2190" s="3743" t="s">
        <v>5637</v>
      </c>
      <c r="C2190" s="3744"/>
      <c r="D2190" s="2662" t="s">
        <v>1545</v>
      </c>
      <c r="E2190" s="2664">
        <v>24.99</v>
      </c>
      <c r="F2190" s="2662" t="s">
        <v>1545</v>
      </c>
      <c r="G2190" s="2662" t="s">
        <v>1545</v>
      </c>
      <c r="H2190" s="2662" t="s">
        <v>1545</v>
      </c>
      <c r="I2190" s="2662" t="s">
        <v>1545</v>
      </c>
      <c r="J2190" s="2662" t="s">
        <v>1545</v>
      </c>
      <c r="K2190" s="2662" t="s">
        <v>1545</v>
      </c>
      <c r="L2190" s="2662" t="s">
        <v>1545</v>
      </c>
      <c r="M2190" s="2662" t="s">
        <v>1545</v>
      </c>
      <c r="N2190" s="2662" t="s">
        <v>1545</v>
      </c>
      <c r="O2190" s="2662" t="s">
        <v>1545</v>
      </c>
      <c r="P2190" s="2662" t="s">
        <v>1545</v>
      </c>
      <c r="Q2190" s="2662" t="s">
        <v>1545</v>
      </c>
      <c r="R2190" s="2662" t="s">
        <v>1545</v>
      </c>
      <c r="S2190" s="2662" t="s">
        <v>1545</v>
      </c>
      <c r="T2190" s="2662" t="s">
        <v>1545</v>
      </c>
      <c r="U2190" s="2662" t="s">
        <v>1545</v>
      </c>
      <c r="V2190" s="2662" t="s">
        <v>1545</v>
      </c>
      <c r="W2190" s="2662" t="s">
        <v>1545</v>
      </c>
      <c r="X2190" s="2662">
        <v>0.06</v>
      </c>
      <c r="Y2190" s="2662" t="s">
        <v>1545</v>
      </c>
      <c r="Z2190" s="2662">
        <v>0.06</v>
      </c>
      <c r="AA2190" s="2662" t="s">
        <v>1545</v>
      </c>
      <c r="AB2190" s="2662" t="s">
        <v>1545</v>
      </c>
      <c r="AC2190" s="2662" t="s">
        <v>1545</v>
      </c>
      <c r="AD2190" s="2664">
        <v>24.99</v>
      </c>
      <c r="AE2190" s="2942">
        <v>1</v>
      </c>
      <c r="AF2190" s="2615">
        <f t="shared" si="9"/>
        <v>4.0016006402561026E-2</v>
      </c>
      <c r="AG2190" s="2663">
        <v>0.1</v>
      </c>
      <c r="AH2190" s="2662" t="s">
        <v>1545</v>
      </c>
      <c r="AI2190" s="2662" t="s">
        <v>1545</v>
      </c>
      <c r="AJ2190" s="2943" t="s">
        <v>1545</v>
      </c>
      <c r="AK2190" s="2581"/>
    </row>
    <row r="2191" spans="2:37" s="2887" customFormat="1" x14ac:dyDescent="0.2">
      <c r="B2191" s="2582"/>
      <c r="C2191" s="2575"/>
      <c r="D2191" s="2575"/>
      <c r="E2191" s="2575"/>
      <c r="F2191" s="2575"/>
      <c r="G2191" s="2575"/>
      <c r="H2191" s="2575"/>
      <c r="I2191" s="2576"/>
      <c r="J2191" s="2576"/>
      <c r="K2191" s="2576"/>
      <c r="L2191" s="2576"/>
      <c r="M2191" s="2575"/>
      <c r="N2191" s="2576"/>
      <c r="O2191" s="2576"/>
      <c r="P2191" s="2576"/>
      <c r="Q2191" s="2576"/>
      <c r="R2191" s="2576"/>
      <c r="S2191" s="2575"/>
      <c r="T2191" s="2574"/>
      <c r="U2191" s="2574"/>
      <c r="V2191" s="2574"/>
      <c r="W2191" s="2574"/>
      <c r="X2191" s="2574"/>
      <c r="Y2191" s="2574"/>
      <c r="Z2191" s="2574"/>
      <c r="AA2191" s="2574"/>
      <c r="AB2191" s="2574"/>
      <c r="AC2191" s="2574"/>
      <c r="AD2191" s="2574"/>
      <c r="AE2191" s="2574"/>
      <c r="AF2191" s="2574"/>
      <c r="AG2191" s="2574"/>
      <c r="AH2191" s="2574"/>
      <c r="AI2191" s="2574"/>
      <c r="AJ2191" s="2574"/>
      <c r="AK2191" s="2581"/>
    </row>
    <row r="2192" spans="2:37" s="2887" customFormat="1" x14ac:dyDescent="0.2">
      <c r="B2192" s="3641" t="s">
        <v>5051</v>
      </c>
      <c r="C2192" s="3642"/>
      <c r="D2192" s="3640" t="s">
        <v>1545</v>
      </c>
      <c r="E2192" s="3640"/>
      <c r="F2192" s="3640"/>
      <c r="G2192" s="3640"/>
      <c r="H2192" s="2578"/>
      <c r="I2192" s="2578"/>
      <c r="J2192" s="2578"/>
      <c r="K2192" s="2578"/>
      <c r="L2192" s="2578"/>
      <c r="M2192" s="2578"/>
      <c r="N2192" s="2578"/>
      <c r="O2192" s="2578"/>
      <c r="P2192" s="2578"/>
      <c r="Q2192" s="2578"/>
      <c r="R2192" s="2578"/>
      <c r="S2192" s="2578"/>
      <c r="T2192" s="2574"/>
      <c r="U2192" s="2574"/>
      <c r="V2192" s="2574"/>
      <c r="W2192" s="2574"/>
      <c r="X2192" s="2574"/>
      <c r="Y2192" s="2574"/>
      <c r="Z2192" s="2574"/>
      <c r="AA2192" s="2574"/>
      <c r="AB2192" s="2574"/>
      <c r="AC2192" s="2574"/>
      <c r="AD2192" s="2574"/>
      <c r="AE2192" s="2574"/>
      <c r="AF2192" s="2574"/>
      <c r="AG2192" s="2574"/>
      <c r="AH2192" s="2574"/>
      <c r="AI2192" s="2574"/>
      <c r="AJ2192" s="2574"/>
      <c r="AK2192" s="2581"/>
    </row>
    <row r="2193" spans="2:37" s="2887" customFormat="1" x14ac:dyDescent="0.2">
      <c r="B2193" s="3641" t="s">
        <v>5052</v>
      </c>
      <c r="C2193" s="3642"/>
      <c r="D2193" s="3640" t="s">
        <v>6</v>
      </c>
      <c r="E2193" s="3640"/>
      <c r="F2193" s="3640"/>
      <c r="G2193" s="3640"/>
      <c r="H2193" s="2578"/>
      <c r="I2193" s="2578"/>
      <c r="J2193" s="2578"/>
      <c r="K2193" s="2578"/>
      <c r="L2193" s="2578"/>
      <c r="M2193" s="2578"/>
      <c r="N2193" s="2578"/>
      <c r="O2193" s="2578"/>
      <c r="P2193" s="2578"/>
      <c r="Q2193" s="2578"/>
      <c r="R2193" s="2578"/>
      <c r="S2193" s="2578"/>
      <c r="T2193" s="2574"/>
      <c r="U2193" s="2574"/>
      <c r="V2193" s="2574"/>
      <c r="W2193" s="2574"/>
      <c r="X2193" s="2574"/>
      <c r="Y2193" s="2574"/>
      <c r="Z2193" s="2574"/>
      <c r="AA2193" s="2574"/>
      <c r="AB2193" s="2574"/>
      <c r="AC2193" s="2574"/>
      <c r="AD2193" s="2574"/>
      <c r="AE2193" s="2574"/>
      <c r="AF2193" s="2574"/>
      <c r="AG2193" s="2574"/>
      <c r="AH2193" s="2574"/>
      <c r="AI2193" s="2574"/>
      <c r="AJ2193" s="2574"/>
      <c r="AK2193" s="2581"/>
    </row>
    <row r="2194" spans="2:37" s="2887" customFormat="1" ht="15.75" thickBot="1" x14ac:dyDescent="0.25">
      <c r="B2194" s="3645"/>
      <c r="C2194" s="3646"/>
      <c r="D2194" s="3647"/>
      <c r="E2194" s="3647"/>
      <c r="F2194" s="3647"/>
      <c r="G2194" s="3647"/>
      <c r="H2194" s="2583"/>
      <c r="I2194" s="2583"/>
      <c r="J2194" s="2583"/>
      <c r="K2194" s="2583"/>
      <c r="L2194" s="2583"/>
      <c r="M2194" s="2583"/>
      <c r="N2194" s="2583"/>
      <c r="O2194" s="2583"/>
      <c r="P2194" s="2583"/>
      <c r="Q2194" s="2583"/>
      <c r="R2194" s="2583"/>
      <c r="S2194" s="2583"/>
      <c r="T2194" s="2584"/>
      <c r="U2194" s="2584"/>
      <c r="V2194" s="2584"/>
      <c r="W2194" s="2584"/>
      <c r="X2194" s="2584"/>
      <c r="Y2194" s="2584"/>
      <c r="Z2194" s="2584"/>
      <c r="AA2194" s="2584"/>
      <c r="AB2194" s="2584"/>
      <c r="AC2194" s="2584"/>
      <c r="AD2194" s="2584"/>
      <c r="AE2194" s="2584"/>
      <c r="AF2194" s="2584"/>
      <c r="AG2194" s="2584"/>
      <c r="AH2194" s="2584"/>
      <c r="AI2194" s="2584"/>
      <c r="AJ2194" s="2584"/>
      <c r="AK2194" s="2586"/>
    </row>
    <row r="2195" spans="2:37" s="2887" customFormat="1" x14ac:dyDescent="0.2">
      <c r="B2195" s="2786" t="str">
        <f>+B2172</f>
        <v>.</v>
      </c>
    </row>
    <row r="2196" spans="2:37" s="2887" customFormat="1" ht="13.5" thickBot="1" x14ac:dyDescent="0.25"/>
    <row r="2197" spans="2:37" s="2887" customFormat="1" ht="20.25" x14ac:dyDescent="0.2">
      <c r="B2197" s="3616" t="s">
        <v>5060</v>
      </c>
      <c r="C2197" s="3617"/>
      <c r="D2197" s="3617"/>
      <c r="E2197" s="3617"/>
      <c r="F2197" s="3617"/>
      <c r="G2197" s="3617"/>
      <c r="H2197" s="3617"/>
      <c r="I2197" s="3617"/>
      <c r="J2197" s="3617"/>
      <c r="K2197" s="3617"/>
      <c r="L2197" s="3617"/>
      <c r="M2197" s="3617"/>
      <c r="N2197" s="3617"/>
      <c r="O2197" s="3617"/>
      <c r="P2197" s="3617"/>
      <c r="Q2197" s="3617"/>
      <c r="R2197" s="3617"/>
      <c r="S2197" s="3617"/>
      <c r="T2197" s="3617"/>
      <c r="U2197" s="3617"/>
      <c r="V2197" s="3617"/>
      <c r="W2197" s="3617"/>
      <c r="X2197" s="3617"/>
      <c r="Y2197" s="3617"/>
      <c r="Z2197" s="3617"/>
      <c r="AA2197" s="3617"/>
      <c r="AB2197" s="3617"/>
      <c r="AC2197" s="3617"/>
      <c r="AD2197" s="3617"/>
      <c r="AE2197" s="3617"/>
      <c r="AF2197" s="3617"/>
      <c r="AG2197" s="3617"/>
      <c r="AH2197" s="3617"/>
      <c r="AI2197" s="3617"/>
      <c r="AJ2197" s="3617"/>
      <c r="AK2197" s="3618"/>
    </row>
    <row r="2198" spans="2:37" s="2887" customFormat="1" x14ac:dyDescent="0.2">
      <c r="B2198" s="2579"/>
      <c r="C2198" s="2925"/>
      <c r="D2198" s="2925"/>
      <c r="E2198" s="2925"/>
      <c r="F2198" s="2925"/>
      <c r="G2198" s="2580"/>
      <c r="H2198" s="2580"/>
      <c r="I2198" s="2580"/>
      <c r="J2198" s="2580"/>
      <c r="K2198" s="2580"/>
      <c r="L2198" s="2580"/>
      <c r="M2198" s="2580"/>
      <c r="N2198" s="2580"/>
      <c r="O2198" s="2580"/>
      <c r="P2198" s="2580"/>
      <c r="Q2198" s="2580"/>
      <c r="R2198" s="2580"/>
      <c r="S2198" s="2580"/>
      <c r="T2198" s="2580"/>
      <c r="U2198" s="2580"/>
      <c r="V2198" s="2580"/>
      <c r="W2198" s="2580"/>
      <c r="X2198" s="2580"/>
      <c r="Y2198" s="2580"/>
      <c r="Z2198" s="2580"/>
      <c r="AA2198" s="2580"/>
      <c r="AB2198" s="2580"/>
      <c r="AC2198" s="2580"/>
      <c r="AD2198" s="2580"/>
      <c r="AE2198" s="2580"/>
      <c r="AF2198" s="2580"/>
      <c r="AG2198" s="2580"/>
      <c r="AH2198" s="2580"/>
      <c r="AI2198" s="2580"/>
      <c r="AJ2198" s="2580"/>
      <c r="AK2198" s="2581"/>
    </row>
    <row r="2199" spans="2:37" s="2887" customFormat="1" x14ac:dyDescent="0.2">
      <c r="B2199" s="2579" t="s">
        <v>5047</v>
      </c>
      <c r="C2199" s="2925"/>
      <c r="D2199" s="3720" t="s">
        <v>5587</v>
      </c>
      <c r="E2199" s="3720"/>
      <c r="F2199" s="3720"/>
      <c r="G2199" s="2580"/>
      <c r="H2199" s="2580"/>
      <c r="I2199" s="2580"/>
      <c r="J2199" s="2580"/>
      <c r="K2199" s="2580"/>
      <c r="L2199" s="2580"/>
      <c r="M2199" s="2580"/>
      <c r="N2199" s="2580"/>
      <c r="O2199" s="2580"/>
      <c r="P2199" s="2580"/>
      <c r="Q2199" s="2580"/>
      <c r="R2199" s="2580"/>
      <c r="S2199" s="2580"/>
      <c r="T2199" s="2580"/>
      <c r="U2199" s="2580"/>
      <c r="V2199" s="2580"/>
      <c r="W2199" s="2580"/>
      <c r="X2199" s="2580"/>
      <c r="Y2199" s="2580"/>
      <c r="Z2199" s="2580"/>
      <c r="AA2199" s="2580"/>
      <c r="AB2199" s="2580"/>
      <c r="AC2199" s="2580"/>
      <c r="AD2199" s="2580"/>
      <c r="AE2199" s="2580"/>
      <c r="AF2199" s="2580"/>
      <c r="AG2199" s="2580"/>
      <c r="AH2199" s="2580"/>
      <c r="AI2199" s="2580"/>
      <c r="AJ2199" s="2580"/>
      <c r="AK2199" s="2581"/>
    </row>
    <row r="2200" spans="2:37" s="2887" customFormat="1" ht="13.5" thickBot="1" x14ac:dyDescent="0.25">
      <c r="B2200" s="3620" t="s">
        <v>5061</v>
      </c>
      <c r="C2200" s="3621"/>
      <c r="D2200" s="3731">
        <v>41456</v>
      </c>
      <c r="E2200" s="3732"/>
      <c r="F2200" s="2925"/>
      <c r="G2200" s="2580"/>
      <c r="H2200" s="2580"/>
      <c r="I2200" s="2580"/>
      <c r="J2200" s="2580"/>
      <c r="K2200" s="2580"/>
      <c r="L2200" s="2580"/>
      <c r="M2200" s="2580"/>
      <c r="N2200" s="2580"/>
      <c r="O2200" s="2580"/>
      <c r="P2200" s="2580"/>
      <c r="Q2200" s="2580"/>
      <c r="R2200" s="2580"/>
      <c r="S2200" s="2580"/>
      <c r="T2200" s="2580"/>
      <c r="U2200" s="2580"/>
      <c r="V2200" s="2580"/>
      <c r="W2200" s="2580"/>
      <c r="X2200" s="2580"/>
      <c r="Y2200" s="2580"/>
      <c r="Z2200" s="2580"/>
      <c r="AA2200" s="2580"/>
      <c r="AB2200" s="2580"/>
      <c r="AC2200" s="2580"/>
      <c r="AD2200" s="2580"/>
      <c r="AE2200" s="2580"/>
      <c r="AF2200" s="2580"/>
      <c r="AG2200" s="2580"/>
      <c r="AH2200" s="2580"/>
      <c r="AI2200" s="2580"/>
      <c r="AJ2200" s="2580"/>
      <c r="AK2200" s="2581"/>
    </row>
    <row r="2201" spans="2:37" s="2887" customFormat="1" ht="40.5" customHeight="1" thickBot="1" x14ac:dyDescent="0.25">
      <c r="B2201" s="3633" t="s">
        <v>5062</v>
      </c>
      <c r="C2201" s="3677"/>
      <c r="D2201" s="3721" t="s">
        <v>5567</v>
      </c>
      <c r="E2201" s="3722"/>
      <c r="F2201" s="3722"/>
      <c r="G2201" s="3722"/>
      <c r="H2201" s="3722"/>
      <c r="I2201" s="3722"/>
      <c r="J2201" s="3722"/>
      <c r="K2201" s="3723"/>
      <c r="L2201" s="2580"/>
      <c r="M2201" s="2580"/>
      <c r="N2201" s="2580"/>
      <c r="O2201" s="2580"/>
      <c r="P2201" s="2580"/>
      <c r="Q2201" s="2580"/>
      <c r="R2201" s="2580"/>
      <c r="S2201" s="2580"/>
      <c r="T2201" s="2580"/>
      <c r="U2201" s="2580"/>
      <c r="V2201" s="2580"/>
      <c r="W2201" s="2580"/>
      <c r="X2201" s="2580"/>
      <c r="Y2201" s="2580"/>
      <c r="Z2201" s="2580"/>
      <c r="AA2201" s="2580"/>
      <c r="AB2201" s="2580"/>
      <c r="AC2201" s="2580"/>
      <c r="AD2201" s="2580"/>
      <c r="AE2201" s="2580"/>
      <c r="AF2201" s="2580"/>
      <c r="AG2201" s="2580"/>
      <c r="AH2201" s="2580"/>
      <c r="AI2201" s="2580"/>
      <c r="AJ2201" s="2580"/>
      <c r="AK2201" s="2581"/>
    </row>
    <row r="2202" spans="2:37" s="2887" customFormat="1" ht="13.5" thickBot="1" x14ac:dyDescent="0.25">
      <c r="B2202" s="3635"/>
      <c r="C2202" s="3626"/>
      <c r="D2202" s="3626"/>
      <c r="E2202" s="3626"/>
      <c r="F2202" s="3626"/>
      <c r="G2202" s="3626"/>
      <c r="H2202" s="3626"/>
      <c r="I2202" s="3626"/>
      <c r="J2202" s="3626"/>
      <c r="K2202" s="3626"/>
      <c r="L2202" s="3626"/>
      <c r="M2202" s="3626"/>
      <c r="N2202" s="3626"/>
      <c r="O2202" s="3626"/>
      <c r="P2202" s="3626"/>
      <c r="Q2202" s="3626"/>
      <c r="R2202" s="2580"/>
      <c r="S2202" s="2580"/>
      <c r="T2202" s="2580"/>
      <c r="U2202" s="2580"/>
      <c r="V2202" s="2580"/>
      <c r="W2202" s="2580"/>
      <c r="X2202" s="2580"/>
      <c r="Y2202" s="2580"/>
      <c r="Z2202" s="2580"/>
      <c r="AA2202" s="2580"/>
      <c r="AB2202" s="2580"/>
      <c r="AC2202" s="2580"/>
      <c r="AD2202" s="2580"/>
      <c r="AE2202" s="2580"/>
      <c r="AF2202" s="2580"/>
      <c r="AG2202" s="2580"/>
      <c r="AH2202" s="2580"/>
      <c r="AI2202" s="2580"/>
      <c r="AJ2202" s="2580"/>
      <c r="AK2202" s="2581"/>
    </row>
    <row r="2203" spans="2:37" s="2887" customFormat="1" ht="13.5" thickBot="1" x14ac:dyDescent="0.25">
      <c r="B2203" s="3627" t="s">
        <v>5063</v>
      </c>
      <c r="C2203" s="3627"/>
      <c r="D2203" s="3627" t="s">
        <v>5053</v>
      </c>
      <c r="E2203" s="3627" t="s">
        <v>5064</v>
      </c>
      <c r="F2203" s="3629" t="s">
        <v>224</v>
      </c>
      <c r="G2203" s="3629"/>
      <c r="H2203" s="3629"/>
      <c r="I2203" s="3629"/>
      <c r="J2203" s="3629"/>
      <c r="K2203" s="3629"/>
      <c r="L2203" s="3629"/>
      <c r="M2203" s="3629"/>
      <c r="N2203" s="3629"/>
      <c r="O2203" s="3629"/>
      <c r="P2203" s="3629"/>
      <c r="Q2203" s="3629"/>
      <c r="R2203" s="3629"/>
      <c r="S2203" s="3629" t="s">
        <v>340</v>
      </c>
      <c r="T2203" s="3629"/>
      <c r="U2203" s="3629"/>
      <c r="V2203" s="3629"/>
      <c r="W2203" s="3629"/>
      <c r="X2203" s="3629"/>
      <c r="Y2203" s="3629"/>
      <c r="Z2203" s="3629"/>
      <c r="AA2203" s="3629"/>
      <c r="AB2203" s="3629"/>
      <c r="AC2203" s="3629"/>
      <c r="AD2203" s="3629" t="s">
        <v>225</v>
      </c>
      <c r="AE2203" s="3629"/>
      <c r="AF2203" s="3629"/>
      <c r="AG2203" s="3629"/>
      <c r="AH2203" s="3630" t="s">
        <v>5048</v>
      </c>
      <c r="AI2203" s="3630"/>
      <c r="AJ2203" s="3630"/>
      <c r="AK2203" s="2581"/>
    </row>
    <row r="2204" spans="2:37" s="2887" customFormat="1" ht="23.25" customHeight="1" thickBot="1" x14ac:dyDescent="0.25">
      <c r="B2204" s="3628"/>
      <c r="C2204" s="3628"/>
      <c r="D2204" s="3628"/>
      <c r="E2204" s="3628"/>
      <c r="F2204" s="3628" t="s">
        <v>5065</v>
      </c>
      <c r="G2204" s="3628" t="s">
        <v>5066</v>
      </c>
      <c r="H2204" s="3627" t="s">
        <v>5067</v>
      </c>
      <c r="I2204" s="3631" t="s">
        <v>5068</v>
      </c>
      <c r="J2204" s="3631" t="s">
        <v>5069</v>
      </c>
      <c r="K2204" s="3632" t="s">
        <v>5070</v>
      </c>
      <c r="L2204" s="3632" t="s">
        <v>5071</v>
      </c>
      <c r="M2204" s="3631" t="s">
        <v>5072</v>
      </c>
      <c r="N2204" s="3631"/>
      <c r="O2204" s="3632" t="s">
        <v>5073</v>
      </c>
      <c r="P2204" s="3632" t="s">
        <v>5074</v>
      </c>
      <c r="Q2204" s="3632" t="s">
        <v>5075</v>
      </c>
      <c r="R2204" s="3632" t="s">
        <v>5076</v>
      </c>
      <c r="S2204" s="3627" t="s">
        <v>5077</v>
      </c>
      <c r="T2204" s="3627" t="s">
        <v>5078</v>
      </c>
      <c r="U2204" s="3627" t="s">
        <v>5079</v>
      </c>
      <c r="V2204" s="3627" t="s">
        <v>5080</v>
      </c>
      <c r="W2204" s="3627" t="s">
        <v>5081</v>
      </c>
      <c r="X2204" s="3627" t="s">
        <v>5082</v>
      </c>
      <c r="Y2204" s="3627" t="s">
        <v>5083</v>
      </c>
      <c r="Z2204" s="3627" t="s">
        <v>5084</v>
      </c>
      <c r="AA2204" s="3627" t="s">
        <v>5085</v>
      </c>
      <c r="AB2204" s="3631" t="s">
        <v>5086</v>
      </c>
      <c r="AC2204" s="3631" t="s">
        <v>5087</v>
      </c>
      <c r="AD2204" s="3627" t="s">
        <v>5088</v>
      </c>
      <c r="AE2204" s="3627" t="s">
        <v>5089</v>
      </c>
      <c r="AF2204" s="3627" t="s">
        <v>5090</v>
      </c>
      <c r="AG2204" s="3627" t="s">
        <v>5091</v>
      </c>
      <c r="AH2204" s="3627" t="s">
        <v>1162</v>
      </c>
      <c r="AI2204" s="3627" t="s">
        <v>5049</v>
      </c>
      <c r="AJ2204" s="3627" t="s">
        <v>5050</v>
      </c>
      <c r="AK2204" s="2581"/>
    </row>
    <row r="2205" spans="2:37" s="2887" customFormat="1" ht="42.75" customHeight="1" thickBot="1" x14ac:dyDescent="0.25">
      <c r="B2205" s="3628"/>
      <c r="C2205" s="3628"/>
      <c r="D2205" s="3628"/>
      <c r="E2205" s="3628"/>
      <c r="F2205" s="3628"/>
      <c r="G2205" s="3628"/>
      <c r="H2205" s="3628"/>
      <c r="I2205" s="3632"/>
      <c r="J2205" s="3632"/>
      <c r="K2205" s="3632"/>
      <c r="L2205" s="3632"/>
      <c r="M2205" s="2923" t="s">
        <v>5092</v>
      </c>
      <c r="N2205" s="2924" t="s">
        <v>2809</v>
      </c>
      <c r="O2205" s="3632"/>
      <c r="P2205" s="3632"/>
      <c r="Q2205" s="3632"/>
      <c r="R2205" s="3632"/>
      <c r="S2205" s="3628"/>
      <c r="T2205" s="3628"/>
      <c r="U2205" s="3628"/>
      <c r="V2205" s="3628"/>
      <c r="W2205" s="3628"/>
      <c r="X2205" s="3628"/>
      <c r="Y2205" s="3628"/>
      <c r="Z2205" s="3628"/>
      <c r="AA2205" s="3628"/>
      <c r="AB2205" s="3632"/>
      <c r="AC2205" s="3632"/>
      <c r="AD2205" s="3628"/>
      <c r="AE2205" s="3628"/>
      <c r="AF2205" s="3628"/>
      <c r="AG2205" s="3628"/>
      <c r="AH2205" s="3628"/>
      <c r="AI2205" s="3628"/>
      <c r="AJ2205" s="3628"/>
      <c r="AK2205" s="2581"/>
    </row>
    <row r="2206" spans="2:37" s="2887" customFormat="1" ht="51.75" thickTop="1" x14ac:dyDescent="0.2">
      <c r="B2206" s="3751" t="s">
        <v>5588</v>
      </c>
      <c r="C2206" s="3752"/>
      <c r="D2206" s="2811" t="s">
        <v>5589</v>
      </c>
      <c r="E2206" s="2588">
        <v>33.6</v>
      </c>
      <c r="F2206" s="2588">
        <v>10.102399999999999</v>
      </c>
      <c r="G2206" s="2609" t="s">
        <v>1545</v>
      </c>
      <c r="H2206" s="2609" t="s">
        <v>1545</v>
      </c>
      <c r="I2206" s="2609" t="s">
        <v>1545</v>
      </c>
      <c r="J2206" s="2815">
        <v>60</v>
      </c>
      <c r="K2206" s="2697">
        <v>0.16800000000000001</v>
      </c>
      <c r="L2206" s="2697">
        <v>0.16800000000000001</v>
      </c>
      <c r="M2206" s="2815">
        <v>60</v>
      </c>
      <c r="N2206" s="2815">
        <v>60</v>
      </c>
      <c r="O2206" s="2697">
        <v>0.16800000000000001</v>
      </c>
      <c r="P2206" s="2697">
        <v>0.16800000000000001</v>
      </c>
      <c r="Q2206" s="2697">
        <v>0.16800000000000001</v>
      </c>
      <c r="R2206" s="2697">
        <v>0.16800000000000001</v>
      </c>
      <c r="S2206" s="2709">
        <v>1.1200000000000001</v>
      </c>
      <c r="T2206" s="2609" t="s">
        <v>1545</v>
      </c>
      <c r="U2206" s="2609" t="s">
        <v>1545</v>
      </c>
      <c r="V2206" s="2610" t="s">
        <v>5590</v>
      </c>
      <c r="W2206" s="2697">
        <v>2.8000000000000004E-2</v>
      </c>
      <c r="X2206" s="2697">
        <v>6.720000000000001E-2</v>
      </c>
      <c r="Y2206" s="2610" t="s">
        <v>1545</v>
      </c>
      <c r="Z2206" s="2610" t="s">
        <v>1545</v>
      </c>
      <c r="AA2206" s="2610" t="s">
        <v>1545</v>
      </c>
      <c r="AB2206" s="2610" t="s">
        <v>1545</v>
      </c>
      <c r="AC2206" s="2697">
        <v>6.720000000000001E-2</v>
      </c>
      <c r="AD2206" s="2588">
        <v>11.188800000000001</v>
      </c>
      <c r="AE2206" s="2610" t="s">
        <v>49</v>
      </c>
      <c r="AF2206" s="2699">
        <v>3.6960000000000007E-2</v>
      </c>
      <c r="AG2206" s="2699">
        <v>0.11200000000000002</v>
      </c>
      <c r="AH2206" s="2655" t="s">
        <v>5108</v>
      </c>
      <c r="AI2206" s="2655" t="s">
        <v>5109</v>
      </c>
      <c r="AJ2206" s="2823">
        <f>9.99*1.12</f>
        <v>11.188800000000001</v>
      </c>
      <c r="AK2206" s="2581"/>
    </row>
    <row r="2207" spans="2:37" s="2887" customFormat="1" x14ac:dyDescent="0.2">
      <c r="B2207" s="3729" t="s">
        <v>5591</v>
      </c>
      <c r="C2207" s="3730"/>
      <c r="D2207" s="2869" t="s">
        <v>5592</v>
      </c>
      <c r="E2207" s="2565">
        <v>33.6</v>
      </c>
      <c r="F2207" s="2565">
        <v>17.561600000000002</v>
      </c>
      <c r="G2207" s="2568" t="s">
        <v>1545</v>
      </c>
      <c r="H2207" s="2568" t="s">
        <v>1545</v>
      </c>
      <c r="I2207" s="2568" t="s">
        <v>1545</v>
      </c>
      <c r="J2207" s="2686">
        <v>104</v>
      </c>
      <c r="K2207" s="2566">
        <v>0.16800000000000001</v>
      </c>
      <c r="L2207" s="2566">
        <v>0.16800000000000001</v>
      </c>
      <c r="M2207" s="2686">
        <v>104</v>
      </c>
      <c r="N2207" s="2686">
        <v>104</v>
      </c>
      <c r="O2207" s="2566">
        <v>0.16800000000000001</v>
      </c>
      <c r="P2207" s="2566">
        <v>0.16800000000000001</v>
      </c>
      <c r="Q2207" s="2566">
        <v>0.16800000000000001</v>
      </c>
      <c r="R2207" s="2566">
        <v>0.16800000000000001</v>
      </c>
      <c r="S2207" s="2621">
        <v>1.1200000000000001</v>
      </c>
      <c r="T2207" s="2568" t="s">
        <v>1545</v>
      </c>
      <c r="U2207" s="2568" t="s">
        <v>1545</v>
      </c>
      <c r="V2207" s="2569" t="s">
        <v>5590</v>
      </c>
      <c r="W2207" s="2566">
        <v>2.8000000000000004E-2</v>
      </c>
      <c r="X2207" s="2566">
        <v>6.720000000000001E-2</v>
      </c>
      <c r="Y2207" s="2569" t="s">
        <v>1545</v>
      </c>
      <c r="Z2207" s="2569" t="s">
        <v>1545</v>
      </c>
      <c r="AA2207" s="2569" t="s">
        <v>1545</v>
      </c>
      <c r="AB2207" s="2569" t="s">
        <v>1545</v>
      </c>
      <c r="AC2207" s="2566">
        <v>6.720000000000001E-2</v>
      </c>
      <c r="AD2207" s="2565">
        <v>14.918400000000002</v>
      </c>
      <c r="AE2207" s="2569" t="s">
        <v>51</v>
      </c>
      <c r="AF2207" s="2570">
        <v>3.6960000000000007E-2</v>
      </c>
      <c r="AG2207" s="2570">
        <v>0.11200000000000002</v>
      </c>
      <c r="AH2207" s="2622" t="s">
        <v>1545</v>
      </c>
      <c r="AI2207" s="2622" t="s">
        <v>1545</v>
      </c>
      <c r="AJ2207" s="2658" t="s">
        <v>1545</v>
      </c>
      <c r="AK2207" s="2581"/>
    </row>
    <row r="2208" spans="2:37" s="2887" customFormat="1" ht="51" x14ac:dyDescent="0.2">
      <c r="B2208" s="3729" t="s">
        <v>5593</v>
      </c>
      <c r="C2208" s="3730"/>
      <c r="D2208" s="2869" t="s">
        <v>5594</v>
      </c>
      <c r="E2208" s="2565">
        <v>39.200000000000003</v>
      </c>
      <c r="F2208" s="2565">
        <v>11.412800000000001</v>
      </c>
      <c r="G2208" s="2568" t="s">
        <v>1545</v>
      </c>
      <c r="H2208" s="2568" t="s">
        <v>1545</v>
      </c>
      <c r="I2208" s="2568" t="s">
        <v>1545</v>
      </c>
      <c r="J2208" s="2686">
        <v>67</v>
      </c>
      <c r="K2208" s="2566">
        <v>0.16800000000000001</v>
      </c>
      <c r="L2208" s="2566">
        <v>0.16800000000000001</v>
      </c>
      <c r="M2208" s="2686">
        <v>67</v>
      </c>
      <c r="N2208" s="2686">
        <v>67</v>
      </c>
      <c r="O2208" s="2566">
        <v>0.16800000000000001</v>
      </c>
      <c r="P2208" s="2566">
        <v>0.16800000000000001</v>
      </c>
      <c r="Q2208" s="2566">
        <v>0.16800000000000001</v>
      </c>
      <c r="R2208" s="2566">
        <v>0.16800000000000001</v>
      </c>
      <c r="S2208" s="2621">
        <v>1.6800000000000002</v>
      </c>
      <c r="T2208" s="2568" t="s">
        <v>1545</v>
      </c>
      <c r="U2208" s="2568" t="s">
        <v>1545</v>
      </c>
      <c r="V2208" s="2569" t="s">
        <v>5595</v>
      </c>
      <c r="W2208" s="2566">
        <v>2.8000000000000004E-2</v>
      </c>
      <c r="X2208" s="2566">
        <v>6.720000000000001E-2</v>
      </c>
      <c r="Y2208" s="2569" t="s">
        <v>1545</v>
      </c>
      <c r="Z2208" s="2569" t="s">
        <v>1545</v>
      </c>
      <c r="AA2208" s="2569" t="s">
        <v>1545</v>
      </c>
      <c r="AB2208" s="2569" t="s">
        <v>1545</v>
      </c>
      <c r="AC2208" s="2566">
        <v>6.720000000000001E-2</v>
      </c>
      <c r="AD2208" s="2565">
        <v>14.918400000000004</v>
      </c>
      <c r="AE2208" s="2569" t="s">
        <v>51</v>
      </c>
      <c r="AF2208" s="2570">
        <v>3.6960000000000007E-2</v>
      </c>
      <c r="AG2208" s="2570">
        <v>0.11200000000000002</v>
      </c>
      <c r="AH2208" s="2622" t="s">
        <v>5108</v>
      </c>
      <c r="AI2208" s="2622" t="s">
        <v>5109</v>
      </c>
      <c r="AJ2208" s="2824">
        <v>11.188800000000001</v>
      </c>
      <c r="AK2208" s="2581"/>
    </row>
    <row r="2209" spans="2:37" s="2887" customFormat="1" x14ac:dyDescent="0.2">
      <c r="B2209" s="3729" t="s">
        <v>5596</v>
      </c>
      <c r="C2209" s="3730"/>
      <c r="D2209" s="2869" t="s">
        <v>5597</v>
      </c>
      <c r="E2209" s="2565">
        <v>39.200000000000003</v>
      </c>
      <c r="F2209" s="2565">
        <v>22.601600000000001</v>
      </c>
      <c r="G2209" s="2568" t="s">
        <v>1545</v>
      </c>
      <c r="H2209" s="2568" t="s">
        <v>1545</v>
      </c>
      <c r="I2209" s="2568" t="s">
        <v>1545</v>
      </c>
      <c r="J2209" s="2686">
        <v>134</v>
      </c>
      <c r="K2209" s="2566">
        <v>0.16800000000000001</v>
      </c>
      <c r="L2209" s="2566">
        <v>0.16800000000000001</v>
      </c>
      <c r="M2209" s="2686">
        <v>134</v>
      </c>
      <c r="N2209" s="2686">
        <v>134</v>
      </c>
      <c r="O2209" s="2566">
        <v>0.16800000000000001</v>
      </c>
      <c r="P2209" s="2566">
        <v>0.16800000000000001</v>
      </c>
      <c r="Q2209" s="2566">
        <v>0.16800000000000001</v>
      </c>
      <c r="R2209" s="2566">
        <v>0.16800000000000001</v>
      </c>
      <c r="S2209" s="2621">
        <v>1.6800000000000002</v>
      </c>
      <c r="T2209" s="2568" t="s">
        <v>1545</v>
      </c>
      <c r="U2209" s="2568" t="s">
        <v>1545</v>
      </c>
      <c r="V2209" s="2569" t="s">
        <v>5595</v>
      </c>
      <c r="W2209" s="2566">
        <v>2.8000000000000004E-2</v>
      </c>
      <c r="X2209" s="2566">
        <v>6.720000000000001E-2</v>
      </c>
      <c r="Y2209" s="2569" t="s">
        <v>1545</v>
      </c>
      <c r="Z2209" s="2569" t="s">
        <v>1545</v>
      </c>
      <c r="AA2209" s="2569" t="s">
        <v>1545</v>
      </c>
      <c r="AB2209" s="2569" t="s">
        <v>1545</v>
      </c>
      <c r="AC2209" s="2566">
        <v>6.720000000000001E-2</v>
      </c>
      <c r="AD2209" s="2565">
        <v>14.918400000000004</v>
      </c>
      <c r="AE2209" s="2569" t="s">
        <v>51</v>
      </c>
      <c r="AF2209" s="2570">
        <v>3.6960000000000007E-2</v>
      </c>
      <c r="AG2209" s="2570">
        <v>0.11200000000000002</v>
      </c>
      <c r="AH2209" s="2622" t="s">
        <v>1545</v>
      </c>
      <c r="AI2209" s="2622" t="s">
        <v>1545</v>
      </c>
      <c r="AJ2209" s="2658" t="s">
        <v>1545</v>
      </c>
      <c r="AK2209" s="2581"/>
    </row>
    <row r="2210" spans="2:37" s="2887" customFormat="1" ht="51" x14ac:dyDescent="0.2">
      <c r="B2210" s="3729" t="s">
        <v>5598</v>
      </c>
      <c r="C2210" s="3730"/>
      <c r="D2210" s="2869" t="s">
        <v>5599</v>
      </c>
      <c r="E2210" s="2565">
        <v>44.800000000000004</v>
      </c>
      <c r="F2210" s="2565">
        <v>12.723200000000002</v>
      </c>
      <c r="G2210" s="2568" t="s">
        <v>1545</v>
      </c>
      <c r="H2210" s="2568" t="s">
        <v>1545</v>
      </c>
      <c r="I2210" s="2568" t="s">
        <v>1545</v>
      </c>
      <c r="J2210" s="2686">
        <v>75</v>
      </c>
      <c r="K2210" s="2566">
        <v>0.16800000000000001</v>
      </c>
      <c r="L2210" s="2566">
        <v>0.16800000000000001</v>
      </c>
      <c r="M2210" s="2686">
        <v>75</v>
      </c>
      <c r="N2210" s="2686">
        <v>75</v>
      </c>
      <c r="O2210" s="2566">
        <v>0.16800000000000001</v>
      </c>
      <c r="P2210" s="2566">
        <v>0.16800000000000001</v>
      </c>
      <c r="Q2210" s="2566">
        <v>0.16800000000000001</v>
      </c>
      <c r="R2210" s="2566">
        <v>0.16800000000000001</v>
      </c>
      <c r="S2210" s="2621">
        <v>2.2400000000000002</v>
      </c>
      <c r="T2210" s="2568" t="s">
        <v>1545</v>
      </c>
      <c r="U2210" s="2568" t="s">
        <v>1545</v>
      </c>
      <c r="V2210" s="2569" t="s">
        <v>5600</v>
      </c>
      <c r="W2210" s="2566">
        <v>2.8000000000000004E-2</v>
      </c>
      <c r="X2210" s="2566">
        <v>6.720000000000001E-2</v>
      </c>
      <c r="Y2210" s="2569" t="s">
        <v>1545</v>
      </c>
      <c r="Z2210" s="2569" t="s">
        <v>1545</v>
      </c>
      <c r="AA2210" s="2569" t="s">
        <v>1545</v>
      </c>
      <c r="AB2210" s="2569" t="s">
        <v>1545</v>
      </c>
      <c r="AC2210" s="2566">
        <v>6.720000000000001E-2</v>
      </c>
      <c r="AD2210" s="2565">
        <v>18.648</v>
      </c>
      <c r="AE2210" s="2569" t="s">
        <v>406</v>
      </c>
      <c r="AF2210" s="2570">
        <v>3.6960000000000007E-2</v>
      </c>
      <c r="AG2210" s="2570">
        <v>0.11200000000000002</v>
      </c>
      <c r="AH2210" s="2622" t="s">
        <v>5108</v>
      </c>
      <c r="AI2210" s="2622" t="s">
        <v>5109</v>
      </c>
      <c r="AJ2210" s="2724">
        <v>11.188800000000001</v>
      </c>
      <c r="AK2210" s="2581"/>
    </row>
    <row r="2211" spans="2:37" s="2887" customFormat="1" x14ac:dyDescent="0.2">
      <c r="B2211" s="3729" t="s">
        <v>5601</v>
      </c>
      <c r="C2211" s="3730"/>
      <c r="D2211" s="2869" t="s">
        <v>5602</v>
      </c>
      <c r="E2211" s="2565">
        <v>44.800000000000004</v>
      </c>
      <c r="F2211" s="2565">
        <v>23.912000000000003</v>
      </c>
      <c r="G2211" s="2568" t="s">
        <v>1545</v>
      </c>
      <c r="H2211" s="2568" t="s">
        <v>1545</v>
      </c>
      <c r="I2211" s="2568" t="s">
        <v>1545</v>
      </c>
      <c r="J2211" s="2686">
        <v>142</v>
      </c>
      <c r="K2211" s="2566">
        <v>0.16800000000000001</v>
      </c>
      <c r="L2211" s="2566">
        <v>0.16800000000000001</v>
      </c>
      <c r="M2211" s="2686">
        <v>142</v>
      </c>
      <c r="N2211" s="2686">
        <v>142</v>
      </c>
      <c r="O2211" s="2566">
        <v>0.16800000000000001</v>
      </c>
      <c r="P2211" s="2566">
        <v>0.16800000000000001</v>
      </c>
      <c r="Q2211" s="2566">
        <v>0.16800000000000001</v>
      </c>
      <c r="R2211" s="2566">
        <v>0.16800000000000001</v>
      </c>
      <c r="S2211" s="2621">
        <v>2.2400000000000002</v>
      </c>
      <c r="T2211" s="2568" t="s">
        <v>1545</v>
      </c>
      <c r="U2211" s="2568" t="s">
        <v>1545</v>
      </c>
      <c r="V2211" s="2569" t="s">
        <v>5600</v>
      </c>
      <c r="W2211" s="2566">
        <v>2.8000000000000004E-2</v>
      </c>
      <c r="X2211" s="2566">
        <v>6.720000000000001E-2</v>
      </c>
      <c r="Y2211" s="2569" t="s">
        <v>1545</v>
      </c>
      <c r="Z2211" s="2569" t="s">
        <v>1545</v>
      </c>
      <c r="AA2211" s="2569" t="s">
        <v>1545</v>
      </c>
      <c r="AB2211" s="2569" t="s">
        <v>1545</v>
      </c>
      <c r="AC2211" s="2566">
        <v>6.720000000000001E-2</v>
      </c>
      <c r="AD2211" s="2565">
        <v>18.648</v>
      </c>
      <c r="AE2211" s="2569" t="s">
        <v>406</v>
      </c>
      <c r="AF2211" s="2570">
        <v>3.6960000000000007E-2</v>
      </c>
      <c r="AG2211" s="2570">
        <v>0.11200000000000002</v>
      </c>
      <c r="AH2211" s="2622" t="s">
        <v>1545</v>
      </c>
      <c r="AI2211" s="2622" t="s">
        <v>1545</v>
      </c>
      <c r="AJ2211" s="2658" t="s">
        <v>1545</v>
      </c>
      <c r="AK2211" s="2581"/>
    </row>
    <row r="2212" spans="2:37" s="2887" customFormat="1" ht="51" x14ac:dyDescent="0.2">
      <c r="B2212" s="3729" t="s">
        <v>5603</v>
      </c>
      <c r="C2212" s="3730"/>
      <c r="D2212" s="2869" t="s">
        <v>5604</v>
      </c>
      <c r="E2212" s="2565">
        <v>56.000000000000007</v>
      </c>
      <c r="F2212" s="2565">
        <v>19.633600000000005</v>
      </c>
      <c r="G2212" s="2568" t="s">
        <v>1545</v>
      </c>
      <c r="H2212" s="2568" t="s">
        <v>1545</v>
      </c>
      <c r="I2212" s="2568" t="s">
        <v>1545</v>
      </c>
      <c r="J2212" s="2567">
        <v>116</v>
      </c>
      <c r="K2212" s="2566">
        <v>0.16800000000000001</v>
      </c>
      <c r="L2212" s="2566">
        <v>0.16800000000000001</v>
      </c>
      <c r="M2212" s="2567">
        <v>116</v>
      </c>
      <c r="N2212" s="2567">
        <v>116</v>
      </c>
      <c r="O2212" s="2566">
        <v>0.16800000000000001</v>
      </c>
      <c r="P2212" s="2566">
        <v>0.16800000000000001</v>
      </c>
      <c r="Q2212" s="2566">
        <v>0.16800000000000001</v>
      </c>
      <c r="R2212" s="2566">
        <v>0.16800000000000001</v>
      </c>
      <c r="S2212" s="2621">
        <v>2.8000000000000003</v>
      </c>
      <c r="T2212" s="2568" t="s">
        <v>1545</v>
      </c>
      <c r="U2212" s="2568" t="s">
        <v>1545</v>
      </c>
      <c r="V2212" s="2569" t="s">
        <v>1141</v>
      </c>
      <c r="W2212" s="2566">
        <v>2.8000000000000004E-2</v>
      </c>
      <c r="X2212" s="2566">
        <v>6.720000000000001E-2</v>
      </c>
      <c r="Y2212" s="2569" t="s">
        <v>1545</v>
      </c>
      <c r="Z2212" s="2569" t="s">
        <v>1545</v>
      </c>
      <c r="AA2212" s="2569" t="s">
        <v>1545</v>
      </c>
      <c r="AB2212" s="2569" t="s">
        <v>1545</v>
      </c>
      <c r="AC2212" s="2566">
        <v>6.720000000000001E-2</v>
      </c>
      <c r="AD2212" s="2565">
        <v>22.377600000000001</v>
      </c>
      <c r="AE2212" s="2569" t="s">
        <v>5153</v>
      </c>
      <c r="AF2212" s="2570">
        <v>3.6960000000000007E-2</v>
      </c>
      <c r="AG2212" s="2570">
        <v>0.11200000000000002</v>
      </c>
      <c r="AH2212" s="2622" t="s">
        <v>5108</v>
      </c>
      <c r="AI2212" s="2622" t="s">
        <v>5109</v>
      </c>
      <c r="AJ2212" s="2724">
        <v>11.188800000000001</v>
      </c>
      <c r="AK2212" s="2581"/>
    </row>
    <row r="2213" spans="2:37" s="2887" customFormat="1" x14ac:dyDescent="0.2">
      <c r="B2213" s="3729" t="s">
        <v>5605</v>
      </c>
      <c r="C2213" s="3730"/>
      <c r="D2213" s="2869" t="s">
        <v>5606</v>
      </c>
      <c r="E2213" s="2565">
        <v>56.000000000000007</v>
      </c>
      <c r="F2213" s="2565">
        <v>30.822400000000002</v>
      </c>
      <c r="G2213" s="2568" t="s">
        <v>1545</v>
      </c>
      <c r="H2213" s="2568" t="s">
        <v>1545</v>
      </c>
      <c r="I2213" s="2568" t="s">
        <v>1545</v>
      </c>
      <c r="J2213" s="2567">
        <v>183</v>
      </c>
      <c r="K2213" s="2566">
        <v>0.16800000000000001</v>
      </c>
      <c r="L2213" s="2566">
        <v>0.16800000000000001</v>
      </c>
      <c r="M2213" s="2567">
        <v>183</v>
      </c>
      <c r="N2213" s="2567">
        <v>183</v>
      </c>
      <c r="O2213" s="2566">
        <v>0.16800000000000001</v>
      </c>
      <c r="P2213" s="2566">
        <v>0.16800000000000001</v>
      </c>
      <c r="Q2213" s="2566">
        <v>0.16800000000000001</v>
      </c>
      <c r="R2213" s="2566">
        <v>0.16800000000000001</v>
      </c>
      <c r="S2213" s="2621">
        <v>2.8000000000000003</v>
      </c>
      <c r="T2213" s="2568" t="s">
        <v>1545</v>
      </c>
      <c r="U2213" s="2568" t="s">
        <v>1545</v>
      </c>
      <c r="V2213" s="2569" t="s">
        <v>1141</v>
      </c>
      <c r="W2213" s="2566">
        <v>2.8000000000000004E-2</v>
      </c>
      <c r="X2213" s="2566">
        <v>6.720000000000001E-2</v>
      </c>
      <c r="Y2213" s="2569" t="s">
        <v>1545</v>
      </c>
      <c r="Z2213" s="2569" t="s">
        <v>1545</v>
      </c>
      <c r="AA2213" s="2569" t="s">
        <v>1545</v>
      </c>
      <c r="AB2213" s="2569" t="s">
        <v>1545</v>
      </c>
      <c r="AC2213" s="2566">
        <v>6.720000000000001E-2</v>
      </c>
      <c r="AD2213" s="2565">
        <v>22.377600000000001</v>
      </c>
      <c r="AE2213" s="2569" t="s">
        <v>5153</v>
      </c>
      <c r="AF2213" s="2570">
        <v>3.6960000000000007E-2</v>
      </c>
      <c r="AG2213" s="2570">
        <v>0.11200000000000002</v>
      </c>
      <c r="AH2213" s="2622" t="s">
        <v>1545</v>
      </c>
      <c r="AI2213" s="2622" t="s">
        <v>1545</v>
      </c>
      <c r="AJ2213" s="2658" t="s">
        <v>1545</v>
      </c>
      <c r="AK2213" s="2581"/>
    </row>
    <row r="2214" spans="2:37" s="2887" customFormat="1" ht="51" x14ac:dyDescent="0.2">
      <c r="B2214" s="3729" t="s">
        <v>5607</v>
      </c>
      <c r="C2214" s="3730"/>
      <c r="D2214" s="2869" t="s">
        <v>5608</v>
      </c>
      <c r="E2214" s="2565">
        <v>67.2</v>
      </c>
      <c r="F2214" s="2565">
        <v>24.303999999999998</v>
      </c>
      <c r="G2214" s="2568" t="s">
        <v>1545</v>
      </c>
      <c r="H2214" s="2568" t="s">
        <v>1545</v>
      </c>
      <c r="I2214" s="2568" t="s">
        <v>1545</v>
      </c>
      <c r="J2214" s="2567">
        <v>155</v>
      </c>
      <c r="K2214" s="2566">
        <v>0.15680000000000002</v>
      </c>
      <c r="L2214" s="2566">
        <v>0.15680000000000002</v>
      </c>
      <c r="M2214" s="2567">
        <v>155</v>
      </c>
      <c r="N2214" s="2567">
        <v>155</v>
      </c>
      <c r="O2214" s="2566">
        <v>0.15680000000000002</v>
      </c>
      <c r="P2214" s="2566">
        <v>0.15680000000000002</v>
      </c>
      <c r="Q2214" s="2566">
        <v>0.15680000000000002</v>
      </c>
      <c r="R2214" s="2566">
        <v>0.15680000000000002</v>
      </c>
      <c r="S2214" s="2621">
        <v>5.6000000000000005</v>
      </c>
      <c r="T2214" s="2568" t="s">
        <v>1545</v>
      </c>
      <c r="U2214" s="2568" t="s">
        <v>1545</v>
      </c>
      <c r="V2214" s="2569" t="s">
        <v>1143</v>
      </c>
      <c r="W2214" s="2566">
        <v>2.8000000000000004E-2</v>
      </c>
      <c r="X2214" s="2566">
        <v>6.720000000000001E-2</v>
      </c>
      <c r="Y2214" s="2569" t="s">
        <v>1545</v>
      </c>
      <c r="Z2214" s="2569" t="s">
        <v>1545</v>
      </c>
      <c r="AA2214" s="2569" t="s">
        <v>1545</v>
      </c>
      <c r="AB2214" s="2569" t="s">
        <v>1545</v>
      </c>
      <c r="AC2214" s="2566">
        <v>6.720000000000001E-2</v>
      </c>
      <c r="AD2214" s="2565">
        <v>26.107200000000002</v>
      </c>
      <c r="AE2214" s="2569" t="s">
        <v>5570</v>
      </c>
      <c r="AF2214" s="2570">
        <v>3.6960000000000007E-2</v>
      </c>
      <c r="AG2214" s="2570">
        <v>0.11200000000000002</v>
      </c>
      <c r="AH2214" s="2622" t="s">
        <v>5108</v>
      </c>
      <c r="AI2214" s="2622" t="s">
        <v>5109</v>
      </c>
      <c r="AJ2214" s="2658">
        <v>11.188800000000001</v>
      </c>
      <c r="AK2214" s="2581"/>
    </row>
    <row r="2215" spans="2:37" s="2887" customFormat="1" x14ac:dyDescent="0.2">
      <c r="B2215" s="3729" t="s">
        <v>5609</v>
      </c>
      <c r="C2215" s="3730"/>
      <c r="D2215" s="2869" t="s">
        <v>5610</v>
      </c>
      <c r="E2215" s="2565">
        <v>67.2</v>
      </c>
      <c r="F2215" s="2565">
        <v>35.492800000000003</v>
      </c>
      <c r="G2215" s="2568" t="s">
        <v>1545</v>
      </c>
      <c r="H2215" s="2568" t="s">
        <v>1545</v>
      </c>
      <c r="I2215" s="2568" t="s">
        <v>1545</v>
      </c>
      <c r="J2215" s="2567">
        <v>226</v>
      </c>
      <c r="K2215" s="2566">
        <v>0.15680000000000002</v>
      </c>
      <c r="L2215" s="2566">
        <v>0.15680000000000002</v>
      </c>
      <c r="M2215" s="2567">
        <v>226</v>
      </c>
      <c r="N2215" s="2567">
        <v>226</v>
      </c>
      <c r="O2215" s="2566">
        <v>0.15680000000000002</v>
      </c>
      <c r="P2215" s="2566">
        <v>0.15680000000000002</v>
      </c>
      <c r="Q2215" s="2566">
        <v>0.15680000000000002</v>
      </c>
      <c r="R2215" s="2566">
        <v>0.15680000000000002</v>
      </c>
      <c r="S2215" s="2621">
        <v>5.6000000000000005</v>
      </c>
      <c r="T2215" s="2568" t="s">
        <v>1545</v>
      </c>
      <c r="U2215" s="2568" t="s">
        <v>1545</v>
      </c>
      <c r="V2215" s="2569" t="s">
        <v>1143</v>
      </c>
      <c r="W2215" s="2566">
        <v>2.8000000000000004E-2</v>
      </c>
      <c r="X2215" s="2566">
        <v>6.720000000000001E-2</v>
      </c>
      <c r="Y2215" s="2569" t="s">
        <v>1545</v>
      </c>
      <c r="Z2215" s="2569" t="s">
        <v>1545</v>
      </c>
      <c r="AA2215" s="2569" t="s">
        <v>1545</v>
      </c>
      <c r="AB2215" s="2569" t="s">
        <v>1545</v>
      </c>
      <c r="AC2215" s="2566">
        <v>6.720000000000001E-2</v>
      </c>
      <c r="AD2215" s="2565">
        <v>26.107200000000002</v>
      </c>
      <c r="AE2215" s="2569" t="s">
        <v>5570</v>
      </c>
      <c r="AF2215" s="2570">
        <v>3.6960000000000007E-2</v>
      </c>
      <c r="AG2215" s="2570">
        <v>0.11200000000000002</v>
      </c>
      <c r="AH2215" s="2622" t="s">
        <v>1545</v>
      </c>
      <c r="AI2215" s="2622" t="s">
        <v>1545</v>
      </c>
      <c r="AJ2215" s="2658" t="s">
        <v>1545</v>
      </c>
      <c r="AK2215" s="2581"/>
    </row>
    <row r="2216" spans="2:37" s="2887" customFormat="1" ht="51" x14ac:dyDescent="0.2">
      <c r="B2216" s="3729" t="s">
        <v>5611</v>
      </c>
      <c r="C2216" s="3730"/>
      <c r="D2216" s="2869" t="s">
        <v>5612</v>
      </c>
      <c r="E2216" s="2565">
        <v>78.400000000000006</v>
      </c>
      <c r="F2216" s="2565">
        <v>31.7744</v>
      </c>
      <c r="G2216" s="2568" t="s">
        <v>1545</v>
      </c>
      <c r="H2216" s="2568" t="s">
        <v>1545</v>
      </c>
      <c r="I2216" s="2568" t="s">
        <v>1545</v>
      </c>
      <c r="J2216" s="2567">
        <v>202</v>
      </c>
      <c r="K2216" s="2566">
        <v>0.15680000000000002</v>
      </c>
      <c r="L2216" s="2566">
        <v>0.15680000000000002</v>
      </c>
      <c r="M2216" s="2567">
        <v>202</v>
      </c>
      <c r="N2216" s="2567">
        <v>202</v>
      </c>
      <c r="O2216" s="2566">
        <v>0.15680000000000002</v>
      </c>
      <c r="P2216" s="2566">
        <v>0.15680000000000002</v>
      </c>
      <c r="Q2216" s="2566">
        <v>0.15680000000000002</v>
      </c>
      <c r="R2216" s="2566">
        <v>0.15680000000000002</v>
      </c>
      <c r="S2216" s="2621">
        <v>5.6000000000000005</v>
      </c>
      <c r="T2216" s="2568" t="s">
        <v>1545</v>
      </c>
      <c r="U2216" s="2568" t="s">
        <v>1545</v>
      </c>
      <c r="V2216" s="2569" t="s">
        <v>1143</v>
      </c>
      <c r="W2216" s="2566">
        <v>2.8000000000000004E-2</v>
      </c>
      <c r="X2216" s="2566">
        <v>6.720000000000001E-2</v>
      </c>
      <c r="Y2216" s="2569" t="s">
        <v>1545</v>
      </c>
      <c r="Z2216" s="2569" t="s">
        <v>1545</v>
      </c>
      <c r="AA2216" s="2569" t="s">
        <v>1545</v>
      </c>
      <c r="AB2216" s="2569" t="s">
        <v>1545</v>
      </c>
      <c r="AC2216" s="2566">
        <v>6.720000000000001E-2</v>
      </c>
      <c r="AD2216" s="2565">
        <v>29.836800000000004</v>
      </c>
      <c r="AE2216" s="2569" t="s">
        <v>56</v>
      </c>
      <c r="AF2216" s="2570">
        <v>3.6960000000000007E-2</v>
      </c>
      <c r="AG2216" s="2570">
        <v>0.11200000000000002</v>
      </c>
      <c r="AH2216" s="2622" t="s">
        <v>5108</v>
      </c>
      <c r="AI2216" s="2622" t="s">
        <v>5109</v>
      </c>
      <c r="AJ2216" s="2824">
        <v>11.188800000000001</v>
      </c>
      <c r="AK2216" s="2581"/>
    </row>
    <row r="2217" spans="2:37" s="2887" customFormat="1" x14ac:dyDescent="0.2">
      <c r="B2217" s="3729" t="s">
        <v>5613</v>
      </c>
      <c r="C2217" s="3730"/>
      <c r="D2217" s="2869" t="s">
        <v>5614</v>
      </c>
      <c r="E2217" s="2565">
        <v>78.400000000000006</v>
      </c>
      <c r="F2217" s="2565">
        <v>42.963200000000001</v>
      </c>
      <c r="G2217" s="2568" t="s">
        <v>1545</v>
      </c>
      <c r="H2217" s="2568" t="s">
        <v>1545</v>
      </c>
      <c r="I2217" s="2568" t="s">
        <v>1545</v>
      </c>
      <c r="J2217" s="2567">
        <v>274</v>
      </c>
      <c r="K2217" s="2566">
        <v>0.15680000000000002</v>
      </c>
      <c r="L2217" s="2566">
        <v>0.15680000000000002</v>
      </c>
      <c r="M2217" s="2567">
        <v>274</v>
      </c>
      <c r="N2217" s="2567">
        <v>274</v>
      </c>
      <c r="O2217" s="2566">
        <v>0.15680000000000002</v>
      </c>
      <c r="P2217" s="2566">
        <v>0.15680000000000002</v>
      </c>
      <c r="Q2217" s="2566">
        <v>0.15680000000000002</v>
      </c>
      <c r="R2217" s="2566">
        <v>0.15680000000000002</v>
      </c>
      <c r="S2217" s="2621">
        <v>5.6000000000000005</v>
      </c>
      <c r="T2217" s="2568" t="s">
        <v>1545</v>
      </c>
      <c r="U2217" s="2568" t="s">
        <v>1545</v>
      </c>
      <c r="V2217" s="2569" t="s">
        <v>1143</v>
      </c>
      <c r="W2217" s="2566">
        <v>2.8000000000000004E-2</v>
      </c>
      <c r="X2217" s="2566">
        <v>6.720000000000001E-2</v>
      </c>
      <c r="Y2217" s="2569" t="s">
        <v>1545</v>
      </c>
      <c r="Z2217" s="2569" t="s">
        <v>1545</v>
      </c>
      <c r="AA2217" s="2569" t="s">
        <v>1545</v>
      </c>
      <c r="AB2217" s="2569" t="s">
        <v>1545</v>
      </c>
      <c r="AC2217" s="2566">
        <v>6.720000000000001E-2</v>
      </c>
      <c r="AD2217" s="2565">
        <v>29.836800000000004</v>
      </c>
      <c r="AE2217" s="2569" t="s">
        <v>56</v>
      </c>
      <c r="AF2217" s="2570">
        <v>3.6960000000000007E-2</v>
      </c>
      <c r="AG2217" s="2570">
        <v>0.11200000000000002</v>
      </c>
      <c r="AH2217" s="2622" t="s">
        <v>1545</v>
      </c>
      <c r="AI2217" s="2622" t="s">
        <v>1545</v>
      </c>
      <c r="AJ2217" s="2658" t="s">
        <v>1545</v>
      </c>
      <c r="AK2217" s="2581"/>
    </row>
    <row r="2218" spans="2:37" s="2887" customFormat="1" ht="51" x14ac:dyDescent="0.2">
      <c r="B2218" s="3729" t="s">
        <v>5615</v>
      </c>
      <c r="C2218" s="3730"/>
      <c r="D2218" s="2869" t="s">
        <v>5616</v>
      </c>
      <c r="E2218" s="2565">
        <v>89.600000000000009</v>
      </c>
      <c r="F2218" s="2565">
        <v>36.444800000000001</v>
      </c>
      <c r="G2218" s="2568" t="s">
        <v>1545</v>
      </c>
      <c r="H2218" s="2568" t="s">
        <v>1545</v>
      </c>
      <c r="I2218" s="2568" t="s">
        <v>1545</v>
      </c>
      <c r="J2218" s="2567">
        <v>250</v>
      </c>
      <c r="K2218" s="2566">
        <v>0.14560000000000001</v>
      </c>
      <c r="L2218" s="2566">
        <v>0.14560000000000001</v>
      </c>
      <c r="M2218" s="2567">
        <v>250</v>
      </c>
      <c r="N2218" s="2567">
        <v>250</v>
      </c>
      <c r="O2218" s="2566">
        <v>0.14560000000000001</v>
      </c>
      <c r="P2218" s="2566">
        <v>0.14560000000000001</v>
      </c>
      <c r="Q2218" s="2566">
        <v>0.14560000000000001</v>
      </c>
      <c r="R2218" s="2566">
        <v>0.14560000000000001</v>
      </c>
      <c r="S2218" s="2621">
        <v>8.4</v>
      </c>
      <c r="T2218" s="2568" t="s">
        <v>1545</v>
      </c>
      <c r="U2218" s="2568" t="s">
        <v>1545</v>
      </c>
      <c r="V2218" s="2569" t="s">
        <v>1127</v>
      </c>
      <c r="W2218" s="2566">
        <v>2.8000000000000004E-2</v>
      </c>
      <c r="X2218" s="2566">
        <v>6.720000000000001E-2</v>
      </c>
      <c r="Y2218" s="2569" t="s">
        <v>1545</v>
      </c>
      <c r="Z2218" s="2569" t="s">
        <v>1545</v>
      </c>
      <c r="AA2218" s="2569" t="s">
        <v>1545</v>
      </c>
      <c r="AB2218" s="2569" t="s">
        <v>1545</v>
      </c>
      <c r="AC2218" s="2566">
        <v>6.720000000000001E-2</v>
      </c>
      <c r="AD2218" s="2565">
        <v>33.566400000000002</v>
      </c>
      <c r="AE2218" s="2569" t="s">
        <v>5579</v>
      </c>
      <c r="AF2218" s="2570">
        <v>3.6960000000000007E-2</v>
      </c>
      <c r="AG2218" s="2570">
        <v>0.11200000000000002</v>
      </c>
      <c r="AH2218" s="2622" t="s">
        <v>5108</v>
      </c>
      <c r="AI2218" s="2622" t="s">
        <v>5109</v>
      </c>
      <c r="AJ2218" s="2824">
        <v>11.188800000000001</v>
      </c>
      <c r="AK2218" s="2581"/>
    </row>
    <row r="2219" spans="2:37" s="2887" customFormat="1" x14ac:dyDescent="0.2">
      <c r="B2219" s="3729" t="s">
        <v>5617</v>
      </c>
      <c r="C2219" s="3730"/>
      <c r="D2219" s="2869" t="s">
        <v>5618</v>
      </c>
      <c r="E2219" s="2565">
        <v>89.600000000000009</v>
      </c>
      <c r="F2219" s="2565">
        <v>47.633600000000008</v>
      </c>
      <c r="G2219" s="2568" t="s">
        <v>1545</v>
      </c>
      <c r="H2219" s="2568" t="s">
        <v>1545</v>
      </c>
      <c r="I2219" s="2568" t="s">
        <v>1545</v>
      </c>
      <c r="J2219" s="2567">
        <v>327</v>
      </c>
      <c r="K2219" s="2566">
        <v>0.14560000000000001</v>
      </c>
      <c r="L2219" s="2566">
        <v>0.14560000000000001</v>
      </c>
      <c r="M2219" s="2567">
        <v>327</v>
      </c>
      <c r="N2219" s="2567">
        <v>327</v>
      </c>
      <c r="O2219" s="2566">
        <v>0.14560000000000001</v>
      </c>
      <c r="P2219" s="2566">
        <v>0.14560000000000001</v>
      </c>
      <c r="Q2219" s="2566">
        <v>0.14560000000000001</v>
      </c>
      <c r="R2219" s="2566">
        <v>0.14560000000000001</v>
      </c>
      <c r="S2219" s="2621">
        <v>8.4</v>
      </c>
      <c r="T2219" s="2568" t="s">
        <v>1545</v>
      </c>
      <c r="U2219" s="2568" t="s">
        <v>1545</v>
      </c>
      <c r="V2219" s="2569" t="s">
        <v>1127</v>
      </c>
      <c r="W2219" s="2566">
        <v>2.8000000000000004E-2</v>
      </c>
      <c r="X2219" s="2566">
        <v>6.720000000000001E-2</v>
      </c>
      <c r="Y2219" s="2569" t="s">
        <v>1545</v>
      </c>
      <c r="Z2219" s="2569" t="s">
        <v>1545</v>
      </c>
      <c r="AA2219" s="2569" t="s">
        <v>1545</v>
      </c>
      <c r="AB2219" s="2569" t="s">
        <v>1545</v>
      </c>
      <c r="AC2219" s="2566">
        <v>6.720000000000001E-2</v>
      </c>
      <c r="AD2219" s="2565">
        <v>33.566400000000002</v>
      </c>
      <c r="AE2219" s="2569" t="s">
        <v>5579</v>
      </c>
      <c r="AF2219" s="2570">
        <v>3.6960000000000007E-2</v>
      </c>
      <c r="AG2219" s="2570">
        <v>0.11200000000000002</v>
      </c>
      <c r="AH2219" s="2622" t="s">
        <v>1545</v>
      </c>
      <c r="AI2219" s="2622" t="s">
        <v>1545</v>
      </c>
      <c r="AJ2219" s="2658" t="s">
        <v>1545</v>
      </c>
      <c r="AK2219" s="2581"/>
    </row>
    <row r="2220" spans="2:37" s="2887" customFormat="1" ht="51" x14ac:dyDescent="0.2">
      <c r="B2220" s="3729" t="s">
        <v>5619</v>
      </c>
      <c r="C2220" s="3730"/>
      <c r="D2220" s="2869" t="s">
        <v>5620</v>
      </c>
      <c r="E2220" s="2565">
        <v>112.00000000000001</v>
      </c>
      <c r="F2220" s="2565">
        <v>52.315200000000004</v>
      </c>
      <c r="G2220" s="2568" t="s">
        <v>1545</v>
      </c>
      <c r="H2220" s="2568" t="s">
        <v>1545</v>
      </c>
      <c r="I2220" s="2568" t="s">
        <v>1545</v>
      </c>
      <c r="J2220" s="2567">
        <v>389</v>
      </c>
      <c r="K2220" s="2566">
        <v>0.13440000000000002</v>
      </c>
      <c r="L2220" s="2566">
        <v>0.13440000000000002</v>
      </c>
      <c r="M2220" s="2567">
        <v>389</v>
      </c>
      <c r="N2220" s="2567">
        <v>389</v>
      </c>
      <c r="O2220" s="2566">
        <v>0.13440000000000002</v>
      </c>
      <c r="P2220" s="2566">
        <v>0.13440000000000002</v>
      </c>
      <c r="Q2220" s="2566">
        <v>0.13440000000000002</v>
      </c>
      <c r="R2220" s="2566">
        <v>0.13440000000000002</v>
      </c>
      <c r="S2220" s="2621">
        <v>11.200000000000001</v>
      </c>
      <c r="T2220" s="2568" t="s">
        <v>1545</v>
      </c>
      <c r="U2220" s="2568" t="s">
        <v>1545</v>
      </c>
      <c r="V2220" s="2569" t="s">
        <v>5584</v>
      </c>
      <c r="W2220" s="2566">
        <v>2.8000000000000004E-2</v>
      </c>
      <c r="X2220" s="2566">
        <v>6.720000000000001E-2</v>
      </c>
      <c r="Y2220" s="2569" t="s">
        <v>1545</v>
      </c>
      <c r="Z2220" s="2569" t="s">
        <v>1545</v>
      </c>
      <c r="AA2220" s="2569" t="s">
        <v>1545</v>
      </c>
      <c r="AB2220" s="2569" t="s">
        <v>1545</v>
      </c>
      <c r="AC2220" s="2566">
        <v>6.720000000000001E-2</v>
      </c>
      <c r="AD2220" s="2565">
        <v>37.295999999999999</v>
      </c>
      <c r="AE2220" s="2569" t="s">
        <v>58</v>
      </c>
      <c r="AF2220" s="2570">
        <v>3.6960000000000007E-2</v>
      </c>
      <c r="AG2220" s="2570">
        <v>0.11200000000000002</v>
      </c>
      <c r="AH2220" s="2622" t="s">
        <v>5108</v>
      </c>
      <c r="AI2220" s="2622" t="s">
        <v>5109</v>
      </c>
      <c r="AJ2220" s="2824">
        <v>11.188800000000001</v>
      </c>
      <c r="AK2220" s="2581"/>
    </row>
    <row r="2221" spans="2:37" s="2887" customFormat="1" ht="19.5" customHeight="1" thickBot="1" x14ac:dyDescent="0.25">
      <c r="B2221" s="3724" t="s">
        <v>5621</v>
      </c>
      <c r="C2221" s="3725"/>
      <c r="D2221" s="2812" t="s">
        <v>5622</v>
      </c>
      <c r="E2221" s="2612">
        <v>112.00000000000001</v>
      </c>
      <c r="F2221" s="2612">
        <v>63.504000000000012</v>
      </c>
      <c r="G2221" s="2615" t="s">
        <v>1545</v>
      </c>
      <c r="H2221" s="2615" t="s">
        <v>1545</v>
      </c>
      <c r="I2221" s="2615" t="s">
        <v>1545</v>
      </c>
      <c r="J2221" s="2614">
        <v>472</v>
      </c>
      <c r="K2221" s="2613">
        <v>0.13440000000000002</v>
      </c>
      <c r="L2221" s="2613">
        <v>0.13440000000000002</v>
      </c>
      <c r="M2221" s="2614">
        <v>472</v>
      </c>
      <c r="N2221" s="2614">
        <v>472</v>
      </c>
      <c r="O2221" s="2613">
        <v>0.13440000000000002</v>
      </c>
      <c r="P2221" s="2613">
        <v>0.13440000000000002</v>
      </c>
      <c r="Q2221" s="2613">
        <v>0.13440000000000002</v>
      </c>
      <c r="R2221" s="2613">
        <v>0.13440000000000002</v>
      </c>
      <c r="S2221" s="2813">
        <v>11.200000000000001</v>
      </c>
      <c r="T2221" s="2615" t="s">
        <v>1545</v>
      </c>
      <c r="U2221" s="2615" t="s">
        <v>1545</v>
      </c>
      <c r="V2221" s="2616" t="s">
        <v>5584</v>
      </c>
      <c r="W2221" s="2613">
        <v>2.8000000000000004E-2</v>
      </c>
      <c r="X2221" s="2613">
        <v>6.720000000000001E-2</v>
      </c>
      <c r="Y2221" s="2616" t="s">
        <v>1545</v>
      </c>
      <c r="Z2221" s="2616" t="s">
        <v>1545</v>
      </c>
      <c r="AA2221" s="2616" t="s">
        <v>1545</v>
      </c>
      <c r="AB2221" s="2616" t="s">
        <v>1545</v>
      </c>
      <c r="AC2221" s="2613">
        <v>6.720000000000001E-2</v>
      </c>
      <c r="AD2221" s="2612">
        <v>37.295999999999999</v>
      </c>
      <c r="AE2221" s="2616" t="s">
        <v>58</v>
      </c>
      <c r="AF2221" s="2617">
        <v>3.6960000000000007E-2</v>
      </c>
      <c r="AG2221" s="2617">
        <v>0.11200000000000002</v>
      </c>
      <c r="AH2221" s="2664" t="s">
        <v>1545</v>
      </c>
      <c r="AI2221" s="2664" t="s">
        <v>1545</v>
      </c>
      <c r="AJ2221" s="2665" t="s">
        <v>1545</v>
      </c>
      <c r="AK2221" s="2581"/>
    </row>
    <row r="2222" spans="2:37" s="2887" customFormat="1" x14ac:dyDescent="0.2">
      <c r="B2222" s="2582"/>
      <c r="C2222" s="2575"/>
      <c r="D2222" s="2575"/>
      <c r="E2222" s="2575"/>
      <c r="F2222" s="2575"/>
      <c r="G2222" s="2575"/>
      <c r="H2222" s="2575"/>
      <c r="I2222" s="2576"/>
      <c r="J2222" s="2576"/>
      <c r="K2222" s="2576"/>
      <c r="L2222" s="2576"/>
      <c r="M2222" s="2575"/>
      <c r="N2222" s="2576"/>
      <c r="O2222" s="2576"/>
      <c r="P2222" s="2576"/>
      <c r="Q2222" s="2576"/>
      <c r="R2222" s="2576"/>
      <c r="S2222" s="2575"/>
      <c r="T2222" s="2574"/>
      <c r="U2222" s="2574"/>
      <c r="V2222" s="2574"/>
      <c r="W2222" s="2574"/>
      <c r="X2222" s="2574"/>
      <c r="Y2222" s="2574"/>
      <c r="Z2222" s="2574"/>
      <c r="AA2222" s="2574"/>
      <c r="AB2222" s="2574"/>
      <c r="AC2222" s="2574"/>
      <c r="AD2222" s="2574"/>
      <c r="AE2222" s="2574"/>
      <c r="AF2222" s="2574"/>
      <c r="AG2222" s="2574"/>
      <c r="AH2222" s="2574"/>
      <c r="AI2222" s="2574"/>
      <c r="AJ2222" s="2574"/>
      <c r="AK2222" s="2581"/>
    </row>
    <row r="2223" spans="2:37" s="2887" customFormat="1" ht="14.25" x14ac:dyDescent="0.2">
      <c r="B2223" s="3641" t="s">
        <v>5051</v>
      </c>
      <c r="C2223" s="3642"/>
      <c r="D2223" s="3728" t="s">
        <v>10</v>
      </c>
      <c r="E2223" s="3728"/>
      <c r="F2223" s="3728"/>
      <c r="G2223" s="3728"/>
      <c r="H2223" s="2578"/>
      <c r="I2223" s="2578"/>
      <c r="J2223" s="2578"/>
      <c r="K2223" s="2578"/>
      <c r="L2223" s="2578"/>
      <c r="M2223" s="2578"/>
      <c r="N2223" s="2578"/>
      <c r="O2223" s="2578"/>
      <c r="P2223" s="2578"/>
      <c r="Q2223" s="2578"/>
      <c r="R2223" s="2578"/>
      <c r="S2223" s="2578"/>
      <c r="T2223" s="2574"/>
      <c r="U2223" s="2574"/>
      <c r="V2223" s="2574"/>
      <c r="W2223" s="2574"/>
      <c r="X2223" s="2574"/>
      <c r="Y2223" s="2574"/>
      <c r="Z2223" s="2574"/>
      <c r="AA2223" s="2574"/>
      <c r="AB2223" s="2574"/>
      <c r="AC2223" s="2574"/>
      <c r="AD2223" s="2574"/>
      <c r="AE2223" s="2574"/>
      <c r="AF2223" s="2574"/>
      <c r="AG2223" s="2574"/>
      <c r="AH2223" s="2574"/>
      <c r="AI2223" s="2574"/>
      <c r="AJ2223" s="2574"/>
      <c r="AK2223" s="2581"/>
    </row>
    <row r="2224" spans="2:37" s="2887" customFormat="1" ht="14.25" x14ac:dyDescent="0.2">
      <c r="B2224" s="3641" t="s">
        <v>5052</v>
      </c>
      <c r="C2224" s="3642"/>
      <c r="D2224" s="3728" t="s">
        <v>10</v>
      </c>
      <c r="E2224" s="3728"/>
      <c r="F2224" s="3728"/>
      <c r="G2224" s="3728"/>
      <c r="H2224" s="2578"/>
      <c r="I2224" s="2578"/>
      <c r="J2224" s="2578"/>
      <c r="K2224" s="2578"/>
      <c r="L2224" s="2578"/>
      <c r="M2224" s="2578"/>
      <c r="N2224" s="2578"/>
      <c r="O2224" s="2578"/>
      <c r="P2224" s="2578"/>
      <c r="Q2224" s="2578"/>
      <c r="R2224" s="2578"/>
      <c r="S2224" s="2578"/>
      <c r="T2224" s="2574"/>
      <c r="U2224" s="2574"/>
      <c r="V2224" s="2574"/>
      <c r="W2224" s="2574"/>
      <c r="X2224" s="2574"/>
      <c r="Y2224" s="2574"/>
      <c r="Z2224" s="2574"/>
      <c r="AA2224" s="2574"/>
      <c r="AB2224" s="2574"/>
      <c r="AC2224" s="2574"/>
      <c r="AD2224" s="2574"/>
      <c r="AE2224" s="2574"/>
      <c r="AF2224" s="2574"/>
      <c r="AG2224" s="2574"/>
      <c r="AH2224" s="2574"/>
      <c r="AI2224" s="2574"/>
      <c r="AJ2224" s="2574"/>
      <c r="AK2224" s="2581"/>
    </row>
    <row r="2225" spans="2:37" s="2887" customFormat="1" ht="15.75" thickBot="1" x14ac:dyDescent="0.25">
      <c r="B2225" s="3645"/>
      <c r="C2225" s="3646"/>
      <c r="D2225" s="3647"/>
      <c r="E2225" s="3647"/>
      <c r="F2225" s="3647"/>
      <c r="G2225" s="3647"/>
      <c r="H2225" s="2583"/>
      <c r="I2225" s="2583"/>
      <c r="J2225" s="2583"/>
      <c r="K2225" s="2583"/>
      <c r="L2225" s="2583"/>
      <c r="M2225" s="2583"/>
      <c r="N2225" s="2583"/>
      <c r="O2225" s="2583"/>
      <c r="P2225" s="2583"/>
      <c r="Q2225" s="2583"/>
      <c r="R2225" s="2583"/>
      <c r="S2225" s="2583"/>
      <c r="T2225" s="2584"/>
      <c r="U2225" s="2584"/>
      <c r="V2225" s="2584"/>
      <c r="W2225" s="2584"/>
      <c r="X2225" s="2584"/>
      <c r="Y2225" s="2584"/>
      <c r="Z2225" s="2584"/>
      <c r="AA2225" s="2584"/>
      <c r="AB2225" s="2584"/>
      <c r="AC2225" s="2584"/>
      <c r="AD2225" s="2584"/>
      <c r="AE2225" s="2584"/>
      <c r="AF2225" s="2584"/>
      <c r="AG2225" s="2584"/>
      <c r="AH2225" s="2584"/>
      <c r="AI2225" s="2584"/>
      <c r="AJ2225" s="2584"/>
      <c r="AK2225" s="2586"/>
    </row>
    <row r="2226" spans="2:37" s="2887" customFormat="1" x14ac:dyDescent="0.2">
      <c r="B2226" s="2786" t="str">
        <f>+B2195</f>
        <v>.</v>
      </c>
    </row>
    <row r="2227" spans="2:37" s="2887" customFormat="1" ht="13.5" thickBot="1" x14ac:dyDescent="0.25"/>
    <row r="2228" spans="2:37" s="2887" customFormat="1" ht="20.25" x14ac:dyDescent="0.2">
      <c r="B2228" s="3616" t="s">
        <v>5060</v>
      </c>
      <c r="C2228" s="3617"/>
      <c r="D2228" s="3617"/>
      <c r="E2228" s="3617"/>
      <c r="F2228" s="3617"/>
      <c r="G2228" s="3617"/>
      <c r="H2228" s="3617"/>
      <c r="I2228" s="3617"/>
      <c r="J2228" s="3617"/>
      <c r="K2228" s="3617"/>
      <c r="L2228" s="3617"/>
      <c r="M2228" s="3617"/>
      <c r="N2228" s="3617"/>
      <c r="O2228" s="3617"/>
      <c r="P2228" s="3617"/>
      <c r="Q2228" s="3617"/>
      <c r="R2228" s="3617"/>
      <c r="S2228" s="3617"/>
      <c r="T2228" s="3617"/>
      <c r="U2228" s="3617"/>
      <c r="V2228" s="3617"/>
      <c r="W2228" s="3617"/>
      <c r="X2228" s="3617"/>
      <c r="Y2228" s="3617"/>
      <c r="Z2228" s="3617"/>
      <c r="AA2228" s="3617"/>
      <c r="AB2228" s="3617"/>
      <c r="AC2228" s="3617"/>
      <c r="AD2228" s="3617"/>
      <c r="AE2228" s="3617"/>
      <c r="AF2228" s="3617"/>
      <c r="AG2228" s="3617"/>
      <c r="AH2228" s="3617"/>
      <c r="AI2228" s="3617"/>
      <c r="AJ2228" s="3617"/>
      <c r="AK2228" s="3618"/>
    </row>
    <row r="2229" spans="2:37" s="2887" customFormat="1" x14ac:dyDescent="0.2">
      <c r="B2229" s="2579"/>
      <c r="C2229" s="2925"/>
      <c r="D2229" s="2925"/>
      <c r="E2229" s="2925"/>
      <c r="F2229" s="2925"/>
      <c r="G2229" s="2580"/>
      <c r="H2229" s="2580"/>
      <c r="I2229" s="2580"/>
      <c r="J2229" s="2580"/>
      <c r="K2229" s="2580"/>
      <c r="L2229" s="2580"/>
      <c r="M2229" s="2580"/>
      <c r="N2229" s="2580"/>
      <c r="O2229" s="2580"/>
      <c r="P2229" s="2580"/>
      <c r="Q2229" s="2580"/>
      <c r="R2229" s="2580"/>
      <c r="S2229" s="2580"/>
      <c r="T2229" s="2580"/>
      <c r="U2229" s="2580"/>
      <c r="V2229" s="2580"/>
      <c r="W2229" s="2580"/>
      <c r="X2229" s="2580"/>
      <c r="Y2229" s="2580"/>
      <c r="Z2229" s="2580"/>
      <c r="AA2229" s="2580"/>
      <c r="AB2229" s="2580"/>
      <c r="AC2229" s="2580"/>
      <c r="AD2229" s="2580"/>
      <c r="AE2229" s="2580"/>
      <c r="AF2229" s="2580"/>
      <c r="AG2229" s="2580"/>
      <c r="AH2229" s="2580"/>
      <c r="AI2229" s="2580"/>
      <c r="AJ2229" s="2580"/>
      <c r="AK2229" s="2581"/>
    </row>
    <row r="2230" spans="2:37" s="2887" customFormat="1" x14ac:dyDescent="0.2">
      <c r="B2230" s="2579" t="s">
        <v>5047</v>
      </c>
      <c r="C2230" s="2925"/>
      <c r="D2230" s="3720" t="s">
        <v>5566</v>
      </c>
      <c r="E2230" s="3720"/>
      <c r="F2230" s="3720"/>
      <c r="G2230" s="2580"/>
      <c r="H2230" s="2580"/>
      <c r="I2230" s="2580"/>
      <c r="J2230" s="2580"/>
      <c r="K2230" s="2580"/>
      <c r="L2230" s="2580"/>
      <c r="M2230" s="2580"/>
      <c r="N2230" s="2580"/>
      <c r="O2230" s="2580"/>
      <c r="P2230" s="2580"/>
      <c r="Q2230" s="2580"/>
      <c r="R2230" s="2580"/>
      <c r="S2230" s="2580"/>
      <c r="T2230" s="2580"/>
      <c r="U2230" s="2580"/>
      <c r="V2230" s="2580"/>
      <c r="W2230" s="2580"/>
      <c r="X2230" s="2580"/>
      <c r="Y2230" s="2580"/>
      <c r="Z2230" s="2580"/>
      <c r="AA2230" s="2580"/>
      <c r="AB2230" s="2580"/>
      <c r="AC2230" s="2580"/>
      <c r="AD2230" s="2580"/>
      <c r="AE2230" s="2580"/>
      <c r="AF2230" s="2580"/>
      <c r="AG2230" s="2580"/>
      <c r="AH2230" s="2580"/>
      <c r="AI2230" s="2580"/>
      <c r="AJ2230" s="2580"/>
      <c r="AK2230" s="2581"/>
    </row>
    <row r="2231" spans="2:37" s="2887" customFormat="1" ht="13.5" thickBot="1" x14ac:dyDescent="0.25">
      <c r="B2231" s="3620" t="s">
        <v>5061</v>
      </c>
      <c r="C2231" s="3621"/>
      <c r="D2231" s="3731">
        <v>41456</v>
      </c>
      <c r="E2231" s="3732"/>
      <c r="F2231" s="2925"/>
      <c r="G2231" s="2580"/>
      <c r="H2231" s="2580"/>
      <c r="I2231" s="2580"/>
      <c r="J2231" s="2580"/>
      <c r="K2231" s="2580"/>
      <c r="L2231" s="2580"/>
      <c r="M2231" s="2580"/>
      <c r="N2231" s="2580"/>
      <c r="O2231" s="2580"/>
      <c r="P2231" s="2580"/>
      <c r="Q2231" s="2580"/>
      <c r="R2231" s="2580"/>
      <c r="S2231" s="2580"/>
      <c r="T2231" s="2580"/>
      <c r="U2231" s="2580"/>
      <c r="V2231" s="2580"/>
      <c r="W2231" s="2580"/>
      <c r="X2231" s="2580"/>
      <c r="Y2231" s="2580"/>
      <c r="Z2231" s="2580"/>
      <c r="AA2231" s="2580"/>
      <c r="AB2231" s="2580"/>
      <c r="AC2231" s="2580"/>
      <c r="AD2231" s="2580"/>
      <c r="AE2231" s="2580"/>
      <c r="AF2231" s="2580"/>
      <c r="AG2231" s="2580"/>
      <c r="AH2231" s="2580"/>
      <c r="AI2231" s="2580"/>
      <c r="AJ2231" s="2580"/>
      <c r="AK2231" s="2581"/>
    </row>
    <row r="2232" spans="2:37" s="2887" customFormat="1" ht="39.75" customHeight="1" thickBot="1" x14ac:dyDescent="0.25">
      <c r="B2232" s="3633" t="s">
        <v>5062</v>
      </c>
      <c r="C2232" s="3677"/>
      <c r="D2232" s="3721" t="s">
        <v>5567</v>
      </c>
      <c r="E2232" s="3722"/>
      <c r="F2232" s="3722"/>
      <c r="G2232" s="3722"/>
      <c r="H2232" s="3722"/>
      <c r="I2232" s="3722"/>
      <c r="J2232" s="3722"/>
      <c r="K2232" s="3723"/>
      <c r="L2232" s="2580"/>
      <c r="M2232" s="2580"/>
      <c r="N2232" s="2580"/>
      <c r="O2232" s="2580"/>
      <c r="P2232" s="2580"/>
      <c r="Q2232" s="2580"/>
      <c r="R2232" s="2580"/>
      <c r="S2232" s="2580"/>
      <c r="T2232" s="2580"/>
      <c r="U2232" s="2580"/>
      <c r="V2232" s="2580"/>
      <c r="W2232" s="2580"/>
      <c r="X2232" s="2580"/>
      <c r="Y2232" s="2580"/>
      <c r="Z2232" s="2580"/>
      <c r="AA2232" s="2580"/>
      <c r="AB2232" s="2580"/>
      <c r="AC2232" s="2580"/>
      <c r="AD2232" s="2580"/>
      <c r="AE2232" s="2580"/>
      <c r="AF2232" s="2580"/>
      <c r="AG2232" s="2580"/>
      <c r="AH2232" s="2580"/>
      <c r="AI2232" s="2580"/>
      <c r="AJ2232" s="2580"/>
      <c r="AK2232" s="2581"/>
    </row>
    <row r="2233" spans="2:37" s="2887" customFormat="1" ht="12.75" customHeight="1" thickBot="1" x14ac:dyDescent="0.25">
      <c r="B2233" s="3635"/>
      <c r="C2233" s="3626"/>
      <c r="D2233" s="3626"/>
      <c r="E2233" s="3626"/>
      <c r="F2233" s="3626"/>
      <c r="G2233" s="3626"/>
      <c r="H2233" s="3626"/>
      <c r="I2233" s="3626"/>
      <c r="J2233" s="3626"/>
      <c r="K2233" s="3626"/>
      <c r="L2233" s="3626"/>
      <c r="M2233" s="3626"/>
      <c r="N2233" s="3626"/>
      <c r="O2233" s="3626"/>
      <c r="P2233" s="3626"/>
      <c r="Q2233" s="3626"/>
      <c r="R2233" s="2580"/>
      <c r="S2233" s="2580"/>
      <c r="T2233" s="2580"/>
      <c r="U2233" s="2580"/>
      <c r="V2233" s="2580"/>
      <c r="W2233" s="2580"/>
      <c r="X2233" s="2580"/>
      <c r="Y2233" s="2580"/>
      <c r="Z2233" s="2580"/>
      <c r="AA2233" s="2580"/>
      <c r="AB2233" s="2580"/>
      <c r="AC2233" s="2580"/>
      <c r="AD2233" s="2580"/>
      <c r="AE2233" s="2580"/>
      <c r="AF2233" s="2580"/>
      <c r="AG2233" s="2580"/>
      <c r="AH2233" s="2580"/>
      <c r="AI2233" s="2580"/>
      <c r="AJ2233" s="2580"/>
      <c r="AK2233" s="2581"/>
    </row>
    <row r="2234" spans="2:37" s="2887" customFormat="1" ht="22.5" customHeight="1" thickBot="1" x14ac:dyDescent="0.25">
      <c r="B2234" s="3627" t="s">
        <v>5063</v>
      </c>
      <c r="C2234" s="3627"/>
      <c r="D2234" s="3627" t="s">
        <v>5053</v>
      </c>
      <c r="E2234" s="3627" t="s">
        <v>5064</v>
      </c>
      <c r="F2234" s="3629" t="s">
        <v>224</v>
      </c>
      <c r="G2234" s="3629"/>
      <c r="H2234" s="3629"/>
      <c r="I2234" s="3629"/>
      <c r="J2234" s="3629"/>
      <c r="K2234" s="3629"/>
      <c r="L2234" s="3629"/>
      <c r="M2234" s="3629"/>
      <c r="N2234" s="3629"/>
      <c r="O2234" s="3629"/>
      <c r="P2234" s="3629"/>
      <c r="Q2234" s="3629"/>
      <c r="R2234" s="3629"/>
      <c r="S2234" s="3629" t="s">
        <v>340</v>
      </c>
      <c r="T2234" s="3629"/>
      <c r="U2234" s="3629"/>
      <c r="V2234" s="3629"/>
      <c r="W2234" s="3629"/>
      <c r="X2234" s="3629"/>
      <c r="Y2234" s="3629"/>
      <c r="Z2234" s="3629"/>
      <c r="AA2234" s="3629"/>
      <c r="AB2234" s="3629"/>
      <c r="AC2234" s="3629"/>
      <c r="AD2234" s="3629" t="s">
        <v>225</v>
      </c>
      <c r="AE2234" s="3629"/>
      <c r="AF2234" s="3629"/>
      <c r="AG2234" s="3629"/>
      <c r="AH2234" s="3630" t="s">
        <v>5048</v>
      </c>
      <c r="AI2234" s="3630"/>
      <c r="AJ2234" s="3630"/>
      <c r="AK2234" s="2581"/>
    </row>
    <row r="2235" spans="2:37" s="2887" customFormat="1" ht="29.25" customHeight="1" thickBot="1" x14ac:dyDescent="0.25">
      <c r="B2235" s="3628"/>
      <c r="C2235" s="3628"/>
      <c r="D2235" s="3628"/>
      <c r="E2235" s="3628"/>
      <c r="F2235" s="3628" t="s">
        <v>5065</v>
      </c>
      <c r="G2235" s="3628" t="s">
        <v>5066</v>
      </c>
      <c r="H2235" s="3627" t="s">
        <v>5067</v>
      </c>
      <c r="I2235" s="3631" t="s">
        <v>5068</v>
      </c>
      <c r="J2235" s="3631" t="s">
        <v>5069</v>
      </c>
      <c r="K2235" s="3632" t="s">
        <v>5070</v>
      </c>
      <c r="L2235" s="3632" t="s">
        <v>5071</v>
      </c>
      <c r="M2235" s="3631" t="s">
        <v>5072</v>
      </c>
      <c r="N2235" s="3631"/>
      <c r="O2235" s="3632" t="s">
        <v>5073</v>
      </c>
      <c r="P2235" s="3632" t="s">
        <v>5074</v>
      </c>
      <c r="Q2235" s="3632" t="s">
        <v>5075</v>
      </c>
      <c r="R2235" s="3632" t="s">
        <v>5076</v>
      </c>
      <c r="S2235" s="3627" t="s">
        <v>5077</v>
      </c>
      <c r="T2235" s="3627" t="s">
        <v>5078</v>
      </c>
      <c r="U2235" s="3627" t="s">
        <v>5079</v>
      </c>
      <c r="V2235" s="3627" t="s">
        <v>5080</v>
      </c>
      <c r="W2235" s="3627" t="s">
        <v>5081</v>
      </c>
      <c r="X2235" s="3627" t="s">
        <v>5082</v>
      </c>
      <c r="Y2235" s="3627" t="s">
        <v>5083</v>
      </c>
      <c r="Z2235" s="3627" t="s">
        <v>5084</v>
      </c>
      <c r="AA2235" s="3627" t="s">
        <v>5085</v>
      </c>
      <c r="AB2235" s="3631" t="s">
        <v>5086</v>
      </c>
      <c r="AC2235" s="3631" t="s">
        <v>5087</v>
      </c>
      <c r="AD2235" s="3627" t="s">
        <v>5088</v>
      </c>
      <c r="AE2235" s="3627" t="s">
        <v>5089</v>
      </c>
      <c r="AF2235" s="3627" t="s">
        <v>5090</v>
      </c>
      <c r="AG2235" s="3627" t="s">
        <v>5091</v>
      </c>
      <c r="AH2235" s="3627" t="s">
        <v>1162</v>
      </c>
      <c r="AI2235" s="3627" t="s">
        <v>5049</v>
      </c>
      <c r="AJ2235" s="3627" t="s">
        <v>5050</v>
      </c>
      <c r="AK2235" s="2581"/>
    </row>
    <row r="2236" spans="2:37" s="2887" customFormat="1" ht="30" customHeight="1" thickBot="1" x14ac:dyDescent="0.25">
      <c r="B2236" s="3628"/>
      <c r="C2236" s="3628"/>
      <c r="D2236" s="3628"/>
      <c r="E2236" s="3628"/>
      <c r="F2236" s="3628"/>
      <c r="G2236" s="3628"/>
      <c r="H2236" s="3628"/>
      <c r="I2236" s="3632"/>
      <c r="J2236" s="3632"/>
      <c r="K2236" s="3632"/>
      <c r="L2236" s="3632"/>
      <c r="M2236" s="2923" t="s">
        <v>5092</v>
      </c>
      <c r="N2236" s="2924" t="s">
        <v>2809</v>
      </c>
      <c r="O2236" s="3632"/>
      <c r="P2236" s="3632"/>
      <c r="Q2236" s="3632"/>
      <c r="R2236" s="3632"/>
      <c r="S2236" s="3628"/>
      <c r="T2236" s="3628"/>
      <c r="U2236" s="3628"/>
      <c r="V2236" s="3628"/>
      <c r="W2236" s="3628"/>
      <c r="X2236" s="3628"/>
      <c r="Y2236" s="3628"/>
      <c r="Z2236" s="3628"/>
      <c r="AA2236" s="3628"/>
      <c r="AB2236" s="3632"/>
      <c r="AC2236" s="3632"/>
      <c r="AD2236" s="3628"/>
      <c r="AE2236" s="3628"/>
      <c r="AF2236" s="3628"/>
      <c r="AG2236" s="3628"/>
      <c r="AH2236" s="3628"/>
      <c r="AI2236" s="3628"/>
      <c r="AJ2236" s="3628"/>
      <c r="AK2236" s="2581"/>
    </row>
    <row r="2237" spans="2:37" s="2887" customFormat="1" ht="51" x14ac:dyDescent="0.2">
      <c r="B2237" s="3726" t="s">
        <v>5568</v>
      </c>
      <c r="C2237" s="3727"/>
      <c r="D2237" s="2587" t="s">
        <v>5569</v>
      </c>
      <c r="E2237" s="2588">
        <v>67.2</v>
      </c>
      <c r="F2237" s="2588">
        <v>24.303999999999998</v>
      </c>
      <c r="G2237" s="2609" t="s">
        <v>1545</v>
      </c>
      <c r="H2237" s="2609" t="s">
        <v>1545</v>
      </c>
      <c r="I2237" s="2609" t="s">
        <v>1545</v>
      </c>
      <c r="J2237" s="2698">
        <v>155</v>
      </c>
      <c r="K2237" s="2697">
        <v>0.15680000000000002</v>
      </c>
      <c r="L2237" s="2697">
        <v>0.15680000000000002</v>
      </c>
      <c r="M2237" s="2698">
        <v>155</v>
      </c>
      <c r="N2237" s="2698">
        <v>155</v>
      </c>
      <c r="O2237" s="2697">
        <v>0.15680000000000002</v>
      </c>
      <c r="P2237" s="2697">
        <v>0.15680000000000002</v>
      </c>
      <c r="Q2237" s="2697">
        <v>0.15680000000000002</v>
      </c>
      <c r="R2237" s="2697">
        <v>0.15680000000000002</v>
      </c>
      <c r="S2237" s="2709">
        <v>5.6000000000000005</v>
      </c>
      <c r="T2237" s="2609" t="s">
        <v>1545</v>
      </c>
      <c r="U2237" s="2609" t="s">
        <v>1545</v>
      </c>
      <c r="V2237" s="2610" t="s">
        <v>1143</v>
      </c>
      <c r="W2237" s="2697">
        <v>2.8000000000000004E-2</v>
      </c>
      <c r="X2237" s="2697">
        <v>6.720000000000001E-2</v>
      </c>
      <c r="Y2237" s="2610" t="s">
        <v>1545</v>
      </c>
      <c r="Z2237" s="2610" t="s">
        <v>1545</v>
      </c>
      <c r="AA2237" s="2610" t="s">
        <v>1545</v>
      </c>
      <c r="AB2237" s="2610" t="s">
        <v>1545</v>
      </c>
      <c r="AC2237" s="2697">
        <v>6.720000000000001E-2</v>
      </c>
      <c r="AD2237" s="2588">
        <v>26.107200000000002</v>
      </c>
      <c r="AE2237" s="2610" t="s">
        <v>5570</v>
      </c>
      <c r="AF2237" s="2699">
        <v>3.6960000000000007E-2</v>
      </c>
      <c r="AG2237" s="2699">
        <v>0.11200000000000002</v>
      </c>
      <c r="AH2237" s="2655" t="s">
        <v>5108</v>
      </c>
      <c r="AI2237" s="2655" t="s">
        <v>5109</v>
      </c>
      <c r="AJ2237" s="2657">
        <v>11.188800000000001</v>
      </c>
      <c r="AK2237" s="2581"/>
    </row>
    <row r="2238" spans="2:37" s="2887" customFormat="1" x14ac:dyDescent="0.2">
      <c r="B2238" s="3733" t="s">
        <v>5571</v>
      </c>
      <c r="C2238" s="3734"/>
      <c r="D2238" s="2564" t="s">
        <v>5572</v>
      </c>
      <c r="E2238" s="2565">
        <v>67.2</v>
      </c>
      <c r="F2238" s="2565">
        <v>35.492800000000003</v>
      </c>
      <c r="G2238" s="2568" t="s">
        <v>1545</v>
      </c>
      <c r="H2238" s="2568" t="s">
        <v>1545</v>
      </c>
      <c r="I2238" s="2568" t="s">
        <v>1545</v>
      </c>
      <c r="J2238" s="2567">
        <v>226</v>
      </c>
      <c r="K2238" s="2566">
        <v>0.15680000000000002</v>
      </c>
      <c r="L2238" s="2566">
        <v>0.15680000000000002</v>
      </c>
      <c r="M2238" s="2567">
        <v>226</v>
      </c>
      <c r="N2238" s="2567">
        <v>226</v>
      </c>
      <c r="O2238" s="2566">
        <v>0.15680000000000002</v>
      </c>
      <c r="P2238" s="2566">
        <v>0.15680000000000002</v>
      </c>
      <c r="Q2238" s="2566">
        <v>0.15680000000000002</v>
      </c>
      <c r="R2238" s="2566">
        <v>0.15680000000000002</v>
      </c>
      <c r="S2238" s="2621">
        <v>5.6000000000000005</v>
      </c>
      <c r="T2238" s="2568" t="s">
        <v>1545</v>
      </c>
      <c r="U2238" s="2568" t="s">
        <v>1545</v>
      </c>
      <c r="V2238" s="2569" t="s">
        <v>1143</v>
      </c>
      <c r="W2238" s="2566">
        <v>2.8000000000000004E-2</v>
      </c>
      <c r="X2238" s="2566">
        <v>6.720000000000001E-2</v>
      </c>
      <c r="Y2238" s="2569" t="s">
        <v>1545</v>
      </c>
      <c r="Z2238" s="2569" t="s">
        <v>1545</v>
      </c>
      <c r="AA2238" s="2569" t="s">
        <v>1545</v>
      </c>
      <c r="AB2238" s="2569" t="s">
        <v>1545</v>
      </c>
      <c r="AC2238" s="2566">
        <v>6.720000000000001E-2</v>
      </c>
      <c r="AD2238" s="2565">
        <v>26.107200000000002</v>
      </c>
      <c r="AE2238" s="2569" t="s">
        <v>5570</v>
      </c>
      <c r="AF2238" s="2570">
        <v>3.6960000000000007E-2</v>
      </c>
      <c r="AG2238" s="2570">
        <v>0.11200000000000002</v>
      </c>
      <c r="AH2238" s="2622" t="s">
        <v>1545</v>
      </c>
      <c r="AI2238" s="2622" t="s">
        <v>1545</v>
      </c>
      <c r="AJ2238" s="2658" t="s">
        <v>1545</v>
      </c>
      <c r="AK2238" s="2581"/>
    </row>
    <row r="2239" spans="2:37" s="2887" customFormat="1" ht="51" x14ac:dyDescent="0.2">
      <c r="B2239" s="3733" t="s">
        <v>5573</v>
      </c>
      <c r="C2239" s="3734"/>
      <c r="D2239" s="2564" t="s">
        <v>5574</v>
      </c>
      <c r="E2239" s="2565">
        <v>78.400000000000006</v>
      </c>
      <c r="F2239" s="2565">
        <v>31.7744</v>
      </c>
      <c r="G2239" s="2568" t="s">
        <v>1545</v>
      </c>
      <c r="H2239" s="2568" t="s">
        <v>1545</v>
      </c>
      <c r="I2239" s="2568" t="s">
        <v>1545</v>
      </c>
      <c r="J2239" s="2567">
        <v>202</v>
      </c>
      <c r="K2239" s="2566">
        <v>0.15680000000000002</v>
      </c>
      <c r="L2239" s="2566">
        <v>0.15680000000000002</v>
      </c>
      <c r="M2239" s="2567">
        <v>202</v>
      </c>
      <c r="N2239" s="2567">
        <v>202</v>
      </c>
      <c r="O2239" s="2566">
        <v>0.15680000000000002</v>
      </c>
      <c r="P2239" s="2566">
        <v>0.15680000000000002</v>
      </c>
      <c r="Q2239" s="2566">
        <v>0.15680000000000002</v>
      </c>
      <c r="R2239" s="2566">
        <v>0.15680000000000002</v>
      </c>
      <c r="S2239" s="2621">
        <v>5.6000000000000005</v>
      </c>
      <c r="T2239" s="2568" t="s">
        <v>1545</v>
      </c>
      <c r="U2239" s="2568" t="s">
        <v>1545</v>
      </c>
      <c r="V2239" s="2569" t="s">
        <v>1143</v>
      </c>
      <c r="W2239" s="2566">
        <v>2.8000000000000004E-2</v>
      </c>
      <c r="X2239" s="2566">
        <v>6.720000000000001E-2</v>
      </c>
      <c r="Y2239" s="2569" t="s">
        <v>1545</v>
      </c>
      <c r="Z2239" s="2569" t="s">
        <v>1545</v>
      </c>
      <c r="AA2239" s="2569" t="s">
        <v>1545</v>
      </c>
      <c r="AB2239" s="2569" t="s">
        <v>1545</v>
      </c>
      <c r="AC2239" s="2566">
        <v>6.720000000000001E-2</v>
      </c>
      <c r="AD2239" s="2565">
        <v>29.836800000000004</v>
      </c>
      <c r="AE2239" s="2569" t="s">
        <v>56</v>
      </c>
      <c r="AF2239" s="2570">
        <v>3.6960000000000007E-2</v>
      </c>
      <c r="AG2239" s="2570">
        <v>0.11200000000000002</v>
      </c>
      <c r="AH2239" s="2622" t="s">
        <v>5108</v>
      </c>
      <c r="AI2239" s="2622" t="s">
        <v>5109</v>
      </c>
      <c r="AJ2239" s="2824">
        <v>11.188800000000001</v>
      </c>
      <c r="AK2239" s="2581"/>
    </row>
    <row r="2240" spans="2:37" s="2887" customFormat="1" x14ac:dyDescent="0.2">
      <c r="B2240" s="3733" t="s">
        <v>5575</v>
      </c>
      <c r="C2240" s="3734"/>
      <c r="D2240" s="2564" t="s">
        <v>5576</v>
      </c>
      <c r="E2240" s="2565">
        <v>78.400000000000006</v>
      </c>
      <c r="F2240" s="2565">
        <v>42.963200000000001</v>
      </c>
      <c r="G2240" s="2568" t="s">
        <v>1545</v>
      </c>
      <c r="H2240" s="2568" t="s">
        <v>1545</v>
      </c>
      <c r="I2240" s="2568" t="s">
        <v>1545</v>
      </c>
      <c r="J2240" s="2567">
        <v>274</v>
      </c>
      <c r="K2240" s="2566">
        <v>0.15680000000000002</v>
      </c>
      <c r="L2240" s="2566">
        <v>0.15680000000000002</v>
      </c>
      <c r="M2240" s="2567">
        <v>274</v>
      </c>
      <c r="N2240" s="2567">
        <v>274</v>
      </c>
      <c r="O2240" s="2566">
        <v>0.15680000000000002</v>
      </c>
      <c r="P2240" s="2566">
        <v>0.15680000000000002</v>
      </c>
      <c r="Q2240" s="2566">
        <v>0.15680000000000002</v>
      </c>
      <c r="R2240" s="2566">
        <v>0.15680000000000002</v>
      </c>
      <c r="S2240" s="2621">
        <v>5.6000000000000005</v>
      </c>
      <c r="T2240" s="2568" t="s">
        <v>1545</v>
      </c>
      <c r="U2240" s="2568" t="s">
        <v>1545</v>
      </c>
      <c r="V2240" s="2569" t="s">
        <v>1143</v>
      </c>
      <c r="W2240" s="2566">
        <v>2.8000000000000004E-2</v>
      </c>
      <c r="X2240" s="2566">
        <v>6.720000000000001E-2</v>
      </c>
      <c r="Y2240" s="2569" t="s">
        <v>1545</v>
      </c>
      <c r="Z2240" s="2569" t="s">
        <v>1545</v>
      </c>
      <c r="AA2240" s="2569" t="s">
        <v>1545</v>
      </c>
      <c r="AB2240" s="2569" t="s">
        <v>1545</v>
      </c>
      <c r="AC2240" s="2566">
        <v>6.720000000000001E-2</v>
      </c>
      <c r="AD2240" s="2565">
        <v>29.836800000000004</v>
      </c>
      <c r="AE2240" s="2569" t="s">
        <v>56</v>
      </c>
      <c r="AF2240" s="2570">
        <v>3.6960000000000007E-2</v>
      </c>
      <c r="AG2240" s="2570">
        <v>0.11200000000000002</v>
      </c>
      <c r="AH2240" s="2622" t="s">
        <v>1545</v>
      </c>
      <c r="AI2240" s="2622" t="s">
        <v>1545</v>
      </c>
      <c r="AJ2240" s="2658" t="s">
        <v>1545</v>
      </c>
      <c r="AK2240" s="2581"/>
    </row>
    <row r="2241" spans="2:37" s="2887" customFormat="1" ht="51" x14ac:dyDescent="0.2">
      <c r="B2241" s="3733" t="s">
        <v>5577</v>
      </c>
      <c r="C2241" s="3734"/>
      <c r="D2241" s="2564" t="s">
        <v>5578</v>
      </c>
      <c r="E2241" s="2565">
        <v>89.600000000000009</v>
      </c>
      <c r="F2241" s="2565">
        <v>36.444800000000001</v>
      </c>
      <c r="G2241" s="2568" t="s">
        <v>1545</v>
      </c>
      <c r="H2241" s="2568" t="s">
        <v>1545</v>
      </c>
      <c r="I2241" s="2568" t="s">
        <v>1545</v>
      </c>
      <c r="J2241" s="2567">
        <v>250</v>
      </c>
      <c r="K2241" s="2566">
        <v>0.14560000000000001</v>
      </c>
      <c r="L2241" s="2566">
        <v>0.14560000000000001</v>
      </c>
      <c r="M2241" s="2567">
        <v>250</v>
      </c>
      <c r="N2241" s="2567">
        <v>250</v>
      </c>
      <c r="O2241" s="2566">
        <v>0.14560000000000001</v>
      </c>
      <c r="P2241" s="2566">
        <v>0.14560000000000001</v>
      </c>
      <c r="Q2241" s="2566">
        <v>0.14560000000000001</v>
      </c>
      <c r="R2241" s="2566">
        <v>0.14560000000000001</v>
      </c>
      <c r="S2241" s="2621">
        <v>8.4</v>
      </c>
      <c r="T2241" s="2568" t="s">
        <v>1545</v>
      </c>
      <c r="U2241" s="2568" t="s">
        <v>1545</v>
      </c>
      <c r="V2241" s="2569" t="s">
        <v>1127</v>
      </c>
      <c r="W2241" s="2566">
        <v>2.8000000000000004E-2</v>
      </c>
      <c r="X2241" s="2566">
        <v>6.720000000000001E-2</v>
      </c>
      <c r="Y2241" s="2569" t="s">
        <v>1545</v>
      </c>
      <c r="Z2241" s="2569" t="s">
        <v>1545</v>
      </c>
      <c r="AA2241" s="2569" t="s">
        <v>1545</v>
      </c>
      <c r="AB2241" s="2569" t="s">
        <v>1545</v>
      </c>
      <c r="AC2241" s="2566">
        <v>6.720000000000001E-2</v>
      </c>
      <c r="AD2241" s="2565">
        <v>33.566400000000002</v>
      </c>
      <c r="AE2241" s="2569" t="s">
        <v>5579</v>
      </c>
      <c r="AF2241" s="2570">
        <v>3.6960000000000007E-2</v>
      </c>
      <c r="AG2241" s="2570">
        <v>0.11200000000000002</v>
      </c>
      <c r="AH2241" s="2622" t="s">
        <v>5108</v>
      </c>
      <c r="AI2241" s="2622" t="s">
        <v>5109</v>
      </c>
      <c r="AJ2241" s="2824">
        <v>11.188800000000001</v>
      </c>
      <c r="AK2241" s="2581"/>
    </row>
    <row r="2242" spans="2:37" s="2887" customFormat="1" x14ac:dyDescent="0.2">
      <c r="B2242" s="3733" t="s">
        <v>5580</v>
      </c>
      <c r="C2242" s="3734"/>
      <c r="D2242" s="2564" t="s">
        <v>5581</v>
      </c>
      <c r="E2242" s="2565">
        <v>89.600000000000009</v>
      </c>
      <c r="F2242" s="2565">
        <v>47.633600000000008</v>
      </c>
      <c r="G2242" s="2568" t="s">
        <v>1545</v>
      </c>
      <c r="H2242" s="2568" t="s">
        <v>1545</v>
      </c>
      <c r="I2242" s="2568" t="s">
        <v>1545</v>
      </c>
      <c r="J2242" s="2567">
        <v>327</v>
      </c>
      <c r="K2242" s="2566">
        <v>0.14560000000000001</v>
      </c>
      <c r="L2242" s="2566">
        <v>0.14560000000000001</v>
      </c>
      <c r="M2242" s="2567">
        <v>327</v>
      </c>
      <c r="N2242" s="2567">
        <v>327</v>
      </c>
      <c r="O2242" s="2566">
        <v>0.14560000000000001</v>
      </c>
      <c r="P2242" s="2566">
        <v>0.14560000000000001</v>
      </c>
      <c r="Q2242" s="2566">
        <v>0.14560000000000001</v>
      </c>
      <c r="R2242" s="2566">
        <v>0.14560000000000001</v>
      </c>
      <c r="S2242" s="2621">
        <v>8.4</v>
      </c>
      <c r="T2242" s="2568" t="s">
        <v>1545</v>
      </c>
      <c r="U2242" s="2568" t="s">
        <v>1545</v>
      </c>
      <c r="V2242" s="2569" t="s">
        <v>1127</v>
      </c>
      <c r="W2242" s="2566">
        <v>2.8000000000000004E-2</v>
      </c>
      <c r="X2242" s="2566">
        <v>6.720000000000001E-2</v>
      </c>
      <c r="Y2242" s="2569" t="s">
        <v>1545</v>
      </c>
      <c r="Z2242" s="2569" t="s">
        <v>1545</v>
      </c>
      <c r="AA2242" s="2569" t="s">
        <v>1545</v>
      </c>
      <c r="AB2242" s="2569" t="s">
        <v>1545</v>
      </c>
      <c r="AC2242" s="2566">
        <v>6.720000000000001E-2</v>
      </c>
      <c r="AD2242" s="2565">
        <v>33.566400000000002</v>
      </c>
      <c r="AE2242" s="2569" t="s">
        <v>5579</v>
      </c>
      <c r="AF2242" s="2570">
        <v>3.6960000000000007E-2</v>
      </c>
      <c r="AG2242" s="2570">
        <v>0.11200000000000002</v>
      </c>
      <c r="AH2242" s="2622" t="s">
        <v>1545</v>
      </c>
      <c r="AI2242" s="2622" t="s">
        <v>1545</v>
      </c>
      <c r="AJ2242" s="2658" t="s">
        <v>1545</v>
      </c>
      <c r="AK2242" s="2581"/>
    </row>
    <row r="2243" spans="2:37" s="2887" customFormat="1" ht="51" x14ac:dyDescent="0.2">
      <c r="B2243" s="3733" t="s">
        <v>5582</v>
      </c>
      <c r="C2243" s="3734"/>
      <c r="D2243" s="2564" t="s">
        <v>5583</v>
      </c>
      <c r="E2243" s="2565">
        <v>112.00000000000001</v>
      </c>
      <c r="F2243" s="2565">
        <v>52.315200000000004</v>
      </c>
      <c r="G2243" s="2568" t="s">
        <v>1545</v>
      </c>
      <c r="H2243" s="2568" t="s">
        <v>1545</v>
      </c>
      <c r="I2243" s="2568" t="s">
        <v>1545</v>
      </c>
      <c r="J2243" s="2567">
        <v>389</v>
      </c>
      <c r="K2243" s="2566">
        <v>0.13440000000000002</v>
      </c>
      <c r="L2243" s="2566">
        <v>0.13440000000000002</v>
      </c>
      <c r="M2243" s="2567">
        <v>389</v>
      </c>
      <c r="N2243" s="2567">
        <v>389</v>
      </c>
      <c r="O2243" s="2566">
        <v>0.13440000000000002</v>
      </c>
      <c r="P2243" s="2566">
        <v>0.13440000000000002</v>
      </c>
      <c r="Q2243" s="2566">
        <v>0.13440000000000002</v>
      </c>
      <c r="R2243" s="2566">
        <v>0.13440000000000002</v>
      </c>
      <c r="S2243" s="2621">
        <v>11.200000000000001</v>
      </c>
      <c r="T2243" s="2568" t="s">
        <v>1545</v>
      </c>
      <c r="U2243" s="2568" t="s">
        <v>1545</v>
      </c>
      <c r="V2243" s="2569" t="s">
        <v>5584</v>
      </c>
      <c r="W2243" s="2566">
        <v>2.8000000000000004E-2</v>
      </c>
      <c r="X2243" s="2566">
        <v>6.720000000000001E-2</v>
      </c>
      <c r="Y2243" s="2569" t="s">
        <v>1545</v>
      </c>
      <c r="Z2243" s="2569" t="s">
        <v>1545</v>
      </c>
      <c r="AA2243" s="2569" t="s">
        <v>1545</v>
      </c>
      <c r="AB2243" s="2569" t="s">
        <v>1545</v>
      </c>
      <c r="AC2243" s="2566">
        <v>6.720000000000001E-2</v>
      </c>
      <c r="AD2243" s="2565">
        <v>37.295999999999999</v>
      </c>
      <c r="AE2243" s="2569" t="s">
        <v>58</v>
      </c>
      <c r="AF2243" s="2570">
        <v>3.6960000000000007E-2</v>
      </c>
      <c r="AG2243" s="2570">
        <v>0.11200000000000002</v>
      </c>
      <c r="AH2243" s="2622" t="s">
        <v>5108</v>
      </c>
      <c r="AI2243" s="2622" t="s">
        <v>5109</v>
      </c>
      <c r="AJ2243" s="2824">
        <v>11.188800000000001</v>
      </c>
      <c r="AK2243" s="2581"/>
    </row>
    <row r="2244" spans="2:37" s="2887" customFormat="1" ht="13.5" thickBot="1" x14ac:dyDescent="0.25">
      <c r="B2244" s="3737" t="s">
        <v>5585</v>
      </c>
      <c r="C2244" s="3738"/>
      <c r="D2244" s="2611" t="s">
        <v>5586</v>
      </c>
      <c r="E2244" s="2612">
        <v>112.00000000000001</v>
      </c>
      <c r="F2244" s="2612">
        <v>63.504000000000012</v>
      </c>
      <c r="G2244" s="2615" t="s">
        <v>1545</v>
      </c>
      <c r="H2244" s="2615" t="s">
        <v>1545</v>
      </c>
      <c r="I2244" s="2615" t="s">
        <v>1545</v>
      </c>
      <c r="J2244" s="2614">
        <v>472</v>
      </c>
      <c r="K2244" s="2613">
        <v>0.13440000000000002</v>
      </c>
      <c r="L2244" s="2613">
        <v>0.13440000000000002</v>
      </c>
      <c r="M2244" s="2614">
        <v>472</v>
      </c>
      <c r="N2244" s="2614">
        <v>472</v>
      </c>
      <c r="O2244" s="2613">
        <v>0.13440000000000002</v>
      </c>
      <c r="P2244" s="2613">
        <v>0.13440000000000002</v>
      </c>
      <c r="Q2244" s="2613">
        <v>0.13440000000000002</v>
      </c>
      <c r="R2244" s="2613">
        <v>0.13440000000000002</v>
      </c>
      <c r="S2244" s="2813">
        <v>11.200000000000001</v>
      </c>
      <c r="T2244" s="2615" t="s">
        <v>1545</v>
      </c>
      <c r="U2244" s="2615" t="s">
        <v>1545</v>
      </c>
      <c r="V2244" s="2616" t="s">
        <v>5584</v>
      </c>
      <c r="W2244" s="2613">
        <v>2.8000000000000004E-2</v>
      </c>
      <c r="X2244" s="2613">
        <v>6.720000000000001E-2</v>
      </c>
      <c r="Y2244" s="2616" t="s">
        <v>1545</v>
      </c>
      <c r="Z2244" s="2616" t="s">
        <v>1545</v>
      </c>
      <c r="AA2244" s="2616" t="s">
        <v>1545</v>
      </c>
      <c r="AB2244" s="2616" t="s">
        <v>1545</v>
      </c>
      <c r="AC2244" s="2613">
        <v>6.720000000000001E-2</v>
      </c>
      <c r="AD2244" s="2612">
        <v>37.295999999999999</v>
      </c>
      <c r="AE2244" s="2616" t="s">
        <v>58</v>
      </c>
      <c r="AF2244" s="2617">
        <v>3.6960000000000007E-2</v>
      </c>
      <c r="AG2244" s="2617">
        <v>0.11200000000000002</v>
      </c>
      <c r="AH2244" s="2664" t="s">
        <v>1545</v>
      </c>
      <c r="AI2244" s="2664" t="s">
        <v>1545</v>
      </c>
      <c r="AJ2244" s="2665" t="s">
        <v>1545</v>
      </c>
      <c r="AK2244" s="2581"/>
    </row>
    <row r="2245" spans="2:37" s="2887" customFormat="1" x14ac:dyDescent="0.2">
      <c r="B2245" s="2582"/>
      <c r="C2245" s="2575"/>
      <c r="D2245" s="2575"/>
      <c r="E2245" s="2575"/>
      <c r="F2245" s="2575"/>
      <c r="G2245" s="2575"/>
      <c r="H2245" s="2575"/>
      <c r="I2245" s="2576"/>
      <c r="J2245" s="2576"/>
      <c r="K2245" s="2576"/>
      <c r="L2245" s="2576"/>
      <c r="M2245" s="2575"/>
      <c r="N2245" s="2576"/>
      <c r="O2245" s="2576"/>
      <c r="P2245" s="2576"/>
      <c r="Q2245" s="2576"/>
      <c r="R2245" s="2576"/>
      <c r="S2245" s="2575"/>
      <c r="T2245" s="2574"/>
      <c r="U2245" s="2574"/>
      <c r="V2245" s="2574"/>
      <c r="W2245" s="2574"/>
      <c r="X2245" s="2574"/>
      <c r="Y2245" s="2574"/>
      <c r="Z2245" s="2574"/>
      <c r="AA2245" s="2574"/>
      <c r="AB2245" s="2574"/>
      <c r="AC2245" s="2574"/>
      <c r="AD2245" s="2574"/>
      <c r="AE2245" s="2574"/>
      <c r="AF2245" s="2574"/>
      <c r="AG2245" s="2574"/>
      <c r="AH2245" s="2574"/>
      <c r="AI2245" s="2574"/>
      <c r="AJ2245" s="2574"/>
      <c r="AK2245" s="2581"/>
    </row>
    <row r="2246" spans="2:37" s="2887" customFormat="1" ht="14.25" x14ac:dyDescent="0.2">
      <c r="B2246" s="3641" t="s">
        <v>5051</v>
      </c>
      <c r="C2246" s="3642"/>
      <c r="D2246" s="3728" t="s">
        <v>10</v>
      </c>
      <c r="E2246" s="3728"/>
      <c r="F2246" s="3728"/>
      <c r="G2246" s="3728"/>
      <c r="H2246" s="2578"/>
      <c r="I2246" s="2578"/>
      <c r="J2246" s="2578"/>
      <c r="K2246" s="2578"/>
      <c r="L2246" s="2578"/>
      <c r="M2246" s="2578"/>
      <c r="N2246" s="2578"/>
      <c r="O2246" s="2578"/>
      <c r="P2246" s="2578"/>
      <c r="Q2246" s="2578"/>
      <c r="R2246" s="2578"/>
      <c r="S2246" s="2578"/>
      <c r="T2246" s="2574"/>
      <c r="U2246" s="2574"/>
      <c r="V2246" s="2574"/>
      <c r="W2246" s="2574"/>
      <c r="X2246" s="2574"/>
      <c r="Y2246" s="2574"/>
      <c r="Z2246" s="2574"/>
      <c r="AA2246" s="2574"/>
      <c r="AB2246" s="2574"/>
      <c r="AC2246" s="2574"/>
      <c r="AD2246" s="2574"/>
      <c r="AE2246" s="2574"/>
      <c r="AF2246" s="2574"/>
      <c r="AG2246" s="2574"/>
      <c r="AH2246" s="2574"/>
      <c r="AI2246" s="2574"/>
      <c r="AJ2246" s="2574"/>
      <c r="AK2246" s="2581"/>
    </row>
    <row r="2247" spans="2:37" s="2887" customFormat="1" ht="14.25" x14ac:dyDescent="0.2">
      <c r="B2247" s="3641" t="s">
        <v>5052</v>
      </c>
      <c r="C2247" s="3642"/>
      <c r="D2247" s="3728" t="s">
        <v>10</v>
      </c>
      <c r="E2247" s="3728"/>
      <c r="F2247" s="3728"/>
      <c r="G2247" s="3728"/>
      <c r="H2247" s="2578"/>
      <c r="I2247" s="2578"/>
      <c r="J2247" s="2578"/>
      <c r="K2247" s="2578"/>
      <c r="L2247" s="2578"/>
      <c r="M2247" s="2578"/>
      <c r="N2247" s="2578"/>
      <c r="O2247" s="2578"/>
      <c r="P2247" s="2578"/>
      <c r="Q2247" s="2578"/>
      <c r="R2247" s="2578"/>
      <c r="S2247" s="2578"/>
      <c r="T2247" s="2574"/>
      <c r="U2247" s="2574"/>
      <c r="V2247" s="2574"/>
      <c r="W2247" s="2574"/>
      <c r="X2247" s="2574"/>
      <c r="Y2247" s="2574"/>
      <c r="Z2247" s="2574"/>
      <c r="AA2247" s="2574"/>
      <c r="AB2247" s="2574"/>
      <c r="AC2247" s="2574"/>
      <c r="AD2247" s="2574"/>
      <c r="AE2247" s="2574"/>
      <c r="AF2247" s="2574"/>
      <c r="AG2247" s="2574"/>
      <c r="AH2247" s="2574"/>
      <c r="AI2247" s="2574"/>
      <c r="AJ2247" s="2574"/>
      <c r="AK2247" s="2581"/>
    </row>
    <row r="2248" spans="2:37" s="2887" customFormat="1" ht="15.75" thickBot="1" x14ac:dyDescent="0.25">
      <c r="B2248" s="3645"/>
      <c r="C2248" s="3646"/>
      <c r="D2248" s="3647"/>
      <c r="E2248" s="3647"/>
      <c r="F2248" s="3647"/>
      <c r="G2248" s="3647"/>
      <c r="H2248" s="2583"/>
      <c r="I2248" s="2583"/>
      <c r="J2248" s="2583"/>
      <c r="K2248" s="2583"/>
      <c r="L2248" s="2583"/>
      <c r="M2248" s="2583"/>
      <c r="N2248" s="2583"/>
      <c r="O2248" s="2583"/>
      <c r="P2248" s="2583"/>
      <c r="Q2248" s="2583"/>
      <c r="R2248" s="2583"/>
      <c r="S2248" s="2583"/>
      <c r="T2248" s="2584"/>
      <c r="U2248" s="2584"/>
      <c r="V2248" s="2584"/>
      <c r="W2248" s="2584"/>
      <c r="X2248" s="2584"/>
      <c r="Y2248" s="2584"/>
      <c r="Z2248" s="2584"/>
      <c r="AA2248" s="2584"/>
      <c r="AB2248" s="2584"/>
      <c r="AC2248" s="2584"/>
      <c r="AD2248" s="2584"/>
      <c r="AE2248" s="2584"/>
      <c r="AF2248" s="2584"/>
      <c r="AG2248" s="2584"/>
      <c r="AH2248" s="2584"/>
      <c r="AI2248" s="2584"/>
      <c r="AJ2248" s="2584"/>
      <c r="AK2248" s="2586"/>
    </row>
    <row r="2249" spans="2:37" s="2887" customFormat="1" x14ac:dyDescent="0.2">
      <c r="B2249" s="2786" t="str">
        <f>+B2226</f>
        <v>.</v>
      </c>
    </row>
    <row r="2250" spans="2:37" s="2887" customFormat="1" ht="13.5" thickBot="1" x14ac:dyDescent="0.25"/>
    <row r="2251" spans="2:37" s="2887" customFormat="1" ht="20.25" x14ac:dyDescent="0.2">
      <c r="B2251" s="3616" t="s">
        <v>5060</v>
      </c>
      <c r="C2251" s="3617"/>
      <c r="D2251" s="3617"/>
      <c r="E2251" s="3617"/>
      <c r="F2251" s="3617"/>
      <c r="G2251" s="3617"/>
      <c r="H2251" s="3617"/>
      <c r="I2251" s="3617"/>
      <c r="J2251" s="3617"/>
      <c r="K2251" s="3617"/>
      <c r="L2251" s="3617"/>
      <c r="M2251" s="3617"/>
      <c r="N2251" s="3617"/>
      <c r="O2251" s="3617"/>
      <c r="P2251" s="3617"/>
      <c r="Q2251" s="3617"/>
      <c r="R2251" s="3617"/>
      <c r="S2251" s="3617"/>
      <c r="T2251" s="3617"/>
      <c r="U2251" s="3617"/>
      <c r="V2251" s="3617"/>
      <c r="W2251" s="3617"/>
      <c r="X2251" s="3617"/>
      <c r="Y2251" s="3617"/>
      <c r="Z2251" s="3617"/>
      <c r="AA2251" s="3617"/>
      <c r="AB2251" s="3617"/>
      <c r="AC2251" s="3617"/>
      <c r="AD2251" s="3617"/>
      <c r="AE2251" s="3617"/>
      <c r="AF2251" s="3617"/>
      <c r="AG2251" s="3617"/>
      <c r="AH2251" s="3617"/>
      <c r="AI2251" s="3617"/>
      <c r="AJ2251" s="3617"/>
      <c r="AK2251" s="3618"/>
    </row>
    <row r="2252" spans="2:37" s="2887" customFormat="1" x14ac:dyDescent="0.2">
      <c r="B2252" s="2579"/>
      <c r="C2252" s="2925"/>
      <c r="D2252" s="2925"/>
      <c r="E2252" s="2925"/>
      <c r="F2252" s="2925"/>
      <c r="G2252" s="2580"/>
      <c r="H2252" s="2580"/>
      <c r="I2252" s="2580"/>
      <c r="J2252" s="2580"/>
      <c r="K2252" s="2580"/>
      <c r="L2252" s="2580"/>
      <c r="M2252" s="2580"/>
      <c r="N2252" s="2580"/>
      <c r="O2252" s="2580"/>
      <c r="P2252" s="2580"/>
      <c r="Q2252" s="2580"/>
      <c r="R2252" s="2580"/>
      <c r="S2252" s="2580"/>
      <c r="T2252" s="2580"/>
      <c r="U2252" s="2580"/>
      <c r="V2252" s="2580"/>
      <c r="W2252" s="2580"/>
      <c r="X2252" s="2580"/>
      <c r="Y2252" s="2580"/>
      <c r="Z2252" s="2580"/>
      <c r="AA2252" s="2580"/>
      <c r="AB2252" s="2580"/>
      <c r="AC2252" s="2580"/>
      <c r="AD2252" s="2580"/>
      <c r="AE2252" s="2580"/>
      <c r="AF2252" s="2580"/>
      <c r="AG2252" s="2580"/>
      <c r="AH2252" s="2580"/>
      <c r="AI2252" s="2580"/>
      <c r="AJ2252" s="2580"/>
      <c r="AK2252" s="2581"/>
    </row>
    <row r="2253" spans="2:37" s="2887" customFormat="1" x14ac:dyDescent="0.2">
      <c r="B2253" s="2579" t="s">
        <v>5047</v>
      </c>
      <c r="C2253" s="2925"/>
      <c r="D2253" s="3720" t="s">
        <v>5561</v>
      </c>
      <c r="E2253" s="3720"/>
      <c r="F2253" s="3720"/>
      <c r="G2253" s="2580"/>
      <c r="H2253" s="2580"/>
      <c r="I2253" s="2580"/>
      <c r="J2253" s="2580"/>
      <c r="K2253" s="2580"/>
      <c r="L2253" s="2580"/>
      <c r="M2253" s="2580"/>
      <c r="N2253" s="2580"/>
      <c r="O2253" s="2580"/>
      <c r="P2253" s="2580"/>
      <c r="Q2253" s="2580"/>
      <c r="R2253" s="2580"/>
      <c r="S2253" s="2580"/>
      <c r="T2253" s="2580"/>
      <c r="U2253" s="2580"/>
      <c r="V2253" s="2580"/>
      <c r="W2253" s="2580"/>
      <c r="X2253" s="2580"/>
      <c r="Y2253" s="2580"/>
      <c r="Z2253" s="2580"/>
      <c r="AA2253" s="2580"/>
      <c r="AB2253" s="2580"/>
      <c r="AC2253" s="2580"/>
      <c r="AD2253" s="2580"/>
      <c r="AE2253" s="2580"/>
      <c r="AF2253" s="2580"/>
      <c r="AG2253" s="2580"/>
      <c r="AH2253" s="2580"/>
      <c r="AI2253" s="2580"/>
      <c r="AJ2253" s="2580"/>
      <c r="AK2253" s="2581"/>
    </row>
    <row r="2254" spans="2:37" s="2887" customFormat="1" ht="13.5" thickBot="1" x14ac:dyDescent="0.25">
      <c r="B2254" s="3620" t="s">
        <v>5061</v>
      </c>
      <c r="C2254" s="3621"/>
      <c r="D2254" s="3731">
        <v>41459</v>
      </c>
      <c r="E2254" s="3732"/>
      <c r="F2254" s="2925"/>
      <c r="G2254" s="2580"/>
      <c r="H2254" s="2580"/>
      <c r="I2254" s="2580"/>
      <c r="J2254" s="2580"/>
      <c r="K2254" s="2580"/>
      <c r="L2254" s="2580"/>
      <c r="M2254" s="2580"/>
      <c r="N2254" s="2580"/>
      <c r="O2254" s="2580"/>
      <c r="P2254" s="2580"/>
      <c r="Q2254" s="2580"/>
      <c r="R2254" s="2580"/>
      <c r="S2254" s="2580"/>
      <c r="T2254" s="2580"/>
      <c r="U2254" s="2580"/>
      <c r="V2254" s="2580"/>
      <c r="W2254" s="2580"/>
      <c r="X2254" s="2580"/>
      <c r="Y2254" s="2580"/>
      <c r="Z2254" s="2580"/>
      <c r="AA2254" s="2580"/>
      <c r="AB2254" s="2580"/>
      <c r="AC2254" s="2580"/>
      <c r="AD2254" s="2580"/>
      <c r="AE2254" s="2580"/>
      <c r="AF2254" s="2580"/>
      <c r="AG2254" s="2580"/>
      <c r="AH2254" s="2580"/>
      <c r="AI2254" s="2580"/>
      <c r="AJ2254" s="2580"/>
      <c r="AK2254" s="2581"/>
    </row>
    <row r="2255" spans="2:37" s="2887" customFormat="1" ht="79.5" customHeight="1" thickBot="1" x14ac:dyDescent="0.25">
      <c r="B2255" s="3633" t="s">
        <v>5062</v>
      </c>
      <c r="C2255" s="3677"/>
      <c r="D2255" s="3721" t="s">
        <v>5958</v>
      </c>
      <c r="E2255" s="3722"/>
      <c r="F2255" s="3722"/>
      <c r="G2255" s="3722"/>
      <c r="H2255" s="3722"/>
      <c r="I2255" s="3722"/>
      <c r="J2255" s="3722"/>
      <c r="K2255" s="3723"/>
      <c r="L2255" s="2580"/>
      <c r="M2255" s="2580"/>
      <c r="N2255" s="2580"/>
      <c r="O2255" s="2580"/>
      <c r="P2255" s="2580"/>
      <c r="Q2255" s="2580"/>
      <c r="R2255" s="2580"/>
      <c r="S2255" s="2580"/>
      <c r="T2255" s="2580"/>
      <c r="U2255" s="2580"/>
      <c r="V2255" s="2580"/>
      <c r="W2255" s="2580"/>
      <c r="X2255" s="2580"/>
      <c r="Y2255" s="2580"/>
      <c r="Z2255" s="2580"/>
      <c r="AA2255" s="2580"/>
      <c r="AB2255" s="2580"/>
      <c r="AC2255" s="2580"/>
      <c r="AD2255" s="2580"/>
      <c r="AE2255" s="2580"/>
      <c r="AF2255" s="2580"/>
      <c r="AG2255" s="2580"/>
      <c r="AH2255" s="2580"/>
      <c r="AI2255" s="2580"/>
      <c r="AJ2255" s="2580"/>
      <c r="AK2255" s="2581"/>
    </row>
    <row r="2256" spans="2:37" s="2887" customFormat="1" ht="13.5" thickBot="1" x14ac:dyDescent="0.25">
      <c r="B2256" s="3635"/>
      <c r="C2256" s="3626"/>
      <c r="D2256" s="3626"/>
      <c r="E2256" s="3626"/>
      <c r="F2256" s="3626"/>
      <c r="G2256" s="3626"/>
      <c r="H2256" s="3626"/>
      <c r="I2256" s="3626"/>
      <c r="J2256" s="3626"/>
      <c r="K2256" s="3626"/>
      <c r="L2256" s="3626"/>
      <c r="M2256" s="3626"/>
      <c r="N2256" s="3626"/>
      <c r="O2256" s="3626"/>
      <c r="P2256" s="3626"/>
      <c r="Q2256" s="3626"/>
      <c r="R2256" s="2580"/>
      <c r="S2256" s="2580"/>
      <c r="T2256" s="2580"/>
      <c r="U2256" s="2580"/>
      <c r="V2256" s="2580"/>
      <c r="W2256" s="2580"/>
      <c r="X2256" s="2580"/>
      <c r="Y2256" s="2580"/>
      <c r="Z2256" s="2580"/>
      <c r="AA2256" s="2580"/>
      <c r="AB2256" s="2580"/>
      <c r="AC2256" s="2580"/>
      <c r="AD2256" s="2580"/>
      <c r="AE2256" s="2580"/>
      <c r="AF2256" s="2580"/>
      <c r="AG2256" s="2580"/>
      <c r="AH2256" s="2580"/>
      <c r="AI2256" s="2580"/>
      <c r="AJ2256" s="2580"/>
      <c r="AK2256" s="2581"/>
    </row>
    <row r="2257" spans="2:37" s="2887" customFormat="1" ht="13.5" thickBot="1" x14ac:dyDescent="0.25">
      <c r="B2257" s="3627" t="s">
        <v>5063</v>
      </c>
      <c r="C2257" s="3627"/>
      <c r="D2257" s="3627" t="s">
        <v>5053</v>
      </c>
      <c r="E2257" s="3627" t="s">
        <v>5064</v>
      </c>
      <c r="F2257" s="3629" t="s">
        <v>224</v>
      </c>
      <c r="G2257" s="3629"/>
      <c r="H2257" s="3629"/>
      <c r="I2257" s="3629"/>
      <c r="J2257" s="3629"/>
      <c r="K2257" s="3629"/>
      <c r="L2257" s="3629"/>
      <c r="M2257" s="3629"/>
      <c r="N2257" s="3629"/>
      <c r="O2257" s="3629"/>
      <c r="P2257" s="3629"/>
      <c r="Q2257" s="3629"/>
      <c r="R2257" s="3629"/>
      <c r="S2257" s="3629" t="s">
        <v>340</v>
      </c>
      <c r="T2257" s="3629"/>
      <c r="U2257" s="3629"/>
      <c r="V2257" s="3629"/>
      <c r="W2257" s="3629"/>
      <c r="X2257" s="3629"/>
      <c r="Y2257" s="3629"/>
      <c r="Z2257" s="3629"/>
      <c r="AA2257" s="3629"/>
      <c r="AB2257" s="3629"/>
      <c r="AC2257" s="3629"/>
      <c r="AD2257" s="3629" t="s">
        <v>225</v>
      </c>
      <c r="AE2257" s="3629"/>
      <c r="AF2257" s="3629"/>
      <c r="AG2257" s="3629"/>
      <c r="AH2257" s="3630" t="s">
        <v>5048</v>
      </c>
      <c r="AI2257" s="3630"/>
      <c r="AJ2257" s="3630"/>
      <c r="AK2257" s="2581"/>
    </row>
    <row r="2258" spans="2:37" s="2887" customFormat="1" ht="13.5" thickBot="1" x14ac:dyDescent="0.25">
      <c r="B2258" s="3628"/>
      <c r="C2258" s="3628"/>
      <c r="D2258" s="3628"/>
      <c r="E2258" s="3628"/>
      <c r="F2258" s="3628" t="s">
        <v>5065</v>
      </c>
      <c r="G2258" s="3628" t="s">
        <v>5066</v>
      </c>
      <c r="H2258" s="3627" t="s">
        <v>5067</v>
      </c>
      <c r="I2258" s="3631" t="s">
        <v>5068</v>
      </c>
      <c r="J2258" s="3631" t="s">
        <v>5069</v>
      </c>
      <c r="K2258" s="3632" t="s">
        <v>5070</v>
      </c>
      <c r="L2258" s="3632" t="s">
        <v>5071</v>
      </c>
      <c r="M2258" s="3631" t="s">
        <v>5072</v>
      </c>
      <c r="N2258" s="3631"/>
      <c r="O2258" s="3632" t="s">
        <v>5073</v>
      </c>
      <c r="P2258" s="3632" t="s">
        <v>5074</v>
      </c>
      <c r="Q2258" s="3632" t="s">
        <v>5075</v>
      </c>
      <c r="R2258" s="3632" t="s">
        <v>5076</v>
      </c>
      <c r="S2258" s="3627" t="s">
        <v>5077</v>
      </c>
      <c r="T2258" s="3627" t="s">
        <v>5078</v>
      </c>
      <c r="U2258" s="3627" t="s">
        <v>5079</v>
      </c>
      <c r="V2258" s="3627" t="s">
        <v>5080</v>
      </c>
      <c r="W2258" s="3627" t="s">
        <v>5081</v>
      </c>
      <c r="X2258" s="3627" t="s">
        <v>5082</v>
      </c>
      <c r="Y2258" s="3627" t="s">
        <v>5083</v>
      </c>
      <c r="Z2258" s="3627" t="s">
        <v>5084</v>
      </c>
      <c r="AA2258" s="3627" t="s">
        <v>5085</v>
      </c>
      <c r="AB2258" s="3631" t="s">
        <v>5086</v>
      </c>
      <c r="AC2258" s="3631" t="s">
        <v>5087</v>
      </c>
      <c r="AD2258" s="3627" t="s">
        <v>5088</v>
      </c>
      <c r="AE2258" s="3627" t="s">
        <v>5089</v>
      </c>
      <c r="AF2258" s="3627" t="s">
        <v>5090</v>
      </c>
      <c r="AG2258" s="3627" t="s">
        <v>5091</v>
      </c>
      <c r="AH2258" s="3627" t="s">
        <v>1162</v>
      </c>
      <c r="AI2258" s="3627" t="s">
        <v>5049</v>
      </c>
      <c r="AJ2258" s="3627" t="s">
        <v>5050</v>
      </c>
      <c r="AK2258" s="2581"/>
    </row>
    <row r="2259" spans="2:37" s="2887" customFormat="1" ht="45.75" customHeight="1" thickBot="1" x14ac:dyDescent="0.25">
      <c r="B2259" s="3628"/>
      <c r="C2259" s="3628"/>
      <c r="D2259" s="3628"/>
      <c r="E2259" s="3657"/>
      <c r="F2259" s="3628"/>
      <c r="G2259" s="3628"/>
      <c r="H2259" s="3628"/>
      <c r="I2259" s="3632"/>
      <c r="J2259" s="3632"/>
      <c r="K2259" s="3632"/>
      <c r="L2259" s="3632"/>
      <c r="M2259" s="2923" t="s">
        <v>5092</v>
      </c>
      <c r="N2259" s="2924" t="s">
        <v>2809</v>
      </c>
      <c r="O2259" s="3632"/>
      <c r="P2259" s="3632"/>
      <c r="Q2259" s="3632"/>
      <c r="R2259" s="3632"/>
      <c r="S2259" s="3628"/>
      <c r="T2259" s="3628"/>
      <c r="U2259" s="3628"/>
      <c r="V2259" s="3628"/>
      <c r="W2259" s="3628"/>
      <c r="X2259" s="3628"/>
      <c r="Y2259" s="3628"/>
      <c r="Z2259" s="3628"/>
      <c r="AA2259" s="3628"/>
      <c r="AB2259" s="3632"/>
      <c r="AC2259" s="3632"/>
      <c r="AD2259" s="3628"/>
      <c r="AE2259" s="3628"/>
      <c r="AF2259" s="3628"/>
      <c r="AG2259" s="3628"/>
      <c r="AH2259" s="3628"/>
      <c r="AI2259" s="3628"/>
      <c r="AJ2259" s="3628"/>
      <c r="AK2259" s="2581"/>
    </row>
    <row r="2260" spans="2:37" s="2887" customFormat="1" x14ac:dyDescent="0.2">
      <c r="B2260" s="3753" t="s">
        <v>5562</v>
      </c>
      <c r="C2260" s="3754"/>
      <c r="D2260" s="2932" t="s">
        <v>1545</v>
      </c>
      <c r="E2260" s="3254">
        <f>+AD2260</f>
        <v>19</v>
      </c>
      <c r="F2260" s="2932" t="s">
        <v>1545</v>
      </c>
      <c r="G2260" s="2932" t="s">
        <v>1545</v>
      </c>
      <c r="H2260" s="2932" t="s">
        <v>1545</v>
      </c>
      <c r="I2260" s="2932" t="s">
        <v>1545</v>
      </c>
      <c r="J2260" s="2932" t="s">
        <v>1545</v>
      </c>
      <c r="K2260" s="2932" t="s">
        <v>1545</v>
      </c>
      <c r="L2260" s="2932" t="s">
        <v>1545</v>
      </c>
      <c r="M2260" s="2932" t="s">
        <v>1545</v>
      </c>
      <c r="N2260" s="2932" t="s">
        <v>1545</v>
      </c>
      <c r="O2260" s="2932" t="s">
        <v>1545</v>
      </c>
      <c r="P2260" s="2932" t="s">
        <v>1545</v>
      </c>
      <c r="Q2260" s="2932" t="s">
        <v>1545</v>
      </c>
      <c r="R2260" s="2932" t="s">
        <v>1545</v>
      </c>
      <c r="S2260" s="2932" t="s">
        <v>1545</v>
      </c>
      <c r="T2260" s="2932" t="s">
        <v>1545</v>
      </c>
      <c r="U2260" s="2932" t="s">
        <v>1545</v>
      </c>
      <c r="V2260" s="2932" t="s">
        <v>1545</v>
      </c>
      <c r="W2260" s="2932" t="s">
        <v>1545</v>
      </c>
      <c r="X2260" s="2932" t="s">
        <v>1545</v>
      </c>
      <c r="Y2260" s="2932" t="s">
        <v>1545</v>
      </c>
      <c r="Z2260" s="2932" t="s">
        <v>1545</v>
      </c>
      <c r="AA2260" s="2932" t="s">
        <v>1545</v>
      </c>
      <c r="AB2260" s="2932" t="s">
        <v>1545</v>
      </c>
      <c r="AC2260" s="2932" t="s">
        <v>1545</v>
      </c>
      <c r="AD2260" s="2933">
        <v>19</v>
      </c>
      <c r="AE2260" s="2934">
        <v>1000</v>
      </c>
      <c r="AF2260" s="2904">
        <f>AD2260/AE2260</f>
        <v>1.9E-2</v>
      </c>
      <c r="AG2260" s="2904">
        <v>0.1</v>
      </c>
      <c r="AH2260" s="2754" t="s">
        <v>5115</v>
      </c>
      <c r="AI2260" s="2934">
        <v>100</v>
      </c>
      <c r="AJ2260" s="2935">
        <v>2.4900000000000002</v>
      </c>
      <c r="AK2260" s="2581"/>
    </row>
    <row r="2261" spans="2:37" s="2887" customFormat="1" x14ac:dyDescent="0.2">
      <c r="B2261" s="3735" t="s">
        <v>5563</v>
      </c>
      <c r="C2261" s="3736"/>
      <c r="D2261" s="2905" t="s">
        <v>1545</v>
      </c>
      <c r="E2261" s="3253">
        <f t="shared" ref="E2261:E2263" si="10">+AD2261</f>
        <v>29</v>
      </c>
      <c r="F2261" s="2905" t="s">
        <v>1545</v>
      </c>
      <c r="G2261" s="2905" t="s">
        <v>1545</v>
      </c>
      <c r="H2261" s="2905" t="s">
        <v>1545</v>
      </c>
      <c r="I2261" s="2905" t="s">
        <v>1545</v>
      </c>
      <c r="J2261" s="2905" t="s">
        <v>1545</v>
      </c>
      <c r="K2261" s="2905" t="s">
        <v>1545</v>
      </c>
      <c r="L2261" s="2905" t="s">
        <v>1545</v>
      </c>
      <c r="M2261" s="2905" t="s">
        <v>1545</v>
      </c>
      <c r="N2261" s="2905" t="s">
        <v>1545</v>
      </c>
      <c r="O2261" s="2905" t="s">
        <v>1545</v>
      </c>
      <c r="P2261" s="2905" t="s">
        <v>1545</v>
      </c>
      <c r="Q2261" s="2905" t="s">
        <v>1545</v>
      </c>
      <c r="R2261" s="2905" t="s">
        <v>1545</v>
      </c>
      <c r="S2261" s="2905" t="s">
        <v>1545</v>
      </c>
      <c r="T2261" s="2905" t="s">
        <v>1545</v>
      </c>
      <c r="U2261" s="2905" t="s">
        <v>1545</v>
      </c>
      <c r="V2261" s="2905" t="s">
        <v>1545</v>
      </c>
      <c r="W2261" s="2905" t="s">
        <v>1545</v>
      </c>
      <c r="X2261" s="2905" t="s">
        <v>1545</v>
      </c>
      <c r="Y2261" s="2905" t="s">
        <v>1545</v>
      </c>
      <c r="Z2261" s="2905" t="s">
        <v>1545</v>
      </c>
      <c r="AA2261" s="2905" t="s">
        <v>1545</v>
      </c>
      <c r="AB2261" s="2905" t="s">
        <v>1545</v>
      </c>
      <c r="AC2261" s="2905" t="s">
        <v>1545</v>
      </c>
      <c r="AD2261" s="2930">
        <v>29</v>
      </c>
      <c r="AE2261" s="2931">
        <v>2000</v>
      </c>
      <c r="AF2261" s="2912">
        <f>AD2261/AE2261</f>
        <v>1.4500000000000001E-2</v>
      </c>
      <c r="AG2261" s="2912">
        <v>0.1</v>
      </c>
      <c r="AH2261" s="2758" t="s">
        <v>5115</v>
      </c>
      <c r="AI2261" s="2931">
        <v>200</v>
      </c>
      <c r="AJ2261" s="2936">
        <v>3.49</v>
      </c>
      <c r="AK2261" s="2581"/>
    </row>
    <row r="2262" spans="2:37" s="2887" customFormat="1" x14ac:dyDescent="0.2">
      <c r="B2262" s="3735" t="s">
        <v>5564</v>
      </c>
      <c r="C2262" s="3736"/>
      <c r="D2262" s="2905" t="s">
        <v>1545</v>
      </c>
      <c r="E2262" s="3253">
        <f t="shared" si="10"/>
        <v>39</v>
      </c>
      <c r="F2262" s="2905" t="s">
        <v>1545</v>
      </c>
      <c r="G2262" s="2905" t="s">
        <v>1545</v>
      </c>
      <c r="H2262" s="2905" t="s">
        <v>1545</v>
      </c>
      <c r="I2262" s="2905" t="s">
        <v>1545</v>
      </c>
      <c r="J2262" s="2905" t="s">
        <v>1545</v>
      </c>
      <c r="K2262" s="2905" t="s">
        <v>1545</v>
      </c>
      <c r="L2262" s="2905" t="s">
        <v>1545</v>
      </c>
      <c r="M2262" s="2905" t="s">
        <v>1545</v>
      </c>
      <c r="N2262" s="2905" t="s">
        <v>1545</v>
      </c>
      <c r="O2262" s="2905" t="s">
        <v>1545</v>
      </c>
      <c r="P2262" s="2905" t="s">
        <v>1545</v>
      </c>
      <c r="Q2262" s="2905" t="s">
        <v>1545</v>
      </c>
      <c r="R2262" s="2905" t="s">
        <v>1545</v>
      </c>
      <c r="S2262" s="2905" t="s">
        <v>1545</v>
      </c>
      <c r="T2262" s="2905" t="s">
        <v>1545</v>
      </c>
      <c r="U2262" s="2905" t="s">
        <v>1545</v>
      </c>
      <c r="V2262" s="2905" t="s">
        <v>1545</v>
      </c>
      <c r="W2262" s="2905" t="s">
        <v>1545</v>
      </c>
      <c r="X2262" s="2905" t="s">
        <v>1545</v>
      </c>
      <c r="Y2262" s="2905" t="s">
        <v>1545</v>
      </c>
      <c r="Z2262" s="2905" t="s">
        <v>1545</v>
      </c>
      <c r="AA2262" s="2905" t="s">
        <v>1545</v>
      </c>
      <c r="AB2262" s="2905" t="s">
        <v>1545</v>
      </c>
      <c r="AC2262" s="2905" t="s">
        <v>1545</v>
      </c>
      <c r="AD2262" s="2930">
        <v>39</v>
      </c>
      <c r="AE2262" s="2931">
        <v>3000</v>
      </c>
      <c r="AF2262" s="2912">
        <f>AD2262/AE2262</f>
        <v>1.2999999999999999E-2</v>
      </c>
      <c r="AG2262" s="2912">
        <v>0.1</v>
      </c>
      <c r="AH2262" s="2758" t="s">
        <v>5115</v>
      </c>
      <c r="AI2262" s="2931">
        <v>300</v>
      </c>
      <c r="AJ2262" s="2936">
        <v>3.99</v>
      </c>
      <c r="AK2262" s="2581"/>
    </row>
    <row r="2263" spans="2:37" s="2887" customFormat="1" ht="13.5" thickBot="1" x14ac:dyDescent="0.25">
      <c r="B2263" s="3755" t="s">
        <v>5565</v>
      </c>
      <c r="C2263" s="3756"/>
      <c r="D2263" s="2913" t="s">
        <v>1545</v>
      </c>
      <c r="E2263" s="3255">
        <f t="shared" si="10"/>
        <v>59</v>
      </c>
      <c r="F2263" s="2913" t="s">
        <v>1545</v>
      </c>
      <c r="G2263" s="2913" t="s">
        <v>1545</v>
      </c>
      <c r="H2263" s="2913" t="s">
        <v>1545</v>
      </c>
      <c r="I2263" s="2913" t="s">
        <v>1545</v>
      </c>
      <c r="J2263" s="2913" t="s">
        <v>1545</v>
      </c>
      <c r="K2263" s="2913" t="s">
        <v>1545</v>
      </c>
      <c r="L2263" s="2913" t="s">
        <v>1545</v>
      </c>
      <c r="M2263" s="2913" t="s">
        <v>1545</v>
      </c>
      <c r="N2263" s="2913" t="s">
        <v>1545</v>
      </c>
      <c r="O2263" s="2913" t="s">
        <v>1545</v>
      </c>
      <c r="P2263" s="2913" t="s">
        <v>1545</v>
      </c>
      <c r="Q2263" s="2913" t="s">
        <v>1545</v>
      </c>
      <c r="R2263" s="2913" t="s">
        <v>1545</v>
      </c>
      <c r="S2263" s="2913" t="s">
        <v>1545</v>
      </c>
      <c r="T2263" s="2913" t="s">
        <v>1545</v>
      </c>
      <c r="U2263" s="2913" t="s">
        <v>1545</v>
      </c>
      <c r="V2263" s="2913" t="s">
        <v>1545</v>
      </c>
      <c r="W2263" s="2913" t="s">
        <v>1545</v>
      </c>
      <c r="X2263" s="2913" t="s">
        <v>1545</v>
      </c>
      <c r="Y2263" s="2913" t="s">
        <v>1545</v>
      </c>
      <c r="Z2263" s="2913" t="s">
        <v>1545</v>
      </c>
      <c r="AA2263" s="2913" t="s">
        <v>1545</v>
      </c>
      <c r="AB2263" s="2913" t="s">
        <v>1545</v>
      </c>
      <c r="AC2263" s="2913" t="s">
        <v>1545</v>
      </c>
      <c r="AD2263" s="3105">
        <v>59</v>
      </c>
      <c r="AE2263" s="3106">
        <v>10000</v>
      </c>
      <c r="AF2263" s="2920">
        <f>AD2263/AE2263</f>
        <v>5.8999999999999999E-3</v>
      </c>
      <c r="AG2263" s="2920">
        <v>0.1</v>
      </c>
      <c r="AH2263" s="2768" t="s">
        <v>5115</v>
      </c>
      <c r="AI2263" s="3106">
        <v>300</v>
      </c>
      <c r="AJ2263" s="3107">
        <v>3.99</v>
      </c>
      <c r="AK2263" s="2581"/>
    </row>
    <row r="2264" spans="2:37" s="2887" customFormat="1" x14ac:dyDescent="0.2">
      <c r="B2264" s="2582"/>
      <c r="C2264" s="2575"/>
      <c r="D2264" s="2575"/>
      <c r="E2264" s="2575"/>
      <c r="F2264" s="2575"/>
      <c r="G2264" s="2575"/>
      <c r="H2264" s="2575"/>
      <c r="I2264" s="2576"/>
      <c r="J2264" s="2576"/>
      <c r="K2264" s="2576"/>
      <c r="L2264" s="2576"/>
      <c r="M2264" s="2575"/>
      <c r="N2264" s="2576"/>
      <c r="O2264" s="2576"/>
      <c r="P2264" s="2576"/>
      <c r="Q2264" s="2576"/>
      <c r="R2264" s="2576"/>
      <c r="S2264" s="2575"/>
      <c r="T2264" s="2574"/>
      <c r="U2264" s="2574"/>
      <c r="V2264" s="2574"/>
      <c r="W2264" s="2574"/>
      <c r="X2264" s="2574"/>
      <c r="Y2264" s="2574"/>
      <c r="Z2264" s="2574"/>
      <c r="AA2264" s="2574"/>
      <c r="AB2264" s="2574"/>
      <c r="AC2264" s="2574"/>
      <c r="AD2264" s="2574"/>
      <c r="AE2264" s="2574"/>
      <c r="AF2264" s="2574"/>
      <c r="AG2264" s="2574"/>
      <c r="AH2264" s="2574"/>
      <c r="AI2264" s="2574"/>
      <c r="AJ2264" s="2574"/>
      <c r="AK2264" s="2581"/>
    </row>
    <row r="2265" spans="2:37" s="2887" customFormat="1" x14ac:dyDescent="0.2">
      <c r="B2265" s="3641" t="s">
        <v>5051</v>
      </c>
      <c r="C2265" s="3642"/>
      <c r="D2265" s="3640" t="s">
        <v>5102</v>
      </c>
      <c r="E2265" s="3640"/>
      <c r="F2265" s="3640"/>
      <c r="G2265" s="3640"/>
      <c r="H2265" s="2578"/>
      <c r="I2265" s="2578"/>
      <c r="J2265" s="2578"/>
      <c r="K2265" s="2578"/>
      <c r="L2265" s="2578"/>
      <c r="M2265" s="2578"/>
      <c r="N2265" s="2578"/>
      <c r="O2265" s="2578"/>
      <c r="P2265" s="2578"/>
      <c r="Q2265" s="2578"/>
      <c r="R2265" s="2578"/>
      <c r="S2265" s="2578"/>
      <c r="T2265" s="2574"/>
      <c r="U2265" s="2574"/>
      <c r="V2265" s="2574"/>
      <c r="W2265" s="2574"/>
      <c r="X2265" s="2574"/>
      <c r="Y2265" s="2574"/>
      <c r="Z2265" s="2574"/>
      <c r="AA2265" s="2574"/>
      <c r="AB2265" s="2574"/>
      <c r="AC2265" s="2574"/>
      <c r="AD2265" s="2574"/>
      <c r="AE2265" s="2574"/>
      <c r="AF2265" s="2574"/>
      <c r="AG2265" s="2574"/>
      <c r="AH2265" s="2574"/>
      <c r="AI2265" s="2574"/>
      <c r="AJ2265" s="2574"/>
      <c r="AK2265" s="2581"/>
    </row>
    <row r="2266" spans="2:37" s="2887" customFormat="1" x14ac:dyDescent="0.2">
      <c r="B2266" s="3641" t="s">
        <v>5052</v>
      </c>
      <c r="C2266" s="3642"/>
      <c r="D2266" s="3640" t="s">
        <v>1528</v>
      </c>
      <c r="E2266" s="3640"/>
      <c r="F2266" s="3640"/>
      <c r="G2266" s="3640"/>
      <c r="H2266" s="2578"/>
      <c r="I2266" s="2578"/>
      <c r="J2266" s="2578"/>
      <c r="K2266" s="2578"/>
      <c r="L2266" s="2578"/>
      <c r="M2266" s="2578"/>
      <c r="N2266" s="2578"/>
      <c r="O2266" s="2578"/>
      <c r="P2266" s="2578"/>
      <c r="Q2266" s="2578"/>
      <c r="R2266" s="2578"/>
      <c r="S2266" s="2578"/>
      <c r="T2266" s="2574"/>
      <c r="U2266" s="2574"/>
      <c r="V2266" s="2574"/>
      <c r="W2266" s="2574"/>
      <c r="X2266" s="2574"/>
      <c r="Y2266" s="2574"/>
      <c r="Z2266" s="2574"/>
      <c r="AA2266" s="2574"/>
      <c r="AB2266" s="2574"/>
      <c r="AC2266" s="2574"/>
      <c r="AD2266" s="2574"/>
      <c r="AE2266" s="2574"/>
      <c r="AF2266" s="2574"/>
      <c r="AG2266" s="2574"/>
      <c r="AH2266" s="2574"/>
      <c r="AI2266" s="2574"/>
      <c r="AJ2266" s="2574"/>
      <c r="AK2266" s="2581"/>
    </row>
    <row r="2267" spans="2:37" s="2887" customFormat="1" ht="15.75" thickBot="1" x14ac:dyDescent="0.25">
      <c r="B2267" s="3645"/>
      <c r="C2267" s="3646"/>
      <c r="D2267" s="3647"/>
      <c r="E2267" s="3647"/>
      <c r="F2267" s="3647"/>
      <c r="G2267" s="3647"/>
      <c r="H2267" s="2583"/>
      <c r="I2267" s="2583"/>
      <c r="J2267" s="2583"/>
      <c r="K2267" s="2583"/>
      <c r="L2267" s="2583"/>
      <c r="M2267" s="2583"/>
      <c r="N2267" s="2583"/>
      <c r="O2267" s="2583"/>
      <c r="P2267" s="2583"/>
      <c r="Q2267" s="2583"/>
      <c r="R2267" s="2583"/>
      <c r="S2267" s="2583"/>
      <c r="T2267" s="2584"/>
      <c r="U2267" s="2584"/>
      <c r="V2267" s="2584"/>
      <c r="W2267" s="2584"/>
      <c r="X2267" s="2584"/>
      <c r="Y2267" s="2584"/>
      <c r="Z2267" s="2584"/>
      <c r="AA2267" s="2584"/>
      <c r="AB2267" s="2584"/>
      <c r="AC2267" s="2584"/>
      <c r="AD2267" s="2584"/>
      <c r="AE2267" s="2584"/>
      <c r="AF2267" s="2584"/>
      <c r="AG2267" s="2584"/>
      <c r="AH2267" s="2584"/>
      <c r="AI2267" s="2584"/>
      <c r="AJ2267" s="2584"/>
      <c r="AK2267" s="2586"/>
    </row>
    <row r="2268" spans="2:37" s="2887" customFormat="1" x14ac:dyDescent="0.2">
      <c r="B2268" s="2786" t="str">
        <f>+B2249</f>
        <v>.</v>
      </c>
    </row>
    <row r="2269" spans="2:37" s="2887" customFormat="1" ht="13.5" thickBot="1" x14ac:dyDescent="0.25"/>
    <row r="2270" spans="2:37" s="2887" customFormat="1" ht="20.25" x14ac:dyDescent="0.2">
      <c r="B2270" s="3616" t="s">
        <v>5060</v>
      </c>
      <c r="C2270" s="3617"/>
      <c r="D2270" s="3617"/>
      <c r="E2270" s="3617"/>
      <c r="F2270" s="3617"/>
      <c r="G2270" s="3617"/>
      <c r="H2270" s="3617"/>
      <c r="I2270" s="3617"/>
      <c r="J2270" s="3617"/>
      <c r="K2270" s="3617"/>
      <c r="L2270" s="3617"/>
      <c r="M2270" s="3617"/>
      <c r="N2270" s="3617"/>
      <c r="O2270" s="3617"/>
      <c r="P2270" s="3617"/>
      <c r="Q2270" s="3617"/>
      <c r="R2270" s="3617"/>
      <c r="S2270" s="3617"/>
      <c r="T2270" s="3617"/>
      <c r="U2270" s="3617"/>
      <c r="V2270" s="3617"/>
      <c r="W2270" s="3617"/>
      <c r="X2270" s="3617"/>
      <c r="Y2270" s="3617"/>
      <c r="Z2270" s="3617"/>
      <c r="AA2270" s="3617"/>
      <c r="AB2270" s="3617"/>
      <c r="AC2270" s="3617"/>
      <c r="AD2270" s="3617"/>
      <c r="AE2270" s="3617"/>
      <c r="AF2270" s="3617"/>
      <c r="AG2270" s="3617"/>
      <c r="AH2270" s="3617"/>
      <c r="AI2270" s="3617"/>
      <c r="AJ2270" s="3617"/>
      <c r="AK2270" s="3618"/>
    </row>
    <row r="2271" spans="2:37" s="2887" customFormat="1" ht="12.75" customHeight="1" x14ac:dyDescent="0.2">
      <c r="B2271" s="2579"/>
      <c r="C2271" s="2925"/>
      <c r="D2271" s="2925"/>
      <c r="E2271" s="2925"/>
      <c r="F2271" s="2925"/>
      <c r="G2271" s="2580"/>
      <c r="H2271" s="2580"/>
      <c r="I2271" s="2580"/>
      <c r="J2271" s="2580"/>
      <c r="K2271" s="2580"/>
      <c r="L2271" s="2580"/>
      <c r="M2271" s="2580"/>
      <c r="N2271" s="2580"/>
      <c r="O2271" s="2580"/>
      <c r="P2271" s="2580"/>
      <c r="Q2271" s="2580"/>
      <c r="R2271" s="2580"/>
      <c r="S2271" s="2580"/>
      <c r="T2271" s="2580"/>
      <c r="U2271" s="2580"/>
      <c r="V2271" s="2580"/>
      <c r="W2271" s="2580"/>
      <c r="X2271" s="2580"/>
      <c r="Y2271" s="2580"/>
      <c r="Z2271" s="2580"/>
      <c r="AA2271" s="2580"/>
      <c r="AB2271" s="2580"/>
      <c r="AC2271" s="2580"/>
      <c r="AD2271" s="2580"/>
      <c r="AE2271" s="2580"/>
      <c r="AF2271" s="2580"/>
      <c r="AG2271" s="2580"/>
      <c r="AH2271" s="2580"/>
      <c r="AI2271" s="2580"/>
      <c r="AJ2271" s="2580"/>
      <c r="AK2271" s="2581"/>
    </row>
    <row r="2272" spans="2:37" s="2887" customFormat="1" ht="12.75" customHeight="1" x14ac:dyDescent="0.2">
      <c r="B2272" s="2579" t="s">
        <v>5047</v>
      </c>
      <c r="C2272" s="2925"/>
      <c r="D2272" s="3720" t="s">
        <v>5557</v>
      </c>
      <c r="E2272" s="3720"/>
      <c r="F2272" s="3720"/>
      <c r="G2272" s="2580"/>
      <c r="H2272" s="2580"/>
      <c r="I2272" s="2580"/>
      <c r="J2272" s="2580"/>
      <c r="K2272" s="2580"/>
      <c r="L2272" s="2580"/>
      <c r="M2272" s="2580"/>
      <c r="N2272" s="2580"/>
      <c r="O2272" s="2580"/>
      <c r="P2272" s="2580"/>
      <c r="Q2272" s="2580"/>
      <c r="R2272" s="2580"/>
      <c r="S2272" s="2580"/>
      <c r="T2272" s="2580"/>
      <c r="U2272" s="2580"/>
      <c r="V2272" s="2580"/>
      <c r="W2272" s="2580"/>
      <c r="X2272" s="2580"/>
      <c r="Y2272" s="2580"/>
      <c r="Z2272" s="2580"/>
      <c r="AA2272" s="2580"/>
      <c r="AB2272" s="2580"/>
      <c r="AC2272" s="2580"/>
      <c r="AD2272" s="2580"/>
      <c r="AE2272" s="2580"/>
      <c r="AF2272" s="2580"/>
      <c r="AG2272" s="2580"/>
      <c r="AH2272" s="2580"/>
      <c r="AI2272" s="2580"/>
      <c r="AJ2272" s="2580"/>
      <c r="AK2272" s="2581"/>
    </row>
    <row r="2273" spans="2:37" s="2887" customFormat="1" ht="13.5" thickBot="1" x14ac:dyDescent="0.25">
      <c r="B2273" s="3620" t="s">
        <v>5061</v>
      </c>
      <c r="C2273" s="3621"/>
      <c r="D2273" s="3731">
        <v>41457</v>
      </c>
      <c r="E2273" s="3732"/>
      <c r="F2273" s="2925"/>
      <c r="G2273" s="2580"/>
      <c r="H2273" s="2580"/>
      <c r="I2273" s="2580"/>
      <c r="J2273" s="2580"/>
      <c r="K2273" s="2580"/>
      <c r="L2273" s="2580"/>
      <c r="M2273" s="2580"/>
      <c r="N2273" s="2580"/>
      <c r="O2273" s="2580"/>
      <c r="P2273" s="2580"/>
      <c r="Q2273" s="2580"/>
      <c r="R2273" s="2580"/>
      <c r="S2273" s="2580"/>
      <c r="T2273" s="2580"/>
      <c r="U2273" s="2580"/>
      <c r="V2273" s="2580"/>
      <c r="W2273" s="2580"/>
      <c r="X2273" s="2580"/>
      <c r="Y2273" s="2580"/>
      <c r="Z2273" s="2580"/>
      <c r="AA2273" s="2580"/>
      <c r="AB2273" s="2580"/>
      <c r="AC2273" s="2580"/>
      <c r="AD2273" s="2580"/>
      <c r="AE2273" s="2580"/>
      <c r="AF2273" s="2580"/>
      <c r="AG2273" s="2580"/>
      <c r="AH2273" s="2580"/>
      <c r="AI2273" s="2580"/>
      <c r="AJ2273" s="2580"/>
      <c r="AK2273" s="2581"/>
    </row>
    <row r="2274" spans="2:37" s="2887" customFormat="1" ht="119.25" customHeight="1" thickBot="1" x14ac:dyDescent="0.25">
      <c r="B2274" s="3633" t="s">
        <v>5062</v>
      </c>
      <c r="C2274" s="3677"/>
      <c r="D2274" s="3721" t="s">
        <v>5555</v>
      </c>
      <c r="E2274" s="3722"/>
      <c r="F2274" s="3722"/>
      <c r="G2274" s="3722"/>
      <c r="H2274" s="3722"/>
      <c r="I2274" s="3722"/>
      <c r="J2274" s="3722"/>
      <c r="K2274" s="3723"/>
      <c r="L2274" s="2580"/>
      <c r="M2274" s="2580"/>
      <c r="N2274" s="2580"/>
      <c r="O2274" s="2580"/>
      <c r="P2274" s="2580"/>
      <c r="Q2274" s="2580"/>
      <c r="R2274" s="2580"/>
      <c r="S2274" s="2580"/>
      <c r="T2274" s="2580"/>
      <c r="U2274" s="2580"/>
      <c r="V2274" s="2580"/>
      <c r="W2274" s="2580"/>
      <c r="X2274" s="2580"/>
      <c r="Y2274" s="2580"/>
      <c r="Z2274" s="2580"/>
      <c r="AA2274" s="2580"/>
      <c r="AB2274" s="2580"/>
      <c r="AC2274" s="2580"/>
      <c r="AD2274" s="2580"/>
      <c r="AE2274" s="2580"/>
      <c r="AF2274" s="2580"/>
      <c r="AG2274" s="2580"/>
      <c r="AH2274" s="2580"/>
      <c r="AI2274" s="2580"/>
      <c r="AJ2274" s="2580"/>
      <c r="AK2274" s="2581"/>
    </row>
    <row r="2275" spans="2:37" s="2887" customFormat="1" ht="13.5" customHeight="1" thickBot="1" x14ac:dyDescent="0.25">
      <c r="B2275" s="3635"/>
      <c r="C2275" s="3626"/>
      <c r="D2275" s="3626"/>
      <c r="E2275" s="3626"/>
      <c r="F2275" s="3626"/>
      <c r="G2275" s="3626"/>
      <c r="H2275" s="3626"/>
      <c r="I2275" s="3626"/>
      <c r="J2275" s="3626"/>
      <c r="K2275" s="3626"/>
      <c r="L2275" s="3626"/>
      <c r="M2275" s="3626"/>
      <c r="N2275" s="3626"/>
      <c r="O2275" s="3626"/>
      <c r="P2275" s="3626"/>
      <c r="Q2275" s="3626"/>
      <c r="R2275" s="2580"/>
      <c r="S2275" s="2580"/>
      <c r="T2275" s="2580"/>
      <c r="U2275" s="2580"/>
      <c r="V2275" s="2580"/>
      <c r="W2275" s="2580"/>
      <c r="X2275" s="2580"/>
      <c r="Y2275" s="2580"/>
      <c r="Z2275" s="2580"/>
      <c r="AA2275" s="2580"/>
      <c r="AB2275" s="2580"/>
      <c r="AC2275" s="2580"/>
      <c r="AD2275" s="2580"/>
      <c r="AE2275" s="2580"/>
      <c r="AF2275" s="2580"/>
      <c r="AG2275" s="2580"/>
      <c r="AH2275" s="2580"/>
      <c r="AI2275" s="2580"/>
      <c r="AJ2275" s="2580"/>
      <c r="AK2275" s="2581"/>
    </row>
    <row r="2276" spans="2:37" s="2887" customFormat="1" ht="13.5" thickBot="1" x14ac:dyDescent="0.25">
      <c r="B2276" s="3627" t="s">
        <v>5063</v>
      </c>
      <c r="C2276" s="3627"/>
      <c r="D2276" s="3627" t="s">
        <v>5053</v>
      </c>
      <c r="E2276" s="3627" t="s">
        <v>5064</v>
      </c>
      <c r="F2276" s="3629" t="s">
        <v>224</v>
      </c>
      <c r="G2276" s="3629"/>
      <c r="H2276" s="3629"/>
      <c r="I2276" s="3629"/>
      <c r="J2276" s="3629"/>
      <c r="K2276" s="3629"/>
      <c r="L2276" s="3629"/>
      <c r="M2276" s="3629"/>
      <c r="N2276" s="3629"/>
      <c r="O2276" s="3629"/>
      <c r="P2276" s="3629"/>
      <c r="Q2276" s="3629"/>
      <c r="R2276" s="3629"/>
      <c r="S2276" s="3629" t="s">
        <v>340</v>
      </c>
      <c r="T2276" s="3629"/>
      <c r="U2276" s="3629"/>
      <c r="V2276" s="3629"/>
      <c r="W2276" s="3629"/>
      <c r="X2276" s="3629"/>
      <c r="Y2276" s="3629"/>
      <c r="Z2276" s="3629"/>
      <c r="AA2276" s="3629"/>
      <c r="AB2276" s="3629"/>
      <c r="AC2276" s="3629"/>
      <c r="AD2276" s="3629" t="s">
        <v>225</v>
      </c>
      <c r="AE2276" s="3629"/>
      <c r="AF2276" s="3629"/>
      <c r="AG2276" s="3629"/>
      <c r="AH2276" s="3630" t="s">
        <v>5048</v>
      </c>
      <c r="AI2276" s="3630"/>
      <c r="AJ2276" s="3630"/>
      <c r="AK2276" s="2581"/>
    </row>
    <row r="2277" spans="2:37" s="2887" customFormat="1" ht="13.5" thickBot="1" x14ac:dyDescent="0.25">
      <c r="B2277" s="3628"/>
      <c r="C2277" s="3628"/>
      <c r="D2277" s="3628"/>
      <c r="E2277" s="3628"/>
      <c r="F2277" s="3628" t="s">
        <v>5065</v>
      </c>
      <c r="G2277" s="3628" t="s">
        <v>5066</v>
      </c>
      <c r="H2277" s="3627" t="s">
        <v>5067</v>
      </c>
      <c r="I2277" s="3631" t="s">
        <v>5068</v>
      </c>
      <c r="J2277" s="3631" t="s">
        <v>5069</v>
      </c>
      <c r="K2277" s="3632" t="s">
        <v>5070</v>
      </c>
      <c r="L2277" s="3632" t="s">
        <v>5071</v>
      </c>
      <c r="M2277" s="3631" t="s">
        <v>5072</v>
      </c>
      <c r="N2277" s="3631"/>
      <c r="O2277" s="3632" t="s">
        <v>5073</v>
      </c>
      <c r="P2277" s="3632" t="s">
        <v>5074</v>
      </c>
      <c r="Q2277" s="3632" t="s">
        <v>5075</v>
      </c>
      <c r="R2277" s="3632" t="s">
        <v>5076</v>
      </c>
      <c r="S2277" s="3627" t="s">
        <v>5077</v>
      </c>
      <c r="T2277" s="3627" t="s">
        <v>5078</v>
      </c>
      <c r="U2277" s="3627" t="s">
        <v>5079</v>
      </c>
      <c r="V2277" s="3627" t="s">
        <v>5080</v>
      </c>
      <c r="W2277" s="3627" t="s">
        <v>5081</v>
      </c>
      <c r="X2277" s="3627" t="s">
        <v>5082</v>
      </c>
      <c r="Y2277" s="3627" t="s">
        <v>5083</v>
      </c>
      <c r="Z2277" s="3627" t="s">
        <v>5084</v>
      </c>
      <c r="AA2277" s="3627" t="s">
        <v>5085</v>
      </c>
      <c r="AB2277" s="3631" t="s">
        <v>5086</v>
      </c>
      <c r="AC2277" s="3631" t="s">
        <v>5087</v>
      </c>
      <c r="AD2277" s="3627" t="s">
        <v>5088</v>
      </c>
      <c r="AE2277" s="3627" t="s">
        <v>5089</v>
      </c>
      <c r="AF2277" s="3627" t="s">
        <v>5090</v>
      </c>
      <c r="AG2277" s="3627" t="s">
        <v>5091</v>
      </c>
      <c r="AH2277" s="3627" t="s">
        <v>1162</v>
      </c>
      <c r="AI2277" s="3627" t="s">
        <v>5049</v>
      </c>
      <c r="AJ2277" s="3627" t="s">
        <v>5050</v>
      </c>
      <c r="AK2277" s="2581"/>
    </row>
    <row r="2278" spans="2:37" s="2887" customFormat="1" ht="13.5" thickBot="1" x14ac:dyDescent="0.25">
      <c r="B2278" s="3628"/>
      <c r="C2278" s="3628"/>
      <c r="D2278" s="3628"/>
      <c r="E2278" s="3628"/>
      <c r="F2278" s="3628"/>
      <c r="G2278" s="3628"/>
      <c r="H2278" s="3628"/>
      <c r="I2278" s="3632"/>
      <c r="J2278" s="3632"/>
      <c r="K2278" s="3632"/>
      <c r="L2278" s="3632"/>
      <c r="M2278" s="2923" t="s">
        <v>5092</v>
      </c>
      <c r="N2278" s="2924" t="s">
        <v>2809</v>
      </c>
      <c r="O2278" s="3632"/>
      <c r="P2278" s="3632"/>
      <c r="Q2278" s="3632"/>
      <c r="R2278" s="3632"/>
      <c r="S2278" s="3628"/>
      <c r="T2278" s="3628"/>
      <c r="U2278" s="3628"/>
      <c r="V2278" s="3628"/>
      <c r="W2278" s="3628"/>
      <c r="X2278" s="3628"/>
      <c r="Y2278" s="3628"/>
      <c r="Z2278" s="3628"/>
      <c r="AA2278" s="3628"/>
      <c r="AB2278" s="3632"/>
      <c r="AC2278" s="3632"/>
      <c r="AD2278" s="3628"/>
      <c r="AE2278" s="3628"/>
      <c r="AF2278" s="3628"/>
      <c r="AG2278" s="3628"/>
      <c r="AH2278" s="3628"/>
      <c r="AI2278" s="3628"/>
      <c r="AJ2278" s="3628"/>
      <c r="AK2278" s="2581"/>
    </row>
    <row r="2279" spans="2:37" s="2887" customFormat="1" ht="26.25" thickBot="1" x14ac:dyDescent="0.25">
      <c r="B2279" s="3757" t="s">
        <v>5558</v>
      </c>
      <c r="C2279" s="3758"/>
      <c r="D2279" s="2787"/>
      <c r="E2279" s="2588">
        <v>3.99</v>
      </c>
      <c r="F2279" s="2727"/>
      <c r="G2279" s="2681"/>
      <c r="H2279" s="2728"/>
      <c r="I2279" s="2728"/>
      <c r="J2279" s="2728"/>
      <c r="K2279" s="2681"/>
      <c r="L2279" s="2681"/>
      <c r="M2279" s="2729"/>
      <c r="N2279" s="2730"/>
      <c r="O2279" s="2681"/>
      <c r="P2279" s="2681"/>
      <c r="Q2279" s="2681"/>
      <c r="R2279" s="2681"/>
      <c r="S2279" s="2709"/>
      <c r="T2279" s="2681"/>
      <c r="U2279" s="2731"/>
      <c r="V2279" s="2731"/>
      <c r="W2279" s="2681"/>
      <c r="X2279" s="2681"/>
      <c r="Y2279" s="2731"/>
      <c r="Z2279" s="2731"/>
      <c r="AA2279" s="2731"/>
      <c r="AB2279" s="2681"/>
      <c r="AC2279" s="2681"/>
      <c r="AD2279" s="2727"/>
      <c r="AE2279" s="2750"/>
      <c r="AF2279" s="2784"/>
      <c r="AG2279" s="2784"/>
      <c r="AH2279" s="2725" t="s">
        <v>5551</v>
      </c>
      <c r="AI2279" s="2788">
        <v>1</v>
      </c>
      <c r="AJ2279" s="2928">
        <v>3.99</v>
      </c>
      <c r="AK2279" s="2581"/>
    </row>
    <row r="2280" spans="2:37" s="2887" customFormat="1" ht="39" thickBot="1" x14ac:dyDescent="0.25">
      <c r="B2280" s="3733" t="s">
        <v>5559</v>
      </c>
      <c r="C2280" s="3734"/>
      <c r="D2280" s="2789"/>
      <c r="E2280" s="2565">
        <v>5.99</v>
      </c>
      <c r="F2280" s="2701"/>
      <c r="G2280" s="2680"/>
      <c r="H2280" s="2790"/>
      <c r="I2280" s="2790"/>
      <c r="J2280" s="2790"/>
      <c r="K2280" s="2680"/>
      <c r="L2280" s="2680"/>
      <c r="M2280" s="2700"/>
      <c r="N2280" s="2791"/>
      <c r="O2280" s="2680"/>
      <c r="P2280" s="2680"/>
      <c r="Q2280" s="2680"/>
      <c r="R2280" s="2680"/>
      <c r="S2280" s="2621"/>
      <c r="T2280" s="2680"/>
      <c r="U2280" s="2792"/>
      <c r="V2280" s="2792"/>
      <c r="W2280" s="2680"/>
      <c r="X2280" s="2680"/>
      <c r="Y2280" s="2792"/>
      <c r="Z2280" s="2792"/>
      <c r="AA2280" s="2792"/>
      <c r="AB2280" s="2680"/>
      <c r="AC2280" s="2680"/>
      <c r="AD2280" s="2701"/>
      <c r="AE2280" s="2751"/>
      <c r="AF2280" s="2785"/>
      <c r="AG2280" s="2785"/>
      <c r="AH2280" s="2725" t="s">
        <v>5552</v>
      </c>
      <c r="AI2280" s="2793">
        <v>1</v>
      </c>
      <c r="AJ2280" s="2929">
        <v>5.99</v>
      </c>
      <c r="AK2280" s="2581"/>
    </row>
    <row r="2281" spans="2:37" s="2887" customFormat="1" ht="26.25" thickBot="1" x14ac:dyDescent="0.25">
      <c r="B2281" s="3737" t="s">
        <v>5560</v>
      </c>
      <c r="C2281" s="3738"/>
      <c r="D2281" s="3108"/>
      <c r="E2281" s="2612">
        <v>8.99</v>
      </c>
      <c r="F2281" s="2703"/>
      <c r="G2281" s="3109"/>
      <c r="H2281" s="3110"/>
      <c r="I2281" s="3110"/>
      <c r="J2281" s="3110"/>
      <c r="K2281" s="3109"/>
      <c r="L2281" s="3109"/>
      <c r="M2281" s="2702"/>
      <c r="N2281" s="3111"/>
      <c r="O2281" s="3109"/>
      <c r="P2281" s="3109"/>
      <c r="Q2281" s="3109"/>
      <c r="R2281" s="3109"/>
      <c r="S2281" s="2813"/>
      <c r="T2281" s="3109"/>
      <c r="U2281" s="3112"/>
      <c r="V2281" s="3112"/>
      <c r="W2281" s="3109"/>
      <c r="X2281" s="3109"/>
      <c r="Y2281" s="3112"/>
      <c r="Z2281" s="3112"/>
      <c r="AA2281" s="3112"/>
      <c r="AB2281" s="3109"/>
      <c r="AC2281" s="3109"/>
      <c r="AD2281" s="2703"/>
      <c r="AE2281" s="3113"/>
      <c r="AF2281" s="3114"/>
      <c r="AG2281" s="3114"/>
      <c r="AH2281" s="2742" t="s">
        <v>5553</v>
      </c>
      <c r="AI2281" s="3115">
        <v>1</v>
      </c>
      <c r="AJ2281" s="3116">
        <v>8.99</v>
      </c>
      <c r="AK2281" s="2581"/>
    </row>
    <row r="2282" spans="2:37" s="2887" customFormat="1" x14ac:dyDescent="0.2">
      <c r="B2282" s="2582"/>
      <c r="C2282" s="2575"/>
      <c r="D2282" s="2575"/>
      <c r="E2282" s="2575"/>
      <c r="F2282" s="2575"/>
      <c r="G2282" s="2575"/>
      <c r="H2282" s="2575"/>
      <c r="I2282" s="2576"/>
      <c r="J2282" s="2576"/>
      <c r="K2282" s="2576"/>
      <c r="L2282" s="2576"/>
      <c r="M2282" s="2575"/>
      <c r="N2282" s="2576"/>
      <c r="O2282" s="2576"/>
      <c r="P2282" s="2576"/>
      <c r="Q2282" s="2576"/>
      <c r="R2282" s="2576"/>
      <c r="S2282" s="2575"/>
      <c r="T2282" s="2574"/>
      <c r="U2282" s="2574"/>
      <c r="V2282" s="2574"/>
      <c r="W2282" s="2574"/>
      <c r="X2282" s="2574"/>
      <c r="Y2282" s="2574"/>
      <c r="Z2282" s="2574"/>
      <c r="AA2282" s="2574"/>
      <c r="AB2282" s="2574"/>
      <c r="AC2282" s="2574"/>
      <c r="AD2282" s="2574"/>
      <c r="AE2282" s="2574"/>
      <c r="AF2282" s="2574"/>
      <c r="AG2282" s="2574"/>
      <c r="AH2282" s="2574"/>
      <c r="AI2282" s="2574"/>
      <c r="AJ2282" s="2574"/>
      <c r="AK2282" s="2581"/>
    </row>
    <row r="2283" spans="2:37" s="2887" customFormat="1" x14ac:dyDescent="0.2">
      <c r="B2283" s="3641" t="s">
        <v>5051</v>
      </c>
      <c r="C2283" s="3642"/>
      <c r="D2283" s="3640" t="s">
        <v>1545</v>
      </c>
      <c r="E2283" s="3640"/>
      <c r="F2283" s="3640"/>
      <c r="G2283" s="3640"/>
      <c r="H2283" s="2578"/>
      <c r="I2283" s="2578"/>
      <c r="J2283" s="2578"/>
      <c r="K2283" s="2578"/>
      <c r="L2283" s="2578"/>
      <c r="M2283" s="2578"/>
      <c r="N2283" s="2578"/>
      <c r="O2283" s="2578"/>
      <c r="P2283" s="2578"/>
      <c r="Q2283" s="2578"/>
      <c r="R2283" s="2578"/>
      <c r="S2283" s="2578"/>
      <c r="T2283" s="2574"/>
      <c r="U2283" s="2574"/>
      <c r="V2283" s="2574"/>
      <c r="W2283" s="2574"/>
      <c r="X2283" s="2574"/>
      <c r="Y2283" s="2574"/>
      <c r="Z2283" s="2574"/>
      <c r="AA2283" s="2574"/>
      <c r="AB2283" s="2574"/>
      <c r="AC2283" s="2574"/>
      <c r="AD2283" s="2574"/>
      <c r="AE2283" s="2574"/>
      <c r="AF2283" s="2574"/>
      <c r="AG2283" s="2574"/>
      <c r="AH2283" s="2574"/>
      <c r="AI2283" s="2574"/>
      <c r="AJ2283" s="2574"/>
      <c r="AK2283" s="2581"/>
    </row>
    <row r="2284" spans="2:37" s="2887" customFormat="1" x14ac:dyDescent="0.2">
      <c r="B2284" s="3641" t="s">
        <v>5052</v>
      </c>
      <c r="C2284" s="3642"/>
      <c r="D2284" s="3640" t="s">
        <v>5554</v>
      </c>
      <c r="E2284" s="3640"/>
      <c r="F2284" s="3640"/>
      <c r="G2284" s="3640"/>
      <c r="H2284" s="2578"/>
      <c r="I2284" s="2578"/>
      <c r="J2284" s="2578"/>
      <c r="K2284" s="2578"/>
      <c r="L2284" s="2578"/>
      <c r="M2284" s="2578"/>
      <c r="N2284" s="2578"/>
      <c r="O2284" s="2578"/>
      <c r="P2284" s="2578"/>
      <c r="Q2284" s="2578"/>
      <c r="R2284" s="2578"/>
      <c r="S2284" s="2578"/>
      <c r="T2284" s="2574"/>
      <c r="U2284" s="2574"/>
      <c r="V2284" s="2574"/>
      <c r="W2284" s="2574"/>
      <c r="X2284" s="2574"/>
      <c r="Y2284" s="2574"/>
      <c r="Z2284" s="2574"/>
      <c r="AA2284" s="2574"/>
      <c r="AB2284" s="2574"/>
      <c r="AC2284" s="2574"/>
      <c r="AD2284" s="2574"/>
      <c r="AE2284" s="2574"/>
      <c r="AF2284" s="2574"/>
      <c r="AG2284" s="2574"/>
      <c r="AH2284" s="2574"/>
      <c r="AI2284" s="2574"/>
      <c r="AJ2284" s="2574"/>
      <c r="AK2284" s="2581"/>
    </row>
    <row r="2285" spans="2:37" s="2887" customFormat="1" ht="15.75" thickBot="1" x14ac:dyDescent="0.25">
      <c r="B2285" s="3645"/>
      <c r="C2285" s="3646"/>
      <c r="D2285" s="3647"/>
      <c r="E2285" s="3647"/>
      <c r="F2285" s="3647"/>
      <c r="G2285" s="3647"/>
      <c r="H2285" s="2583"/>
      <c r="I2285" s="2583"/>
      <c r="J2285" s="2583"/>
      <c r="K2285" s="2583"/>
      <c r="L2285" s="2583"/>
      <c r="M2285" s="2583"/>
      <c r="N2285" s="2583"/>
      <c r="O2285" s="2583"/>
      <c r="P2285" s="2583"/>
      <c r="Q2285" s="2583"/>
      <c r="R2285" s="2583"/>
      <c r="S2285" s="2583"/>
      <c r="T2285" s="2584"/>
      <c r="U2285" s="2584"/>
      <c r="V2285" s="2584"/>
      <c r="W2285" s="2584"/>
      <c r="X2285" s="2584"/>
      <c r="Y2285" s="2584"/>
      <c r="Z2285" s="2584"/>
      <c r="AA2285" s="2584"/>
      <c r="AB2285" s="2584"/>
      <c r="AC2285" s="2584"/>
      <c r="AD2285" s="2584"/>
      <c r="AE2285" s="2584"/>
      <c r="AF2285" s="2584"/>
      <c r="AG2285" s="2584"/>
      <c r="AH2285" s="2584"/>
      <c r="AI2285" s="2584"/>
      <c r="AJ2285" s="2584"/>
      <c r="AK2285" s="2586"/>
    </row>
    <row r="2286" spans="2:37" s="2887" customFormat="1" x14ac:dyDescent="0.2">
      <c r="B2286" s="2786" t="str">
        <f>+B2268</f>
        <v>.</v>
      </c>
    </row>
    <row r="2287" spans="2:37" s="2887" customFormat="1" ht="13.5" thickBot="1" x14ac:dyDescent="0.25"/>
    <row r="2288" spans="2:37" s="2887" customFormat="1" ht="12.75" customHeight="1" x14ac:dyDescent="0.2">
      <c r="B2288" s="3616" t="s">
        <v>5060</v>
      </c>
      <c r="C2288" s="3617"/>
      <c r="D2288" s="3617"/>
      <c r="E2288" s="3617"/>
      <c r="F2288" s="3617"/>
      <c r="G2288" s="3617"/>
      <c r="H2288" s="3617"/>
      <c r="I2288" s="3617"/>
      <c r="J2288" s="3617"/>
      <c r="K2288" s="3617"/>
      <c r="L2288" s="3617"/>
      <c r="M2288" s="3617"/>
      <c r="N2288" s="3617"/>
      <c r="O2288" s="3617"/>
      <c r="P2288" s="3617"/>
      <c r="Q2288" s="3617"/>
      <c r="R2288" s="3617"/>
      <c r="S2288" s="3617"/>
      <c r="T2288" s="3617"/>
      <c r="U2288" s="3617"/>
      <c r="V2288" s="3617"/>
      <c r="W2288" s="3617"/>
      <c r="X2288" s="3617"/>
      <c r="Y2288" s="3617"/>
      <c r="Z2288" s="3617"/>
      <c r="AA2288" s="3617"/>
      <c r="AB2288" s="3617"/>
      <c r="AC2288" s="3617"/>
      <c r="AD2288" s="3617"/>
      <c r="AE2288" s="3617"/>
      <c r="AF2288" s="3617"/>
      <c r="AG2288" s="3617"/>
      <c r="AH2288" s="3617"/>
      <c r="AI2288" s="3617"/>
      <c r="AJ2288" s="3617"/>
      <c r="AK2288" s="3618"/>
    </row>
    <row r="2289" spans="2:37" s="2887" customFormat="1" ht="12.75" customHeight="1" x14ac:dyDescent="0.2">
      <c r="B2289" s="2579"/>
      <c r="C2289" s="2925"/>
      <c r="D2289" s="2925"/>
      <c r="E2289" s="2925"/>
      <c r="F2289" s="2925"/>
      <c r="G2289" s="2580"/>
      <c r="H2289" s="2580"/>
      <c r="I2289" s="2580"/>
      <c r="J2289" s="2580"/>
      <c r="K2289" s="2580"/>
      <c r="L2289" s="2580"/>
      <c r="M2289" s="2580"/>
      <c r="N2289" s="2580"/>
      <c r="O2289" s="2580"/>
      <c r="P2289" s="2580"/>
      <c r="Q2289" s="2580"/>
      <c r="R2289" s="2580"/>
      <c r="S2289" s="2580"/>
      <c r="T2289" s="2580"/>
      <c r="U2289" s="2580"/>
      <c r="V2289" s="2580"/>
      <c r="W2289" s="2580"/>
      <c r="X2289" s="2580"/>
      <c r="Y2289" s="2580"/>
      <c r="Z2289" s="2580"/>
      <c r="AA2289" s="2580"/>
      <c r="AB2289" s="2580"/>
      <c r="AC2289" s="2580"/>
      <c r="AD2289" s="2580"/>
      <c r="AE2289" s="2580"/>
      <c r="AF2289" s="2580"/>
      <c r="AG2289" s="2580"/>
      <c r="AH2289" s="2580"/>
      <c r="AI2289" s="2580"/>
      <c r="AJ2289" s="2580"/>
      <c r="AK2289" s="2581"/>
    </row>
    <row r="2290" spans="2:37" s="2887" customFormat="1" x14ac:dyDescent="0.2">
      <c r="B2290" s="2579" t="s">
        <v>5047</v>
      </c>
      <c r="C2290" s="2925"/>
      <c r="D2290" s="3720" t="s">
        <v>5556</v>
      </c>
      <c r="E2290" s="3720"/>
      <c r="F2290" s="3720"/>
      <c r="G2290" s="2580"/>
      <c r="H2290" s="2580"/>
      <c r="I2290" s="2580"/>
      <c r="J2290" s="2580"/>
      <c r="K2290" s="2580"/>
      <c r="L2290" s="2580"/>
      <c r="M2290" s="2580"/>
      <c r="N2290" s="2580"/>
      <c r="O2290" s="2580"/>
      <c r="P2290" s="2580"/>
      <c r="Q2290" s="2580"/>
      <c r="R2290" s="2580"/>
      <c r="S2290" s="2580"/>
      <c r="T2290" s="2580"/>
      <c r="U2290" s="2580"/>
      <c r="V2290" s="2580"/>
      <c r="W2290" s="2580"/>
      <c r="X2290" s="2580"/>
      <c r="Y2290" s="2580"/>
      <c r="Z2290" s="2580"/>
      <c r="AA2290" s="2580"/>
      <c r="AB2290" s="2580"/>
      <c r="AC2290" s="2580"/>
      <c r="AD2290" s="2580"/>
      <c r="AE2290" s="2580"/>
      <c r="AF2290" s="2580"/>
      <c r="AG2290" s="2580"/>
      <c r="AH2290" s="2580"/>
      <c r="AI2290" s="2580"/>
      <c r="AJ2290" s="2580"/>
      <c r="AK2290" s="2581"/>
    </row>
    <row r="2291" spans="2:37" s="2887" customFormat="1" ht="13.5" customHeight="1" thickBot="1" x14ac:dyDescent="0.25">
      <c r="B2291" s="3620" t="s">
        <v>5061</v>
      </c>
      <c r="C2291" s="3621"/>
      <c r="D2291" s="3731">
        <v>41457</v>
      </c>
      <c r="E2291" s="3732"/>
      <c r="F2291" s="2925"/>
      <c r="G2291" s="2580"/>
      <c r="H2291" s="2580"/>
      <c r="I2291" s="2580"/>
      <c r="J2291" s="2580"/>
      <c r="K2291" s="2580"/>
      <c r="L2291" s="2580"/>
      <c r="M2291" s="2580"/>
      <c r="N2291" s="2580"/>
      <c r="O2291" s="2580"/>
      <c r="P2291" s="2580"/>
      <c r="Q2291" s="2580"/>
      <c r="R2291" s="2580"/>
      <c r="S2291" s="2580"/>
      <c r="T2291" s="2580"/>
      <c r="U2291" s="2580"/>
      <c r="V2291" s="2580"/>
      <c r="W2291" s="2580"/>
      <c r="X2291" s="2580"/>
      <c r="Y2291" s="2580"/>
      <c r="Z2291" s="2580"/>
      <c r="AA2291" s="2580"/>
      <c r="AB2291" s="2580"/>
      <c r="AC2291" s="2580"/>
      <c r="AD2291" s="2580"/>
      <c r="AE2291" s="2580"/>
      <c r="AF2291" s="2580"/>
      <c r="AG2291" s="2580"/>
      <c r="AH2291" s="2580"/>
      <c r="AI2291" s="2580"/>
      <c r="AJ2291" s="2580"/>
      <c r="AK2291" s="2581"/>
    </row>
    <row r="2292" spans="2:37" s="2887" customFormat="1" ht="121.5" customHeight="1" thickBot="1" x14ac:dyDescent="0.25">
      <c r="B2292" s="3633" t="s">
        <v>5062</v>
      </c>
      <c r="C2292" s="3677"/>
      <c r="D2292" s="3721" t="s">
        <v>5549</v>
      </c>
      <c r="E2292" s="3722"/>
      <c r="F2292" s="3722"/>
      <c r="G2292" s="3722"/>
      <c r="H2292" s="3722"/>
      <c r="I2292" s="3722"/>
      <c r="J2292" s="3722"/>
      <c r="K2292" s="3723"/>
      <c r="L2292" s="2580"/>
      <c r="M2292" s="2580"/>
      <c r="N2292" s="2580"/>
      <c r="O2292" s="2580"/>
      <c r="P2292" s="2580"/>
      <c r="Q2292" s="2580"/>
      <c r="R2292" s="2580"/>
      <c r="S2292" s="2580"/>
      <c r="T2292" s="2580"/>
      <c r="U2292" s="2580"/>
      <c r="V2292" s="2580"/>
      <c r="W2292" s="2580"/>
      <c r="X2292" s="2580"/>
      <c r="Y2292" s="2580"/>
      <c r="Z2292" s="2580"/>
      <c r="AA2292" s="2580"/>
      <c r="AB2292" s="2580"/>
      <c r="AC2292" s="2580"/>
      <c r="AD2292" s="2580"/>
      <c r="AE2292" s="2580"/>
      <c r="AF2292" s="2580"/>
      <c r="AG2292" s="2580"/>
      <c r="AH2292" s="2580"/>
      <c r="AI2292" s="2580"/>
      <c r="AJ2292" s="2580"/>
      <c r="AK2292" s="2581"/>
    </row>
    <row r="2293" spans="2:37" s="2887" customFormat="1" ht="12.75" customHeight="1" thickBot="1" x14ac:dyDescent="0.25">
      <c r="B2293" s="3635"/>
      <c r="C2293" s="3626"/>
      <c r="D2293" s="3626"/>
      <c r="E2293" s="3626"/>
      <c r="F2293" s="3626"/>
      <c r="G2293" s="3626"/>
      <c r="H2293" s="3626"/>
      <c r="I2293" s="3626"/>
      <c r="J2293" s="3626"/>
      <c r="K2293" s="3626"/>
      <c r="L2293" s="3626"/>
      <c r="M2293" s="3626"/>
      <c r="N2293" s="3626"/>
      <c r="O2293" s="3626"/>
      <c r="P2293" s="3626"/>
      <c r="Q2293" s="3626"/>
      <c r="R2293" s="2580"/>
      <c r="S2293" s="2580"/>
      <c r="T2293" s="2580"/>
      <c r="U2293" s="2580"/>
      <c r="V2293" s="2580"/>
      <c r="W2293" s="2580"/>
      <c r="X2293" s="2580"/>
      <c r="Y2293" s="2580"/>
      <c r="Z2293" s="2580"/>
      <c r="AA2293" s="2580"/>
      <c r="AB2293" s="2580"/>
      <c r="AC2293" s="2580"/>
      <c r="AD2293" s="2580"/>
      <c r="AE2293" s="2580"/>
      <c r="AF2293" s="2580"/>
      <c r="AG2293" s="2580"/>
      <c r="AH2293" s="2580"/>
      <c r="AI2293" s="2580"/>
      <c r="AJ2293" s="2580"/>
      <c r="AK2293" s="2581"/>
    </row>
    <row r="2294" spans="2:37" s="2887" customFormat="1" ht="13.5" thickBot="1" x14ac:dyDescent="0.25">
      <c r="B2294" s="3627" t="s">
        <v>5063</v>
      </c>
      <c r="C2294" s="3627"/>
      <c r="D2294" s="3627" t="s">
        <v>5053</v>
      </c>
      <c r="E2294" s="3627" t="s">
        <v>5064</v>
      </c>
      <c r="F2294" s="3629" t="s">
        <v>224</v>
      </c>
      <c r="G2294" s="3629"/>
      <c r="H2294" s="3629"/>
      <c r="I2294" s="3629"/>
      <c r="J2294" s="3629"/>
      <c r="K2294" s="3629"/>
      <c r="L2294" s="3629"/>
      <c r="M2294" s="3629"/>
      <c r="N2294" s="3629"/>
      <c r="O2294" s="3629"/>
      <c r="P2294" s="3629"/>
      <c r="Q2294" s="3629"/>
      <c r="R2294" s="3629"/>
      <c r="S2294" s="3629" t="s">
        <v>340</v>
      </c>
      <c r="T2294" s="3629"/>
      <c r="U2294" s="3629"/>
      <c r="V2294" s="3629"/>
      <c r="W2294" s="3629"/>
      <c r="X2294" s="3629"/>
      <c r="Y2294" s="3629"/>
      <c r="Z2294" s="3629"/>
      <c r="AA2294" s="3629"/>
      <c r="AB2294" s="3629"/>
      <c r="AC2294" s="3629"/>
      <c r="AD2294" s="3629" t="s">
        <v>225</v>
      </c>
      <c r="AE2294" s="3629"/>
      <c r="AF2294" s="3629"/>
      <c r="AG2294" s="3629"/>
      <c r="AH2294" s="3630" t="s">
        <v>5048</v>
      </c>
      <c r="AI2294" s="3630"/>
      <c r="AJ2294" s="3630"/>
      <c r="AK2294" s="2581"/>
    </row>
    <row r="2295" spans="2:37" s="2887" customFormat="1" ht="13.5" customHeight="1" thickBot="1" x14ac:dyDescent="0.25">
      <c r="B2295" s="3628"/>
      <c r="C2295" s="3628"/>
      <c r="D2295" s="3628"/>
      <c r="E2295" s="3628"/>
      <c r="F2295" s="3628" t="s">
        <v>5065</v>
      </c>
      <c r="G2295" s="3628" t="s">
        <v>5066</v>
      </c>
      <c r="H2295" s="3627" t="s">
        <v>5067</v>
      </c>
      <c r="I2295" s="3631" t="s">
        <v>5068</v>
      </c>
      <c r="J2295" s="3631" t="s">
        <v>5069</v>
      </c>
      <c r="K2295" s="3632" t="s">
        <v>5070</v>
      </c>
      <c r="L2295" s="3632" t="s">
        <v>5071</v>
      </c>
      <c r="M2295" s="3631" t="s">
        <v>5072</v>
      </c>
      <c r="N2295" s="3631"/>
      <c r="O2295" s="3632" t="s">
        <v>5073</v>
      </c>
      <c r="P2295" s="3632" t="s">
        <v>5074</v>
      </c>
      <c r="Q2295" s="3632" t="s">
        <v>5075</v>
      </c>
      <c r="R2295" s="3632" t="s">
        <v>5076</v>
      </c>
      <c r="S2295" s="3627" t="s">
        <v>5077</v>
      </c>
      <c r="T2295" s="3627" t="s">
        <v>5078</v>
      </c>
      <c r="U2295" s="3627" t="s">
        <v>5079</v>
      </c>
      <c r="V2295" s="3627" t="s">
        <v>5080</v>
      </c>
      <c r="W2295" s="3627" t="s">
        <v>5081</v>
      </c>
      <c r="X2295" s="3627" t="s">
        <v>5082</v>
      </c>
      <c r="Y2295" s="3627" t="s">
        <v>5083</v>
      </c>
      <c r="Z2295" s="3627" t="s">
        <v>5084</v>
      </c>
      <c r="AA2295" s="3627" t="s">
        <v>5085</v>
      </c>
      <c r="AB2295" s="3631" t="s">
        <v>5086</v>
      </c>
      <c r="AC2295" s="3631" t="s">
        <v>5087</v>
      </c>
      <c r="AD2295" s="3627" t="s">
        <v>5088</v>
      </c>
      <c r="AE2295" s="3627" t="s">
        <v>5089</v>
      </c>
      <c r="AF2295" s="3627" t="s">
        <v>5090</v>
      </c>
      <c r="AG2295" s="3627" t="s">
        <v>5091</v>
      </c>
      <c r="AH2295" s="3627" t="s">
        <v>1162</v>
      </c>
      <c r="AI2295" s="3627" t="s">
        <v>5049</v>
      </c>
      <c r="AJ2295" s="3627" t="s">
        <v>5050</v>
      </c>
      <c r="AK2295" s="2581"/>
    </row>
    <row r="2296" spans="2:37" s="2887" customFormat="1" ht="13.5" customHeight="1" thickBot="1" x14ac:dyDescent="0.25">
      <c r="B2296" s="3628"/>
      <c r="C2296" s="3628"/>
      <c r="D2296" s="3628"/>
      <c r="E2296" s="3628"/>
      <c r="F2296" s="3628"/>
      <c r="G2296" s="3628"/>
      <c r="H2296" s="3628"/>
      <c r="I2296" s="3632"/>
      <c r="J2296" s="3632"/>
      <c r="K2296" s="3632"/>
      <c r="L2296" s="3632"/>
      <c r="M2296" s="2923" t="s">
        <v>5092</v>
      </c>
      <c r="N2296" s="2924" t="s">
        <v>2809</v>
      </c>
      <c r="O2296" s="3632"/>
      <c r="P2296" s="3632"/>
      <c r="Q2296" s="3632"/>
      <c r="R2296" s="3632"/>
      <c r="S2296" s="3628"/>
      <c r="T2296" s="3628"/>
      <c r="U2296" s="3628"/>
      <c r="V2296" s="3628"/>
      <c r="W2296" s="3628"/>
      <c r="X2296" s="3628"/>
      <c r="Y2296" s="3628"/>
      <c r="Z2296" s="3628"/>
      <c r="AA2296" s="3628"/>
      <c r="AB2296" s="3632"/>
      <c r="AC2296" s="3632"/>
      <c r="AD2296" s="3628"/>
      <c r="AE2296" s="3628"/>
      <c r="AF2296" s="3628"/>
      <c r="AG2296" s="3628"/>
      <c r="AH2296" s="3628"/>
      <c r="AI2296" s="3628"/>
      <c r="AJ2296" s="3628"/>
      <c r="AK2296" s="2581"/>
    </row>
    <row r="2297" spans="2:37" s="2887" customFormat="1" ht="26.25" thickBot="1" x14ac:dyDescent="0.25">
      <c r="B2297" s="3757" t="s">
        <v>5550</v>
      </c>
      <c r="C2297" s="3758"/>
      <c r="D2297" s="2787"/>
      <c r="E2297" s="2588">
        <v>3.99</v>
      </c>
      <c r="F2297" s="2727"/>
      <c r="G2297" s="2681"/>
      <c r="H2297" s="2728"/>
      <c r="I2297" s="2728"/>
      <c r="J2297" s="2728"/>
      <c r="K2297" s="2681"/>
      <c r="L2297" s="2681"/>
      <c r="M2297" s="2729"/>
      <c r="N2297" s="2730"/>
      <c r="O2297" s="2681"/>
      <c r="P2297" s="2681"/>
      <c r="Q2297" s="2681"/>
      <c r="R2297" s="2681"/>
      <c r="S2297" s="2709"/>
      <c r="T2297" s="2681"/>
      <c r="U2297" s="2731"/>
      <c r="V2297" s="2731"/>
      <c r="W2297" s="2681"/>
      <c r="X2297" s="2681"/>
      <c r="Y2297" s="2731"/>
      <c r="Z2297" s="2731"/>
      <c r="AA2297" s="2731"/>
      <c r="AB2297" s="2681"/>
      <c r="AC2297" s="2681"/>
      <c r="AD2297" s="2727"/>
      <c r="AE2297" s="2750"/>
      <c r="AF2297" s="2784"/>
      <c r="AG2297" s="2784"/>
      <c r="AH2297" s="2725" t="s">
        <v>5551</v>
      </c>
      <c r="AI2297" s="2788">
        <v>1</v>
      </c>
      <c r="AJ2297" s="2928">
        <v>3.99</v>
      </c>
      <c r="AK2297" s="2581"/>
    </row>
    <row r="2298" spans="2:37" s="2887" customFormat="1" ht="39" thickBot="1" x14ac:dyDescent="0.25">
      <c r="B2298" s="3733" t="s">
        <v>5552</v>
      </c>
      <c r="C2298" s="3734"/>
      <c r="D2298" s="2789"/>
      <c r="E2298" s="2565">
        <v>5.99</v>
      </c>
      <c r="F2298" s="2701"/>
      <c r="G2298" s="2680"/>
      <c r="H2298" s="2790"/>
      <c r="I2298" s="2790"/>
      <c r="J2298" s="2790"/>
      <c r="K2298" s="2680"/>
      <c r="L2298" s="2680"/>
      <c r="M2298" s="2700"/>
      <c r="N2298" s="2791"/>
      <c r="O2298" s="2680"/>
      <c r="P2298" s="2680"/>
      <c r="Q2298" s="2680"/>
      <c r="R2298" s="2680"/>
      <c r="S2298" s="2621"/>
      <c r="T2298" s="2680"/>
      <c r="U2298" s="2792"/>
      <c r="V2298" s="2792"/>
      <c r="W2298" s="2680"/>
      <c r="X2298" s="2680"/>
      <c r="Y2298" s="2792"/>
      <c r="Z2298" s="2792"/>
      <c r="AA2298" s="2792"/>
      <c r="AB2298" s="2680"/>
      <c r="AC2298" s="2680"/>
      <c r="AD2298" s="2701"/>
      <c r="AE2298" s="2751"/>
      <c r="AF2298" s="2785"/>
      <c r="AG2298" s="2785"/>
      <c r="AH2298" s="2725" t="s">
        <v>5552</v>
      </c>
      <c r="AI2298" s="2793">
        <v>1</v>
      </c>
      <c r="AJ2298" s="2929">
        <v>5.99</v>
      </c>
      <c r="AK2298" s="2581"/>
    </row>
    <row r="2299" spans="2:37" s="2887" customFormat="1" ht="26.25" thickBot="1" x14ac:dyDescent="0.25">
      <c r="B2299" s="3737" t="s">
        <v>5553</v>
      </c>
      <c r="C2299" s="3738"/>
      <c r="D2299" s="3108"/>
      <c r="E2299" s="2612">
        <v>8.99</v>
      </c>
      <c r="F2299" s="2703"/>
      <c r="G2299" s="3109"/>
      <c r="H2299" s="3110"/>
      <c r="I2299" s="3110"/>
      <c r="J2299" s="3110"/>
      <c r="K2299" s="3109"/>
      <c r="L2299" s="3109"/>
      <c r="M2299" s="2702"/>
      <c r="N2299" s="3111"/>
      <c r="O2299" s="3109"/>
      <c r="P2299" s="3109"/>
      <c r="Q2299" s="3109"/>
      <c r="R2299" s="3109"/>
      <c r="S2299" s="2813"/>
      <c r="T2299" s="3109"/>
      <c r="U2299" s="3112"/>
      <c r="V2299" s="3112"/>
      <c r="W2299" s="3109"/>
      <c r="X2299" s="3109"/>
      <c r="Y2299" s="3112"/>
      <c r="Z2299" s="3112"/>
      <c r="AA2299" s="3112"/>
      <c r="AB2299" s="3109"/>
      <c r="AC2299" s="3109"/>
      <c r="AD2299" s="2703"/>
      <c r="AE2299" s="3113"/>
      <c r="AF2299" s="3114"/>
      <c r="AG2299" s="3114"/>
      <c r="AH2299" s="2742" t="s">
        <v>5553</v>
      </c>
      <c r="AI2299" s="3115">
        <v>1</v>
      </c>
      <c r="AJ2299" s="3116">
        <v>8.99</v>
      </c>
      <c r="AK2299" s="2581"/>
    </row>
    <row r="2300" spans="2:37" s="2887" customFormat="1" x14ac:dyDescent="0.2">
      <c r="B2300" s="2582"/>
      <c r="C2300" s="2575"/>
      <c r="D2300" s="2575"/>
      <c r="E2300" s="2575"/>
      <c r="F2300" s="2575"/>
      <c r="G2300" s="2575"/>
      <c r="H2300" s="2575"/>
      <c r="I2300" s="2576"/>
      <c r="J2300" s="2576"/>
      <c r="K2300" s="2576"/>
      <c r="L2300" s="2576"/>
      <c r="M2300" s="2575"/>
      <c r="N2300" s="2576"/>
      <c r="O2300" s="2576"/>
      <c r="P2300" s="2576"/>
      <c r="Q2300" s="2576"/>
      <c r="R2300" s="2576"/>
      <c r="S2300" s="2575"/>
      <c r="T2300" s="2574"/>
      <c r="U2300" s="2574"/>
      <c r="V2300" s="2574"/>
      <c r="W2300" s="2574"/>
      <c r="X2300" s="2574"/>
      <c r="Y2300" s="2574"/>
      <c r="Z2300" s="2574"/>
      <c r="AA2300" s="2574"/>
      <c r="AB2300" s="2574"/>
      <c r="AC2300" s="2574"/>
      <c r="AD2300" s="2574"/>
      <c r="AE2300" s="2574"/>
      <c r="AF2300" s="2574"/>
      <c r="AG2300" s="2574"/>
      <c r="AH2300" s="2574"/>
      <c r="AI2300" s="2574"/>
      <c r="AJ2300" s="2574"/>
      <c r="AK2300" s="2581"/>
    </row>
    <row r="2301" spans="2:37" s="2887" customFormat="1" x14ac:dyDescent="0.2">
      <c r="B2301" s="3641" t="s">
        <v>5051</v>
      </c>
      <c r="C2301" s="3642"/>
      <c r="D2301" s="3640" t="s">
        <v>1545</v>
      </c>
      <c r="E2301" s="3640"/>
      <c r="F2301" s="3640"/>
      <c r="G2301" s="3640"/>
      <c r="H2301" s="2578"/>
      <c r="I2301" s="2578"/>
      <c r="J2301" s="2578"/>
      <c r="K2301" s="2578"/>
      <c r="L2301" s="2578"/>
      <c r="M2301" s="2578"/>
      <c r="N2301" s="2578"/>
      <c r="O2301" s="2578"/>
      <c r="P2301" s="2578"/>
      <c r="Q2301" s="2578"/>
      <c r="R2301" s="2578"/>
      <c r="S2301" s="2578"/>
      <c r="T2301" s="2574"/>
      <c r="U2301" s="2574"/>
      <c r="V2301" s="2574"/>
      <c r="W2301" s="2574"/>
      <c r="X2301" s="2574"/>
      <c r="Y2301" s="2574"/>
      <c r="Z2301" s="2574"/>
      <c r="AA2301" s="2574"/>
      <c r="AB2301" s="2574"/>
      <c r="AC2301" s="2574"/>
      <c r="AD2301" s="2574"/>
      <c r="AE2301" s="2574"/>
      <c r="AF2301" s="2574"/>
      <c r="AG2301" s="2574"/>
      <c r="AH2301" s="2574"/>
      <c r="AI2301" s="2574"/>
      <c r="AJ2301" s="2574"/>
      <c r="AK2301" s="2581"/>
    </row>
    <row r="2302" spans="2:37" s="2887" customFormat="1" x14ac:dyDescent="0.2">
      <c r="B2302" s="3641" t="s">
        <v>5052</v>
      </c>
      <c r="C2302" s="3642"/>
      <c r="D2302" s="3640" t="s">
        <v>5554</v>
      </c>
      <c r="E2302" s="3640"/>
      <c r="F2302" s="3640"/>
      <c r="G2302" s="3640"/>
      <c r="H2302" s="2578"/>
      <c r="I2302" s="2578"/>
      <c r="J2302" s="2578"/>
      <c r="K2302" s="2578"/>
      <c r="L2302" s="2578"/>
      <c r="M2302" s="2578"/>
      <c r="N2302" s="2578"/>
      <c r="O2302" s="2578"/>
      <c r="P2302" s="2578"/>
      <c r="Q2302" s="2578"/>
      <c r="R2302" s="2578"/>
      <c r="S2302" s="2578"/>
      <c r="T2302" s="2574"/>
      <c r="U2302" s="2574"/>
      <c r="V2302" s="2574"/>
      <c r="W2302" s="2574"/>
      <c r="X2302" s="2574"/>
      <c r="Y2302" s="2574"/>
      <c r="Z2302" s="2574"/>
      <c r="AA2302" s="2574"/>
      <c r="AB2302" s="2574"/>
      <c r="AC2302" s="2574"/>
      <c r="AD2302" s="2574"/>
      <c r="AE2302" s="2574"/>
      <c r="AF2302" s="2574"/>
      <c r="AG2302" s="2574"/>
      <c r="AH2302" s="2574"/>
      <c r="AI2302" s="2574"/>
      <c r="AJ2302" s="2574"/>
      <c r="AK2302" s="2581"/>
    </row>
    <row r="2303" spans="2:37" s="2887" customFormat="1" ht="15.75" thickBot="1" x14ac:dyDescent="0.25">
      <c r="B2303" s="3645"/>
      <c r="C2303" s="3646"/>
      <c r="D2303" s="3647"/>
      <c r="E2303" s="3647"/>
      <c r="F2303" s="3647"/>
      <c r="G2303" s="3647"/>
      <c r="H2303" s="2583"/>
      <c r="I2303" s="2583"/>
      <c r="J2303" s="2583"/>
      <c r="K2303" s="2583"/>
      <c r="L2303" s="2583"/>
      <c r="M2303" s="2583"/>
      <c r="N2303" s="2583"/>
      <c r="O2303" s="2583"/>
      <c r="P2303" s="2583"/>
      <c r="Q2303" s="2583"/>
      <c r="R2303" s="2583"/>
      <c r="S2303" s="2583"/>
      <c r="T2303" s="2584"/>
      <c r="U2303" s="2584"/>
      <c r="V2303" s="2584"/>
      <c r="W2303" s="2584"/>
      <c r="X2303" s="2584"/>
      <c r="Y2303" s="2584"/>
      <c r="Z2303" s="2584"/>
      <c r="AA2303" s="2584"/>
      <c r="AB2303" s="2584"/>
      <c r="AC2303" s="2584"/>
      <c r="AD2303" s="2584"/>
      <c r="AE2303" s="2584"/>
      <c r="AF2303" s="2584"/>
      <c r="AG2303" s="2584"/>
      <c r="AH2303" s="2584"/>
      <c r="AI2303" s="2584"/>
      <c r="AJ2303" s="2584"/>
      <c r="AK2303" s="2586"/>
    </row>
    <row r="2304" spans="2:37" s="2887" customFormat="1" x14ac:dyDescent="0.2">
      <c r="B2304" s="2786" t="str">
        <f>+B2286</f>
        <v>.</v>
      </c>
    </row>
    <row r="2305" spans="2:37" s="2887" customFormat="1" ht="13.5" thickBot="1" x14ac:dyDescent="0.25"/>
    <row r="2306" spans="2:37" s="2887" customFormat="1" ht="12.75" customHeight="1" x14ac:dyDescent="0.2">
      <c r="B2306" s="3616" t="s">
        <v>5060</v>
      </c>
      <c r="C2306" s="3617"/>
      <c r="D2306" s="3617"/>
      <c r="E2306" s="3617"/>
      <c r="F2306" s="3617"/>
      <c r="G2306" s="3617"/>
      <c r="H2306" s="3617"/>
      <c r="I2306" s="3617"/>
      <c r="J2306" s="3617"/>
      <c r="K2306" s="3617"/>
      <c r="L2306" s="3617"/>
      <c r="M2306" s="3617"/>
      <c r="N2306" s="3617"/>
      <c r="O2306" s="3617"/>
      <c r="P2306" s="3617"/>
      <c r="Q2306" s="3617"/>
      <c r="R2306" s="3617"/>
      <c r="S2306" s="3617"/>
      <c r="T2306" s="3617"/>
      <c r="U2306" s="3617"/>
      <c r="V2306" s="3617"/>
      <c r="W2306" s="3617"/>
      <c r="X2306" s="3617"/>
      <c r="Y2306" s="3617"/>
      <c r="Z2306" s="3617"/>
      <c r="AA2306" s="3617"/>
      <c r="AB2306" s="3617"/>
      <c r="AC2306" s="3617"/>
      <c r="AD2306" s="3617"/>
      <c r="AE2306" s="3617"/>
      <c r="AF2306" s="3617"/>
      <c r="AG2306" s="3617"/>
      <c r="AH2306" s="3617"/>
      <c r="AI2306" s="3617"/>
      <c r="AJ2306" s="3617"/>
      <c r="AK2306" s="3618"/>
    </row>
    <row r="2307" spans="2:37" s="2887" customFormat="1" ht="12.75" customHeight="1" x14ac:dyDescent="0.2">
      <c r="B2307" s="2579"/>
      <c r="C2307" s="2925"/>
      <c r="D2307" s="2925"/>
      <c r="E2307" s="2925"/>
      <c r="F2307" s="2925"/>
      <c r="G2307" s="2580"/>
      <c r="H2307" s="2580"/>
      <c r="I2307" s="2580"/>
      <c r="J2307" s="2580"/>
      <c r="K2307" s="2580"/>
      <c r="L2307" s="2580"/>
      <c r="M2307" s="2580"/>
      <c r="N2307" s="2580"/>
      <c r="O2307" s="2580"/>
      <c r="P2307" s="2580"/>
      <c r="Q2307" s="2580"/>
      <c r="R2307" s="2580"/>
      <c r="S2307" s="2580"/>
      <c r="T2307" s="2580"/>
      <c r="U2307" s="2580"/>
      <c r="V2307" s="2580"/>
      <c r="W2307" s="2580"/>
      <c r="X2307" s="2580"/>
      <c r="Y2307" s="2580"/>
      <c r="Z2307" s="2580"/>
      <c r="AA2307" s="2580"/>
      <c r="AB2307" s="2580"/>
      <c r="AC2307" s="2580"/>
      <c r="AD2307" s="2580"/>
      <c r="AE2307" s="2580"/>
      <c r="AF2307" s="2580"/>
      <c r="AG2307" s="2580"/>
      <c r="AH2307" s="2580"/>
      <c r="AI2307" s="2580"/>
      <c r="AJ2307" s="2580"/>
      <c r="AK2307" s="2581"/>
    </row>
    <row r="2308" spans="2:37" s="2887" customFormat="1" x14ac:dyDescent="0.2">
      <c r="B2308" s="2579" t="s">
        <v>5047</v>
      </c>
      <c r="C2308" s="2925"/>
      <c r="D2308" s="3760" t="s">
        <v>5546</v>
      </c>
      <c r="E2308" s="3760"/>
      <c r="F2308" s="3760"/>
      <c r="G2308" s="2580"/>
      <c r="H2308" s="2580"/>
      <c r="I2308" s="2580"/>
      <c r="J2308" s="2580"/>
      <c r="K2308" s="2580"/>
      <c r="L2308" s="2580"/>
      <c r="M2308" s="2580"/>
      <c r="N2308" s="2580"/>
      <c r="O2308" s="2580"/>
      <c r="P2308" s="2580"/>
      <c r="Q2308" s="2580"/>
      <c r="R2308" s="2580"/>
      <c r="S2308" s="2580"/>
      <c r="T2308" s="2580"/>
      <c r="U2308" s="2580"/>
      <c r="V2308" s="2580"/>
      <c r="W2308" s="2580"/>
      <c r="X2308" s="2580"/>
      <c r="Y2308" s="2580"/>
      <c r="Z2308" s="2580"/>
      <c r="AA2308" s="2580"/>
      <c r="AB2308" s="2580"/>
      <c r="AC2308" s="2580"/>
      <c r="AD2308" s="2580"/>
      <c r="AE2308" s="2580"/>
      <c r="AF2308" s="2580"/>
      <c r="AG2308" s="2580"/>
      <c r="AH2308" s="2580"/>
      <c r="AI2308" s="2580"/>
      <c r="AJ2308" s="2580"/>
      <c r="AK2308" s="2581"/>
    </row>
    <row r="2309" spans="2:37" s="2887" customFormat="1" ht="13.5" customHeight="1" thickBot="1" x14ac:dyDescent="0.25">
      <c r="B2309" s="3620" t="s">
        <v>5061</v>
      </c>
      <c r="C2309" s="3621"/>
      <c r="D2309" s="3761">
        <v>41477</v>
      </c>
      <c r="E2309" s="3621"/>
      <c r="F2309" s="2925"/>
      <c r="G2309" s="2580"/>
      <c r="H2309" s="2580"/>
      <c r="I2309" s="2580"/>
      <c r="J2309" s="2580"/>
      <c r="K2309" s="2580"/>
      <c r="L2309" s="2580"/>
      <c r="M2309" s="2580"/>
      <c r="N2309" s="2580"/>
      <c r="O2309" s="2580"/>
      <c r="P2309" s="2580"/>
      <c r="Q2309" s="2580"/>
      <c r="R2309" s="2580"/>
      <c r="S2309" s="2580"/>
      <c r="T2309" s="2580"/>
      <c r="U2309" s="2580"/>
      <c r="V2309" s="2580"/>
      <c r="W2309" s="2580"/>
      <c r="X2309" s="2580"/>
      <c r="Y2309" s="2580"/>
      <c r="Z2309" s="2580"/>
      <c r="AA2309" s="2580"/>
      <c r="AB2309" s="2580"/>
      <c r="AC2309" s="2580"/>
      <c r="AD2309" s="2580"/>
      <c r="AE2309" s="2580"/>
      <c r="AF2309" s="2580"/>
      <c r="AG2309" s="2580"/>
      <c r="AH2309" s="2580"/>
      <c r="AI2309" s="2580"/>
      <c r="AJ2309" s="2580"/>
      <c r="AK2309" s="2581"/>
    </row>
    <row r="2310" spans="2:37" s="2887" customFormat="1" ht="13.5" customHeight="1" thickBot="1" x14ac:dyDescent="0.25">
      <c r="B2310" s="3633" t="s">
        <v>5062</v>
      </c>
      <c r="C2310" s="3677"/>
      <c r="D2310" s="3721" t="s">
        <v>5547</v>
      </c>
      <c r="E2310" s="3722"/>
      <c r="F2310" s="3722"/>
      <c r="G2310" s="3722"/>
      <c r="H2310" s="3722"/>
      <c r="I2310" s="3722"/>
      <c r="J2310" s="3722"/>
      <c r="K2310" s="3723"/>
      <c r="L2310" s="2580"/>
      <c r="M2310" s="2580"/>
      <c r="N2310" s="2580"/>
      <c r="O2310" s="2580"/>
      <c r="P2310" s="2580"/>
      <c r="Q2310" s="2580"/>
      <c r="R2310" s="2580"/>
      <c r="S2310" s="2580"/>
      <c r="T2310" s="2580"/>
      <c r="U2310" s="2580"/>
      <c r="V2310" s="2580"/>
      <c r="W2310" s="2580"/>
      <c r="X2310" s="2580"/>
      <c r="Y2310" s="2580"/>
      <c r="Z2310" s="2580"/>
      <c r="AA2310" s="2580"/>
      <c r="AB2310" s="2580"/>
      <c r="AC2310" s="2580"/>
      <c r="AD2310" s="2580"/>
      <c r="AE2310" s="2580"/>
      <c r="AF2310" s="2580"/>
      <c r="AG2310" s="2580"/>
      <c r="AH2310" s="2580"/>
      <c r="AI2310" s="2580"/>
      <c r="AJ2310" s="2580"/>
      <c r="AK2310" s="2581"/>
    </row>
    <row r="2311" spans="2:37" s="2887" customFormat="1" ht="13.5" thickBot="1" x14ac:dyDescent="0.25">
      <c r="B2311" s="3635"/>
      <c r="C2311" s="3626"/>
      <c r="D2311" s="3626"/>
      <c r="E2311" s="3626"/>
      <c r="F2311" s="3626"/>
      <c r="G2311" s="3626"/>
      <c r="H2311" s="3626"/>
      <c r="I2311" s="3626"/>
      <c r="J2311" s="3626"/>
      <c r="K2311" s="3626"/>
      <c r="L2311" s="3626"/>
      <c r="M2311" s="3626"/>
      <c r="N2311" s="3626"/>
      <c r="O2311" s="3626"/>
      <c r="P2311" s="3626"/>
      <c r="Q2311" s="3626"/>
      <c r="R2311" s="2580"/>
      <c r="S2311" s="2580"/>
      <c r="T2311" s="2580"/>
      <c r="U2311" s="2580"/>
      <c r="V2311" s="2580"/>
      <c r="W2311" s="2580"/>
      <c r="X2311" s="2580"/>
      <c r="Y2311" s="2580"/>
      <c r="Z2311" s="2580"/>
      <c r="AA2311" s="2580"/>
      <c r="AB2311" s="2580"/>
      <c r="AC2311" s="2580"/>
      <c r="AD2311" s="2580"/>
      <c r="AE2311" s="2580"/>
      <c r="AF2311" s="2580"/>
      <c r="AG2311" s="2580"/>
      <c r="AH2311" s="2580"/>
      <c r="AI2311" s="2580"/>
      <c r="AJ2311" s="2580"/>
      <c r="AK2311" s="2581"/>
    </row>
    <row r="2312" spans="2:37" s="2887" customFormat="1" ht="13.5" thickBot="1" x14ac:dyDescent="0.25">
      <c r="B2312" s="3627" t="s">
        <v>5063</v>
      </c>
      <c r="C2312" s="3627"/>
      <c r="D2312" s="3627" t="s">
        <v>5053</v>
      </c>
      <c r="E2312" s="3627" t="s">
        <v>5064</v>
      </c>
      <c r="F2312" s="3629" t="s">
        <v>224</v>
      </c>
      <c r="G2312" s="3629"/>
      <c r="H2312" s="3629"/>
      <c r="I2312" s="3629"/>
      <c r="J2312" s="3629"/>
      <c r="K2312" s="3629"/>
      <c r="L2312" s="3629"/>
      <c r="M2312" s="3629"/>
      <c r="N2312" s="3629"/>
      <c r="O2312" s="3629"/>
      <c r="P2312" s="3629"/>
      <c r="Q2312" s="3629"/>
      <c r="R2312" s="3629"/>
      <c r="S2312" s="3629" t="s">
        <v>340</v>
      </c>
      <c r="T2312" s="3629"/>
      <c r="U2312" s="3629"/>
      <c r="V2312" s="3629"/>
      <c r="W2312" s="3629"/>
      <c r="X2312" s="3629"/>
      <c r="Y2312" s="3629"/>
      <c r="Z2312" s="3629"/>
      <c r="AA2312" s="3629"/>
      <c r="AB2312" s="3629"/>
      <c r="AC2312" s="3629"/>
      <c r="AD2312" s="3629" t="s">
        <v>225</v>
      </c>
      <c r="AE2312" s="3629"/>
      <c r="AF2312" s="3629"/>
      <c r="AG2312" s="3629"/>
      <c r="AH2312" s="3630" t="s">
        <v>5048</v>
      </c>
      <c r="AI2312" s="3630"/>
      <c r="AJ2312" s="3630"/>
      <c r="AK2312" s="2581"/>
    </row>
    <row r="2313" spans="2:37" s="2887" customFormat="1" ht="13.5" thickBot="1" x14ac:dyDescent="0.25">
      <c r="B2313" s="3628"/>
      <c r="C2313" s="3628"/>
      <c r="D2313" s="3628"/>
      <c r="E2313" s="3628"/>
      <c r="F2313" s="3628" t="s">
        <v>5065</v>
      </c>
      <c r="G2313" s="3628" t="s">
        <v>5066</v>
      </c>
      <c r="H2313" s="3627" t="s">
        <v>5067</v>
      </c>
      <c r="I2313" s="3631" t="s">
        <v>5068</v>
      </c>
      <c r="J2313" s="3631" t="s">
        <v>5069</v>
      </c>
      <c r="K2313" s="3632" t="s">
        <v>5070</v>
      </c>
      <c r="L2313" s="3632" t="s">
        <v>5071</v>
      </c>
      <c r="M2313" s="3631" t="s">
        <v>5072</v>
      </c>
      <c r="N2313" s="3631"/>
      <c r="O2313" s="3632" t="s">
        <v>5073</v>
      </c>
      <c r="P2313" s="3632" t="s">
        <v>5074</v>
      </c>
      <c r="Q2313" s="3632" t="s">
        <v>5075</v>
      </c>
      <c r="R2313" s="3632" t="s">
        <v>5076</v>
      </c>
      <c r="S2313" s="3627" t="s">
        <v>5077</v>
      </c>
      <c r="T2313" s="3627" t="s">
        <v>5078</v>
      </c>
      <c r="U2313" s="3627" t="s">
        <v>5079</v>
      </c>
      <c r="V2313" s="3627" t="s">
        <v>5080</v>
      </c>
      <c r="W2313" s="3627" t="s">
        <v>5081</v>
      </c>
      <c r="X2313" s="3627" t="s">
        <v>5082</v>
      </c>
      <c r="Y2313" s="3627" t="s">
        <v>5083</v>
      </c>
      <c r="Z2313" s="3627" t="s">
        <v>5084</v>
      </c>
      <c r="AA2313" s="3627" t="s">
        <v>5085</v>
      </c>
      <c r="AB2313" s="3631" t="s">
        <v>5086</v>
      </c>
      <c r="AC2313" s="3631" t="s">
        <v>5087</v>
      </c>
      <c r="AD2313" s="3627" t="s">
        <v>5088</v>
      </c>
      <c r="AE2313" s="3627" t="s">
        <v>5089</v>
      </c>
      <c r="AF2313" s="3627" t="s">
        <v>5090</v>
      </c>
      <c r="AG2313" s="3627" t="s">
        <v>5091</v>
      </c>
      <c r="AH2313" s="3627" t="s">
        <v>1162</v>
      </c>
      <c r="AI2313" s="3627" t="s">
        <v>5049</v>
      </c>
      <c r="AJ2313" s="3627" t="s">
        <v>5050</v>
      </c>
      <c r="AK2313" s="2581"/>
    </row>
    <row r="2314" spans="2:37" s="2887" customFormat="1" ht="21.75" customHeight="1" thickBot="1" x14ac:dyDescent="0.25">
      <c r="B2314" s="3657"/>
      <c r="C2314" s="3657"/>
      <c r="D2314" s="3657"/>
      <c r="E2314" s="3657"/>
      <c r="F2314" s="3657"/>
      <c r="G2314" s="3657"/>
      <c r="H2314" s="3657"/>
      <c r="I2314" s="3693"/>
      <c r="J2314" s="3693"/>
      <c r="K2314" s="3693"/>
      <c r="L2314" s="3693"/>
      <c r="M2314" s="2926" t="s">
        <v>5092</v>
      </c>
      <c r="N2314" s="2927" t="s">
        <v>2809</v>
      </c>
      <c r="O2314" s="3693"/>
      <c r="P2314" s="3693"/>
      <c r="Q2314" s="3693"/>
      <c r="R2314" s="3693"/>
      <c r="S2314" s="3657"/>
      <c r="T2314" s="3657"/>
      <c r="U2314" s="3657"/>
      <c r="V2314" s="3657"/>
      <c r="W2314" s="3657"/>
      <c r="X2314" s="3657"/>
      <c r="Y2314" s="3657"/>
      <c r="Z2314" s="3657"/>
      <c r="AA2314" s="3657"/>
      <c r="AB2314" s="3693"/>
      <c r="AC2314" s="3693"/>
      <c r="AD2314" s="3657"/>
      <c r="AE2314" s="3657"/>
      <c r="AF2314" s="3657"/>
      <c r="AG2314" s="3657"/>
      <c r="AH2314" s="3657"/>
      <c r="AI2314" s="3657"/>
      <c r="AJ2314" s="3657"/>
      <c r="AK2314" s="2581"/>
    </row>
    <row r="2315" spans="2:37" s="2887" customFormat="1" ht="13.5" thickBot="1" x14ac:dyDescent="0.25">
      <c r="B2315" s="3759" t="s">
        <v>5546</v>
      </c>
      <c r="C2315" s="3759"/>
      <c r="D2315" s="3117" t="s">
        <v>5548</v>
      </c>
      <c r="E2315" s="3118">
        <v>224.00000000000003</v>
      </c>
      <c r="F2315" s="3118">
        <v>224.00000000000003</v>
      </c>
      <c r="G2315" s="3119">
        <v>4.4800000000000006E-2</v>
      </c>
      <c r="H2315" s="3120">
        <v>5000</v>
      </c>
      <c r="I2315" s="3119" t="s">
        <v>1545</v>
      </c>
      <c r="J2315" s="3120">
        <v>4082</v>
      </c>
      <c r="K2315" s="3121">
        <v>5.4880000000000005E-2</v>
      </c>
      <c r="L2315" s="3121">
        <v>0.15680000000000002</v>
      </c>
      <c r="M2315" s="3120">
        <v>1333.3333333333335</v>
      </c>
      <c r="N2315" s="3120">
        <v>1333.3333333333335</v>
      </c>
      <c r="O2315" s="3121">
        <v>0.16800000000000001</v>
      </c>
      <c r="P2315" s="3121">
        <v>0.16800000000000001</v>
      </c>
      <c r="Q2315" s="3121">
        <v>0.16800000000000001</v>
      </c>
      <c r="R2315" s="3121">
        <v>0.16800000000000001</v>
      </c>
      <c r="S2315" s="3122">
        <v>0</v>
      </c>
      <c r="T2315" s="3119" t="s">
        <v>1545</v>
      </c>
      <c r="U2315" s="3119" t="s">
        <v>1545</v>
      </c>
      <c r="V2315" s="3123" t="s">
        <v>1144</v>
      </c>
      <c r="W2315" s="3121">
        <v>0</v>
      </c>
      <c r="X2315" s="3121">
        <v>6.720000000000001E-2</v>
      </c>
      <c r="Y2315" s="3123" t="s">
        <v>1545</v>
      </c>
      <c r="Z2315" s="3123" t="s">
        <v>1545</v>
      </c>
      <c r="AA2315" s="3123" t="s">
        <v>1545</v>
      </c>
      <c r="AB2315" s="3123" t="s">
        <v>1545</v>
      </c>
      <c r="AC2315" s="3121">
        <v>6.720000000000001E-2</v>
      </c>
      <c r="AD2315" s="3118" t="s">
        <v>1545</v>
      </c>
      <c r="AE2315" s="3123" t="s">
        <v>1545</v>
      </c>
      <c r="AF2315" s="3124" t="s">
        <v>1545</v>
      </c>
      <c r="AG2315" s="3124">
        <v>0.11200000000000002</v>
      </c>
      <c r="AH2315" s="3125" t="s">
        <v>1545</v>
      </c>
      <c r="AI2315" s="3125" t="s">
        <v>1545</v>
      </c>
      <c r="AJ2315" s="3125" t="s">
        <v>1545</v>
      </c>
      <c r="AK2315" s="2581"/>
    </row>
    <row r="2316" spans="2:37" s="2887" customFormat="1" x14ac:dyDescent="0.2">
      <c r="B2316" s="2582"/>
      <c r="C2316" s="2575"/>
      <c r="D2316" s="2575"/>
      <c r="E2316" s="2575"/>
      <c r="F2316" s="2575"/>
      <c r="G2316" s="2575"/>
      <c r="H2316" s="2575"/>
      <c r="I2316" s="2576"/>
      <c r="J2316" s="2576"/>
      <c r="K2316" s="2576"/>
      <c r="L2316" s="2576"/>
      <c r="M2316" s="2575"/>
      <c r="N2316" s="2576"/>
      <c r="O2316" s="2576"/>
      <c r="P2316" s="2576"/>
      <c r="Q2316" s="2576"/>
      <c r="R2316" s="2576"/>
      <c r="S2316" s="2575"/>
      <c r="T2316" s="2574"/>
      <c r="U2316" s="2574"/>
      <c r="V2316" s="2574"/>
      <c r="W2316" s="2574"/>
      <c r="X2316" s="2574"/>
      <c r="Y2316" s="2574"/>
      <c r="Z2316" s="2574"/>
      <c r="AA2316" s="2574"/>
      <c r="AB2316" s="2574"/>
      <c r="AC2316" s="2574"/>
      <c r="AD2316" s="2574"/>
      <c r="AE2316" s="2574"/>
      <c r="AF2316" s="2574"/>
      <c r="AG2316" s="2574"/>
      <c r="AH2316" s="2574"/>
      <c r="AI2316" s="2574"/>
      <c r="AJ2316" s="2574"/>
      <c r="AK2316" s="2581"/>
    </row>
    <row r="2317" spans="2:37" s="2887" customFormat="1" ht="14.25" x14ac:dyDescent="0.2">
      <c r="B2317" s="3641" t="s">
        <v>5051</v>
      </c>
      <c r="C2317" s="3642"/>
      <c r="D2317" s="3728" t="s">
        <v>10</v>
      </c>
      <c r="E2317" s="3728"/>
      <c r="F2317" s="3728"/>
      <c r="G2317" s="3728"/>
      <c r="H2317" s="2578"/>
      <c r="I2317" s="2578"/>
      <c r="J2317" s="2578"/>
      <c r="K2317" s="2578"/>
      <c r="L2317" s="2578"/>
      <c r="M2317" s="2578"/>
      <c r="N2317" s="2578"/>
      <c r="O2317" s="2578"/>
      <c r="P2317" s="2578"/>
      <c r="Q2317" s="2578"/>
      <c r="R2317" s="2578"/>
      <c r="S2317" s="2578"/>
      <c r="T2317" s="2574"/>
      <c r="U2317" s="2574"/>
      <c r="V2317" s="2574"/>
      <c r="W2317" s="2574"/>
      <c r="X2317" s="2574"/>
      <c r="Y2317" s="2574"/>
      <c r="Z2317" s="2574"/>
      <c r="AA2317" s="2574"/>
      <c r="AB2317" s="2574"/>
      <c r="AC2317" s="2574"/>
      <c r="AD2317" s="2574"/>
      <c r="AE2317" s="2574"/>
      <c r="AF2317" s="2574"/>
      <c r="AG2317" s="2574"/>
      <c r="AH2317" s="2574"/>
      <c r="AI2317" s="2574"/>
      <c r="AJ2317" s="2574"/>
      <c r="AK2317" s="2581"/>
    </row>
    <row r="2318" spans="2:37" s="2887" customFormat="1" ht="14.25" x14ac:dyDescent="0.2">
      <c r="B2318" s="3641" t="s">
        <v>5052</v>
      </c>
      <c r="C2318" s="3642"/>
      <c r="D2318" s="3728" t="s">
        <v>10</v>
      </c>
      <c r="E2318" s="3728"/>
      <c r="F2318" s="3728"/>
      <c r="G2318" s="3728"/>
      <c r="H2318" s="2578"/>
      <c r="I2318" s="2578"/>
      <c r="J2318" s="2578"/>
      <c r="K2318" s="2578"/>
      <c r="L2318" s="2578"/>
      <c r="M2318" s="2578"/>
      <c r="N2318" s="2578"/>
      <c r="O2318" s="2578"/>
      <c r="P2318" s="2578"/>
      <c r="Q2318" s="2578"/>
      <c r="R2318" s="2578"/>
      <c r="S2318" s="2578"/>
      <c r="T2318" s="2574"/>
      <c r="U2318" s="2574"/>
      <c r="V2318" s="2574"/>
      <c r="W2318" s="2574"/>
      <c r="X2318" s="2574"/>
      <c r="Y2318" s="2574"/>
      <c r="Z2318" s="2574"/>
      <c r="AA2318" s="2574"/>
      <c r="AB2318" s="2574"/>
      <c r="AC2318" s="2574"/>
      <c r="AD2318" s="2574"/>
      <c r="AE2318" s="2574"/>
      <c r="AF2318" s="2574"/>
      <c r="AG2318" s="2574"/>
      <c r="AH2318" s="2574"/>
      <c r="AI2318" s="2574"/>
      <c r="AJ2318" s="2574"/>
      <c r="AK2318" s="2581"/>
    </row>
    <row r="2319" spans="2:37" s="2887" customFormat="1" ht="15.75" thickBot="1" x14ac:dyDescent="0.25">
      <c r="B2319" s="3645"/>
      <c r="C2319" s="3646"/>
      <c r="D2319" s="3647"/>
      <c r="E2319" s="3647"/>
      <c r="F2319" s="3647"/>
      <c r="G2319" s="3647"/>
      <c r="H2319" s="2583"/>
      <c r="I2319" s="2583"/>
      <c r="J2319" s="2583"/>
      <c r="K2319" s="2583"/>
      <c r="L2319" s="2583"/>
      <c r="M2319" s="2583"/>
      <c r="N2319" s="2583"/>
      <c r="O2319" s="2583"/>
      <c r="P2319" s="2583"/>
      <c r="Q2319" s="2583"/>
      <c r="R2319" s="2583"/>
      <c r="S2319" s="2583"/>
      <c r="T2319" s="2584"/>
      <c r="U2319" s="2584"/>
      <c r="V2319" s="2584"/>
      <c r="W2319" s="2584"/>
      <c r="X2319" s="2584"/>
      <c r="Y2319" s="2584"/>
      <c r="Z2319" s="2584"/>
      <c r="AA2319" s="2584"/>
      <c r="AB2319" s="2584"/>
      <c r="AC2319" s="2584"/>
      <c r="AD2319" s="2584"/>
      <c r="AE2319" s="2584"/>
      <c r="AF2319" s="2584"/>
      <c r="AG2319" s="2584"/>
      <c r="AH2319" s="2584"/>
      <c r="AI2319" s="2584"/>
      <c r="AJ2319" s="2584"/>
      <c r="AK2319" s="2586"/>
    </row>
    <row r="2320" spans="2:37" s="2887" customFormat="1" x14ac:dyDescent="0.2">
      <c r="B2320" s="2786" t="str">
        <f>+B2304</f>
        <v>.</v>
      </c>
    </row>
    <row r="2321" spans="2:37" s="2563" customFormat="1" ht="17.25" customHeight="1" thickBot="1" x14ac:dyDescent="0.25">
      <c r="B2321" s="2562"/>
      <c r="C2321" s="2562"/>
      <c r="D2321" s="2562"/>
      <c r="E2321" s="2562"/>
      <c r="F2321" s="2562"/>
    </row>
    <row r="2322" spans="2:37" s="2563" customFormat="1" ht="17.25" customHeight="1" x14ac:dyDescent="0.2">
      <c r="B2322" s="3616" t="s">
        <v>5060</v>
      </c>
      <c r="C2322" s="3617"/>
      <c r="D2322" s="3617"/>
      <c r="E2322" s="3617"/>
      <c r="F2322" s="3617"/>
      <c r="G2322" s="3617"/>
      <c r="H2322" s="3617"/>
      <c r="I2322" s="3617"/>
      <c r="J2322" s="3617"/>
      <c r="K2322" s="3617"/>
      <c r="L2322" s="3617"/>
      <c r="M2322" s="3617"/>
      <c r="N2322" s="3617"/>
      <c r="O2322" s="3617"/>
      <c r="P2322" s="3617"/>
      <c r="Q2322" s="3617"/>
      <c r="R2322" s="3617"/>
      <c r="S2322" s="3617"/>
      <c r="T2322" s="3617"/>
      <c r="U2322" s="3617"/>
      <c r="V2322" s="3617"/>
      <c r="W2322" s="3617"/>
      <c r="X2322" s="3617"/>
      <c r="Y2322" s="3617"/>
      <c r="Z2322" s="3617"/>
      <c r="AA2322" s="3617"/>
      <c r="AB2322" s="3617"/>
      <c r="AC2322" s="3617"/>
      <c r="AD2322" s="3617"/>
      <c r="AE2322" s="3617"/>
      <c r="AF2322" s="3617"/>
      <c r="AG2322" s="3617"/>
      <c r="AH2322" s="3617"/>
      <c r="AI2322" s="3617"/>
      <c r="AJ2322" s="3617"/>
      <c r="AK2322" s="3618"/>
    </row>
    <row r="2323" spans="2:37" s="2563" customFormat="1" ht="17.25" customHeight="1" x14ac:dyDescent="0.2">
      <c r="B2323" s="2579"/>
      <c r="C2323" s="2562"/>
      <c r="D2323" s="2562"/>
      <c r="E2323" s="2562"/>
      <c r="F2323" s="2562"/>
      <c r="G2323" s="2580"/>
      <c r="H2323" s="2580"/>
      <c r="I2323" s="2580"/>
      <c r="J2323" s="2580"/>
      <c r="K2323" s="2580"/>
      <c r="L2323" s="2580"/>
      <c r="M2323" s="2580"/>
      <c r="N2323" s="2580"/>
      <c r="O2323" s="2580"/>
      <c r="P2323" s="2580"/>
      <c r="Q2323" s="2580"/>
      <c r="R2323" s="2580"/>
      <c r="S2323" s="2580"/>
      <c r="T2323" s="2580"/>
      <c r="U2323" s="2580"/>
      <c r="V2323" s="2580"/>
      <c r="W2323" s="2580"/>
      <c r="X2323" s="2580"/>
      <c r="Y2323" s="2580"/>
      <c r="Z2323" s="2580"/>
      <c r="AA2323" s="2580"/>
      <c r="AB2323" s="2580"/>
      <c r="AC2323" s="2580"/>
      <c r="AD2323" s="2580"/>
      <c r="AE2323" s="2580"/>
      <c r="AF2323" s="2580"/>
      <c r="AG2323" s="2580"/>
      <c r="AH2323" s="2580"/>
      <c r="AI2323" s="2580"/>
      <c r="AJ2323" s="2580"/>
      <c r="AK2323" s="2581"/>
    </row>
    <row r="2324" spans="2:37" s="2563" customFormat="1" ht="17.25" customHeight="1" x14ac:dyDescent="0.2">
      <c r="B2324" s="2579" t="s">
        <v>5047</v>
      </c>
      <c r="C2324" s="2562"/>
      <c r="D2324" s="3720" t="s">
        <v>5112</v>
      </c>
      <c r="E2324" s="3720"/>
      <c r="F2324" s="3720"/>
      <c r="G2324" s="2580"/>
      <c r="H2324" s="2580"/>
      <c r="I2324" s="2580"/>
      <c r="J2324" s="2580"/>
      <c r="K2324" s="2580"/>
      <c r="L2324" s="2580"/>
      <c r="M2324" s="2580"/>
      <c r="N2324" s="2580"/>
      <c r="O2324" s="2580"/>
      <c r="P2324" s="2580"/>
      <c r="Q2324" s="2580"/>
      <c r="R2324" s="2580"/>
      <c r="S2324" s="2580"/>
      <c r="T2324" s="2580"/>
      <c r="U2324" s="2580"/>
      <c r="V2324" s="2580"/>
      <c r="W2324" s="2580"/>
      <c r="X2324" s="2580"/>
      <c r="Y2324" s="2580"/>
      <c r="Z2324" s="2580"/>
      <c r="AA2324" s="2580"/>
      <c r="AB2324" s="2580"/>
      <c r="AC2324" s="2580"/>
      <c r="AD2324" s="2580"/>
      <c r="AE2324" s="2580"/>
      <c r="AF2324" s="2580"/>
      <c r="AG2324" s="2580"/>
      <c r="AH2324" s="2580"/>
      <c r="AI2324" s="2580"/>
      <c r="AJ2324" s="2580"/>
      <c r="AK2324" s="2581"/>
    </row>
    <row r="2325" spans="2:37" s="2563" customFormat="1" ht="17.25" customHeight="1" thickBot="1" x14ac:dyDescent="0.25">
      <c r="B2325" s="3620" t="s">
        <v>5061</v>
      </c>
      <c r="C2325" s="3621"/>
      <c r="D2325" s="3731">
        <v>41450</v>
      </c>
      <c r="E2325" s="3732"/>
      <c r="F2325" s="2562"/>
      <c r="G2325" s="2580"/>
      <c r="H2325" s="2580"/>
      <c r="I2325" s="2580"/>
      <c r="J2325" s="2580"/>
      <c r="K2325" s="2580"/>
      <c r="L2325" s="2580"/>
      <c r="M2325" s="2580"/>
      <c r="N2325" s="2580"/>
      <c r="O2325" s="2580"/>
      <c r="P2325" s="2580"/>
      <c r="Q2325" s="2580"/>
      <c r="R2325" s="2580"/>
      <c r="S2325" s="2580"/>
      <c r="T2325" s="2580"/>
      <c r="U2325" s="2580"/>
      <c r="V2325" s="2580"/>
      <c r="W2325" s="2580"/>
      <c r="X2325" s="2580"/>
      <c r="Y2325" s="2580"/>
      <c r="Z2325" s="2580"/>
      <c r="AA2325" s="2580"/>
      <c r="AB2325" s="2580"/>
      <c r="AC2325" s="2580"/>
      <c r="AD2325" s="2580"/>
      <c r="AE2325" s="2580"/>
      <c r="AF2325" s="2580"/>
      <c r="AG2325" s="2580"/>
      <c r="AH2325" s="2580"/>
      <c r="AI2325" s="2580"/>
      <c r="AJ2325" s="2580"/>
      <c r="AK2325" s="2581"/>
    </row>
    <row r="2326" spans="2:37" s="2563" customFormat="1" ht="57.75" customHeight="1" thickBot="1" x14ac:dyDescent="0.25">
      <c r="B2326" s="3635" t="s">
        <v>5062</v>
      </c>
      <c r="C2326" s="3626"/>
      <c r="D2326" s="3721" t="s">
        <v>5119</v>
      </c>
      <c r="E2326" s="3722"/>
      <c r="F2326" s="3722"/>
      <c r="G2326" s="3722"/>
      <c r="H2326" s="3722"/>
      <c r="I2326" s="3722"/>
      <c r="J2326" s="3722"/>
      <c r="K2326" s="3722"/>
      <c r="L2326" s="3722"/>
      <c r="M2326" s="3722"/>
      <c r="N2326" s="3722"/>
      <c r="O2326" s="3722"/>
      <c r="P2326" s="3722"/>
      <c r="Q2326" s="3722"/>
      <c r="R2326" s="3722"/>
      <c r="S2326" s="3722"/>
      <c r="T2326" s="3722"/>
      <c r="U2326" s="3722"/>
      <c r="V2326" s="3722"/>
      <c r="W2326" s="3722"/>
      <c r="X2326" s="3722"/>
      <c r="Y2326" s="3723"/>
      <c r="Z2326" s="2580"/>
      <c r="AA2326" s="2580"/>
      <c r="AB2326" s="2580"/>
      <c r="AC2326" s="2580"/>
      <c r="AD2326" s="2580"/>
      <c r="AE2326" s="2580"/>
      <c r="AF2326" s="2580"/>
      <c r="AG2326" s="2580"/>
      <c r="AH2326" s="2580"/>
      <c r="AI2326" s="2580"/>
      <c r="AJ2326" s="2580"/>
      <c r="AK2326" s="2581"/>
    </row>
    <row r="2327" spans="2:37" s="2563" customFormat="1" ht="17.25" customHeight="1" thickBot="1" x14ac:dyDescent="0.25">
      <c r="B2327" s="3627" t="s">
        <v>5063</v>
      </c>
      <c r="C2327" s="3627"/>
      <c r="D2327" s="3627" t="s">
        <v>5053</v>
      </c>
      <c r="E2327" s="3627" t="s">
        <v>5064</v>
      </c>
      <c r="F2327" s="3629" t="s">
        <v>224</v>
      </c>
      <c r="G2327" s="3629"/>
      <c r="H2327" s="3629"/>
      <c r="I2327" s="3629"/>
      <c r="J2327" s="3629"/>
      <c r="K2327" s="3629"/>
      <c r="L2327" s="3629"/>
      <c r="M2327" s="3629"/>
      <c r="N2327" s="3629"/>
      <c r="O2327" s="3629"/>
      <c r="P2327" s="3629"/>
      <c r="Q2327" s="3629"/>
      <c r="R2327" s="3629"/>
      <c r="S2327" s="3629" t="s">
        <v>340</v>
      </c>
      <c r="T2327" s="3629"/>
      <c r="U2327" s="3629"/>
      <c r="V2327" s="3629"/>
      <c r="W2327" s="3629"/>
      <c r="X2327" s="3629"/>
      <c r="Y2327" s="3629"/>
      <c r="Z2327" s="3629"/>
      <c r="AA2327" s="3629"/>
      <c r="AB2327" s="3629"/>
      <c r="AC2327" s="3629"/>
      <c r="AD2327" s="3629" t="s">
        <v>225</v>
      </c>
      <c r="AE2327" s="3629"/>
      <c r="AF2327" s="3629"/>
      <c r="AG2327" s="3629"/>
      <c r="AH2327" s="3630" t="s">
        <v>5048</v>
      </c>
      <c r="AI2327" s="3630"/>
      <c r="AJ2327" s="3630"/>
      <c r="AK2327" s="2581"/>
    </row>
    <row r="2328" spans="2:37" s="2563" customFormat="1" ht="23.25" customHeight="1" thickBot="1" x14ac:dyDescent="0.25">
      <c r="B2328" s="3628"/>
      <c r="C2328" s="3628"/>
      <c r="D2328" s="3628"/>
      <c r="E2328" s="3628"/>
      <c r="F2328" s="3628" t="s">
        <v>5065</v>
      </c>
      <c r="G2328" s="3628" t="s">
        <v>5066</v>
      </c>
      <c r="H2328" s="3627" t="s">
        <v>5067</v>
      </c>
      <c r="I2328" s="3631" t="s">
        <v>5068</v>
      </c>
      <c r="J2328" s="3631" t="s">
        <v>5069</v>
      </c>
      <c r="K2328" s="3632" t="s">
        <v>5070</v>
      </c>
      <c r="L2328" s="3632" t="s">
        <v>5071</v>
      </c>
      <c r="M2328" s="3631" t="s">
        <v>5072</v>
      </c>
      <c r="N2328" s="3631"/>
      <c r="O2328" s="3632" t="s">
        <v>5073</v>
      </c>
      <c r="P2328" s="3632" t="s">
        <v>5074</v>
      </c>
      <c r="Q2328" s="3632" t="s">
        <v>5075</v>
      </c>
      <c r="R2328" s="3632" t="s">
        <v>5076</v>
      </c>
      <c r="S2328" s="3627" t="s">
        <v>5077</v>
      </c>
      <c r="T2328" s="3627" t="s">
        <v>5078</v>
      </c>
      <c r="U2328" s="3627" t="s">
        <v>5079</v>
      </c>
      <c r="V2328" s="3627" t="s">
        <v>5080</v>
      </c>
      <c r="W2328" s="3627" t="s">
        <v>5081</v>
      </c>
      <c r="X2328" s="3627" t="s">
        <v>5082</v>
      </c>
      <c r="Y2328" s="3627" t="s">
        <v>5083</v>
      </c>
      <c r="Z2328" s="3627" t="s">
        <v>5084</v>
      </c>
      <c r="AA2328" s="3627" t="s">
        <v>5085</v>
      </c>
      <c r="AB2328" s="3631" t="s">
        <v>5086</v>
      </c>
      <c r="AC2328" s="3631" t="s">
        <v>5087</v>
      </c>
      <c r="AD2328" s="3627" t="s">
        <v>5088</v>
      </c>
      <c r="AE2328" s="3627" t="s">
        <v>5089</v>
      </c>
      <c r="AF2328" s="3627" t="s">
        <v>5090</v>
      </c>
      <c r="AG2328" s="3627" t="s">
        <v>5091</v>
      </c>
      <c r="AH2328" s="3627" t="s">
        <v>1162</v>
      </c>
      <c r="AI2328" s="3627" t="s">
        <v>5049</v>
      </c>
      <c r="AJ2328" s="3627" t="s">
        <v>5050</v>
      </c>
      <c r="AK2328" s="2581"/>
    </row>
    <row r="2329" spans="2:37" s="2563" customFormat="1" ht="17.25" customHeight="1" thickBot="1" x14ac:dyDescent="0.25">
      <c r="B2329" s="3628"/>
      <c r="C2329" s="3628"/>
      <c r="D2329" s="3628"/>
      <c r="E2329" s="3628"/>
      <c r="F2329" s="3628"/>
      <c r="G2329" s="3628"/>
      <c r="H2329" s="3628"/>
      <c r="I2329" s="3632"/>
      <c r="J2329" s="3632"/>
      <c r="K2329" s="3632"/>
      <c r="L2329" s="3632"/>
      <c r="M2329" s="2572" t="s">
        <v>5092</v>
      </c>
      <c r="N2329" s="2573" t="s">
        <v>2809</v>
      </c>
      <c r="O2329" s="3632"/>
      <c r="P2329" s="3632"/>
      <c r="Q2329" s="3632"/>
      <c r="R2329" s="3632"/>
      <c r="S2329" s="3628"/>
      <c r="T2329" s="3628"/>
      <c r="U2329" s="3628"/>
      <c r="V2329" s="3628"/>
      <c r="W2329" s="3628"/>
      <c r="X2329" s="3628"/>
      <c r="Y2329" s="3628"/>
      <c r="Z2329" s="3628"/>
      <c r="AA2329" s="3628"/>
      <c r="AB2329" s="3632"/>
      <c r="AC2329" s="3632"/>
      <c r="AD2329" s="3628"/>
      <c r="AE2329" s="3628"/>
      <c r="AF2329" s="3628"/>
      <c r="AG2329" s="3628"/>
      <c r="AH2329" s="3628"/>
      <c r="AI2329" s="3628"/>
      <c r="AJ2329" s="3628"/>
      <c r="AK2329" s="2581"/>
    </row>
    <row r="2330" spans="2:37" s="2563" customFormat="1" ht="17.25" customHeight="1" x14ac:dyDescent="0.2">
      <c r="B2330" s="3726" t="s">
        <v>5120</v>
      </c>
      <c r="C2330" s="3727"/>
      <c r="D2330" s="2587" t="s">
        <v>1545</v>
      </c>
      <c r="E2330" s="2588">
        <f>+AD2330</f>
        <v>29.99</v>
      </c>
      <c r="F2330" s="2588" t="s">
        <v>1545</v>
      </c>
      <c r="G2330" s="2587" t="s">
        <v>1545</v>
      </c>
      <c r="H2330" s="2588" t="s">
        <v>1545</v>
      </c>
      <c r="I2330" s="2588" t="s">
        <v>1545</v>
      </c>
      <c r="J2330" s="2587" t="s">
        <v>1545</v>
      </c>
      <c r="K2330" s="2588" t="s">
        <v>1545</v>
      </c>
      <c r="L2330" s="2588" t="s">
        <v>1545</v>
      </c>
      <c r="M2330" s="2587" t="s">
        <v>1545</v>
      </c>
      <c r="N2330" s="2588" t="s">
        <v>1545</v>
      </c>
      <c r="O2330" s="2587" t="s">
        <v>1545</v>
      </c>
      <c r="P2330" s="2588" t="s">
        <v>1545</v>
      </c>
      <c r="Q2330" s="2588" t="s">
        <v>1545</v>
      </c>
      <c r="R2330" s="2587" t="s">
        <v>1545</v>
      </c>
      <c r="S2330" s="2588" t="s">
        <v>1545</v>
      </c>
      <c r="T2330" s="2587" t="s">
        <v>1545</v>
      </c>
      <c r="U2330" s="2588" t="s">
        <v>1545</v>
      </c>
      <c r="V2330" s="2588" t="s">
        <v>1545</v>
      </c>
      <c r="W2330" s="2587" t="s">
        <v>1545</v>
      </c>
      <c r="X2330" s="2588" t="s">
        <v>1545</v>
      </c>
      <c r="Y2330" s="2587" t="s">
        <v>1545</v>
      </c>
      <c r="Z2330" s="2588" t="s">
        <v>1545</v>
      </c>
      <c r="AA2330" s="2588" t="s">
        <v>1545</v>
      </c>
      <c r="AB2330" s="2587" t="s">
        <v>1545</v>
      </c>
      <c r="AC2330" s="2588" t="s">
        <v>1545</v>
      </c>
      <c r="AD2330" s="2588">
        <v>29.99</v>
      </c>
      <c r="AE2330" s="2602">
        <v>1000</v>
      </c>
      <c r="AF2330" s="2603">
        <f>AD2330/AE2330</f>
        <v>2.9989999999999999E-2</v>
      </c>
      <c r="AG2330" s="2603">
        <v>0.1</v>
      </c>
      <c r="AH2330" s="2588" t="s">
        <v>5115</v>
      </c>
      <c r="AI2330" s="2587">
        <v>100</v>
      </c>
      <c r="AJ2330" s="2604">
        <v>2.4900000000000002</v>
      </c>
      <c r="AK2330" s="2581"/>
    </row>
    <row r="2331" spans="2:37" s="2563" customFormat="1" ht="17.25" customHeight="1" x14ac:dyDescent="0.2">
      <c r="B2331" s="3733" t="s">
        <v>5121</v>
      </c>
      <c r="C2331" s="3734"/>
      <c r="D2331" s="2564" t="s">
        <v>1545</v>
      </c>
      <c r="E2331" s="2565">
        <f t="shared" ref="E2331:E2333" si="11">+AD2331</f>
        <v>44.99</v>
      </c>
      <c r="F2331" s="2565" t="s">
        <v>1545</v>
      </c>
      <c r="G2331" s="2564" t="s">
        <v>1545</v>
      </c>
      <c r="H2331" s="2565" t="s">
        <v>1545</v>
      </c>
      <c r="I2331" s="2565" t="s">
        <v>1545</v>
      </c>
      <c r="J2331" s="2564" t="s">
        <v>1545</v>
      </c>
      <c r="K2331" s="2565" t="s">
        <v>1545</v>
      </c>
      <c r="L2331" s="2565" t="s">
        <v>1545</v>
      </c>
      <c r="M2331" s="2564" t="s">
        <v>1545</v>
      </c>
      <c r="N2331" s="2565" t="s">
        <v>1545</v>
      </c>
      <c r="O2331" s="2564" t="s">
        <v>1545</v>
      </c>
      <c r="P2331" s="2565" t="s">
        <v>1545</v>
      </c>
      <c r="Q2331" s="2565" t="s">
        <v>1545</v>
      </c>
      <c r="R2331" s="2564" t="s">
        <v>1545</v>
      </c>
      <c r="S2331" s="2565" t="s">
        <v>1545</v>
      </c>
      <c r="T2331" s="2564" t="s">
        <v>1545</v>
      </c>
      <c r="U2331" s="2565" t="s">
        <v>1545</v>
      </c>
      <c r="V2331" s="2565" t="s">
        <v>1545</v>
      </c>
      <c r="W2331" s="2564" t="s">
        <v>1545</v>
      </c>
      <c r="X2331" s="2565" t="s">
        <v>1545</v>
      </c>
      <c r="Y2331" s="2564" t="s">
        <v>1545</v>
      </c>
      <c r="Z2331" s="2565" t="s">
        <v>1545</v>
      </c>
      <c r="AA2331" s="2565" t="s">
        <v>1545</v>
      </c>
      <c r="AB2331" s="2564" t="s">
        <v>1545</v>
      </c>
      <c r="AC2331" s="2565" t="s">
        <v>1545</v>
      </c>
      <c r="AD2331" s="2565">
        <v>44.99</v>
      </c>
      <c r="AE2331" s="2591">
        <v>2000</v>
      </c>
      <c r="AF2331" s="2592">
        <f>AD2331/AE2331</f>
        <v>2.2495000000000001E-2</v>
      </c>
      <c r="AG2331" s="2592">
        <v>0.1</v>
      </c>
      <c r="AH2331" s="2565" t="s">
        <v>5115</v>
      </c>
      <c r="AI2331" s="2564">
        <v>200</v>
      </c>
      <c r="AJ2331" s="2624">
        <v>3.49</v>
      </c>
      <c r="AK2331" s="2581"/>
    </row>
    <row r="2332" spans="2:37" s="2563" customFormat="1" ht="17.25" customHeight="1" x14ac:dyDescent="0.2">
      <c r="B2332" s="3733" t="s">
        <v>5122</v>
      </c>
      <c r="C2332" s="3734"/>
      <c r="D2332" s="2564" t="s">
        <v>1545</v>
      </c>
      <c r="E2332" s="2565">
        <f t="shared" si="11"/>
        <v>59.99</v>
      </c>
      <c r="F2332" s="2565" t="s">
        <v>1545</v>
      </c>
      <c r="G2332" s="2564" t="s">
        <v>1545</v>
      </c>
      <c r="H2332" s="2565" t="s">
        <v>1545</v>
      </c>
      <c r="I2332" s="2565" t="s">
        <v>1545</v>
      </c>
      <c r="J2332" s="2564" t="s">
        <v>1545</v>
      </c>
      <c r="K2332" s="2565" t="s">
        <v>1545</v>
      </c>
      <c r="L2332" s="2565" t="s">
        <v>1545</v>
      </c>
      <c r="M2332" s="2564" t="s">
        <v>1545</v>
      </c>
      <c r="N2332" s="2565" t="s">
        <v>1545</v>
      </c>
      <c r="O2332" s="2564" t="s">
        <v>1545</v>
      </c>
      <c r="P2332" s="2565" t="s">
        <v>1545</v>
      </c>
      <c r="Q2332" s="2565" t="s">
        <v>1545</v>
      </c>
      <c r="R2332" s="2564" t="s">
        <v>1545</v>
      </c>
      <c r="S2332" s="2565" t="s">
        <v>1545</v>
      </c>
      <c r="T2332" s="2564" t="s">
        <v>1545</v>
      </c>
      <c r="U2332" s="2565" t="s">
        <v>1545</v>
      </c>
      <c r="V2332" s="2565" t="s">
        <v>1545</v>
      </c>
      <c r="W2332" s="2564" t="s">
        <v>1545</v>
      </c>
      <c r="X2332" s="2565" t="s">
        <v>1545</v>
      </c>
      <c r="Y2332" s="2564" t="s">
        <v>1545</v>
      </c>
      <c r="Z2332" s="2565" t="s">
        <v>1545</v>
      </c>
      <c r="AA2332" s="2565" t="s">
        <v>1545</v>
      </c>
      <c r="AB2332" s="2564" t="s">
        <v>1545</v>
      </c>
      <c r="AC2332" s="2565" t="s">
        <v>1545</v>
      </c>
      <c r="AD2332" s="2565">
        <v>59.99</v>
      </c>
      <c r="AE2332" s="2591">
        <v>10000</v>
      </c>
      <c r="AF2332" s="2592">
        <f>AD2332/AE2332</f>
        <v>5.999E-3</v>
      </c>
      <c r="AG2332" s="2592">
        <v>0.1</v>
      </c>
      <c r="AH2332" s="2565" t="s">
        <v>5115</v>
      </c>
      <c r="AI2332" s="2564">
        <v>300</v>
      </c>
      <c r="AJ2332" s="2624">
        <v>3.99</v>
      </c>
      <c r="AK2332" s="2581"/>
    </row>
    <row r="2333" spans="2:37" s="2563" customFormat="1" ht="17.25" customHeight="1" thickBot="1" x14ac:dyDescent="0.25">
      <c r="B2333" s="3737" t="s">
        <v>5123</v>
      </c>
      <c r="C2333" s="3738"/>
      <c r="D2333" s="2611" t="s">
        <v>1545</v>
      </c>
      <c r="E2333" s="2612">
        <f t="shared" si="11"/>
        <v>49.99</v>
      </c>
      <c r="F2333" s="2612" t="s">
        <v>1545</v>
      </c>
      <c r="G2333" s="2611" t="s">
        <v>1545</v>
      </c>
      <c r="H2333" s="2612" t="s">
        <v>1545</v>
      </c>
      <c r="I2333" s="2612" t="s">
        <v>1545</v>
      </c>
      <c r="J2333" s="2611" t="s">
        <v>1545</v>
      </c>
      <c r="K2333" s="2612" t="s">
        <v>1545</v>
      </c>
      <c r="L2333" s="2612" t="s">
        <v>1545</v>
      </c>
      <c r="M2333" s="2611" t="s">
        <v>1545</v>
      </c>
      <c r="N2333" s="2612" t="s">
        <v>1545</v>
      </c>
      <c r="O2333" s="2612" t="s">
        <v>1545</v>
      </c>
      <c r="P2333" s="2611" t="s">
        <v>1545</v>
      </c>
      <c r="Q2333" s="2612" t="s">
        <v>1545</v>
      </c>
      <c r="R2333" s="2612" t="s">
        <v>1545</v>
      </c>
      <c r="S2333" s="2611" t="s">
        <v>1545</v>
      </c>
      <c r="T2333" s="2612" t="s">
        <v>1545</v>
      </c>
      <c r="U2333" s="2612" t="s">
        <v>1545</v>
      </c>
      <c r="V2333" s="2612" t="s">
        <v>1545</v>
      </c>
      <c r="W2333" s="2612" t="s">
        <v>1545</v>
      </c>
      <c r="X2333" s="2612" t="s">
        <v>1545</v>
      </c>
      <c r="Y2333" s="2612" t="s">
        <v>1545</v>
      </c>
      <c r="Z2333" s="2612" t="s">
        <v>1545</v>
      </c>
      <c r="AA2333" s="2612" t="s">
        <v>1545</v>
      </c>
      <c r="AB2333" s="2612" t="s">
        <v>1545</v>
      </c>
      <c r="AC2333" s="2612" t="s">
        <v>1545</v>
      </c>
      <c r="AD2333" s="2612">
        <v>49.99</v>
      </c>
      <c r="AE2333" s="2633">
        <v>5000</v>
      </c>
      <c r="AF2333" s="2634">
        <f>AD2333/AE2333</f>
        <v>9.9979999999999999E-3</v>
      </c>
      <c r="AG2333" s="2634">
        <v>0.1</v>
      </c>
      <c r="AH2333" s="2612" t="s">
        <v>5115</v>
      </c>
      <c r="AI2333" s="2635">
        <v>300</v>
      </c>
      <c r="AJ2333" s="2636">
        <v>3.99</v>
      </c>
      <c r="AK2333" s="2581"/>
    </row>
    <row r="2334" spans="2:37" s="2563" customFormat="1" ht="17.25" customHeight="1" x14ac:dyDescent="0.2">
      <c r="B2334" s="2582"/>
      <c r="C2334" s="2575"/>
      <c r="D2334" s="2575"/>
      <c r="E2334" s="2575"/>
      <c r="F2334" s="2575"/>
      <c r="G2334" s="2575"/>
      <c r="H2334" s="2575"/>
      <c r="I2334" s="2576"/>
      <c r="J2334" s="2576"/>
      <c r="K2334" s="2576"/>
      <c r="L2334" s="2576"/>
      <c r="M2334" s="2575"/>
      <c r="N2334" s="2576"/>
      <c r="O2334" s="2576"/>
      <c r="P2334" s="2576"/>
      <c r="Q2334" s="2576"/>
      <c r="R2334" s="2576"/>
      <c r="S2334" s="2575"/>
      <c r="T2334" s="2574"/>
      <c r="U2334" s="2574"/>
      <c r="V2334" s="2574"/>
      <c r="W2334" s="2574"/>
      <c r="X2334" s="2574"/>
      <c r="Y2334" s="2574"/>
      <c r="Z2334" s="2574"/>
      <c r="AA2334" s="2574"/>
      <c r="AB2334" s="2574"/>
      <c r="AC2334" s="2574"/>
      <c r="AD2334" s="2574"/>
      <c r="AE2334" s="2574"/>
      <c r="AF2334" s="2574"/>
      <c r="AG2334" s="2574"/>
      <c r="AH2334" s="2574"/>
      <c r="AI2334" s="2574"/>
      <c r="AJ2334" s="2577"/>
      <c r="AK2334" s="2581"/>
    </row>
    <row r="2335" spans="2:37" s="2563" customFormat="1" ht="17.25" customHeight="1" x14ac:dyDescent="0.2">
      <c r="B2335" s="3641" t="s">
        <v>5051</v>
      </c>
      <c r="C2335" s="3642"/>
      <c r="D2335" s="3640" t="s">
        <v>5102</v>
      </c>
      <c r="E2335" s="3640"/>
      <c r="F2335" s="3640"/>
      <c r="G2335" s="3640"/>
      <c r="H2335" s="2578"/>
      <c r="I2335" s="2578"/>
      <c r="J2335" s="2578"/>
      <c r="K2335" s="2578"/>
      <c r="L2335" s="2578"/>
      <c r="M2335" s="2578"/>
      <c r="N2335" s="2578"/>
      <c r="O2335" s="2578"/>
      <c r="P2335" s="2578"/>
      <c r="Q2335" s="2578"/>
      <c r="R2335" s="2578"/>
      <c r="S2335" s="2578"/>
      <c r="T2335" s="2574"/>
      <c r="U2335" s="2574"/>
      <c r="V2335" s="2574"/>
      <c r="W2335" s="2574"/>
      <c r="X2335" s="2574"/>
      <c r="Y2335" s="2574"/>
      <c r="Z2335" s="2574"/>
      <c r="AA2335" s="2574"/>
      <c r="AB2335" s="2574"/>
      <c r="AC2335" s="2574"/>
      <c r="AD2335" s="2574"/>
      <c r="AE2335" s="2574"/>
      <c r="AF2335" s="2574"/>
      <c r="AG2335" s="2574"/>
      <c r="AH2335" s="2574"/>
      <c r="AI2335" s="2574"/>
      <c r="AJ2335" s="2577"/>
      <c r="AK2335" s="2581"/>
    </row>
    <row r="2336" spans="2:37" s="2563" customFormat="1" ht="17.25" customHeight="1" thickBot="1" x14ac:dyDescent="0.25">
      <c r="B2336" s="3645" t="s">
        <v>5052</v>
      </c>
      <c r="C2336" s="3646"/>
      <c r="D2336" s="3775" t="s">
        <v>1528</v>
      </c>
      <c r="E2336" s="3775"/>
      <c r="F2336" s="3775"/>
      <c r="G2336" s="3775"/>
      <c r="H2336" s="2583"/>
      <c r="I2336" s="2583"/>
      <c r="J2336" s="2583"/>
      <c r="K2336" s="2583"/>
      <c r="L2336" s="2583"/>
      <c r="M2336" s="2583"/>
      <c r="N2336" s="2583"/>
      <c r="O2336" s="2583"/>
      <c r="P2336" s="2583"/>
      <c r="Q2336" s="2583"/>
      <c r="R2336" s="2583"/>
      <c r="S2336" s="2583"/>
      <c r="T2336" s="2584"/>
      <c r="U2336" s="2584"/>
      <c r="V2336" s="2584"/>
      <c r="W2336" s="2584"/>
      <c r="X2336" s="2584"/>
      <c r="Y2336" s="2584"/>
      <c r="Z2336" s="2584"/>
      <c r="AA2336" s="2584"/>
      <c r="AB2336" s="2584"/>
      <c r="AC2336" s="2584"/>
      <c r="AD2336" s="2584"/>
      <c r="AE2336" s="2584"/>
      <c r="AF2336" s="2584"/>
      <c r="AG2336" s="2584"/>
      <c r="AH2336" s="2584"/>
      <c r="AI2336" s="2584"/>
      <c r="AJ2336" s="2585"/>
      <c r="AK2336" s="2586"/>
    </row>
    <row r="2337" spans="2:37" s="2563" customFormat="1" ht="17.25" customHeight="1" x14ac:dyDescent="0.2">
      <c r="B2337" s="2562" t="str">
        <f>+B2320</f>
        <v>.</v>
      </c>
      <c r="C2337" s="2562"/>
      <c r="D2337" s="2562"/>
      <c r="E2337" s="2562"/>
      <c r="F2337" s="2562"/>
    </row>
    <row r="2338" spans="2:37" s="2563" customFormat="1" ht="17.25" customHeight="1" thickBot="1" x14ac:dyDescent="0.25">
      <c r="B2338" s="2562"/>
      <c r="C2338" s="2562"/>
      <c r="D2338" s="2562"/>
      <c r="E2338" s="2562"/>
      <c r="F2338" s="2562"/>
    </row>
    <row r="2339" spans="2:37" s="2563" customFormat="1" ht="17.25" customHeight="1" x14ac:dyDescent="0.2">
      <c r="B2339" s="3616" t="s">
        <v>5060</v>
      </c>
      <c r="C2339" s="3617"/>
      <c r="D2339" s="3617"/>
      <c r="E2339" s="3617"/>
      <c r="F2339" s="3617"/>
      <c r="G2339" s="3617"/>
      <c r="H2339" s="3617"/>
      <c r="I2339" s="3617"/>
      <c r="J2339" s="3617"/>
      <c r="K2339" s="3617"/>
      <c r="L2339" s="3617"/>
      <c r="M2339" s="3617"/>
      <c r="N2339" s="3617"/>
      <c r="O2339" s="3617"/>
      <c r="P2339" s="3617"/>
      <c r="Q2339" s="3617"/>
      <c r="R2339" s="3617"/>
      <c r="S2339" s="3617"/>
      <c r="T2339" s="3617"/>
      <c r="U2339" s="3617"/>
      <c r="V2339" s="3617"/>
      <c r="W2339" s="3617"/>
      <c r="X2339" s="3617"/>
      <c r="Y2339" s="3617"/>
      <c r="Z2339" s="3617"/>
      <c r="AA2339" s="3617"/>
      <c r="AB2339" s="3617"/>
      <c r="AC2339" s="3617"/>
      <c r="AD2339" s="3617"/>
      <c r="AE2339" s="3617"/>
      <c r="AF2339" s="3617"/>
      <c r="AG2339" s="3617"/>
      <c r="AH2339" s="3617"/>
      <c r="AI2339" s="3617"/>
      <c r="AJ2339" s="3617"/>
      <c r="AK2339" s="3618"/>
    </row>
    <row r="2340" spans="2:37" s="2563" customFormat="1" ht="17.25" customHeight="1" x14ac:dyDescent="0.2">
      <c r="B2340" s="2579"/>
      <c r="C2340" s="2562"/>
      <c r="D2340" s="2562"/>
      <c r="E2340" s="2562"/>
      <c r="F2340" s="2562"/>
      <c r="G2340" s="2580"/>
      <c r="H2340" s="2580"/>
      <c r="I2340" s="2580"/>
      <c r="J2340" s="2580"/>
      <c r="K2340" s="2580"/>
      <c r="L2340" s="2580"/>
      <c r="M2340" s="2580"/>
      <c r="N2340" s="2580"/>
      <c r="O2340" s="2580"/>
      <c r="P2340" s="2580"/>
      <c r="Q2340" s="2580"/>
      <c r="R2340" s="2580"/>
      <c r="S2340" s="2580"/>
      <c r="T2340" s="2580"/>
      <c r="U2340" s="2580"/>
      <c r="V2340" s="2580"/>
      <c r="W2340" s="2580"/>
      <c r="X2340" s="2580"/>
      <c r="Y2340" s="2580"/>
      <c r="Z2340" s="2580"/>
      <c r="AA2340" s="2580"/>
      <c r="AB2340" s="2580"/>
      <c r="AC2340" s="2580"/>
      <c r="AD2340" s="2580"/>
      <c r="AE2340" s="2580"/>
      <c r="AF2340" s="2580"/>
      <c r="AG2340" s="2580"/>
      <c r="AH2340" s="2580"/>
      <c r="AI2340" s="2580"/>
      <c r="AJ2340" s="2580"/>
      <c r="AK2340" s="2581"/>
    </row>
    <row r="2341" spans="2:37" s="2563" customFormat="1" ht="17.25" customHeight="1" x14ac:dyDescent="0.2">
      <c r="B2341" s="2579" t="s">
        <v>5047</v>
      </c>
      <c r="C2341" s="2562"/>
      <c r="D2341" s="3720" t="s">
        <v>5112</v>
      </c>
      <c r="E2341" s="3720"/>
      <c r="F2341" s="3720"/>
      <c r="G2341" s="2580"/>
      <c r="H2341" s="2580"/>
      <c r="I2341" s="2580"/>
      <c r="J2341" s="2580"/>
      <c r="K2341" s="2580"/>
      <c r="L2341" s="2580"/>
      <c r="M2341" s="2580"/>
      <c r="N2341" s="2580"/>
      <c r="O2341" s="2580"/>
      <c r="P2341" s="2580"/>
      <c r="Q2341" s="2580"/>
      <c r="R2341" s="2580"/>
      <c r="S2341" s="2580"/>
      <c r="T2341" s="2580"/>
      <c r="U2341" s="2580"/>
      <c r="V2341" s="2580"/>
      <c r="W2341" s="2580"/>
      <c r="X2341" s="2580"/>
      <c r="Y2341" s="2580"/>
      <c r="Z2341" s="2580"/>
      <c r="AA2341" s="2580"/>
      <c r="AB2341" s="2580"/>
      <c r="AC2341" s="2580"/>
      <c r="AD2341" s="2580"/>
      <c r="AE2341" s="2580"/>
      <c r="AF2341" s="2580"/>
      <c r="AG2341" s="2580"/>
      <c r="AH2341" s="2580"/>
      <c r="AI2341" s="2580"/>
      <c r="AJ2341" s="2580"/>
      <c r="AK2341" s="2581"/>
    </row>
    <row r="2342" spans="2:37" s="2563" customFormat="1" ht="17.25" customHeight="1" thickBot="1" x14ac:dyDescent="0.25">
      <c r="B2342" s="3620" t="s">
        <v>5061</v>
      </c>
      <c r="C2342" s="3621"/>
      <c r="D2342" s="3731">
        <v>41444</v>
      </c>
      <c r="E2342" s="3732"/>
      <c r="F2342" s="2562"/>
      <c r="G2342" s="2580"/>
      <c r="H2342" s="2580"/>
      <c r="I2342" s="2580"/>
      <c r="J2342" s="2580"/>
      <c r="K2342" s="2580"/>
      <c r="L2342" s="2580"/>
      <c r="M2342" s="2580"/>
      <c r="N2342" s="2580"/>
      <c r="O2342" s="2580"/>
      <c r="P2342" s="2580"/>
      <c r="Q2342" s="2580"/>
      <c r="R2342" s="2580"/>
      <c r="S2342" s="2580"/>
      <c r="T2342" s="2580"/>
      <c r="U2342" s="2580"/>
      <c r="V2342" s="2580"/>
      <c r="W2342" s="2580"/>
      <c r="X2342" s="2580"/>
      <c r="Y2342" s="2580"/>
      <c r="Z2342" s="2580"/>
      <c r="AA2342" s="2580"/>
      <c r="AB2342" s="2580"/>
      <c r="AC2342" s="2580"/>
      <c r="AD2342" s="2580"/>
      <c r="AE2342" s="2580"/>
      <c r="AF2342" s="2580"/>
      <c r="AG2342" s="2580"/>
      <c r="AH2342" s="2580"/>
      <c r="AI2342" s="2580"/>
      <c r="AJ2342" s="2580"/>
      <c r="AK2342" s="2581"/>
    </row>
    <row r="2343" spans="2:37" s="2563" customFormat="1" ht="99" customHeight="1" thickBot="1" x14ac:dyDescent="0.25">
      <c r="B2343" s="3635" t="s">
        <v>5062</v>
      </c>
      <c r="C2343" s="3626"/>
      <c r="D2343" s="3721" t="s">
        <v>5113</v>
      </c>
      <c r="E2343" s="3722"/>
      <c r="F2343" s="3722"/>
      <c r="G2343" s="3722"/>
      <c r="H2343" s="3722"/>
      <c r="I2343" s="3722"/>
      <c r="J2343" s="3722"/>
      <c r="K2343" s="3722"/>
      <c r="L2343" s="3722"/>
      <c r="M2343" s="3722"/>
      <c r="N2343" s="3722"/>
      <c r="O2343" s="3722"/>
      <c r="P2343" s="3722"/>
      <c r="Q2343" s="3722"/>
      <c r="R2343" s="3722"/>
      <c r="S2343" s="3722"/>
      <c r="T2343" s="3722"/>
      <c r="U2343" s="3722"/>
      <c r="V2343" s="3722"/>
      <c r="W2343" s="3722"/>
      <c r="X2343" s="3722"/>
      <c r="Y2343" s="3723"/>
      <c r="Z2343" s="2580"/>
      <c r="AA2343" s="2580"/>
      <c r="AB2343" s="2580"/>
      <c r="AC2343" s="2580"/>
      <c r="AD2343" s="2580"/>
      <c r="AE2343" s="2580"/>
      <c r="AF2343" s="2580"/>
      <c r="AG2343" s="2580"/>
      <c r="AH2343" s="2580"/>
      <c r="AI2343" s="2580"/>
      <c r="AJ2343" s="2580"/>
      <c r="AK2343" s="2581"/>
    </row>
    <row r="2344" spans="2:37" s="2563" customFormat="1" ht="17.25" customHeight="1" thickBot="1" x14ac:dyDescent="0.25">
      <c r="B2344" s="3627" t="s">
        <v>5063</v>
      </c>
      <c r="C2344" s="3627"/>
      <c r="D2344" s="3627" t="s">
        <v>5053</v>
      </c>
      <c r="E2344" s="3627" t="s">
        <v>5064</v>
      </c>
      <c r="F2344" s="3629" t="s">
        <v>224</v>
      </c>
      <c r="G2344" s="3629"/>
      <c r="H2344" s="3629"/>
      <c r="I2344" s="3629"/>
      <c r="J2344" s="3629"/>
      <c r="K2344" s="3629"/>
      <c r="L2344" s="3629"/>
      <c r="M2344" s="3629"/>
      <c r="N2344" s="3629"/>
      <c r="O2344" s="3629"/>
      <c r="P2344" s="3629"/>
      <c r="Q2344" s="3629"/>
      <c r="R2344" s="3629"/>
      <c r="S2344" s="3629" t="s">
        <v>340</v>
      </c>
      <c r="T2344" s="3629"/>
      <c r="U2344" s="3629"/>
      <c r="V2344" s="3629"/>
      <c r="W2344" s="3629"/>
      <c r="X2344" s="3629"/>
      <c r="Y2344" s="3629"/>
      <c r="Z2344" s="3629"/>
      <c r="AA2344" s="3629"/>
      <c r="AB2344" s="3629"/>
      <c r="AC2344" s="3629"/>
      <c r="AD2344" s="3629" t="s">
        <v>225</v>
      </c>
      <c r="AE2344" s="3629"/>
      <c r="AF2344" s="3629"/>
      <c r="AG2344" s="3629"/>
      <c r="AH2344" s="3630" t="s">
        <v>5048</v>
      </c>
      <c r="AI2344" s="3630"/>
      <c r="AJ2344" s="3630"/>
      <c r="AK2344" s="2581"/>
    </row>
    <row r="2345" spans="2:37" s="2563" customFormat="1" ht="17.25" customHeight="1" thickBot="1" x14ac:dyDescent="0.25">
      <c r="B2345" s="3628"/>
      <c r="C2345" s="3628"/>
      <c r="D2345" s="3628"/>
      <c r="E2345" s="3628"/>
      <c r="F2345" s="3628" t="s">
        <v>5065</v>
      </c>
      <c r="G2345" s="3628" t="s">
        <v>5066</v>
      </c>
      <c r="H2345" s="3627" t="s">
        <v>5067</v>
      </c>
      <c r="I2345" s="3631" t="s">
        <v>5068</v>
      </c>
      <c r="J2345" s="3631" t="s">
        <v>5069</v>
      </c>
      <c r="K2345" s="3632" t="s">
        <v>5070</v>
      </c>
      <c r="L2345" s="3632" t="s">
        <v>5071</v>
      </c>
      <c r="M2345" s="3631" t="s">
        <v>5072</v>
      </c>
      <c r="N2345" s="3631"/>
      <c r="O2345" s="3632" t="s">
        <v>5073</v>
      </c>
      <c r="P2345" s="3632" t="s">
        <v>5074</v>
      </c>
      <c r="Q2345" s="3632" t="s">
        <v>5075</v>
      </c>
      <c r="R2345" s="3632" t="s">
        <v>5076</v>
      </c>
      <c r="S2345" s="3627" t="s">
        <v>5077</v>
      </c>
      <c r="T2345" s="3627" t="s">
        <v>5078</v>
      </c>
      <c r="U2345" s="3627" t="s">
        <v>5079</v>
      </c>
      <c r="V2345" s="3627" t="s">
        <v>5080</v>
      </c>
      <c r="W2345" s="3627" t="s">
        <v>5081</v>
      </c>
      <c r="X2345" s="3627" t="s">
        <v>5082</v>
      </c>
      <c r="Y2345" s="3627" t="s">
        <v>5083</v>
      </c>
      <c r="Z2345" s="3627" t="s">
        <v>5084</v>
      </c>
      <c r="AA2345" s="3627" t="s">
        <v>5085</v>
      </c>
      <c r="AB2345" s="3631" t="s">
        <v>5086</v>
      </c>
      <c r="AC2345" s="3631" t="s">
        <v>5087</v>
      </c>
      <c r="AD2345" s="3627" t="s">
        <v>5088</v>
      </c>
      <c r="AE2345" s="3627" t="s">
        <v>5089</v>
      </c>
      <c r="AF2345" s="3627" t="s">
        <v>5090</v>
      </c>
      <c r="AG2345" s="3627" t="s">
        <v>5091</v>
      </c>
      <c r="AH2345" s="3627" t="s">
        <v>1162</v>
      </c>
      <c r="AI2345" s="3627" t="s">
        <v>5049</v>
      </c>
      <c r="AJ2345" s="3627" t="s">
        <v>5050</v>
      </c>
      <c r="AK2345" s="2581"/>
    </row>
    <row r="2346" spans="2:37" s="2563" customFormat="1" ht="17.25" customHeight="1" thickBot="1" x14ac:dyDescent="0.25">
      <c r="B2346" s="3628"/>
      <c r="C2346" s="3628"/>
      <c r="D2346" s="3628"/>
      <c r="E2346" s="3657"/>
      <c r="F2346" s="3628"/>
      <c r="G2346" s="3628"/>
      <c r="H2346" s="3628"/>
      <c r="I2346" s="3632"/>
      <c r="J2346" s="3632"/>
      <c r="K2346" s="3632"/>
      <c r="L2346" s="3632"/>
      <c r="M2346" s="2572" t="s">
        <v>5092</v>
      </c>
      <c r="N2346" s="2573" t="s">
        <v>2809</v>
      </c>
      <c r="O2346" s="3632"/>
      <c r="P2346" s="3632"/>
      <c r="Q2346" s="3632"/>
      <c r="R2346" s="3632"/>
      <c r="S2346" s="3628"/>
      <c r="T2346" s="3628"/>
      <c r="U2346" s="3628"/>
      <c r="V2346" s="3628"/>
      <c r="W2346" s="3628"/>
      <c r="X2346" s="3628"/>
      <c r="Y2346" s="3628"/>
      <c r="Z2346" s="3628"/>
      <c r="AA2346" s="3628"/>
      <c r="AB2346" s="3632"/>
      <c r="AC2346" s="3632"/>
      <c r="AD2346" s="3628"/>
      <c r="AE2346" s="3628"/>
      <c r="AF2346" s="3628"/>
      <c r="AG2346" s="3628"/>
      <c r="AH2346" s="3628"/>
      <c r="AI2346" s="3628"/>
      <c r="AJ2346" s="3628"/>
      <c r="AK2346" s="2581"/>
    </row>
    <row r="2347" spans="2:37" s="2563" customFormat="1" ht="17.25" customHeight="1" x14ac:dyDescent="0.2">
      <c r="B2347" s="3726" t="s">
        <v>5114</v>
      </c>
      <c r="C2347" s="3727"/>
      <c r="D2347" s="2587" t="s">
        <v>1545</v>
      </c>
      <c r="E2347" s="2597">
        <f>+AD2347</f>
        <v>29.99</v>
      </c>
      <c r="F2347" s="2588" t="s">
        <v>1545</v>
      </c>
      <c r="G2347" s="2587" t="s">
        <v>1545</v>
      </c>
      <c r="H2347" s="2588" t="s">
        <v>1545</v>
      </c>
      <c r="I2347" s="2588" t="s">
        <v>1545</v>
      </c>
      <c r="J2347" s="2587" t="s">
        <v>1545</v>
      </c>
      <c r="K2347" s="2588" t="s">
        <v>1545</v>
      </c>
      <c r="L2347" s="2588" t="s">
        <v>1545</v>
      </c>
      <c r="M2347" s="2587" t="s">
        <v>1545</v>
      </c>
      <c r="N2347" s="2588" t="s">
        <v>1545</v>
      </c>
      <c r="O2347" s="2587" t="s">
        <v>1545</v>
      </c>
      <c r="P2347" s="2588" t="s">
        <v>1545</v>
      </c>
      <c r="Q2347" s="2588" t="s">
        <v>1545</v>
      </c>
      <c r="R2347" s="2587" t="s">
        <v>1545</v>
      </c>
      <c r="S2347" s="2588" t="s">
        <v>1545</v>
      </c>
      <c r="T2347" s="2587" t="s">
        <v>1545</v>
      </c>
      <c r="U2347" s="2588" t="s">
        <v>1545</v>
      </c>
      <c r="V2347" s="2588" t="s">
        <v>1545</v>
      </c>
      <c r="W2347" s="2587" t="s">
        <v>1545</v>
      </c>
      <c r="X2347" s="2588" t="s">
        <v>1545</v>
      </c>
      <c r="Y2347" s="2587" t="s">
        <v>1545</v>
      </c>
      <c r="Z2347" s="2588" t="s">
        <v>1545</v>
      </c>
      <c r="AA2347" s="2588" t="s">
        <v>1545</v>
      </c>
      <c r="AB2347" s="2587" t="s">
        <v>1545</v>
      </c>
      <c r="AC2347" s="2588" t="s">
        <v>1545</v>
      </c>
      <c r="AD2347" s="2588">
        <v>29.99</v>
      </c>
      <c r="AE2347" s="2602">
        <v>1000</v>
      </c>
      <c r="AF2347" s="2603">
        <f>AD2347/AE2347</f>
        <v>2.9989999999999999E-2</v>
      </c>
      <c r="AG2347" s="2603">
        <v>0.1</v>
      </c>
      <c r="AH2347" s="2588" t="s">
        <v>5115</v>
      </c>
      <c r="AI2347" s="2587">
        <v>100</v>
      </c>
      <c r="AJ2347" s="2604">
        <v>2.4900000000000002</v>
      </c>
      <c r="AK2347" s="2581"/>
    </row>
    <row r="2348" spans="2:37" s="2563" customFormat="1" ht="17.25" customHeight="1" x14ac:dyDescent="0.2">
      <c r="B2348" s="3733" t="s">
        <v>5116</v>
      </c>
      <c r="C2348" s="3734"/>
      <c r="D2348" s="2564" t="s">
        <v>1545</v>
      </c>
      <c r="E2348" s="2597">
        <f t="shared" ref="E2348:E2350" si="12">+AD2348</f>
        <v>44.99</v>
      </c>
      <c r="F2348" s="2565" t="s">
        <v>1545</v>
      </c>
      <c r="G2348" s="2564" t="s">
        <v>1545</v>
      </c>
      <c r="H2348" s="2565" t="s">
        <v>1545</v>
      </c>
      <c r="I2348" s="2565" t="s">
        <v>1545</v>
      </c>
      <c r="J2348" s="2564" t="s">
        <v>1545</v>
      </c>
      <c r="K2348" s="2565" t="s">
        <v>1545</v>
      </c>
      <c r="L2348" s="2565" t="s">
        <v>1545</v>
      </c>
      <c r="M2348" s="2564" t="s">
        <v>1545</v>
      </c>
      <c r="N2348" s="2565" t="s">
        <v>1545</v>
      </c>
      <c r="O2348" s="2564" t="s">
        <v>1545</v>
      </c>
      <c r="P2348" s="2565" t="s">
        <v>1545</v>
      </c>
      <c r="Q2348" s="2565" t="s">
        <v>1545</v>
      </c>
      <c r="R2348" s="2564" t="s">
        <v>1545</v>
      </c>
      <c r="S2348" s="2565" t="s">
        <v>1545</v>
      </c>
      <c r="T2348" s="2564" t="s">
        <v>1545</v>
      </c>
      <c r="U2348" s="2565" t="s">
        <v>1545</v>
      </c>
      <c r="V2348" s="2565" t="s">
        <v>1545</v>
      </c>
      <c r="W2348" s="2564" t="s">
        <v>1545</v>
      </c>
      <c r="X2348" s="2565" t="s">
        <v>1545</v>
      </c>
      <c r="Y2348" s="2564" t="s">
        <v>1545</v>
      </c>
      <c r="Z2348" s="2565" t="s">
        <v>1545</v>
      </c>
      <c r="AA2348" s="2565" t="s">
        <v>1545</v>
      </c>
      <c r="AB2348" s="2564" t="s">
        <v>1545</v>
      </c>
      <c r="AC2348" s="2565" t="s">
        <v>1545</v>
      </c>
      <c r="AD2348" s="2565">
        <v>44.99</v>
      </c>
      <c r="AE2348" s="2591">
        <v>2000</v>
      </c>
      <c r="AF2348" s="2592">
        <f>AD2348/AE2348</f>
        <v>2.2495000000000001E-2</v>
      </c>
      <c r="AG2348" s="2592">
        <v>0.1</v>
      </c>
      <c r="AH2348" s="2565" t="s">
        <v>5115</v>
      </c>
      <c r="AI2348" s="2564">
        <v>200</v>
      </c>
      <c r="AJ2348" s="2624">
        <v>3.49</v>
      </c>
      <c r="AK2348" s="2581"/>
    </row>
    <row r="2349" spans="2:37" s="2563" customFormat="1" ht="17.25" customHeight="1" x14ac:dyDescent="0.2">
      <c r="B2349" s="3733" t="s">
        <v>5117</v>
      </c>
      <c r="C2349" s="3734"/>
      <c r="D2349" s="2564" t="s">
        <v>1545</v>
      </c>
      <c r="E2349" s="2565">
        <f t="shared" si="12"/>
        <v>59.99</v>
      </c>
      <c r="F2349" s="2565" t="s">
        <v>1545</v>
      </c>
      <c r="G2349" s="2564" t="s">
        <v>1545</v>
      </c>
      <c r="H2349" s="2565" t="s">
        <v>1545</v>
      </c>
      <c r="I2349" s="2565" t="s">
        <v>1545</v>
      </c>
      <c r="J2349" s="2564" t="s">
        <v>1545</v>
      </c>
      <c r="K2349" s="2565" t="s">
        <v>1545</v>
      </c>
      <c r="L2349" s="2565" t="s">
        <v>1545</v>
      </c>
      <c r="M2349" s="2564" t="s">
        <v>1545</v>
      </c>
      <c r="N2349" s="2565" t="s">
        <v>1545</v>
      </c>
      <c r="O2349" s="2564" t="s">
        <v>1545</v>
      </c>
      <c r="P2349" s="2565" t="s">
        <v>1545</v>
      </c>
      <c r="Q2349" s="2565" t="s">
        <v>1545</v>
      </c>
      <c r="R2349" s="2564" t="s">
        <v>1545</v>
      </c>
      <c r="S2349" s="2565" t="s">
        <v>1545</v>
      </c>
      <c r="T2349" s="2564" t="s">
        <v>1545</v>
      </c>
      <c r="U2349" s="2565" t="s">
        <v>1545</v>
      </c>
      <c r="V2349" s="2565" t="s">
        <v>1545</v>
      </c>
      <c r="W2349" s="2564" t="s">
        <v>1545</v>
      </c>
      <c r="X2349" s="2565" t="s">
        <v>1545</v>
      </c>
      <c r="Y2349" s="2564" t="s">
        <v>1545</v>
      </c>
      <c r="Z2349" s="2565" t="s">
        <v>1545</v>
      </c>
      <c r="AA2349" s="2565" t="s">
        <v>1545</v>
      </c>
      <c r="AB2349" s="2564" t="s">
        <v>1545</v>
      </c>
      <c r="AC2349" s="2565" t="s">
        <v>1545</v>
      </c>
      <c r="AD2349" s="2565">
        <v>59.99</v>
      </c>
      <c r="AE2349" s="2591">
        <v>10000</v>
      </c>
      <c r="AF2349" s="2592">
        <f>AD2349/AE2349</f>
        <v>5.999E-3</v>
      </c>
      <c r="AG2349" s="2592">
        <v>0.1</v>
      </c>
      <c r="AH2349" s="2565" t="s">
        <v>5115</v>
      </c>
      <c r="AI2349" s="2564">
        <v>300</v>
      </c>
      <c r="AJ2349" s="2624">
        <v>3.99</v>
      </c>
      <c r="AK2349" s="2581"/>
    </row>
    <row r="2350" spans="2:37" s="2563" customFormat="1" ht="17.25" customHeight="1" thickBot="1" x14ac:dyDescent="0.25">
      <c r="B2350" s="3737" t="s">
        <v>5118</v>
      </c>
      <c r="C2350" s="3738"/>
      <c r="D2350" s="2611" t="s">
        <v>1545</v>
      </c>
      <c r="E2350" s="2612">
        <f t="shared" si="12"/>
        <v>49.99</v>
      </c>
      <c r="F2350" s="2612" t="s">
        <v>1545</v>
      </c>
      <c r="G2350" s="2611" t="s">
        <v>1545</v>
      </c>
      <c r="H2350" s="2612" t="s">
        <v>1545</v>
      </c>
      <c r="I2350" s="2612" t="s">
        <v>1545</v>
      </c>
      <c r="J2350" s="2611" t="s">
        <v>1545</v>
      </c>
      <c r="K2350" s="2612" t="s">
        <v>1545</v>
      </c>
      <c r="L2350" s="2612" t="s">
        <v>1545</v>
      </c>
      <c r="M2350" s="2611" t="s">
        <v>1545</v>
      </c>
      <c r="N2350" s="2612" t="s">
        <v>1545</v>
      </c>
      <c r="O2350" s="2612" t="s">
        <v>1545</v>
      </c>
      <c r="P2350" s="2611" t="s">
        <v>1545</v>
      </c>
      <c r="Q2350" s="2612" t="s">
        <v>1545</v>
      </c>
      <c r="R2350" s="2612" t="s">
        <v>1545</v>
      </c>
      <c r="S2350" s="2611" t="s">
        <v>1545</v>
      </c>
      <c r="T2350" s="2612" t="s">
        <v>1545</v>
      </c>
      <c r="U2350" s="2612" t="s">
        <v>1545</v>
      </c>
      <c r="V2350" s="2612" t="s">
        <v>1545</v>
      </c>
      <c r="W2350" s="2612" t="s">
        <v>1545</v>
      </c>
      <c r="X2350" s="2612" t="s">
        <v>1545</v>
      </c>
      <c r="Y2350" s="2612" t="s">
        <v>1545</v>
      </c>
      <c r="Z2350" s="2612" t="s">
        <v>1545</v>
      </c>
      <c r="AA2350" s="2612" t="s">
        <v>1545</v>
      </c>
      <c r="AB2350" s="2612" t="s">
        <v>1545</v>
      </c>
      <c r="AC2350" s="2612" t="s">
        <v>1545</v>
      </c>
      <c r="AD2350" s="2612">
        <v>49.99</v>
      </c>
      <c r="AE2350" s="2633">
        <v>5000</v>
      </c>
      <c r="AF2350" s="2634">
        <f>AD2350/AE2350</f>
        <v>9.9979999999999999E-3</v>
      </c>
      <c r="AG2350" s="2634">
        <v>0.1</v>
      </c>
      <c r="AH2350" s="2612" t="s">
        <v>5115</v>
      </c>
      <c r="AI2350" s="2635">
        <v>300</v>
      </c>
      <c r="AJ2350" s="2636">
        <v>3.99</v>
      </c>
      <c r="AK2350" s="2581"/>
    </row>
    <row r="2351" spans="2:37" s="2563" customFormat="1" ht="17.25" customHeight="1" x14ac:dyDescent="0.2">
      <c r="B2351" s="2582"/>
      <c r="C2351" s="2574"/>
      <c r="D2351" s="2625"/>
      <c r="E2351" s="2626"/>
      <c r="F2351" s="2626"/>
      <c r="G2351" s="2625"/>
      <c r="H2351" s="2627"/>
      <c r="I2351" s="2627"/>
      <c r="J2351" s="2628"/>
      <c r="K2351" s="2627"/>
      <c r="L2351" s="2627"/>
      <c r="M2351" s="2628"/>
      <c r="N2351" s="2627"/>
      <c r="O2351" s="2627"/>
      <c r="P2351" s="2628"/>
      <c r="Q2351" s="2627"/>
      <c r="R2351" s="2627"/>
      <c r="S2351" s="2628"/>
      <c r="T2351" s="2627"/>
      <c r="U2351" s="2627"/>
      <c r="V2351" s="2627"/>
      <c r="W2351" s="2627"/>
      <c r="X2351" s="2627"/>
      <c r="Y2351" s="2627"/>
      <c r="Z2351" s="2627"/>
      <c r="AA2351" s="2627"/>
      <c r="AB2351" s="2627"/>
      <c r="AC2351" s="2627"/>
      <c r="AD2351" s="2627"/>
      <c r="AE2351" s="2629"/>
      <c r="AF2351" s="2630"/>
      <c r="AG2351" s="2630"/>
      <c r="AH2351" s="2627"/>
      <c r="AI2351" s="2631"/>
      <c r="AJ2351" s="2632"/>
      <c r="AK2351" s="2581"/>
    </row>
    <row r="2352" spans="2:37" s="2563" customFormat="1" ht="17.25" customHeight="1" x14ac:dyDescent="0.2">
      <c r="B2352" s="3641" t="s">
        <v>5051</v>
      </c>
      <c r="C2352" s="3642"/>
      <c r="D2352" s="3640" t="s">
        <v>5102</v>
      </c>
      <c r="E2352" s="3640"/>
      <c r="F2352" s="3640"/>
      <c r="G2352" s="3640"/>
      <c r="H2352" s="2578"/>
      <c r="I2352" s="2578"/>
      <c r="J2352" s="2578"/>
      <c r="K2352" s="2578"/>
      <c r="L2352" s="2578"/>
      <c r="M2352" s="2578"/>
      <c r="N2352" s="2578"/>
      <c r="O2352" s="2578"/>
      <c r="P2352" s="2578"/>
      <c r="Q2352" s="2578"/>
      <c r="R2352" s="2578"/>
      <c r="S2352" s="2578"/>
      <c r="T2352" s="2574"/>
      <c r="U2352" s="2574"/>
      <c r="V2352" s="2574"/>
      <c r="W2352" s="2574"/>
      <c r="X2352" s="2574"/>
      <c r="Y2352" s="2574"/>
      <c r="Z2352" s="2574"/>
      <c r="AA2352" s="2574"/>
      <c r="AB2352" s="2574"/>
      <c r="AC2352" s="2574"/>
      <c r="AD2352" s="2574"/>
      <c r="AE2352" s="2574"/>
      <c r="AF2352" s="2574"/>
      <c r="AG2352" s="2574"/>
      <c r="AH2352" s="2574"/>
      <c r="AI2352" s="2574"/>
      <c r="AJ2352" s="2577"/>
      <c r="AK2352" s="2581"/>
    </row>
    <row r="2353" spans="2:37" s="2563" customFormat="1" ht="17.25" customHeight="1" thickBot="1" x14ac:dyDescent="0.25">
      <c r="B2353" s="3645" t="s">
        <v>5052</v>
      </c>
      <c r="C2353" s="3646"/>
      <c r="D2353" s="3775" t="s">
        <v>1528</v>
      </c>
      <c r="E2353" s="3775"/>
      <c r="F2353" s="3775"/>
      <c r="G2353" s="3775"/>
      <c r="H2353" s="2583"/>
      <c r="I2353" s="2583"/>
      <c r="J2353" s="2583"/>
      <c r="K2353" s="2583"/>
      <c r="L2353" s="2583"/>
      <c r="M2353" s="2583"/>
      <c r="N2353" s="2583"/>
      <c r="O2353" s="2583"/>
      <c r="P2353" s="2583"/>
      <c r="Q2353" s="2583"/>
      <c r="R2353" s="2583"/>
      <c r="S2353" s="2583"/>
      <c r="T2353" s="2584"/>
      <c r="U2353" s="2584"/>
      <c r="V2353" s="2584"/>
      <c r="W2353" s="2584"/>
      <c r="X2353" s="2584"/>
      <c r="Y2353" s="2584"/>
      <c r="Z2353" s="2584"/>
      <c r="AA2353" s="2584"/>
      <c r="AB2353" s="2584"/>
      <c r="AC2353" s="2584"/>
      <c r="AD2353" s="2584"/>
      <c r="AE2353" s="2584"/>
      <c r="AF2353" s="2584"/>
      <c r="AG2353" s="2584"/>
      <c r="AH2353" s="2584"/>
      <c r="AI2353" s="2584"/>
      <c r="AJ2353" s="2585"/>
      <c r="AK2353" s="2586"/>
    </row>
    <row r="2354" spans="2:37" s="2563" customFormat="1" ht="17.25" customHeight="1" x14ac:dyDescent="0.2">
      <c r="B2354" s="2562" t="str">
        <f>+B2337</f>
        <v>.</v>
      </c>
      <c r="C2354" s="2562"/>
      <c r="D2354" s="2562"/>
      <c r="E2354" s="2562"/>
      <c r="F2354" s="2562"/>
    </row>
    <row r="2355" spans="2:37" s="2563" customFormat="1" ht="17.25" customHeight="1" thickBot="1" x14ac:dyDescent="0.25">
      <c r="B2355" s="2562"/>
      <c r="C2355" s="2562"/>
      <c r="D2355" s="2562"/>
      <c r="E2355" s="2562"/>
      <c r="F2355" s="2562"/>
    </row>
    <row r="2356" spans="2:37" s="2563" customFormat="1" ht="17.25" customHeight="1" x14ac:dyDescent="0.2">
      <c r="B2356" s="3616" t="s">
        <v>5060</v>
      </c>
      <c r="C2356" s="3617"/>
      <c r="D2356" s="3617"/>
      <c r="E2356" s="3617"/>
      <c r="F2356" s="3617"/>
      <c r="G2356" s="3617"/>
      <c r="H2356" s="3617"/>
      <c r="I2356" s="3617"/>
      <c r="J2356" s="3617"/>
      <c r="K2356" s="3617"/>
      <c r="L2356" s="3617"/>
      <c r="M2356" s="3617"/>
      <c r="N2356" s="3617"/>
      <c r="O2356" s="3617"/>
      <c r="P2356" s="3617"/>
      <c r="Q2356" s="3617"/>
      <c r="R2356" s="3617"/>
      <c r="S2356" s="3617"/>
      <c r="T2356" s="3617"/>
      <c r="U2356" s="3617"/>
      <c r="V2356" s="3617"/>
      <c r="W2356" s="3617"/>
      <c r="X2356" s="3617"/>
      <c r="Y2356" s="3617"/>
      <c r="Z2356" s="3617"/>
      <c r="AA2356" s="3617"/>
      <c r="AB2356" s="3617"/>
      <c r="AC2356" s="3617"/>
      <c r="AD2356" s="3617"/>
      <c r="AE2356" s="3617"/>
      <c r="AF2356" s="3617"/>
      <c r="AG2356" s="3617"/>
      <c r="AH2356" s="3617"/>
      <c r="AI2356" s="3617"/>
      <c r="AJ2356" s="3617"/>
      <c r="AK2356" s="3618"/>
    </row>
    <row r="2357" spans="2:37" s="2563" customFormat="1" ht="17.25" customHeight="1" x14ac:dyDescent="0.2">
      <c r="B2357" s="2579"/>
      <c r="C2357" s="2562"/>
      <c r="D2357" s="2562"/>
      <c r="E2357" s="2562"/>
      <c r="F2357" s="2562"/>
      <c r="G2357" s="2580"/>
      <c r="H2357" s="2580"/>
      <c r="I2357" s="2580"/>
      <c r="J2357" s="2580"/>
      <c r="K2357" s="2580"/>
      <c r="L2357" s="2580"/>
      <c r="M2357" s="2580"/>
      <c r="N2357" s="2580"/>
      <c r="O2357" s="2580"/>
      <c r="P2357" s="2580"/>
      <c r="Q2357" s="2580"/>
      <c r="R2357" s="2580"/>
      <c r="S2357" s="2580"/>
      <c r="T2357" s="2580"/>
      <c r="U2357" s="2580"/>
      <c r="V2357" s="2580"/>
      <c r="W2357" s="2580"/>
      <c r="X2357" s="2580"/>
      <c r="Y2357" s="2580"/>
      <c r="Z2357" s="2580"/>
      <c r="AA2357" s="2580"/>
      <c r="AB2357" s="2580"/>
      <c r="AC2357" s="2580"/>
      <c r="AD2357" s="2580"/>
      <c r="AE2357" s="2580"/>
      <c r="AF2357" s="2580"/>
      <c r="AG2357" s="2580"/>
      <c r="AH2357" s="2580"/>
      <c r="AI2357" s="2580"/>
      <c r="AJ2357" s="2580"/>
      <c r="AK2357" s="2581"/>
    </row>
    <row r="2358" spans="2:37" s="2563" customFormat="1" ht="17.25" customHeight="1" x14ac:dyDescent="0.2">
      <c r="B2358" s="2579" t="s">
        <v>5047</v>
      </c>
      <c r="C2358" s="2562"/>
      <c r="D2358" s="3720" t="s">
        <v>5103</v>
      </c>
      <c r="E2358" s="3720"/>
      <c r="F2358" s="3720"/>
      <c r="G2358" s="2580"/>
      <c r="H2358" s="2580"/>
      <c r="I2358" s="2580"/>
      <c r="J2358" s="2580"/>
      <c r="K2358" s="2580"/>
      <c r="L2358" s="2580"/>
      <c r="M2358" s="2580"/>
      <c r="N2358" s="2580"/>
      <c r="O2358" s="2580"/>
      <c r="P2358" s="2580"/>
      <c r="Q2358" s="2580"/>
      <c r="R2358" s="2580"/>
      <c r="S2358" s="2580"/>
      <c r="T2358" s="2580"/>
      <c r="U2358" s="2580"/>
      <c r="V2358" s="2580"/>
      <c r="W2358" s="2580"/>
      <c r="X2358" s="2580"/>
      <c r="Y2358" s="2580"/>
      <c r="Z2358" s="2580"/>
      <c r="AA2358" s="2580"/>
      <c r="AB2358" s="2580"/>
      <c r="AC2358" s="2580"/>
      <c r="AD2358" s="2580"/>
      <c r="AE2358" s="2580"/>
      <c r="AF2358" s="2580"/>
      <c r="AG2358" s="2580"/>
      <c r="AH2358" s="2580"/>
      <c r="AI2358" s="2580"/>
      <c r="AJ2358" s="2580"/>
      <c r="AK2358" s="2581"/>
    </row>
    <row r="2359" spans="2:37" s="2563" customFormat="1" ht="17.25" customHeight="1" thickBot="1" x14ac:dyDescent="0.25">
      <c r="B2359" s="3620" t="s">
        <v>5061</v>
      </c>
      <c r="C2359" s="3621"/>
      <c r="D2359" s="3731">
        <v>41426</v>
      </c>
      <c r="E2359" s="3732"/>
      <c r="F2359" s="2562"/>
      <c r="G2359" s="2580"/>
      <c r="H2359" s="2580"/>
      <c r="I2359" s="2580"/>
      <c r="J2359" s="2580"/>
      <c r="K2359" s="2580"/>
      <c r="L2359" s="2580"/>
      <c r="M2359" s="2580"/>
      <c r="N2359" s="2580"/>
      <c r="O2359" s="2580"/>
      <c r="P2359" s="2580"/>
      <c r="Q2359" s="2580"/>
      <c r="R2359" s="2580"/>
      <c r="S2359" s="2580"/>
      <c r="T2359" s="2580"/>
      <c r="U2359" s="2580"/>
      <c r="V2359" s="2580"/>
      <c r="W2359" s="2580"/>
      <c r="X2359" s="2580"/>
      <c r="Y2359" s="2580"/>
      <c r="Z2359" s="2580"/>
      <c r="AA2359" s="2580"/>
      <c r="AB2359" s="2580"/>
      <c r="AC2359" s="2580"/>
      <c r="AD2359" s="2580"/>
      <c r="AE2359" s="2580"/>
      <c r="AF2359" s="2580"/>
      <c r="AG2359" s="2580"/>
      <c r="AH2359" s="2580"/>
      <c r="AI2359" s="2580"/>
      <c r="AJ2359" s="2580"/>
      <c r="AK2359" s="2581"/>
    </row>
    <row r="2360" spans="2:37" s="2563" customFormat="1" ht="57.75" customHeight="1" thickBot="1" x14ac:dyDescent="0.25">
      <c r="B2360" s="3635" t="s">
        <v>5062</v>
      </c>
      <c r="C2360" s="3626"/>
      <c r="D2360" s="3721" t="s">
        <v>5104</v>
      </c>
      <c r="E2360" s="3722"/>
      <c r="F2360" s="3722"/>
      <c r="G2360" s="3722"/>
      <c r="H2360" s="3722"/>
      <c r="I2360" s="3722"/>
      <c r="J2360" s="3722"/>
      <c r="K2360" s="3722"/>
      <c r="L2360" s="3722"/>
      <c r="M2360" s="3722"/>
      <c r="N2360" s="3722"/>
      <c r="O2360" s="3722"/>
      <c r="P2360" s="3722"/>
      <c r="Q2360" s="3722"/>
      <c r="R2360" s="3722"/>
      <c r="S2360" s="3722"/>
      <c r="T2360" s="3722"/>
      <c r="U2360" s="3722"/>
      <c r="V2360" s="3722"/>
      <c r="W2360" s="3722"/>
      <c r="X2360" s="3722"/>
      <c r="Y2360" s="3723"/>
      <c r="Z2360" s="2580"/>
      <c r="AA2360" s="2580"/>
      <c r="AB2360" s="2580"/>
      <c r="AC2360" s="2580"/>
      <c r="AD2360" s="2580"/>
      <c r="AE2360" s="2580"/>
      <c r="AF2360" s="2580"/>
      <c r="AG2360" s="2580"/>
      <c r="AH2360" s="2580"/>
      <c r="AI2360" s="2580"/>
      <c r="AJ2360" s="2580"/>
      <c r="AK2360" s="2581"/>
    </row>
    <row r="2361" spans="2:37" s="2563" customFormat="1" ht="17.25" customHeight="1" thickBot="1" x14ac:dyDescent="0.25">
      <c r="B2361" s="3627" t="s">
        <v>5063</v>
      </c>
      <c r="C2361" s="3627"/>
      <c r="D2361" s="3627" t="s">
        <v>5053</v>
      </c>
      <c r="E2361" s="3627" t="s">
        <v>5064</v>
      </c>
      <c r="F2361" s="3629" t="s">
        <v>224</v>
      </c>
      <c r="G2361" s="3629"/>
      <c r="H2361" s="3629"/>
      <c r="I2361" s="3629"/>
      <c r="J2361" s="3629"/>
      <c r="K2361" s="3629"/>
      <c r="L2361" s="3629"/>
      <c r="M2361" s="3629"/>
      <c r="N2361" s="3629"/>
      <c r="O2361" s="3629"/>
      <c r="P2361" s="3629"/>
      <c r="Q2361" s="3629"/>
      <c r="R2361" s="3629"/>
      <c r="S2361" s="3629" t="s">
        <v>340</v>
      </c>
      <c r="T2361" s="3629"/>
      <c r="U2361" s="3629"/>
      <c r="V2361" s="3629"/>
      <c r="W2361" s="3629"/>
      <c r="X2361" s="3629"/>
      <c r="Y2361" s="3629"/>
      <c r="Z2361" s="3629"/>
      <c r="AA2361" s="3629"/>
      <c r="AB2361" s="3629"/>
      <c r="AC2361" s="3629"/>
      <c r="AD2361" s="3629" t="s">
        <v>225</v>
      </c>
      <c r="AE2361" s="3629"/>
      <c r="AF2361" s="3629"/>
      <c r="AG2361" s="3629"/>
      <c r="AH2361" s="3630" t="s">
        <v>5048</v>
      </c>
      <c r="AI2361" s="3630"/>
      <c r="AJ2361" s="3630"/>
      <c r="AK2361" s="2581"/>
    </row>
    <row r="2362" spans="2:37" s="2563" customFormat="1" ht="17.25" customHeight="1" thickBot="1" x14ac:dyDescent="0.25">
      <c r="B2362" s="3628"/>
      <c r="C2362" s="3628"/>
      <c r="D2362" s="3628"/>
      <c r="E2362" s="3628"/>
      <c r="F2362" s="3628" t="s">
        <v>5065</v>
      </c>
      <c r="G2362" s="3628" t="s">
        <v>5066</v>
      </c>
      <c r="H2362" s="3627" t="s">
        <v>5067</v>
      </c>
      <c r="I2362" s="3631" t="s">
        <v>5068</v>
      </c>
      <c r="J2362" s="3631" t="s">
        <v>5069</v>
      </c>
      <c r="K2362" s="3632" t="s">
        <v>5070</v>
      </c>
      <c r="L2362" s="3632" t="s">
        <v>5071</v>
      </c>
      <c r="M2362" s="3631" t="s">
        <v>5072</v>
      </c>
      <c r="N2362" s="3631"/>
      <c r="O2362" s="3632" t="s">
        <v>5073</v>
      </c>
      <c r="P2362" s="3632" t="s">
        <v>5074</v>
      </c>
      <c r="Q2362" s="3632" t="s">
        <v>5075</v>
      </c>
      <c r="R2362" s="3632" t="s">
        <v>5076</v>
      </c>
      <c r="S2362" s="3627" t="s">
        <v>5077</v>
      </c>
      <c r="T2362" s="3627" t="s">
        <v>5078</v>
      </c>
      <c r="U2362" s="3627" t="s">
        <v>5079</v>
      </c>
      <c r="V2362" s="3627" t="s">
        <v>5080</v>
      </c>
      <c r="W2362" s="3627" t="s">
        <v>5081</v>
      </c>
      <c r="X2362" s="3627" t="s">
        <v>5082</v>
      </c>
      <c r="Y2362" s="3627" t="s">
        <v>5083</v>
      </c>
      <c r="Z2362" s="3627" t="s">
        <v>5084</v>
      </c>
      <c r="AA2362" s="3627" t="s">
        <v>5085</v>
      </c>
      <c r="AB2362" s="3631" t="s">
        <v>5086</v>
      </c>
      <c r="AC2362" s="3631" t="s">
        <v>5087</v>
      </c>
      <c r="AD2362" s="3627" t="s">
        <v>5088</v>
      </c>
      <c r="AE2362" s="3627" t="s">
        <v>5089</v>
      </c>
      <c r="AF2362" s="3627" t="s">
        <v>5090</v>
      </c>
      <c r="AG2362" s="3627" t="s">
        <v>5091</v>
      </c>
      <c r="AH2362" s="3627" t="s">
        <v>1162</v>
      </c>
      <c r="AI2362" s="3627" t="s">
        <v>5049</v>
      </c>
      <c r="AJ2362" s="3627" t="s">
        <v>5050</v>
      </c>
      <c r="AK2362" s="2581"/>
    </row>
    <row r="2363" spans="2:37" s="2563" customFormat="1" ht="30" customHeight="1" x14ac:dyDescent="0.2">
      <c r="B2363" s="3628"/>
      <c r="C2363" s="3628"/>
      <c r="D2363" s="3628"/>
      <c r="E2363" s="3628"/>
      <c r="F2363" s="3628"/>
      <c r="G2363" s="3628"/>
      <c r="H2363" s="3628"/>
      <c r="I2363" s="3632"/>
      <c r="J2363" s="3632"/>
      <c r="K2363" s="3632"/>
      <c r="L2363" s="3632"/>
      <c r="M2363" s="2572" t="s">
        <v>5092</v>
      </c>
      <c r="N2363" s="2573" t="s">
        <v>2809</v>
      </c>
      <c r="O2363" s="3632"/>
      <c r="P2363" s="3632"/>
      <c r="Q2363" s="3632"/>
      <c r="R2363" s="3632"/>
      <c r="S2363" s="3628"/>
      <c r="T2363" s="3628"/>
      <c r="U2363" s="3628"/>
      <c r="V2363" s="3628"/>
      <c r="W2363" s="3628"/>
      <c r="X2363" s="3628"/>
      <c r="Y2363" s="3628"/>
      <c r="Z2363" s="3628"/>
      <c r="AA2363" s="3628"/>
      <c r="AB2363" s="3632"/>
      <c r="AC2363" s="3632"/>
      <c r="AD2363" s="3628"/>
      <c r="AE2363" s="3628"/>
      <c r="AF2363" s="3628"/>
      <c r="AG2363" s="3628"/>
      <c r="AH2363" s="3628"/>
      <c r="AI2363" s="3628"/>
      <c r="AJ2363" s="3628"/>
      <c r="AK2363" s="2581"/>
    </row>
    <row r="2364" spans="2:37" s="2563" customFormat="1" ht="17.25" customHeight="1" x14ac:dyDescent="0.2">
      <c r="B2364" s="3734" t="s">
        <v>5105</v>
      </c>
      <c r="C2364" s="3734"/>
      <c r="D2364" s="2619" t="s">
        <v>5106</v>
      </c>
      <c r="E2364" s="2565">
        <f>25*1.12</f>
        <v>28.000000000000004</v>
      </c>
      <c r="F2364" s="2565">
        <f>4.52*1.12</f>
        <v>5.0624000000000002</v>
      </c>
      <c r="G2364" s="2568" t="s">
        <v>1545</v>
      </c>
      <c r="H2364" s="2568" t="s">
        <v>1545</v>
      </c>
      <c r="I2364" s="2568" t="s">
        <v>1545</v>
      </c>
      <c r="J2364" s="2620" t="s">
        <v>5107</v>
      </c>
      <c r="K2364" s="2566">
        <v>0.16800000000000001</v>
      </c>
      <c r="L2364" s="2566">
        <v>0.16800000000000001</v>
      </c>
      <c r="M2364" s="2620" t="s">
        <v>5107</v>
      </c>
      <c r="N2364" s="2620" t="s">
        <v>5107</v>
      </c>
      <c r="O2364" s="2566">
        <v>0.16800000000000001</v>
      </c>
      <c r="P2364" s="2566">
        <v>0.16800000000000001</v>
      </c>
      <c r="Q2364" s="2566">
        <v>0.16800000000000001</v>
      </c>
      <c r="R2364" s="2566">
        <v>0.16800000000000001</v>
      </c>
      <c r="S2364" s="2621">
        <v>0.56000000000000005</v>
      </c>
      <c r="T2364" s="2568" t="s">
        <v>1545</v>
      </c>
      <c r="U2364" s="2568" t="s">
        <v>1545</v>
      </c>
      <c r="V2364" s="2569" t="s">
        <v>1144</v>
      </c>
      <c r="W2364" s="2566">
        <v>2.8000000000000004E-2</v>
      </c>
      <c r="X2364" s="2566">
        <v>6.720000000000001E-2</v>
      </c>
      <c r="Y2364" s="2569" t="s">
        <v>1545</v>
      </c>
      <c r="Z2364" s="2569" t="s">
        <v>1545</v>
      </c>
      <c r="AA2364" s="2569" t="s">
        <v>1545</v>
      </c>
      <c r="AB2364" s="2569" t="s">
        <v>1545</v>
      </c>
      <c r="AC2364" s="2566">
        <v>6.720000000000001E-2</v>
      </c>
      <c r="AD2364" s="2565">
        <v>11.188800000000001</v>
      </c>
      <c r="AE2364" s="2569" t="s">
        <v>49</v>
      </c>
      <c r="AF2364" s="2570">
        <v>3.6960000000000007E-2</v>
      </c>
      <c r="AG2364" s="2570">
        <v>0.11200000000000002</v>
      </c>
      <c r="AH2364" s="2622" t="s">
        <v>5108</v>
      </c>
      <c r="AI2364" s="2622" t="s">
        <v>5109</v>
      </c>
      <c r="AJ2364" s="2623">
        <f>9.99*1.12</f>
        <v>11.188800000000001</v>
      </c>
      <c r="AK2364" s="2581"/>
    </row>
    <row r="2365" spans="2:37" s="2563" customFormat="1" ht="17.25" customHeight="1" thickBot="1" x14ac:dyDescent="0.25">
      <c r="B2365" s="3738" t="s">
        <v>5110</v>
      </c>
      <c r="C2365" s="3738"/>
      <c r="D2365" s="3126" t="s">
        <v>5111</v>
      </c>
      <c r="E2365" s="2612">
        <f>25*1.12</f>
        <v>28.000000000000004</v>
      </c>
      <c r="F2365" s="2612">
        <f>4.52*1.12</f>
        <v>5.0624000000000002</v>
      </c>
      <c r="G2365" s="2615" t="s">
        <v>1545</v>
      </c>
      <c r="H2365" s="2615" t="s">
        <v>1545</v>
      </c>
      <c r="I2365" s="2615" t="s">
        <v>1545</v>
      </c>
      <c r="J2365" s="2682" t="s">
        <v>5107</v>
      </c>
      <c r="K2365" s="2613">
        <v>0.16800000000000001</v>
      </c>
      <c r="L2365" s="2613">
        <v>0.16800000000000001</v>
      </c>
      <c r="M2365" s="2682" t="s">
        <v>5107</v>
      </c>
      <c r="N2365" s="2682" t="s">
        <v>5107</v>
      </c>
      <c r="O2365" s="2613">
        <v>0.16800000000000001</v>
      </c>
      <c r="P2365" s="2613">
        <v>0.16800000000000001</v>
      </c>
      <c r="Q2365" s="2613">
        <v>0.16800000000000001</v>
      </c>
      <c r="R2365" s="2613">
        <v>0.16800000000000001</v>
      </c>
      <c r="S2365" s="2813">
        <v>0.56000000000000005</v>
      </c>
      <c r="T2365" s="2615" t="s">
        <v>1545</v>
      </c>
      <c r="U2365" s="2615" t="s">
        <v>1545</v>
      </c>
      <c r="V2365" s="2616" t="s">
        <v>1144</v>
      </c>
      <c r="W2365" s="2613">
        <v>2.8000000000000004E-2</v>
      </c>
      <c r="X2365" s="2613">
        <v>6.720000000000001E-2</v>
      </c>
      <c r="Y2365" s="2616" t="s">
        <v>1545</v>
      </c>
      <c r="Z2365" s="2616" t="s">
        <v>1545</v>
      </c>
      <c r="AA2365" s="2616" t="s">
        <v>1545</v>
      </c>
      <c r="AB2365" s="2616" t="s">
        <v>1545</v>
      </c>
      <c r="AC2365" s="2613">
        <v>6.720000000000001E-2</v>
      </c>
      <c r="AD2365" s="2612">
        <v>11.188800000000001</v>
      </c>
      <c r="AE2365" s="2616" t="s">
        <v>51</v>
      </c>
      <c r="AF2365" s="2617">
        <v>3.6960000000000007E-2</v>
      </c>
      <c r="AG2365" s="2617">
        <v>0.11200000000000002</v>
      </c>
      <c r="AH2365" s="2664" t="s">
        <v>5108</v>
      </c>
      <c r="AI2365" s="2664" t="s">
        <v>5109</v>
      </c>
      <c r="AJ2365" s="2663">
        <v>11.188800000000001</v>
      </c>
      <c r="AK2365" s="2581"/>
    </row>
    <row r="2366" spans="2:37" s="2563" customFormat="1" ht="17.25" customHeight="1" x14ac:dyDescent="0.2">
      <c r="B2366" s="2582"/>
      <c r="C2366" s="2575"/>
      <c r="D2366" s="2575"/>
      <c r="E2366" s="2575"/>
      <c r="F2366" s="2575"/>
      <c r="G2366" s="2575"/>
      <c r="H2366" s="2575"/>
      <c r="I2366" s="2576"/>
      <c r="J2366" s="2576"/>
      <c r="K2366" s="2576"/>
      <c r="L2366" s="2576"/>
      <c r="M2366" s="2575"/>
      <c r="N2366" s="2576"/>
      <c r="O2366" s="2576"/>
      <c r="P2366" s="2576"/>
      <c r="Q2366" s="2576"/>
      <c r="R2366" s="2576"/>
      <c r="S2366" s="2575"/>
      <c r="T2366" s="2574"/>
      <c r="U2366" s="2574"/>
      <c r="V2366" s="2574"/>
      <c r="W2366" s="2574"/>
      <c r="X2366" s="2574"/>
      <c r="Y2366" s="2574"/>
      <c r="Z2366" s="2574"/>
      <c r="AA2366" s="2574"/>
      <c r="AB2366" s="2574"/>
      <c r="AC2366" s="2574"/>
      <c r="AD2366" s="2574"/>
      <c r="AE2366" s="2574"/>
      <c r="AF2366" s="2574"/>
      <c r="AG2366" s="2574"/>
      <c r="AH2366" s="2574"/>
      <c r="AI2366" s="2574"/>
      <c r="AJ2366" s="2577"/>
      <c r="AK2366" s="2581"/>
    </row>
    <row r="2367" spans="2:37" s="2563" customFormat="1" ht="17.25" customHeight="1" x14ac:dyDescent="0.2">
      <c r="B2367" s="3641" t="s">
        <v>5051</v>
      </c>
      <c r="C2367" s="3642"/>
      <c r="D2367" s="3728" t="s">
        <v>10</v>
      </c>
      <c r="E2367" s="3728"/>
      <c r="F2367" s="3728"/>
      <c r="G2367" s="3728"/>
      <c r="H2367" s="2578"/>
      <c r="I2367" s="2578"/>
      <c r="J2367" s="2578"/>
      <c r="K2367" s="2578"/>
      <c r="L2367" s="2578"/>
      <c r="M2367" s="2578"/>
      <c r="N2367" s="2578"/>
      <c r="O2367" s="2578"/>
      <c r="P2367" s="2578"/>
      <c r="Q2367" s="2578"/>
      <c r="R2367" s="2578"/>
      <c r="S2367" s="2578"/>
      <c r="T2367" s="2574"/>
      <c r="U2367" s="2574"/>
      <c r="V2367" s="2574"/>
      <c r="W2367" s="2574"/>
      <c r="X2367" s="2574"/>
      <c r="Y2367" s="2574"/>
      <c r="Z2367" s="2574"/>
      <c r="AA2367" s="2574"/>
      <c r="AB2367" s="2574"/>
      <c r="AC2367" s="2574"/>
      <c r="AD2367" s="2574"/>
      <c r="AE2367" s="2574"/>
      <c r="AF2367" s="2574"/>
      <c r="AG2367" s="2574"/>
      <c r="AH2367" s="2574"/>
      <c r="AI2367" s="2574"/>
      <c r="AJ2367" s="2577"/>
      <c r="AK2367" s="2581"/>
    </row>
    <row r="2368" spans="2:37" s="2563" customFormat="1" ht="17.25" customHeight="1" thickBot="1" x14ac:dyDescent="0.25">
      <c r="B2368" s="3645" t="s">
        <v>5052</v>
      </c>
      <c r="C2368" s="3646"/>
      <c r="D2368" s="3776" t="s">
        <v>10</v>
      </c>
      <c r="E2368" s="3776"/>
      <c r="F2368" s="3776"/>
      <c r="G2368" s="3776"/>
      <c r="H2368" s="2583"/>
      <c r="I2368" s="2583"/>
      <c r="J2368" s="2583"/>
      <c r="K2368" s="2583"/>
      <c r="L2368" s="2583"/>
      <c r="M2368" s="2583"/>
      <c r="N2368" s="2583"/>
      <c r="O2368" s="2583"/>
      <c r="P2368" s="2583"/>
      <c r="Q2368" s="2583"/>
      <c r="R2368" s="2583"/>
      <c r="S2368" s="2583"/>
      <c r="T2368" s="2584"/>
      <c r="U2368" s="2584"/>
      <c r="V2368" s="2584"/>
      <c r="W2368" s="2584"/>
      <c r="X2368" s="2584"/>
      <c r="Y2368" s="2584"/>
      <c r="Z2368" s="2584"/>
      <c r="AA2368" s="2584"/>
      <c r="AB2368" s="2584"/>
      <c r="AC2368" s="2584"/>
      <c r="AD2368" s="2584"/>
      <c r="AE2368" s="2584"/>
      <c r="AF2368" s="2584"/>
      <c r="AG2368" s="2584"/>
      <c r="AH2368" s="2584"/>
      <c r="AI2368" s="2584"/>
      <c r="AJ2368" s="2585"/>
      <c r="AK2368" s="2586"/>
    </row>
    <row r="2369" spans="2:37" s="2563" customFormat="1" ht="17.25" customHeight="1" x14ac:dyDescent="0.2">
      <c r="B2369" s="2562" t="str">
        <f>+B2354</f>
        <v>.</v>
      </c>
      <c r="C2369" s="2562"/>
      <c r="D2369" s="2562"/>
      <c r="E2369" s="2562"/>
      <c r="F2369" s="2562"/>
    </row>
    <row r="2370" spans="2:37" s="2563" customFormat="1" ht="17.25" customHeight="1" thickBot="1" x14ac:dyDescent="0.25">
      <c r="B2370" s="2562"/>
      <c r="C2370" s="2562"/>
      <c r="D2370" s="2562"/>
      <c r="E2370" s="2562"/>
      <c r="F2370" s="2562"/>
    </row>
    <row r="2371" spans="2:37" s="2563" customFormat="1" ht="17.25" customHeight="1" x14ac:dyDescent="0.2">
      <c r="B2371" s="3616" t="s">
        <v>5060</v>
      </c>
      <c r="C2371" s="3617"/>
      <c r="D2371" s="3617"/>
      <c r="E2371" s="3617"/>
      <c r="F2371" s="3617"/>
      <c r="G2371" s="3617"/>
      <c r="H2371" s="3617"/>
      <c r="I2371" s="3617"/>
      <c r="J2371" s="3617"/>
      <c r="K2371" s="3617"/>
      <c r="L2371" s="3617"/>
      <c r="M2371" s="3617"/>
      <c r="N2371" s="3617"/>
      <c r="O2371" s="3617"/>
      <c r="P2371" s="3617"/>
      <c r="Q2371" s="3617"/>
      <c r="R2371" s="3617"/>
      <c r="S2371" s="3617"/>
      <c r="T2371" s="3617"/>
      <c r="U2371" s="3617"/>
      <c r="V2371" s="3617"/>
      <c r="W2371" s="3617"/>
      <c r="X2371" s="3617"/>
      <c r="Y2371" s="3617"/>
      <c r="Z2371" s="3617"/>
      <c r="AA2371" s="3617"/>
      <c r="AB2371" s="3617"/>
      <c r="AC2371" s="3617"/>
      <c r="AD2371" s="3617"/>
      <c r="AE2371" s="3617"/>
      <c r="AF2371" s="3617"/>
      <c r="AG2371" s="3617"/>
      <c r="AH2371" s="3617"/>
      <c r="AI2371" s="3617"/>
      <c r="AJ2371" s="3617"/>
      <c r="AK2371" s="3618"/>
    </row>
    <row r="2372" spans="2:37" s="2563" customFormat="1" ht="17.25" customHeight="1" x14ac:dyDescent="0.2">
      <c r="B2372" s="2579"/>
      <c r="C2372" s="2562"/>
      <c r="D2372" s="2562"/>
      <c r="E2372" s="2562"/>
      <c r="F2372" s="2562"/>
      <c r="G2372" s="2580"/>
      <c r="H2372" s="2580"/>
      <c r="I2372" s="2580"/>
      <c r="J2372" s="2580"/>
      <c r="K2372" s="2580"/>
      <c r="L2372" s="2580"/>
      <c r="M2372" s="2580"/>
      <c r="N2372" s="2580"/>
      <c r="O2372" s="2580"/>
      <c r="P2372" s="2580"/>
      <c r="Q2372" s="2580"/>
      <c r="R2372" s="2580"/>
      <c r="S2372" s="2580"/>
      <c r="T2372" s="2580"/>
      <c r="U2372" s="2580"/>
      <c r="V2372" s="2580"/>
      <c r="W2372" s="2580"/>
      <c r="X2372" s="2580"/>
      <c r="Y2372" s="2580"/>
      <c r="Z2372" s="2580"/>
      <c r="AA2372" s="2580"/>
      <c r="AB2372" s="2580"/>
      <c r="AC2372" s="2580"/>
      <c r="AD2372" s="2580"/>
      <c r="AE2372" s="2580"/>
      <c r="AF2372" s="2580"/>
      <c r="AG2372" s="2580"/>
      <c r="AH2372" s="2580"/>
      <c r="AI2372" s="2580"/>
      <c r="AJ2372" s="2580"/>
      <c r="AK2372" s="2581"/>
    </row>
    <row r="2373" spans="2:37" s="2563" customFormat="1" ht="17.25" customHeight="1" x14ac:dyDescent="0.2">
      <c r="B2373" s="2579" t="s">
        <v>5047</v>
      </c>
      <c r="C2373" s="2562"/>
      <c r="D2373" s="3720" t="s">
        <v>5097</v>
      </c>
      <c r="E2373" s="3720"/>
      <c r="F2373" s="3720"/>
      <c r="G2373" s="2580"/>
      <c r="H2373" s="2580"/>
      <c r="I2373" s="2580"/>
      <c r="J2373" s="2580"/>
      <c r="K2373" s="2580"/>
      <c r="L2373" s="2580"/>
      <c r="M2373" s="2580"/>
      <c r="N2373" s="2580"/>
      <c r="O2373" s="2580"/>
      <c r="P2373" s="2580"/>
      <c r="Q2373" s="2580"/>
      <c r="R2373" s="2580"/>
      <c r="S2373" s="2580"/>
      <c r="T2373" s="2580"/>
      <c r="U2373" s="2580"/>
      <c r="V2373" s="2580"/>
      <c r="W2373" s="2580"/>
      <c r="X2373" s="2580"/>
      <c r="Y2373" s="2580"/>
      <c r="Z2373" s="2580"/>
      <c r="AA2373" s="2580"/>
      <c r="AB2373" s="2580"/>
      <c r="AC2373" s="2580"/>
      <c r="AD2373" s="2580"/>
      <c r="AE2373" s="2580"/>
      <c r="AF2373" s="2580"/>
      <c r="AG2373" s="2580"/>
      <c r="AH2373" s="2580"/>
      <c r="AI2373" s="2580"/>
      <c r="AJ2373" s="2580"/>
      <c r="AK2373" s="2581"/>
    </row>
    <row r="2374" spans="2:37" s="2563" customFormat="1" ht="17.25" customHeight="1" thickBot="1" x14ac:dyDescent="0.25">
      <c r="B2374" s="3620" t="s">
        <v>5061</v>
      </c>
      <c r="C2374" s="3621"/>
      <c r="D2374" s="3731">
        <v>41446</v>
      </c>
      <c r="E2374" s="3732"/>
      <c r="F2374" s="2562"/>
      <c r="G2374" s="2580"/>
      <c r="H2374" s="2580"/>
      <c r="I2374" s="2580"/>
      <c r="J2374" s="2580"/>
      <c r="K2374" s="2580"/>
      <c r="L2374" s="2580"/>
      <c r="M2374" s="2580"/>
      <c r="N2374" s="2580"/>
      <c r="O2374" s="2580"/>
      <c r="P2374" s="2580"/>
      <c r="Q2374" s="2580"/>
      <c r="R2374" s="2580"/>
      <c r="S2374" s="2580"/>
      <c r="T2374" s="2580"/>
      <c r="U2374" s="2580"/>
      <c r="V2374" s="2580"/>
      <c r="W2374" s="2580"/>
      <c r="X2374" s="2580"/>
      <c r="Y2374" s="2580"/>
      <c r="Z2374" s="2580"/>
      <c r="AA2374" s="2580"/>
      <c r="AB2374" s="2580"/>
      <c r="AC2374" s="2580"/>
      <c r="AD2374" s="2580"/>
      <c r="AE2374" s="2580"/>
      <c r="AF2374" s="2580"/>
      <c r="AG2374" s="2580"/>
      <c r="AH2374" s="2580"/>
      <c r="AI2374" s="2580"/>
      <c r="AJ2374" s="2580"/>
      <c r="AK2374" s="2581"/>
    </row>
    <row r="2375" spans="2:37" s="2563" customFormat="1" ht="56.25" customHeight="1" thickBot="1" x14ac:dyDescent="0.25">
      <c r="B2375" s="3635" t="s">
        <v>5062</v>
      </c>
      <c r="C2375" s="3626"/>
      <c r="D2375" s="3721" t="s">
        <v>5098</v>
      </c>
      <c r="E2375" s="3722"/>
      <c r="F2375" s="3722"/>
      <c r="G2375" s="3722"/>
      <c r="H2375" s="3722"/>
      <c r="I2375" s="3722"/>
      <c r="J2375" s="3722"/>
      <c r="K2375" s="3722"/>
      <c r="L2375" s="3722"/>
      <c r="M2375" s="3722"/>
      <c r="N2375" s="3722"/>
      <c r="O2375" s="3722"/>
      <c r="P2375" s="3722"/>
      <c r="Q2375" s="3723"/>
      <c r="R2375" s="2580"/>
      <c r="S2375" s="2580"/>
      <c r="T2375" s="2580"/>
      <c r="U2375" s="2580"/>
      <c r="V2375" s="2580"/>
      <c r="W2375" s="2580"/>
      <c r="X2375" s="2580"/>
      <c r="Y2375" s="2580"/>
      <c r="Z2375" s="2580"/>
      <c r="AA2375" s="2580"/>
      <c r="AB2375" s="2580"/>
      <c r="AC2375" s="2580"/>
      <c r="AD2375" s="2580"/>
      <c r="AE2375" s="2580"/>
      <c r="AF2375" s="2580"/>
      <c r="AG2375" s="2580"/>
      <c r="AH2375" s="2580"/>
      <c r="AI2375" s="2580"/>
      <c r="AJ2375" s="2580"/>
      <c r="AK2375" s="2581"/>
    </row>
    <row r="2376" spans="2:37" s="2563" customFormat="1" ht="17.25" customHeight="1" thickBot="1" x14ac:dyDescent="0.25">
      <c r="B2376" s="3627" t="s">
        <v>5063</v>
      </c>
      <c r="C2376" s="3627"/>
      <c r="D2376" s="3627" t="s">
        <v>5053</v>
      </c>
      <c r="E2376" s="3627" t="s">
        <v>5064</v>
      </c>
      <c r="F2376" s="3629" t="s">
        <v>224</v>
      </c>
      <c r="G2376" s="3629"/>
      <c r="H2376" s="3629"/>
      <c r="I2376" s="3629"/>
      <c r="J2376" s="3629"/>
      <c r="K2376" s="3629"/>
      <c r="L2376" s="3629"/>
      <c r="M2376" s="3629"/>
      <c r="N2376" s="3629"/>
      <c r="O2376" s="3629"/>
      <c r="P2376" s="3629"/>
      <c r="Q2376" s="3629"/>
      <c r="R2376" s="3629"/>
      <c r="S2376" s="3629" t="s">
        <v>340</v>
      </c>
      <c r="T2376" s="3629"/>
      <c r="U2376" s="3629"/>
      <c r="V2376" s="3629"/>
      <c r="W2376" s="3629"/>
      <c r="X2376" s="3629"/>
      <c r="Y2376" s="3629"/>
      <c r="Z2376" s="3629"/>
      <c r="AA2376" s="3629"/>
      <c r="AB2376" s="3629"/>
      <c r="AC2376" s="3629"/>
      <c r="AD2376" s="3629" t="s">
        <v>225</v>
      </c>
      <c r="AE2376" s="3629"/>
      <c r="AF2376" s="3629"/>
      <c r="AG2376" s="3629"/>
      <c r="AH2376" s="3630" t="s">
        <v>5048</v>
      </c>
      <c r="AI2376" s="3630"/>
      <c r="AJ2376" s="3630"/>
      <c r="AK2376" s="2581"/>
    </row>
    <row r="2377" spans="2:37" s="2563" customFormat="1" ht="17.25" customHeight="1" thickBot="1" x14ac:dyDescent="0.25">
      <c r="B2377" s="3628"/>
      <c r="C2377" s="3628"/>
      <c r="D2377" s="3628"/>
      <c r="E2377" s="3628"/>
      <c r="F2377" s="3628" t="s">
        <v>5065</v>
      </c>
      <c r="G2377" s="3628" t="s">
        <v>5066</v>
      </c>
      <c r="H2377" s="3627" t="s">
        <v>5067</v>
      </c>
      <c r="I2377" s="3631" t="s">
        <v>5068</v>
      </c>
      <c r="J2377" s="3631" t="s">
        <v>5069</v>
      </c>
      <c r="K2377" s="3632" t="s">
        <v>5070</v>
      </c>
      <c r="L2377" s="3632" t="s">
        <v>5071</v>
      </c>
      <c r="M2377" s="3631" t="s">
        <v>5072</v>
      </c>
      <c r="N2377" s="3631"/>
      <c r="O2377" s="3632" t="s">
        <v>5073</v>
      </c>
      <c r="P2377" s="3632" t="s">
        <v>5074</v>
      </c>
      <c r="Q2377" s="3632" t="s">
        <v>5075</v>
      </c>
      <c r="R2377" s="3632" t="s">
        <v>5076</v>
      </c>
      <c r="S2377" s="3627" t="s">
        <v>5077</v>
      </c>
      <c r="T2377" s="3627" t="s">
        <v>5078</v>
      </c>
      <c r="U2377" s="3627" t="s">
        <v>5079</v>
      </c>
      <c r="V2377" s="3627" t="s">
        <v>5080</v>
      </c>
      <c r="W2377" s="3627" t="s">
        <v>5081</v>
      </c>
      <c r="X2377" s="3627" t="s">
        <v>5082</v>
      </c>
      <c r="Y2377" s="3627" t="s">
        <v>5083</v>
      </c>
      <c r="Z2377" s="3627" t="s">
        <v>5084</v>
      </c>
      <c r="AA2377" s="3627" t="s">
        <v>5085</v>
      </c>
      <c r="AB2377" s="3631" t="s">
        <v>5086</v>
      </c>
      <c r="AC2377" s="3631" t="s">
        <v>5087</v>
      </c>
      <c r="AD2377" s="3627" t="s">
        <v>5088</v>
      </c>
      <c r="AE2377" s="3627" t="s">
        <v>5089</v>
      </c>
      <c r="AF2377" s="3627" t="s">
        <v>5090</v>
      </c>
      <c r="AG2377" s="3627" t="s">
        <v>5091</v>
      </c>
      <c r="AH2377" s="3627" t="s">
        <v>1162</v>
      </c>
      <c r="AI2377" s="3627" t="s">
        <v>5049</v>
      </c>
      <c r="AJ2377" s="3627" t="s">
        <v>5050</v>
      </c>
      <c r="AK2377" s="2581"/>
    </row>
    <row r="2378" spans="2:37" s="2563" customFormat="1" ht="17.25" customHeight="1" thickBot="1" x14ac:dyDescent="0.25">
      <c r="B2378" s="3628"/>
      <c r="C2378" s="3628"/>
      <c r="D2378" s="3628"/>
      <c r="E2378" s="3657"/>
      <c r="F2378" s="3628"/>
      <c r="G2378" s="3628"/>
      <c r="H2378" s="3628"/>
      <c r="I2378" s="3632"/>
      <c r="J2378" s="3632"/>
      <c r="K2378" s="3632"/>
      <c r="L2378" s="3632"/>
      <c r="M2378" s="2572" t="s">
        <v>5092</v>
      </c>
      <c r="N2378" s="2573" t="s">
        <v>2809</v>
      </c>
      <c r="O2378" s="3632"/>
      <c r="P2378" s="3632"/>
      <c r="Q2378" s="3632"/>
      <c r="R2378" s="3632"/>
      <c r="S2378" s="3628"/>
      <c r="T2378" s="3628"/>
      <c r="U2378" s="3628"/>
      <c r="V2378" s="3628"/>
      <c r="W2378" s="3628"/>
      <c r="X2378" s="3628"/>
      <c r="Y2378" s="3628"/>
      <c r="Z2378" s="3628"/>
      <c r="AA2378" s="3628"/>
      <c r="AB2378" s="3632"/>
      <c r="AC2378" s="3632"/>
      <c r="AD2378" s="3628"/>
      <c r="AE2378" s="3628"/>
      <c r="AF2378" s="3628"/>
      <c r="AG2378" s="3628"/>
      <c r="AH2378" s="3628"/>
      <c r="AI2378" s="3628"/>
      <c r="AJ2378" s="3628"/>
      <c r="AK2378" s="2581"/>
    </row>
    <row r="2379" spans="2:37" s="2563" customFormat="1" ht="17.25" customHeight="1" x14ac:dyDescent="0.2">
      <c r="B2379" s="3726" t="s">
        <v>5099</v>
      </c>
      <c r="C2379" s="3727"/>
      <c r="D2379" s="2587" t="s">
        <v>1545</v>
      </c>
      <c r="E2379" s="2597">
        <f>+AD2379</f>
        <v>29.99</v>
      </c>
      <c r="F2379" s="2588" t="s">
        <v>1545</v>
      </c>
      <c r="G2379" s="2587" t="s">
        <v>1545</v>
      </c>
      <c r="H2379" s="2588" t="s">
        <v>1545</v>
      </c>
      <c r="I2379" s="2588" t="s">
        <v>1545</v>
      </c>
      <c r="J2379" s="2587" t="s">
        <v>1545</v>
      </c>
      <c r="K2379" s="2588" t="s">
        <v>1545</v>
      </c>
      <c r="L2379" s="2588" t="s">
        <v>1545</v>
      </c>
      <c r="M2379" s="2587" t="s">
        <v>1545</v>
      </c>
      <c r="N2379" s="2588" t="s">
        <v>1545</v>
      </c>
      <c r="O2379" s="2587" t="s">
        <v>1545</v>
      </c>
      <c r="P2379" s="2588" t="s">
        <v>1545</v>
      </c>
      <c r="Q2379" s="2588" t="s">
        <v>1545</v>
      </c>
      <c r="R2379" s="2587" t="s">
        <v>1545</v>
      </c>
      <c r="S2379" s="2588" t="s">
        <v>1545</v>
      </c>
      <c r="T2379" s="2587" t="s">
        <v>1545</v>
      </c>
      <c r="U2379" s="2588" t="s">
        <v>1545</v>
      </c>
      <c r="V2379" s="2589">
        <v>50</v>
      </c>
      <c r="W2379" s="2587" t="s">
        <v>1545</v>
      </c>
      <c r="X2379" s="2590">
        <v>0.06</v>
      </c>
      <c r="Y2379" s="2587" t="s">
        <v>1545</v>
      </c>
      <c r="Z2379" s="2588" t="s">
        <v>1545</v>
      </c>
      <c r="AA2379" s="2588" t="s">
        <v>1545</v>
      </c>
      <c r="AB2379" s="2588" t="s">
        <v>1545</v>
      </c>
      <c r="AC2379" s="2588">
        <v>0.06</v>
      </c>
      <c r="AD2379" s="2588">
        <v>29.99</v>
      </c>
      <c r="AE2379" s="2602">
        <v>1000</v>
      </c>
      <c r="AF2379" s="2603">
        <f>AD2379/AE2379</f>
        <v>2.9989999999999999E-2</v>
      </c>
      <c r="AG2379" s="2603">
        <v>0.1</v>
      </c>
      <c r="AH2379" s="2588" t="s">
        <v>1545</v>
      </c>
      <c r="AI2379" s="2587" t="s">
        <v>1545</v>
      </c>
      <c r="AJ2379" s="2604" t="s">
        <v>1545</v>
      </c>
      <c r="AK2379" s="2581"/>
    </row>
    <row r="2380" spans="2:37" s="2563" customFormat="1" ht="17.25" customHeight="1" x14ac:dyDescent="0.2">
      <c r="B2380" s="3733" t="s">
        <v>5100</v>
      </c>
      <c r="C2380" s="3734"/>
      <c r="D2380" s="2564" t="s">
        <v>1545</v>
      </c>
      <c r="E2380" s="2565">
        <f t="shared" ref="E2380:E2381" si="13">+AD2380</f>
        <v>44.99</v>
      </c>
      <c r="F2380" s="2565" t="s">
        <v>1545</v>
      </c>
      <c r="G2380" s="2564" t="s">
        <v>1545</v>
      </c>
      <c r="H2380" s="2565" t="s">
        <v>1545</v>
      </c>
      <c r="I2380" s="2565" t="s">
        <v>1545</v>
      </c>
      <c r="J2380" s="2564" t="s">
        <v>1545</v>
      </c>
      <c r="K2380" s="2565" t="s">
        <v>1545</v>
      </c>
      <c r="L2380" s="2565" t="s">
        <v>1545</v>
      </c>
      <c r="M2380" s="2564" t="s">
        <v>1545</v>
      </c>
      <c r="N2380" s="2565" t="s">
        <v>1545</v>
      </c>
      <c r="O2380" s="2564" t="s">
        <v>1545</v>
      </c>
      <c r="P2380" s="2565" t="s">
        <v>1545</v>
      </c>
      <c r="Q2380" s="2565" t="s">
        <v>1545</v>
      </c>
      <c r="R2380" s="2564" t="s">
        <v>1545</v>
      </c>
      <c r="S2380" s="2565" t="s">
        <v>1545</v>
      </c>
      <c r="T2380" s="2564" t="s">
        <v>1545</v>
      </c>
      <c r="U2380" s="2565" t="s">
        <v>1545</v>
      </c>
      <c r="V2380" s="2714">
        <v>50</v>
      </c>
      <c r="W2380" s="2564" t="s">
        <v>1545</v>
      </c>
      <c r="X2380" s="2656">
        <v>0.06</v>
      </c>
      <c r="Y2380" s="2564" t="s">
        <v>1545</v>
      </c>
      <c r="Z2380" s="2565" t="s">
        <v>1545</v>
      </c>
      <c r="AA2380" s="2565" t="s">
        <v>1545</v>
      </c>
      <c r="AB2380" s="2565" t="s">
        <v>1545</v>
      </c>
      <c r="AC2380" s="2565">
        <v>0.06</v>
      </c>
      <c r="AD2380" s="2565">
        <v>44.99</v>
      </c>
      <c r="AE2380" s="2591">
        <v>2000</v>
      </c>
      <c r="AF2380" s="2592">
        <f>AD2380/AE2380</f>
        <v>2.2495000000000001E-2</v>
      </c>
      <c r="AG2380" s="2592">
        <v>0.1</v>
      </c>
      <c r="AH2380" s="2565" t="s">
        <v>1545</v>
      </c>
      <c r="AI2380" s="2564" t="s">
        <v>1545</v>
      </c>
      <c r="AJ2380" s="2624" t="s">
        <v>1545</v>
      </c>
      <c r="AK2380" s="2581"/>
    </row>
    <row r="2381" spans="2:37" s="2563" customFormat="1" ht="17.25" customHeight="1" thickBot="1" x14ac:dyDescent="0.25">
      <c r="B2381" s="3737" t="s">
        <v>5101</v>
      </c>
      <c r="C2381" s="3738"/>
      <c r="D2381" s="2611" t="s">
        <v>1545</v>
      </c>
      <c r="E2381" s="2612">
        <f t="shared" si="13"/>
        <v>59.99</v>
      </c>
      <c r="F2381" s="2612" t="s">
        <v>1545</v>
      </c>
      <c r="G2381" s="2611" t="s">
        <v>1545</v>
      </c>
      <c r="H2381" s="2612" t="s">
        <v>1545</v>
      </c>
      <c r="I2381" s="2612" t="s">
        <v>1545</v>
      </c>
      <c r="J2381" s="2611" t="s">
        <v>1545</v>
      </c>
      <c r="K2381" s="2612" t="s">
        <v>1545</v>
      </c>
      <c r="L2381" s="2612" t="s">
        <v>1545</v>
      </c>
      <c r="M2381" s="2611" t="s">
        <v>1545</v>
      </c>
      <c r="N2381" s="2612" t="s">
        <v>1545</v>
      </c>
      <c r="O2381" s="2611" t="s">
        <v>1545</v>
      </c>
      <c r="P2381" s="2612" t="s">
        <v>1545</v>
      </c>
      <c r="Q2381" s="2612" t="s">
        <v>1545</v>
      </c>
      <c r="R2381" s="2611" t="s">
        <v>1545</v>
      </c>
      <c r="S2381" s="2612" t="s">
        <v>1545</v>
      </c>
      <c r="T2381" s="2611" t="s">
        <v>1545</v>
      </c>
      <c r="U2381" s="2612" t="s">
        <v>1545</v>
      </c>
      <c r="V2381" s="3127">
        <v>50</v>
      </c>
      <c r="W2381" s="2611" t="s">
        <v>1545</v>
      </c>
      <c r="X2381" s="2662">
        <v>0.06</v>
      </c>
      <c r="Y2381" s="2611" t="s">
        <v>1545</v>
      </c>
      <c r="Z2381" s="2612" t="s">
        <v>1545</v>
      </c>
      <c r="AA2381" s="2612" t="s">
        <v>1545</v>
      </c>
      <c r="AB2381" s="2612" t="s">
        <v>1545</v>
      </c>
      <c r="AC2381" s="2612">
        <v>0.06</v>
      </c>
      <c r="AD2381" s="2612">
        <v>59.99</v>
      </c>
      <c r="AE2381" s="2633">
        <v>10000</v>
      </c>
      <c r="AF2381" s="2634">
        <v>5.0000000000000001E-3</v>
      </c>
      <c r="AG2381" s="2634">
        <v>0.1</v>
      </c>
      <c r="AH2381" s="2612" t="s">
        <v>1545</v>
      </c>
      <c r="AI2381" s="2611" t="s">
        <v>1545</v>
      </c>
      <c r="AJ2381" s="2636" t="s">
        <v>1545</v>
      </c>
      <c r="AK2381" s="2581"/>
    </row>
    <row r="2382" spans="2:37" s="2563" customFormat="1" ht="17.25" customHeight="1" x14ac:dyDescent="0.2">
      <c r="B2382" s="2582"/>
      <c r="C2382" s="2575"/>
      <c r="D2382" s="2575"/>
      <c r="E2382" s="2575"/>
      <c r="F2382" s="2575"/>
      <c r="G2382" s="2575"/>
      <c r="H2382" s="2575"/>
      <c r="I2382" s="2576"/>
      <c r="J2382" s="2576"/>
      <c r="K2382" s="2576"/>
      <c r="L2382" s="2576"/>
      <c r="M2382" s="2575"/>
      <c r="N2382" s="2576"/>
      <c r="O2382" s="2576"/>
      <c r="P2382" s="2576"/>
      <c r="Q2382" s="2576"/>
      <c r="R2382" s="2576"/>
      <c r="S2382" s="2575"/>
      <c r="T2382" s="2574"/>
      <c r="U2382" s="2574"/>
      <c r="V2382" s="2574"/>
      <c r="W2382" s="2574"/>
      <c r="X2382" s="2574"/>
      <c r="Y2382" s="2574"/>
      <c r="Z2382" s="2574"/>
      <c r="AA2382" s="2574"/>
      <c r="AB2382" s="2574"/>
      <c r="AC2382" s="2574"/>
      <c r="AD2382" s="2574"/>
      <c r="AE2382" s="2574"/>
      <c r="AF2382" s="2574"/>
      <c r="AG2382" s="2574"/>
      <c r="AH2382" s="2574"/>
      <c r="AI2382" s="2574"/>
      <c r="AJ2382" s="2577"/>
      <c r="AK2382" s="2581"/>
    </row>
    <row r="2383" spans="2:37" s="2563" customFormat="1" ht="17.25" customHeight="1" x14ac:dyDescent="0.2">
      <c r="B2383" s="3641" t="s">
        <v>5051</v>
      </c>
      <c r="C2383" s="3642"/>
      <c r="D2383" s="3640" t="s">
        <v>5102</v>
      </c>
      <c r="E2383" s="3640"/>
      <c r="F2383" s="3640"/>
      <c r="G2383" s="3640"/>
      <c r="H2383" s="2578"/>
      <c r="I2383" s="2578"/>
      <c r="J2383" s="2578"/>
      <c r="K2383" s="2578"/>
      <c r="L2383" s="2578"/>
      <c r="M2383" s="2578"/>
      <c r="N2383" s="2578"/>
      <c r="O2383" s="2578"/>
      <c r="P2383" s="2578"/>
      <c r="Q2383" s="2578"/>
      <c r="R2383" s="2578"/>
      <c r="S2383" s="2578"/>
      <c r="T2383" s="2574"/>
      <c r="U2383" s="2574"/>
      <c r="V2383" s="2574"/>
      <c r="W2383" s="2574"/>
      <c r="X2383" s="2574"/>
      <c r="Y2383" s="2574"/>
      <c r="Z2383" s="2574"/>
      <c r="AA2383" s="2574"/>
      <c r="AB2383" s="2574"/>
      <c r="AC2383" s="2574"/>
      <c r="AD2383" s="2574"/>
      <c r="AE2383" s="2574"/>
      <c r="AF2383" s="2574"/>
      <c r="AG2383" s="2574"/>
      <c r="AH2383" s="2574"/>
      <c r="AI2383" s="2574"/>
      <c r="AJ2383" s="2577"/>
      <c r="AK2383" s="2581"/>
    </row>
    <row r="2384" spans="2:37" s="2563" customFormat="1" ht="17.25" customHeight="1" thickBot="1" x14ac:dyDescent="0.25">
      <c r="B2384" s="3645" t="s">
        <v>5052</v>
      </c>
      <c r="C2384" s="3646"/>
      <c r="D2384" s="3775" t="s">
        <v>1528</v>
      </c>
      <c r="E2384" s="3775"/>
      <c r="F2384" s="3775"/>
      <c r="G2384" s="3775"/>
      <c r="H2384" s="2583"/>
      <c r="I2384" s="2583"/>
      <c r="J2384" s="2583"/>
      <c r="K2384" s="2583"/>
      <c r="L2384" s="2583"/>
      <c r="M2384" s="2583"/>
      <c r="N2384" s="2583"/>
      <c r="O2384" s="2583"/>
      <c r="P2384" s="2583"/>
      <c r="Q2384" s="2583"/>
      <c r="R2384" s="2583"/>
      <c r="S2384" s="2583"/>
      <c r="T2384" s="2584"/>
      <c r="U2384" s="2584"/>
      <c r="V2384" s="2584"/>
      <c r="W2384" s="2584"/>
      <c r="X2384" s="2584"/>
      <c r="Y2384" s="2584"/>
      <c r="Z2384" s="2584"/>
      <c r="AA2384" s="2584"/>
      <c r="AB2384" s="2584"/>
      <c r="AC2384" s="2584"/>
      <c r="AD2384" s="2584"/>
      <c r="AE2384" s="2584"/>
      <c r="AF2384" s="2584"/>
      <c r="AG2384" s="2584"/>
      <c r="AH2384" s="2584"/>
      <c r="AI2384" s="2584"/>
      <c r="AJ2384" s="2585"/>
      <c r="AK2384" s="2586"/>
    </row>
    <row r="2385" spans="2:37" s="2563" customFormat="1" ht="17.25" customHeight="1" x14ac:dyDescent="0.2">
      <c r="B2385" s="2562" t="str">
        <f>+B2369</f>
        <v>.</v>
      </c>
      <c r="C2385" s="2562"/>
      <c r="D2385" s="2562"/>
      <c r="E2385" s="2562"/>
      <c r="F2385" s="2562"/>
    </row>
    <row r="2386" spans="2:37" s="2563" customFormat="1" ht="15" customHeight="1" thickBot="1" x14ac:dyDescent="0.25">
      <c r="B2386" s="2562"/>
      <c r="C2386" s="2562"/>
      <c r="D2386" s="2562"/>
      <c r="E2386" s="2562"/>
      <c r="F2386" s="2562"/>
    </row>
    <row r="2387" spans="2:37" s="2563" customFormat="1" ht="25.5" customHeight="1" x14ac:dyDescent="0.2">
      <c r="B2387" s="3616" t="s">
        <v>5060</v>
      </c>
      <c r="C2387" s="3617"/>
      <c r="D2387" s="3617"/>
      <c r="E2387" s="3617"/>
      <c r="F2387" s="3617"/>
      <c r="G2387" s="3617"/>
      <c r="H2387" s="3617"/>
      <c r="I2387" s="3617"/>
      <c r="J2387" s="3617"/>
      <c r="K2387" s="3617"/>
      <c r="L2387" s="3617"/>
      <c r="M2387" s="3617"/>
      <c r="N2387" s="3617"/>
      <c r="O2387" s="3617"/>
      <c r="P2387" s="3617"/>
      <c r="Q2387" s="3617"/>
      <c r="R2387" s="3617"/>
      <c r="S2387" s="3617"/>
      <c r="T2387" s="3617"/>
      <c r="U2387" s="3617"/>
      <c r="V2387" s="3617"/>
      <c r="W2387" s="3617"/>
      <c r="X2387" s="3617"/>
      <c r="Y2387" s="3617"/>
      <c r="Z2387" s="3617"/>
      <c r="AA2387" s="3617"/>
      <c r="AB2387" s="3617"/>
      <c r="AC2387" s="3617"/>
      <c r="AD2387" s="3617"/>
      <c r="AE2387" s="3617"/>
      <c r="AF2387" s="3617"/>
      <c r="AG2387" s="3617"/>
      <c r="AH2387" s="3617"/>
      <c r="AI2387" s="3617"/>
      <c r="AJ2387" s="3617"/>
      <c r="AK2387" s="3618"/>
    </row>
    <row r="2388" spans="2:37" s="2563" customFormat="1" ht="17.25" customHeight="1" x14ac:dyDescent="0.2">
      <c r="B2388" s="2579"/>
      <c r="C2388" s="2562"/>
      <c r="D2388" s="2562"/>
      <c r="E2388" s="2562"/>
      <c r="F2388" s="2562"/>
      <c r="G2388" s="2580"/>
      <c r="H2388" s="2580"/>
      <c r="I2388" s="2580"/>
      <c r="J2388" s="2580"/>
      <c r="K2388" s="2580"/>
      <c r="L2388" s="2580"/>
      <c r="M2388" s="2580"/>
      <c r="N2388" s="2580"/>
      <c r="O2388" s="2580"/>
      <c r="P2388" s="2580"/>
      <c r="Q2388" s="2580"/>
      <c r="R2388" s="2580"/>
      <c r="S2388" s="2580"/>
      <c r="T2388" s="2580"/>
      <c r="U2388" s="2580"/>
      <c r="V2388" s="2580"/>
      <c r="W2388" s="2580"/>
      <c r="X2388" s="2580"/>
      <c r="Y2388" s="2580"/>
      <c r="Z2388" s="2580"/>
      <c r="AA2388" s="2580"/>
      <c r="AB2388" s="2580"/>
      <c r="AC2388" s="2580"/>
      <c r="AD2388" s="2580"/>
      <c r="AE2388" s="2580"/>
      <c r="AF2388" s="2580"/>
      <c r="AG2388" s="2580"/>
      <c r="AH2388" s="2580"/>
      <c r="AI2388" s="2580"/>
      <c r="AJ2388" s="2580"/>
      <c r="AK2388" s="2581"/>
    </row>
    <row r="2389" spans="2:37" s="2563" customFormat="1" ht="17.25" customHeight="1" x14ac:dyDescent="0.2">
      <c r="B2389" s="2579" t="s">
        <v>5047</v>
      </c>
      <c r="C2389" s="2562"/>
      <c r="D2389" s="3720" t="s">
        <v>5054</v>
      </c>
      <c r="E2389" s="3720"/>
      <c r="F2389" s="3720"/>
      <c r="G2389" s="3720"/>
      <c r="H2389" s="2580"/>
      <c r="I2389" s="2580"/>
      <c r="J2389" s="2580"/>
      <c r="K2389" s="2580"/>
      <c r="L2389" s="2580"/>
      <c r="M2389" s="2580"/>
      <c r="N2389" s="2580"/>
      <c r="O2389" s="2580"/>
      <c r="P2389" s="2580"/>
      <c r="Q2389" s="2580"/>
      <c r="R2389" s="2580"/>
      <c r="S2389" s="2580"/>
      <c r="T2389" s="2580"/>
      <c r="U2389" s="2580"/>
      <c r="V2389" s="2580"/>
      <c r="W2389" s="2580"/>
      <c r="X2389" s="2580"/>
      <c r="Y2389" s="2580"/>
      <c r="Z2389" s="2580"/>
      <c r="AA2389" s="2580"/>
      <c r="AB2389" s="2580"/>
      <c r="AC2389" s="2580"/>
      <c r="AD2389" s="2580"/>
      <c r="AE2389" s="2580"/>
      <c r="AF2389" s="2580"/>
      <c r="AG2389" s="2580"/>
      <c r="AH2389" s="2580"/>
      <c r="AI2389" s="2580"/>
      <c r="AJ2389" s="2580"/>
      <c r="AK2389" s="2581"/>
    </row>
    <row r="2390" spans="2:37" s="2563" customFormat="1" ht="18.75" customHeight="1" thickBot="1" x14ac:dyDescent="0.25">
      <c r="B2390" s="3620" t="s">
        <v>5061</v>
      </c>
      <c r="C2390" s="3621"/>
      <c r="D2390" s="3731">
        <v>41426</v>
      </c>
      <c r="E2390" s="3732"/>
      <c r="F2390" s="2562"/>
      <c r="G2390" s="2580"/>
      <c r="H2390" s="2580"/>
      <c r="I2390" s="2580"/>
      <c r="J2390" s="2580"/>
      <c r="K2390" s="2580"/>
      <c r="L2390" s="2580"/>
      <c r="M2390" s="2580"/>
      <c r="N2390" s="2580"/>
      <c r="O2390" s="2580"/>
      <c r="P2390" s="2580"/>
      <c r="Q2390" s="2580"/>
      <c r="R2390" s="2580"/>
      <c r="S2390" s="2580"/>
      <c r="T2390" s="2580"/>
      <c r="U2390" s="2580"/>
      <c r="V2390" s="2580"/>
      <c r="W2390" s="2580"/>
      <c r="X2390" s="2580"/>
      <c r="Y2390" s="2580"/>
      <c r="Z2390" s="2580"/>
      <c r="AA2390" s="2580"/>
      <c r="AB2390" s="2580"/>
      <c r="AC2390" s="2580"/>
      <c r="AD2390" s="2580"/>
      <c r="AE2390" s="2580"/>
      <c r="AF2390" s="2580"/>
      <c r="AG2390" s="2580"/>
      <c r="AH2390" s="2580"/>
      <c r="AI2390" s="2580"/>
      <c r="AJ2390" s="2580"/>
      <c r="AK2390" s="2581"/>
    </row>
    <row r="2391" spans="2:37" s="2563" customFormat="1" ht="54" customHeight="1" thickBot="1" x14ac:dyDescent="0.25">
      <c r="B2391" s="3777" t="s">
        <v>5062</v>
      </c>
      <c r="C2391" s="3778"/>
      <c r="D2391" s="3721" t="s">
        <v>5096</v>
      </c>
      <c r="E2391" s="3722"/>
      <c r="F2391" s="3722"/>
      <c r="G2391" s="3722"/>
      <c r="H2391" s="3722"/>
      <c r="I2391" s="3722"/>
      <c r="J2391" s="3722"/>
      <c r="K2391" s="3722"/>
      <c r="L2391" s="3722"/>
      <c r="M2391" s="3722"/>
      <c r="N2391" s="3722"/>
      <c r="O2391" s="3722"/>
      <c r="P2391" s="3722"/>
      <c r="Q2391" s="3722"/>
      <c r="R2391" s="3722"/>
      <c r="S2391" s="3722"/>
      <c r="T2391" s="3722"/>
      <c r="U2391" s="3722"/>
      <c r="V2391" s="3722"/>
      <c r="W2391" s="3722"/>
      <c r="X2391" s="3723"/>
      <c r="Y2391" s="2580"/>
      <c r="Z2391" s="2580"/>
      <c r="AA2391" s="2580"/>
      <c r="AB2391" s="2580"/>
      <c r="AC2391" s="2580"/>
      <c r="AD2391" s="2580"/>
      <c r="AE2391" s="2580"/>
      <c r="AF2391" s="2580"/>
      <c r="AG2391" s="2580"/>
      <c r="AH2391" s="2580"/>
      <c r="AI2391" s="2580"/>
      <c r="AJ2391" s="2580"/>
      <c r="AK2391" s="2581"/>
    </row>
    <row r="2392" spans="2:37" s="2563" customFormat="1" ht="17.25" customHeight="1" thickBot="1" x14ac:dyDescent="0.25">
      <c r="B2392" s="3627" t="s">
        <v>5063</v>
      </c>
      <c r="C2392" s="3627"/>
      <c r="D2392" s="3627" t="s">
        <v>5053</v>
      </c>
      <c r="E2392" s="3627" t="s">
        <v>5064</v>
      </c>
      <c r="F2392" s="3629" t="s">
        <v>224</v>
      </c>
      <c r="G2392" s="3629"/>
      <c r="H2392" s="3629"/>
      <c r="I2392" s="3629"/>
      <c r="J2392" s="3629"/>
      <c r="K2392" s="3629"/>
      <c r="L2392" s="3629"/>
      <c r="M2392" s="3629"/>
      <c r="N2392" s="3629"/>
      <c r="O2392" s="3629"/>
      <c r="P2392" s="3629"/>
      <c r="Q2392" s="3629"/>
      <c r="R2392" s="3629"/>
      <c r="S2392" s="3629" t="s">
        <v>340</v>
      </c>
      <c r="T2392" s="3629"/>
      <c r="U2392" s="3629"/>
      <c r="V2392" s="3629"/>
      <c r="W2392" s="3629"/>
      <c r="X2392" s="3629"/>
      <c r="Y2392" s="3629"/>
      <c r="Z2392" s="3629"/>
      <c r="AA2392" s="3629"/>
      <c r="AB2392" s="3629"/>
      <c r="AC2392" s="3629"/>
      <c r="AD2392" s="3629" t="s">
        <v>225</v>
      </c>
      <c r="AE2392" s="3629"/>
      <c r="AF2392" s="3629"/>
      <c r="AG2392" s="3629"/>
      <c r="AH2392" s="3630" t="s">
        <v>5048</v>
      </c>
      <c r="AI2392" s="3630"/>
      <c r="AJ2392" s="3630"/>
      <c r="AK2392" s="2581"/>
    </row>
    <row r="2393" spans="2:37" s="2563" customFormat="1" ht="17.25" customHeight="1" thickBot="1" x14ac:dyDescent="0.25">
      <c r="B2393" s="3628"/>
      <c r="C2393" s="3628"/>
      <c r="D2393" s="3628"/>
      <c r="E2393" s="3628"/>
      <c r="F2393" s="3628" t="s">
        <v>5065</v>
      </c>
      <c r="G2393" s="3628" t="s">
        <v>5066</v>
      </c>
      <c r="H2393" s="3627" t="s">
        <v>5067</v>
      </c>
      <c r="I2393" s="3631" t="s">
        <v>5068</v>
      </c>
      <c r="J2393" s="3631" t="s">
        <v>5069</v>
      </c>
      <c r="K2393" s="3632" t="s">
        <v>5070</v>
      </c>
      <c r="L2393" s="3632" t="s">
        <v>5071</v>
      </c>
      <c r="M2393" s="3631" t="s">
        <v>5072</v>
      </c>
      <c r="N2393" s="3631"/>
      <c r="O2393" s="3632" t="s">
        <v>5073</v>
      </c>
      <c r="P2393" s="3632" t="s">
        <v>5074</v>
      </c>
      <c r="Q2393" s="3632" t="s">
        <v>5075</v>
      </c>
      <c r="R2393" s="3632" t="s">
        <v>5076</v>
      </c>
      <c r="S2393" s="3627" t="s">
        <v>5077</v>
      </c>
      <c r="T2393" s="3627" t="s">
        <v>5078</v>
      </c>
      <c r="U2393" s="3627" t="s">
        <v>5079</v>
      </c>
      <c r="V2393" s="3627" t="s">
        <v>5080</v>
      </c>
      <c r="W2393" s="3627" t="s">
        <v>5081</v>
      </c>
      <c r="X2393" s="3627" t="s">
        <v>5082</v>
      </c>
      <c r="Y2393" s="3627" t="s">
        <v>5083</v>
      </c>
      <c r="Z2393" s="3627" t="s">
        <v>5084</v>
      </c>
      <c r="AA2393" s="3627" t="s">
        <v>5085</v>
      </c>
      <c r="AB2393" s="3631" t="s">
        <v>5086</v>
      </c>
      <c r="AC2393" s="3631" t="s">
        <v>5087</v>
      </c>
      <c r="AD2393" s="3627" t="s">
        <v>5088</v>
      </c>
      <c r="AE2393" s="3627" t="s">
        <v>5089</v>
      </c>
      <c r="AF2393" s="3627" t="s">
        <v>5090</v>
      </c>
      <c r="AG2393" s="3627" t="s">
        <v>5091</v>
      </c>
      <c r="AH2393" s="3627" t="s">
        <v>1162</v>
      </c>
      <c r="AI2393" s="3627" t="s">
        <v>5049</v>
      </c>
      <c r="AJ2393" s="3627" t="s">
        <v>5050</v>
      </c>
      <c r="AK2393" s="2581"/>
    </row>
    <row r="2394" spans="2:37" s="2563" customFormat="1" ht="17.25" customHeight="1" thickBot="1" x14ac:dyDescent="0.25">
      <c r="B2394" s="3657"/>
      <c r="C2394" s="3657"/>
      <c r="D2394" s="3657"/>
      <c r="E2394" s="3657"/>
      <c r="F2394" s="3657"/>
      <c r="G2394" s="3657"/>
      <c r="H2394" s="3657"/>
      <c r="I2394" s="3693"/>
      <c r="J2394" s="3693"/>
      <c r="K2394" s="3693"/>
      <c r="L2394" s="3693"/>
      <c r="M2394" s="2600" t="s">
        <v>5092</v>
      </c>
      <c r="N2394" s="2601" t="s">
        <v>2809</v>
      </c>
      <c r="O2394" s="3693"/>
      <c r="P2394" s="3693"/>
      <c r="Q2394" s="3693"/>
      <c r="R2394" s="3693"/>
      <c r="S2394" s="3628"/>
      <c r="T2394" s="3628"/>
      <c r="U2394" s="3628"/>
      <c r="V2394" s="3628"/>
      <c r="W2394" s="3628"/>
      <c r="X2394" s="3628"/>
      <c r="Y2394" s="3628"/>
      <c r="Z2394" s="3628"/>
      <c r="AA2394" s="3628"/>
      <c r="AB2394" s="3632"/>
      <c r="AC2394" s="3632"/>
      <c r="AD2394" s="3628"/>
      <c r="AE2394" s="3628"/>
      <c r="AF2394" s="3628"/>
      <c r="AG2394" s="3628"/>
      <c r="AH2394" s="3628"/>
      <c r="AI2394" s="3628"/>
      <c r="AJ2394" s="3628"/>
      <c r="AK2394" s="2581"/>
    </row>
    <row r="2395" spans="2:37" s="2563" customFormat="1" ht="17.25" customHeight="1" x14ac:dyDescent="0.2">
      <c r="B2395" s="3768" t="s">
        <v>5093</v>
      </c>
      <c r="C2395" s="3769"/>
      <c r="D2395" s="2596" t="s">
        <v>5055</v>
      </c>
      <c r="E2395" s="2597">
        <v>20.160000000000004</v>
      </c>
      <c r="F2395" s="2597">
        <f>8.01*1.12</f>
        <v>8.9712000000000014</v>
      </c>
      <c r="G2395" s="2598" t="s">
        <v>1545</v>
      </c>
      <c r="H2395" s="2598" t="s">
        <v>1545</v>
      </c>
      <c r="I2395" s="2598" t="s">
        <v>1545</v>
      </c>
      <c r="J2395" s="2599">
        <v>53</v>
      </c>
      <c r="K2395" s="2598">
        <v>0.16800000000000001</v>
      </c>
      <c r="L2395" s="2598">
        <v>0.16800000000000001</v>
      </c>
      <c r="M2395" s="2599">
        <v>53</v>
      </c>
      <c r="N2395" s="2599">
        <v>53</v>
      </c>
      <c r="O2395" s="2598">
        <v>0.16800000000000001</v>
      </c>
      <c r="P2395" s="2598">
        <v>0.16800000000000001</v>
      </c>
      <c r="Q2395" s="2598">
        <v>0.16800000000000001</v>
      </c>
      <c r="R2395" s="2598">
        <v>0.16800000000000001</v>
      </c>
      <c r="S2395" s="2568" t="s">
        <v>1545</v>
      </c>
      <c r="T2395" s="2568" t="s">
        <v>1545</v>
      </c>
      <c r="U2395" s="2568" t="s">
        <v>1545</v>
      </c>
      <c r="V2395" s="2568" t="s">
        <v>1545</v>
      </c>
      <c r="W2395" s="2568" t="s">
        <v>1545</v>
      </c>
      <c r="X2395" s="2566">
        <v>6.720000000000001E-2</v>
      </c>
      <c r="Y2395" s="2569" t="s">
        <v>1545</v>
      </c>
      <c r="Z2395" s="2569" t="s">
        <v>1545</v>
      </c>
      <c r="AA2395" s="2569" t="s">
        <v>1545</v>
      </c>
      <c r="AB2395" s="2569" t="s">
        <v>1545</v>
      </c>
      <c r="AC2395" s="2566">
        <v>6.720000000000001E-2</v>
      </c>
      <c r="AD2395" s="2569" t="s">
        <v>1545</v>
      </c>
      <c r="AE2395" s="2569" t="s">
        <v>1545</v>
      </c>
      <c r="AF2395" s="2569" t="s">
        <v>1545</v>
      </c>
      <c r="AG2395" s="2570">
        <v>0.11200000000000002</v>
      </c>
      <c r="AH2395" s="2569" t="s">
        <v>5056</v>
      </c>
      <c r="AI2395" s="2569" t="s">
        <v>5057</v>
      </c>
      <c r="AJ2395" s="2571">
        <f>9.99*1.12</f>
        <v>11.188800000000001</v>
      </c>
      <c r="AK2395" s="2581"/>
    </row>
    <row r="2396" spans="2:37" s="2563" customFormat="1" ht="17.25" customHeight="1" x14ac:dyDescent="0.2">
      <c r="B2396" s="3733" t="s">
        <v>5094</v>
      </c>
      <c r="C2396" s="3734"/>
      <c r="D2396" s="2564" t="s">
        <v>5058</v>
      </c>
      <c r="E2396" s="2565">
        <v>22.400000000000002</v>
      </c>
      <c r="F2396" s="2565">
        <f>10.01*1.12</f>
        <v>11.211200000000002</v>
      </c>
      <c r="G2396" s="2566" t="s">
        <v>1545</v>
      </c>
      <c r="H2396" s="2566" t="s">
        <v>1545</v>
      </c>
      <c r="I2396" s="2566" t="s">
        <v>1545</v>
      </c>
      <c r="J2396" s="2567">
        <v>67</v>
      </c>
      <c r="K2396" s="2566">
        <v>0.16800000000000001</v>
      </c>
      <c r="L2396" s="2566">
        <v>0.16800000000000001</v>
      </c>
      <c r="M2396" s="2567">
        <v>67</v>
      </c>
      <c r="N2396" s="2567">
        <v>67</v>
      </c>
      <c r="O2396" s="2566">
        <v>0.16800000000000001</v>
      </c>
      <c r="P2396" s="2566">
        <v>0.16800000000000001</v>
      </c>
      <c r="Q2396" s="2566">
        <v>0.16800000000000001</v>
      </c>
      <c r="R2396" s="2566">
        <v>0.16800000000000001</v>
      </c>
      <c r="S2396" s="2568" t="s">
        <v>1545</v>
      </c>
      <c r="T2396" s="2568" t="s">
        <v>1545</v>
      </c>
      <c r="U2396" s="2568" t="s">
        <v>1545</v>
      </c>
      <c r="V2396" s="2568" t="s">
        <v>1545</v>
      </c>
      <c r="W2396" s="2568" t="s">
        <v>1545</v>
      </c>
      <c r="X2396" s="2566">
        <v>6.720000000000001E-2</v>
      </c>
      <c r="Y2396" s="2569" t="s">
        <v>1545</v>
      </c>
      <c r="Z2396" s="2569" t="s">
        <v>1545</v>
      </c>
      <c r="AA2396" s="2569" t="s">
        <v>1545</v>
      </c>
      <c r="AB2396" s="2569" t="s">
        <v>1545</v>
      </c>
      <c r="AC2396" s="2566">
        <v>6.720000000000001E-2</v>
      </c>
      <c r="AD2396" s="2569" t="s">
        <v>1545</v>
      </c>
      <c r="AE2396" s="2569" t="s">
        <v>1545</v>
      </c>
      <c r="AF2396" s="2569" t="s">
        <v>1545</v>
      </c>
      <c r="AG2396" s="2570">
        <v>0.11200000000000002</v>
      </c>
      <c r="AH2396" s="2569" t="s">
        <v>5056</v>
      </c>
      <c r="AI2396" s="2569" t="s">
        <v>5057</v>
      </c>
      <c r="AJ2396" s="2571">
        <f t="shared" ref="AJ2396:AJ2397" si="14">9.99*1.12</f>
        <v>11.188800000000001</v>
      </c>
      <c r="AK2396" s="2581"/>
    </row>
    <row r="2397" spans="2:37" s="2563" customFormat="1" ht="17.25" customHeight="1" thickBot="1" x14ac:dyDescent="0.25">
      <c r="B2397" s="3737" t="s">
        <v>5095</v>
      </c>
      <c r="C2397" s="3738"/>
      <c r="D2397" s="2611" t="s">
        <v>5059</v>
      </c>
      <c r="E2397" s="2612">
        <v>24.64</v>
      </c>
      <c r="F2397" s="2612">
        <f>12.01*1.12</f>
        <v>13.451200000000002</v>
      </c>
      <c r="G2397" s="2613" t="s">
        <v>1545</v>
      </c>
      <c r="H2397" s="2613" t="s">
        <v>1545</v>
      </c>
      <c r="I2397" s="2613" t="s">
        <v>1545</v>
      </c>
      <c r="J2397" s="2614">
        <v>80</v>
      </c>
      <c r="K2397" s="2613">
        <v>0.16800000000000001</v>
      </c>
      <c r="L2397" s="2613">
        <v>0.16800000000000001</v>
      </c>
      <c r="M2397" s="2614">
        <v>80</v>
      </c>
      <c r="N2397" s="2614">
        <v>80</v>
      </c>
      <c r="O2397" s="2613">
        <v>0.16800000000000001</v>
      </c>
      <c r="P2397" s="2613">
        <v>0.16800000000000001</v>
      </c>
      <c r="Q2397" s="2613">
        <v>0.16800000000000001</v>
      </c>
      <c r="R2397" s="2613">
        <v>0.16800000000000001</v>
      </c>
      <c r="S2397" s="2615" t="s">
        <v>1545</v>
      </c>
      <c r="T2397" s="2615" t="s">
        <v>1545</v>
      </c>
      <c r="U2397" s="2615" t="s">
        <v>1545</v>
      </c>
      <c r="V2397" s="2615" t="s">
        <v>1545</v>
      </c>
      <c r="W2397" s="2615" t="s">
        <v>1545</v>
      </c>
      <c r="X2397" s="2613">
        <v>6.720000000000001E-2</v>
      </c>
      <c r="Y2397" s="2616" t="s">
        <v>1545</v>
      </c>
      <c r="Z2397" s="2616" t="s">
        <v>1545</v>
      </c>
      <c r="AA2397" s="2616" t="s">
        <v>1545</v>
      </c>
      <c r="AB2397" s="2616" t="s">
        <v>1545</v>
      </c>
      <c r="AC2397" s="2613">
        <v>6.720000000000001E-2</v>
      </c>
      <c r="AD2397" s="2616" t="s">
        <v>1545</v>
      </c>
      <c r="AE2397" s="2616" t="s">
        <v>1545</v>
      </c>
      <c r="AF2397" s="2616" t="s">
        <v>1545</v>
      </c>
      <c r="AG2397" s="2617">
        <v>0.11200000000000002</v>
      </c>
      <c r="AH2397" s="2616" t="s">
        <v>5056</v>
      </c>
      <c r="AI2397" s="2616" t="s">
        <v>5057</v>
      </c>
      <c r="AJ2397" s="3128">
        <f t="shared" si="14"/>
        <v>11.188800000000001</v>
      </c>
      <c r="AK2397" s="2581"/>
    </row>
    <row r="2398" spans="2:37" s="2563" customFormat="1" ht="17.25" customHeight="1" x14ac:dyDescent="0.2">
      <c r="B2398" s="2582"/>
      <c r="C2398" s="2575"/>
      <c r="D2398" s="2575"/>
      <c r="E2398" s="2575"/>
      <c r="F2398" s="2575"/>
      <c r="G2398" s="2575"/>
      <c r="H2398" s="2575"/>
      <c r="I2398" s="2576"/>
      <c r="J2398" s="2576"/>
      <c r="K2398" s="2576"/>
      <c r="L2398" s="2576"/>
      <c r="M2398" s="2575"/>
      <c r="N2398" s="2576"/>
      <c r="O2398" s="2576"/>
      <c r="P2398" s="2576"/>
      <c r="Q2398" s="2576"/>
      <c r="R2398" s="2576"/>
      <c r="S2398" s="2575"/>
      <c r="T2398" s="2574"/>
      <c r="U2398" s="2574"/>
      <c r="V2398" s="2574"/>
      <c r="W2398" s="2574"/>
      <c r="X2398" s="2574"/>
      <c r="Y2398" s="2574"/>
      <c r="Z2398" s="2574"/>
      <c r="AA2398" s="2574"/>
      <c r="AB2398" s="2574"/>
      <c r="AC2398" s="2574"/>
      <c r="AD2398" s="2574"/>
      <c r="AE2398" s="2574"/>
      <c r="AF2398" s="2574"/>
      <c r="AG2398" s="2574"/>
      <c r="AH2398" s="2574"/>
      <c r="AI2398" s="2574"/>
      <c r="AJ2398" s="2577"/>
      <c r="AK2398" s="2581"/>
    </row>
    <row r="2399" spans="2:37" s="2563" customFormat="1" ht="17.25" customHeight="1" x14ac:dyDescent="0.2">
      <c r="B2399" s="3641" t="s">
        <v>5051</v>
      </c>
      <c r="C2399" s="3642"/>
      <c r="D2399" s="3728" t="s">
        <v>10</v>
      </c>
      <c r="E2399" s="3728"/>
      <c r="F2399" s="3728"/>
      <c r="G2399" s="3728"/>
      <c r="H2399" s="2578"/>
      <c r="I2399" s="2578"/>
      <c r="J2399" s="2578"/>
      <c r="K2399" s="2578"/>
      <c r="L2399" s="2578"/>
      <c r="M2399" s="2578"/>
      <c r="N2399" s="2578"/>
      <c r="O2399" s="2578"/>
      <c r="P2399" s="2578"/>
      <c r="Q2399" s="2578"/>
      <c r="R2399" s="2578"/>
      <c r="S2399" s="2578"/>
      <c r="T2399" s="2574"/>
      <c r="U2399" s="2574"/>
      <c r="V2399" s="2574"/>
      <c r="W2399" s="2574"/>
      <c r="X2399" s="2574"/>
      <c r="Y2399" s="2574"/>
      <c r="Z2399" s="2574"/>
      <c r="AA2399" s="2574"/>
      <c r="AB2399" s="2574"/>
      <c r="AC2399" s="2574"/>
      <c r="AD2399" s="2574"/>
      <c r="AE2399" s="2574"/>
      <c r="AF2399" s="2574"/>
      <c r="AG2399" s="2574"/>
      <c r="AH2399" s="2574"/>
      <c r="AI2399" s="2574"/>
      <c r="AJ2399" s="2577"/>
      <c r="AK2399" s="2581"/>
    </row>
    <row r="2400" spans="2:37" s="2563" customFormat="1" ht="17.25" customHeight="1" thickBot="1" x14ac:dyDescent="0.25">
      <c r="B2400" s="3645" t="s">
        <v>5052</v>
      </c>
      <c r="C2400" s="3646"/>
      <c r="D2400" s="3776" t="s">
        <v>10</v>
      </c>
      <c r="E2400" s="3776"/>
      <c r="F2400" s="3776"/>
      <c r="G2400" s="3776"/>
      <c r="H2400" s="2583"/>
      <c r="I2400" s="2583"/>
      <c r="J2400" s="2583"/>
      <c r="K2400" s="2583"/>
      <c r="L2400" s="2583"/>
      <c r="M2400" s="2583"/>
      <c r="N2400" s="2583"/>
      <c r="O2400" s="2583"/>
      <c r="P2400" s="2583"/>
      <c r="Q2400" s="2583"/>
      <c r="R2400" s="2583"/>
      <c r="S2400" s="2583"/>
      <c r="T2400" s="2584"/>
      <c r="U2400" s="2584"/>
      <c r="V2400" s="2584"/>
      <c r="W2400" s="2584"/>
      <c r="X2400" s="2584"/>
      <c r="Y2400" s="2584"/>
      <c r="Z2400" s="2584"/>
      <c r="AA2400" s="2584"/>
      <c r="AB2400" s="2584"/>
      <c r="AC2400" s="2584"/>
      <c r="AD2400" s="2584"/>
      <c r="AE2400" s="2584"/>
      <c r="AF2400" s="2584"/>
      <c r="AG2400" s="2584"/>
      <c r="AH2400" s="2584"/>
      <c r="AI2400" s="2584"/>
      <c r="AJ2400" s="2585"/>
      <c r="AK2400" s="2586"/>
    </row>
    <row r="2401" spans="2:37" s="2563" customFormat="1" ht="17.25" customHeight="1" x14ac:dyDescent="0.2">
      <c r="B2401" s="2562" t="str">
        <f>+B2385</f>
        <v>.</v>
      </c>
      <c r="C2401" s="2562"/>
      <c r="D2401" s="2562"/>
      <c r="E2401" s="2562"/>
      <c r="F2401" s="2562"/>
    </row>
    <row r="2402" spans="2:37" s="2786" customFormat="1" ht="17.25" customHeight="1" thickBot="1" x14ac:dyDescent="0.25">
      <c r="B2402" s="3621"/>
      <c r="C2402" s="3621"/>
      <c r="D2402" s="2690"/>
      <c r="E2402" s="2690"/>
      <c r="F2402" s="2690"/>
    </row>
    <row r="2403" spans="2:37" s="2786" customFormat="1" ht="17.25" customHeight="1" x14ac:dyDescent="0.2">
      <c r="B2403" s="3616" t="s">
        <v>5060</v>
      </c>
      <c r="C2403" s="3617"/>
      <c r="D2403" s="3617"/>
      <c r="E2403" s="3617"/>
      <c r="F2403" s="3617"/>
      <c r="G2403" s="3617"/>
      <c r="H2403" s="3617"/>
      <c r="I2403" s="3617"/>
      <c r="J2403" s="3617"/>
      <c r="K2403" s="3617"/>
      <c r="L2403" s="3617"/>
      <c r="M2403" s="3617"/>
      <c r="N2403" s="3617"/>
      <c r="O2403" s="3617"/>
      <c r="P2403" s="3617"/>
      <c r="Q2403" s="3617"/>
      <c r="R2403" s="3617"/>
      <c r="S2403" s="3617"/>
      <c r="T2403" s="3617"/>
      <c r="U2403" s="3617"/>
      <c r="V2403" s="3617"/>
      <c r="W2403" s="3617"/>
      <c r="X2403" s="3617"/>
      <c r="Y2403" s="3617"/>
      <c r="Z2403" s="3617"/>
      <c r="AA2403" s="3617"/>
      <c r="AB2403" s="3617"/>
      <c r="AC2403" s="3617"/>
      <c r="AD2403" s="3617"/>
      <c r="AE2403" s="3617"/>
      <c r="AF2403" s="3617"/>
      <c r="AG2403" s="3617"/>
      <c r="AH2403" s="3617"/>
      <c r="AI2403" s="3617"/>
      <c r="AJ2403" s="3617"/>
      <c r="AK2403" s="3618"/>
    </row>
    <row r="2404" spans="2:37" s="2786" customFormat="1" ht="17.25" customHeight="1" x14ac:dyDescent="0.2">
      <c r="B2404" s="2579"/>
      <c r="C2404" s="2670"/>
      <c r="D2404" s="2670"/>
      <c r="E2404" s="2670"/>
      <c r="F2404" s="2670"/>
      <c r="G2404" s="2580"/>
      <c r="H2404" s="2580"/>
      <c r="I2404" s="2580"/>
      <c r="J2404" s="2580"/>
      <c r="K2404" s="2580"/>
      <c r="L2404" s="2580"/>
      <c r="M2404" s="2580"/>
      <c r="N2404" s="2580"/>
      <c r="O2404" s="2580"/>
      <c r="P2404" s="2580"/>
      <c r="Q2404" s="2580"/>
      <c r="R2404" s="2580"/>
      <c r="S2404" s="2580"/>
      <c r="T2404" s="2580"/>
      <c r="U2404" s="2580"/>
      <c r="V2404" s="2580"/>
      <c r="W2404" s="2580"/>
      <c r="X2404" s="2580"/>
      <c r="Y2404" s="2580"/>
      <c r="Z2404" s="2580"/>
      <c r="AA2404" s="2580"/>
      <c r="AB2404" s="2580"/>
      <c r="AC2404" s="2580"/>
      <c r="AD2404" s="2580"/>
      <c r="AE2404" s="2580"/>
      <c r="AF2404" s="2580"/>
      <c r="AG2404" s="2580"/>
      <c r="AH2404" s="2580"/>
      <c r="AI2404" s="2580"/>
      <c r="AJ2404" s="2580"/>
      <c r="AK2404" s="2581"/>
    </row>
    <row r="2405" spans="2:37" s="2786" customFormat="1" ht="17.25" customHeight="1" x14ac:dyDescent="0.2">
      <c r="B2405" s="2579" t="s">
        <v>5047</v>
      </c>
      <c r="C2405" s="2670"/>
      <c r="D2405" s="3720" t="s">
        <v>6058</v>
      </c>
      <c r="E2405" s="3720"/>
      <c r="F2405" s="3720"/>
      <c r="G2405" s="2580"/>
      <c r="H2405" s="2580"/>
      <c r="I2405" s="2580"/>
      <c r="J2405" s="2580"/>
      <c r="K2405" s="2580"/>
      <c r="L2405" s="2580"/>
      <c r="M2405" s="2580"/>
      <c r="N2405" s="2580"/>
      <c r="O2405" s="2580"/>
      <c r="P2405" s="2580"/>
      <c r="Q2405" s="2580"/>
      <c r="R2405" s="2580"/>
      <c r="S2405" s="2580"/>
      <c r="T2405" s="2580"/>
      <c r="U2405" s="2580"/>
      <c r="V2405" s="2580"/>
      <c r="W2405" s="2580"/>
      <c r="X2405" s="2580"/>
      <c r="Y2405" s="2580"/>
      <c r="Z2405" s="2580"/>
      <c r="AA2405" s="2580"/>
      <c r="AB2405" s="2580"/>
      <c r="AC2405" s="2580"/>
      <c r="AD2405" s="2580"/>
      <c r="AE2405" s="2580"/>
      <c r="AF2405" s="2580"/>
      <c r="AG2405" s="2580"/>
      <c r="AH2405" s="2580"/>
      <c r="AI2405" s="2580"/>
      <c r="AJ2405" s="2580"/>
      <c r="AK2405" s="2581"/>
    </row>
    <row r="2406" spans="2:37" s="2786" customFormat="1" ht="17.25" customHeight="1" thickBot="1" x14ac:dyDescent="0.25">
      <c r="B2406" s="3620" t="s">
        <v>5061</v>
      </c>
      <c r="C2406" s="3621"/>
      <c r="D2406" s="3731">
        <v>41401</v>
      </c>
      <c r="E2406" s="3732"/>
      <c r="F2406" s="2670"/>
      <c r="G2406" s="2580"/>
      <c r="H2406" s="2580"/>
      <c r="I2406" s="2580"/>
      <c r="J2406" s="2580"/>
      <c r="K2406" s="2580"/>
      <c r="L2406" s="2580"/>
      <c r="M2406" s="2580"/>
      <c r="N2406" s="2580"/>
      <c r="O2406" s="2580"/>
      <c r="P2406" s="2580"/>
      <c r="Q2406" s="2580"/>
      <c r="R2406" s="2580"/>
      <c r="S2406" s="2580"/>
      <c r="T2406" s="2580"/>
      <c r="U2406" s="2580"/>
      <c r="V2406" s="2580"/>
      <c r="W2406" s="2580"/>
      <c r="X2406" s="2580"/>
      <c r="Y2406" s="2580"/>
      <c r="Z2406" s="2580"/>
      <c r="AA2406" s="2580"/>
      <c r="AB2406" s="2580"/>
      <c r="AC2406" s="2580"/>
      <c r="AD2406" s="2580"/>
      <c r="AE2406" s="2580"/>
      <c r="AF2406" s="2580"/>
      <c r="AG2406" s="2580"/>
      <c r="AH2406" s="2580"/>
      <c r="AI2406" s="2580"/>
      <c r="AJ2406" s="2580"/>
      <c r="AK2406" s="2581"/>
    </row>
    <row r="2407" spans="2:37" s="2786" customFormat="1" ht="73.5" customHeight="1" thickBot="1" x14ac:dyDescent="0.25">
      <c r="B2407" s="3633" t="s">
        <v>5062</v>
      </c>
      <c r="C2407" s="3677"/>
      <c r="D2407" s="3721" t="s">
        <v>5263</v>
      </c>
      <c r="E2407" s="3722"/>
      <c r="F2407" s="3722"/>
      <c r="G2407" s="3722"/>
      <c r="H2407" s="3722"/>
      <c r="I2407" s="3722"/>
      <c r="J2407" s="3722"/>
      <c r="K2407" s="3723"/>
      <c r="L2407" s="2580"/>
      <c r="M2407" s="2580"/>
      <c r="N2407" s="2580"/>
      <c r="O2407" s="2580"/>
      <c r="P2407" s="2580"/>
      <c r="Q2407" s="2580"/>
      <c r="R2407" s="2580"/>
      <c r="S2407" s="2580"/>
      <c r="T2407" s="2580"/>
      <c r="U2407" s="2580"/>
      <c r="V2407" s="2580"/>
      <c r="W2407" s="2580"/>
      <c r="X2407" s="2580"/>
      <c r="Y2407" s="2580"/>
      <c r="Z2407" s="2580"/>
      <c r="AA2407" s="2580"/>
      <c r="AB2407" s="2580"/>
      <c r="AC2407" s="2580"/>
      <c r="AD2407" s="2580"/>
      <c r="AE2407" s="2580"/>
      <c r="AF2407" s="2580"/>
      <c r="AG2407" s="2580"/>
      <c r="AH2407" s="2580"/>
      <c r="AI2407" s="2580"/>
      <c r="AJ2407" s="2580"/>
      <c r="AK2407" s="2581"/>
    </row>
    <row r="2408" spans="2:37" s="2786" customFormat="1" ht="17.25" customHeight="1" thickBot="1" x14ac:dyDescent="0.25">
      <c r="B2408" s="3635"/>
      <c r="C2408" s="3626"/>
      <c r="D2408" s="3626"/>
      <c r="E2408" s="3626"/>
      <c r="F2408" s="3626"/>
      <c r="G2408" s="3626"/>
      <c r="H2408" s="3626"/>
      <c r="I2408" s="3626"/>
      <c r="J2408" s="3626"/>
      <c r="K2408" s="3626"/>
      <c r="L2408" s="3626"/>
      <c r="M2408" s="3626"/>
      <c r="N2408" s="3626"/>
      <c r="O2408" s="3626"/>
      <c r="P2408" s="3626"/>
      <c r="Q2408" s="3626"/>
      <c r="R2408" s="2580"/>
      <c r="S2408" s="2580"/>
      <c r="T2408" s="2580"/>
      <c r="U2408" s="2580"/>
      <c r="V2408" s="2580"/>
      <c r="W2408" s="2580"/>
      <c r="X2408" s="2580"/>
      <c r="Y2408" s="2580"/>
      <c r="Z2408" s="2580"/>
      <c r="AA2408" s="2580"/>
      <c r="AB2408" s="2580"/>
      <c r="AC2408" s="2580"/>
      <c r="AD2408" s="2580"/>
      <c r="AE2408" s="2580"/>
      <c r="AF2408" s="2580"/>
      <c r="AG2408" s="2580"/>
      <c r="AH2408" s="2580"/>
      <c r="AI2408" s="2580"/>
      <c r="AJ2408" s="2580"/>
      <c r="AK2408" s="2581"/>
    </row>
    <row r="2409" spans="2:37" s="2786" customFormat="1" ht="17.25" customHeight="1" thickBot="1" x14ac:dyDescent="0.25">
      <c r="B2409" s="3627" t="s">
        <v>5063</v>
      </c>
      <c r="C2409" s="3627"/>
      <c r="D2409" s="3627" t="s">
        <v>5053</v>
      </c>
      <c r="E2409" s="3627" t="s">
        <v>5064</v>
      </c>
      <c r="F2409" s="3629" t="s">
        <v>224</v>
      </c>
      <c r="G2409" s="3629"/>
      <c r="H2409" s="3629"/>
      <c r="I2409" s="3629"/>
      <c r="J2409" s="3629"/>
      <c r="K2409" s="3629"/>
      <c r="L2409" s="3629"/>
      <c r="M2409" s="3629"/>
      <c r="N2409" s="3629"/>
      <c r="O2409" s="3629"/>
      <c r="P2409" s="3629"/>
      <c r="Q2409" s="3629"/>
      <c r="R2409" s="3629"/>
      <c r="S2409" s="3629" t="s">
        <v>340</v>
      </c>
      <c r="T2409" s="3629"/>
      <c r="U2409" s="3629"/>
      <c r="V2409" s="3629"/>
      <c r="W2409" s="3629"/>
      <c r="X2409" s="3629"/>
      <c r="Y2409" s="3629"/>
      <c r="Z2409" s="3629"/>
      <c r="AA2409" s="3629"/>
      <c r="AB2409" s="3629"/>
      <c r="AC2409" s="3629"/>
      <c r="AD2409" s="3629" t="s">
        <v>225</v>
      </c>
      <c r="AE2409" s="3629"/>
      <c r="AF2409" s="3629"/>
      <c r="AG2409" s="3629"/>
      <c r="AH2409" s="3630" t="s">
        <v>5048</v>
      </c>
      <c r="AI2409" s="3630"/>
      <c r="AJ2409" s="3630"/>
      <c r="AK2409" s="2581"/>
    </row>
    <row r="2410" spans="2:37" s="2786" customFormat="1" ht="17.25" customHeight="1" thickBot="1" x14ac:dyDescent="0.25">
      <c r="B2410" s="3628"/>
      <c r="C2410" s="3628"/>
      <c r="D2410" s="3628"/>
      <c r="E2410" s="3628"/>
      <c r="F2410" s="3628" t="s">
        <v>5065</v>
      </c>
      <c r="G2410" s="3628" t="s">
        <v>5066</v>
      </c>
      <c r="H2410" s="3627" t="s">
        <v>5067</v>
      </c>
      <c r="I2410" s="3631" t="s">
        <v>5068</v>
      </c>
      <c r="J2410" s="3631" t="s">
        <v>5069</v>
      </c>
      <c r="K2410" s="3632" t="s">
        <v>5070</v>
      </c>
      <c r="L2410" s="3632" t="s">
        <v>5071</v>
      </c>
      <c r="M2410" s="3631" t="s">
        <v>5072</v>
      </c>
      <c r="N2410" s="3631"/>
      <c r="O2410" s="3632" t="s">
        <v>5073</v>
      </c>
      <c r="P2410" s="3632" t="s">
        <v>5074</v>
      </c>
      <c r="Q2410" s="3632" t="s">
        <v>5075</v>
      </c>
      <c r="R2410" s="3632" t="s">
        <v>5076</v>
      </c>
      <c r="S2410" s="3627" t="s">
        <v>5077</v>
      </c>
      <c r="T2410" s="3627" t="s">
        <v>5078</v>
      </c>
      <c r="U2410" s="3627" t="s">
        <v>5079</v>
      </c>
      <c r="V2410" s="3627" t="s">
        <v>5080</v>
      </c>
      <c r="W2410" s="3627" t="s">
        <v>5081</v>
      </c>
      <c r="X2410" s="3627" t="s">
        <v>5082</v>
      </c>
      <c r="Y2410" s="3627" t="s">
        <v>5083</v>
      </c>
      <c r="Z2410" s="3627" t="s">
        <v>5084</v>
      </c>
      <c r="AA2410" s="3627" t="s">
        <v>5085</v>
      </c>
      <c r="AB2410" s="3631" t="s">
        <v>5086</v>
      </c>
      <c r="AC2410" s="3631" t="s">
        <v>5087</v>
      </c>
      <c r="AD2410" s="3627" t="s">
        <v>5088</v>
      </c>
      <c r="AE2410" s="3627" t="s">
        <v>5089</v>
      </c>
      <c r="AF2410" s="3627" t="s">
        <v>5090</v>
      </c>
      <c r="AG2410" s="3627" t="s">
        <v>5091</v>
      </c>
      <c r="AH2410" s="3627" t="s">
        <v>1162</v>
      </c>
      <c r="AI2410" s="3627" t="s">
        <v>5049</v>
      </c>
      <c r="AJ2410" s="3627" t="s">
        <v>5050</v>
      </c>
      <c r="AK2410" s="2581"/>
    </row>
    <row r="2411" spans="2:37" s="2786" customFormat="1" ht="17.25" customHeight="1" thickBot="1" x14ac:dyDescent="0.25">
      <c r="B2411" s="3628"/>
      <c r="C2411" s="3628"/>
      <c r="D2411" s="3628"/>
      <c r="E2411" s="3628"/>
      <c r="F2411" s="3628"/>
      <c r="G2411" s="3628"/>
      <c r="H2411" s="3628"/>
      <c r="I2411" s="3632"/>
      <c r="J2411" s="3632"/>
      <c r="K2411" s="3632"/>
      <c r="L2411" s="3632"/>
      <c r="M2411" s="2667" t="s">
        <v>5092</v>
      </c>
      <c r="N2411" s="2666" t="s">
        <v>2809</v>
      </c>
      <c r="O2411" s="3632"/>
      <c r="P2411" s="3632"/>
      <c r="Q2411" s="3632"/>
      <c r="R2411" s="3632"/>
      <c r="S2411" s="3628"/>
      <c r="T2411" s="3628"/>
      <c r="U2411" s="3628"/>
      <c r="V2411" s="3628"/>
      <c r="W2411" s="3628"/>
      <c r="X2411" s="3628"/>
      <c r="Y2411" s="3628"/>
      <c r="Z2411" s="3628"/>
      <c r="AA2411" s="3628"/>
      <c r="AB2411" s="3632"/>
      <c r="AC2411" s="3632"/>
      <c r="AD2411" s="3628"/>
      <c r="AE2411" s="3628"/>
      <c r="AF2411" s="3628"/>
      <c r="AG2411" s="3628"/>
      <c r="AH2411" s="3628"/>
      <c r="AI2411" s="3628"/>
      <c r="AJ2411" s="3628"/>
      <c r="AK2411" s="2581"/>
    </row>
    <row r="2412" spans="2:37" s="2786" customFormat="1" ht="17.25" customHeight="1" x14ac:dyDescent="0.2">
      <c r="B2412" s="3726" t="s">
        <v>5264</v>
      </c>
      <c r="C2412" s="3727"/>
      <c r="D2412" s="2787">
        <v>50000592</v>
      </c>
      <c r="E2412" s="2727"/>
      <c r="F2412" s="2727"/>
      <c r="G2412" s="2681"/>
      <c r="H2412" s="2728"/>
      <c r="I2412" s="2728"/>
      <c r="J2412" s="2728"/>
      <c r="K2412" s="2681"/>
      <c r="L2412" s="2681"/>
      <c r="M2412" s="2729"/>
      <c r="N2412" s="2730"/>
      <c r="O2412" s="2681"/>
      <c r="P2412" s="2681"/>
      <c r="Q2412" s="2681"/>
      <c r="R2412" s="2681"/>
      <c r="S2412" s="2709"/>
      <c r="T2412" s="2681"/>
      <c r="U2412" s="2731"/>
      <c r="V2412" s="2731"/>
      <c r="W2412" s="2681"/>
      <c r="X2412" s="2681"/>
      <c r="Y2412" s="2731"/>
      <c r="Z2412" s="2731"/>
      <c r="AA2412" s="2731"/>
      <c r="AB2412" s="2681"/>
      <c r="AC2412" s="2681"/>
      <c r="AD2412" s="2727"/>
      <c r="AE2412" s="2750"/>
      <c r="AF2412" s="2784"/>
      <c r="AG2412" s="2784"/>
      <c r="AH2412" s="2725" t="s">
        <v>5265</v>
      </c>
      <c r="AI2412" s="2788">
        <v>1</v>
      </c>
      <c r="AJ2412" s="2711">
        <v>1</v>
      </c>
      <c r="AK2412" s="2581"/>
    </row>
    <row r="2413" spans="2:37" s="2786" customFormat="1" ht="17.25" customHeight="1" x14ac:dyDescent="0.2">
      <c r="B2413" s="3762" t="s">
        <v>5266</v>
      </c>
      <c r="C2413" s="3763"/>
      <c r="D2413" s="2789">
        <v>50000593</v>
      </c>
      <c r="E2413" s="2701"/>
      <c r="F2413" s="2701"/>
      <c r="G2413" s="2680"/>
      <c r="H2413" s="2790"/>
      <c r="I2413" s="2790"/>
      <c r="J2413" s="2790"/>
      <c r="K2413" s="2680"/>
      <c r="L2413" s="2680"/>
      <c r="M2413" s="2700"/>
      <c r="N2413" s="2791"/>
      <c r="O2413" s="2680"/>
      <c r="P2413" s="2680"/>
      <c r="Q2413" s="2680"/>
      <c r="R2413" s="2680"/>
      <c r="S2413" s="2621"/>
      <c r="T2413" s="2680"/>
      <c r="U2413" s="2792"/>
      <c r="V2413" s="2792"/>
      <c r="W2413" s="2680"/>
      <c r="X2413" s="2680"/>
      <c r="Y2413" s="2792"/>
      <c r="Z2413" s="2792"/>
      <c r="AA2413" s="2792"/>
      <c r="AB2413" s="2680"/>
      <c r="AC2413" s="2680"/>
      <c r="AD2413" s="2701"/>
      <c r="AE2413" s="2751"/>
      <c r="AF2413" s="2785"/>
      <c r="AG2413" s="2785"/>
      <c r="AH2413" s="2726" t="s">
        <v>5265</v>
      </c>
      <c r="AI2413" s="2793">
        <v>1</v>
      </c>
      <c r="AJ2413" s="2716">
        <v>1.5</v>
      </c>
      <c r="AK2413" s="2581"/>
    </row>
    <row r="2414" spans="2:37" s="2786" customFormat="1" ht="17.25" customHeight="1" x14ac:dyDescent="0.2">
      <c r="B2414" s="3733" t="s">
        <v>5267</v>
      </c>
      <c r="C2414" s="3734"/>
      <c r="D2414" s="2789">
        <v>50000590</v>
      </c>
      <c r="E2414" s="2701"/>
      <c r="F2414" s="2701"/>
      <c r="G2414" s="2680"/>
      <c r="H2414" s="2790"/>
      <c r="I2414" s="2790"/>
      <c r="J2414" s="2790"/>
      <c r="K2414" s="2680"/>
      <c r="L2414" s="2680"/>
      <c r="M2414" s="2700"/>
      <c r="N2414" s="2791"/>
      <c r="O2414" s="2680"/>
      <c r="P2414" s="2680"/>
      <c r="Q2414" s="2680"/>
      <c r="R2414" s="2680"/>
      <c r="S2414" s="2621"/>
      <c r="T2414" s="2680"/>
      <c r="U2414" s="2792"/>
      <c r="V2414" s="2792"/>
      <c r="W2414" s="2680"/>
      <c r="X2414" s="2680"/>
      <c r="Y2414" s="2792"/>
      <c r="Z2414" s="2792"/>
      <c r="AA2414" s="2792"/>
      <c r="AB2414" s="2680"/>
      <c r="AC2414" s="2680"/>
      <c r="AD2414" s="2701"/>
      <c r="AE2414" s="2751"/>
      <c r="AF2414" s="2785"/>
      <c r="AG2414" s="2785"/>
      <c r="AH2414" s="2726" t="s">
        <v>5265</v>
      </c>
      <c r="AI2414" s="2726">
        <v>1</v>
      </c>
      <c r="AJ2414" s="2716">
        <v>1</v>
      </c>
      <c r="AK2414" s="2581"/>
    </row>
    <row r="2415" spans="2:37" s="2786" customFormat="1" ht="17.25" customHeight="1" x14ac:dyDescent="0.2">
      <c r="B2415" s="3733" t="s">
        <v>5268</v>
      </c>
      <c r="C2415" s="3734"/>
      <c r="D2415" s="2789">
        <v>50000591</v>
      </c>
      <c r="E2415" s="2701"/>
      <c r="F2415" s="2701"/>
      <c r="G2415" s="2680"/>
      <c r="H2415" s="2790"/>
      <c r="I2415" s="2790"/>
      <c r="J2415" s="2790"/>
      <c r="K2415" s="2680"/>
      <c r="L2415" s="2680"/>
      <c r="M2415" s="2700"/>
      <c r="N2415" s="2791"/>
      <c r="O2415" s="2680"/>
      <c r="P2415" s="2680"/>
      <c r="Q2415" s="2680"/>
      <c r="R2415" s="2680"/>
      <c r="S2415" s="2621"/>
      <c r="T2415" s="2680"/>
      <c r="U2415" s="2792"/>
      <c r="V2415" s="2792"/>
      <c r="W2415" s="2680"/>
      <c r="X2415" s="2680"/>
      <c r="Y2415" s="2792"/>
      <c r="Z2415" s="2792"/>
      <c r="AA2415" s="2792"/>
      <c r="AB2415" s="2680"/>
      <c r="AC2415" s="2680"/>
      <c r="AD2415" s="2701"/>
      <c r="AE2415" s="2751"/>
      <c r="AF2415" s="2785"/>
      <c r="AG2415" s="2785"/>
      <c r="AH2415" s="2726" t="s">
        <v>5265</v>
      </c>
      <c r="AI2415" s="2793">
        <v>1</v>
      </c>
      <c r="AJ2415" s="2716">
        <v>1.5</v>
      </c>
      <c r="AK2415" s="2581"/>
    </row>
    <row r="2416" spans="2:37" s="2786" customFormat="1" ht="17.25" customHeight="1" x14ac:dyDescent="0.2">
      <c r="B2416" s="3733" t="s">
        <v>5269</v>
      </c>
      <c r="C2416" s="3734"/>
      <c r="D2416" s="2789">
        <v>50000588</v>
      </c>
      <c r="E2416" s="2701"/>
      <c r="F2416" s="2701"/>
      <c r="G2416" s="2680"/>
      <c r="H2416" s="2790"/>
      <c r="I2416" s="2790"/>
      <c r="J2416" s="2790"/>
      <c r="K2416" s="2680"/>
      <c r="L2416" s="2680"/>
      <c r="M2416" s="2700"/>
      <c r="N2416" s="2791"/>
      <c r="O2416" s="2680"/>
      <c r="P2416" s="2680"/>
      <c r="Q2416" s="2680"/>
      <c r="R2416" s="2680"/>
      <c r="S2416" s="2621"/>
      <c r="T2416" s="2680"/>
      <c r="U2416" s="2792"/>
      <c r="V2416" s="2792"/>
      <c r="W2416" s="2680"/>
      <c r="X2416" s="2680"/>
      <c r="Y2416" s="2792"/>
      <c r="Z2416" s="2792"/>
      <c r="AA2416" s="2792"/>
      <c r="AB2416" s="2680"/>
      <c r="AC2416" s="2680"/>
      <c r="AD2416" s="2701"/>
      <c r="AE2416" s="2751"/>
      <c r="AF2416" s="2785"/>
      <c r="AG2416" s="2785"/>
      <c r="AH2416" s="2726" t="s">
        <v>5265</v>
      </c>
      <c r="AI2416" s="2793">
        <v>1</v>
      </c>
      <c r="AJ2416" s="2716">
        <v>1</v>
      </c>
      <c r="AK2416" s="2581"/>
    </row>
    <row r="2417" spans="2:37" s="2786" customFormat="1" ht="17.25" customHeight="1" x14ac:dyDescent="0.2">
      <c r="B2417" s="3733" t="s">
        <v>5270</v>
      </c>
      <c r="C2417" s="3734"/>
      <c r="D2417" s="2789">
        <v>50000589</v>
      </c>
      <c r="E2417" s="2701"/>
      <c r="F2417" s="2701"/>
      <c r="G2417" s="2680"/>
      <c r="H2417" s="2790"/>
      <c r="I2417" s="2790"/>
      <c r="J2417" s="2790"/>
      <c r="K2417" s="2680"/>
      <c r="L2417" s="2680"/>
      <c r="M2417" s="2700"/>
      <c r="N2417" s="2791"/>
      <c r="O2417" s="2680"/>
      <c r="P2417" s="2680"/>
      <c r="Q2417" s="2680"/>
      <c r="R2417" s="2680"/>
      <c r="S2417" s="2621"/>
      <c r="T2417" s="2680"/>
      <c r="U2417" s="2792"/>
      <c r="V2417" s="2792"/>
      <c r="W2417" s="2680"/>
      <c r="X2417" s="2680"/>
      <c r="Y2417" s="2792"/>
      <c r="Z2417" s="2792"/>
      <c r="AA2417" s="2792"/>
      <c r="AB2417" s="2680"/>
      <c r="AC2417" s="2680"/>
      <c r="AD2417" s="2701"/>
      <c r="AE2417" s="2751"/>
      <c r="AF2417" s="2785"/>
      <c r="AG2417" s="2785"/>
      <c r="AH2417" s="2726" t="s">
        <v>5265</v>
      </c>
      <c r="AI2417" s="2793">
        <v>1</v>
      </c>
      <c r="AJ2417" s="2716">
        <v>1.5</v>
      </c>
      <c r="AK2417" s="2581"/>
    </row>
    <row r="2418" spans="2:37" s="2786" customFormat="1" ht="17.25" customHeight="1" x14ac:dyDescent="0.2">
      <c r="B2418" s="3733" t="s">
        <v>5271</v>
      </c>
      <c r="C2418" s="3734"/>
      <c r="D2418" s="2789">
        <v>50000595</v>
      </c>
      <c r="E2418" s="2701"/>
      <c r="F2418" s="2701"/>
      <c r="G2418" s="2680"/>
      <c r="H2418" s="2790"/>
      <c r="I2418" s="2790"/>
      <c r="J2418" s="2790"/>
      <c r="K2418" s="2680"/>
      <c r="L2418" s="2680"/>
      <c r="M2418" s="2700"/>
      <c r="N2418" s="2791"/>
      <c r="O2418" s="2680"/>
      <c r="P2418" s="2680"/>
      <c r="Q2418" s="2680"/>
      <c r="R2418" s="2680"/>
      <c r="S2418" s="2621"/>
      <c r="T2418" s="2680"/>
      <c r="U2418" s="2792"/>
      <c r="V2418" s="2792"/>
      <c r="W2418" s="2680"/>
      <c r="X2418" s="2680"/>
      <c r="Y2418" s="2792"/>
      <c r="Z2418" s="2792"/>
      <c r="AA2418" s="2792"/>
      <c r="AB2418" s="2680"/>
      <c r="AC2418" s="2680"/>
      <c r="AD2418" s="2701"/>
      <c r="AE2418" s="2751"/>
      <c r="AF2418" s="2785"/>
      <c r="AG2418" s="2785"/>
      <c r="AH2418" s="2726" t="s">
        <v>5265</v>
      </c>
      <c r="AI2418" s="2793">
        <v>1</v>
      </c>
      <c r="AJ2418" s="2716">
        <v>1</v>
      </c>
      <c r="AK2418" s="2581"/>
    </row>
    <row r="2419" spans="2:37" s="2786" customFormat="1" ht="17.25" customHeight="1" x14ac:dyDescent="0.2">
      <c r="B2419" s="3733" t="s">
        <v>5272</v>
      </c>
      <c r="C2419" s="3734"/>
      <c r="D2419" s="2789">
        <v>50000596</v>
      </c>
      <c r="E2419" s="2701"/>
      <c r="F2419" s="2701"/>
      <c r="G2419" s="2680"/>
      <c r="H2419" s="2790"/>
      <c r="I2419" s="2790"/>
      <c r="J2419" s="2790"/>
      <c r="K2419" s="2680"/>
      <c r="L2419" s="2680"/>
      <c r="M2419" s="2700"/>
      <c r="N2419" s="2791"/>
      <c r="O2419" s="2680"/>
      <c r="P2419" s="2680"/>
      <c r="Q2419" s="2680"/>
      <c r="R2419" s="2680"/>
      <c r="S2419" s="2621"/>
      <c r="T2419" s="2680"/>
      <c r="U2419" s="2792"/>
      <c r="V2419" s="2792"/>
      <c r="W2419" s="2680"/>
      <c r="X2419" s="2680"/>
      <c r="Y2419" s="2792"/>
      <c r="Z2419" s="2792"/>
      <c r="AA2419" s="2792"/>
      <c r="AB2419" s="2680"/>
      <c r="AC2419" s="2680"/>
      <c r="AD2419" s="2701"/>
      <c r="AE2419" s="2751"/>
      <c r="AF2419" s="2785"/>
      <c r="AG2419" s="2785"/>
      <c r="AH2419" s="2726" t="s">
        <v>5265</v>
      </c>
      <c r="AI2419" s="2793">
        <v>1</v>
      </c>
      <c r="AJ2419" s="2716">
        <v>1.5</v>
      </c>
      <c r="AK2419" s="2581"/>
    </row>
    <row r="2420" spans="2:37" s="2786" customFormat="1" ht="17.25" customHeight="1" x14ac:dyDescent="0.2">
      <c r="B2420" s="3733" t="s">
        <v>5273</v>
      </c>
      <c r="C2420" s="3734"/>
      <c r="D2420" s="2789">
        <v>50000586</v>
      </c>
      <c r="E2420" s="2701"/>
      <c r="F2420" s="2701"/>
      <c r="G2420" s="2680"/>
      <c r="H2420" s="2790"/>
      <c r="I2420" s="2790"/>
      <c r="J2420" s="2790"/>
      <c r="K2420" s="2680"/>
      <c r="L2420" s="2680"/>
      <c r="M2420" s="2700"/>
      <c r="N2420" s="2791"/>
      <c r="O2420" s="2680"/>
      <c r="P2420" s="2680"/>
      <c r="Q2420" s="2680"/>
      <c r="R2420" s="2680"/>
      <c r="S2420" s="2621"/>
      <c r="T2420" s="2680"/>
      <c r="U2420" s="2792"/>
      <c r="V2420" s="2792"/>
      <c r="W2420" s="2680"/>
      <c r="X2420" s="2680"/>
      <c r="Y2420" s="2792"/>
      <c r="Z2420" s="2792"/>
      <c r="AA2420" s="2792"/>
      <c r="AB2420" s="2680"/>
      <c r="AC2420" s="2680"/>
      <c r="AD2420" s="2701"/>
      <c r="AE2420" s="2751"/>
      <c r="AF2420" s="2785"/>
      <c r="AG2420" s="2785"/>
      <c r="AH2420" s="2726" t="s">
        <v>5265</v>
      </c>
      <c r="AI2420" s="2793">
        <v>1</v>
      </c>
      <c r="AJ2420" s="2716">
        <v>1</v>
      </c>
      <c r="AK2420" s="2581"/>
    </row>
    <row r="2421" spans="2:37" s="2786" customFormat="1" ht="17.25" customHeight="1" x14ac:dyDescent="0.2">
      <c r="B2421" s="3733" t="s">
        <v>5274</v>
      </c>
      <c r="C2421" s="3734"/>
      <c r="D2421" s="2789">
        <v>50000587</v>
      </c>
      <c r="E2421" s="2701"/>
      <c r="F2421" s="2701"/>
      <c r="G2421" s="2680"/>
      <c r="H2421" s="2790"/>
      <c r="I2421" s="2790"/>
      <c r="J2421" s="2790"/>
      <c r="K2421" s="2680"/>
      <c r="L2421" s="2680"/>
      <c r="M2421" s="2700"/>
      <c r="N2421" s="2791"/>
      <c r="O2421" s="2680"/>
      <c r="P2421" s="2680"/>
      <c r="Q2421" s="2680"/>
      <c r="R2421" s="2680"/>
      <c r="S2421" s="2621"/>
      <c r="T2421" s="2680"/>
      <c r="U2421" s="2792"/>
      <c r="V2421" s="2792"/>
      <c r="W2421" s="2680"/>
      <c r="X2421" s="2680"/>
      <c r="Y2421" s="2792"/>
      <c r="Z2421" s="2792"/>
      <c r="AA2421" s="2792"/>
      <c r="AB2421" s="2680"/>
      <c r="AC2421" s="2680"/>
      <c r="AD2421" s="2701"/>
      <c r="AE2421" s="2751"/>
      <c r="AF2421" s="2785"/>
      <c r="AG2421" s="2785"/>
      <c r="AH2421" s="2726" t="s">
        <v>5265</v>
      </c>
      <c r="AI2421" s="2793">
        <v>1</v>
      </c>
      <c r="AJ2421" s="2716">
        <v>1.5</v>
      </c>
      <c r="AK2421" s="2581"/>
    </row>
    <row r="2422" spans="2:37" s="2786" customFormat="1" ht="17.25" customHeight="1" x14ac:dyDescent="0.2">
      <c r="B2422" s="3733" t="s">
        <v>5275</v>
      </c>
      <c r="C2422" s="3734"/>
      <c r="D2422" s="2789">
        <v>50000758</v>
      </c>
      <c r="E2422" s="2701"/>
      <c r="F2422" s="2701"/>
      <c r="G2422" s="2680"/>
      <c r="H2422" s="2790"/>
      <c r="I2422" s="2790"/>
      <c r="J2422" s="2790"/>
      <c r="K2422" s="2680"/>
      <c r="L2422" s="2680"/>
      <c r="M2422" s="2700"/>
      <c r="N2422" s="2791"/>
      <c r="O2422" s="2680"/>
      <c r="P2422" s="2680"/>
      <c r="Q2422" s="2680"/>
      <c r="R2422" s="2680"/>
      <c r="S2422" s="2621"/>
      <c r="T2422" s="2680"/>
      <c r="U2422" s="2792"/>
      <c r="V2422" s="2792"/>
      <c r="W2422" s="2680"/>
      <c r="X2422" s="2680"/>
      <c r="Y2422" s="2792"/>
      <c r="Z2422" s="2792"/>
      <c r="AA2422" s="2792"/>
      <c r="AB2422" s="2680"/>
      <c r="AC2422" s="2680"/>
      <c r="AD2422" s="2701"/>
      <c r="AE2422" s="2751"/>
      <c r="AF2422" s="2785"/>
      <c r="AG2422" s="2785"/>
      <c r="AH2422" s="2726" t="s">
        <v>5276</v>
      </c>
      <c r="AI2422" s="2793" t="s">
        <v>5277</v>
      </c>
      <c r="AJ2422" s="2716">
        <v>3</v>
      </c>
      <c r="AK2422" s="2581"/>
    </row>
    <row r="2423" spans="2:37" s="2786" customFormat="1" ht="17.25" customHeight="1" x14ac:dyDescent="0.2">
      <c r="B2423" s="3733" t="s">
        <v>5278</v>
      </c>
      <c r="C2423" s="3734"/>
      <c r="D2423" s="2789">
        <v>50000757</v>
      </c>
      <c r="E2423" s="2701"/>
      <c r="F2423" s="2701"/>
      <c r="G2423" s="2680"/>
      <c r="H2423" s="2790"/>
      <c r="I2423" s="2790"/>
      <c r="J2423" s="2790"/>
      <c r="K2423" s="2680"/>
      <c r="L2423" s="2680"/>
      <c r="M2423" s="2700"/>
      <c r="N2423" s="2791"/>
      <c r="O2423" s="2680"/>
      <c r="P2423" s="2680"/>
      <c r="Q2423" s="2680"/>
      <c r="R2423" s="2680"/>
      <c r="S2423" s="2621"/>
      <c r="T2423" s="2680"/>
      <c r="U2423" s="2792"/>
      <c r="V2423" s="2792"/>
      <c r="W2423" s="2680"/>
      <c r="X2423" s="2680"/>
      <c r="Y2423" s="2792"/>
      <c r="Z2423" s="2792"/>
      <c r="AA2423" s="2792"/>
      <c r="AB2423" s="2680"/>
      <c r="AC2423" s="2680"/>
      <c r="AD2423" s="2701"/>
      <c r="AE2423" s="2751"/>
      <c r="AF2423" s="2785"/>
      <c r="AG2423" s="2785"/>
      <c r="AH2423" s="2726" t="s">
        <v>5276</v>
      </c>
      <c r="AI2423" s="2793" t="s">
        <v>5279</v>
      </c>
      <c r="AJ2423" s="2716">
        <v>6</v>
      </c>
      <c r="AK2423" s="2581"/>
    </row>
    <row r="2424" spans="2:37" s="2786" customFormat="1" ht="17.25" customHeight="1" x14ac:dyDescent="0.2">
      <c r="B2424" s="3733" t="s">
        <v>5280</v>
      </c>
      <c r="C2424" s="3734"/>
      <c r="D2424" s="2789">
        <v>50000667</v>
      </c>
      <c r="E2424" s="2701"/>
      <c r="F2424" s="2701"/>
      <c r="G2424" s="2680"/>
      <c r="H2424" s="2790"/>
      <c r="I2424" s="2790"/>
      <c r="J2424" s="2790"/>
      <c r="K2424" s="2680"/>
      <c r="L2424" s="2680"/>
      <c r="M2424" s="2700"/>
      <c r="N2424" s="2791"/>
      <c r="O2424" s="2680"/>
      <c r="P2424" s="2680"/>
      <c r="Q2424" s="2680"/>
      <c r="R2424" s="2680"/>
      <c r="S2424" s="2621"/>
      <c r="T2424" s="2680"/>
      <c r="U2424" s="2792"/>
      <c r="V2424" s="2792"/>
      <c r="W2424" s="2680"/>
      <c r="X2424" s="2680"/>
      <c r="Y2424" s="2792"/>
      <c r="Z2424" s="2792"/>
      <c r="AA2424" s="2792"/>
      <c r="AB2424" s="2680"/>
      <c r="AC2424" s="2680"/>
      <c r="AD2424" s="2701"/>
      <c r="AE2424" s="2751"/>
      <c r="AF2424" s="2785"/>
      <c r="AG2424" s="2785"/>
      <c r="AH2424" s="2726" t="s">
        <v>5265</v>
      </c>
      <c r="AI2424" s="2793">
        <v>5</v>
      </c>
      <c r="AJ2424" s="2716">
        <v>3</v>
      </c>
      <c r="AK2424" s="2581"/>
    </row>
    <row r="2425" spans="2:37" s="2786" customFormat="1" ht="17.25" customHeight="1" x14ac:dyDescent="0.2">
      <c r="B2425" s="3733" t="s">
        <v>5281</v>
      </c>
      <c r="C2425" s="3734"/>
      <c r="D2425" s="2789">
        <v>50000666</v>
      </c>
      <c r="E2425" s="2701"/>
      <c r="F2425" s="2701"/>
      <c r="G2425" s="2680"/>
      <c r="H2425" s="2790"/>
      <c r="I2425" s="2790"/>
      <c r="J2425" s="2790"/>
      <c r="K2425" s="2680"/>
      <c r="L2425" s="2680"/>
      <c r="M2425" s="2700"/>
      <c r="N2425" s="2791"/>
      <c r="O2425" s="2680"/>
      <c r="P2425" s="2680"/>
      <c r="Q2425" s="2680"/>
      <c r="R2425" s="2680"/>
      <c r="S2425" s="2621"/>
      <c r="T2425" s="2680"/>
      <c r="U2425" s="2792"/>
      <c r="V2425" s="2792"/>
      <c r="W2425" s="2680"/>
      <c r="X2425" s="2680"/>
      <c r="Y2425" s="2792"/>
      <c r="Z2425" s="2792"/>
      <c r="AA2425" s="2792"/>
      <c r="AB2425" s="2680"/>
      <c r="AC2425" s="2680"/>
      <c r="AD2425" s="2701"/>
      <c r="AE2425" s="2751"/>
      <c r="AF2425" s="2785"/>
      <c r="AG2425" s="2785"/>
      <c r="AH2425" s="2726" t="s">
        <v>5265</v>
      </c>
      <c r="AI2425" s="2793">
        <v>20</v>
      </c>
      <c r="AJ2425" s="2716">
        <v>7</v>
      </c>
      <c r="AK2425" s="2581"/>
    </row>
    <row r="2426" spans="2:37" s="2786" customFormat="1" ht="17.25" customHeight="1" x14ac:dyDescent="0.2">
      <c r="B2426" s="3764" t="s">
        <v>5282</v>
      </c>
      <c r="C2426" s="3765"/>
      <c r="D2426" s="2789">
        <v>50000743</v>
      </c>
      <c r="E2426" s="2701"/>
      <c r="F2426" s="2701"/>
      <c r="G2426" s="2680"/>
      <c r="H2426" s="2790"/>
      <c r="I2426" s="2790"/>
      <c r="J2426" s="2790"/>
      <c r="K2426" s="2680"/>
      <c r="L2426" s="2680"/>
      <c r="M2426" s="2700"/>
      <c r="N2426" s="2791"/>
      <c r="O2426" s="2680"/>
      <c r="P2426" s="2680"/>
      <c r="Q2426" s="2680"/>
      <c r="R2426" s="2680"/>
      <c r="S2426" s="2621"/>
      <c r="T2426" s="2680"/>
      <c r="U2426" s="2792"/>
      <c r="V2426" s="2792"/>
      <c r="W2426" s="2680"/>
      <c r="X2426" s="2680"/>
      <c r="Y2426" s="2792"/>
      <c r="Z2426" s="2792"/>
      <c r="AA2426" s="2792"/>
      <c r="AB2426" s="2680"/>
      <c r="AC2426" s="2680"/>
      <c r="AD2426" s="2701"/>
      <c r="AE2426" s="2751"/>
      <c r="AF2426" s="2785"/>
      <c r="AG2426" s="2785"/>
      <c r="AH2426" s="2726" t="s">
        <v>5283</v>
      </c>
      <c r="AI2426" s="2793" t="s">
        <v>5284</v>
      </c>
      <c r="AJ2426" s="2716">
        <v>5.5</v>
      </c>
      <c r="AK2426" s="2581"/>
    </row>
    <row r="2427" spans="2:37" s="2786" customFormat="1" ht="17.25" customHeight="1" x14ac:dyDescent="0.2">
      <c r="B2427" s="3764" t="s">
        <v>5285</v>
      </c>
      <c r="C2427" s="3765"/>
      <c r="D2427" s="2789">
        <v>50000742</v>
      </c>
      <c r="E2427" s="2701"/>
      <c r="F2427" s="2701"/>
      <c r="G2427" s="2680"/>
      <c r="H2427" s="2790"/>
      <c r="I2427" s="2790"/>
      <c r="J2427" s="2790"/>
      <c r="K2427" s="2680"/>
      <c r="L2427" s="2680"/>
      <c r="M2427" s="2700"/>
      <c r="N2427" s="2791"/>
      <c r="O2427" s="2680"/>
      <c r="P2427" s="2680"/>
      <c r="Q2427" s="2680"/>
      <c r="R2427" s="2680"/>
      <c r="S2427" s="2621"/>
      <c r="T2427" s="2680"/>
      <c r="U2427" s="2792"/>
      <c r="V2427" s="2792"/>
      <c r="W2427" s="2680"/>
      <c r="X2427" s="2680"/>
      <c r="Y2427" s="2792"/>
      <c r="Z2427" s="2792"/>
      <c r="AA2427" s="2792"/>
      <c r="AB2427" s="2680"/>
      <c r="AC2427" s="2680"/>
      <c r="AD2427" s="2701"/>
      <c r="AE2427" s="2751"/>
      <c r="AF2427" s="2785"/>
      <c r="AG2427" s="2785"/>
      <c r="AH2427" s="2726" t="s">
        <v>5283</v>
      </c>
      <c r="AI2427" s="2793" t="s">
        <v>5286</v>
      </c>
      <c r="AJ2427" s="2716">
        <v>8</v>
      </c>
      <c r="AK2427" s="2581"/>
    </row>
    <row r="2428" spans="2:37" s="2786" customFormat="1" ht="17.25" customHeight="1" x14ac:dyDescent="0.2">
      <c r="B2428" s="3733" t="s">
        <v>5287</v>
      </c>
      <c r="C2428" s="3734"/>
      <c r="D2428" s="2789">
        <v>50000603</v>
      </c>
      <c r="E2428" s="2701"/>
      <c r="F2428" s="2701"/>
      <c r="G2428" s="2680"/>
      <c r="H2428" s="2790"/>
      <c r="I2428" s="2790"/>
      <c r="J2428" s="2790"/>
      <c r="K2428" s="2680"/>
      <c r="L2428" s="2680"/>
      <c r="M2428" s="2700"/>
      <c r="N2428" s="2791"/>
      <c r="O2428" s="2680"/>
      <c r="P2428" s="2680"/>
      <c r="Q2428" s="2680"/>
      <c r="R2428" s="2680"/>
      <c r="S2428" s="2621"/>
      <c r="T2428" s="2680"/>
      <c r="U2428" s="2792"/>
      <c r="V2428" s="2792"/>
      <c r="W2428" s="2680"/>
      <c r="X2428" s="2680"/>
      <c r="Y2428" s="2792"/>
      <c r="Z2428" s="2792"/>
      <c r="AA2428" s="2792"/>
      <c r="AB2428" s="2680"/>
      <c r="AC2428" s="2680"/>
      <c r="AD2428" s="2701"/>
      <c r="AE2428" s="2751"/>
      <c r="AF2428" s="2785"/>
      <c r="AG2428" s="2785"/>
      <c r="AH2428" s="2726" t="s">
        <v>5276</v>
      </c>
      <c r="AI2428" s="2793" t="s">
        <v>5288</v>
      </c>
      <c r="AJ2428" s="2716">
        <v>1.1200000000000001</v>
      </c>
      <c r="AK2428" s="2581"/>
    </row>
    <row r="2429" spans="2:37" s="2786" customFormat="1" ht="17.25" customHeight="1" thickBot="1" x14ac:dyDescent="0.25">
      <c r="B2429" s="3737" t="s">
        <v>5289</v>
      </c>
      <c r="C2429" s="3738"/>
      <c r="D2429" s="3108">
        <v>50000597</v>
      </c>
      <c r="E2429" s="2703"/>
      <c r="F2429" s="2703"/>
      <c r="G2429" s="3109"/>
      <c r="H2429" s="3110"/>
      <c r="I2429" s="3110"/>
      <c r="J2429" s="3110"/>
      <c r="K2429" s="3109"/>
      <c r="L2429" s="3109"/>
      <c r="M2429" s="2702"/>
      <c r="N2429" s="3111"/>
      <c r="O2429" s="3109"/>
      <c r="P2429" s="3109"/>
      <c r="Q2429" s="3109"/>
      <c r="R2429" s="3109"/>
      <c r="S2429" s="2813"/>
      <c r="T2429" s="3109"/>
      <c r="U2429" s="3112"/>
      <c r="V2429" s="3112"/>
      <c r="W2429" s="3109"/>
      <c r="X2429" s="3109"/>
      <c r="Y2429" s="3112"/>
      <c r="Z2429" s="3112"/>
      <c r="AA2429" s="3112"/>
      <c r="AB2429" s="3109"/>
      <c r="AC2429" s="3109"/>
      <c r="AD2429" s="2703"/>
      <c r="AE2429" s="3113"/>
      <c r="AF2429" s="3114"/>
      <c r="AG2429" s="3114"/>
      <c r="AH2429" s="3115" t="s">
        <v>5290</v>
      </c>
      <c r="AI2429" s="3115">
        <v>1</v>
      </c>
      <c r="AJ2429" s="3129">
        <v>0.56000000000000005</v>
      </c>
      <c r="AK2429" s="2581"/>
    </row>
    <row r="2430" spans="2:37" s="2786" customFormat="1" ht="17.25" customHeight="1" x14ac:dyDescent="0.2">
      <c r="B2430" s="2582"/>
      <c r="C2430" s="2575"/>
      <c r="D2430" s="2575"/>
      <c r="E2430" s="2575"/>
      <c r="F2430" s="2575"/>
      <c r="G2430" s="2575"/>
      <c r="H2430" s="2575"/>
      <c r="I2430" s="2576"/>
      <c r="J2430" s="2576"/>
      <c r="K2430" s="2576"/>
      <c r="L2430" s="2576"/>
      <c r="M2430" s="2575"/>
      <c r="N2430" s="2576"/>
      <c r="O2430" s="2576"/>
      <c r="P2430" s="2576"/>
      <c r="Q2430" s="2576"/>
      <c r="R2430" s="2576"/>
      <c r="S2430" s="2575"/>
      <c r="T2430" s="2574"/>
      <c r="U2430" s="2574"/>
      <c r="V2430" s="2574"/>
      <c r="W2430" s="2574"/>
      <c r="X2430" s="2574"/>
      <c r="Y2430" s="2574"/>
      <c r="Z2430" s="2574"/>
      <c r="AA2430" s="2574"/>
      <c r="AB2430" s="2574"/>
      <c r="AC2430" s="2574"/>
      <c r="AD2430" s="2574"/>
      <c r="AE2430" s="2574"/>
      <c r="AF2430" s="2574"/>
      <c r="AG2430" s="2574"/>
      <c r="AH2430" s="2574"/>
      <c r="AI2430" s="2574"/>
      <c r="AJ2430" s="2577"/>
      <c r="AK2430" s="2581"/>
    </row>
    <row r="2431" spans="2:37" s="2786" customFormat="1" ht="17.25" customHeight="1" x14ac:dyDescent="0.2">
      <c r="B2431" s="3641" t="s">
        <v>5051</v>
      </c>
      <c r="C2431" s="3642"/>
      <c r="D2431" s="3640" t="s">
        <v>1545</v>
      </c>
      <c r="E2431" s="3640"/>
      <c r="F2431" s="3640"/>
      <c r="G2431" s="3640"/>
      <c r="H2431" s="2578"/>
      <c r="I2431" s="2578"/>
      <c r="J2431" s="2578"/>
      <c r="K2431" s="2578"/>
      <c r="L2431" s="2578"/>
      <c r="M2431" s="2578"/>
      <c r="N2431" s="2578"/>
      <c r="O2431" s="2578"/>
      <c r="P2431" s="2578"/>
      <c r="Q2431" s="2578"/>
      <c r="R2431" s="2578"/>
      <c r="S2431" s="2578"/>
      <c r="T2431" s="2574"/>
      <c r="U2431" s="2574"/>
      <c r="V2431" s="2574"/>
      <c r="W2431" s="2574"/>
      <c r="X2431" s="2574"/>
      <c r="Y2431" s="2574"/>
      <c r="Z2431" s="2574"/>
      <c r="AA2431" s="2574"/>
      <c r="AB2431" s="2574"/>
      <c r="AC2431" s="2574"/>
      <c r="AD2431" s="2574"/>
      <c r="AE2431" s="2574"/>
      <c r="AF2431" s="2574"/>
      <c r="AG2431" s="2574"/>
      <c r="AH2431" s="2574"/>
      <c r="AI2431" s="2574"/>
      <c r="AJ2431" s="2577"/>
      <c r="AK2431" s="2581"/>
    </row>
    <row r="2432" spans="2:37" s="2786" customFormat="1" ht="17.25" customHeight="1" x14ac:dyDescent="0.2">
      <c r="B2432" s="3641" t="s">
        <v>5052</v>
      </c>
      <c r="C2432" s="3642"/>
      <c r="D2432" s="3640" t="s">
        <v>10</v>
      </c>
      <c r="E2432" s="3640"/>
      <c r="F2432" s="3640"/>
      <c r="G2432" s="3640"/>
      <c r="H2432" s="2578"/>
      <c r="I2432" s="2578"/>
      <c r="J2432" s="2578"/>
      <c r="K2432" s="2578"/>
      <c r="L2432" s="2578"/>
      <c r="M2432" s="2578"/>
      <c r="N2432" s="2578"/>
      <c r="O2432" s="2578"/>
      <c r="P2432" s="2578"/>
      <c r="Q2432" s="2578"/>
      <c r="R2432" s="2578"/>
      <c r="S2432" s="2578"/>
      <c r="T2432" s="2574"/>
      <c r="U2432" s="2574"/>
      <c r="V2432" s="2574"/>
      <c r="W2432" s="2574"/>
      <c r="X2432" s="2574"/>
      <c r="Y2432" s="2574"/>
      <c r="Z2432" s="2574"/>
      <c r="AA2432" s="2574"/>
      <c r="AB2432" s="2574"/>
      <c r="AC2432" s="2574"/>
      <c r="AD2432" s="2574"/>
      <c r="AE2432" s="2574"/>
      <c r="AF2432" s="2574"/>
      <c r="AG2432" s="2574"/>
      <c r="AH2432" s="2574"/>
      <c r="AI2432" s="2574"/>
      <c r="AJ2432" s="2577"/>
      <c r="AK2432" s="2581"/>
    </row>
    <row r="2433" spans="2:37" s="2786" customFormat="1" ht="17.25" customHeight="1" thickBot="1" x14ac:dyDescent="0.25">
      <c r="B2433" s="3645"/>
      <c r="C2433" s="3646"/>
      <c r="D2433" s="3647"/>
      <c r="E2433" s="3647"/>
      <c r="F2433" s="3647"/>
      <c r="G2433" s="3647"/>
      <c r="H2433" s="2583"/>
      <c r="I2433" s="2583"/>
      <c r="J2433" s="2583"/>
      <c r="K2433" s="2583"/>
      <c r="L2433" s="2583"/>
      <c r="M2433" s="2583"/>
      <c r="N2433" s="2583"/>
      <c r="O2433" s="2583"/>
      <c r="P2433" s="2583"/>
      <c r="Q2433" s="2583"/>
      <c r="R2433" s="2583"/>
      <c r="S2433" s="2583"/>
      <c r="T2433" s="2584"/>
      <c r="U2433" s="2584"/>
      <c r="V2433" s="2584"/>
      <c r="W2433" s="2584"/>
      <c r="X2433" s="2584"/>
      <c r="Y2433" s="2584"/>
      <c r="Z2433" s="2584"/>
      <c r="AA2433" s="2584"/>
      <c r="AB2433" s="2584"/>
      <c r="AC2433" s="2584"/>
      <c r="AD2433" s="2584"/>
      <c r="AE2433" s="2584"/>
      <c r="AF2433" s="2584"/>
      <c r="AG2433" s="2584"/>
      <c r="AH2433" s="2584"/>
      <c r="AI2433" s="2584"/>
      <c r="AJ2433" s="2585"/>
      <c r="AK2433" s="2586"/>
    </row>
    <row r="2434" spans="2:37" s="2786" customFormat="1" ht="17.25" customHeight="1" x14ac:dyDescent="0.2">
      <c r="B2434" s="2670" t="str">
        <f>+B2401</f>
        <v>.</v>
      </c>
      <c r="C2434" s="2670"/>
      <c r="D2434" s="2670"/>
      <c r="E2434" s="2670"/>
      <c r="F2434" s="2670"/>
    </row>
    <row r="2435" spans="2:37" s="2786" customFormat="1" ht="17.25" customHeight="1" thickBot="1" x14ac:dyDescent="0.25">
      <c r="B2435" s="2670"/>
      <c r="C2435" s="2670"/>
      <c r="D2435" s="2670"/>
      <c r="E2435" s="2670"/>
      <c r="F2435" s="2670"/>
    </row>
    <row r="2436" spans="2:37" s="2786" customFormat="1" ht="17.25" customHeight="1" x14ac:dyDescent="0.2">
      <c r="B2436" s="3616" t="s">
        <v>5060</v>
      </c>
      <c r="C2436" s="3617"/>
      <c r="D2436" s="3617"/>
      <c r="E2436" s="3617"/>
      <c r="F2436" s="3617"/>
      <c r="G2436" s="3617"/>
      <c r="H2436" s="3617"/>
      <c r="I2436" s="3617"/>
      <c r="J2436" s="3617"/>
      <c r="K2436" s="3617"/>
      <c r="L2436" s="3617"/>
      <c r="M2436" s="3617"/>
      <c r="N2436" s="3617"/>
      <c r="O2436" s="3617"/>
      <c r="P2436" s="3617"/>
      <c r="Q2436" s="3617"/>
      <c r="R2436" s="3617"/>
      <c r="S2436" s="3617"/>
      <c r="T2436" s="3617"/>
      <c r="U2436" s="3617"/>
      <c r="V2436" s="3617"/>
      <c r="W2436" s="3617"/>
      <c r="X2436" s="3617"/>
      <c r="Y2436" s="3617"/>
      <c r="Z2436" s="3617"/>
      <c r="AA2436" s="3617"/>
      <c r="AB2436" s="3617"/>
      <c r="AC2436" s="3617"/>
      <c r="AD2436" s="3617"/>
      <c r="AE2436" s="3617"/>
      <c r="AF2436" s="3617"/>
      <c r="AG2436" s="3617"/>
      <c r="AH2436" s="3617"/>
      <c r="AI2436" s="3617"/>
      <c r="AJ2436" s="3617"/>
      <c r="AK2436" s="3618"/>
    </row>
    <row r="2437" spans="2:37" s="2786" customFormat="1" ht="17.25" customHeight="1" x14ac:dyDescent="0.2">
      <c r="B2437" s="2579"/>
      <c r="C2437" s="2670"/>
      <c r="D2437" s="2670"/>
      <c r="E2437" s="2670"/>
      <c r="F2437" s="2670"/>
      <c r="G2437" s="2580"/>
      <c r="H2437" s="2580"/>
      <c r="I2437" s="2580"/>
      <c r="J2437" s="2580"/>
      <c r="K2437" s="2580"/>
      <c r="L2437" s="2580"/>
      <c r="M2437" s="2580"/>
      <c r="N2437" s="2580"/>
      <c r="O2437" s="2580"/>
      <c r="P2437" s="2580"/>
      <c r="Q2437" s="2580"/>
      <c r="R2437" s="2580"/>
      <c r="S2437" s="2580"/>
      <c r="T2437" s="2580"/>
      <c r="U2437" s="2580"/>
      <c r="V2437" s="2580"/>
      <c r="W2437" s="2580"/>
      <c r="X2437" s="2580"/>
      <c r="Y2437" s="2580"/>
      <c r="Z2437" s="2580"/>
      <c r="AA2437" s="2580"/>
      <c r="AB2437" s="2580"/>
      <c r="AC2437" s="2580"/>
      <c r="AD2437" s="2580"/>
      <c r="AE2437" s="2580"/>
      <c r="AF2437" s="2580"/>
      <c r="AG2437" s="2580"/>
      <c r="AH2437" s="2580"/>
      <c r="AI2437" s="2580"/>
      <c r="AJ2437" s="2580"/>
      <c r="AK2437" s="2581"/>
    </row>
    <row r="2438" spans="2:37" s="2786" customFormat="1" ht="17.25" customHeight="1" x14ac:dyDescent="0.2">
      <c r="B2438" s="2579" t="s">
        <v>5047</v>
      </c>
      <c r="C2438" s="2670"/>
      <c r="D2438" s="3720" t="s">
        <v>5291</v>
      </c>
      <c r="E2438" s="3720"/>
      <c r="F2438" s="3720"/>
      <c r="G2438" s="2580"/>
      <c r="H2438" s="2580"/>
      <c r="I2438" s="2580"/>
      <c r="J2438" s="2580"/>
      <c r="K2438" s="2580"/>
      <c r="L2438" s="2580"/>
      <c r="M2438" s="2580"/>
      <c r="N2438" s="2580"/>
      <c r="O2438" s="2580"/>
      <c r="P2438" s="2580"/>
      <c r="Q2438" s="2580"/>
      <c r="R2438" s="2580"/>
      <c r="S2438" s="2580"/>
      <c r="T2438" s="2580"/>
      <c r="U2438" s="2580"/>
      <c r="V2438" s="2580"/>
      <c r="W2438" s="2580"/>
      <c r="X2438" s="2580"/>
      <c r="Y2438" s="2580"/>
      <c r="Z2438" s="2580"/>
      <c r="AA2438" s="2580"/>
      <c r="AB2438" s="2580"/>
      <c r="AC2438" s="2580"/>
      <c r="AD2438" s="2580"/>
      <c r="AE2438" s="2580"/>
      <c r="AF2438" s="2580"/>
      <c r="AG2438" s="2580"/>
      <c r="AH2438" s="2580"/>
      <c r="AI2438" s="2580"/>
      <c r="AJ2438" s="2580"/>
      <c r="AK2438" s="2581"/>
    </row>
    <row r="2439" spans="2:37" s="2786" customFormat="1" ht="17.25" customHeight="1" thickBot="1" x14ac:dyDescent="0.25">
      <c r="B2439" s="3620" t="s">
        <v>5061</v>
      </c>
      <c r="C2439" s="3621"/>
      <c r="D2439" s="3731">
        <v>41408</v>
      </c>
      <c r="E2439" s="3732"/>
      <c r="F2439" s="2670"/>
      <c r="G2439" s="2580"/>
      <c r="H2439" s="2580"/>
      <c r="I2439" s="2580"/>
      <c r="J2439" s="2580"/>
      <c r="K2439" s="2580"/>
      <c r="L2439" s="2580"/>
      <c r="M2439" s="2580"/>
      <c r="N2439" s="2580"/>
      <c r="O2439" s="2580"/>
      <c r="P2439" s="2580"/>
      <c r="Q2439" s="2580"/>
      <c r="R2439" s="2580"/>
      <c r="S2439" s="2580"/>
      <c r="T2439" s="2580"/>
      <c r="U2439" s="2580"/>
      <c r="V2439" s="2580"/>
      <c r="W2439" s="2580"/>
      <c r="X2439" s="2580"/>
      <c r="Y2439" s="2580"/>
      <c r="Z2439" s="2580"/>
      <c r="AA2439" s="2580"/>
      <c r="AB2439" s="2580"/>
      <c r="AC2439" s="2580"/>
      <c r="AD2439" s="2580"/>
      <c r="AE2439" s="2580"/>
      <c r="AF2439" s="2580"/>
      <c r="AG2439" s="2580"/>
      <c r="AH2439" s="2580"/>
      <c r="AI2439" s="2580"/>
      <c r="AJ2439" s="2580"/>
      <c r="AK2439" s="2581"/>
    </row>
    <row r="2440" spans="2:37" s="2786" customFormat="1" ht="93" customHeight="1" thickBot="1" x14ac:dyDescent="0.25">
      <c r="B2440" s="3633" t="s">
        <v>5062</v>
      </c>
      <c r="C2440" s="3677"/>
      <c r="D2440" s="3721" t="s">
        <v>5292</v>
      </c>
      <c r="E2440" s="3722"/>
      <c r="F2440" s="3722"/>
      <c r="G2440" s="3722"/>
      <c r="H2440" s="3722"/>
      <c r="I2440" s="3722"/>
      <c r="J2440" s="3722"/>
      <c r="K2440" s="3723"/>
      <c r="L2440" s="2580"/>
      <c r="M2440" s="2580"/>
      <c r="N2440" s="2580"/>
      <c r="O2440" s="2580"/>
      <c r="P2440" s="2580"/>
      <c r="Q2440" s="2580"/>
      <c r="R2440" s="2580"/>
      <c r="S2440" s="2580"/>
      <c r="T2440" s="2580"/>
      <c r="U2440" s="2580"/>
      <c r="V2440" s="2580"/>
      <c r="W2440" s="2580"/>
      <c r="X2440" s="2580"/>
      <c r="Y2440" s="2580"/>
      <c r="Z2440" s="2580"/>
      <c r="AA2440" s="2580"/>
      <c r="AB2440" s="2580"/>
      <c r="AC2440" s="2580"/>
      <c r="AD2440" s="2580"/>
      <c r="AE2440" s="2580"/>
      <c r="AF2440" s="2580"/>
      <c r="AG2440" s="2580"/>
      <c r="AH2440" s="2580"/>
      <c r="AI2440" s="2580"/>
      <c r="AJ2440" s="2580"/>
      <c r="AK2440" s="2581"/>
    </row>
    <row r="2441" spans="2:37" s="2786" customFormat="1" ht="17.25" customHeight="1" thickBot="1" x14ac:dyDescent="0.25">
      <c r="B2441" s="3635"/>
      <c r="C2441" s="3626"/>
      <c r="D2441" s="3626"/>
      <c r="E2441" s="3626"/>
      <c r="F2441" s="3626"/>
      <c r="G2441" s="3626"/>
      <c r="H2441" s="3626"/>
      <c r="I2441" s="3626"/>
      <c r="J2441" s="3626"/>
      <c r="K2441" s="3626"/>
      <c r="L2441" s="3626"/>
      <c r="M2441" s="3626"/>
      <c r="N2441" s="3626"/>
      <c r="O2441" s="3626"/>
      <c r="P2441" s="3626"/>
      <c r="Q2441" s="3626"/>
      <c r="R2441" s="2580"/>
      <c r="S2441" s="2580"/>
      <c r="T2441" s="2580"/>
      <c r="U2441" s="2580"/>
      <c r="V2441" s="2580"/>
      <c r="W2441" s="2580"/>
      <c r="X2441" s="2580"/>
      <c r="Y2441" s="2580"/>
      <c r="Z2441" s="2580"/>
      <c r="AA2441" s="2580"/>
      <c r="AB2441" s="2580"/>
      <c r="AC2441" s="2580"/>
      <c r="AD2441" s="2580"/>
      <c r="AE2441" s="2580"/>
      <c r="AF2441" s="2580"/>
      <c r="AG2441" s="2580"/>
      <c r="AH2441" s="2580"/>
      <c r="AI2441" s="2580"/>
      <c r="AJ2441" s="2580"/>
      <c r="AK2441" s="2581"/>
    </row>
    <row r="2442" spans="2:37" s="2786" customFormat="1" ht="27" customHeight="1" thickBot="1" x14ac:dyDescent="0.25">
      <c r="B2442" s="3627" t="s">
        <v>5063</v>
      </c>
      <c r="C2442" s="3627"/>
      <c r="D2442" s="3627" t="s">
        <v>5053</v>
      </c>
      <c r="E2442" s="3627" t="s">
        <v>5064</v>
      </c>
      <c r="F2442" s="3629" t="s">
        <v>224</v>
      </c>
      <c r="G2442" s="3629"/>
      <c r="H2442" s="3629"/>
      <c r="I2442" s="3629"/>
      <c r="J2442" s="3629"/>
      <c r="K2442" s="3629"/>
      <c r="L2442" s="3629"/>
      <c r="M2442" s="3629"/>
      <c r="N2442" s="3629"/>
      <c r="O2442" s="3629"/>
      <c r="P2442" s="3629"/>
      <c r="Q2442" s="3629"/>
      <c r="R2442" s="3629"/>
      <c r="S2442" s="3629" t="s">
        <v>340</v>
      </c>
      <c r="T2442" s="3629"/>
      <c r="U2442" s="3629"/>
      <c r="V2442" s="3629"/>
      <c r="W2442" s="3629"/>
      <c r="X2442" s="3629"/>
      <c r="Y2442" s="3629"/>
      <c r="Z2442" s="3629"/>
      <c r="AA2442" s="3629"/>
      <c r="AB2442" s="3629"/>
      <c r="AC2442" s="3629"/>
      <c r="AD2442" s="3629" t="s">
        <v>225</v>
      </c>
      <c r="AE2442" s="3629"/>
      <c r="AF2442" s="3629"/>
      <c r="AG2442" s="3629"/>
      <c r="AH2442" s="3630" t="s">
        <v>5048</v>
      </c>
      <c r="AI2442" s="3630"/>
      <c r="AJ2442" s="3630"/>
      <c r="AK2442" s="2581"/>
    </row>
    <row r="2443" spans="2:37" s="2786" customFormat="1" ht="26.25" customHeight="1" thickBot="1" x14ac:dyDescent="0.25">
      <c r="B2443" s="3628"/>
      <c r="C2443" s="3628"/>
      <c r="D2443" s="3628"/>
      <c r="E2443" s="3628"/>
      <c r="F2443" s="3628" t="s">
        <v>5065</v>
      </c>
      <c r="G2443" s="3628" t="s">
        <v>5066</v>
      </c>
      <c r="H2443" s="3627" t="s">
        <v>5067</v>
      </c>
      <c r="I2443" s="3631" t="s">
        <v>5068</v>
      </c>
      <c r="J2443" s="3631" t="s">
        <v>5069</v>
      </c>
      <c r="K2443" s="3632" t="s">
        <v>5070</v>
      </c>
      <c r="L2443" s="3632" t="s">
        <v>5071</v>
      </c>
      <c r="M2443" s="3631" t="s">
        <v>5072</v>
      </c>
      <c r="N2443" s="3631"/>
      <c r="O2443" s="3632" t="s">
        <v>5073</v>
      </c>
      <c r="P2443" s="3632" t="s">
        <v>5074</v>
      </c>
      <c r="Q2443" s="3632" t="s">
        <v>5075</v>
      </c>
      <c r="R2443" s="3632" t="s">
        <v>5076</v>
      </c>
      <c r="S2443" s="3627" t="s">
        <v>5077</v>
      </c>
      <c r="T2443" s="3627" t="s">
        <v>5078</v>
      </c>
      <c r="U2443" s="3627" t="s">
        <v>5079</v>
      </c>
      <c r="V2443" s="3627" t="s">
        <v>5080</v>
      </c>
      <c r="W2443" s="3627" t="s">
        <v>5081</v>
      </c>
      <c r="X2443" s="3627" t="s">
        <v>5082</v>
      </c>
      <c r="Y2443" s="3627" t="s">
        <v>5083</v>
      </c>
      <c r="Z2443" s="3627" t="s">
        <v>5084</v>
      </c>
      <c r="AA2443" s="3627" t="s">
        <v>5085</v>
      </c>
      <c r="AB2443" s="3631" t="s">
        <v>5086</v>
      </c>
      <c r="AC2443" s="3631" t="s">
        <v>5087</v>
      </c>
      <c r="AD2443" s="3627" t="s">
        <v>5088</v>
      </c>
      <c r="AE2443" s="3627" t="s">
        <v>5089</v>
      </c>
      <c r="AF2443" s="3627" t="s">
        <v>5090</v>
      </c>
      <c r="AG2443" s="3627" t="s">
        <v>5091</v>
      </c>
      <c r="AH2443" s="3627" t="s">
        <v>1162</v>
      </c>
      <c r="AI2443" s="3627" t="s">
        <v>5049</v>
      </c>
      <c r="AJ2443" s="3627" t="s">
        <v>5050</v>
      </c>
      <c r="AK2443" s="2581"/>
    </row>
    <row r="2444" spans="2:37" s="2786" customFormat="1" ht="29.25" customHeight="1" thickBot="1" x14ac:dyDescent="0.25">
      <c r="B2444" s="3657"/>
      <c r="C2444" s="3657"/>
      <c r="D2444" s="3657"/>
      <c r="E2444" s="3657"/>
      <c r="F2444" s="3657"/>
      <c r="G2444" s="3657"/>
      <c r="H2444" s="3657"/>
      <c r="I2444" s="3693"/>
      <c r="J2444" s="3693"/>
      <c r="K2444" s="3693"/>
      <c r="L2444" s="3693"/>
      <c r="M2444" s="2671" t="s">
        <v>5092</v>
      </c>
      <c r="N2444" s="2668" t="s">
        <v>2809</v>
      </c>
      <c r="O2444" s="3693"/>
      <c r="P2444" s="3693"/>
      <c r="Q2444" s="3693"/>
      <c r="R2444" s="3693"/>
      <c r="S2444" s="3657"/>
      <c r="T2444" s="3657"/>
      <c r="U2444" s="3657"/>
      <c r="V2444" s="3657"/>
      <c r="W2444" s="3657"/>
      <c r="X2444" s="3657"/>
      <c r="Y2444" s="3657"/>
      <c r="Z2444" s="3657"/>
      <c r="AA2444" s="3657"/>
      <c r="AB2444" s="3693"/>
      <c r="AC2444" s="3693"/>
      <c r="AD2444" s="3657"/>
      <c r="AE2444" s="3657"/>
      <c r="AF2444" s="3657"/>
      <c r="AG2444" s="3657"/>
      <c r="AH2444" s="3657"/>
      <c r="AI2444" s="3657"/>
      <c r="AJ2444" s="3657"/>
      <c r="AK2444" s="2581"/>
    </row>
    <row r="2445" spans="2:37" s="2786" customFormat="1" ht="17.25" customHeight="1" x14ac:dyDescent="0.2">
      <c r="B2445" s="3768" t="s">
        <v>5293</v>
      </c>
      <c r="C2445" s="3769"/>
      <c r="D2445" s="2794" t="s">
        <v>1545</v>
      </c>
      <c r="E2445" s="2794" t="s">
        <v>1545</v>
      </c>
      <c r="F2445" s="2794" t="s">
        <v>1545</v>
      </c>
      <c r="G2445" s="2794" t="s">
        <v>1545</v>
      </c>
      <c r="H2445" s="2794" t="s">
        <v>1545</v>
      </c>
      <c r="I2445" s="2794" t="s">
        <v>1545</v>
      </c>
      <c r="J2445" s="2794" t="s">
        <v>1545</v>
      </c>
      <c r="K2445" s="2794" t="s">
        <v>1545</v>
      </c>
      <c r="L2445" s="2794" t="s">
        <v>1545</v>
      </c>
      <c r="M2445" s="2794" t="s">
        <v>1545</v>
      </c>
      <c r="N2445" s="2794" t="s">
        <v>1545</v>
      </c>
      <c r="O2445" s="2794" t="s">
        <v>1545</v>
      </c>
      <c r="P2445" s="2794" t="s">
        <v>1545</v>
      </c>
      <c r="Q2445" s="2794" t="s">
        <v>1545</v>
      </c>
      <c r="R2445" s="2794" t="s">
        <v>1545</v>
      </c>
      <c r="S2445" s="2794" t="s">
        <v>1545</v>
      </c>
      <c r="T2445" s="2794" t="s">
        <v>1545</v>
      </c>
      <c r="U2445" s="2794" t="s">
        <v>1545</v>
      </c>
      <c r="V2445" s="2794" t="s">
        <v>1545</v>
      </c>
      <c r="W2445" s="2794" t="s">
        <v>1545</v>
      </c>
      <c r="X2445" s="2794" t="s">
        <v>1545</v>
      </c>
      <c r="Y2445" s="2794" t="s">
        <v>1545</v>
      </c>
      <c r="Z2445" s="2794" t="s">
        <v>1545</v>
      </c>
      <c r="AA2445" s="2794" t="s">
        <v>1545</v>
      </c>
      <c r="AB2445" s="2794" t="s">
        <v>1545</v>
      </c>
      <c r="AC2445" s="2794" t="s">
        <v>1545</v>
      </c>
      <c r="AD2445" s="2794" t="s">
        <v>1545</v>
      </c>
      <c r="AE2445" s="2794" t="s">
        <v>1545</v>
      </c>
      <c r="AF2445" s="2794" t="s">
        <v>1545</v>
      </c>
      <c r="AG2445" s="2794" t="s">
        <v>1545</v>
      </c>
      <c r="AH2445" s="2795" t="s">
        <v>5294</v>
      </c>
      <c r="AI2445" s="2796">
        <v>1</v>
      </c>
      <c r="AJ2445" s="2797">
        <v>0.99</v>
      </c>
      <c r="AK2445" s="2581"/>
    </row>
    <row r="2446" spans="2:37" s="2786" customFormat="1" ht="17.25" customHeight="1" x14ac:dyDescent="0.2">
      <c r="B2446" s="2684" t="s">
        <v>5295</v>
      </c>
      <c r="C2446" s="2685"/>
      <c r="D2446" s="2789" t="s">
        <v>1545</v>
      </c>
      <c r="E2446" s="2789" t="s">
        <v>1545</v>
      </c>
      <c r="F2446" s="2789" t="s">
        <v>1545</v>
      </c>
      <c r="G2446" s="2789" t="s">
        <v>1545</v>
      </c>
      <c r="H2446" s="2789" t="s">
        <v>1545</v>
      </c>
      <c r="I2446" s="2789" t="s">
        <v>1545</v>
      </c>
      <c r="J2446" s="2789" t="s">
        <v>1545</v>
      </c>
      <c r="K2446" s="2789" t="s">
        <v>1545</v>
      </c>
      <c r="L2446" s="2789" t="s">
        <v>1545</v>
      </c>
      <c r="M2446" s="2789" t="s">
        <v>1545</v>
      </c>
      <c r="N2446" s="2789" t="s">
        <v>1545</v>
      </c>
      <c r="O2446" s="2789" t="s">
        <v>1545</v>
      </c>
      <c r="P2446" s="2789" t="s">
        <v>1545</v>
      </c>
      <c r="Q2446" s="2789" t="s">
        <v>1545</v>
      </c>
      <c r="R2446" s="2789" t="s">
        <v>1545</v>
      </c>
      <c r="S2446" s="2789" t="s">
        <v>1545</v>
      </c>
      <c r="T2446" s="2789" t="s">
        <v>1545</v>
      </c>
      <c r="U2446" s="2789" t="s">
        <v>1545</v>
      </c>
      <c r="V2446" s="2789" t="s">
        <v>1545</v>
      </c>
      <c r="W2446" s="2789" t="s">
        <v>1545</v>
      </c>
      <c r="X2446" s="2789" t="s">
        <v>1545</v>
      </c>
      <c r="Y2446" s="2789" t="s">
        <v>1545</v>
      </c>
      <c r="Z2446" s="2789" t="s">
        <v>1545</v>
      </c>
      <c r="AA2446" s="2789" t="s">
        <v>1545</v>
      </c>
      <c r="AB2446" s="2789" t="s">
        <v>1545</v>
      </c>
      <c r="AC2446" s="2789" t="s">
        <v>1545</v>
      </c>
      <c r="AD2446" s="2789" t="s">
        <v>1545</v>
      </c>
      <c r="AE2446" s="2789" t="s">
        <v>1545</v>
      </c>
      <c r="AF2446" s="2789" t="s">
        <v>1545</v>
      </c>
      <c r="AG2446" s="2789" t="s">
        <v>1545</v>
      </c>
      <c r="AH2446" s="2785" t="s">
        <v>5294</v>
      </c>
      <c r="AI2446" s="2726">
        <v>1</v>
      </c>
      <c r="AJ2446" s="2716">
        <v>1.99</v>
      </c>
      <c r="AK2446" s="2581"/>
    </row>
    <row r="2447" spans="2:37" s="2786" customFormat="1" ht="17.25" customHeight="1" x14ac:dyDescent="0.2">
      <c r="B2447" s="2705" t="s">
        <v>5296</v>
      </c>
      <c r="C2447" s="2706"/>
      <c r="D2447" s="2789" t="s">
        <v>1545</v>
      </c>
      <c r="E2447" s="2789" t="s">
        <v>1545</v>
      </c>
      <c r="F2447" s="2789" t="s">
        <v>1545</v>
      </c>
      <c r="G2447" s="2789" t="s">
        <v>1545</v>
      </c>
      <c r="H2447" s="2789" t="s">
        <v>1545</v>
      </c>
      <c r="I2447" s="2789" t="s">
        <v>1545</v>
      </c>
      <c r="J2447" s="2789" t="s">
        <v>1545</v>
      </c>
      <c r="K2447" s="2789" t="s">
        <v>1545</v>
      </c>
      <c r="L2447" s="2789" t="s">
        <v>1545</v>
      </c>
      <c r="M2447" s="2789" t="s">
        <v>1545</v>
      </c>
      <c r="N2447" s="2789" t="s">
        <v>1545</v>
      </c>
      <c r="O2447" s="2789" t="s">
        <v>1545</v>
      </c>
      <c r="P2447" s="2789" t="s">
        <v>1545</v>
      </c>
      <c r="Q2447" s="2789" t="s">
        <v>1545</v>
      </c>
      <c r="R2447" s="2789" t="s">
        <v>1545</v>
      </c>
      <c r="S2447" s="2789" t="s">
        <v>1545</v>
      </c>
      <c r="T2447" s="2789" t="s">
        <v>1545</v>
      </c>
      <c r="U2447" s="2789" t="s">
        <v>1545</v>
      </c>
      <c r="V2447" s="2789" t="s">
        <v>1545</v>
      </c>
      <c r="W2447" s="2789" t="s">
        <v>1545</v>
      </c>
      <c r="X2447" s="2789" t="s">
        <v>1545</v>
      </c>
      <c r="Y2447" s="2789" t="s">
        <v>1545</v>
      </c>
      <c r="Z2447" s="2789" t="s">
        <v>1545</v>
      </c>
      <c r="AA2447" s="2789" t="s">
        <v>1545</v>
      </c>
      <c r="AB2447" s="2789" t="s">
        <v>1545</v>
      </c>
      <c r="AC2447" s="2789" t="s">
        <v>1545</v>
      </c>
      <c r="AD2447" s="2789" t="s">
        <v>1545</v>
      </c>
      <c r="AE2447" s="2789" t="s">
        <v>1545</v>
      </c>
      <c r="AF2447" s="2789" t="s">
        <v>1545</v>
      </c>
      <c r="AG2447" s="2789" t="s">
        <v>1545</v>
      </c>
      <c r="AH2447" s="2785" t="s">
        <v>5294</v>
      </c>
      <c r="AI2447" s="2793">
        <v>1</v>
      </c>
      <c r="AJ2447" s="2716">
        <v>2.99</v>
      </c>
      <c r="AK2447" s="2581"/>
    </row>
    <row r="2448" spans="2:37" s="2786" customFormat="1" ht="17.25" customHeight="1" x14ac:dyDescent="0.2">
      <c r="B2448" s="2705" t="s">
        <v>5297</v>
      </c>
      <c r="C2448" s="2706"/>
      <c r="D2448" s="2789" t="s">
        <v>1545</v>
      </c>
      <c r="E2448" s="2789" t="s">
        <v>1545</v>
      </c>
      <c r="F2448" s="2789" t="s">
        <v>1545</v>
      </c>
      <c r="G2448" s="2789" t="s">
        <v>1545</v>
      </c>
      <c r="H2448" s="2789" t="s">
        <v>1545</v>
      </c>
      <c r="I2448" s="2789" t="s">
        <v>1545</v>
      </c>
      <c r="J2448" s="2789" t="s">
        <v>1545</v>
      </c>
      <c r="K2448" s="2789" t="s">
        <v>1545</v>
      </c>
      <c r="L2448" s="2789" t="s">
        <v>1545</v>
      </c>
      <c r="M2448" s="2789" t="s">
        <v>1545</v>
      </c>
      <c r="N2448" s="2789" t="s">
        <v>1545</v>
      </c>
      <c r="O2448" s="2789" t="s">
        <v>1545</v>
      </c>
      <c r="P2448" s="2789" t="s">
        <v>1545</v>
      </c>
      <c r="Q2448" s="2789" t="s">
        <v>1545</v>
      </c>
      <c r="R2448" s="2789" t="s">
        <v>1545</v>
      </c>
      <c r="S2448" s="2789" t="s">
        <v>1545</v>
      </c>
      <c r="T2448" s="2789" t="s">
        <v>1545</v>
      </c>
      <c r="U2448" s="2789" t="s">
        <v>1545</v>
      </c>
      <c r="V2448" s="2789" t="s">
        <v>1545</v>
      </c>
      <c r="W2448" s="2789" t="s">
        <v>1545</v>
      </c>
      <c r="X2448" s="2789" t="s">
        <v>1545</v>
      </c>
      <c r="Y2448" s="2789" t="s">
        <v>1545</v>
      </c>
      <c r="Z2448" s="2789" t="s">
        <v>1545</v>
      </c>
      <c r="AA2448" s="2789" t="s">
        <v>1545</v>
      </c>
      <c r="AB2448" s="2789" t="s">
        <v>1545</v>
      </c>
      <c r="AC2448" s="2789" t="s">
        <v>1545</v>
      </c>
      <c r="AD2448" s="2789" t="s">
        <v>1545</v>
      </c>
      <c r="AE2448" s="2789" t="s">
        <v>1545</v>
      </c>
      <c r="AF2448" s="2789" t="s">
        <v>1545</v>
      </c>
      <c r="AG2448" s="2789" t="s">
        <v>1545</v>
      </c>
      <c r="AH2448" s="2785" t="s">
        <v>5294</v>
      </c>
      <c r="AI2448" s="2793">
        <v>1</v>
      </c>
      <c r="AJ2448" s="2716">
        <v>3.99</v>
      </c>
      <c r="AK2448" s="2581"/>
    </row>
    <row r="2449" spans="2:37" s="2786" customFormat="1" ht="17.25" customHeight="1" x14ac:dyDescent="0.2">
      <c r="B2449" s="2705" t="s">
        <v>5298</v>
      </c>
      <c r="C2449" s="2706"/>
      <c r="D2449" s="2789" t="s">
        <v>1545</v>
      </c>
      <c r="E2449" s="2789" t="s">
        <v>1545</v>
      </c>
      <c r="F2449" s="2789" t="s">
        <v>1545</v>
      </c>
      <c r="G2449" s="2789" t="s">
        <v>1545</v>
      </c>
      <c r="H2449" s="2789" t="s">
        <v>1545</v>
      </c>
      <c r="I2449" s="2789" t="s">
        <v>1545</v>
      </c>
      <c r="J2449" s="2789" t="s">
        <v>1545</v>
      </c>
      <c r="K2449" s="2789" t="s">
        <v>1545</v>
      </c>
      <c r="L2449" s="2789" t="s">
        <v>1545</v>
      </c>
      <c r="M2449" s="2789" t="s">
        <v>1545</v>
      </c>
      <c r="N2449" s="2789" t="s">
        <v>1545</v>
      </c>
      <c r="O2449" s="2789" t="s">
        <v>1545</v>
      </c>
      <c r="P2449" s="2789" t="s">
        <v>1545</v>
      </c>
      <c r="Q2449" s="2789" t="s">
        <v>1545</v>
      </c>
      <c r="R2449" s="2789" t="s">
        <v>1545</v>
      </c>
      <c r="S2449" s="2789" t="s">
        <v>1545</v>
      </c>
      <c r="T2449" s="2789" t="s">
        <v>1545</v>
      </c>
      <c r="U2449" s="2789" t="s">
        <v>1545</v>
      </c>
      <c r="V2449" s="2789" t="s">
        <v>1545</v>
      </c>
      <c r="W2449" s="2789" t="s">
        <v>1545</v>
      </c>
      <c r="X2449" s="2789" t="s">
        <v>1545</v>
      </c>
      <c r="Y2449" s="2789" t="s">
        <v>1545</v>
      </c>
      <c r="Z2449" s="2789" t="s">
        <v>1545</v>
      </c>
      <c r="AA2449" s="2789" t="s">
        <v>1545</v>
      </c>
      <c r="AB2449" s="2789" t="s">
        <v>1545</v>
      </c>
      <c r="AC2449" s="2789" t="s">
        <v>1545</v>
      </c>
      <c r="AD2449" s="2789" t="s">
        <v>1545</v>
      </c>
      <c r="AE2449" s="2789" t="s">
        <v>1545</v>
      </c>
      <c r="AF2449" s="2789" t="s">
        <v>1545</v>
      </c>
      <c r="AG2449" s="2789" t="s">
        <v>1545</v>
      </c>
      <c r="AH2449" s="2785" t="s">
        <v>5294</v>
      </c>
      <c r="AI2449" s="2793">
        <v>1</v>
      </c>
      <c r="AJ2449" s="2716">
        <v>4.99</v>
      </c>
      <c r="AK2449" s="2581"/>
    </row>
    <row r="2450" spans="2:37" s="2786" customFormat="1" ht="17.25" customHeight="1" x14ac:dyDescent="0.2">
      <c r="B2450" s="2705" t="s">
        <v>5299</v>
      </c>
      <c r="C2450" s="2706"/>
      <c r="D2450" s="2789" t="s">
        <v>1545</v>
      </c>
      <c r="E2450" s="2789" t="s">
        <v>1545</v>
      </c>
      <c r="F2450" s="2789" t="s">
        <v>1545</v>
      </c>
      <c r="G2450" s="2789" t="s">
        <v>1545</v>
      </c>
      <c r="H2450" s="2789" t="s">
        <v>1545</v>
      </c>
      <c r="I2450" s="2789" t="s">
        <v>1545</v>
      </c>
      <c r="J2450" s="2789" t="s">
        <v>1545</v>
      </c>
      <c r="K2450" s="2789" t="s">
        <v>1545</v>
      </c>
      <c r="L2450" s="2789" t="s">
        <v>1545</v>
      </c>
      <c r="M2450" s="2789" t="s">
        <v>1545</v>
      </c>
      <c r="N2450" s="2789" t="s">
        <v>1545</v>
      </c>
      <c r="O2450" s="2789" t="s">
        <v>1545</v>
      </c>
      <c r="P2450" s="2789" t="s">
        <v>1545</v>
      </c>
      <c r="Q2450" s="2789" t="s">
        <v>1545</v>
      </c>
      <c r="R2450" s="2789" t="s">
        <v>1545</v>
      </c>
      <c r="S2450" s="2789" t="s">
        <v>1545</v>
      </c>
      <c r="T2450" s="2789" t="s">
        <v>1545</v>
      </c>
      <c r="U2450" s="2789" t="s">
        <v>1545</v>
      </c>
      <c r="V2450" s="2789" t="s">
        <v>1545</v>
      </c>
      <c r="W2450" s="2789" t="s">
        <v>1545</v>
      </c>
      <c r="X2450" s="2789" t="s">
        <v>1545</v>
      </c>
      <c r="Y2450" s="2789" t="s">
        <v>1545</v>
      </c>
      <c r="Z2450" s="2789" t="s">
        <v>1545</v>
      </c>
      <c r="AA2450" s="2789" t="s">
        <v>1545</v>
      </c>
      <c r="AB2450" s="2789" t="s">
        <v>1545</v>
      </c>
      <c r="AC2450" s="2789" t="s">
        <v>1545</v>
      </c>
      <c r="AD2450" s="2789" t="s">
        <v>1545</v>
      </c>
      <c r="AE2450" s="2789" t="s">
        <v>1545</v>
      </c>
      <c r="AF2450" s="2789" t="s">
        <v>1545</v>
      </c>
      <c r="AG2450" s="2789" t="s">
        <v>1545</v>
      </c>
      <c r="AH2450" s="2785" t="s">
        <v>5294</v>
      </c>
      <c r="AI2450" s="2793">
        <v>1</v>
      </c>
      <c r="AJ2450" s="2716">
        <v>5.99</v>
      </c>
      <c r="AK2450" s="2581"/>
    </row>
    <row r="2451" spans="2:37" s="2786" customFormat="1" ht="17.25" customHeight="1" x14ac:dyDescent="0.2">
      <c r="B2451" s="2705" t="s">
        <v>5300</v>
      </c>
      <c r="C2451" s="2706"/>
      <c r="D2451" s="2789" t="s">
        <v>1545</v>
      </c>
      <c r="E2451" s="2789" t="s">
        <v>1545</v>
      </c>
      <c r="F2451" s="2789" t="s">
        <v>1545</v>
      </c>
      <c r="G2451" s="2789" t="s">
        <v>1545</v>
      </c>
      <c r="H2451" s="2789" t="s">
        <v>1545</v>
      </c>
      <c r="I2451" s="2789" t="s">
        <v>1545</v>
      </c>
      <c r="J2451" s="2789" t="s">
        <v>1545</v>
      </c>
      <c r="K2451" s="2789" t="s">
        <v>1545</v>
      </c>
      <c r="L2451" s="2789" t="s">
        <v>1545</v>
      </c>
      <c r="M2451" s="2789" t="s">
        <v>1545</v>
      </c>
      <c r="N2451" s="2789" t="s">
        <v>1545</v>
      </c>
      <c r="O2451" s="2789" t="s">
        <v>1545</v>
      </c>
      <c r="P2451" s="2789" t="s">
        <v>1545</v>
      </c>
      <c r="Q2451" s="2789" t="s">
        <v>1545</v>
      </c>
      <c r="R2451" s="2789" t="s">
        <v>1545</v>
      </c>
      <c r="S2451" s="2789" t="s">
        <v>1545</v>
      </c>
      <c r="T2451" s="2789" t="s">
        <v>1545</v>
      </c>
      <c r="U2451" s="2789" t="s">
        <v>1545</v>
      </c>
      <c r="V2451" s="2789" t="s">
        <v>1545</v>
      </c>
      <c r="W2451" s="2789" t="s">
        <v>1545</v>
      </c>
      <c r="X2451" s="2789" t="s">
        <v>1545</v>
      </c>
      <c r="Y2451" s="2789" t="s">
        <v>1545</v>
      </c>
      <c r="Z2451" s="2789" t="s">
        <v>1545</v>
      </c>
      <c r="AA2451" s="2789" t="s">
        <v>1545</v>
      </c>
      <c r="AB2451" s="2789" t="s">
        <v>1545</v>
      </c>
      <c r="AC2451" s="2789" t="s">
        <v>1545</v>
      </c>
      <c r="AD2451" s="2789" t="s">
        <v>1545</v>
      </c>
      <c r="AE2451" s="2789" t="s">
        <v>1545</v>
      </c>
      <c r="AF2451" s="2789" t="s">
        <v>1545</v>
      </c>
      <c r="AG2451" s="2789" t="s">
        <v>1545</v>
      </c>
      <c r="AH2451" s="2785" t="s">
        <v>5294</v>
      </c>
      <c r="AI2451" s="2793">
        <v>1</v>
      </c>
      <c r="AJ2451" s="2716">
        <v>6.99</v>
      </c>
      <c r="AK2451" s="2581"/>
    </row>
    <row r="2452" spans="2:37" s="2786" customFormat="1" ht="17.25" customHeight="1" x14ac:dyDescent="0.2">
      <c r="B2452" s="3764" t="s">
        <v>5301</v>
      </c>
      <c r="C2452" s="3765"/>
      <c r="D2452" s="2789" t="s">
        <v>1545</v>
      </c>
      <c r="E2452" s="2789" t="s">
        <v>1545</v>
      </c>
      <c r="F2452" s="2789" t="s">
        <v>1545</v>
      </c>
      <c r="G2452" s="2789" t="s">
        <v>1545</v>
      </c>
      <c r="H2452" s="2789" t="s">
        <v>1545</v>
      </c>
      <c r="I2452" s="2789" t="s">
        <v>1545</v>
      </c>
      <c r="J2452" s="2789" t="s">
        <v>1545</v>
      </c>
      <c r="K2452" s="2789" t="s">
        <v>1545</v>
      </c>
      <c r="L2452" s="2789" t="s">
        <v>1545</v>
      </c>
      <c r="M2452" s="2789" t="s">
        <v>1545</v>
      </c>
      <c r="N2452" s="2789" t="s">
        <v>1545</v>
      </c>
      <c r="O2452" s="2789" t="s">
        <v>1545</v>
      </c>
      <c r="P2452" s="2789" t="s">
        <v>1545</v>
      </c>
      <c r="Q2452" s="2789" t="s">
        <v>1545</v>
      </c>
      <c r="R2452" s="2789" t="s">
        <v>1545</v>
      </c>
      <c r="S2452" s="2789" t="s">
        <v>1545</v>
      </c>
      <c r="T2452" s="2789" t="s">
        <v>1545</v>
      </c>
      <c r="U2452" s="2789" t="s">
        <v>1545</v>
      </c>
      <c r="V2452" s="2789" t="s">
        <v>1545</v>
      </c>
      <c r="W2452" s="2789" t="s">
        <v>1545</v>
      </c>
      <c r="X2452" s="2789" t="s">
        <v>1545</v>
      </c>
      <c r="Y2452" s="2789" t="s">
        <v>1545</v>
      </c>
      <c r="Z2452" s="2789" t="s">
        <v>1545</v>
      </c>
      <c r="AA2452" s="2789" t="s">
        <v>1545</v>
      </c>
      <c r="AB2452" s="2789" t="s">
        <v>1545</v>
      </c>
      <c r="AC2452" s="2789" t="s">
        <v>1545</v>
      </c>
      <c r="AD2452" s="2789" t="s">
        <v>1545</v>
      </c>
      <c r="AE2452" s="2789" t="s">
        <v>1545</v>
      </c>
      <c r="AF2452" s="2789" t="s">
        <v>1545</v>
      </c>
      <c r="AG2452" s="2789" t="s">
        <v>1545</v>
      </c>
      <c r="AH2452" s="2785" t="s">
        <v>5294</v>
      </c>
      <c r="AI2452" s="2793">
        <v>1</v>
      </c>
      <c r="AJ2452" s="2716">
        <v>7.99</v>
      </c>
      <c r="AK2452" s="2581"/>
    </row>
    <row r="2453" spans="2:37" s="2786" customFormat="1" ht="17.25" customHeight="1" thickBot="1" x14ac:dyDescent="0.25">
      <c r="B2453" s="3766" t="s">
        <v>5302</v>
      </c>
      <c r="C2453" s="3767"/>
      <c r="D2453" s="3108" t="s">
        <v>1545</v>
      </c>
      <c r="E2453" s="3108" t="s">
        <v>1545</v>
      </c>
      <c r="F2453" s="3108" t="s">
        <v>1545</v>
      </c>
      <c r="G2453" s="3108" t="s">
        <v>1545</v>
      </c>
      <c r="H2453" s="3108" t="s">
        <v>1545</v>
      </c>
      <c r="I2453" s="3108" t="s">
        <v>1545</v>
      </c>
      <c r="J2453" s="3108" t="s">
        <v>1545</v>
      </c>
      <c r="K2453" s="3108" t="s">
        <v>1545</v>
      </c>
      <c r="L2453" s="3108" t="s">
        <v>1545</v>
      </c>
      <c r="M2453" s="3108" t="s">
        <v>1545</v>
      </c>
      <c r="N2453" s="3108" t="s">
        <v>1545</v>
      </c>
      <c r="O2453" s="3108" t="s">
        <v>1545</v>
      </c>
      <c r="P2453" s="3108" t="s">
        <v>1545</v>
      </c>
      <c r="Q2453" s="3108" t="s">
        <v>1545</v>
      </c>
      <c r="R2453" s="3108" t="s">
        <v>1545</v>
      </c>
      <c r="S2453" s="3108" t="s">
        <v>1545</v>
      </c>
      <c r="T2453" s="3108" t="s">
        <v>1545</v>
      </c>
      <c r="U2453" s="3108" t="s">
        <v>1545</v>
      </c>
      <c r="V2453" s="3108" t="s">
        <v>1545</v>
      </c>
      <c r="W2453" s="3108" t="s">
        <v>1545</v>
      </c>
      <c r="X2453" s="3108" t="s">
        <v>1545</v>
      </c>
      <c r="Y2453" s="3108" t="s">
        <v>1545</v>
      </c>
      <c r="Z2453" s="3108" t="s">
        <v>1545</v>
      </c>
      <c r="AA2453" s="3108" t="s">
        <v>1545</v>
      </c>
      <c r="AB2453" s="3108" t="s">
        <v>1545</v>
      </c>
      <c r="AC2453" s="3108" t="s">
        <v>1545</v>
      </c>
      <c r="AD2453" s="3108" t="s">
        <v>1545</v>
      </c>
      <c r="AE2453" s="3108" t="s">
        <v>1545</v>
      </c>
      <c r="AF2453" s="3108" t="s">
        <v>1545</v>
      </c>
      <c r="AG2453" s="3108" t="s">
        <v>1545</v>
      </c>
      <c r="AH2453" s="3114" t="s">
        <v>5294</v>
      </c>
      <c r="AI2453" s="3130">
        <v>1</v>
      </c>
      <c r="AJ2453" s="3129">
        <v>9.99</v>
      </c>
      <c r="AK2453" s="2581"/>
    </row>
    <row r="2454" spans="2:37" s="2786" customFormat="1" ht="17.25" customHeight="1" x14ac:dyDescent="0.2">
      <c r="B2454" s="2582"/>
      <c r="C2454" s="2575"/>
      <c r="D2454" s="2575"/>
      <c r="E2454" s="2575"/>
      <c r="F2454" s="2575"/>
      <c r="G2454" s="2575"/>
      <c r="H2454" s="2575"/>
      <c r="I2454" s="2576"/>
      <c r="J2454" s="2576"/>
      <c r="K2454" s="2576"/>
      <c r="L2454" s="2576"/>
      <c r="M2454" s="2575"/>
      <c r="N2454" s="2576"/>
      <c r="O2454" s="2576"/>
      <c r="P2454" s="2576"/>
      <c r="Q2454" s="2576"/>
      <c r="R2454" s="2576"/>
      <c r="S2454" s="2575"/>
      <c r="T2454" s="2574"/>
      <c r="U2454" s="2574"/>
      <c r="V2454" s="2574"/>
      <c r="W2454" s="2574"/>
      <c r="X2454" s="2574"/>
      <c r="Y2454" s="2574"/>
      <c r="Z2454" s="2574"/>
      <c r="AA2454" s="2574"/>
      <c r="AB2454" s="2574"/>
      <c r="AC2454" s="2574"/>
      <c r="AD2454" s="2574"/>
      <c r="AE2454" s="2574"/>
      <c r="AF2454" s="2574"/>
      <c r="AG2454" s="2574"/>
      <c r="AH2454" s="2574"/>
      <c r="AI2454" s="2574"/>
      <c r="AJ2454" s="2577"/>
      <c r="AK2454" s="2581"/>
    </row>
    <row r="2455" spans="2:37" s="2786" customFormat="1" ht="17.25" customHeight="1" x14ac:dyDescent="0.2">
      <c r="B2455" s="3641" t="s">
        <v>5051</v>
      </c>
      <c r="C2455" s="3642"/>
      <c r="D2455" s="3640" t="s">
        <v>1545</v>
      </c>
      <c r="E2455" s="3640"/>
      <c r="F2455" s="3640"/>
      <c r="G2455" s="3640"/>
      <c r="H2455" s="2578"/>
      <c r="I2455" s="2578"/>
      <c r="J2455" s="2578"/>
      <c r="K2455" s="2578"/>
      <c r="L2455" s="2578"/>
      <c r="M2455" s="2578"/>
      <c r="N2455" s="2578"/>
      <c r="O2455" s="2578"/>
      <c r="P2455" s="2578"/>
      <c r="Q2455" s="2578"/>
      <c r="R2455" s="2578"/>
      <c r="S2455" s="2578"/>
      <c r="T2455" s="2574"/>
      <c r="U2455" s="2574"/>
      <c r="V2455" s="2574"/>
      <c r="W2455" s="2574"/>
      <c r="X2455" s="2574"/>
      <c r="Y2455" s="2574"/>
      <c r="Z2455" s="2574"/>
      <c r="AA2455" s="2574"/>
      <c r="AB2455" s="2574"/>
      <c r="AC2455" s="2574"/>
      <c r="AD2455" s="2574"/>
      <c r="AE2455" s="2574"/>
      <c r="AF2455" s="2574"/>
      <c r="AG2455" s="2574"/>
      <c r="AH2455" s="2574"/>
      <c r="AI2455" s="2574"/>
      <c r="AJ2455" s="2577"/>
      <c r="AK2455" s="2581"/>
    </row>
    <row r="2456" spans="2:37" s="2786" customFormat="1" ht="17.25" customHeight="1" x14ac:dyDescent="0.2">
      <c r="B2456" s="3641" t="s">
        <v>5052</v>
      </c>
      <c r="C2456" s="3642"/>
      <c r="D2456" s="3770" t="s">
        <v>10</v>
      </c>
      <c r="E2456" s="3770"/>
      <c r="F2456" s="3770"/>
      <c r="G2456" s="3770"/>
      <c r="H2456" s="2578"/>
      <c r="I2456" s="2578"/>
      <c r="J2456" s="2578"/>
      <c r="K2456" s="2578"/>
      <c r="L2456" s="2578"/>
      <c r="M2456" s="2578"/>
      <c r="N2456" s="2578"/>
      <c r="O2456" s="2578"/>
      <c r="P2456" s="2578"/>
      <c r="Q2456" s="2578"/>
      <c r="R2456" s="2578"/>
      <c r="S2456" s="2578"/>
      <c r="T2456" s="2574"/>
      <c r="U2456" s="2574"/>
      <c r="V2456" s="2574"/>
      <c r="W2456" s="2574"/>
      <c r="X2456" s="2574"/>
      <c r="Y2456" s="2574"/>
      <c r="Z2456" s="2574"/>
      <c r="AA2456" s="2574"/>
      <c r="AB2456" s="2574"/>
      <c r="AC2456" s="2574"/>
      <c r="AD2456" s="2574"/>
      <c r="AE2456" s="2574"/>
      <c r="AF2456" s="2574"/>
      <c r="AG2456" s="2574"/>
      <c r="AH2456" s="2574"/>
      <c r="AI2456" s="2574"/>
      <c r="AJ2456" s="2577"/>
      <c r="AK2456" s="2581"/>
    </row>
    <row r="2457" spans="2:37" s="2786" customFormat="1" ht="17.25" customHeight="1" thickBot="1" x14ac:dyDescent="0.25">
      <c r="B2457" s="3645"/>
      <c r="C2457" s="3646"/>
      <c r="D2457" s="3647"/>
      <c r="E2457" s="3647"/>
      <c r="F2457" s="3647"/>
      <c r="G2457" s="3647"/>
      <c r="H2457" s="2583"/>
      <c r="I2457" s="2583"/>
      <c r="J2457" s="2583"/>
      <c r="K2457" s="2583"/>
      <c r="L2457" s="2583"/>
      <c r="M2457" s="2583"/>
      <c r="N2457" s="2583"/>
      <c r="O2457" s="2583"/>
      <c r="P2457" s="2583"/>
      <c r="Q2457" s="2583"/>
      <c r="R2457" s="2583"/>
      <c r="S2457" s="2583"/>
      <c r="T2457" s="2584"/>
      <c r="U2457" s="2584"/>
      <c r="V2457" s="2584"/>
      <c r="W2457" s="2584"/>
      <c r="X2457" s="2584"/>
      <c r="Y2457" s="2584"/>
      <c r="Z2457" s="2584"/>
      <c r="AA2457" s="2584"/>
      <c r="AB2457" s="2584"/>
      <c r="AC2457" s="2584"/>
      <c r="AD2457" s="2584"/>
      <c r="AE2457" s="2584"/>
      <c r="AF2457" s="2584"/>
      <c r="AG2457" s="2584"/>
      <c r="AH2457" s="2584"/>
      <c r="AI2457" s="2584"/>
      <c r="AJ2457" s="2585"/>
      <c r="AK2457" s="2586"/>
    </row>
    <row r="2458" spans="2:37" s="2786" customFormat="1" ht="17.25" customHeight="1" x14ac:dyDescent="0.2">
      <c r="B2458" s="2670" t="str">
        <f>+B2434</f>
        <v>.</v>
      </c>
      <c r="C2458" s="2670"/>
      <c r="D2458" s="2670"/>
      <c r="E2458" s="2670"/>
      <c r="F2458" s="2670"/>
    </row>
    <row r="2459" spans="2:37" s="2786" customFormat="1" ht="17.25" customHeight="1" thickBot="1" x14ac:dyDescent="0.25">
      <c r="B2459" s="2670"/>
      <c r="C2459" s="2670"/>
      <c r="D2459" s="2670"/>
      <c r="E2459" s="2670"/>
      <c r="F2459" s="2670"/>
    </row>
    <row r="2460" spans="2:37" s="2786" customFormat="1" ht="31.5" customHeight="1" x14ac:dyDescent="0.2">
      <c r="B2460" s="3616" t="s">
        <v>5060</v>
      </c>
      <c r="C2460" s="3617"/>
      <c r="D2460" s="3617"/>
      <c r="E2460" s="3617"/>
      <c r="F2460" s="3617"/>
      <c r="G2460" s="3617"/>
      <c r="H2460" s="3617"/>
      <c r="I2460" s="3617"/>
      <c r="J2460" s="3617"/>
      <c r="K2460" s="3617"/>
      <c r="L2460" s="3617"/>
      <c r="M2460" s="3617"/>
      <c r="N2460" s="3617"/>
      <c r="O2460" s="3617"/>
      <c r="P2460" s="3617"/>
      <c r="Q2460" s="3617"/>
      <c r="R2460" s="3617"/>
      <c r="S2460" s="3617"/>
      <c r="T2460" s="3617"/>
      <c r="U2460" s="3617"/>
      <c r="V2460" s="3617"/>
      <c r="W2460" s="3617"/>
      <c r="X2460" s="3617"/>
      <c r="Y2460" s="3617"/>
      <c r="Z2460" s="3617"/>
      <c r="AA2460" s="3617"/>
      <c r="AB2460" s="3617"/>
      <c r="AC2460" s="3617"/>
      <c r="AD2460" s="3617"/>
      <c r="AE2460" s="3617"/>
      <c r="AF2460" s="3617"/>
      <c r="AG2460" s="3617"/>
      <c r="AH2460" s="3617"/>
      <c r="AI2460" s="3617"/>
      <c r="AJ2460" s="3617"/>
      <c r="AK2460" s="3618"/>
    </row>
    <row r="2461" spans="2:37" s="2786" customFormat="1" ht="17.25" customHeight="1" x14ac:dyDescent="0.2">
      <c r="B2461" s="2579"/>
      <c r="C2461" s="2670"/>
      <c r="D2461" s="2670"/>
      <c r="E2461" s="2670"/>
      <c r="F2461" s="2670"/>
      <c r="G2461" s="2580"/>
      <c r="H2461" s="2580"/>
      <c r="I2461" s="2580"/>
      <c r="J2461" s="2580"/>
      <c r="K2461" s="2580"/>
      <c r="L2461" s="2580"/>
      <c r="M2461" s="2580"/>
      <c r="N2461" s="2580"/>
      <c r="O2461" s="2580"/>
      <c r="P2461" s="2580"/>
      <c r="Q2461" s="2580"/>
      <c r="R2461" s="2580"/>
      <c r="S2461" s="2580"/>
      <c r="T2461" s="2580"/>
      <c r="U2461" s="2580"/>
      <c r="V2461" s="2580"/>
      <c r="W2461" s="2580"/>
      <c r="X2461" s="2580"/>
      <c r="Y2461" s="2580"/>
      <c r="Z2461" s="2580"/>
      <c r="AA2461" s="2580"/>
      <c r="AB2461" s="2580"/>
      <c r="AC2461" s="2580"/>
      <c r="AD2461" s="2580"/>
      <c r="AE2461" s="2580"/>
      <c r="AF2461" s="2580"/>
      <c r="AG2461" s="2580"/>
      <c r="AH2461" s="2580"/>
      <c r="AI2461" s="2580"/>
      <c r="AJ2461" s="2580"/>
      <c r="AK2461" s="2581"/>
    </row>
    <row r="2462" spans="2:37" s="2786" customFormat="1" ht="17.25" customHeight="1" x14ac:dyDescent="0.2">
      <c r="B2462" s="2579" t="s">
        <v>5047</v>
      </c>
      <c r="C2462" s="2670"/>
      <c r="D2462" s="3720" t="s">
        <v>5291</v>
      </c>
      <c r="E2462" s="3720"/>
      <c r="F2462" s="3720"/>
      <c r="G2462" s="2580"/>
      <c r="H2462" s="2580"/>
      <c r="I2462" s="2580"/>
      <c r="J2462" s="2580"/>
      <c r="K2462" s="2580"/>
      <c r="L2462" s="2580"/>
      <c r="M2462" s="2580"/>
      <c r="N2462" s="2580"/>
      <c r="O2462" s="2580"/>
      <c r="P2462" s="2580"/>
      <c r="Q2462" s="2580"/>
      <c r="R2462" s="2580"/>
      <c r="S2462" s="2580"/>
      <c r="T2462" s="2580"/>
      <c r="U2462" s="2580"/>
      <c r="V2462" s="2580"/>
      <c r="W2462" s="2580"/>
      <c r="X2462" s="2580"/>
      <c r="Y2462" s="2580"/>
      <c r="Z2462" s="2580"/>
      <c r="AA2462" s="2580"/>
      <c r="AB2462" s="2580"/>
      <c r="AC2462" s="2580"/>
      <c r="AD2462" s="2580"/>
      <c r="AE2462" s="2580"/>
      <c r="AF2462" s="2580"/>
      <c r="AG2462" s="2580"/>
      <c r="AH2462" s="2580"/>
      <c r="AI2462" s="2580"/>
      <c r="AJ2462" s="2580"/>
      <c r="AK2462" s="2581"/>
    </row>
    <row r="2463" spans="2:37" s="2786" customFormat="1" ht="17.25" customHeight="1" thickBot="1" x14ac:dyDescent="0.25">
      <c r="B2463" s="3620" t="s">
        <v>5061</v>
      </c>
      <c r="C2463" s="3621"/>
      <c r="D2463" s="3731">
        <v>41408</v>
      </c>
      <c r="E2463" s="3732"/>
      <c r="F2463" s="2670"/>
      <c r="G2463" s="2580"/>
      <c r="H2463" s="2580"/>
      <c r="I2463" s="2580"/>
      <c r="J2463" s="2580"/>
      <c r="K2463" s="2580"/>
      <c r="L2463" s="2580"/>
      <c r="M2463" s="2580"/>
      <c r="N2463" s="2580"/>
      <c r="O2463" s="2580"/>
      <c r="P2463" s="2580"/>
      <c r="Q2463" s="2580"/>
      <c r="R2463" s="2580"/>
      <c r="S2463" s="2580"/>
      <c r="T2463" s="2580"/>
      <c r="U2463" s="2580"/>
      <c r="V2463" s="2580"/>
      <c r="W2463" s="2580"/>
      <c r="X2463" s="2580"/>
      <c r="Y2463" s="2580"/>
      <c r="Z2463" s="2580"/>
      <c r="AA2463" s="2580"/>
      <c r="AB2463" s="2580"/>
      <c r="AC2463" s="2580"/>
      <c r="AD2463" s="2580"/>
      <c r="AE2463" s="2580"/>
      <c r="AF2463" s="2580"/>
      <c r="AG2463" s="2580"/>
      <c r="AH2463" s="2580"/>
      <c r="AI2463" s="2580"/>
      <c r="AJ2463" s="2580"/>
      <c r="AK2463" s="2581"/>
    </row>
    <row r="2464" spans="2:37" s="2786" customFormat="1" ht="91.5" customHeight="1" thickBot="1" x14ac:dyDescent="0.25">
      <c r="B2464" s="3633" t="s">
        <v>5062</v>
      </c>
      <c r="C2464" s="3677"/>
      <c r="D2464" s="3721" t="s">
        <v>5303</v>
      </c>
      <c r="E2464" s="3722"/>
      <c r="F2464" s="3722"/>
      <c r="G2464" s="3722"/>
      <c r="H2464" s="3722"/>
      <c r="I2464" s="3722"/>
      <c r="J2464" s="3722"/>
      <c r="K2464" s="3723"/>
      <c r="L2464" s="2580"/>
      <c r="M2464" s="2580"/>
      <c r="N2464" s="2580"/>
      <c r="O2464" s="2580"/>
      <c r="P2464" s="2580"/>
      <c r="Q2464" s="2580"/>
      <c r="R2464" s="2580"/>
      <c r="S2464" s="2580"/>
      <c r="T2464" s="2580"/>
      <c r="U2464" s="2580"/>
      <c r="V2464" s="2580"/>
      <c r="W2464" s="2580"/>
      <c r="X2464" s="2580"/>
      <c r="Y2464" s="2580"/>
      <c r="Z2464" s="2580"/>
      <c r="AA2464" s="2580"/>
      <c r="AB2464" s="2580"/>
      <c r="AC2464" s="2580"/>
      <c r="AD2464" s="2580"/>
      <c r="AE2464" s="2580"/>
      <c r="AF2464" s="2580"/>
      <c r="AG2464" s="2580"/>
      <c r="AH2464" s="2580"/>
      <c r="AI2464" s="2580"/>
      <c r="AJ2464" s="2580"/>
      <c r="AK2464" s="2581"/>
    </row>
    <row r="2465" spans="2:37" s="2786" customFormat="1" ht="17.25" customHeight="1" thickBot="1" x14ac:dyDescent="0.25">
      <c r="B2465" s="3635"/>
      <c r="C2465" s="3626"/>
      <c r="D2465" s="3621"/>
      <c r="E2465" s="3621"/>
      <c r="F2465" s="3621"/>
      <c r="G2465" s="3621"/>
      <c r="H2465" s="3621"/>
      <c r="I2465" s="3621"/>
      <c r="J2465" s="3621"/>
      <c r="K2465" s="3621"/>
      <c r="L2465" s="3621"/>
      <c r="M2465" s="3621"/>
      <c r="N2465" s="3621"/>
      <c r="O2465" s="3621"/>
      <c r="P2465" s="3621"/>
      <c r="Q2465" s="3621"/>
      <c r="R2465" s="2580"/>
      <c r="S2465" s="2580"/>
      <c r="T2465" s="2580"/>
      <c r="U2465" s="2580"/>
      <c r="V2465" s="2580"/>
      <c r="W2465" s="2580"/>
      <c r="X2465" s="2580"/>
      <c r="Y2465" s="2580"/>
      <c r="Z2465" s="2580"/>
      <c r="AA2465" s="2580"/>
      <c r="AB2465" s="2580"/>
      <c r="AC2465" s="2580"/>
      <c r="AD2465" s="2580"/>
      <c r="AE2465" s="2580"/>
      <c r="AF2465" s="2580"/>
      <c r="AG2465" s="2580"/>
      <c r="AH2465" s="2580"/>
      <c r="AI2465" s="2580"/>
      <c r="AJ2465" s="2580"/>
      <c r="AK2465" s="2581"/>
    </row>
    <row r="2466" spans="2:37" s="2786" customFormat="1" ht="24" customHeight="1" thickBot="1" x14ac:dyDescent="0.25">
      <c r="B2466" s="3627" t="s">
        <v>5063</v>
      </c>
      <c r="C2466" s="3627"/>
      <c r="D2466" s="3627" t="s">
        <v>5053</v>
      </c>
      <c r="E2466" s="3627" t="s">
        <v>5064</v>
      </c>
      <c r="F2466" s="3629" t="s">
        <v>224</v>
      </c>
      <c r="G2466" s="3629"/>
      <c r="H2466" s="3629"/>
      <c r="I2466" s="3629"/>
      <c r="J2466" s="3629"/>
      <c r="K2466" s="3629"/>
      <c r="L2466" s="3629"/>
      <c r="M2466" s="3629"/>
      <c r="N2466" s="3629"/>
      <c r="O2466" s="3629"/>
      <c r="P2466" s="3629"/>
      <c r="Q2466" s="3629"/>
      <c r="R2466" s="3629"/>
      <c r="S2466" s="3629" t="s">
        <v>340</v>
      </c>
      <c r="T2466" s="3629"/>
      <c r="U2466" s="3629"/>
      <c r="V2466" s="3629"/>
      <c r="W2466" s="3629"/>
      <c r="X2466" s="3629"/>
      <c r="Y2466" s="3629"/>
      <c r="Z2466" s="3629"/>
      <c r="AA2466" s="3629"/>
      <c r="AB2466" s="3629"/>
      <c r="AC2466" s="3629"/>
      <c r="AD2466" s="3629" t="s">
        <v>225</v>
      </c>
      <c r="AE2466" s="3629"/>
      <c r="AF2466" s="3629"/>
      <c r="AG2466" s="3629"/>
      <c r="AH2466" s="3630" t="s">
        <v>5048</v>
      </c>
      <c r="AI2466" s="3630"/>
      <c r="AJ2466" s="3630"/>
      <c r="AK2466" s="2581"/>
    </row>
    <row r="2467" spans="2:37" s="2786" customFormat="1" ht="43.5" customHeight="1" thickBot="1" x14ac:dyDescent="0.25">
      <c r="B2467" s="3628"/>
      <c r="C2467" s="3628"/>
      <c r="D2467" s="3628"/>
      <c r="E2467" s="3628"/>
      <c r="F2467" s="3628" t="s">
        <v>5065</v>
      </c>
      <c r="G2467" s="3628" t="s">
        <v>5066</v>
      </c>
      <c r="H2467" s="3627" t="s">
        <v>5067</v>
      </c>
      <c r="I2467" s="3631" t="s">
        <v>5068</v>
      </c>
      <c r="J2467" s="3631" t="s">
        <v>5069</v>
      </c>
      <c r="K2467" s="3632" t="s">
        <v>5070</v>
      </c>
      <c r="L2467" s="3632" t="s">
        <v>5071</v>
      </c>
      <c r="M2467" s="3631" t="s">
        <v>5072</v>
      </c>
      <c r="N2467" s="3631"/>
      <c r="O2467" s="3632" t="s">
        <v>5073</v>
      </c>
      <c r="P2467" s="3632" t="s">
        <v>5074</v>
      </c>
      <c r="Q2467" s="3632" t="s">
        <v>5075</v>
      </c>
      <c r="R2467" s="3632" t="s">
        <v>5076</v>
      </c>
      <c r="S2467" s="3627" t="s">
        <v>5077</v>
      </c>
      <c r="T2467" s="3627" t="s">
        <v>5078</v>
      </c>
      <c r="U2467" s="3627" t="s">
        <v>5079</v>
      </c>
      <c r="V2467" s="3627" t="s">
        <v>5080</v>
      </c>
      <c r="W2467" s="3627" t="s">
        <v>5081</v>
      </c>
      <c r="X2467" s="3627" t="s">
        <v>5082</v>
      </c>
      <c r="Y2467" s="3627" t="s">
        <v>5083</v>
      </c>
      <c r="Z2467" s="3627" t="s">
        <v>5084</v>
      </c>
      <c r="AA2467" s="3627" t="s">
        <v>5085</v>
      </c>
      <c r="AB2467" s="3631" t="s">
        <v>5086</v>
      </c>
      <c r="AC2467" s="3631" t="s">
        <v>5087</v>
      </c>
      <c r="AD2467" s="3627" t="s">
        <v>5088</v>
      </c>
      <c r="AE2467" s="3627" t="s">
        <v>5089</v>
      </c>
      <c r="AF2467" s="3627" t="s">
        <v>5090</v>
      </c>
      <c r="AG2467" s="3627" t="s">
        <v>5091</v>
      </c>
      <c r="AH2467" s="3627" t="s">
        <v>1162</v>
      </c>
      <c r="AI2467" s="3627" t="s">
        <v>5049</v>
      </c>
      <c r="AJ2467" s="3627" t="s">
        <v>5050</v>
      </c>
      <c r="AK2467" s="2581"/>
    </row>
    <row r="2468" spans="2:37" s="2786" customFormat="1" ht="36.75" customHeight="1" thickBot="1" x14ac:dyDescent="0.25">
      <c r="B2468" s="3657"/>
      <c r="C2468" s="3657"/>
      <c r="D2468" s="3657"/>
      <c r="E2468" s="3657"/>
      <c r="F2468" s="3657"/>
      <c r="G2468" s="3657"/>
      <c r="H2468" s="3657"/>
      <c r="I2468" s="3693"/>
      <c r="J2468" s="3693"/>
      <c r="K2468" s="3693"/>
      <c r="L2468" s="3693"/>
      <c r="M2468" s="2806" t="s">
        <v>5092</v>
      </c>
      <c r="N2468" s="2807" t="s">
        <v>2809</v>
      </c>
      <c r="O2468" s="3693"/>
      <c r="P2468" s="3693"/>
      <c r="Q2468" s="3693"/>
      <c r="R2468" s="3693"/>
      <c r="S2468" s="3657"/>
      <c r="T2468" s="3657"/>
      <c r="U2468" s="3657"/>
      <c r="V2468" s="3657"/>
      <c r="W2468" s="3657"/>
      <c r="X2468" s="3657"/>
      <c r="Y2468" s="3657"/>
      <c r="Z2468" s="3657"/>
      <c r="AA2468" s="3657"/>
      <c r="AB2468" s="3693"/>
      <c r="AC2468" s="3693"/>
      <c r="AD2468" s="3657"/>
      <c r="AE2468" s="3657"/>
      <c r="AF2468" s="3657"/>
      <c r="AG2468" s="3657"/>
      <c r="AH2468" s="3657"/>
      <c r="AI2468" s="3657"/>
      <c r="AJ2468" s="3657"/>
      <c r="AK2468" s="2581"/>
    </row>
    <row r="2469" spans="2:37" s="2786" customFormat="1" ht="17.25" customHeight="1" x14ac:dyDescent="0.2">
      <c r="B2469" s="3726" t="s">
        <v>5293</v>
      </c>
      <c r="C2469" s="3727"/>
      <c r="D2469" s="2794" t="s">
        <v>1545</v>
      </c>
      <c r="E2469" s="2794" t="s">
        <v>1545</v>
      </c>
      <c r="F2469" s="2794" t="s">
        <v>1545</v>
      </c>
      <c r="G2469" s="2794" t="s">
        <v>1545</v>
      </c>
      <c r="H2469" s="2794" t="s">
        <v>1545</v>
      </c>
      <c r="I2469" s="2794" t="s">
        <v>1545</v>
      </c>
      <c r="J2469" s="2794" t="s">
        <v>1545</v>
      </c>
      <c r="K2469" s="2794" t="s">
        <v>1545</v>
      </c>
      <c r="L2469" s="2794" t="s">
        <v>1545</v>
      </c>
      <c r="M2469" s="2794" t="s">
        <v>1545</v>
      </c>
      <c r="N2469" s="2794" t="s">
        <v>1545</v>
      </c>
      <c r="O2469" s="2794" t="s">
        <v>1545</v>
      </c>
      <c r="P2469" s="2794" t="s">
        <v>1545</v>
      </c>
      <c r="Q2469" s="2794" t="s">
        <v>1545</v>
      </c>
      <c r="R2469" s="2794" t="s">
        <v>1545</v>
      </c>
      <c r="S2469" s="2794" t="s">
        <v>1545</v>
      </c>
      <c r="T2469" s="2794" t="s">
        <v>1545</v>
      </c>
      <c r="U2469" s="2794" t="s">
        <v>1545</v>
      </c>
      <c r="V2469" s="2794" t="s">
        <v>1545</v>
      </c>
      <c r="W2469" s="2794" t="s">
        <v>1545</v>
      </c>
      <c r="X2469" s="2794" t="s">
        <v>1545</v>
      </c>
      <c r="Y2469" s="2794" t="s">
        <v>1545</v>
      </c>
      <c r="Z2469" s="2794" t="s">
        <v>1545</v>
      </c>
      <c r="AA2469" s="2794" t="s">
        <v>1545</v>
      </c>
      <c r="AB2469" s="2794" t="s">
        <v>1545</v>
      </c>
      <c r="AC2469" s="2794" t="s">
        <v>1545</v>
      </c>
      <c r="AD2469" s="2794" t="s">
        <v>1545</v>
      </c>
      <c r="AE2469" s="2794" t="s">
        <v>1545</v>
      </c>
      <c r="AF2469" s="2794" t="s">
        <v>1545</v>
      </c>
      <c r="AG2469" s="2794" t="s">
        <v>1545</v>
      </c>
      <c r="AH2469" s="3131" t="s">
        <v>5294</v>
      </c>
      <c r="AI2469" s="3132">
        <v>1</v>
      </c>
      <c r="AJ2469" s="3133">
        <v>0.99</v>
      </c>
      <c r="AK2469" s="2581"/>
    </row>
    <row r="2470" spans="2:37" s="2786" customFormat="1" ht="17.25" customHeight="1" x14ac:dyDescent="0.2">
      <c r="B2470" s="2684" t="s">
        <v>5295</v>
      </c>
      <c r="C2470" s="2685"/>
      <c r="D2470" s="2789" t="s">
        <v>1545</v>
      </c>
      <c r="E2470" s="2789" t="s">
        <v>1545</v>
      </c>
      <c r="F2470" s="2789" t="s">
        <v>1545</v>
      </c>
      <c r="G2470" s="2789" t="s">
        <v>1545</v>
      </c>
      <c r="H2470" s="2789" t="s">
        <v>1545</v>
      </c>
      <c r="I2470" s="2789" t="s">
        <v>1545</v>
      </c>
      <c r="J2470" s="2789" t="s">
        <v>1545</v>
      </c>
      <c r="K2470" s="2789" t="s">
        <v>1545</v>
      </c>
      <c r="L2470" s="2789" t="s">
        <v>1545</v>
      </c>
      <c r="M2470" s="2789" t="s">
        <v>1545</v>
      </c>
      <c r="N2470" s="2789" t="s">
        <v>1545</v>
      </c>
      <c r="O2470" s="2789" t="s">
        <v>1545</v>
      </c>
      <c r="P2470" s="2789" t="s">
        <v>1545</v>
      </c>
      <c r="Q2470" s="2789" t="s">
        <v>1545</v>
      </c>
      <c r="R2470" s="2789" t="s">
        <v>1545</v>
      </c>
      <c r="S2470" s="2789" t="s">
        <v>1545</v>
      </c>
      <c r="T2470" s="2789" t="s">
        <v>1545</v>
      </c>
      <c r="U2470" s="2789" t="s">
        <v>1545</v>
      </c>
      <c r="V2470" s="2789" t="s">
        <v>1545</v>
      </c>
      <c r="W2470" s="2789" t="s">
        <v>1545</v>
      </c>
      <c r="X2470" s="2789" t="s">
        <v>1545</v>
      </c>
      <c r="Y2470" s="2789" t="s">
        <v>1545</v>
      </c>
      <c r="Z2470" s="2789" t="s">
        <v>1545</v>
      </c>
      <c r="AA2470" s="2789" t="s">
        <v>1545</v>
      </c>
      <c r="AB2470" s="2789" t="s">
        <v>1545</v>
      </c>
      <c r="AC2470" s="2789" t="s">
        <v>1545</v>
      </c>
      <c r="AD2470" s="2789" t="s">
        <v>1545</v>
      </c>
      <c r="AE2470" s="2789" t="s">
        <v>1545</v>
      </c>
      <c r="AF2470" s="2789" t="s">
        <v>1545</v>
      </c>
      <c r="AG2470" s="2789" t="s">
        <v>1545</v>
      </c>
      <c r="AH2470" s="2592" t="s">
        <v>5294</v>
      </c>
      <c r="AI2470" s="2715">
        <v>1</v>
      </c>
      <c r="AJ2470" s="2870">
        <v>1.99</v>
      </c>
      <c r="AK2470" s="2581"/>
    </row>
    <row r="2471" spans="2:37" s="2786" customFormat="1" ht="17.25" customHeight="1" x14ac:dyDescent="0.2">
      <c r="B2471" s="2705" t="s">
        <v>5296</v>
      </c>
      <c r="C2471" s="2706"/>
      <c r="D2471" s="2789" t="s">
        <v>1545</v>
      </c>
      <c r="E2471" s="2789" t="s">
        <v>1545</v>
      </c>
      <c r="F2471" s="2789" t="s">
        <v>1545</v>
      </c>
      <c r="G2471" s="2789" t="s">
        <v>1545</v>
      </c>
      <c r="H2471" s="2789" t="s">
        <v>1545</v>
      </c>
      <c r="I2471" s="2789" t="s">
        <v>1545</v>
      </c>
      <c r="J2471" s="2789" t="s">
        <v>1545</v>
      </c>
      <c r="K2471" s="2789" t="s">
        <v>1545</v>
      </c>
      <c r="L2471" s="2789" t="s">
        <v>1545</v>
      </c>
      <c r="M2471" s="2789" t="s">
        <v>1545</v>
      </c>
      <c r="N2471" s="2789" t="s">
        <v>1545</v>
      </c>
      <c r="O2471" s="2789" t="s">
        <v>1545</v>
      </c>
      <c r="P2471" s="2789" t="s">
        <v>1545</v>
      </c>
      <c r="Q2471" s="2789" t="s">
        <v>1545</v>
      </c>
      <c r="R2471" s="2789" t="s">
        <v>1545</v>
      </c>
      <c r="S2471" s="2789" t="s">
        <v>1545</v>
      </c>
      <c r="T2471" s="2789" t="s">
        <v>1545</v>
      </c>
      <c r="U2471" s="2789" t="s">
        <v>1545</v>
      </c>
      <c r="V2471" s="2789" t="s">
        <v>1545</v>
      </c>
      <c r="W2471" s="2789" t="s">
        <v>1545</v>
      </c>
      <c r="X2471" s="2789" t="s">
        <v>1545</v>
      </c>
      <c r="Y2471" s="2789" t="s">
        <v>1545</v>
      </c>
      <c r="Z2471" s="2789" t="s">
        <v>1545</v>
      </c>
      <c r="AA2471" s="2789" t="s">
        <v>1545</v>
      </c>
      <c r="AB2471" s="2789" t="s">
        <v>1545</v>
      </c>
      <c r="AC2471" s="2789" t="s">
        <v>1545</v>
      </c>
      <c r="AD2471" s="2789" t="s">
        <v>1545</v>
      </c>
      <c r="AE2471" s="2789" t="s">
        <v>1545</v>
      </c>
      <c r="AF2471" s="2789" t="s">
        <v>1545</v>
      </c>
      <c r="AG2471" s="2789" t="s">
        <v>1545</v>
      </c>
      <c r="AH2471" s="2592" t="s">
        <v>5294</v>
      </c>
      <c r="AI2471" s="3134">
        <v>1</v>
      </c>
      <c r="AJ2471" s="2870">
        <v>2.99</v>
      </c>
      <c r="AK2471" s="2581"/>
    </row>
    <row r="2472" spans="2:37" s="2786" customFormat="1" ht="17.25" customHeight="1" x14ac:dyDescent="0.2">
      <c r="B2472" s="2705" t="s">
        <v>5297</v>
      </c>
      <c r="C2472" s="2706"/>
      <c r="D2472" s="2789" t="s">
        <v>1545</v>
      </c>
      <c r="E2472" s="2789" t="s">
        <v>1545</v>
      </c>
      <c r="F2472" s="2789" t="s">
        <v>1545</v>
      </c>
      <c r="G2472" s="2789" t="s">
        <v>1545</v>
      </c>
      <c r="H2472" s="2789" t="s">
        <v>1545</v>
      </c>
      <c r="I2472" s="2789" t="s">
        <v>1545</v>
      </c>
      <c r="J2472" s="2789" t="s">
        <v>1545</v>
      </c>
      <c r="K2472" s="2789" t="s">
        <v>1545</v>
      </c>
      <c r="L2472" s="2789" t="s">
        <v>1545</v>
      </c>
      <c r="M2472" s="2789" t="s">
        <v>1545</v>
      </c>
      <c r="N2472" s="2789" t="s">
        <v>1545</v>
      </c>
      <c r="O2472" s="2789" t="s">
        <v>1545</v>
      </c>
      <c r="P2472" s="2789" t="s">
        <v>1545</v>
      </c>
      <c r="Q2472" s="2789" t="s">
        <v>1545</v>
      </c>
      <c r="R2472" s="2789" t="s">
        <v>1545</v>
      </c>
      <c r="S2472" s="2789" t="s">
        <v>1545</v>
      </c>
      <c r="T2472" s="2789" t="s">
        <v>1545</v>
      </c>
      <c r="U2472" s="2789" t="s">
        <v>1545</v>
      </c>
      <c r="V2472" s="2789" t="s">
        <v>1545</v>
      </c>
      <c r="W2472" s="2789" t="s">
        <v>1545</v>
      </c>
      <c r="X2472" s="2789" t="s">
        <v>1545</v>
      </c>
      <c r="Y2472" s="2789" t="s">
        <v>1545</v>
      </c>
      <c r="Z2472" s="2789" t="s">
        <v>1545</v>
      </c>
      <c r="AA2472" s="2789" t="s">
        <v>1545</v>
      </c>
      <c r="AB2472" s="2789" t="s">
        <v>1545</v>
      </c>
      <c r="AC2472" s="2789" t="s">
        <v>1545</v>
      </c>
      <c r="AD2472" s="2789" t="s">
        <v>1545</v>
      </c>
      <c r="AE2472" s="2789" t="s">
        <v>1545</v>
      </c>
      <c r="AF2472" s="2789" t="s">
        <v>1545</v>
      </c>
      <c r="AG2472" s="2789" t="s">
        <v>1545</v>
      </c>
      <c r="AH2472" s="2592" t="s">
        <v>5294</v>
      </c>
      <c r="AI2472" s="3134">
        <v>1</v>
      </c>
      <c r="AJ2472" s="2870">
        <v>3.99</v>
      </c>
      <c r="AK2472" s="2581"/>
    </row>
    <row r="2473" spans="2:37" s="2786" customFormat="1" ht="17.25" customHeight="1" x14ac:dyDescent="0.2">
      <c r="B2473" s="2705" t="s">
        <v>5298</v>
      </c>
      <c r="C2473" s="2706"/>
      <c r="D2473" s="2789" t="s">
        <v>1545</v>
      </c>
      <c r="E2473" s="2789" t="s">
        <v>1545</v>
      </c>
      <c r="F2473" s="2789" t="s">
        <v>1545</v>
      </c>
      <c r="G2473" s="2789" t="s">
        <v>1545</v>
      </c>
      <c r="H2473" s="2789" t="s">
        <v>1545</v>
      </c>
      <c r="I2473" s="2789" t="s">
        <v>1545</v>
      </c>
      <c r="J2473" s="2789" t="s">
        <v>1545</v>
      </c>
      <c r="K2473" s="2789" t="s">
        <v>1545</v>
      </c>
      <c r="L2473" s="2789" t="s">
        <v>1545</v>
      </c>
      <c r="M2473" s="2789" t="s">
        <v>1545</v>
      </c>
      <c r="N2473" s="2789" t="s">
        <v>1545</v>
      </c>
      <c r="O2473" s="2789" t="s">
        <v>1545</v>
      </c>
      <c r="P2473" s="2789" t="s">
        <v>1545</v>
      </c>
      <c r="Q2473" s="2789" t="s">
        <v>1545</v>
      </c>
      <c r="R2473" s="2789" t="s">
        <v>1545</v>
      </c>
      <c r="S2473" s="2789" t="s">
        <v>1545</v>
      </c>
      <c r="T2473" s="2789" t="s">
        <v>1545</v>
      </c>
      <c r="U2473" s="2789" t="s">
        <v>1545</v>
      </c>
      <c r="V2473" s="2789" t="s">
        <v>1545</v>
      </c>
      <c r="W2473" s="2789" t="s">
        <v>1545</v>
      </c>
      <c r="X2473" s="2789" t="s">
        <v>1545</v>
      </c>
      <c r="Y2473" s="2789" t="s">
        <v>1545</v>
      </c>
      <c r="Z2473" s="2789" t="s">
        <v>1545</v>
      </c>
      <c r="AA2473" s="2789" t="s">
        <v>1545</v>
      </c>
      <c r="AB2473" s="2789" t="s">
        <v>1545</v>
      </c>
      <c r="AC2473" s="2789" t="s">
        <v>1545</v>
      </c>
      <c r="AD2473" s="2789" t="s">
        <v>1545</v>
      </c>
      <c r="AE2473" s="2789" t="s">
        <v>1545</v>
      </c>
      <c r="AF2473" s="2789" t="s">
        <v>1545</v>
      </c>
      <c r="AG2473" s="2789" t="s">
        <v>1545</v>
      </c>
      <c r="AH2473" s="2592" t="s">
        <v>5294</v>
      </c>
      <c r="AI2473" s="3134">
        <v>1</v>
      </c>
      <c r="AJ2473" s="2870">
        <v>4.99</v>
      </c>
      <c r="AK2473" s="2581"/>
    </row>
    <row r="2474" spans="2:37" s="2786" customFormat="1" ht="17.25" customHeight="1" x14ac:dyDescent="0.2">
      <c r="B2474" s="2705" t="s">
        <v>5299</v>
      </c>
      <c r="C2474" s="2706"/>
      <c r="D2474" s="2789" t="s">
        <v>1545</v>
      </c>
      <c r="E2474" s="2789" t="s">
        <v>1545</v>
      </c>
      <c r="F2474" s="2789" t="s">
        <v>1545</v>
      </c>
      <c r="G2474" s="2789" t="s">
        <v>1545</v>
      </c>
      <c r="H2474" s="2789" t="s">
        <v>1545</v>
      </c>
      <c r="I2474" s="2789" t="s">
        <v>1545</v>
      </c>
      <c r="J2474" s="2789" t="s">
        <v>1545</v>
      </c>
      <c r="K2474" s="2789" t="s">
        <v>1545</v>
      </c>
      <c r="L2474" s="2789" t="s">
        <v>1545</v>
      </c>
      <c r="M2474" s="2789" t="s">
        <v>1545</v>
      </c>
      <c r="N2474" s="2789" t="s">
        <v>1545</v>
      </c>
      <c r="O2474" s="2789" t="s">
        <v>1545</v>
      </c>
      <c r="P2474" s="2789" t="s">
        <v>1545</v>
      </c>
      <c r="Q2474" s="2789" t="s">
        <v>1545</v>
      </c>
      <c r="R2474" s="2789" t="s">
        <v>1545</v>
      </c>
      <c r="S2474" s="2789" t="s">
        <v>1545</v>
      </c>
      <c r="T2474" s="2789" t="s">
        <v>1545</v>
      </c>
      <c r="U2474" s="2789" t="s">
        <v>1545</v>
      </c>
      <c r="V2474" s="2789" t="s">
        <v>1545</v>
      </c>
      <c r="W2474" s="2789" t="s">
        <v>1545</v>
      </c>
      <c r="X2474" s="2789" t="s">
        <v>1545</v>
      </c>
      <c r="Y2474" s="2789" t="s">
        <v>1545</v>
      </c>
      <c r="Z2474" s="2789" t="s">
        <v>1545</v>
      </c>
      <c r="AA2474" s="2789" t="s">
        <v>1545</v>
      </c>
      <c r="AB2474" s="2789" t="s">
        <v>1545</v>
      </c>
      <c r="AC2474" s="2789" t="s">
        <v>1545</v>
      </c>
      <c r="AD2474" s="2789" t="s">
        <v>1545</v>
      </c>
      <c r="AE2474" s="2789" t="s">
        <v>1545</v>
      </c>
      <c r="AF2474" s="2789" t="s">
        <v>1545</v>
      </c>
      <c r="AG2474" s="2789" t="s">
        <v>1545</v>
      </c>
      <c r="AH2474" s="2592" t="s">
        <v>5294</v>
      </c>
      <c r="AI2474" s="3134">
        <v>1</v>
      </c>
      <c r="AJ2474" s="2870">
        <v>5.99</v>
      </c>
      <c r="AK2474" s="2581"/>
    </row>
    <row r="2475" spans="2:37" s="2786" customFormat="1" ht="17.25" customHeight="1" x14ac:dyDescent="0.2">
      <c r="B2475" s="2705" t="s">
        <v>5300</v>
      </c>
      <c r="C2475" s="2706"/>
      <c r="D2475" s="2789" t="s">
        <v>1545</v>
      </c>
      <c r="E2475" s="2789" t="s">
        <v>1545</v>
      </c>
      <c r="F2475" s="2789" t="s">
        <v>1545</v>
      </c>
      <c r="G2475" s="2789" t="s">
        <v>1545</v>
      </c>
      <c r="H2475" s="2789" t="s">
        <v>1545</v>
      </c>
      <c r="I2475" s="2789" t="s">
        <v>1545</v>
      </c>
      <c r="J2475" s="2789" t="s">
        <v>1545</v>
      </c>
      <c r="K2475" s="2789" t="s">
        <v>1545</v>
      </c>
      <c r="L2475" s="2789" t="s">
        <v>1545</v>
      </c>
      <c r="M2475" s="2789" t="s">
        <v>1545</v>
      </c>
      <c r="N2475" s="2789" t="s">
        <v>1545</v>
      </c>
      <c r="O2475" s="2789" t="s">
        <v>1545</v>
      </c>
      <c r="P2475" s="2789" t="s">
        <v>1545</v>
      </c>
      <c r="Q2475" s="2789" t="s">
        <v>1545</v>
      </c>
      <c r="R2475" s="2789" t="s">
        <v>1545</v>
      </c>
      <c r="S2475" s="2789" t="s">
        <v>1545</v>
      </c>
      <c r="T2475" s="2789" t="s">
        <v>1545</v>
      </c>
      <c r="U2475" s="2789" t="s">
        <v>1545</v>
      </c>
      <c r="V2475" s="2789" t="s">
        <v>1545</v>
      </c>
      <c r="W2475" s="2789" t="s">
        <v>1545</v>
      </c>
      <c r="X2475" s="2789" t="s">
        <v>1545</v>
      </c>
      <c r="Y2475" s="2789" t="s">
        <v>1545</v>
      </c>
      <c r="Z2475" s="2789" t="s">
        <v>1545</v>
      </c>
      <c r="AA2475" s="2789" t="s">
        <v>1545</v>
      </c>
      <c r="AB2475" s="2789" t="s">
        <v>1545</v>
      </c>
      <c r="AC2475" s="2789" t="s">
        <v>1545</v>
      </c>
      <c r="AD2475" s="2789" t="s">
        <v>1545</v>
      </c>
      <c r="AE2475" s="2789" t="s">
        <v>1545</v>
      </c>
      <c r="AF2475" s="2789" t="s">
        <v>1545</v>
      </c>
      <c r="AG2475" s="2789" t="s">
        <v>1545</v>
      </c>
      <c r="AH2475" s="2592" t="s">
        <v>5294</v>
      </c>
      <c r="AI2475" s="3134">
        <v>1</v>
      </c>
      <c r="AJ2475" s="2870">
        <v>6.99</v>
      </c>
      <c r="AK2475" s="2581"/>
    </row>
    <row r="2476" spans="2:37" s="2786" customFormat="1" ht="17.25" customHeight="1" x14ac:dyDescent="0.2">
      <c r="B2476" s="3764" t="s">
        <v>5301</v>
      </c>
      <c r="C2476" s="3765"/>
      <c r="D2476" s="2789" t="s">
        <v>1545</v>
      </c>
      <c r="E2476" s="2789" t="s">
        <v>1545</v>
      </c>
      <c r="F2476" s="2789" t="s">
        <v>1545</v>
      </c>
      <c r="G2476" s="2789" t="s">
        <v>1545</v>
      </c>
      <c r="H2476" s="2789" t="s">
        <v>1545</v>
      </c>
      <c r="I2476" s="2789" t="s">
        <v>1545</v>
      </c>
      <c r="J2476" s="2789" t="s">
        <v>1545</v>
      </c>
      <c r="K2476" s="2789" t="s">
        <v>1545</v>
      </c>
      <c r="L2476" s="2789" t="s">
        <v>1545</v>
      </c>
      <c r="M2476" s="2789" t="s">
        <v>1545</v>
      </c>
      <c r="N2476" s="2789" t="s">
        <v>1545</v>
      </c>
      <c r="O2476" s="2789" t="s">
        <v>1545</v>
      </c>
      <c r="P2476" s="2789" t="s">
        <v>1545</v>
      </c>
      <c r="Q2476" s="2789" t="s">
        <v>1545</v>
      </c>
      <c r="R2476" s="2789" t="s">
        <v>1545</v>
      </c>
      <c r="S2476" s="2789" t="s">
        <v>1545</v>
      </c>
      <c r="T2476" s="2789" t="s">
        <v>1545</v>
      </c>
      <c r="U2476" s="2789" t="s">
        <v>1545</v>
      </c>
      <c r="V2476" s="2789" t="s">
        <v>1545</v>
      </c>
      <c r="W2476" s="2789" t="s">
        <v>1545</v>
      </c>
      <c r="X2476" s="2789" t="s">
        <v>1545</v>
      </c>
      <c r="Y2476" s="2789" t="s">
        <v>1545</v>
      </c>
      <c r="Z2476" s="2789" t="s">
        <v>1545</v>
      </c>
      <c r="AA2476" s="2789" t="s">
        <v>1545</v>
      </c>
      <c r="AB2476" s="2789" t="s">
        <v>1545</v>
      </c>
      <c r="AC2476" s="2789" t="s">
        <v>1545</v>
      </c>
      <c r="AD2476" s="2789" t="s">
        <v>1545</v>
      </c>
      <c r="AE2476" s="2789" t="s">
        <v>1545</v>
      </c>
      <c r="AF2476" s="2789" t="s">
        <v>1545</v>
      </c>
      <c r="AG2476" s="2789" t="s">
        <v>1545</v>
      </c>
      <c r="AH2476" s="2592" t="s">
        <v>5294</v>
      </c>
      <c r="AI2476" s="3134">
        <v>1</v>
      </c>
      <c r="AJ2476" s="2870">
        <v>7.99</v>
      </c>
      <c r="AK2476" s="2581"/>
    </row>
    <row r="2477" spans="2:37" s="2786" customFormat="1" ht="17.25" customHeight="1" thickBot="1" x14ac:dyDescent="0.25">
      <c r="B2477" s="3766" t="s">
        <v>5302</v>
      </c>
      <c r="C2477" s="3767"/>
      <c r="D2477" s="3108" t="s">
        <v>1545</v>
      </c>
      <c r="E2477" s="3108" t="s">
        <v>1545</v>
      </c>
      <c r="F2477" s="3108" t="s">
        <v>1545</v>
      </c>
      <c r="G2477" s="3108" t="s">
        <v>1545</v>
      </c>
      <c r="H2477" s="3108" t="s">
        <v>1545</v>
      </c>
      <c r="I2477" s="3108" t="s">
        <v>1545</v>
      </c>
      <c r="J2477" s="3108" t="s">
        <v>1545</v>
      </c>
      <c r="K2477" s="3108" t="s">
        <v>1545</v>
      </c>
      <c r="L2477" s="3108" t="s">
        <v>1545</v>
      </c>
      <c r="M2477" s="3108" t="s">
        <v>1545</v>
      </c>
      <c r="N2477" s="3108" t="s">
        <v>1545</v>
      </c>
      <c r="O2477" s="3108" t="s">
        <v>1545</v>
      </c>
      <c r="P2477" s="3108" t="s">
        <v>1545</v>
      </c>
      <c r="Q2477" s="3108" t="s">
        <v>1545</v>
      </c>
      <c r="R2477" s="3108" t="s">
        <v>1545</v>
      </c>
      <c r="S2477" s="3108" t="s">
        <v>1545</v>
      </c>
      <c r="T2477" s="3108" t="s">
        <v>1545</v>
      </c>
      <c r="U2477" s="3108" t="s">
        <v>1545</v>
      </c>
      <c r="V2477" s="3108" t="s">
        <v>1545</v>
      </c>
      <c r="W2477" s="3108" t="s">
        <v>1545</v>
      </c>
      <c r="X2477" s="3108" t="s">
        <v>1545</v>
      </c>
      <c r="Y2477" s="3108" t="s">
        <v>1545</v>
      </c>
      <c r="Z2477" s="3108" t="s">
        <v>1545</v>
      </c>
      <c r="AA2477" s="3108" t="s">
        <v>1545</v>
      </c>
      <c r="AB2477" s="3108" t="s">
        <v>1545</v>
      </c>
      <c r="AC2477" s="3108" t="s">
        <v>1545</v>
      </c>
      <c r="AD2477" s="3108" t="s">
        <v>1545</v>
      </c>
      <c r="AE2477" s="3108" t="s">
        <v>1545</v>
      </c>
      <c r="AF2477" s="3108" t="s">
        <v>1545</v>
      </c>
      <c r="AG2477" s="3108" t="s">
        <v>1545</v>
      </c>
      <c r="AH2477" s="2634" t="s">
        <v>5294</v>
      </c>
      <c r="AI2477" s="3135">
        <v>1</v>
      </c>
      <c r="AJ2477" s="3136">
        <v>9.99</v>
      </c>
      <c r="AK2477" s="2581"/>
    </row>
    <row r="2478" spans="2:37" s="2786" customFormat="1" ht="17.25" customHeight="1" x14ac:dyDescent="0.2">
      <c r="B2478" s="2582"/>
      <c r="C2478" s="2575"/>
      <c r="D2478" s="2575"/>
      <c r="E2478" s="2575"/>
      <c r="F2478" s="2575"/>
      <c r="G2478" s="2575"/>
      <c r="H2478" s="2575"/>
      <c r="I2478" s="2576"/>
      <c r="J2478" s="2576"/>
      <c r="K2478" s="2576"/>
      <c r="L2478" s="2576"/>
      <c r="M2478" s="2575"/>
      <c r="N2478" s="2576"/>
      <c r="O2478" s="2576"/>
      <c r="P2478" s="2576"/>
      <c r="Q2478" s="2576"/>
      <c r="R2478" s="2576"/>
      <c r="S2478" s="2575"/>
      <c r="T2478" s="2574"/>
      <c r="U2478" s="2574"/>
      <c r="V2478" s="2574"/>
      <c r="W2478" s="2574"/>
      <c r="X2478" s="2574"/>
      <c r="Y2478" s="2574"/>
      <c r="Z2478" s="2574"/>
      <c r="AA2478" s="2574"/>
      <c r="AB2478" s="2574"/>
      <c r="AC2478" s="2574"/>
      <c r="AD2478" s="2574"/>
      <c r="AE2478" s="2574"/>
      <c r="AF2478" s="2574"/>
      <c r="AG2478" s="2574"/>
      <c r="AH2478" s="2574"/>
      <c r="AI2478" s="2574"/>
      <c r="AJ2478" s="2577"/>
      <c r="AK2478" s="2581"/>
    </row>
    <row r="2479" spans="2:37" s="2786" customFormat="1" ht="17.25" customHeight="1" x14ac:dyDescent="0.2">
      <c r="B2479" s="3641" t="s">
        <v>5051</v>
      </c>
      <c r="C2479" s="3642"/>
      <c r="D2479" s="3640" t="s">
        <v>1545</v>
      </c>
      <c r="E2479" s="3640"/>
      <c r="F2479" s="3640"/>
      <c r="G2479" s="3640"/>
      <c r="H2479" s="2578"/>
      <c r="I2479" s="2578"/>
      <c r="J2479" s="2578"/>
      <c r="K2479" s="2578"/>
      <c r="L2479" s="2578"/>
      <c r="M2479" s="2578"/>
      <c r="N2479" s="2578"/>
      <c r="O2479" s="2578"/>
      <c r="P2479" s="2578"/>
      <c r="Q2479" s="2578"/>
      <c r="R2479" s="2578"/>
      <c r="S2479" s="2578"/>
      <c r="T2479" s="2574"/>
      <c r="U2479" s="2574"/>
      <c r="V2479" s="2574"/>
      <c r="W2479" s="2574"/>
      <c r="X2479" s="2574"/>
      <c r="Y2479" s="2574"/>
      <c r="Z2479" s="2574"/>
      <c r="AA2479" s="2574"/>
      <c r="AB2479" s="2574"/>
      <c r="AC2479" s="2574"/>
      <c r="AD2479" s="2574"/>
      <c r="AE2479" s="2574"/>
      <c r="AF2479" s="2574"/>
      <c r="AG2479" s="2574"/>
      <c r="AH2479" s="2574"/>
      <c r="AI2479" s="2574"/>
      <c r="AJ2479" s="2577"/>
      <c r="AK2479" s="2581"/>
    </row>
    <row r="2480" spans="2:37" s="2786" customFormat="1" ht="17.25" customHeight="1" x14ac:dyDescent="0.2">
      <c r="B2480" s="3641" t="s">
        <v>5052</v>
      </c>
      <c r="C2480" s="3642"/>
      <c r="D2480" s="3770" t="s">
        <v>10</v>
      </c>
      <c r="E2480" s="3770"/>
      <c r="F2480" s="3770"/>
      <c r="G2480" s="3770"/>
      <c r="H2480" s="2578"/>
      <c r="I2480" s="2578"/>
      <c r="J2480" s="2578"/>
      <c r="K2480" s="2578"/>
      <c r="L2480" s="2578"/>
      <c r="M2480" s="2578"/>
      <c r="N2480" s="2578"/>
      <c r="O2480" s="2578"/>
      <c r="P2480" s="2578"/>
      <c r="Q2480" s="2578"/>
      <c r="R2480" s="2578"/>
      <c r="S2480" s="2578"/>
      <c r="T2480" s="2574"/>
      <c r="U2480" s="2574"/>
      <c r="V2480" s="2574"/>
      <c r="W2480" s="2574"/>
      <c r="X2480" s="2574"/>
      <c r="Y2480" s="2574"/>
      <c r="Z2480" s="2574"/>
      <c r="AA2480" s="2574"/>
      <c r="AB2480" s="2574"/>
      <c r="AC2480" s="2574"/>
      <c r="AD2480" s="2574"/>
      <c r="AE2480" s="2574"/>
      <c r="AF2480" s="2574"/>
      <c r="AG2480" s="2574"/>
      <c r="AH2480" s="2574"/>
      <c r="AI2480" s="2574"/>
      <c r="AJ2480" s="2577"/>
      <c r="AK2480" s="2581"/>
    </row>
    <row r="2481" spans="2:37" s="2786" customFormat="1" ht="17.25" customHeight="1" thickBot="1" x14ac:dyDescent="0.25">
      <c r="B2481" s="3645"/>
      <c r="C2481" s="3646"/>
      <c r="D2481" s="3647"/>
      <c r="E2481" s="3647"/>
      <c r="F2481" s="3647"/>
      <c r="G2481" s="3647"/>
      <c r="H2481" s="2583"/>
      <c r="I2481" s="2583"/>
      <c r="J2481" s="2583"/>
      <c r="K2481" s="2583"/>
      <c r="L2481" s="2583"/>
      <c r="M2481" s="2583"/>
      <c r="N2481" s="2583"/>
      <c r="O2481" s="2583"/>
      <c r="P2481" s="2583"/>
      <c r="Q2481" s="2583"/>
      <c r="R2481" s="2583"/>
      <c r="S2481" s="2583"/>
      <c r="T2481" s="2584"/>
      <c r="U2481" s="2584"/>
      <c r="V2481" s="2584"/>
      <c r="W2481" s="2584"/>
      <c r="X2481" s="2584"/>
      <c r="Y2481" s="2584"/>
      <c r="Z2481" s="2584"/>
      <c r="AA2481" s="2584"/>
      <c r="AB2481" s="2584"/>
      <c r="AC2481" s="2584"/>
      <c r="AD2481" s="2584"/>
      <c r="AE2481" s="2584"/>
      <c r="AF2481" s="2584"/>
      <c r="AG2481" s="2584"/>
      <c r="AH2481" s="2584"/>
      <c r="AI2481" s="2584"/>
      <c r="AJ2481" s="2585"/>
      <c r="AK2481" s="2586"/>
    </row>
    <row r="2482" spans="2:37" s="2786" customFormat="1" ht="17.25" customHeight="1" x14ac:dyDescent="0.2">
      <c r="B2482" s="2670" t="str">
        <f>+B2458</f>
        <v>.</v>
      </c>
      <c r="C2482" s="2670"/>
      <c r="D2482" s="2670"/>
      <c r="E2482" s="2670"/>
      <c r="F2482" s="2670"/>
    </row>
    <row r="2483" spans="2:37" s="2786" customFormat="1" ht="17.25" customHeight="1" thickBot="1" x14ac:dyDescent="0.25">
      <c r="B2483" s="2670"/>
      <c r="C2483" s="2670"/>
      <c r="D2483" s="2670"/>
      <c r="E2483" s="2670"/>
      <c r="F2483" s="2670"/>
    </row>
    <row r="2484" spans="2:37" s="2786" customFormat="1" ht="17.25" customHeight="1" x14ac:dyDescent="0.2">
      <c r="B2484" s="3616" t="s">
        <v>5060</v>
      </c>
      <c r="C2484" s="3617"/>
      <c r="D2484" s="3617"/>
      <c r="E2484" s="3617"/>
      <c r="F2484" s="3617"/>
      <c r="G2484" s="3617"/>
      <c r="H2484" s="3617"/>
      <c r="I2484" s="3617"/>
      <c r="J2484" s="3617"/>
      <c r="K2484" s="3617"/>
      <c r="L2484" s="3617"/>
      <c r="M2484" s="3617"/>
      <c r="N2484" s="3617"/>
      <c r="O2484" s="3617"/>
      <c r="P2484" s="3617"/>
      <c r="Q2484" s="3617"/>
      <c r="R2484" s="3617"/>
      <c r="S2484" s="3617"/>
      <c r="T2484" s="3617"/>
      <c r="U2484" s="3617"/>
      <c r="V2484" s="3617"/>
      <c r="W2484" s="3617"/>
      <c r="X2484" s="3617"/>
      <c r="Y2484" s="3617"/>
      <c r="Z2484" s="3617"/>
      <c r="AA2484" s="3617"/>
      <c r="AB2484" s="3617"/>
      <c r="AC2484" s="3617"/>
      <c r="AD2484" s="3617"/>
      <c r="AE2484" s="3617"/>
      <c r="AF2484" s="3617"/>
      <c r="AG2484" s="3617"/>
      <c r="AH2484" s="3617"/>
      <c r="AI2484" s="3617"/>
      <c r="AJ2484" s="3617"/>
      <c r="AK2484" s="3618"/>
    </row>
    <row r="2485" spans="2:37" s="2786" customFormat="1" ht="17.25" customHeight="1" x14ac:dyDescent="0.2">
      <c r="B2485" s="2579"/>
      <c r="C2485" s="2670"/>
      <c r="D2485" s="2670"/>
      <c r="E2485" s="2670"/>
      <c r="F2485" s="2670"/>
      <c r="G2485" s="2580"/>
      <c r="H2485" s="2580"/>
      <c r="I2485" s="2580"/>
      <c r="J2485" s="2580"/>
      <c r="K2485" s="2580"/>
      <c r="L2485" s="2580"/>
      <c r="M2485" s="2580"/>
      <c r="N2485" s="2580"/>
      <c r="O2485" s="2580"/>
      <c r="P2485" s="2580"/>
      <c r="Q2485" s="2580"/>
      <c r="R2485" s="2580"/>
      <c r="S2485" s="2580"/>
      <c r="T2485" s="2580"/>
      <c r="U2485" s="2580"/>
      <c r="V2485" s="2580"/>
      <c r="W2485" s="2580"/>
      <c r="X2485" s="2580"/>
      <c r="Y2485" s="2580"/>
      <c r="Z2485" s="2580"/>
      <c r="AA2485" s="2580"/>
      <c r="AB2485" s="2580"/>
      <c r="AC2485" s="2580"/>
      <c r="AD2485" s="2580"/>
      <c r="AE2485" s="2580"/>
      <c r="AF2485" s="2580"/>
      <c r="AG2485" s="2580"/>
      <c r="AH2485" s="2580"/>
      <c r="AI2485" s="2580"/>
      <c r="AJ2485" s="2580"/>
      <c r="AK2485" s="2581"/>
    </row>
    <row r="2486" spans="2:37" s="2786" customFormat="1" ht="17.25" customHeight="1" x14ac:dyDescent="0.2">
      <c r="B2486" s="2579" t="s">
        <v>5047</v>
      </c>
      <c r="C2486" s="2670"/>
      <c r="D2486" s="3720" t="s">
        <v>5304</v>
      </c>
      <c r="E2486" s="3720"/>
      <c r="F2486" s="3720"/>
      <c r="G2486" s="2580"/>
      <c r="H2486" s="2580"/>
      <c r="I2486" s="2580"/>
      <c r="J2486" s="2580"/>
      <c r="K2486" s="2580"/>
      <c r="L2486" s="2580"/>
      <c r="M2486" s="2580"/>
      <c r="N2486" s="2580"/>
      <c r="O2486" s="2580"/>
      <c r="P2486" s="2580"/>
      <c r="Q2486" s="2580"/>
      <c r="R2486" s="2580"/>
      <c r="S2486" s="2580"/>
      <c r="T2486" s="2580"/>
      <c r="U2486" s="2580"/>
      <c r="V2486" s="2580"/>
      <c r="W2486" s="2580"/>
      <c r="X2486" s="2580"/>
      <c r="Y2486" s="2580"/>
      <c r="Z2486" s="2580"/>
      <c r="AA2486" s="2580"/>
      <c r="AB2486" s="2580"/>
      <c r="AC2486" s="2580"/>
      <c r="AD2486" s="2580"/>
      <c r="AE2486" s="2580"/>
      <c r="AF2486" s="2580"/>
      <c r="AG2486" s="2580"/>
      <c r="AH2486" s="2580"/>
      <c r="AI2486" s="2580"/>
      <c r="AJ2486" s="2580"/>
      <c r="AK2486" s="2581"/>
    </row>
    <row r="2487" spans="2:37" s="2786" customFormat="1" ht="17.25" customHeight="1" thickBot="1" x14ac:dyDescent="0.25">
      <c r="B2487" s="3620" t="s">
        <v>5061</v>
      </c>
      <c r="C2487" s="3621"/>
      <c r="D2487" s="3731">
        <v>41410</v>
      </c>
      <c r="E2487" s="3732"/>
      <c r="F2487" s="2670"/>
      <c r="G2487" s="2580"/>
      <c r="H2487" s="2580"/>
      <c r="I2487" s="2580"/>
      <c r="J2487" s="2580"/>
      <c r="K2487" s="2580"/>
      <c r="L2487" s="2580"/>
      <c r="M2487" s="2580"/>
      <c r="N2487" s="2580"/>
      <c r="O2487" s="2580"/>
      <c r="P2487" s="2580"/>
      <c r="Q2487" s="2580"/>
      <c r="R2487" s="2580"/>
      <c r="S2487" s="2580"/>
      <c r="T2487" s="2580"/>
      <c r="U2487" s="2580"/>
      <c r="V2487" s="2580"/>
      <c r="W2487" s="2580"/>
      <c r="X2487" s="2580"/>
      <c r="Y2487" s="2580"/>
      <c r="Z2487" s="2580"/>
      <c r="AA2487" s="2580"/>
      <c r="AB2487" s="2580"/>
      <c r="AC2487" s="2580"/>
      <c r="AD2487" s="2580"/>
      <c r="AE2487" s="2580"/>
      <c r="AF2487" s="2580"/>
      <c r="AG2487" s="2580"/>
      <c r="AH2487" s="2580"/>
      <c r="AI2487" s="2580"/>
      <c r="AJ2487" s="2580"/>
      <c r="AK2487" s="2581"/>
    </row>
    <row r="2488" spans="2:37" s="2786" customFormat="1" ht="313.5" customHeight="1" thickBot="1" x14ac:dyDescent="0.25">
      <c r="B2488" s="3633" t="s">
        <v>5062</v>
      </c>
      <c r="C2488" s="3677"/>
      <c r="D2488" s="3721" t="s">
        <v>5305</v>
      </c>
      <c r="E2488" s="3722"/>
      <c r="F2488" s="3722"/>
      <c r="G2488" s="3722"/>
      <c r="H2488" s="3722"/>
      <c r="I2488" s="3722"/>
      <c r="J2488" s="3722"/>
      <c r="K2488" s="3723"/>
      <c r="L2488" s="2580"/>
      <c r="M2488" s="2580"/>
      <c r="N2488" s="2580"/>
      <c r="O2488" s="2580"/>
      <c r="P2488" s="2580"/>
      <c r="Q2488" s="2580"/>
      <c r="R2488" s="2580"/>
      <c r="S2488" s="2580"/>
      <c r="T2488" s="2580"/>
      <c r="U2488" s="2580"/>
      <c r="V2488" s="2580"/>
      <c r="W2488" s="2580"/>
      <c r="X2488" s="2580"/>
      <c r="Y2488" s="2580"/>
      <c r="Z2488" s="2580"/>
      <c r="AA2488" s="2580"/>
      <c r="AB2488" s="2580"/>
      <c r="AC2488" s="2580"/>
      <c r="AD2488" s="2580"/>
      <c r="AE2488" s="2580"/>
      <c r="AF2488" s="2580"/>
      <c r="AG2488" s="2580"/>
      <c r="AH2488" s="2580"/>
      <c r="AI2488" s="2580"/>
      <c r="AJ2488" s="2580"/>
      <c r="AK2488" s="2581"/>
    </row>
    <row r="2489" spans="2:37" s="2786" customFormat="1" ht="17.25" customHeight="1" thickBot="1" x14ac:dyDescent="0.25">
      <c r="B2489" s="3635"/>
      <c r="C2489" s="3626"/>
      <c r="D2489" s="3626"/>
      <c r="E2489" s="3626"/>
      <c r="F2489" s="3626"/>
      <c r="G2489" s="3626"/>
      <c r="H2489" s="3626"/>
      <c r="I2489" s="3626"/>
      <c r="J2489" s="3626"/>
      <c r="K2489" s="3626"/>
      <c r="L2489" s="3626"/>
      <c r="M2489" s="3626"/>
      <c r="N2489" s="3626"/>
      <c r="O2489" s="3626"/>
      <c r="P2489" s="3626"/>
      <c r="Q2489" s="3626"/>
      <c r="R2489" s="2580"/>
      <c r="S2489" s="2580"/>
      <c r="T2489" s="2580"/>
      <c r="U2489" s="2580"/>
      <c r="V2489" s="2580"/>
      <c r="W2489" s="2580"/>
      <c r="X2489" s="2580"/>
      <c r="Y2489" s="2580"/>
      <c r="Z2489" s="2580"/>
      <c r="AA2489" s="2580"/>
      <c r="AB2489" s="2580"/>
      <c r="AC2489" s="2580"/>
      <c r="AD2489" s="2580"/>
      <c r="AE2489" s="2580"/>
      <c r="AF2489" s="2580"/>
      <c r="AG2489" s="2580"/>
      <c r="AH2489" s="2580"/>
      <c r="AI2489" s="2580"/>
      <c r="AJ2489" s="2580"/>
      <c r="AK2489" s="2581"/>
    </row>
    <row r="2490" spans="2:37" s="2786" customFormat="1" ht="17.25" customHeight="1" thickBot="1" x14ac:dyDescent="0.25">
      <c r="B2490" s="3627" t="s">
        <v>5063</v>
      </c>
      <c r="C2490" s="3627"/>
      <c r="D2490" s="3627" t="s">
        <v>5053</v>
      </c>
      <c r="E2490" s="3627" t="s">
        <v>5064</v>
      </c>
      <c r="F2490" s="3629" t="s">
        <v>224</v>
      </c>
      <c r="G2490" s="3629"/>
      <c r="H2490" s="3629"/>
      <c r="I2490" s="3629"/>
      <c r="J2490" s="3629"/>
      <c r="K2490" s="3629"/>
      <c r="L2490" s="3629"/>
      <c r="M2490" s="3629"/>
      <c r="N2490" s="3629"/>
      <c r="O2490" s="3629"/>
      <c r="P2490" s="3629"/>
      <c r="Q2490" s="3629"/>
      <c r="R2490" s="3629"/>
      <c r="S2490" s="3629" t="s">
        <v>340</v>
      </c>
      <c r="T2490" s="3629"/>
      <c r="U2490" s="3629"/>
      <c r="V2490" s="3629"/>
      <c r="W2490" s="3629"/>
      <c r="X2490" s="3629"/>
      <c r="Y2490" s="3629"/>
      <c r="Z2490" s="3629"/>
      <c r="AA2490" s="3629"/>
      <c r="AB2490" s="3629"/>
      <c r="AC2490" s="3629"/>
      <c r="AD2490" s="3629" t="s">
        <v>225</v>
      </c>
      <c r="AE2490" s="3629"/>
      <c r="AF2490" s="3629"/>
      <c r="AG2490" s="3629"/>
      <c r="AH2490" s="3630" t="s">
        <v>5048</v>
      </c>
      <c r="AI2490" s="3630"/>
      <c r="AJ2490" s="3630"/>
      <c r="AK2490" s="2581"/>
    </row>
    <row r="2491" spans="2:37" s="2786" customFormat="1" ht="17.25" customHeight="1" thickBot="1" x14ac:dyDescent="0.25">
      <c r="B2491" s="3628"/>
      <c r="C2491" s="3628"/>
      <c r="D2491" s="3628"/>
      <c r="E2491" s="3628"/>
      <c r="F2491" s="3628" t="s">
        <v>5065</v>
      </c>
      <c r="G2491" s="3628" t="s">
        <v>5066</v>
      </c>
      <c r="H2491" s="3627" t="s">
        <v>5067</v>
      </c>
      <c r="I2491" s="3631" t="s">
        <v>5068</v>
      </c>
      <c r="J2491" s="3631" t="s">
        <v>5069</v>
      </c>
      <c r="K2491" s="3632" t="s">
        <v>5070</v>
      </c>
      <c r="L2491" s="3632" t="s">
        <v>5071</v>
      </c>
      <c r="M2491" s="3631" t="s">
        <v>5072</v>
      </c>
      <c r="N2491" s="3631"/>
      <c r="O2491" s="3632" t="s">
        <v>5073</v>
      </c>
      <c r="P2491" s="3632" t="s">
        <v>5074</v>
      </c>
      <c r="Q2491" s="3632" t="s">
        <v>5075</v>
      </c>
      <c r="R2491" s="3632" t="s">
        <v>5076</v>
      </c>
      <c r="S2491" s="3627" t="s">
        <v>5077</v>
      </c>
      <c r="T2491" s="3627" t="s">
        <v>5078</v>
      </c>
      <c r="U2491" s="3627" t="s">
        <v>5079</v>
      </c>
      <c r="V2491" s="3627" t="s">
        <v>5080</v>
      </c>
      <c r="W2491" s="3627" t="s">
        <v>5081</v>
      </c>
      <c r="X2491" s="3627" t="s">
        <v>5082</v>
      </c>
      <c r="Y2491" s="3627" t="s">
        <v>5083</v>
      </c>
      <c r="Z2491" s="3627" t="s">
        <v>5084</v>
      </c>
      <c r="AA2491" s="3627" t="s">
        <v>5085</v>
      </c>
      <c r="AB2491" s="3631" t="s">
        <v>5086</v>
      </c>
      <c r="AC2491" s="3631" t="s">
        <v>5087</v>
      </c>
      <c r="AD2491" s="3627" t="s">
        <v>5088</v>
      </c>
      <c r="AE2491" s="3627" t="s">
        <v>5089</v>
      </c>
      <c r="AF2491" s="3627" t="s">
        <v>5090</v>
      </c>
      <c r="AG2491" s="3627" t="s">
        <v>5091</v>
      </c>
      <c r="AH2491" s="3627" t="s">
        <v>1162</v>
      </c>
      <c r="AI2491" s="3627" t="s">
        <v>5049</v>
      </c>
      <c r="AJ2491" s="3627" t="s">
        <v>5050</v>
      </c>
      <c r="AK2491" s="2581"/>
    </row>
    <row r="2492" spans="2:37" s="2786" customFormat="1" ht="17.25" customHeight="1" thickBot="1" x14ac:dyDescent="0.25">
      <c r="B2492" s="3628"/>
      <c r="C2492" s="3628"/>
      <c r="D2492" s="3628"/>
      <c r="E2492" s="3628"/>
      <c r="F2492" s="3628"/>
      <c r="G2492" s="3628"/>
      <c r="H2492" s="3628"/>
      <c r="I2492" s="3632"/>
      <c r="J2492" s="3632"/>
      <c r="K2492" s="3632"/>
      <c r="L2492" s="3632"/>
      <c r="M2492" s="2667" t="s">
        <v>5092</v>
      </c>
      <c r="N2492" s="2666" t="s">
        <v>2809</v>
      </c>
      <c r="O2492" s="3632"/>
      <c r="P2492" s="3632"/>
      <c r="Q2492" s="3632"/>
      <c r="R2492" s="3632"/>
      <c r="S2492" s="3628"/>
      <c r="T2492" s="3628"/>
      <c r="U2492" s="3628"/>
      <c r="V2492" s="3628"/>
      <c r="W2492" s="3628"/>
      <c r="X2492" s="3628"/>
      <c r="Y2492" s="3628"/>
      <c r="Z2492" s="3628"/>
      <c r="AA2492" s="3628"/>
      <c r="AB2492" s="3632"/>
      <c r="AC2492" s="3632"/>
      <c r="AD2492" s="3628"/>
      <c r="AE2492" s="3628"/>
      <c r="AF2492" s="3628"/>
      <c r="AG2492" s="3628"/>
      <c r="AH2492" s="3628"/>
      <c r="AI2492" s="3628"/>
      <c r="AJ2492" s="3628"/>
      <c r="AK2492" s="2581"/>
    </row>
    <row r="2493" spans="2:37" s="2786" customFormat="1" ht="17.25" customHeight="1" thickBot="1" x14ac:dyDescent="0.25">
      <c r="B2493" s="3739" t="s">
        <v>5306</v>
      </c>
      <c r="C2493" s="3740"/>
      <c r="D2493" s="2605" t="s">
        <v>1545</v>
      </c>
      <c r="E2493" s="2605" t="s">
        <v>1545</v>
      </c>
      <c r="F2493" s="2605" t="s">
        <v>1545</v>
      </c>
      <c r="G2493" s="2605" t="s">
        <v>1545</v>
      </c>
      <c r="H2493" s="2605" t="s">
        <v>1545</v>
      </c>
      <c r="I2493" s="2605" t="s">
        <v>1545</v>
      </c>
      <c r="J2493" s="2605" t="s">
        <v>1545</v>
      </c>
      <c r="K2493" s="2605" t="s">
        <v>1545</v>
      </c>
      <c r="L2493" s="2605" t="s">
        <v>1545</v>
      </c>
      <c r="M2493" s="2605" t="s">
        <v>1545</v>
      </c>
      <c r="N2493" s="2605" t="s">
        <v>1545</v>
      </c>
      <c r="O2493" s="2605" t="s">
        <v>1545</v>
      </c>
      <c r="P2493" s="2605" t="s">
        <v>1545</v>
      </c>
      <c r="Q2493" s="2605" t="s">
        <v>1545</v>
      </c>
      <c r="R2493" s="2605" t="s">
        <v>1545</v>
      </c>
      <c r="S2493" s="3137">
        <v>3.25</v>
      </c>
      <c r="T2493" s="3138">
        <f>S2493/U2493</f>
        <v>6.4999999999999997E-3</v>
      </c>
      <c r="U2493" s="3139">
        <v>500</v>
      </c>
      <c r="V2493" s="3139">
        <v>500</v>
      </c>
      <c r="W2493" s="3138">
        <f>S2493/V2493</f>
        <v>6.4999999999999997E-3</v>
      </c>
      <c r="X2493" s="3140">
        <v>6.7199999999999996E-2</v>
      </c>
      <c r="Y2493" s="2736" t="s">
        <v>1545</v>
      </c>
      <c r="Z2493" s="2736" t="s">
        <v>1545</v>
      </c>
      <c r="AA2493" s="2736" t="s">
        <v>1545</v>
      </c>
      <c r="AB2493" s="2736" t="s">
        <v>1545</v>
      </c>
      <c r="AC2493" s="2736" t="s">
        <v>1545</v>
      </c>
      <c r="AD2493" s="2736" t="s">
        <v>1545</v>
      </c>
      <c r="AE2493" s="2736" t="s">
        <v>1545</v>
      </c>
      <c r="AF2493" s="2736" t="s">
        <v>1545</v>
      </c>
      <c r="AG2493" s="2736" t="s">
        <v>1545</v>
      </c>
      <c r="AH2493" s="2736" t="s">
        <v>1545</v>
      </c>
      <c r="AI2493" s="2736" t="s">
        <v>1545</v>
      </c>
      <c r="AJ2493" s="2736" t="s">
        <v>1545</v>
      </c>
      <c r="AK2493" s="2581"/>
    </row>
    <row r="2494" spans="2:37" s="2786" customFormat="1" ht="17.25" customHeight="1" x14ac:dyDescent="0.2">
      <c r="B2494" s="2582"/>
      <c r="C2494" s="2575"/>
      <c r="D2494" s="2575"/>
      <c r="E2494" s="2575"/>
      <c r="F2494" s="2575"/>
      <c r="G2494" s="2575"/>
      <c r="H2494" s="2575"/>
      <c r="I2494" s="2576"/>
      <c r="J2494" s="2576"/>
      <c r="K2494" s="2576"/>
      <c r="L2494" s="2576"/>
      <c r="M2494" s="2575"/>
      <c r="N2494" s="2576"/>
      <c r="O2494" s="2576"/>
      <c r="P2494" s="2576"/>
      <c r="Q2494" s="2576"/>
      <c r="R2494" s="2576"/>
      <c r="S2494" s="2575"/>
      <c r="T2494" s="2574"/>
      <c r="U2494" s="2574"/>
      <c r="V2494" s="2574"/>
      <c r="W2494" s="2574"/>
      <c r="X2494" s="2574"/>
      <c r="Y2494" s="2574"/>
      <c r="Z2494" s="2574"/>
      <c r="AA2494" s="2574"/>
      <c r="AB2494" s="2574"/>
      <c r="AC2494" s="2574"/>
      <c r="AD2494" s="2574"/>
      <c r="AE2494" s="2574"/>
      <c r="AF2494" s="2574"/>
      <c r="AG2494" s="2574"/>
      <c r="AH2494" s="2574"/>
      <c r="AI2494" s="2574"/>
      <c r="AJ2494" s="2577"/>
      <c r="AK2494" s="2581"/>
    </row>
    <row r="2495" spans="2:37" s="2786" customFormat="1" ht="17.25" customHeight="1" x14ac:dyDescent="0.2">
      <c r="B2495" s="3641" t="s">
        <v>5051</v>
      </c>
      <c r="C2495" s="3642"/>
      <c r="D2495" s="3640" t="s">
        <v>5307</v>
      </c>
      <c r="E2495" s="3640"/>
      <c r="F2495" s="3640"/>
      <c r="G2495" s="3640"/>
      <c r="H2495" s="2578"/>
      <c r="I2495" s="2578"/>
      <c r="J2495" s="2578"/>
      <c r="K2495" s="2578"/>
      <c r="L2495" s="2578"/>
      <c r="M2495" s="2578"/>
      <c r="N2495" s="2578"/>
      <c r="O2495" s="2578"/>
      <c r="P2495" s="2578"/>
      <c r="Q2495" s="2578"/>
      <c r="R2495" s="2578"/>
      <c r="S2495" s="2578"/>
      <c r="T2495" s="2574"/>
      <c r="U2495" s="2574"/>
      <c r="V2495" s="2574"/>
      <c r="W2495" s="2574"/>
      <c r="X2495" s="2574"/>
      <c r="Y2495" s="2574"/>
      <c r="Z2495" s="2574"/>
      <c r="AA2495" s="2574"/>
      <c r="AB2495" s="2574"/>
      <c r="AC2495" s="2574"/>
      <c r="AD2495" s="2574"/>
      <c r="AE2495" s="2574"/>
      <c r="AF2495" s="2574"/>
      <c r="AG2495" s="2574"/>
      <c r="AH2495" s="2574"/>
      <c r="AI2495" s="2574"/>
      <c r="AJ2495" s="2577"/>
      <c r="AK2495" s="2581"/>
    </row>
    <row r="2496" spans="2:37" s="2786" customFormat="1" ht="17.25" customHeight="1" x14ac:dyDescent="0.2">
      <c r="B2496" s="3641" t="s">
        <v>5052</v>
      </c>
      <c r="C2496" s="3642"/>
      <c r="D2496" s="3640" t="s">
        <v>10</v>
      </c>
      <c r="E2496" s="3640"/>
      <c r="F2496" s="3640"/>
      <c r="G2496" s="3640"/>
      <c r="H2496" s="2578"/>
      <c r="I2496" s="2578"/>
      <c r="J2496" s="2578"/>
      <c r="K2496" s="2578"/>
      <c r="L2496" s="2578"/>
      <c r="M2496" s="2578"/>
      <c r="N2496" s="2578"/>
      <c r="O2496" s="2578"/>
      <c r="P2496" s="2578"/>
      <c r="Q2496" s="2578"/>
      <c r="R2496" s="2578"/>
      <c r="S2496" s="2578"/>
      <c r="T2496" s="2574"/>
      <c r="U2496" s="2574"/>
      <c r="V2496" s="2574"/>
      <c r="W2496" s="2574"/>
      <c r="X2496" s="2574"/>
      <c r="Y2496" s="2574"/>
      <c r="Z2496" s="2574"/>
      <c r="AA2496" s="2574"/>
      <c r="AB2496" s="2574"/>
      <c r="AC2496" s="2574"/>
      <c r="AD2496" s="2574"/>
      <c r="AE2496" s="2574"/>
      <c r="AF2496" s="2574"/>
      <c r="AG2496" s="2574"/>
      <c r="AH2496" s="2574"/>
      <c r="AI2496" s="2574"/>
      <c r="AJ2496" s="2577"/>
      <c r="AK2496" s="2581"/>
    </row>
    <row r="2497" spans="2:37" s="2786" customFormat="1" ht="17.25" customHeight="1" thickBot="1" x14ac:dyDescent="0.25">
      <c r="B2497" s="3645"/>
      <c r="C2497" s="3646"/>
      <c r="D2497" s="3647"/>
      <c r="E2497" s="3647"/>
      <c r="F2497" s="3647"/>
      <c r="G2497" s="3647"/>
      <c r="H2497" s="2583"/>
      <c r="I2497" s="2583"/>
      <c r="J2497" s="2583"/>
      <c r="K2497" s="2583"/>
      <c r="L2497" s="2583"/>
      <c r="M2497" s="2583"/>
      <c r="N2497" s="2583"/>
      <c r="O2497" s="2583"/>
      <c r="P2497" s="2583"/>
      <c r="Q2497" s="2583"/>
      <c r="R2497" s="2583"/>
      <c r="S2497" s="2583"/>
      <c r="T2497" s="2584"/>
      <c r="U2497" s="2584"/>
      <c r="V2497" s="2584"/>
      <c r="W2497" s="2584"/>
      <c r="X2497" s="2584"/>
      <c r="Y2497" s="2584"/>
      <c r="Z2497" s="2584"/>
      <c r="AA2497" s="2584"/>
      <c r="AB2497" s="2584"/>
      <c r="AC2497" s="2584"/>
      <c r="AD2497" s="2584"/>
      <c r="AE2497" s="2584"/>
      <c r="AF2497" s="2584"/>
      <c r="AG2497" s="2584"/>
      <c r="AH2497" s="2584"/>
      <c r="AI2497" s="2584"/>
      <c r="AJ2497" s="2585"/>
      <c r="AK2497" s="2586"/>
    </row>
    <row r="2498" spans="2:37" s="2786" customFormat="1" ht="17.25" customHeight="1" x14ac:dyDescent="0.2">
      <c r="B2498" s="2670" t="str">
        <f>+B2482</f>
        <v>.</v>
      </c>
      <c r="C2498" s="2670"/>
      <c r="D2498" s="2670"/>
      <c r="E2498" s="2670"/>
      <c r="F2498" s="2670"/>
    </row>
    <row r="2499" spans="2:37" s="2786" customFormat="1" ht="17.25" customHeight="1" thickBot="1" x14ac:dyDescent="0.25">
      <c r="B2499" s="2670"/>
      <c r="C2499" s="2670"/>
      <c r="D2499" s="2670"/>
      <c r="E2499" s="2670"/>
      <c r="F2499" s="2670"/>
    </row>
    <row r="2500" spans="2:37" s="2786" customFormat="1" ht="17.25" customHeight="1" x14ac:dyDescent="0.2">
      <c r="B2500" s="3616" t="s">
        <v>5060</v>
      </c>
      <c r="C2500" s="3617"/>
      <c r="D2500" s="3617"/>
      <c r="E2500" s="3617"/>
      <c r="F2500" s="3617"/>
      <c r="G2500" s="3617"/>
      <c r="H2500" s="3617"/>
      <c r="I2500" s="3617"/>
      <c r="J2500" s="3617"/>
      <c r="K2500" s="3617"/>
      <c r="L2500" s="3617"/>
      <c r="M2500" s="3617"/>
      <c r="N2500" s="3617"/>
      <c r="O2500" s="3617"/>
      <c r="P2500" s="3617"/>
      <c r="Q2500" s="3617"/>
      <c r="R2500" s="3617"/>
      <c r="S2500" s="3617"/>
      <c r="T2500" s="3617"/>
      <c r="U2500" s="3617"/>
      <c r="V2500" s="3617"/>
      <c r="W2500" s="3617"/>
      <c r="X2500" s="3617"/>
      <c r="Y2500" s="3617"/>
      <c r="Z2500" s="3617"/>
      <c r="AA2500" s="3617"/>
      <c r="AB2500" s="3617"/>
      <c r="AC2500" s="3617"/>
      <c r="AD2500" s="3617"/>
      <c r="AE2500" s="3617"/>
      <c r="AF2500" s="3617"/>
      <c r="AG2500" s="3617"/>
      <c r="AH2500" s="3617"/>
      <c r="AI2500" s="3617"/>
      <c r="AJ2500" s="3617"/>
      <c r="AK2500" s="3618"/>
    </row>
    <row r="2501" spans="2:37" s="2786" customFormat="1" ht="17.25" customHeight="1" x14ac:dyDescent="0.2">
      <c r="B2501" s="2579"/>
      <c r="C2501" s="2670"/>
      <c r="D2501" s="2670"/>
      <c r="E2501" s="2670"/>
      <c r="F2501" s="2670"/>
      <c r="G2501" s="2580"/>
      <c r="H2501" s="2580"/>
      <c r="I2501" s="2580"/>
      <c r="J2501" s="2580"/>
      <c r="K2501" s="2580"/>
      <c r="L2501" s="2580"/>
      <c r="M2501" s="2580"/>
      <c r="N2501" s="2580"/>
      <c r="O2501" s="2580"/>
      <c r="P2501" s="2580"/>
      <c r="Q2501" s="2580"/>
      <c r="R2501" s="2580"/>
      <c r="S2501" s="2580"/>
      <c r="T2501" s="2580"/>
      <c r="U2501" s="2580"/>
      <c r="V2501" s="2580"/>
      <c r="W2501" s="2580"/>
      <c r="X2501" s="2580"/>
      <c r="Y2501" s="2580"/>
      <c r="Z2501" s="2580"/>
      <c r="AA2501" s="2580"/>
      <c r="AB2501" s="2580"/>
      <c r="AC2501" s="2580"/>
      <c r="AD2501" s="2580"/>
      <c r="AE2501" s="2580"/>
      <c r="AF2501" s="2580"/>
      <c r="AG2501" s="2580"/>
      <c r="AH2501" s="2580"/>
      <c r="AI2501" s="2580"/>
      <c r="AJ2501" s="2580"/>
      <c r="AK2501" s="2581"/>
    </row>
    <row r="2502" spans="2:37" s="2786" customFormat="1" ht="17.25" customHeight="1" x14ac:dyDescent="0.2">
      <c r="B2502" s="2579" t="s">
        <v>5047</v>
      </c>
      <c r="C2502" s="2670"/>
      <c r="D2502" s="3720" t="s">
        <v>5304</v>
      </c>
      <c r="E2502" s="3720"/>
      <c r="F2502" s="3720"/>
      <c r="G2502" s="2580"/>
      <c r="H2502" s="2580"/>
      <c r="I2502" s="2580"/>
      <c r="J2502" s="2580"/>
      <c r="K2502" s="2580"/>
      <c r="L2502" s="2580"/>
      <c r="M2502" s="2580"/>
      <c r="N2502" s="2580"/>
      <c r="O2502" s="2580"/>
      <c r="P2502" s="2580"/>
      <c r="Q2502" s="2580"/>
      <c r="R2502" s="2580"/>
      <c r="S2502" s="2580"/>
      <c r="T2502" s="2580"/>
      <c r="U2502" s="2580"/>
      <c r="V2502" s="2580"/>
      <c r="W2502" s="2580"/>
      <c r="X2502" s="2580"/>
      <c r="Y2502" s="2580"/>
      <c r="Z2502" s="2580"/>
      <c r="AA2502" s="2580"/>
      <c r="AB2502" s="2580"/>
      <c r="AC2502" s="2580"/>
      <c r="AD2502" s="2580"/>
      <c r="AE2502" s="2580"/>
      <c r="AF2502" s="2580"/>
      <c r="AG2502" s="2580"/>
      <c r="AH2502" s="2580"/>
      <c r="AI2502" s="2580"/>
      <c r="AJ2502" s="2580"/>
      <c r="AK2502" s="2581"/>
    </row>
    <row r="2503" spans="2:37" s="2786" customFormat="1" ht="17.25" customHeight="1" thickBot="1" x14ac:dyDescent="0.25">
      <c r="B2503" s="3620" t="s">
        <v>5061</v>
      </c>
      <c r="C2503" s="3621"/>
      <c r="D2503" s="3731">
        <v>41410</v>
      </c>
      <c r="E2503" s="3732"/>
      <c r="F2503" s="2670"/>
      <c r="G2503" s="2580"/>
      <c r="H2503" s="2580"/>
      <c r="I2503" s="2580"/>
      <c r="J2503" s="2580"/>
      <c r="K2503" s="2580"/>
      <c r="L2503" s="2580"/>
      <c r="M2503" s="2580"/>
      <c r="N2503" s="2580"/>
      <c r="O2503" s="2580"/>
      <c r="P2503" s="2580"/>
      <c r="Q2503" s="2580"/>
      <c r="R2503" s="2580"/>
      <c r="S2503" s="2580"/>
      <c r="T2503" s="2580"/>
      <c r="U2503" s="2580"/>
      <c r="V2503" s="2580"/>
      <c r="W2503" s="2580"/>
      <c r="X2503" s="2580"/>
      <c r="Y2503" s="2580"/>
      <c r="Z2503" s="2580"/>
      <c r="AA2503" s="2580"/>
      <c r="AB2503" s="2580"/>
      <c r="AC2503" s="2580"/>
      <c r="AD2503" s="2580"/>
      <c r="AE2503" s="2580"/>
      <c r="AF2503" s="2580"/>
      <c r="AG2503" s="2580"/>
      <c r="AH2503" s="2580"/>
      <c r="AI2503" s="2580"/>
      <c r="AJ2503" s="2580"/>
      <c r="AK2503" s="2581"/>
    </row>
    <row r="2504" spans="2:37" s="2786" customFormat="1" ht="309" customHeight="1" thickBot="1" x14ac:dyDescent="0.25">
      <c r="B2504" s="3633" t="s">
        <v>5062</v>
      </c>
      <c r="C2504" s="3677"/>
      <c r="D2504" s="3721" t="s">
        <v>5305</v>
      </c>
      <c r="E2504" s="3722"/>
      <c r="F2504" s="3722"/>
      <c r="G2504" s="3722"/>
      <c r="H2504" s="3722"/>
      <c r="I2504" s="3722"/>
      <c r="J2504" s="3722"/>
      <c r="K2504" s="3723"/>
      <c r="L2504" s="2580"/>
      <c r="M2504" s="2580"/>
      <c r="N2504" s="2580"/>
      <c r="O2504" s="2580"/>
      <c r="P2504" s="2580"/>
      <c r="Q2504" s="2580"/>
      <c r="R2504" s="2580"/>
      <c r="S2504" s="2580"/>
      <c r="T2504" s="2580"/>
      <c r="U2504" s="2580"/>
      <c r="V2504" s="2580"/>
      <c r="W2504" s="2580"/>
      <c r="X2504" s="2580"/>
      <c r="Y2504" s="2580"/>
      <c r="Z2504" s="2580"/>
      <c r="AA2504" s="2580"/>
      <c r="AB2504" s="2580"/>
      <c r="AC2504" s="2580"/>
      <c r="AD2504" s="2580"/>
      <c r="AE2504" s="2580"/>
      <c r="AF2504" s="2580"/>
      <c r="AG2504" s="2580"/>
      <c r="AH2504" s="2580"/>
      <c r="AI2504" s="2580"/>
      <c r="AJ2504" s="2580"/>
      <c r="AK2504" s="2581"/>
    </row>
    <row r="2505" spans="2:37" s="2786" customFormat="1" ht="17.25" customHeight="1" thickBot="1" x14ac:dyDescent="0.25">
      <c r="B2505" s="3635"/>
      <c r="C2505" s="3626"/>
      <c r="D2505" s="3626"/>
      <c r="E2505" s="3626"/>
      <c r="F2505" s="3626"/>
      <c r="G2505" s="3626"/>
      <c r="H2505" s="3626"/>
      <c r="I2505" s="3626"/>
      <c r="J2505" s="3626"/>
      <c r="K2505" s="3626"/>
      <c r="L2505" s="3626"/>
      <c r="M2505" s="3626"/>
      <c r="N2505" s="3626"/>
      <c r="O2505" s="3626"/>
      <c r="P2505" s="3626"/>
      <c r="Q2505" s="3626"/>
      <c r="R2505" s="2580"/>
      <c r="S2505" s="2580"/>
      <c r="T2505" s="2580"/>
      <c r="U2505" s="2580"/>
      <c r="V2505" s="2580"/>
      <c r="W2505" s="2580"/>
      <c r="X2505" s="2580"/>
      <c r="Y2505" s="2580"/>
      <c r="Z2505" s="2580"/>
      <c r="AA2505" s="2580"/>
      <c r="AB2505" s="2580"/>
      <c r="AC2505" s="2580"/>
      <c r="AD2505" s="2580"/>
      <c r="AE2505" s="2580"/>
      <c r="AF2505" s="2580"/>
      <c r="AG2505" s="2580"/>
      <c r="AH2505" s="2580"/>
      <c r="AI2505" s="2580"/>
      <c r="AJ2505" s="2580"/>
      <c r="AK2505" s="2581"/>
    </row>
    <row r="2506" spans="2:37" s="2786" customFormat="1" ht="17.25" customHeight="1" thickBot="1" x14ac:dyDescent="0.25">
      <c r="B2506" s="3627" t="s">
        <v>5063</v>
      </c>
      <c r="C2506" s="3627"/>
      <c r="D2506" s="3627" t="s">
        <v>5053</v>
      </c>
      <c r="E2506" s="3627" t="s">
        <v>5064</v>
      </c>
      <c r="F2506" s="3629" t="s">
        <v>224</v>
      </c>
      <c r="G2506" s="3629"/>
      <c r="H2506" s="3629"/>
      <c r="I2506" s="3629"/>
      <c r="J2506" s="3629"/>
      <c r="K2506" s="3629"/>
      <c r="L2506" s="3629"/>
      <c r="M2506" s="3629"/>
      <c r="N2506" s="3629"/>
      <c r="O2506" s="3629"/>
      <c r="P2506" s="3629"/>
      <c r="Q2506" s="3629"/>
      <c r="R2506" s="3629"/>
      <c r="S2506" s="3629" t="s">
        <v>340</v>
      </c>
      <c r="T2506" s="3629"/>
      <c r="U2506" s="3629"/>
      <c r="V2506" s="3629"/>
      <c r="W2506" s="3629"/>
      <c r="X2506" s="3629"/>
      <c r="Y2506" s="3629"/>
      <c r="Z2506" s="3629"/>
      <c r="AA2506" s="3629"/>
      <c r="AB2506" s="3629"/>
      <c r="AC2506" s="3629"/>
      <c r="AD2506" s="3629" t="s">
        <v>225</v>
      </c>
      <c r="AE2506" s="3629"/>
      <c r="AF2506" s="3629"/>
      <c r="AG2506" s="3629"/>
      <c r="AH2506" s="3630" t="s">
        <v>5048</v>
      </c>
      <c r="AI2506" s="3630"/>
      <c r="AJ2506" s="3630"/>
      <c r="AK2506" s="2581"/>
    </row>
    <row r="2507" spans="2:37" s="2786" customFormat="1" ht="17.25" customHeight="1" thickBot="1" x14ac:dyDescent="0.25">
      <c r="B2507" s="3628"/>
      <c r="C2507" s="3628"/>
      <c r="D2507" s="3628"/>
      <c r="E2507" s="3628"/>
      <c r="F2507" s="3628" t="s">
        <v>5065</v>
      </c>
      <c r="G2507" s="3628" t="s">
        <v>5066</v>
      </c>
      <c r="H2507" s="3627" t="s">
        <v>5067</v>
      </c>
      <c r="I2507" s="3631" t="s">
        <v>5068</v>
      </c>
      <c r="J2507" s="3631" t="s">
        <v>5069</v>
      </c>
      <c r="K2507" s="3632" t="s">
        <v>5070</v>
      </c>
      <c r="L2507" s="3632" t="s">
        <v>5071</v>
      </c>
      <c r="M2507" s="3631" t="s">
        <v>5072</v>
      </c>
      <c r="N2507" s="3631"/>
      <c r="O2507" s="3632" t="s">
        <v>5073</v>
      </c>
      <c r="P2507" s="3632" t="s">
        <v>5074</v>
      </c>
      <c r="Q2507" s="3632" t="s">
        <v>5075</v>
      </c>
      <c r="R2507" s="3632" t="s">
        <v>5076</v>
      </c>
      <c r="S2507" s="3627" t="s">
        <v>5077</v>
      </c>
      <c r="T2507" s="3627" t="s">
        <v>5078</v>
      </c>
      <c r="U2507" s="3627" t="s">
        <v>5079</v>
      </c>
      <c r="V2507" s="3627" t="s">
        <v>5080</v>
      </c>
      <c r="W2507" s="3627" t="s">
        <v>5081</v>
      </c>
      <c r="X2507" s="3627" t="s">
        <v>5082</v>
      </c>
      <c r="Y2507" s="3627" t="s">
        <v>5083</v>
      </c>
      <c r="Z2507" s="3627" t="s">
        <v>5084</v>
      </c>
      <c r="AA2507" s="3627" t="s">
        <v>5085</v>
      </c>
      <c r="AB2507" s="3631" t="s">
        <v>5086</v>
      </c>
      <c r="AC2507" s="3631" t="s">
        <v>5087</v>
      </c>
      <c r="AD2507" s="3627" t="s">
        <v>5088</v>
      </c>
      <c r="AE2507" s="3627" t="s">
        <v>5089</v>
      </c>
      <c r="AF2507" s="3627" t="s">
        <v>5090</v>
      </c>
      <c r="AG2507" s="3627" t="s">
        <v>5091</v>
      </c>
      <c r="AH2507" s="3627" t="s">
        <v>1162</v>
      </c>
      <c r="AI2507" s="3627" t="s">
        <v>5049</v>
      </c>
      <c r="AJ2507" s="3627" t="s">
        <v>5050</v>
      </c>
      <c r="AK2507" s="2581"/>
    </row>
    <row r="2508" spans="2:37" s="2786" customFormat="1" ht="17.25" customHeight="1" thickBot="1" x14ac:dyDescent="0.25">
      <c r="B2508" s="3628"/>
      <c r="C2508" s="3628"/>
      <c r="D2508" s="3628"/>
      <c r="E2508" s="3628"/>
      <c r="F2508" s="3628"/>
      <c r="G2508" s="3628"/>
      <c r="H2508" s="3628"/>
      <c r="I2508" s="3632"/>
      <c r="J2508" s="3632"/>
      <c r="K2508" s="3632"/>
      <c r="L2508" s="3632"/>
      <c r="M2508" s="2667" t="s">
        <v>5092</v>
      </c>
      <c r="N2508" s="2666" t="s">
        <v>2809</v>
      </c>
      <c r="O2508" s="3632"/>
      <c r="P2508" s="3632"/>
      <c r="Q2508" s="3632"/>
      <c r="R2508" s="3632"/>
      <c r="S2508" s="3628"/>
      <c r="T2508" s="3628"/>
      <c r="U2508" s="3628"/>
      <c r="V2508" s="3628"/>
      <c r="W2508" s="3628"/>
      <c r="X2508" s="3628"/>
      <c r="Y2508" s="3628"/>
      <c r="Z2508" s="3628"/>
      <c r="AA2508" s="3628"/>
      <c r="AB2508" s="3632"/>
      <c r="AC2508" s="3632"/>
      <c r="AD2508" s="3628"/>
      <c r="AE2508" s="3628"/>
      <c r="AF2508" s="3628"/>
      <c r="AG2508" s="3628"/>
      <c r="AH2508" s="3628"/>
      <c r="AI2508" s="3628"/>
      <c r="AJ2508" s="3628"/>
      <c r="AK2508" s="2581"/>
    </row>
    <row r="2509" spans="2:37" s="2786" customFormat="1" ht="17.25" customHeight="1" thickBot="1" x14ac:dyDescent="0.25">
      <c r="B2509" s="3739" t="s">
        <v>5306</v>
      </c>
      <c r="C2509" s="3740"/>
      <c r="D2509" s="2605" t="s">
        <v>1545</v>
      </c>
      <c r="E2509" s="2605" t="s">
        <v>1545</v>
      </c>
      <c r="F2509" s="2605" t="s">
        <v>1545</v>
      </c>
      <c r="G2509" s="2605" t="s">
        <v>1545</v>
      </c>
      <c r="H2509" s="2605" t="s">
        <v>1545</v>
      </c>
      <c r="I2509" s="2605" t="s">
        <v>1545</v>
      </c>
      <c r="J2509" s="2605" t="s">
        <v>1545</v>
      </c>
      <c r="K2509" s="2605" t="s">
        <v>1545</v>
      </c>
      <c r="L2509" s="2605" t="s">
        <v>1545</v>
      </c>
      <c r="M2509" s="2605" t="s">
        <v>1545</v>
      </c>
      <c r="N2509" s="2605" t="s">
        <v>1545</v>
      </c>
      <c r="O2509" s="2605" t="s">
        <v>1545</v>
      </c>
      <c r="P2509" s="2605" t="s">
        <v>1545</v>
      </c>
      <c r="Q2509" s="2605" t="s">
        <v>1545</v>
      </c>
      <c r="R2509" s="2605" t="s">
        <v>1545</v>
      </c>
      <c r="S2509" s="2739">
        <v>3.25</v>
      </c>
      <c r="T2509" s="3138">
        <f>S2509/U2509</f>
        <v>6.4999999999999997E-3</v>
      </c>
      <c r="U2509" s="3139">
        <v>500</v>
      </c>
      <c r="V2509" s="3139">
        <v>500</v>
      </c>
      <c r="W2509" s="3138">
        <f>S2509/V2509</f>
        <v>6.4999999999999997E-3</v>
      </c>
      <c r="X2509" s="3140">
        <v>6.7199999999999996E-2</v>
      </c>
      <c r="Y2509" s="2736" t="s">
        <v>1545</v>
      </c>
      <c r="Z2509" s="2736" t="s">
        <v>1545</v>
      </c>
      <c r="AA2509" s="2736" t="s">
        <v>1545</v>
      </c>
      <c r="AB2509" s="2736" t="s">
        <v>1545</v>
      </c>
      <c r="AC2509" s="2736" t="s">
        <v>1545</v>
      </c>
      <c r="AD2509" s="2736" t="s">
        <v>1545</v>
      </c>
      <c r="AE2509" s="2736" t="s">
        <v>1545</v>
      </c>
      <c r="AF2509" s="2736" t="s">
        <v>1545</v>
      </c>
      <c r="AG2509" s="2736" t="s">
        <v>1545</v>
      </c>
      <c r="AH2509" s="2736" t="s">
        <v>1545</v>
      </c>
      <c r="AI2509" s="2736" t="s">
        <v>1545</v>
      </c>
      <c r="AJ2509" s="2736" t="s">
        <v>1545</v>
      </c>
      <c r="AK2509" s="2581"/>
    </row>
    <row r="2510" spans="2:37" s="2786" customFormat="1" ht="17.25" customHeight="1" x14ac:dyDescent="0.2">
      <c r="B2510" s="2582"/>
      <c r="C2510" s="2575"/>
      <c r="D2510" s="2575"/>
      <c r="E2510" s="2575"/>
      <c r="F2510" s="2575"/>
      <c r="G2510" s="2575"/>
      <c r="H2510" s="2575"/>
      <c r="I2510" s="2576"/>
      <c r="J2510" s="2576"/>
      <c r="K2510" s="2576"/>
      <c r="L2510" s="2576"/>
      <c r="M2510" s="2575"/>
      <c r="N2510" s="2576"/>
      <c r="O2510" s="2576"/>
      <c r="P2510" s="2576"/>
      <c r="Q2510" s="2576"/>
      <c r="R2510" s="2576"/>
      <c r="S2510" s="2575"/>
      <c r="T2510" s="2574"/>
      <c r="U2510" s="2574"/>
      <c r="V2510" s="2574"/>
      <c r="W2510" s="2574"/>
      <c r="X2510" s="2574"/>
      <c r="Y2510" s="2574"/>
      <c r="Z2510" s="2574"/>
      <c r="AA2510" s="2574"/>
      <c r="AB2510" s="2574"/>
      <c r="AC2510" s="2574"/>
      <c r="AD2510" s="2574"/>
      <c r="AE2510" s="2574"/>
      <c r="AF2510" s="2574"/>
      <c r="AG2510" s="2574"/>
      <c r="AH2510" s="2574"/>
      <c r="AI2510" s="2574"/>
      <c r="AJ2510" s="2577"/>
      <c r="AK2510" s="2581"/>
    </row>
    <row r="2511" spans="2:37" s="2786" customFormat="1" ht="17.25" customHeight="1" x14ac:dyDescent="0.2">
      <c r="B2511" s="3641" t="s">
        <v>5051</v>
      </c>
      <c r="C2511" s="3642"/>
      <c r="D2511" s="3640" t="s">
        <v>5307</v>
      </c>
      <c r="E2511" s="3640"/>
      <c r="F2511" s="3640"/>
      <c r="G2511" s="3640"/>
      <c r="H2511" s="2578"/>
      <c r="I2511" s="2578"/>
      <c r="J2511" s="2578"/>
      <c r="K2511" s="2578"/>
      <c r="L2511" s="2578"/>
      <c r="M2511" s="2578"/>
      <c r="N2511" s="2578"/>
      <c r="O2511" s="2578"/>
      <c r="P2511" s="2578"/>
      <c r="Q2511" s="2578"/>
      <c r="R2511" s="2578"/>
      <c r="S2511" s="2578"/>
      <c r="T2511" s="2574"/>
      <c r="U2511" s="2574"/>
      <c r="V2511" s="2574"/>
      <c r="W2511" s="2574"/>
      <c r="X2511" s="2574"/>
      <c r="Y2511" s="2574"/>
      <c r="Z2511" s="2574"/>
      <c r="AA2511" s="2574"/>
      <c r="AB2511" s="2574"/>
      <c r="AC2511" s="2574"/>
      <c r="AD2511" s="2574"/>
      <c r="AE2511" s="2574"/>
      <c r="AF2511" s="2574"/>
      <c r="AG2511" s="2574"/>
      <c r="AH2511" s="2574"/>
      <c r="AI2511" s="2574"/>
      <c r="AJ2511" s="2577"/>
      <c r="AK2511" s="2581"/>
    </row>
    <row r="2512" spans="2:37" s="2786" customFormat="1" ht="17.25" customHeight="1" x14ac:dyDescent="0.2">
      <c r="B2512" s="3641" t="s">
        <v>5052</v>
      </c>
      <c r="C2512" s="3642"/>
      <c r="D2512" s="3640" t="s">
        <v>10</v>
      </c>
      <c r="E2512" s="3640"/>
      <c r="F2512" s="3640"/>
      <c r="G2512" s="3640"/>
      <c r="H2512" s="2578"/>
      <c r="I2512" s="2578"/>
      <c r="J2512" s="2578"/>
      <c r="K2512" s="2578"/>
      <c r="L2512" s="2578"/>
      <c r="M2512" s="2578"/>
      <c r="N2512" s="2578"/>
      <c r="O2512" s="2578"/>
      <c r="P2512" s="2578"/>
      <c r="Q2512" s="2578"/>
      <c r="R2512" s="2578"/>
      <c r="S2512" s="2578"/>
      <c r="T2512" s="2574"/>
      <c r="U2512" s="2574"/>
      <c r="V2512" s="2574"/>
      <c r="W2512" s="2574"/>
      <c r="X2512" s="2574"/>
      <c r="Y2512" s="2574"/>
      <c r="Z2512" s="2574"/>
      <c r="AA2512" s="2574"/>
      <c r="AB2512" s="2574"/>
      <c r="AC2512" s="2574"/>
      <c r="AD2512" s="2574"/>
      <c r="AE2512" s="2574"/>
      <c r="AF2512" s="2574"/>
      <c r="AG2512" s="2574"/>
      <c r="AH2512" s="2574"/>
      <c r="AI2512" s="2574"/>
      <c r="AJ2512" s="2577"/>
      <c r="AK2512" s="2581"/>
    </row>
    <row r="2513" spans="2:37" s="2786" customFormat="1" ht="17.25" customHeight="1" thickBot="1" x14ac:dyDescent="0.25">
      <c r="B2513" s="3645"/>
      <c r="C2513" s="3646"/>
      <c r="D2513" s="3647"/>
      <c r="E2513" s="3647"/>
      <c r="F2513" s="3647"/>
      <c r="G2513" s="3647"/>
      <c r="H2513" s="2583"/>
      <c r="I2513" s="2583"/>
      <c r="J2513" s="2583"/>
      <c r="K2513" s="2583"/>
      <c r="L2513" s="2583"/>
      <c r="M2513" s="2583"/>
      <c r="N2513" s="2583"/>
      <c r="O2513" s="2583"/>
      <c r="P2513" s="2583"/>
      <c r="Q2513" s="2583"/>
      <c r="R2513" s="2583"/>
      <c r="S2513" s="2583"/>
      <c r="T2513" s="2584"/>
      <c r="U2513" s="2584"/>
      <c r="V2513" s="2584"/>
      <c r="W2513" s="2584"/>
      <c r="X2513" s="2584"/>
      <c r="Y2513" s="2584"/>
      <c r="Z2513" s="2584"/>
      <c r="AA2513" s="2584"/>
      <c r="AB2513" s="2584"/>
      <c r="AC2513" s="2584"/>
      <c r="AD2513" s="2584"/>
      <c r="AE2513" s="2584"/>
      <c r="AF2513" s="2584"/>
      <c r="AG2513" s="2584"/>
      <c r="AH2513" s="2584"/>
      <c r="AI2513" s="2584"/>
      <c r="AJ2513" s="2585"/>
      <c r="AK2513" s="2586"/>
    </row>
    <row r="2514" spans="2:37" s="2786" customFormat="1" ht="17.25" customHeight="1" x14ac:dyDescent="0.2">
      <c r="B2514" s="2670" t="str">
        <f>+B2498</f>
        <v>.</v>
      </c>
      <c r="C2514" s="2670"/>
      <c r="D2514" s="2670"/>
      <c r="E2514" s="2670"/>
      <c r="F2514" s="2670"/>
    </row>
    <row r="2515" spans="2:37" s="2786" customFormat="1" ht="17.25" customHeight="1" thickBot="1" x14ac:dyDescent="0.25">
      <c r="B2515" s="2670"/>
      <c r="C2515" s="2670"/>
      <c r="D2515" s="2670"/>
      <c r="E2515" s="2670"/>
      <c r="F2515" s="2670"/>
    </row>
    <row r="2516" spans="2:37" s="2786" customFormat="1" ht="17.25" customHeight="1" x14ac:dyDescent="0.2">
      <c r="B2516" s="3616" t="s">
        <v>5060</v>
      </c>
      <c r="C2516" s="3617"/>
      <c r="D2516" s="3617"/>
      <c r="E2516" s="3617"/>
      <c r="F2516" s="3617"/>
      <c r="G2516" s="3617"/>
      <c r="H2516" s="3617"/>
      <c r="I2516" s="3617"/>
      <c r="J2516" s="3617"/>
      <c r="K2516" s="3617"/>
      <c r="L2516" s="3617"/>
      <c r="M2516" s="3617"/>
      <c r="N2516" s="3617"/>
      <c r="O2516" s="3617"/>
      <c r="P2516" s="3617"/>
      <c r="Q2516" s="3617"/>
      <c r="R2516" s="3617"/>
      <c r="S2516" s="3617"/>
      <c r="T2516" s="3617"/>
      <c r="U2516" s="3617"/>
      <c r="V2516" s="3617"/>
      <c r="W2516" s="3617"/>
      <c r="X2516" s="3617"/>
      <c r="Y2516" s="3617"/>
      <c r="Z2516" s="3617"/>
      <c r="AA2516" s="3617"/>
      <c r="AB2516" s="3617"/>
      <c r="AC2516" s="3617"/>
      <c r="AD2516" s="3617"/>
      <c r="AE2516" s="3617"/>
      <c r="AF2516" s="3617"/>
      <c r="AG2516" s="3617"/>
      <c r="AH2516" s="3617"/>
      <c r="AI2516" s="3617"/>
      <c r="AJ2516" s="3617"/>
      <c r="AK2516" s="3618"/>
    </row>
    <row r="2517" spans="2:37" s="2786" customFormat="1" ht="17.25" customHeight="1" x14ac:dyDescent="0.2">
      <c r="B2517" s="2579"/>
      <c r="C2517" s="2670"/>
      <c r="D2517" s="2670"/>
      <c r="E2517" s="2670"/>
      <c r="F2517" s="2670"/>
      <c r="G2517" s="2580"/>
      <c r="H2517" s="2580"/>
      <c r="I2517" s="2580"/>
      <c r="J2517" s="2580"/>
      <c r="K2517" s="2580"/>
      <c r="L2517" s="2580"/>
      <c r="M2517" s="2580"/>
      <c r="N2517" s="2580"/>
      <c r="O2517" s="2580"/>
      <c r="P2517" s="2580"/>
      <c r="Q2517" s="2580"/>
      <c r="R2517" s="2580"/>
      <c r="S2517" s="2580"/>
      <c r="T2517" s="2580"/>
      <c r="U2517" s="2580"/>
      <c r="V2517" s="2580"/>
      <c r="W2517" s="2580"/>
      <c r="X2517" s="2580"/>
      <c r="Y2517" s="2580"/>
      <c r="Z2517" s="2580"/>
      <c r="AA2517" s="2580"/>
      <c r="AB2517" s="2580"/>
      <c r="AC2517" s="2580"/>
      <c r="AD2517" s="2580"/>
      <c r="AE2517" s="2580"/>
      <c r="AF2517" s="2580"/>
      <c r="AG2517" s="2580"/>
      <c r="AH2517" s="2580"/>
      <c r="AI2517" s="2580"/>
      <c r="AJ2517" s="2580"/>
      <c r="AK2517" s="2581"/>
    </row>
    <row r="2518" spans="2:37" s="2786" customFormat="1" ht="17.25" customHeight="1" x14ac:dyDescent="0.2">
      <c r="B2518" s="2579" t="s">
        <v>5047</v>
      </c>
      <c r="C2518" s="2670"/>
      <c r="D2518" s="3720" t="s">
        <v>5262</v>
      </c>
      <c r="E2518" s="3720"/>
      <c r="F2518" s="3720"/>
      <c r="G2518" s="2580"/>
      <c r="H2518" s="2580"/>
      <c r="I2518" s="2580"/>
      <c r="J2518" s="2580"/>
      <c r="K2518" s="2580"/>
      <c r="L2518" s="2580"/>
      <c r="M2518" s="2580"/>
      <c r="N2518" s="2580"/>
      <c r="O2518" s="2580"/>
      <c r="P2518" s="2580"/>
      <c r="Q2518" s="2580"/>
      <c r="R2518" s="2580"/>
      <c r="S2518" s="2580"/>
      <c r="T2518" s="2580"/>
      <c r="U2518" s="2580"/>
      <c r="V2518" s="2580"/>
      <c r="W2518" s="2580"/>
      <c r="X2518" s="2580"/>
      <c r="Y2518" s="2580"/>
      <c r="Z2518" s="2580"/>
      <c r="AA2518" s="2580"/>
      <c r="AB2518" s="2580"/>
      <c r="AC2518" s="2580"/>
      <c r="AD2518" s="2580"/>
      <c r="AE2518" s="2580"/>
      <c r="AF2518" s="2580"/>
      <c r="AG2518" s="2580"/>
      <c r="AH2518" s="2580"/>
      <c r="AI2518" s="2580"/>
      <c r="AJ2518" s="2580"/>
      <c r="AK2518" s="2581"/>
    </row>
    <row r="2519" spans="2:37" s="2786" customFormat="1" ht="17.25" customHeight="1" thickBot="1" x14ac:dyDescent="0.25">
      <c r="B2519" s="3620" t="s">
        <v>5061</v>
      </c>
      <c r="C2519" s="3621"/>
      <c r="D2519" s="3731">
        <v>41401</v>
      </c>
      <c r="E2519" s="3732"/>
      <c r="F2519" s="2670"/>
      <c r="G2519" s="2580"/>
      <c r="H2519" s="2580"/>
      <c r="I2519" s="2580"/>
      <c r="J2519" s="2580"/>
      <c r="K2519" s="2580"/>
      <c r="L2519" s="2580"/>
      <c r="M2519" s="2580"/>
      <c r="N2519" s="2580"/>
      <c r="O2519" s="2580"/>
      <c r="P2519" s="2580"/>
      <c r="Q2519" s="2580"/>
      <c r="R2519" s="2580"/>
      <c r="S2519" s="2580"/>
      <c r="T2519" s="2580"/>
      <c r="U2519" s="2580"/>
      <c r="V2519" s="2580"/>
      <c r="W2519" s="2580"/>
      <c r="X2519" s="2580"/>
      <c r="Y2519" s="2580"/>
      <c r="Z2519" s="2580"/>
      <c r="AA2519" s="2580"/>
      <c r="AB2519" s="2580"/>
      <c r="AC2519" s="2580"/>
      <c r="AD2519" s="2580"/>
      <c r="AE2519" s="2580"/>
      <c r="AF2519" s="2580"/>
      <c r="AG2519" s="2580"/>
      <c r="AH2519" s="2580"/>
      <c r="AI2519" s="2580"/>
      <c r="AJ2519" s="2580"/>
      <c r="AK2519" s="2581"/>
    </row>
    <row r="2520" spans="2:37" s="2786" customFormat="1" ht="69.75" customHeight="1" thickBot="1" x14ac:dyDescent="0.25">
      <c r="B2520" s="3633" t="s">
        <v>5062</v>
      </c>
      <c r="C2520" s="3677"/>
      <c r="D2520" s="3721" t="s">
        <v>5263</v>
      </c>
      <c r="E2520" s="3722"/>
      <c r="F2520" s="3722"/>
      <c r="G2520" s="3722"/>
      <c r="H2520" s="3722"/>
      <c r="I2520" s="3722"/>
      <c r="J2520" s="3722"/>
      <c r="K2520" s="3723"/>
      <c r="L2520" s="2580"/>
      <c r="M2520" s="2580"/>
      <c r="N2520" s="2580"/>
      <c r="O2520" s="2580"/>
      <c r="P2520" s="2580"/>
      <c r="Q2520" s="2580"/>
      <c r="R2520" s="2580"/>
      <c r="S2520" s="2580"/>
      <c r="T2520" s="2580"/>
      <c r="U2520" s="2580"/>
      <c r="V2520" s="2580"/>
      <c r="W2520" s="2580"/>
      <c r="X2520" s="2580"/>
      <c r="Y2520" s="2580"/>
      <c r="Z2520" s="2580"/>
      <c r="AA2520" s="2580"/>
      <c r="AB2520" s="2580"/>
      <c r="AC2520" s="2580"/>
      <c r="AD2520" s="2580"/>
      <c r="AE2520" s="2580"/>
      <c r="AF2520" s="2580"/>
      <c r="AG2520" s="2580"/>
      <c r="AH2520" s="2580"/>
      <c r="AI2520" s="2580"/>
      <c r="AJ2520" s="2580"/>
      <c r="AK2520" s="2581"/>
    </row>
    <row r="2521" spans="2:37" s="2786" customFormat="1" ht="17.25" customHeight="1" thickBot="1" x14ac:dyDescent="0.25">
      <c r="B2521" s="3635"/>
      <c r="C2521" s="3626"/>
      <c r="D2521" s="3626"/>
      <c r="E2521" s="3626"/>
      <c r="F2521" s="3626"/>
      <c r="G2521" s="3626"/>
      <c r="H2521" s="3626"/>
      <c r="I2521" s="3626"/>
      <c r="J2521" s="3626"/>
      <c r="K2521" s="3626"/>
      <c r="L2521" s="3626"/>
      <c r="M2521" s="3626"/>
      <c r="N2521" s="3626"/>
      <c r="O2521" s="3626"/>
      <c r="P2521" s="3626"/>
      <c r="Q2521" s="3626"/>
      <c r="R2521" s="2580"/>
      <c r="S2521" s="2580"/>
      <c r="T2521" s="2580"/>
      <c r="U2521" s="2580"/>
      <c r="V2521" s="2580"/>
      <c r="W2521" s="2580"/>
      <c r="X2521" s="2580"/>
      <c r="Y2521" s="2580"/>
      <c r="Z2521" s="2580"/>
      <c r="AA2521" s="2580"/>
      <c r="AB2521" s="2580"/>
      <c r="AC2521" s="2580"/>
      <c r="AD2521" s="2580"/>
      <c r="AE2521" s="2580"/>
      <c r="AF2521" s="2580"/>
      <c r="AG2521" s="2580"/>
      <c r="AH2521" s="2580"/>
      <c r="AI2521" s="2580"/>
      <c r="AJ2521" s="2580"/>
      <c r="AK2521" s="2581"/>
    </row>
    <row r="2522" spans="2:37" s="2786" customFormat="1" ht="17.25" customHeight="1" thickBot="1" x14ac:dyDescent="0.25">
      <c r="B2522" s="3627" t="s">
        <v>5063</v>
      </c>
      <c r="C2522" s="3627"/>
      <c r="D2522" s="3627" t="s">
        <v>5053</v>
      </c>
      <c r="E2522" s="3627" t="s">
        <v>5064</v>
      </c>
      <c r="F2522" s="3629" t="s">
        <v>224</v>
      </c>
      <c r="G2522" s="3629"/>
      <c r="H2522" s="3629"/>
      <c r="I2522" s="3629"/>
      <c r="J2522" s="3629"/>
      <c r="K2522" s="3629"/>
      <c r="L2522" s="3629"/>
      <c r="M2522" s="3629"/>
      <c r="N2522" s="3629"/>
      <c r="O2522" s="3629"/>
      <c r="P2522" s="3629"/>
      <c r="Q2522" s="3629"/>
      <c r="R2522" s="3629"/>
      <c r="S2522" s="3629" t="s">
        <v>340</v>
      </c>
      <c r="T2522" s="3629"/>
      <c r="U2522" s="3629"/>
      <c r="V2522" s="3629"/>
      <c r="W2522" s="3629"/>
      <c r="X2522" s="3629"/>
      <c r="Y2522" s="3629"/>
      <c r="Z2522" s="3629"/>
      <c r="AA2522" s="3629"/>
      <c r="AB2522" s="3629"/>
      <c r="AC2522" s="3629"/>
      <c r="AD2522" s="3629" t="s">
        <v>225</v>
      </c>
      <c r="AE2522" s="3629"/>
      <c r="AF2522" s="3629"/>
      <c r="AG2522" s="3629"/>
      <c r="AH2522" s="3630" t="s">
        <v>5048</v>
      </c>
      <c r="AI2522" s="3630"/>
      <c r="AJ2522" s="3630"/>
      <c r="AK2522" s="2581"/>
    </row>
    <row r="2523" spans="2:37" s="2786" customFormat="1" ht="17.25" customHeight="1" thickBot="1" x14ac:dyDescent="0.25">
      <c r="B2523" s="3628"/>
      <c r="C2523" s="3628"/>
      <c r="D2523" s="3628"/>
      <c r="E2523" s="3628"/>
      <c r="F2523" s="3628" t="s">
        <v>5065</v>
      </c>
      <c r="G2523" s="3628" t="s">
        <v>5066</v>
      </c>
      <c r="H2523" s="3627" t="s">
        <v>5067</v>
      </c>
      <c r="I2523" s="3631" t="s">
        <v>5068</v>
      </c>
      <c r="J2523" s="3631" t="s">
        <v>5069</v>
      </c>
      <c r="K2523" s="3632" t="s">
        <v>5070</v>
      </c>
      <c r="L2523" s="3632" t="s">
        <v>5071</v>
      </c>
      <c r="M2523" s="3631" t="s">
        <v>5072</v>
      </c>
      <c r="N2523" s="3631"/>
      <c r="O2523" s="3632" t="s">
        <v>5073</v>
      </c>
      <c r="P2523" s="3632" t="s">
        <v>5074</v>
      </c>
      <c r="Q2523" s="3632" t="s">
        <v>5075</v>
      </c>
      <c r="R2523" s="3632" t="s">
        <v>5076</v>
      </c>
      <c r="S2523" s="3627" t="s">
        <v>5077</v>
      </c>
      <c r="T2523" s="3627" t="s">
        <v>5078</v>
      </c>
      <c r="U2523" s="3627" t="s">
        <v>5079</v>
      </c>
      <c r="V2523" s="3627" t="s">
        <v>5080</v>
      </c>
      <c r="W2523" s="3627" t="s">
        <v>5081</v>
      </c>
      <c r="X2523" s="3627" t="s">
        <v>5082</v>
      </c>
      <c r="Y2523" s="3627" t="s">
        <v>5083</v>
      </c>
      <c r="Z2523" s="3627" t="s">
        <v>5084</v>
      </c>
      <c r="AA2523" s="3627" t="s">
        <v>5085</v>
      </c>
      <c r="AB2523" s="3631" t="s">
        <v>5086</v>
      </c>
      <c r="AC2523" s="3631" t="s">
        <v>5087</v>
      </c>
      <c r="AD2523" s="3627" t="s">
        <v>5088</v>
      </c>
      <c r="AE2523" s="3627" t="s">
        <v>5089</v>
      </c>
      <c r="AF2523" s="3627" t="s">
        <v>5090</v>
      </c>
      <c r="AG2523" s="3627" t="s">
        <v>5091</v>
      </c>
      <c r="AH2523" s="3627" t="s">
        <v>1162</v>
      </c>
      <c r="AI2523" s="3627" t="s">
        <v>5049</v>
      </c>
      <c r="AJ2523" s="3627" t="s">
        <v>5050</v>
      </c>
      <c r="AK2523" s="2581"/>
    </row>
    <row r="2524" spans="2:37" s="2786" customFormat="1" ht="17.25" customHeight="1" thickBot="1" x14ac:dyDescent="0.25">
      <c r="B2524" s="3628"/>
      <c r="C2524" s="3628"/>
      <c r="D2524" s="3628"/>
      <c r="E2524" s="3628"/>
      <c r="F2524" s="3628"/>
      <c r="G2524" s="3628"/>
      <c r="H2524" s="3628"/>
      <c r="I2524" s="3632"/>
      <c r="J2524" s="3632"/>
      <c r="K2524" s="3632"/>
      <c r="L2524" s="3632"/>
      <c r="M2524" s="2667" t="s">
        <v>5092</v>
      </c>
      <c r="N2524" s="2666" t="s">
        <v>2809</v>
      </c>
      <c r="O2524" s="3632"/>
      <c r="P2524" s="3632"/>
      <c r="Q2524" s="3632"/>
      <c r="R2524" s="3632"/>
      <c r="S2524" s="3628"/>
      <c r="T2524" s="3628"/>
      <c r="U2524" s="3628"/>
      <c r="V2524" s="3628"/>
      <c r="W2524" s="3628"/>
      <c r="X2524" s="3628"/>
      <c r="Y2524" s="3628"/>
      <c r="Z2524" s="3628"/>
      <c r="AA2524" s="3628"/>
      <c r="AB2524" s="3632"/>
      <c r="AC2524" s="3632"/>
      <c r="AD2524" s="3628"/>
      <c r="AE2524" s="3628"/>
      <c r="AF2524" s="3628"/>
      <c r="AG2524" s="3628"/>
      <c r="AH2524" s="3628"/>
      <c r="AI2524" s="3628"/>
      <c r="AJ2524" s="3628"/>
      <c r="AK2524" s="2581"/>
    </row>
    <row r="2525" spans="2:37" s="2786" customFormat="1" ht="17.25" customHeight="1" x14ac:dyDescent="0.2">
      <c r="B2525" s="3726" t="s">
        <v>5264</v>
      </c>
      <c r="C2525" s="3727"/>
      <c r="D2525" s="2787">
        <v>50000592</v>
      </c>
      <c r="E2525" s="2727"/>
      <c r="F2525" s="2727"/>
      <c r="G2525" s="2681"/>
      <c r="H2525" s="2728"/>
      <c r="I2525" s="2728"/>
      <c r="J2525" s="2728"/>
      <c r="K2525" s="2681"/>
      <c r="L2525" s="2681"/>
      <c r="M2525" s="2729"/>
      <c r="N2525" s="2730"/>
      <c r="O2525" s="2681"/>
      <c r="P2525" s="2681"/>
      <c r="Q2525" s="2681"/>
      <c r="R2525" s="2681"/>
      <c r="S2525" s="2709"/>
      <c r="T2525" s="2681"/>
      <c r="U2525" s="2731"/>
      <c r="V2525" s="2731"/>
      <c r="W2525" s="2681"/>
      <c r="X2525" s="2681"/>
      <c r="Y2525" s="2731"/>
      <c r="Z2525" s="2731"/>
      <c r="AA2525" s="2731"/>
      <c r="AB2525" s="2681"/>
      <c r="AC2525" s="2681"/>
      <c r="AD2525" s="2727"/>
      <c r="AE2525" s="2750"/>
      <c r="AF2525" s="2784"/>
      <c r="AG2525" s="2784"/>
      <c r="AH2525" s="2710" t="s">
        <v>5265</v>
      </c>
      <c r="AI2525" s="3141">
        <v>1</v>
      </c>
      <c r="AJ2525" s="2774">
        <v>1</v>
      </c>
      <c r="AK2525" s="2581"/>
    </row>
    <row r="2526" spans="2:37" s="2786" customFormat="1" ht="17.25" customHeight="1" x14ac:dyDescent="0.2">
      <c r="B2526" s="3762" t="s">
        <v>5266</v>
      </c>
      <c r="C2526" s="3763"/>
      <c r="D2526" s="2789">
        <v>50000593</v>
      </c>
      <c r="E2526" s="2701"/>
      <c r="F2526" s="2701"/>
      <c r="G2526" s="2680"/>
      <c r="H2526" s="2790"/>
      <c r="I2526" s="2790"/>
      <c r="J2526" s="2790"/>
      <c r="K2526" s="2680"/>
      <c r="L2526" s="2680"/>
      <c r="M2526" s="2700"/>
      <c r="N2526" s="2791"/>
      <c r="O2526" s="2680"/>
      <c r="P2526" s="2680"/>
      <c r="Q2526" s="2680"/>
      <c r="R2526" s="2680"/>
      <c r="S2526" s="2621"/>
      <c r="T2526" s="2680"/>
      <c r="U2526" s="2792"/>
      <c r="V2526" s="2792"/>
      <c r="W2526" s="2680"/>
      <c r="X2526" s="2680"/>
      <c r="Y2526" s="2792"/>
      <c r="Z2526" s="2792"/>
      <c r="AA2526" s="2792"/>
      <c r="AB2526" s="2680"/>
      <c r="AC2526" s="2680"/>
      <c r="AD2526" s="2701"/>
      <c r="AE2526" s="2751"/>
      <c r="AF2526" s="2785"/>
      <c r="AG2526" s="2785"/>
      <c r="AH2526" s="2715" t="s">
        <v>5265</v>
      </c>
      <c r="AI2526" s="3134">
        <v>1</v>
      </c>
      <c r="AJ2526" s="2870">
        <v>1.5</v>
      </c>
      <c r="AK2526" s="2581"/>
    </row>
    <row r="2527" spans="2:37" s="2786" customFormat="1" ht="17.25" customHeight="1" x14ac:dyDescent="0.2">
      <c r="B2527" s="3733" t="s">
        <v>5267</v>
      </c>
      <c r="C2527" s="3734"/>
      <c r="D2527" s="2789">
        <v>50000590</v>
      </c>
      <c r="E2527" s="2701"/>
      <c r="F2527" s="2701"/>
      <c r="G2527" s="2680"/>
      <c r="H2527" s="2790"/>
      <c r="I2527" s="2790"/>
      <c r="J2527" s="2790"/>
      <c r="K2527" s="2680"/>
      <c r="L2527" s="2680"/>
      <c r="M2527" s="2700"/>
      <c r="N2527" s="2791"/>
      <c r="O2527" s="2680"/>
      <c r="P2527" s="2680"/>
      <c r="Q2527" s="2680"/>
      <c r="R2527" s="2680"/>
      <c r="S2527" s="2621"/>
      <c r="T2527" s="2680"/>
      <c r="U2527" s="2792"/>
      <c r="V2527" s="2792"/>
      <c r="W2527" s="2680"/>
      <c r="X2527" s="2680"/>
      <c r="Y2527" s="2792"/>
      <c r="Z2527" s="2792"/>
      <c r="AA2527" s="2792"/>
      <c r="AB2527" s="2680"/>
      <c r="AC2527" s="2680"/>
      <c r="AD2527" s="2701"/>
      <c r="AE2527" s="2751"/>
      <c r="AF2527" s="2785"/>
      <c r="AG2527" s="2785"/>
      <c r="AH2527" s="2715" t="s">
        <v>5265</v>
      </c>
      <c r="AI2527" s="2715">
        <v>1</v>
      </c>
      <c r="AJ2527" s="2870">
        <v>1</v>
      </c>
      <c r="AK2527" s="2581"/>
    </row>
    <row r="2528" spans="2:37" s="2786" customFormat="1" ht="17.25" customHeight="1" x14ac:dyDescent="0.2">
      <c r="B2528" s="3733" t="s">
        <v>5268</v>
      </c>
      <c r="C2528" s="3734"/>
      <c r="D2528" s="2789">
        <v>50000591</v>
      </c>
      <c r="E2528" s="2701"/>
      <c r="F2528" s="2701"/>
      <c r="G2528" s="2680"/>
      <c r="H2528" s="2790"/>
      <c r="I2528" s="2790"/>
      <c r="J2528" s="2790"/>
      <c r="K2528" s="2680"/>
      <c r="L2528" s="2680"/>
      <c r="M2528" s="2700"/>
      <c r="N2528" s="2791"/>
      <c r="O2528" s="2680"/>
      <c r="P2528" s="2680"/>
      <c r="Q2528" s="2680"/>
      <c r="R2528" s="2680"/>
      <c r="S2528" s="2621"/>
      <c r="T2528" s="2680"/>
      <c r="U2528" s="2792"/>
      <c r="V2528" s="2792"/>
      <c r="W2528" s="2680"/>
      <c r="X2528" s="2680"/>
      <c r="Y2528" s="2792"/>
      <c r="Z2528" s="2792"/>
      <c r="AA2528" s="2792"/>
      <c r="AB2528" s="2680"/>
      <c r="AC2528" s="2680"/>
      <c r="AD2528" s="2701"/>
      <c r="AE2528" s="2751"/>
      <c r="AF2528" s="2785"/>
      <c r="AG2528" s="2785"/>
      <c r="AH2528" s="2715" t="s">
        <v>5265</v>
      </c>
      <c r="AI2528" s="3134">
        <v>1</v>
      </c>
      <c r="AJ2528" s="2870">
        <v>1.5</v>
      </c>
      <c r="AK2528" s="2581"/>
    </row>
    <row r="2529" spans="2:37" s="2786" customFormat="1" ht="17.25" customHeight="1" x14ac:dyDescent="0.2">
      <c r="B2529" s="3733" t="s">
        <v>5269</v>
      </c>
      <c r="C2529" s="3734"/>
      <c r="D2529" s="2789">
        <v>50000588</v>
      </c>
      <c r="E2529" s="2701"/>
      <c r="F2529" s="2701"/>
      <c r="G2529" s="2680"/>
      <c r="H2529" s="2790"/>
      <c r="I2529" s="2790"/>
      <c r="J2529" s="2790"/>
      <c r="K2529" s="2680"/>
      <c r="L2529" s="2680"/>
      <c r="M2529" s="2700"/>
      <c r="N2529" s="2791"/>
      <c r="O2529" s="2680"/>
      <c r="P2529" s="2680"/>
      <c r="Q2529" s="2680"/>
      <c r="R2529" s="2680"/>
      <c r="S2529" s="2621"/>
      <c r="T2529" s="2680"/>
      <c r="U2529" s="2792"/>
      <c r="V2529" s="2792"/>
      <c r="W2529" s="2680"/>
      <c r="X2529" s="2680"/>
      <c r="Y2529" s="2792"/>
      <c r="Z2529" s="2792"/>
      <c r="AA2529" s="2792"/>
      <c r="AB2529" s="2680"/>
      <c r="AC2529" s="2680"/>
      <c r="AD2529" s="2701"/>
      <c r="AE2529" s="2751"/>
      <c r="AF2529" s="2785"/>
      <c r="AG2529" s="2785"/>
      <c r="AH2529" s="2715" t="s">
        <v>5265</v>
      </c>
      <c r="AI2529" s="3134">
        <v>1</v>
      </c>
      <c r="AJ2529" s="2870">
        <v>1</v>
      </c>
      <c r="AK2529" s="2581"/>
    </row>
    <row r="2530" spans="2:37" s="2786" customFormat="1" ht="17.25" customHeight="1" x14ac:dyDescent="0.2">
      <c r="B2530" s="3733" t="s">
        <v>5270</v>
      </c>
      <c r="C2530" s="3734"/>
      <c r="D2530" s="2789">
        <v>50000589</v>
      </c>
      <c r="E2530" s="2701"/>
      <c r="F2530" s="2701"/>
      <c r="G2530" s="2680"/>
      <c r="H2530" s="2790"/>
      <c r="I2530" s="2790"/>
      <c r="J2530" s="2790"/>
      <c r="K2530" s="2680"/>
      <c r="L2530" s="2680"/>
      <c r="M2530" s="2700"/>
      <c r="N2530" s="2791"/>
      <c r="O2530" s="2680"/>
      <c r="P2530" s="2680"/>
      <c r="Q2530" s="2680"/>
      <c r="R2530" s="2680"/>
      <c r="S2530" s="2621"/>
      <c r="T2530" s="2680"/>
      <c r="U2530" s="2792"/>
      <c r="V2530" s="2792"/>
      <c r="W2530" s="2680"/>
      <c r="X2530" s="2680"/>
      <c r="Y2530" s="2792"/>
      <c r="Z2530" s="2792"/>
      <c r="AA2530" s="2792"/>
      <c r="AB2530" s="2680"/>
      <c r="AC2530" s="2680"/>
      <c r="AD2530" s="2701"/>
      <c r="AE2530" s="2751"/>
      <c r="AF2530" s="2785"/>
      <c r="AG2530" s="2785"/>
      <c r="AH2530" s="2715" t="s">
        <v>5265</v>
      </c>
      <c r="AI2530" s="3134">
        <v>1</v>
      </c>
      <c r="AJ2530" s="2870">
        <v>1.5</v>
      </c>
      <c r="AK2530" s="2581"/>
    </row>
    <row r="2531" spans="2:37" s="2786" customFormat="1" ht="17.25" customHeight="1" x14ac:dyDescent="0.2">
      <c r="B2531" s="3733" t="s">
        <v>5271</v>
      </c>
      <c r="C2531" s="3734"/>
      <c r="D2531" s="2789">
        <v>50000595</v>
      </c>
      <c r="E2531" s="2701"/>
      <c r="F2531" s="2701"/>
      <c r="G2531" s="2680"/>
      <c r="H2531" s="2790"/>
      <c r="I2531" s="2790"/>
      <c r="J2531" s="2790"/>
      <c r="K2531" s="2680"/>
      <c r="L2531" s="2680"/>
      <c r="M2531" s="2700"/>
      <c r="N2531" s="2791"/>
      <c r="O2531" s="2680"/>
      <c r="P2531" s="2680"/>
      <c r="Q2531" s="2680"/>
      <c r="R2531" s="2680"/>
      <c r="S2531" s="2621"/>
      <c r="T2531" s="2680"/>
      <c r="U2531" s="2792"/>
      <c r="V2531" s="2792"/>
      <c r="W2531" s="2680"/>
      <c r="X2531" s="2680"/>
      <c r="Y2531" s="2792"/>
      <c r="Z2531" s="2792"/>
      <c r="AA2531" s="2792"/>
      <c r="AB2531" s="2680"/>
      <c r="AC2531" s="2680"/>
      <c r="AD2531" s="2701"/>
      <c r="AE2531" s="2751"/>
      <c r="AF2531" s="2785"/>
      <c r="AG2531" s="2785"/>
      <c r="AH2531" s="2715" t="s">
        <v>5265</v>
      </c>
      <c r="AI2531" s="3134">
        <v>1</v>
      </c>
      <c r="AJ2531" s="2870">
        <v>1</v>
      </c>
      <c r="AK2531" s="2581"/>
    </row>
    <row r="2532" spans="2:37" s="2786" customFormat="1" ht="17.25" customHeight="1" x14ac:dyDescent="0.2">
      <c r="B2532" s="3733" t="s">
        <v>5272</v>
      </c>
      <c r="C2532" s="3734"/>
      <c r="D2532" s="2789">
        <v>50000596</v>
      </c>
      <c r="E2532" s="2701"/>
      <c r="F2532" s="2701"/>
      <c r="G2532" s="2680"/>
      <c r="H2532" s="2790"/>
      <c r="I2532" s="2790"/>
      <c r="J2532" s="2790"/>
      <c r="K2532" s="2680"/>
      <c r="L2532" s="2680"/>
      <c r="M2532" s="2700"/>
      <c r="N2532" s="2791"/>
      <c r="O2532" s="2680"/>
      <c r="P2532" s="2680"/>
      <c r="Q2532" s="2680"/>
      <c r="R2532" s="2680"/>
      <c r="S2532" s="2621"/>
      <c r="T2532" s="2680"/>
      <c r="U2532" s="2792"/>
      <c r="V2532" s="2792"/>
      <c r="W2532" s="2680"/>
      <c r="X2532" s="2680"/>
      <c r="Y2532" s="2792"/>
      <c r="Z2532" s="2792"/>
      <c r="AA2532" s="2792"/>
      <c r="AB2532" s="2680"/>
      <c r="AC2532" s="2680"/>
      <c r="AD2532" s="2701"/>
      <c r="AE2532" s="2751"/>
      <c r="AF2532" s="2785"/>
      <c r="AG2532" s="2785"/>
      <c r="AH2532" s="2715" t="s">
        <v>5265</v>
      </c>
      <c r="AI2532" s="3134">
        <v>1</v>
      </c>
      <c r="AJ2532" s="2870">
        <v>1.5</v>
      </c>
      <c r="AK2532" s="2581"/>
    </row>
    <row r="2533" spans="2:37" s="2786" customFormat="1" ht="17.25" customHeight="1" x14ac:dyDescent="0.2">
      <c r="B2533" s="3733" t="s">
        <v>5273</v>
      </c>
      <c r="C2533" s="3734"/>
      <c r="D2533" s="2789">
        <v>50000586</v>
      </c>
      <c r="E2533" s="2701"/>
      <c r="F2533" s="2701"/>
      <c r="G2533" s="2680"/>
      <c r="H2533" s="2790"/>
      <c r="I2533" s="2790"/>
      <c r="J2533" s="2790"/>
      <c r="K2533" s="2680"/>
      <c r="L2533" s="2680"/>
      <c r="M2533" s="2700"/>
      <c r="N2533" s="2791"/>
      <c r="O2533" s="2680"/>
      <c r="P2533" s="2680"/>
      <c r="Q2533" s="2680"/>
      <c r="R2533" s="2680"/>
      <c r="S2533" s="2621"/>
      <c r="T2533" s="2680"/>
      <c r="U2533" s="2792"/>
      <c r="V2533" s="2792"/>
      <c r="W2533" s="2680"/>
      <c r="X2533" s="2680"/>
      <c r="Y2533" s="2792"/>
      <c r="Z2533" s="2792"/>
      <c r="AA2533" s="2792"/>
      <c r="AB2533" s="2680"/>
      <c r="AC2533" s="2680"/>
      <c r="AD2533" s="2701"/>
      <c r="AE2533" s="2751"/>
      <c r="AF2533" s="2785"/>
      <c r="AG2533" s="2785"/>
      <c r="AH2533" s="2715" t="s">
        <v>5265</v>
      </c>
      <c r="AI2533" s="3134">
        <v>1</v>
      </c>
      <c r="AJ2533" s="2870">
        <v>1</v>
      </c>
      <c r="AK2533" s="2581"/>
    </row>
    <row r="2534" spans="2:37" s="2786" customFormat="1" ht="17.25" customHeight="1" x14ac:dyDescent="0.2">
      <c r="B2534" s="3733" t="s">
        <v>5274</v>
      </c>
      <c r="C2534" s="3734"/>
      <c r="D2534" s="2789">
        <v>50000587</v>
      </c>
      <c r="E2534" s="2701"/>
      <c r="F2534" s="2701"/>
      <c r="G2534" s="2680"/>
      <c r="H2534" s="2790"/>
      <c r="I2534" s="2790"/>
      <c r="J2534" s="2790"/>
      <c r="K2534" s="2680"/>
      <c r="L2534" s="2680"/>
      <c r="M2534" s="2700"/>
      <c r="N2534" s="2791"/>
      <c r="O2534" s="2680"/>
      <c r="P2534" s="2680"/>
      <c r="Q2534" s="2680"/>
      <c r="R2534" s="2680"/>
      <c r="S2534" s="2621"/>
      <c r="T2534" s="2680"/>
      <c r="U2534" s="2792"/>
      <c r="V2534" s="2792"/>
      <c r="W2534" s="2680"/>
      <c r="X2534" s="2680"/>
      <c r="Y2534" s="2792"/>
      <c r="Z2534" s="2792"/>
      <c r="AA2534" s="2792"/>
      <c r="AB2534" s="2680"/>
      <c r="AC2534" s="2680"/>
      <c r="AD2534" s="2701"/>
      <c r="AE2534" s="2751"/>
      <c r="AF2534" s="2785"/>
      <c r="AG2534" s="2785"/>
      <c r="AH2534" s="2715" t="s">
        <v>5265</v>
      </c>
      <c r="AI2534" s="3134">
        <v>1</v>
      </c>
      <c r="AJ2534" s="2870">
        <v>1.5</v>
      </c>
      <c r="AK2534" s="2581"/>
    </row>
    <row r="2535" spans="2:37" s="2786" customFormat="1" ht="17.25" customHeight="1" x14ac:dyDescent="0.2">
      <c r="B2535" s="3733" t="s">
        <v>5275</v>
      </c>
      <c r="C2535" s="3734"/>
      <c r="D2535" s="2789">
        <v>50000758</v>
      </c>
      <c r="E2535" s="2701"/>
      <c r="F2535" s="2701"/>
      <c r="G2535" s="2680"/>
      <c r="H2535" s="2790"/>
      <c r="I2535" s="2790"/>
      <c r="J2535" s="2790"/>
      <c r="K2535" s="2680"/>
      <c r="L2535" s="2680"/>
      <c r="M2535" s="2700"/>
      <c r="N2535" s="2791"/>
      <c r="O2535" s="2680"/>
      <c r="P2535" s="2680"/>
      <c r="Q2535" s="2680"/>
      <c r="R2535" s="2680"/>
      <c r="S2535" s="2621"/>
      <c r="T2535" s="2680"/>
      <c r="U2535" s="2792"/>
      <c r="V2535" s="2792"/>
      <c r="W2535" s="2680"/>
      <c r="X2535" s="2680"/>
      <c r="Y2535" s="2792"/>
      <c r="Z2535" s="2792"/>
      <c r="AA2535" s="2792"/>
      <c r="AB2535" s="2680"/>
      <c r="AC2535" s="2680"/>
      <c r="AD2535" s="2701"/>
      <c r="AE2535" s="2751"/>
      <c r="AF2535" s="2785"/>
      <c r="AG2535" s="2785"/>
      <c r="AH2535" s="2715" t="s">
        <v>5276</v>
      </c>
      <c r="AI2535" s="3134" t="s">
        <v>5277</v>
      </c>
      <c r="AJ2535" s="2870">
        <v>3</v>
      </c>
      <c r="AK2535" s="2581"/>
    </row>
    <row r="2536" spans="2:37" s="2786" customFormat="1" ht="17.25" customHeight="1" x14ac:dyDescent="0.2">
      <c r="B2536" s="3733" t="s">
        <v>5278</v>
      </c>
      <c r="C2536" s="3734"/>
      <c r="D2536" s="2789">
        <v>50000757</v>
      </c>
      <c r="E2536" s="2701"/>
      <c r="F2536" s="2701"/>
      <c r="G2536" s="2680"/>
      <c r="H2536" s="2790"/>
      <c r="I2536" s="2790"/>
      <c r="J2536" s="2790"/>
      <c r="K2536" s="2680"/>
      <c r="L2536" s="2680"/>
      <c r="M2536" s="2700"/>
      <c r="N2536" s="2791"/>
      <c r="O2536" s="2680"/>
      <c r="P2536" s="2680"/>
      <c r="Q2536" s="2680"/>
      <c r="R2536" s="2680"/>
      <c r="S2536" s="2621"/>
      <c r="T2536" s="2680"/>
      <c r="U2536" s="2792"/>
      <c r="V2536" s="2792"/>
      <c r="W2536" s="2680"/>
      <c r="X2536" s="2680"/>
      <c r="Y2536" s="2792"/>
      <c r="Z2536" s="2792"/>
      <c r="AA2536" s="2792"/>
      <c r="AB2536" s="2680"/>
      <c r="AC2536" s="2680"/>
      <c r="AD2536" s="2701"/>
      <c r="AE2536" s="2751"/>
      <c r="AF2536" s="2785"/>
      <c r="AG2536" s="2785"/>
      <c r="AH2536" s="2715" t="s">
        <v>5276</v>
      </c>
      <c r="AI2536" s="3134" t="s">
        <v>5279</v>
      </c>
      <c r="AJ2536" s="2870">
        <v>6</v>
      </c>
      <c r="AK2536" s="2581"/>
    </row>
    <row r="2537" spans="2:37" s="2786" customFormat="1" ht="17.25" customHeight="1" x14ac:dyDescent="0.2">
      <c r="B2537" s="3733" t="s">
        <v>5280</v>
      </c>
      <c r="C2537" s="3734"/>
      <c r="D2537" s="2789">
        <v>50000667</v>
      </c>
      <c r="E2537" s="2701"/>
      <c r="F2537" s="2701"/>
      <c r="G2537" s="2680"/>
      <c r="H2537" s="2790"/>
      <c r="I2537" s="2790"/>
      <c r="J2537" s="2790"/>
      <c r="K2537" s="2680"/>
      <c r="L2537" s="2680"/>
      <c r="M2537" s="2700"/>
      <c r="N2537" s="2791"/>
      <c r="O2537" s="2680"/>
      <c r="P2537" s="2680"/>
      <c r="Q2537" s="2680"/>
      <c r="R2537" s="2680"/>
      <c r="S2537" s="2621"/>
      <c r="T2537" s="2680"/>
      <c r="U2537" s="2792"/>
      <c r="V2537" s="2792"/>
      <c r="W2537" s="2680"/>
      <c r="X2537" s="2680"/>
      <c r="Y2537" s="2792"/>
      <c r="Z2537" s="2792"/>
      <c r="AA2537" s="2792"/>
      <c r="AB2537" s="2680"/>
      <c r="AC2537" s="2680"/>
      <c r="AD2537" s="2701"/>
      <c r="AE2537" s="2751"/>
      <c r="AF2537" s="2785"/>
      <c r="AG2537" s="2785"/>
      <c r="AH2537" s="2715" t="s">
        <v>5265</v>
      </c>
      <c r="AI2537" s="3134">
        <v>5</v>
      </c>
      <c r="AJ2537" s="2870">
        <v>3</v>
      </c>
      <c r="AK2537" s="2581"/>
    </row>
    <row r="2538" spans="2:37" s="2786" customFormat="1" ht="17.25" customHeight="1" x14ac:dyDescent="0.2">
      <c r="B2538" s="3733" t="s">
        <v>5281</v>
      </c>
      <c r="C2538" s="3734"/>
      <c r="D2538" s="2789">
        <v>50000666</v>
      </c>
      <c r="E2538" s="2701"/>
      <c r="F2538" s="2701"/>
      <c r="G2538" s="2680"/>
      <c r="H2538" s="2790"/>
      <c r="I2538" s="2790"/>
      <c r="J2538" s="2790"/>
      <c r="K2538" s="2680"/>
      <c r="L2538" s="2680"/>
      <c r="M2538" s="2700"/>
      <c r="N2538" s="2791"/>
      <c r="O2538" s="2680"/>
      <c r="P2538" s="2680"/>
      <c r="Q2538" s="2680"/>
      <c r="R2538" s="2680"/>
      <c r="S2538" s="2621"/>
      <c r="T2538" s="2680"/>
      <c r="U2538" s="2792"/>
      <c r="V2538" s="2792"/>
      <c r="W2538" s="2680"/>
      <c r="X2538" s="2680"/>
      <c r="Y2538" s="2792"/>
      <c r="Z2538" s="2792"/>
      <c r="AA2538" s="2792"/>
      <c r="AB2538" s="2680"/>
      <c r="AC2538" s="2680"/>
      <c r="AD2538" s="2701"/>
      <c r="AE2538" s="2751"/>
      <c r="AF2538" s="2785"/>
      <c r="AG2538" s="2785"/>
      <c r="AH2538" s="2715" t="s">
        <v>5265</v>
      </c>
      <c r="AI2538" s="3134">
        <v>20</v>
      </c>
      <c r="AJ2538" s="2870">
        <v>7</v>
      </c>
      <c r="AK2538" s="2581"/>
    </row>
    <row r="2539" spans="2:37" s="2786" customFormat="1" ht="17.25" customHeight="1" x14ac:dyDescent="0.2">
      <c r="B2539" s="3764" t="s">
        <v>5282</v>
      </c>
      <c r="C2539" s="3765"/>
      <c r="D2539" s="2789">
        <v>50000743</v>
      </c>
      <c r="E2539" s="2701"/>
      <c r="F2539" s="2701"/>
      <c r="G2539" s="2680"/>
      <c r="H2539" s="2790"/>
      <c r="I2539" s="2790"/>
      <c r="J2539" s="2790"/>
      <c r="K2539" s="2680"/>
      <c r="L2539" s="2680"/>
      <c r="M2539" s="2700"/>
      <c r="N2539" s="2791"/>
      <c r="O2539" s="2680"/>
      <c r="P2539" s="2680"/>
      <c r="Q2539" s="2680"/>
      <c r="R2539" s="2680"/>
      <c r="S2539" s="2621"/>
      <c r="T2539" s="2680"/>
      <c r="U2539" s="2792"/>
      <c r="V2539" s="2792"/>
      <c r="W2539" s="2680"/>
      <c r="X2539" s="2680"/>
      <c r="Y2539" s="2792"/>
      <c r="Z2539" s="2792"/>
      <c r="AA2539" s="2792"/>
      <c r="AB2539" s="2680"/>
      <c r="AC2539" s="2680"/>
      <c r="AD2539" s="2701"/>
      <c r="AE2539" s="2751"/>
      <c r="AF2539" s="2785"/>
      <c r="AG2539" s="2785"/>
      <c r="AH2539" s="2715" t="s">
        <v>5283</v>
      </c>
      <c r="AI2539" s="3134" t="s">
        <v>5284</v>
      </c>
      <c r="AJ2539" s="2870">
        <v>5.5</v>
      </c>
      <c r="AK2539" s="2581"/>
    </row>
    <row r="2540" spans="2:37" s="2786" customFormat="1" ht="17.25" customHeight="1" x14ac:dyDescent="0.2">
      <c r="B2540" s="3764" t="s">
        <v>5285</v>
      </c>
      <c r="C2540" s="3765"/>
      <c r="D2540" s="2789">
        <v>50000742</v>
      </c>
      <c r="E2540" s="2701"/>
      <c r="F2540" s="2701"/>
      <c r="G2540" s="2680"/>
      <c r="H2540" s="2790"/>
      <c r="I2540" s="2790"/>
      <c r="J2540" s="2790"/>
      <c r="K2540" s="2680"/>
      <c r="L2540" s="2680"/>
      <c r="M2540" s="2700"/>
      <c r="N2540" s="2791"/>
      <c r="O2540" s="2680"/>
      <c r="P2540" s="2680"/>
      <c r="Q2540" s="2680"/>
      <c r="R2540" s="2680"/>
      <c r="S2540" s="2621"/>
      <c r="T2540" s="2680"/>
      <c r="U2540" s="2792"/>
      <c r="V2540" s="2792"/>
      <c r="W2540" s="2680"/>
      <c r="X2540" s="2680"/>
      <c r="Y2540" s="2792"/>
      <c r="Z2540" s="2792"/>
      <c r="AA2540" s="2792"/>
      <c r="AB2540" s="2680"/>
      <c r="AC2540" s="2680"/>
      <c r="AD2540" s="2701"/>
      <c r="AE2540" s="2751"/>
      <c r="AF2540" s="2785"/>
      <c r="AG2540" s="2785"/>
      <c r="AH2540" s="2715" t="s">
        <v>5283</v>
      </c>
      <c r="AI2540" s="3134" t="s">
        <v>5286</v>
      </c>
      <c r="AJ2540" s="2870">
        <v>8</v>
      </c>
      <c r="AK2540" s="2581"/>
    </row>
    <row r="2541" spans="2:37" s="2786" customFormat="1" ht="17.25" customHeight="1" x14ac:dyDescent="0.2">
      <c r="B2541" s="3733" t="s">
        <v>5287</v>
      </c>
      <c r="C2541" s="3734"/>
      <c r="D2541" s="2789">
        <v>50000603</v>
      </c>
      <c r="E2541" s="2701"/>
      <c r="F2541" s="2701"/>
      <c r="G2541" s="2680"/>
      <c r="H2541" s="2790"/>
      <c r="I2541" s="2790"/>
      <c r="J2541" s="2790"/>
      <c r="K2541" s="2680"/>
      <c r="L2541" s="2680"/>
      <c r="M2541" s="2700"/>
      <c r="N2541" s="2791"/>
      <c r="O2541" s="2680"/>
      <c r="P2541" s="2680"/>
      <c r="Q2541" s="2680"/>
      <c r="R2541" s="2680"/>
      <c r="S2541" s="2621"/>
      <c r="T2541" s="2680"/>
      <c r="U2541" s="2792"/>
      <c r="V2541" s="2792"/>
      <c r="W2541" s="2680"/>
      <c r="X2541" s="2680"/>
      <c r="Y2541" s="2792"/>
      <c r="Z2541" s="2792"/>
      <c r="AA2541" s="2792"/>
      <c r="AB2541" s="2680"/>
      <c r="AC2541" s="2680"/>
      <c r="AD2541" s="2701"/>
      <c r="AE2541" s="2751"/>
      <c r="AF2541" s="2785"/>
      <c r="AG2541" s="2785"/>
      <c r="AH2541" s="2715" t="s">
        <v>5276</v>
      </c>
      <c r="AI2541" s="3134" t="s">
        <v>5288</v>
      </c>
      <c r="AJ2541" s="2870">
        <v>1.1200000000000001</v>
      </c>
      <c r="AK2541" s="2581"/>
    </row>
    <row r="2542" spans="2:37" s="2786" customFormat="1" ht="17.25" customHeight="1" thickBot="1" x14ac:dyDescent="0.25">
      <c r="B2542" s="3737" t="s">
        <v>5289</v>
      </c>
      <c r="C2542" s="3738"/>
      <c r="D2542" s="3108">
        <v>50000597</v>
      </c>
      <c r="E2542" s="2703"/>
      <c r="F2542" s="2703"/>
      <c r="G2542" s="3109"/>
      <c r="H2542" s="3110"/>
      <c r="I2542" s="3110"/>
      <c r="J2542" s="3110"/>
      <c r="K2542" s="3109"/>
      <c r="L2542" s="3109"/>
      <c r="M2542" s="2702"/>
      <c r="N2542" s="3111"/>
      <c r="O2542" s="3109"/>
      <c r="P2542" s="3109"/>
      <c r="Q2542" s="3109"/>
      <c r="R2542" s="3109"/>
      <c r="S2542" s="2813"/>
      <c r="T2542" s="3109"/>
      <c r="U2542" s="3112"/>
      <c r="V2542" s="3112"/>
      <c r="W2542" s="3109"/>
      <c r="X2542" s="3109"/>
      <c r="Y2542" s="3112"/>
      <c r="Z2542" s="3112"/>
      <c r="AA2542" s="3112"/>
      <c r="AB2542" s="3109"/>
      <c r="AC2542" s="3109"/>
      <c r="AD2542" s="2703"/>
      <c r="AE2542" s="3113"/>
      <c r="AF2542" s="3114"/>
      <c r="AG2542" s="3114"/>
      <c r="AH2542" s="2635" t="s">
        <v>5290</v>
      </c>
      <c r="AI2542" s="2635">
        <v>1</v>
      </c>
      <c r="AJ2542" s="3136">
        <v>0.56000000000000005</v>
      </c>
      <c r="AK2542" s="2581"/>
    </row>
    <row r="2543" spans="2:37" s="2786" customFormat="1" ht="17.25" customHeight="1" x14ac:dyDescent="0.2">
      <c r="B2543" s="2582"/>
      <c r="C2543" s="2575"/>
      <c r="D2543" s="2575"/>
      <c r="E2543" s="2575"/>
      <c r="F2543" s="2575"/>
      <c r="G2543" s="2575"/>
      <c r="H2543" s="2575"/>
      <c r="I2543" s="2576"/>
      <c r="J2543" s="2576"/>
      <c r="K2543" s="2576"/>
      <c r="L2543" s="2576"/>
      <c r="M2543" s="2575"/>
      <c r="N2543" s="2576"/>
      <c r="O2543" s="2576"/>
      <c r="P2543" s="2576"/>
      <c r="Q2543" s="2576"/>
      <c r="R2543" s="2576"/>
      <c r="S2543" s="2575"/>
      <c r="T2543" s="2574"/>
      <c r="U2543" s="2574"/>
      <c r="V2543" s="2574"/>
      <c r="W2543" s="2574"/>
      <c r="X2543" s="2574"/>
      <c r="Y2543" s="2574"/>
      <c r="Z2543" s="2574"/>
      <c r="AA2543" s="2574"/>
      <c r="AB2543" s="2574"/>
      <c r="AC2543" s="2574"/>
      <c r="AD2543" s="2574"/>
      <c r="AE2543" s="2574"/>
      <c r="AF2543" s="2574"/>
      <c r="AG2543" s="2574"/>
      <c r="AH2543" s="2574"/>
      <c r="AI2543" s="2574"/>
      <c r="AJ2543" s="2577"/>
      <c r="AK2543" s="2581"/>
    </row>
    <row r="2544" spans="2:37" s="2786" customFormat="1" ht="17.25" customHeight="1" x14ac:dyDescent="0.2">
      <c r="B2544" s="3641" t="s">
        <v>5051</v>
      </c>
      <c r="C2544" s="3642"/>
      <c r="D2544" s="3640" t="s">
        <v>1545</v>
      </c>
      <c r="E2544" s="3640"/>
      <c r="F2544" s="3640"/>
      <c r="G2544" s="3640"/>
      <c r="H2544" s="2578"/>
      <c r="I2544" s="2578"/>
      <c r="J2544" s="2578"/>
      <c r="K2544" s="2578"/>
      <c r="L2544" s="2578"/>
      <c r="M2544" s="2578"/>
      <c r="N2544" s="2578"/>
      <c r="O2544" s="2578"/>
      <c r="P2544" s="2578"/>
      <c r="Q2544" s="2578"/>
      <c r="R2544" s="2578"/>
      <c r="S2544" s="2578"/>
      <c r="T2544" s="2574"/>
      <c r="U2544" s="2574"/>
      <c r="V2544" s="2574"/>
      <c r="W2544" s="2574"/>
      <c r="X2544" s="2574"/>
      <c r="Y2544" s="2574"/>
      <c r="Z2544" s="2574"/>
      <c r="AA2544" s="2574"/>
      <c r="AB2544" s="2574"/>
      <c r="AC2544" s="2574"/>
      <c r="AD2544" s="2574"/>
      <c r="AE2544" s="2574"/>
      <c r="AF2544" s="2574"/>
      <c r="AG2544" s="2574"/>
      <c r="AH2544" s="2574"/>
      <c r="AI2544" s="2574"/>
      <c r="AJ2544" s="2577"/>
      <c r="AK2544" s="2581"/>
    </row>
    <row r="2545" spans="2:37" s="2786" customFormat="1" ht="17.25" customHeight="1" x14ac:dyDescent="0.2">
      <c r="B2545" s="3641" t="s">
        <v>5052</v>
      </c>
      <c r="C2545" s="3642"/>
      <c r="D2545" s="3640" t="s">
        <v>10</v>
      </c>
      <c r="E2545" s="3640"/>
      <c r="F2545" s="3640"/>
      <c r="G2545" s="3640"/>
      <c r="H2545" s="2578"/>
      <c r="I2545" s="2578"/>
      <c r="J2545" s="2578"/>
      <c r="K2545" s="2578"/>
      <c r="L2545" s="2578"/>
      <c r="M2545" s="2578"/>
      <c r="N2545" s="2578"/>
      <c r="O2545" s="2578"/>
      <c r="P2545" s="2578"/>
      <c r="Q2545" s="2578"/>
      <c r="R2545" s="2578"/>
      <c r="S2545" s="2578"/>
      <c r="T2545" s="2574"/>
      <c r="U2545" s="2574"/>
      <c r="V2545" s="2574"/>
      <c r="W2545" s="2574"/>
      <c r="X2545" s="2574"/>
      <c r="Y2545" s="2574"/>
      <c r="Z2545" s="2574"/>
      <c r="AA2545" s="2574"/>
      <c r="AB2545" s="2574"/>
      <c r="AC2545" s="2574"/>
      <c r="AD2545" s="2574"/>
      <c r="AE2545" s="2574"/>
      <c r="AF2545" s="2574"/>
      <c r="AG2545" s="2574"/>
      <c r="AH2545" s="2574"/>
      <c r="AI2545" s="2574"/>
      <c r="AJ2545" s="2577"/>
      <c r="AK2545" s="2581"/>
    </row>
    <row r="2546" spans="2:37" s="2786" customFormat="1" ht="17.25" customHeight="1" thickBot="1" x14ac:dyDescent="0.25">
      <c r="B2546" s="3645"/>
      <c r="C2546" s="3646"/>
      <c r="D2546" s="3647"/>
      <c r="E2546" s="3647"/>
      <c r="F2546" s="3647"/>
      <c r="G2546" s="3647"/>
      <c r="H2546" s="2583"/>
      <c r="I2546" s="2583"/>
      <c r="J2546" s="2583"/>
      <c r="K2546" s="2583"/>
      <c r="L2546" s="2583"/>
      <c r="M2546" s="2583"/>
      <c r="N2546" s="2583"/>
      <c r="O2546" s="2583"/>
      <c r="P2546" s="2583"/>
      <c r="Q2546" s="2583"/>
      <c r="R2546" s="2583"/>
      <c r="S2546" s="2583"/>
      <c r="T2546" s="2584"/>
      <c r="U2546" s="2584"/>
      <c r="V2546" s="2584"/>
      <c r="W2546" s="2584"/>
      <c r="X2546" s="2584"/>
      <c r="Y2546" s="2584"/>
      <c r="Z2546" s="2584"/>
      <c r="AA2546" s="2584"/>
      <c r="AB2546" s="2584"/>
      <c r="AC2546" s="2584"/>
      <c r="AD2546" s="2584"/>
      <c r="AE2546" s="2584"/>
      <c r="AF2546" s="2584"/>
      <c r="AG2546" s="2584"/>
      <c r="AH2546" s="2584"/>
      <c r="AI2546" s="2584"/>
      <c r="AJ2546" s="2585"/>
      <c r="AK2546" s="2586"/>
    </row>
    <row r="2547" spans="2:37" s="2786" customFormat="1" ht="17.25" customHeight="1" x14ac:dyDescent="0.2">
      <c r="B2547" s="2675" t="str">
        <f>+B2514</f>
        <v>.</v>
      </c>
      <c r="C2547" s="2675"/>
      <c r="D2547" s="2704"/>
      <c r="E2547" s="2704"/>
      <c r="F2547" s="2704"/>
      <c r="G2547" s="2704"/>
      <c r="H2547" s="2578"/>
      <c r="I2547" s="2578"/>
      <c r="J2547" s="2578"/>
      <c r="K2547" s="2578"/>
      <c r="L2547" s="2578"/>
      <c r="M2547" s="2578"/>
      <c r="N2547" s="2578"/>
      <c r="O2547" s="2578"/>
      <c r="P2547" s="2578"/>
      <c r="Q2547" s="2578"/>
      <c r="R2547" s="2578"/>
      <c r="S2547" s="2578"/>
      <c r="T2547" s="2574"/>
      <c r="U2547" s="2574"/>
      <c r="V2547" s="2574"/>
      <c r="W2547" s="2574"/>
      <c r="X2547" s="2574"/>
      <c r="Y2547" s="2574"/>
      <c r="Z2547" s="2574"/>
      <c r="AA2547" s="2574"/>
      <c r="AB2547" s="2574"/>
      <c r="AC2547" s="2574"/>
      <c r="AD2547" s="2574"/>
      <c r="AE2547" s="2574"/>
      <c r="AF2547" s="2574"/>
      <c r="AG2547" s="2574"/>
      <c r="AH2547" s="2574"/>
      <c r="AI2547" s="2574"/>
      <c r="AJ2547" s="2574"/>
      <c r="AK2547" s="2580"/>
    </row>
    <row r="2548" spans="2:37" s="2786" customFormat="1" ht="17.25" customHeight="1" thickBot="1" x14ac:dyDescent="0.25">
      <c r="B2548" s="2675"/>
      <c r="C2548" s="2675"/>
      <c r="D2548" s="2704"/>
      <c r="E2548" s="2704"/>
      <c r="F2548" s="2704"/>
      <c r="G2548" s="2704"/>
      <c r="H2548" s="2578"/>
      <c r="I2548" s="2578"/>
      <c r="J2548" s="2578"/>
      <c r="K2548" s="2578"/>
      <c r="L2548" s="2578"/>
      <c r="M2548" s="2578"/>
      <c r="N2548" s="2578"/>
      <c r="O2548" s="2578"/>
      <c r="P2548" s="2578"/>
      <c r="Q2548" s="2578"/>
      <c r="R2548" s="2578"/>
      <c r="S2548" s="2578"/>
      <c r="T2548" s="2574"/>
      <c r="U2548" s="2574"/>
      <c r="V2548" s="2574"/>
      <c r="W2548" s="2574"/>
      <c r="X2548" s="2574"/>
      <c r="Y2548" s="2574"/>
      <c r="Z2548" s="2574"/>
      <c r="AA2548" s="2574"/>
      <c r="AB2548" s="2574"/>
      <c r="AC2548" s="2574"/>
      <c r="AD2548" s="2574"/>
      <c r="AE2548" s="2574"/>
      <c r="AF2548" s="2574"/>
      <c r="AG2548" s="2574"/>
      <c r="AH2548" s="2574"/>
      <c r="AI2548" s="2574"/>
      <c r="AJ2548" s="2574"/>
      <c r="AK2548" s="2580"/>
    </row>
    <row r="2549" spans="2:37" s="2786" customFormat="1" ht="29.25" customHeight="1" x14ac:dyDescent="0.2">
      <c r="B2549" s="3616" t="s">
        <v>5060</v>
      </c>
      <c r="C2549" s="3617"/>
      <c r="D2549" s="3617"/>
      <c r="E2549" s="3617"/>
      <c r="F2549" s="3617"/>
      <c r="G2549" s="3617"/>
      <c r="H2549" s="3617"/>
      <c r="I2549" s="3617"/>
      <c r="J2549" s="3617"/>
      <c r="K2549" s="3617"/>
      <c r="L2549" s="3617"/>
      <c r="M2549" s="3617"/>
      <c r="N2549" s="3617"/>
      <c r="O2549" s="3617"/>
      <c r="P2549" s="3617"/>
      <c r="Q2549" s="3617"/>
      <c r="R2549" s="3617"/>
      <c r="S2549" s="3617"/>
      <c r="T2549" s="3617"/>
      <c r="U2549" s="3617"/>
      <c r="V2549" s="3617"/>
      <c r="W2549" s="3617"/>
      <c r="X2549" s="3617"/>
      <c r="Y2549" s="3617"/>
      <c r="Z2549" s="3617"/>
      <c r="AA2549" s="3617"/>
      <c r="AB2549" s="3617"/>
      <c r="AC2549" s="3617"/>
      <c r="AD2549" s="3617"/>
      <c r="AE2549" s="3617"/>
      <c r="AF2549" s="3617"/>
      <c r="AG2549" s="3617"/>
      <c r="AH2549" s="3617"/>
      <c r="AI2549" s="3617"/>
      <c r="AJ2549" s="3617"/>
      <c r="AK2549" s="3618"/>
    </row>
    <row r="2550" spans="2:37" s="2786" customFormat="1" ht="17.25" customHeight="1" x14ac:dyDescent="0.2">
      <c r="B2550" s="2579"/>
      <c r="C2550" s="2670"/>
      <c r="D2550" s="2670"/>
      <c r="E2550" s="2670"/>
      <c r="F2550" s="2670"/>
      <c r="G2550" s="2580"/>
      <c r="H2550" s="2580"/>
      <c r="I2550" s="2580"/>
      <c r="J2550" s="2580"/>
      <c r="K2550" s="2580"/>
      <c r="L2550" s="2580"/>
      <c r="M2550" s="2580"/>
      <c r="N2550" s="2580"/>
      <c r="O2550" s="2580"/>
      <c r="P2550" s="2580"/>
      <c r="Q2550" s="2580"/>
      <c r="R2550" s="2580"/>
      <c r="S2550" s="2580"/>
      <c r="T2550" s="2580"/>
      <c r="U2550" s="2580"/>
      <c r="V2550" s="2580"/>
      <c r="W2550" s="2580"/>
      <c r="X2550" s="2580"/>
      <c r="Y2550" s="2580"/>
      <c r="Z2550" s="2580"/>
      <c r="AA2550" s="2580"/>
      <c r="AB2550" s="2580"/>
      <c r="AC2550" s="2580"/>
      <c r="AD2550" s="2580"/>
      <c r="AE2550" s="2580"/>
      <c r="AF2550" s="2580"/>
      <c r="AG2550" s="2580"/>
      <c r="AH2550" s="2580"/>
      <c r="AI2550" s="2580"/>
      <c r="AJ2550" s="2580"/>
      <c r="AK2550" s="2581"/>
    </row>
    <row r="2551" spans="2:37" s="2786" customFormat="1" ht="17.25" customHeight="1" x14ac:dyDescent="0.2">
      <c r="B2551" s="2579" t="s">
        <v>5047</v>
      </c>
      <c r="C2551" s="2670"/>
      <c r="D2551" s="3720" t="s">
        <v>5308</v>
      </c>
      <c r="E2551" s="3720"/>
      <c r="F2551" s="3720"/>
      <c r="G2551" s="2580"/>
      <c r="H2551" s="2580"/>
      <c r="I2551" s="2580"/>
      <c r="J2551" s="2580"/>
      <c r="K2551" s="2580"/>
      <c r="L2551" s="2580"/>
      <c r="M2551" s="2580"/>
      <c r="N2551" s="2580"/>
      <c r="O2551" s="2580"/>
      <c r="P2551" s="2580"/>
      <c r="Q2551" s="2580"/>
      <c r="R2551" s="2580"/>
      <c r="S2551" s="2580"/>
      <c r="T2551" s="2580"/>
      <c r="U2551" s="2580"/>
      <c r="V2551" s="2580"/>
      <c r="W2551" s="2580"/>
      <c r="X2551" s="2580"/>
      <c r="Y2551" s="2580"/>
      <c r="Z2551" s="2580"/>
      <c r="AA2551" s="2580"/>
      <c r="AB2551" s="2580"/>
      <c r="AC2551" s="2580"/>
      <c r="AD2551" s="2580"/>
      <c r="AE2551" s="2580"/>
      <c r="AF2551" s="2580"/>
      <c r="AG2551" s="2580"/>
      <c r="AH2551" s="2580"/>
      <c r="AI2551" s="2580"/>
      <c r="AJ2551" s="2580"/>
      <c r="AK2551" s="2581"/>
    </row>
    <row r="2552" spans="2:37" s="2786" customFormat="1" ht="17.25" customHeight="1" thickBot="1" x14ac:dyDescent="0.25">
      <c r="B2552" s="3620" t="s">
        <v>5061</v>
      </c>
      <c r="C2552" s="3621"/>
      <c r="D2552" s="3731">
        <v>41422</v>
      </c>
      <c r="E2552" s="3732"/>
      <c r="F2552" s="2670"/>
      <c r="G2552" s="2580"/>
      <c r="H2552" s="2580"/>
      <c r="I2552" s="2580"/>
      <c r="J2552" s="2580"/>
      <c r="K2552" s="2580"/>
      <c r="L2552" s="2580"/>
      <c r="M2552" s="2580"/>
      <c r="N2552" s="2580"/>
      <c r="O2552" s="2580"/>
      <c r="P2552" s="2580"/>
      <c r="Q2552" s="2580"/>
      <c r="R2552" s="2580"/>
      <c r="S2552" s="2580"/>
      <c r="T2552" s="2580"/>
      <c r="U2552" s="2580"/>
      <c r="V2552" s="2580"/>
      <c r="W2552" s="2580"/>
      <c r="X2552" s="2580"/>
      <c r="Y2552" s="2580"/>
      <c r="Z2552" s="2580"/>
      <c r="AA2552" s="2580"/>
      <c r="AB2552" s="2580"/>
      <c r="AC2552" s="2580"/>
      <c r="AD2552" s="2580"/>
      <c r="AE2552" s="2580"/>
      <c r="AF2552" s="2580"/>
      <c r="AG2552" s="2580"/>
      <c r="AH2552" s="2580"/>
      <c r="AI2552" s="2580"/>
      <c r="AJ2552" s="2580"/>
      <c r="AK2552" s="2581"/>
    </row>
    <row r="2553" spans="2:37" s="2786" customFormat="1" ht="40.5" customHeight="1" thickBot="1" x14ac:dyDescent="0.25">
      <c r="B2553" s="3633" t="s">
        <v>5062</v>
      </c>
      <c r="C2553" s="3677"/>
      <c r="D2553" s="3721" t="s">
        <v>5309</v>
      </c>
      <c r="E2553" s="3722"/>
      <c r="F2553" s="3722"/>
      <c r="G2553" s="3722"/>
      <c r="H2553" s="3722"/>
      <c r="I2553" s="3722"/>
      <c r="J2553" s="3722"/>
      <c r="K2553" s="3723"/>
      <c r="L2553" s="2580"/>
      <c r="M2553" s="2580"/>
      <c r="N2553" s="2580"/>
      <c r="O2553" s="2580"/>
      <c r="P2553" s="2580"/>
      <c r="Q2553" s="2580"/>
      <c r="R2553" s="2580"/>
      <c r="S2553" s="2580"/>
      <c r="T2553" s="2580"/>
      <c r="U2553" s="2580"/>
      <c r="V2553" s="2580"/>
      <c r="W2553" s="2580"/>
      <c r="X2553" s="2580"/>
      <c r="Y2553" s="2580"/>
      <c r="Z2553" s="2580"/>
      <c r="AA2553" s="2580"/>
      <c r="AB2553" s="2580"/>
      <c r="AC2553" s="2580"/>
      <c r="AD2553" s="2580"/>
      <c r="AE2553" s="2580"/>
      <c r="AF2553" s="2580"/>
      <c r="AG2553" s="2580"/>
      <c r="AH2553" s="2580"/>
      <c r="AI2553" s="2580"/>
      <c r="AJ2553" s="2580"/>
      <c r="AK2553" s="2581"/>
    </row>
    <row r="2554" spans="2:37" s="2786" customFormat="1" ht="17.25" customHeight="1" thickBot="1" x14ac:dyDescent="0.25">
      <c r="B2554" s="3635"/>
      <c r="C2554" s="3626"/>
      <c r="D2554" s="3626"/>
      <c r="E2554" s="3626"/>
      <c r="F2554" s="3626"/>
      <c r="G2554" s="3626"/>
      <c r="H2554" s="3626"/>
      <c r="I2554" s="3626"/>
      <c r="J2554" s="3626"/>
      <c r="K2554" s="3626"/>
      <c r="L2554" s="3626"/>
      <c r="M2554" s="3626"/>
      <c r="N2554" s="3626"/>
      <c r="O2554" s="3626"/>
      <c r="P2554" s="3626"/>
      <c r="Q2554" s="3626"/>
      <c r="R2554" s="2580"/>
      <c r="S2554" s="2580"/>
      <c r="T2554" s="2580"/>
      <c r="U2554" s="2580"/>
      <c r="V2554" s="2580"/>
      <c r="W2554" s="2580"/>
      <c r="X2554" s="2580"/>
      <c r="Y2554" s="2580"/>
      <c r="Z2554" s="2580"/>
      <c r="AA2554" s="2580"/>
      <c r="AB2554" s="2580"/>
      <c r="AC2554" s="2580"/>
      <c r="AD2554" s="2580"/>
      <c r="AE2554" s="2580"/>
      <c r="AF2554" s="2580"/>
      <c r="AG2554" s="2580"/>
      <c r="AH2554" s="2580"/>
      <c r="AI2554" s="2580"/>
      <c r="AJ2554" s="2580"/>
      <c r="AK2554" s="2581"/>
    </row>
    <row r="2555" spans="2:37" s="2786" customFormat="1" ht="17.25" customHeight="1" thickBot="1" x14ac:dyDescent="0.25">
      <c r="B2555" s="3627" t="s">
        <v>5063</v>
      </c>
      <c r="C2555" s="3627"/>
      <c r="D2555" s="3627" t="s">
        <v>5053</v>
      </c>
      <c r="E2555" s="3627" t="s">
        <v>5064</v>
      </c>
      <c r="F2555" s="3629" t="s">
        <v>224</v>
      </c>
      <c r="G2555" s="3629"/>
      <c r="H2555" s="3629"/>
      <c r="I2555" s="3629"/>
      <c r="J2555" s="3629"/>
      <c r="K2555" s="3629"/>
      <c r="L2555" s="3629"/>
      <c r="M2555" s="3629"/>
      <c r="N2555" s="3629"/>
      <c r="O2555" s="3629"/>
      <c r="P2555" s="3629"/>
      <c r="Q2555" s="3629"/>
      <c r="R2555" s="3629"/>
      <c r="S2555" s="3629" t="s">
        <v>340</v>
      </c>
      <c r="T2555" s="3629"/>
      <c r="U2555" s="3629"/>
      <c r="V2555" s="3629"/>
      <c r="W2555" s="3629"/>
      <c r="X2555" s="3629"/>
      <c r="Y2555" s="3629"/>
      <c r="Z2555" s="3629"/>
      <c r="AA2555" s="3629"/>
      <c r="AB2555" s="3629"/>
      <c r="AC2555" s="3629"/>
      <c r="AD2555" s="3629" t="s">
        <v>225</v>
      </c>
      <c r="AE2555" s="3629"/>
      <c r="AF2555" s="3629"/>
      <c r="AG2555" s="3629"/>
      <c r="AH2555" s="3630" t="s">
        <v>5048</v>
      </c>
      <c r="AI2555" s="3630"/>
      <c r="AJ2555" s="3630"/>
      <c r="AK2555" s="2581"/>
    </row>
    <row r="2556" spans="2:37" s="2786" customFormat="1" ht="23.25" customHeight="1" thickBot="1" x14ac:dyDescent="0.25">
      <c r="B2556" s="3628"/>
      <c r="C2556" s="3628"/>
      <c r="D2556" s="3628"/>
      <c r="E2556" s="3628"/>
      <c r="F2556" s="3628" t="s">
        <v>5065</v>
      </c>
      <c r="G2556" s="3628" t="s">
        <v>5066</v>
      </c>
      <c r="H2556" s="3627" t="s">
        <v>5067</v>
      </c>
      <c r="I2556" s="3631" t="s">
        <v>5068</v>
      </c>
      <c r="J2556" s="3631" t="s">
        <v>5069</v>
      </c>
      <c r="K2556" s="3632" t="s">
        <v>5070</v>
      </c>
      <c r="L2556" s="3632" t="s">
        <v>5071</v>
      </c>
      <c r="M2556" s="3631" t="s">
        <v>5072</v>
      </c>
      <c r="N2556" s="3631"/>
      <c r="O2556" s="3632" t="s">
        <v>5073</v>
      </c>
      <c r="P2556" s="3632" t="s">
        <v>5074</v>
      </c>
      <c r="Q2556" s="3632" t="s">
        <v>5075</v>
      </c>
      <c r="R2556" s="3632" t="s">
        <v>5076</v>
      </c>
      <c r="S2556" s="3627" t="s">
        <v>5077</v>
      </c>
      <c r="T2556" s="3627" t="s">
        <v>5078</v>
      </c>
      <c r="U2556" s="3627" t="s">
        <v>5079</v>
      </c>
      <c r="V2556" s="3627" t="s">
        <v>5080</v>
      </c>
      <c r="W2556" s="3627" t="s">
        <v>5081</v>
      </c>
      <c r="X2556" s="3627" t="s">
        <v>5082</v>
      </c>
      <c r="Y2556" s="3627" t="s">
        <v>5083</v>
      </c>
      <c r="Z2556" s="3627" t="s">
        <v>5084</v>
      </c>
      <c r="AA2556" s="3627" t="s">
        <v>5085</v>
      </c>
      <c r="AB2556" s="3631" t="s">
        <v>5086</v>
      </c>
      <c r="AC2556" s="3631" t="s">
        <v>5087</v>
      </c>
      <c r="AD2556" s="3627" t="s">
        <v>5088</v>
      </c>
      <c r="AE2556" s="3627" t="s">
        <v>5089</v>
      </c>
      <c r="AF2556" s="3627" t="s">
        <v>5090</v>
      </c>
      <c r="AG2556" s="3627" t="s">
        <v>5091</v>
      </c>
      <c r="AH2556" s="3627" t="s">
        <v>1162</v>
      </c>
      <c r="AI2556" s="3627" t="s">
        <v>5049</v>
      </c>
      <c r="AJ2556" s="3627" t="s">
        <v>5050</v>
      </c>
      <c r="AK2556" s="2581"/>
    </row>
    <row r="2557" spans="2:37" s="2786" customFormat="1" ht="24.75" customHeight="1" thickBot="1" x14ac:dyDescent="0.25">
      <c r="B2557" s="3628"/>
      <c r="C2557" s="3628"/>
      <c r="D2557" s="3628"/>
      <c r="E2557" s="3628"/>
      <c r="F2557" s="3628"/>
      <c r="G2557" s="3628"/>
      <c r="H2557" s="3628"/>
      <c r="I2557" s="3632"/>
      <c r="J2557" s="3632"/>
      <c r="K2557" s="3632"/>
      <c r="L2557" s="3632"/>
      <c r="M2557" s="2667" t="s">
        <v>5092</v>
      </c>
      <c r="N2557" s="2666" t="s">
        <v>2809</v>
      </c>
      <c r="O2557" s="3632"/>
      <c r="P2557" s="3632"/>
      <c r="Q2557" s="3632"/>
      <c r="R2557" s="3632"/>
      <c r="S2557" s="3628"/>
      <c r="T2557" s="3628"/>
      <c r="U2557" s="3628"/>
      <c r="V2557" s="3628"/>
      <c r="W2557" s="3628"/>
      <c r="X2557" s="3628"/>
      <c r="Y2557" s="3628"/>
      <c r="Z2557" s="3628"/>
      <c r="AA2557" s="3628"/>
      <c r="AB2557" s="3632"/>
      <c r="AC2557" s="3632"/>
      <c r="AD2557" s="3628"/>
      <c r="AE2557" s="3628"/>
      <c r="AF2557" s="3628"/>
      <c r="AG2557" s="3628"/>
      <c r="AH2557" s="3628"/>
      <c r="AI2557" s="3628"/>
      <c r="AJ2557" s="3628"/>
      <c r="AK2557" s="2581"/>
    </row>
    <row r="2558" spans="2:37" s="2786" customFormat="1" ht="17.25" customHeight="1" x14ac:dyDescent="0.2">
      <c r="B2558" s="3726" t="s">
        <v>5310</v>
      </c>
      <c r="C2558" s="3727"/>
      <c r="D2558" s="2587" t="s">
        <v>1545</v>
      </c>
      <c r="E2558" s="2588" t="s">
        <v>1545</v>
      </c>
      <c r="F2558" s="2588" t="s">
        <v>1545</v>
      </c>
      <c r="G2558" s="2587" t="s">
        <v>1545</v>
      </c>
      <c r="H2558" s="2588" t="s">
        <v>1545</v>
      </c>
      <c r="I2558" s="2588" t="s">
        <v>1545</v>
      </c>
      <c r="J2558" s="2587" t="s">
        <v>1545</v>
      </c>
      <c r="K2558" s="2588" t="s">
        <v>1545</v>
      </c>
      <c r="L2558" s="2588" t="s">
        <v>1545</v>
      </c>
      <c r="M2558" s="2587" t="s">
        <v>1545</v>
      </c>
      <c r="N2558" s="2588" t="s">
        <v>1545</v>
      </c>
      <c r="O2558" s="2587" t="s">
        <v>1545</v>
      </c>
      <c r="P2558" s="2588" t="s">
        <v>1545</v>
      </c>
      <c r="Q2558" s="2588" t="s">
        <v>1545</v>
      </c>
      <c r="R2558" s="2587" t="s">
        <v>1545</v>
      </c>
      <c r="S2558" s="2588" t="s">
        <v>1545</v>
      </c>
      <c r="T2558" s="2587" t="s">
        <v>1545</v>
      </c>
      <c r="U2558" s="2588" t="s">
        <v>1545</v>
      </c>
      <c r="V2558" s="2588" t="s">
        <v>1545</v>
      </c>
      <c r="W2558" s="2587" t="s">
        <v>1545</v>
      </c>
      <c r="X2558" s="2588" t="s">
        <v>1545</v>
      </c>
      <c r="Y2558" s="2587" t="s">
        <v>1545</v>
      </c>
      <c r="Z2558" s="2588" t="s">
        <v>1545</v>
      </c>
      <c r="AA2558" s="2588" t="s">
        <v>1545</v>
      </c>
      <c r="AB2558" s="2587" t="s">
        <v>1545</v>
      </c>
      <c r="AC2558" s="2588" t="s">
        <v>1545</v>
      </c>
      <c r="AD2558" s="2588">
        <v>29</v>
      </c>
      <c r="AE2558" s="2602">
        <v>2000</v>
      </c>
      <c r="AF2558" s="2603">
        <v>1.4500000000000001E-2</v>
      </c>
      <c r="AG2558" s="2603">
        <v>0.1</v>
      </c>
      <c r="AH2558" s="2588" t="s">
        <v>1545</v>
      </c>
      <c r="AI2558" s="2587" t="s">
        <v>1545</v>
      </c>
      <c r="AJ2558" s="2604" t="s">
        <v>1545</v>
      </c>
      <c r="AK2558" s="2581"/>
    </row>
    <row r="2559" spans="2:37" s="2786" customFormat="1" ht="17.25" customHeight="1" x14ac:dyDescent="0.2">
      <c r="B2559" s="3733" t="s">
        <v>5311</v>
      </c>
      <c r="C2559" s="3734"/>
      <c r="D2559" s="2564" t="s">
        <v>1545</v>
      </c>
      <c r="E2559" s="2565" t="s">
        <v>1545</v>
      </c>
      <c r="F2559" s="2565" t="s">
        <v>1545</v>
      </c>
      <c r="G2559" s="2564" t="s">
        <v>1545</v>
      </c>
      <c r="H2559" s="2565" t="s">
        <v>1545</v>
      </c>
      <c r="I2559" s="2565" t="s">
        <v>1545</v>
      </c>
      <c r="J2559" s="2564" t="s">
        <v>1545</v>
      </c>
      <c r="K2559" s="2565" t="s">
        <v>1545</v>
      </c>
      <c r="L2559" s="2565" t="s">
        <v>1545</v>
      </c>
      <c r="M2559" s="2564" t="s">
        <v>1545</v>
      </c>
      <c r="N2559" s="2565" t="s">
        <v>1545</v>
      </c>
      <c r="O2559" s="2564" t="s">
        <v>1545</v>
      </c>
      <c r="P2559" s="2565" t="s">
        <v>1545</v>
      </c>
      <c r="Q2559" s="2565" t="s">
        <v>1545</v>
      </c>
      <c r="R2559" s="2564" t="s">
        <v>1545</v>
      </c>
      <c r="S2559" s="2565" t="s">
        <v>1545</v>
      </c>
      <c r="T2559" s="2564" t="s">
        <v>1545</v>
      </c>
      <c r="U2559" s="2565" t="s">
        <v>1545</v>
      </c>
      <c r="V2559" s="2565" t="s">
        <v>1545</v>
      </c>
      <c r="W2559" s="2564" t="s">
        <v>1545</v>
      </c>
      <c r="X2559" s="2565" t="s">
        <v>1545</v>
      </c>
      <c r="Y2559" s="2564" t="s">
        <v>1545</v>
      </c>
      <c r="Z2559" s="2565" t="s">
        <v>1545</v>
      </c>
      <c r="AA2559" s="2565" t="s">
        <v>1545</v>
      </c>
      <c r="AB2559" s="2564" t="s">
        <v>1545</v>
      </c>
      <c r="AC2559" s="2565" t="s">
        <v>1545</v>
      </c>
      <c r="AD2559" s="2565">
        <v>39</v>
      </c>
      <c r="AE2559" s="2591">
        <v>3000</v>
      </c>
      <c r="AF2559" s="2592">
        <v>1.2999999999999999E-2</v>
      </c>
      <c r="AG2559" s="2592">
        <v>0.1</v>
      </c>
      <c r="AH2559" s="2565" t="s">
        <v>1545</v>
      </c>
      <c r="AI2559" s="2564" t="s">
        <v>1545</v>
      </c>
      <c r="AJ2559" s="2624" t="s">
        <v>1545</v>
      </c>
      <c r="AK2559" s="2581"/>
    </row>
    <row r="2560" spans="2:37" s="2786" customFormat="1" ht="17.25" customHeight="1" thickBot="1" x14ac:dyDescent="0.25">
      <c r="B2560" s="3737" t="s">
        <v>5312</v>
      </c>
      <c r="C2560" s="3738"/>
      <c r="D2560" s="2611" t="s">
        <v>1545</v>
      </c>
      <c r="E2560" s="2612" t="s">
        <v>1545</v>
      </c>
      <c r="F2560" s="2612" t="s">
        <v>1545</v>
      </c>
      <c r="G2560" s="2611" t="s">
        <v>1545</v>
      </c>
      <c r="H2560" s="2612" t="s">
        <v>1545</v>
      </c>
      <c r="I2560" s="2612" t="s">
        <v>1545</v>
      </c>
      <c r="J2560" s="2611" t="s">
        <v>1545</v>
      </c>
      <c r="K2560" s="2612" t="s">
        <v>1545</v>
      </c>
      <c r="L2560" s="2612" t="s">
        <v>1545</v>
      </c>
      <c r="M2560" s="2611" t="s">
        <v>1545</v>
      </c>
      <c r="N2560" s="2612" t="s">
        <v>1545</v>
      </c>
      <c r="O2560" s="2611" t="s">
        <v>1545</v>
      </c>
      <c r="P2560" s="2612" t="s">
        <v>1545</v>
      </c>
      <c r="Q2560" s="2612" t="s">
        <v>1545</v>
      </c>
      <c r="R2560" s="2611" t="s">
        <v>1545</v>
      </c>
      <c r="S2560" s="2612" t="s">
        <v>1545</v>
      </c>
      <c r="T2560" s="2611" t="s">
        <v>1545</v>
      </c>
      <c r="U2560" s="2612" t="s">
        <v>1545</v>
      </c>
      <c r="V2560" s="2612" t="s">
        <v>1545</v>
      </c>
      <c r="W2560" s="2611" t="s">
        <v>1545</v>
      </c>
      <c r="X2560" s="2612" t="s">
        <v>1545</v>
      </c>
      <c r="Y2560" s="2611" t="s">
        <v>1545</v>
      </c>
      <c r="Z2560" s="2612" t="s">
        <v>1545</v>
      </c>
      <c r="AA2560" s="2612" t="s">
        <v>1545</v>
      </c>
      <c r="AB2560" s="2611" t="s">
        <v>1545</v>
      </c>
      <c r="AC2560" s="2612" t="s">
        <v>1545</v>
      </c>
      <c r="AD2560" s="2612">
        <v>59</v>
      </c>
      <c r="AE2560" s="2633">
        <v>10000</v>
      </c>
      <c r="AF2560" s="2634">
        <v>5.8999999999999999E-3</v>
      </c>
      <c r="AG2560" s="2634">
        <v>0.1</v>
      </c>
      <c r="AH2560" s="2612" t="s">
        <v>1545</v>
      </c>
      <c r="AI2560" s="2611" t="s">
        <v>1545</v>
      </c>
      <c r="AJ2560" s="2636" t="s">
        <v>1545</v>
      </c>
      <c r="AK2560" s="2581"/>
    </row>
    <row r="2561" spans="2:37" s="2786" customFormat="1" ht="17.25" customHeight="1" x14ac:dyDescent="0.2">
      <c r="B2561" s="2582"/>
      <c r="C2561" s="2575"/>
      <c r="D2561" s="2575"/>
      <c r="E2561" s="2575"/>
      <c r="F2561" s="2575"/>
      <c r="G2561" s="2575"/>
      <c r="H2561" s="2575"/>
      <c r="I2561" s="2576"/>
      <c r="J2561" s="2576"/>
      <c r="K2561" s="2576"/>
      <c r="L2561" s="2576"/>
      <c r="M2561" s="2575"/>
      <c r="N2561" s="2576"/>
      <c r="O2561" s="2576"/>
      <c r="P2561" s="2576"/>
      <c r="Q2561" s="2576"/>
      <c r="R2561" s="2576"/>
      <c r="S2561" s="2575"/>
      <c r="T2561" s="2574"/>
      <c r="U2561" s="2574"/>
      <c r="V2561" s="2574"/>
      <c r="W2561" s="2574"/>
      <c r="X2561" s="2574"/>
      <c r="Y2561" s="2574"/>
      <c r="Z2561" s="2574"/>
      <c r="AA2561" s="2574"/>
      <c r="AB2561" s="2574"/>
      <c r="AC2561" s="2574"/>
      <c r="AD2561" s="2574"/>
      <c r="AE2561" s="2574"/>
      <c r="AF2561" s="2574"/>
      <c r="AG2561" s="2574"/>
      <c r="AH2561" s="2574"/>
      <c r="AI2561" s="2574"/>
      <c r="AJ2561" s="2577"/>
      <c r="AK2561" s="2581"/>
    </row>
    <row r="2562" spans="2:37" s="2786" customFormat="1" ht="17.25" customHeight="1" x14ac:dyDescent="0.2">
      <c r="B2562" s="3641" t="s">
        <v>5051</v>
      </c>
      <c r="C2562" s="3642"/>
      <c r="D2562" s="3640" t="s">
        <v>5102</v>
      </c>
      <c r="E2562" s="3640"/>
      <c r="F2562" s="3640"/>
      <c r="G2562" s="3640"/>
      <c r="H2562" s="2578"/>
      <c r="I2562" s="2578"/>
      <c r="J2562" s="2578"/>
      <c r="K2562" s="2578"/>
      <c r="L2562" s="2578"/>
      <c r="M2562" s="2578"/>
      <c r="N2562" s="2578"/>
      <c r="O2562" s="2578"/>
      <c r="P2562" s="2578"/>
      <c r="Q2562" s="2578"/>
      <c r="R2562" s="2578"/>
      <c r="S2562" s="2578"/>
      <c r="T2562" s="2574"/>
      <c r="U2562" s="2574"/>
      <c r="V2562" s="2574"/>
      <c r="W2562" s="2574"/>
      <c r="X2562" s="2574"/>
      <c r="Y2562" s="2574"/>
      <c r="Z2562" s="2574"/>
      <c r="AA2562" s="2574"/>
      <c r="AB2562" s="2574"/>
      <c r="AC2562" s="2574"/>
      <c r="AD2562" s="2574"/>
      <c r="AE2562" s="2574"/>
      <c r="AF2562" s="2574"/>
      <c r="AG2562" s="2574"/>
      <c r="AH2562" s="2574"/>
      <c r="AI2562" s="2574"/>
      <c r="AJ2562" s="2577"/>
      <c r="AK2562" s="2581"/>
    </row>
    <row r="2563" spans="2:37" s="2786" customFormat="1" ht="17.25" customHeight="1" x14ac:dyDescent="0.2">
      <c r="B2563" s="3641" t="s">
        <v>5052</v>
      </c>
      <c r="C2563" s="3642"/>
      <c r="D2563" s="3640" t="s">
        <v>1528</v>
      </c>
      <c r="E2563" s="3640"/>
      <c r="F2563" s="3640"/>
      <c r="G2563" s="3640"/>
      <c r="H2563" s="2578"/>
      <c r="I2563" s="2578"/>
      <c r="J2563" s="2578"/>
      <c r="K2563" s="2578"/>
      <c r="L2563" s="2578"/>
      <c r="M2563" s="2578"/>
      <c r="N2563" s="2578"/>
      <c r="O2563" s="2578"/>
      <c r="P2563" s="2578"/>
      <c r="Q2563" s="2578"/>
      <c r="R2563" s="2578"/>
      <c r="S2563" s="2578"/>
      <c r="T2563" s="2574"/>
      <c r="U2563" s="2574"/>
      <c r="V2563" s="2574"/>
      <c r="W2563" s="2574"/>
      <c r="X2563" s="2574"/>
      <c r="Y2563" s="2574"/>
      <c r="Z2563" s="2574"/>
      <c r="AA2563" s="2574"/>
      <c r="AB2563" s="2574"/>
      <c r="AC2563" s="2574"/>
      <c r="AD2563" s="2574"/>
      <c r="AE2563" s="2574"/>
      <c r="AF2563" s="2574"/>
      <c r="AG2563" s="2574"/>
      <c r="AH2563" s="2574"/>
      <c r="AI2563" s="2574"/>
      <c r="AJ2563" s="2577"/>
      <c r="AK2563" s="2581"/>
    </row>
    <row r="2564" spans="2:37" s="2786" customFormat="1" ht="17.25" customHeight="1" thickBot="1" x14ac:dyDescent="0.25">
      <c r="B2564" s="3645"/>
      <c r="C2564" s="3646"/>
      <c r="D2564" s="3647"/>
      <c r="E2564" s="3647"/>
      <c r="F2564" s="3647"/>
      <c r="G2564" s="3647"/>
      <c r="H2564" s="2583"/>
      <c r="I2564" s="2583"/>
      <c r="J2564" s="2583"/>
      <c r="K2564" s="2583"/>
      <c r="L2564" s="2583"/>
      <c r="M2564" s="2583"/>
      <c r="N2564" s="2583"/>
      <c r="O2564" s="2583"/>
      <c r="P2564" s="2583"/>
      <c r="Q2564" s="2583"/>
      <c r="R2564" s="2583"/>
      <c r="S2564" s="2583"/>
      <c r="T2564" s="2584"/>
      <c r="U2564" s="2584"/>
      <c r="V2564" s="2584"/>
      <c r="W2564" s="2584"/>
      <c r="X2564" s="2584"/>
      <c r="Y2564" s="2584"/>
      <c r="Z2564" s="2584"/>
      <c r="AA2564" s="2584"/>
      <c r="AB2564" s="2584"/>
      <c r="AC2564" s="2584"/>
      <c r="AD2564" s="2584"/>
      <c r="AE2564" s="2584"/>
      <c r="AF2564" s="2584"/>
      <c r="AG2564" s="2584"/>
      <c r="AH2564" s="2584"/>
      <c r="AI2564" s="2584"/>
      <c r="AJ2564" s="2585"/>
      <c r="AK2564" s="2586"/>
    </row>
    <row r="2565" spans="2:37" s="2786" customFormat="1" ht="17.25" customHeight="1" x14ac:dyDescent="0.2">
      <c r="B2565" s="2675" t="str">
        <f>+B2547</f>
        <v>.</v>
      </c>
      <c r="C2565" s="2675"/>
      <c r="D2565" s="2704"/>
      <c r="E2565" s="2704"/>
      <c r="F2565" s="2704"/>
      <c r="G2565" s="2704"/>
      <c r="H2565" s="2578"/>
      <c r="I2565" s="2578"/>
      <c r="J2565" s="2578"/>
      <c r="K2565" s="2578"/>
      <c r="L2565" s="2578"/>
      <c r="M2565" s="2578"/>
      <c r="N2565" s="2578"/>
      <c r="O2565" s="2578"/>
      <c r="P2565" s="2578"/>
      <c r="Q2565" s="2578"/>
      <c r="R2565" s="2578"/>
      <c r="S2565" s="2578"/>
      <c r="T2565" s="2574"/>
      <c r="U2565" s="2574"/>
      <c r="V2565" s="2574"/>
      <c r="W2565" s="2574"/>
      <c r="X2565" s="2574"/>
      <c r="Y2565" s="2574"/>
      <c r="Z2565" s="2574"/>
      <c r="AA2565" s="2574"/>
      <c r="AB2565" s="2574"/>
      <c r="AC2565" s="2574"/>
      <c r="AD2565" s="2574"/>
      <c r="AE2565" s="2574"/>
      <c r="AF2565" s="2574"/>
      <c r="AG2565" s="2574"/>
      <c r="AH2565" s="2574"/>
      <c r="AI2565" s="2574"/>
      <c r="AJ2565" s="2574"/>
      <c r="AK2565" s="2580"/>
    </row>
    <row r="2566" spans="2:37" s="2786" customFormat="1" ht="17.25" customHeight="1" thickBot="1" x14ac:dyDescent="0.25">
      <c r="B2566" s="2675"/>
      <c r="C2566" s="2675"/>
      <c r="D2566" s="2704"/>
      <c r="E2566" s="2704"/>
      <c r="F2566" s="2704"/>
      <c r="G2566" s="2704"/>
      <c r="H2566" s="2578"/>
      <c r="I2566" s="2578"/>
      <c r="J2566" s="2578"/>
      <c r="K2566" s="2578"/>
      <c r="L2566" s="2578"/>
      <c r="M2566" s="2578"/>
      <c r="N2566" s="2578"/>
      <c r="O2566" s="2578"/>
      <c r="P2566" s="2578"/>
      <c r="Q2566" s="2578"/>
      <c r="R2566" s="2578"/>
      <c r="S2566" s="2578"/>
      <c r="T2566" s="2574"/>
      <c r="U2566" s="2574"/>
      <c r="V2566" s="2574"/>
      <c r="W2566" s="2574"/>
      <c r="X2566" s="2574"/>
      <c r="Y2566" s="2574"/>
      <c r="Z2566" s="2574"/>
      <c r="AA2566" s="2574"/>
      <c r="AB2566" s="2574"/>
      <c r="AC2566" s="2574"/>
      <c r="AD2566" s="2574"/>
      <c r="AE2566" s="2574"/>
      <c r="AF2566" s="2574"/>
      <c r="AG2566" s="2574"/>
      <c r="AH2566" s="2574"/>
      <c r="AI2566" s="2574"/>
      <c r="AJ2566" s="2574"/>
      <c r="AK2566" s="2580"/>
    </row>
    <row r="2567" spans="2:37" s="2786" customFormat="1" ht="17.25" customHeight="1" x14ac:dyDescent="0.2">
      <c r="B2567" s="3616" t="s">
        <v>5060</v>
      </c>
      <c r="C2567" s="3617"/>
      <c r="D2567" s="3617"/>
      <c r="E2567" s="3617"/>
      <c r="F2567" s="3617"/>
      <c r="G2567" s="3617"/>
      <c r="H2567" s="3617"/>
      <c r="I2567" s="3617"/>
      <c r="J2567" s="3617"/>
      <c r="K2567" s="3617"/>
      <c r="L2567" s="3617"/>
      <c r="M2567" s="3617"/>
      <c r="N2567" s="3617"/>
      <c r="O2567" s="3617"/>
      <c r="P2567" s="3617"/>
      <c r="Q2567" s="3617"/>
      <c r="R2567" s="3617"/>
      <c r="S2567" s="3617"/>
      <c r="T2567" s="3617"/>
      <c r="U2567" s="3617"/>
      <c r="V2567" s="3617"/>
      <c r="W2567" s="3617"/>
      <c r="X2567" s="3617"/>
      <c r="Y2567" s="3617"/>
      <c r="Z2567" s="3617"/>
      <c r="AA2567" s="3617"/>
      <c r="AB2567" s="3617"/>
      <c r="AC2567" s="3617"/>
      <c r="AD2567" s="3617"/>
      <c r="AE2567" s="3617"/>
      <c r="AF2567" s="3617"/>
      <c r="AG2567" s="3617"/>
      <c r="AH2567" s="3617"/>
      <c r="AI2567" s="3617"/>
      <c r="AJ2567" s="3617"/>
      <c r="AK2567" s="3618"/>
    </row>
    <row r="2568" spans="2:37" s="2786" customFormat="1" ht="17.25" customHeight="1" x14ac:dyDescent="0.2">
      <c r="B2568" s="2579"/>
      <c r="C2568" s="2670"/>
      <c r="D2568" s="2670"/>
      <c r="E2568" s="2670"/>
      <c r="F2568" s="2670"/>
      <c r="G2568" s="2580"/>
      <c r="H2568" s="2580"/>
      <c r="I2568" s="2580"/>
      <c r="J2568" s="2580"/>
      <c r="K2568" s="2580"/>
      <c r="L2568" s="2580"/>
      <c r="M2568" s="2580"/>
      <c r="N2568" s="2580"/>
      <c r="O2568" s="2580"/>
      <c r="P2568" s="2580"/>
      <c r="Q2568" s="2580"/>
      <c r="R2568" s="2580"/>
      <c r="S2568" s="2580"/>
      <c r="T2568" s="2580"/>
      <c r="U2568" s="2580"/>
      <c r="V2568" s="2580"/>
      <c r="W2568" s="2580"/>
      <c r="X2568" s="2580"/>
      <c r="Y2568" s="2580"/>
      <c r="Z2568" s="2580"/>
      <c r="AA2568" s="2580"/>
      <c r="AB2568" s="2580"/>
      <c r="AC2568" s="2580"/>
      <c r="AD2568" s="2580"/>
      <c r="AE2568" s="2580"/>
      <c r="AF2568" s="2580"/>
      <c r="AG2568" s="2580"/>
      <c r="AH2568" s="2580"/>
      <c r="AI2568" s="2580"/>
      <c r="AJ2568" s="2580"/>
      <c r="AK2568" s="2581"/>
    </row>
    <row r="2569" spans="2:37" s="2786" customFormat="1" ht="17.25" customHeight="1" x14ac:dyDescent="0.2">
      <c r="B2569" s="2579" t="s">
        <v>5047</v>
      </c>
      <c r="C2569" s="2670"/>
      <c r="D2569" s="3720" t="s">
        <v>5097</v>
      </c>
      <c r="E2569" s="3720"/>
      <c r="F2569" s="3720"/>
      <c r="G2569" s="2580"/>
      <c r="H2569" s="2580"/>
      <c r="I2569" s="2580"/>
      <c r="J2569" s="2580"/>
      <c r="K2569" s="2580"/>
      <c r="L2569" s="2580"/>
      <c r="M2569" s="2580"/>
      <c r="N2569" s="2580"/>
      <c r="O2569" s="2580"/>
      <c r="P2569" s="2580"/>
      <c r="Q2569" s="2580"/>
      <c r="R2569" s="2580"/>
      <c r="S2569" s="2580"/>
      <c r="T2569" s="2580"/>
      <c r="U2569" s="2580"/>
      <c r="V2569" s="2580"/>
      <c r="W2569" s="2580"/>
      <c r="X2569" s="2580"/>
      <c r="Y2569" s="2580"/>
      <c r="Z2569" s="2580"/>
      <c r="AA2569" s="2580"/>
      <c r="AB2569" s="2580"/>
      <c r="AC2569" s="2580"/>
      <c r="AD2569" s="2580"/>
      <c r="AE2569" s="2580"/>
      <c r="AF2569" s="2580"/>
      <c r="AG2569" s="2580"/>
      <c r="AH2569" s="2580"/>
      <c r="AI2569" s="2580"/>
      <c r="AJ2569" s="2580"/>
      <c r="AK2569" s="2581"/>
    </row>
    <row r="2570" spans="2:37" s="2786" customFormat="1" ht="17.25" customHeight="1" thickBot="1" x14ac:dyDescent="0.25">
      <c r="B2570" s="3620" t="s">
        <v>5061</v>
      </c>
      <c r="C2570" s="3621"/>
      <c r="D2570" s="3731">
        <v>41422</v>
      </c>
      <c r="E2570" s="3732"/>
      <c r="F2570" s="2670"/>
      <c r="G2570" s="2580"/>
      <c r="H2570" s="2580"/>
      <c r="I2570" s="2580"/>
      <c r="J2570" s="2580"/>
      <c r="K2570" s="2580"/>
      <c r="L2570" s="2580"/>
      <c r="M2570" s="2580"/>
      <c r="N2570" s="2580"/>
      <c r="O2570" s="2580"/>
      <c r="P2570" s="2580"/>
      <c r="Q2570" s="2580"/>
      <c r="R2570" s="2580"/>
      <c r="S2570" s="2580"/>
      <c r="T2570" s="2580"/>
      <c r="U2570" s="2580"/>
      <c r="V2570" s="2580"/>
      <c r="W2570" s="2580"/>
      <c r="X2570" s="2580"/>
      <c r="Y2570" s="2580"/>
      <c r="Z2570" s="2580"/>
      <c r="AA2570" s="2580"/>
      <c r="AB2570" s="2580"/>
      <c r="AC2570" s="2580"/>
      <c r="AD2570" s="2580"/>
      <c r="AE2570" s="2580"/>
      <c r="AF2570" s="2580"/>
      <c r="AG2570" s="2580"/>
      <c r="AH2570" s="2580"/>
      <c r="AI2570" s="2580"/>
      <c r="AJ2570" s="2580"/>
      <c r="AK2570" s="2581"/>
    </row>
    <row r="2571" spans="2:37" s="2786" customFormat="1" ht="70.5" customHeight="1" thickBot="1" x14ac:dyDescent="0.25">
      <c r="B2571" s="3633" t="s">
        <v>5062</v>
      </c>
      <c r="C2571" s="3677"/>
      <c r="D2571" s="3721" t="s">
        <v>5313</v>
      </c>
      <c r="E2571" s="3722"/>
      <c r="F2571" s="3722"/>
      <c r="G2571" s="3722"/>
      <c r="H2571" s="3722"/>
      <c r="I2571" s="3722"/>
      <c r="J2571" s="3722"/>
      <c r="K2571" s="3723"/>
      <c r="L2571" s="2580"/>
      <c r="M2571" s="2580"/>
      <c r="N2571" s="2580"/>
      <c r="O2571" s="2580"/>
      <c r="P2571" s="2580"/>
      <c r="Q2571" s="2580"/>
      <c r="R2571" s="2580"/>
      <c r="S2571" s="2580"/>
      <c r="T2571" s="2580"/>
      <c r="U2571" s="2580"/>
      <c r="V2571" s="2580"/>
      <c r="W2571" s="2580"/>
      <c r="X2571" s="2580"/>
      <c r="Y2571" s="2580"/>
      <c r="Z2571" s="2580"/>
      <c r="AA2571" s="2580"/>
      <c r="AB2571" s="2580"/>
      <c r="AC2571" s="2580"/>
      <c r="AD2571" s="2580"/>
      <c r="AE2571" s="2580"/>
      <c r="AF2571" s="2580"/>
      <c r="AG2571" s="2580"/>
      <c r="AH2571" s="2580"/>
      <c r="AI2571" s="2580"/>
      <c r="AJ2571" s="2580"/>
      <c r="AK2571" s="2581"/>
    </row>
    <row r="2572" spans="2:37" s="2786" customFormat="1" ht="17.25" customHeight="1" thickBot="1" x14ac:dyDescent="0.25">
      <c r="B2572" s="3635"/>
      <c r="C2572" s="3626"/>
      <c r="D2572" s="3626"/>
      <c r="E2572" s="3626"/>
      <c r="F2572" s="3626"/>
      <c r="G2572" s="3626"/>
      <c r="H2572" s="3626"/>
      <c r="I2572" s="3626"/>
      <c r="J2572" s="3626"/>
      <c r="K2572" s="3626"/>
      <c r="L2572" s="3626"/>
      <c r="M2572" s="3626"/>
      <c r="N2572" s="3626"/>
      <c r="O2572" s="3626"/>
      <c r="P2572" s="3626"/>
      <c r="Q2572" s="3626"/>
      <c r="R2572" s="2580"/>
      <c r="S2572" s="2580"/>
      <c r="T2572" s="2580"/>
      <c r="U2572" s="2580"/>
      <c r="V2572" s="2580"/>
      <c r="W2572" s="2580"/>
      <c r="X2572" s="2580"/>
      <c r="Y2572" s="2580"/>
      <c r="Z2572" s="2580"/>
      <c r="AA2572" s="2580"/>
      <c r="AB2572" s="2580"/>
      <c r="AC2572" s="2580"/>
      <c r="AD2572" s="2580"/>
      <c r="AE2572" s="2580"/>
      <c r="AF2572" s="2580"/>
      <c r="AG2572" s="2580"/>
      <c r="AH2572" s="2580"/>
      <c r="AI2572" s="2580"/>
      <c r="AJ2572" s="2580"/>
      <c r="AK2572" s="2581"/>
    </row>
    <row r="2573" spans="2:37" s="2786" customFormat="1" ht="17.25" customHeight="1" thickBot="1" x14ac:dyDescent="0.25">
      <c r="B2573" s="3627" t="s">
        <v>5063</v>
      </c>
      <c r="C2573" s="3627"/>
      <c r="D2573" s="3627" t="s">
        <v>5053</v>
      </c>
      <c r="E2573" s="3627" t="s">
        <v>5064</v>
      </c>
      <c r="F2573" s="3629" t="s">
        <v>224</v>
      </c>
      <c r="G2573" s="3629"/>
      <c r="H2573" s="3629"/>
      <c r="I2573" s="3629"/>
      <c r="J2573" s="3629"/>
      <c r="K2573" s="3629"/>
      <c r="L2573" s="3629"/>
      <c r="M2573" s="3629"/>
      <c r="N2573" s="3629"/>
      <c r="O2573" s="3629"/>
      <c r="P2573" s="3629"/>
      <c r="Q2573" s="3629"/>
      <c r="R2573" s="3629"/>
      <c r="S2573" s="3629" t="s">
        <v>340</v>
      </c>
      <c r="T2573" s="3629"/>
      <c r="U2573" s="3629"/>
      <c r="V2573" s="3629"/>
      <c r="W2573" s="3629"/>
      <c r="X2573" s="3629"/>
      <c r="Y2573" s="3629"/>
      <c r="Z2573" s="3629"/>
      <c r="AA2573" s="3629"/>
      <c r="AB2573" s="3629"/>
      <c r="AC2573" s="3629"/>
      <c r="AD2573" s="3629" t="s">
        <v>225</v>
      </c>
      <c r="AE2573" s="3629"/>
      <c r="AF2573" s="3629"/>
      <c r="AG2573" s="3629"/>
      <c r="AH2573" s="3630" t="s">
        <v>5048</v>
      </c>
      <c r="AI2573" s="3630"/>
      <c r="AJ2573" s="3630"/>
      <c r="AK2573" s="2581"/>
    </row>
    <row r="2574" spans="2:37" s="2786" customFormat="1" ht="30.75" customHeight="1" thickBot="1" x14ac:dyDescent="0.25">
      <c r="B2574" s="3628"/>
      <c r="C2574" s="3628"/>
      <c r="D2574" s="3628"/>
      <c r="E2574" s="3628"/>
      <c r="F2574" s="3628" t="s">
        <v>5065</v>
      </c>
      <c r="G2574" s="3628" t="s">
        <v>5066</v>
      </c>
      <c r="H2574" s="3627" t="s">
        <v>5067</v>
      </c>
      <c r="I2574" s="3631" t="s">
        <v>5068</v>
      </c>
      <c r="J2574" s="3631" t="s">
        <v>5069</v>
      </c>
      <c r="K2574" s="3632" t="s">
        <v>5070</v>
      </c>
      <c r="L2574" s="3632" t="s">
        <v>5071</v>
      </c>
      <c r="M2574" s="3631" t="s">
        <v>5072</v>
      </c>
      <c r="N2574" s="3631"/>
      <c r="O2574" s="3632" t="s">
        <v>5073</v>
      </c>
      <c r="P2574" s="3632" t="s">
        <v>5074</v>
      </c>
      <c r="Q2574" s="3632" t="s">
        <v>5075</v>
      </c>
      <c r="R2574" s="3632" t="s">
        <v>5076</v>
      </c>
      <c r="S2574" s="3627" t="s">
        <v>5077</v>
      </c>
      <c r="T2574" s="3627" t="s">
        <v>5078</v>
      </c>
      <c r="U2574" s="3627" t="s">
        <v>5079</v>
      </c>
      <c r="V2574" s="3627" t="s">
        <v>5080</v>
      </c>
      <c r="W2574" s="3627" t="s">
        <v>5081</v>
      </c>
      <c r="X2574" s="3627" t="s">
        <v>5082</v>
      </c>
      <c r="Y2574" s="3627" t="s">
        <v>5083</v>
      </c>
      <c r="Z2574" s="3627" t="s">
        <v>5084</v>
      </c>
      <c r="AA2574" s="3627" t="s">
        <v>5085</v>
      </c>
      <c r="AB2574" s="3631" t="s">
        <v>5086</v>
      </c>
      <c r="AC2574" s="3631" t="s">
        <v>5087</v>
      </c>
      <c r="AD2574" s="3627" t="s">
        <v>5088</v>
      </c>
      <c r="AE2574" s="3627" t="s">
        <v>5089</v>
      </c>
      <c r="AF2574" s="3627" t="s">
        <v>5090</v>
      </c>
      <c r="AG2574" s="3627" t="s">
        <v>5091</v>
      </c>
      <c r="AH2574" s="3627" t="s">
        <v>1162</v>
      </c>
      <c r="AI2574" s="3627" t="s">
        <v>5049</v>
      </c>
      <c r="AJ2574" s="3627" t="s">
        <v>5050</v>
      </c>
      <c r="AK2574" s="2581"/>
    </row>
    <row r="2575" spans="2:37" s="2786" customFormat="1" ht="30.75" customHeight="1" thickBot="1" x14ac:dyDescent="0.25">
      <c r="B2575" s="3628"/>
      <c r="C2575" s="3628"/>
      <c r="D2575" s="3628"/>
      <c r="E2575" s="3628"/>
      <c r="F2575" s="3628"/>
      <c r="G2575" s="3628"/>
      <c r="H2575" s="3628"/>
      <c r="I2575" s="3632"/>
      <c r="J2575" s="3632"/>
      <c r="K2575" s="3632"/>
      <c r="L2575" s="3632"/>
      <c r="M2575" s="2667" t="s">
        <v>5092</v>
      </c>
      <c r="N2575" s="2666" t="s">
        <v>2809</v>
      </c>
      <c r="O2575" s="3632"/>
      <c r="P2575" s="3632"/>
      <c r="Q2575" s="3632"/>
      <c r="R2575" s="3632"/>
      <c r="S2575" s="3628"/>
      <c r="T2575" s="3628"/>
      <c r="U2575" s="3628"/>
      <c r="V2575" s="3628"/>
      <c r="W2575" s="3628"/>
      <c r="X2575" s="3628"/>
      <c r="Y2575" s="3628"/>
      <c r="Z2575" s="3628"/>
      <c r="AA2575" s="3628"/>
      <c r="AB2575" s="3632"/>
      <c r="AC2575" s="3632"/>
      <c r="AD2575" s="3628"/>
      <c r="AE2575" s="3628"/>
      <c r="AF2575" s="3628"/>
      <c r="AG2575" s="3628"/>
      <c r="AH2575" s="3628"/>
      <c r="AI2575" s="3628"/>
      <c r="AJ2575" s="3628"/>
      <c r="AK2575" s="2581"/>
    </row>
    <row r="2576" spans="2:37" s="2786" customFormat="1" ht="17.25" customHeight="1" x14ac:dyDescent="0.2">
      <c r="B2576" s="3726" t="s">
        <v>5099</v>
      </c>
      <c r="C2576" s="3727"/>
      <c r="D2576" s="2587" t="s">
        <v>1545</v>
      </c>
      <c r="E2576" s="2588" t="s">
        <v>1545</v>
      </c>
      <c r="F2576" s="2588" t="s">
        <v>1545</v>
      </c>
      <c r="G2576" s="2587" t="s">
        <v>1545</v>
      </c>
      <c r="H2576" s="2588" t="s">
        <v>1545</v>
      </c>
      <c r="I2576" s="2588" t="s">
        <v>1545</v>
      </c>
      <c r="J2576" s="2587" t="s">
        <v>1545</v>
      </c>
      <c r="K2576" s="2588" t="s">
        <v>1545</v>
      </c>
      <c r="L2576" s="2588" t="s">
        <v>1545</v>
      </c>
      <c r="M2576" s="2587" t="s">
        <v>1545</v>
      </c>
      <c r="N2576" s="2588" t="s">
        <v>1545</v>
      </c>
      <c r="O2576" s="2587" t="s">
        <v>1545</v>
      </c>
      <c r="P2576" s="2588" t="s">
        <v>1545</v>
      </c>
      <c r="Q2576" s="2588" t="s">
        <v>1545</v>
      </c>
      <c r="R2576" s="2587" t="s">
        <v>1545</v>
      </c>
      <c r="S2576" s="2588" t="s">
        <v>1545</v>
      </c>
      <c r="T2576" s="2587" t="s">
        <v>1545</v>
      </c>
      <c r="U2576" s="2588" t="s">
        <v>1545</v>
      </c>
      <c r="V2576" s="2588" t="s">
        <v>1545</v>
      </c>
      <c r="W2576" s="2587" t="s">
        <v>1545</v>
      </c>
      <c r="X2576" s="2588">
        <v>0.06</v>
      </c>
      <c r="Y2576" s="2587" t="s">
        <v>1545</v>
      </c>
      <c r="Z2576" s="2588" t="s">
        <v>1545</v>
      </c>
      <c r="AA2576" s="2799">
        <v>50</v>
      </c>
      <c r="AB2576" s="2587" t="s">
        <v>1545</v>
      </c>
      <c r="AC2576" s="2588">
        <v>0.06</v>
      </c>
      <c r="AD2576" s="2588">
        <v>29.99</v>
      </c>
      <c r="AE2576" s="2602">
        <v>1000</v>
      </c>
      <c r="AF2576" s="2603">
        <f>AD2576/AE2576</f>
        <v>2.9989999999999999E-2</v>
      </c>
      <c r="AG2576" s="2603">
        <v>0.1</v>
      </c>
      <c r="AH2576" s="2588" t="s">
        <v>1545</v>
      </c>
      <c r="AI2576" s="2587" t="s">
        <v>1545</v>
      </c>
      <c r="AJ2576" s="2604" t="s">
        <v>1545</v>
      </c>
      <c r="AK2576" s="2581"/>
    </row>
    <row r="2577" spans="2:37" s="2786" customFormat="1" ht="17.25" customHeight="1" x14ac:dyDescent="0.2">
      <c r="B2577" s="3733" t="s">
        <v>5100</v>
      </c>
      <c r="C2577" s="3734"/>
      <c r="D2577" s="2564" t="s">
        <v>1545</v>
      </c>
      <c r="E2577" s="2565" t="s">
        <v>1545</v>
      </c>
      <c r="F2577" s="2565" t="s">
        <v>1545</v>
      </c>
      <c r="G2577" s="2564" t="s">
        <v>1545</v>
      </c>
      <c r="H2577" s="2565" t="s">
        <v>1545</v>
      </c>
      <c r="I2577" s="2565" t="s">
        <v>1545</v>
      </c>
      <c r="J2577" s="2564" t="s">
        <v>1545</v>
      </c>
      <c r="K2577" s="2565" t="s">
        <v>1545</v>
      </c>
      <c r="L2577" s="2565" t="s">
        <v>1545</v>
      </c>
      <c r="M2577" s="2564" t="s">
        <v>1545</v>
      </c>
      <c r="N2577" s="2565" t="s">
        <v>1545</v>
      </c>
      <c r="O2577" s="2564" t="s">
        <v>1545</v>
      </c>
      <c r="P2577" s="2565" t="s">
        <v>1545</v>
      </c>
      <c r="Q2577" s="2565" t="s">
        <v>1545</v>
      </c>
      <c r="R2577" s="2564" t="s">
        <v>1545</v>
      </c>
      <c r="S2577" s="2565" t="s">
        <v>1545</v>
      </c>
      <c r="T2577" s="2564" t="s">
        <v>1545</v>
      </c>
      <c r="U2577" s="2565" t="s">
        <v>1545</v>
      </c>
      <c r="V2577" s="2565" t="s">
        <v>1545</v>
      </c>
      <c r="W2577" s="2564" t="s">
        <v>1545</v>
      </c>
      <c r="X2577" s="2565">
        <v>0.06</v>
      </c>
      <c r="Y2577" s="2564" t="s">
        <v>1545</v>
      </c>
      <c r="Z2577" s="2565" t="s">
        <v>1545</v>
      </c>
      <c r="AA2577" s="2800">
        <v>50</v>
      </c>
      <c r="AB2577" s="2564" t="s">
        <v>1545</v>
      </c>
      <c r="AC2577" s="2565">
        <v>0.06</v>
      </c>
      <c r="AD2577" s="2565">
        <v>44.99</v>
      </c>
      <c r="AE2577" s="2591">
        <v>2000</v>
      </c>
      <c r="AF2577" s="2592">
        <f>AD2577/AE2577</f>
        <v>2.2495000000000001E-2</v>
      </c>
      <c r="AG2577" s="2592">
        <v>0.1</v>
      </c>
      <c r="AH2577" s="2565" t="s">
        <v>1545</v>
      </c>
      <c r="AI2577" s="2564" t="s">
        <v>1545</v>
      </c>
      <c r="AJ2577" s="2624" t="s">
        <v>1545</v>
      </c>
      <c r="AK2577" s="2581"/>
    </row>
    <row r="2578" spans="2:37" s="2786" customFormat="1" ht="17.25" customHeight="1" thickBot="1" x14ac:dyDescent="0.25">
      <c r="B2578" s="3737" t="s">
        <v>5101</v>
      </c>
      <c r="C2578" s="3738"/>
      <c r="D2578" s="2611" t="s">
        <v>1545</v>
      </c>
      <c r="E2578" s="2612" t="s">
        <v>1545</v>
      </c>
      <c r="F2578" s="2612" t="s">
        <v>1545</v>
      </c>
      <c r="G2578" s="2611" t="s">
        <v>1545</v>
      </c>
      <c r="H2578" s="2612" t="s">
        <v>1545</v>
      </c>
      <c r="I2578" s="2612" t="s">
        <v>1545</v>
      </c>
      <c r="J2578" s="2611" t="s">
        <v>1545</v>
      </c>
      <c r="K2578" s="2612" t="s">
        <v>1545</v>
      </c>
      <c r="L2578" s="2612" t="s">
        <v>1545</v>
      </c>
      <c r="M2578" s="2611" t="s">
        <v>1545</v>
      </c>
      <c r="N2578" s="2612" t="s">
        <v>1545</v>
      </c>
      <c r="O2578" s="2611" t="s">
        <v>1545</v>
      </c>
      <c r="P2578" s="2612" t="s">
        <v>1545</v>
      </c>
      <c r="Q2578" s="2612" t="s">
        <v>1545</v>
      </c>
      <c r="R2578" s="2611" t="s">
        <v>1545</v>
      </c>
      <c r="S2578" s="2612" t="s">
        <v>1545</v>
      </c>
      <c r="T2578" s="2611" t="s">
        <v>1545</v>
      </c>
      <c r="U2578" s="2612" t="s">
        <v>1545</v>
      </c>
      <c r="V2578" s="2612" t="s">
        <v>1545</v>
      </c>
      <c r="W2578" s="2611" t="s">
        <v>1545</v>
      </c>
      <c r="X2578" s="2612">
        <v>0.06</v>
      </c>
      <c r="Y2578" s="2611" t="s">
        <v>1545</v>
      </c>
      <c r="Z2578" s="2612" t="s">
        <v>1545</v>
      </c>
      <c r="AA2578" s="2801">
        <v>50</v>
      </c>
      <c r="AB2578" s="2611" t="s">
        <v>1545</v>
      </c>
      <c r="AC2578" s="2612">
        <v>0.06</v>
      </c>
      <c r="AD2578" s="2612">
        <v>59.99</v>
      </c>
      <c r="AE2578" s="2633">
        <v>10000</v>
      </c>
      <c r="AF2578" s="2634">
        <v>5.0000000000000001E-3</v>
      </c>
      <c r="AG2578" s="2634">
        <v>0.1</v>
      </c>
      <c r="AH2578" s="2612" t="s">
        <v>1545</v>
      </c>
      <c r="AI2578" s="2611" t="s">
        <v>1545</v>
      </c>
      <c r="AJ2578" s="2636" t="s">
        <v>1545</v>
      </c>
      <c r="AK2578" s="2581"/>
    </row>
    <row r="2579" spans="2:37" s="2786" customFormat="1" ht="17.25" customHeight="1" x14ac:dyDescent="0.2">
      <c r="B2579" s="2582"/>
      <c r="C2579" s="2575"/>
      <c r="D2579" s="2575"/>
      <c r="E2579" s="2575"/>
      <c r="F2579" s="2575"/>
      <c r="G2579" s="2575"/>
      <c r="H2579" s="2575"/>
      <c r="I2579" s="2576"/>
      <c r="J2579" s="2576"/>
      <c r="K2579" s="2576"/>
      <c r="L2579" s="2576"/>
      <c r="M2579" s="2575"/>
      <c r="N2579" s="2576"/>
      <c r="O2579" s="2576"/>
      <c r="P2579" s="2576"/>
      <c r="Q2579" s="2576"/>
      <c r="R2579" s="2576"/>
      <c r="S2579" s="2575"/>
      <c r="T2579" s="2574"/>
      <c r="U2579" s="2574"/>
      <c r="V2579" s="2574"/>
      <c r="W2579" s="2574"/>
      <c r="X2579" s="2574"/>
      <c r="Y2579" s="2574"/>
      <c r="Z2579" s="2574"/>
      <c r="AA2579" s="2574"/>
      <c r="AB2579" s="2574"/>
      <c r="AC2579" s="2574"/>
      <c r="AD2579" s="2574"/>
      <c r="AE2579" s="2574"/>
      <c r="AF2579" s="2574"/>
      <c r="AG2579" s="2574"/>
      <c r="AH2579" s="2574"/>
      <c r="AI2579" s="2574"/>
      <c r="AJ2579" s="2577"/>
      <c r="AK2579" s="2581"/>
    </row>
    <row r="2580" spans="2:37" s="2786" customFormat="1" ht="17.25" customHeight="1" x14ac:dyDescent="0.2">
      <c r="B2580" s="3641" t="s">
        <v>5051</v>
      </c>
      <c r="C2580" s="3642"/>
      <c r="D2580" s="3640" t="s">
        <v>5102</v>
      </c>
      <c r="E2580" s="3640"/>
      <c r="F2580" s="3640"/>
      <c r="G2580" s="3640"/>
      <c r="H2580" s="2578"/>
      <c r="I2580" s="2578"/>
      <c r="J2580" s="2578"/>
      <c r="K2580" s="2578"/>
      <c r="L2580" s="2578"/>
      <c r="M2580" s="2578"/>
      <c r="N2580" s="2578"/>
      <c r="O2580" s="2578"/>
      <c r="P2580" s="2578"/>
      <c r="Q2580" s="2578"/>
      <c r="R2580" s="2578"/>
      <c r="S2580" s="2578"/>
      <c r="T2580" s="2574"/>
      <c r="U2580" s="2574"/>
      <c r="V2580" s="2574"/>
      <c r="W2580" s="2574"/>
      <c r="X2580" s="2574"/>
      <c r="Y2580" s="2574"/>
      <c r="Z2580" s="2574"/>
      <c r="AA2580" s="2574"/>
      <c r="AB2580" s="2574"/>
      <c r="AC2580" s="2574"/>
      <c r="AD2580" s="2574"/>
      <c r="AE2580" s="2574"/>
      <c r="AF2580" s="2574"/>
      <c r="AG2580" s="2574"/>
      <c r="AH2580" s="2574"/>
      <c r="AI2580" s="2574"/>
      <c r="AJ2580" s="2577"/>
      <c r="AK2580" s="2581"/>
    </row>
    <row r="2581" spans="2:37" s="2786" customFormat="1" ht="17.25" customHeight="1" x14ac:dyDescent="0.2">
      <c r="B2581" s="3641" t="s">
        <v>5052</v>
      </c>
      <c r="C2581" s="3642"/>
      <c r="D2581" s="3640" t="s">
        <v>1528</v>
      </c>
      <c r="E2581" s="3640"/>
      <c r="F2581" s="3640"/>
      <c r="G2581" s="3640"/>
      <c r="H2581" s="2578"/>
      <c r="I2581" s="2578"/>
      <c r="J2581" s="2578"/>
      <c r="K2581" s="2578"/>
      <c r="L2581" s="2578"/>
      <c r="M2581" s="2578"/>
      <c r="N2581" s="2578"/>
      <c r="O2581" s="2578"/>
      <c r="P2581" s="2578"/>
      <c r="Q2581" s="2578"/>
      <c r="R2581" s="2578"/>
      <c r="S2581" s="2578"/>
      <c r="T2581" s="2574"/>
      <c r="U2581" s="2574"/>
      <c r="V2581" s="2574"/>
      <c r="W2581" s="2574"/>
      <c r="X2581" s="2574"/>
      <c r="Y2581" s="2574"/>
      <c r="Z2581" s="2574"/>
      <c r="AA2581" s="2574"/>
      <c r="AB2581" s="2574"/>
      <c r="AC2581" s="2574"/>
      <c r="AD2581" s="2574"/>
      <c r="AE2581" s="2574"/>
      <c r="AF2581" s="2574"/>
      <c r="AG2581" s="2574"/>
      <c r="AH2581" s="2574"/>
      <c r="AI2581" s="2574"/>
      <c r="AJ2581" s="2577"/>
      <c r="AK2581" s="2581"/>
    </row>
    <row r="2582" spans="2:37" s="2786" customFormat="1" ht="17.25" customHeight="1" thickBot="1" x14ac:dyDescent="0.25">
      <c r="B2582" s="3645"/>
      <c r="C2582" s="3646"/>
      <c r="D2582" s="3647"/>
      <c r="E2582" s="3647"/>
      <c r="F2582" s="3647"/>
      <c r="G2582" s="3647"/>
      <c r="H2582" s="2583"/>
      <c r="I2582" s="2583"/>
      <c r="J2582" s="2583"/>
      <c r="K2582" s="2583"/>
      <c r="L2582" s="2583"/>
      <c r="M2582" s="2583"/>
      <c r="N2582" s="2583"/>
      <c r="O2582" s="2583"/>
      <c r="P2582" s="2583"/>
      <c r="Q2582" s="2583"/>
      <c r="R2582" s="2583"/>
      <c r="S2582" s="2583"/>
      <c r="T2582" s="2584"/>
      <c r="U2582" s="2584"/>
      <c r="V2582" s="2584"/>
      <c r="W2582" s="2584"/>
      <c r="X2582" s="2584"/>
      <c r="Y2582" s="2584"/>
      <c r="Z2582" s="2584"/>
      <c r="AA2582" s="2584"/>
      <c r="AB2582" s="2584"/>
      <c r="AC2582" s="2584"/>
      <c r="AD2582" s="2584"/>
      <c r="AE2582" s="2584"/>
      <c r="AF2582" s="2584"/>
      <c r="AG2582" s="2584"/>
      <c r="AH2582" s="2584"/>
      <c r="AI2582" s="2584"/>
      <c r="AJ2582" s="2585"/>
      <c r="AK2582" s="2586"/>
    </row>
    <row r="2583" spans="2:37" s="2786" customFormat="1" ht="17.25" customHeight="1" x14ac:dyDescent="0.2">
      <c r="B2583" s="2675" t="str">
        <f>+B2565</f>
        <v>.</v>
      </c>
      <c r="C2583" s="2675"/>
      <c r="D2583" s="2704"/>
      <c r="E2583" s="2704"/>
      <c r="F2583" s="2704"/>
      <c r="G2583" s="2704"/>
      <c r="H2583" s="2578"/>
      <c r="I2583" s="2578"/>
      <c r="J2583" s="2578"/>
      <c r="K2583" s="2578"/>
      <c r="L2583" s="2578"/>
      <c r="M2583" s="2578"/>
      <c r="N2583" s="2578"/>
      <c r="O2583" s="2578"/>
      <c r="P2583" s="2578"/>
      <c r="Q2583" s="2578"/>
      <c r="R2583" s="2578"/>
      <c r="S2583" s="2578"/>
      <c r="T2583" s="2574"/>
      <c r="U2583" s="2574"/>
      <c r="V2583" s="2574"/>
      <c r="W2583" s="2574"/>
      <c r="X2583" s="2574"/>
      <c r="Y2583" s="2574"/>
      <c r="Z2583" s="2574"/>
      <c r="AA2583" s="2574"/>
      <c r="AB2583" s="2574"/>
      <c r="AC2583" s="2574"/>
      <c r="AD2583" s="2574"/>
      <c r="AE2583" s="2574"/>
      <c r="AF2583" s="2574"/>
      <c r="AG2583" s="2574"/>
      <c r="AH2583" s="2574"/>
      <c r="AI2583" s="2574"/>
      <c r="AJ2583" s="2574"/>
      <c r="AK2583" s="2580"/>
    </row>
    <row r="2584" spans="2:37" s="2786" customFormat="1" ht="17.25" customHeight="1" thickBot="1" x14ac:dyDescent="0.25">
      <c r="B2584" s="2675"/>
      <c r="C2584" s="2675"/>
      <c r="D2584" s="2704"/>
      <c r="E2584" s="2704"/>
      <c r="F2584" s="2704"/>
      <c r="G2584" s="2704"/>
      <c r="H2584" s="2578"/>
      <c r="I2584" s="2578"/>
      <c r="J2584" s="2578"/>
      <c r="K2584" s="2578"/>
      <c r="L2584" s="2578"/>
      <c r="M2584" s="2578"/>
      <c r="N2584" s="2578"/>
      <c r="O2584" s="2578"/>
      <c r="P2584" s="2578"/>
      <c r="Q2584" s="2578"/>
      <c r="R2584" s="2578"/>
      <c r="S2584" s="2578"/>
      <c r="T2584" s="2574"/>
      <c r="U2584" s="2574"/>
      <c r="V2584" s="2574"/>
      <c r="W2584" s="2574"/>
      <c r="X2584" s="2574"/>
      <c r="Y2584" s="2574"/>
      <c r="Z2584" s="2574"/>
      <c r="AA2584" s="2574"/>
      <c r="AB2584" s="2574"/>
      <c r="AC2584" s="2574"/>
      <c r="AD2584" s="2574"/>
      <c r="AE2584" s="2574"/>
      <c r="AF2584" s="2574"/>
      <c r="AG2584" s="2574"/>
      <c r="AH2584" s="2574"/>
      <c r="AI2584" s="2574"/>
      <c r="AJ2584" s="2574"/>
      <c r="AK2584" s="2580"/>
    </row>
    <row r="2585" spans="2:37" s="2786" customFormat="1" ht="17.25" customHeight="1" x14ac:dyDescent="0.2">
      <c r="B2585" s="3616" t="s">
        <v>5060</v>
      </c>
      <c r="C2585" s="3617"/>
      <c r="D2585" s="3617"/>
      <c r="E2585" s="3617"/>
      <c r="F2585" s="3617"/>
      <c r="G2585" s="3617"/>
      <c r="H2585" s="3617"/>
      <c r="I2585" s="3617"/>
      <c r="J2585" s="3617"/>
      <c r="K2585" s="3617"/>
      <c r="L2585" s="3617"/>
      <c r="M2585" s="3617"/>
      <c r="N2585" s="3617"/>
      <c r="O2585" s="3617"/>
      <c r="P2585" s="3617"/>
      <c r="Q2585" s="3617"/>
      <c r="R2585" s="3617"/>
      <c r="S2585" s="3617"/>
      <c r="T2585" s="3617"/>
      <c r="U2585" s="3617"/>
      <c r="V2585" s="3617"/>
      <c r="W2585" s="3617"/>
      <c r="X2585" s="3617"/>
      <c r="Y2585" s="3617"/>
      <c r="Z2585" s="3617"/>
      <c r="AA2585" s="3617"/>
      <c r="AB2585" s="3617"/>
      <c r="AC2585" s="3617"/>
      <c r="AD2585" s="3617"/>
      <c r="AE2585" s="3617"/>
      <c r="AF2585" s="3617"/>
      <c r="AG2585" s="3617"/>
      <c r="AH2585" s="3617"/>
      <c r="AI2585" s="3617"/>
      <c r="AJ2585" s="3617"/>
      <c r="AK2585" s="3618"/>
    </row>
    <row r="2586" spans="2:37" s="2786" customFormat="1" ht="17.25" customHeight="1" x14ac:dyDescent="0.2">
      <c r="B2586" s="2579"/>
      <c r="C2586" s="2690"/>
      <c r="D2586" s="2690"/>
      <c r="E2586" s="2690"/>
      <c r="F2586" s="2690"/>
      <c r="G2586" s="2580"/>
      <c r="H2586" s="2580"/>
      <c r="I2586" s="2580"/>
      <c r="J2586" s="2580"/>
      <c r="K2586" s="2580"/>
      <c r="L2586" s="2580"/>
      <c r="M2586" s="2580"/>
      <c r="N2586" s="2580"/>
      <c r="O2586" s="2580"/>
      <c r="P2586" s="2580"/>
      <c r="Q2586" s="2580"/>
      <c r="R2586" s="2580"/>
      <c r="S2586" s="2580"/>
      <c r="T2586" s="2580"/>
      <c r="U2586" s="2580"/>
      <c r="V2586" s="2580"/>
      <c r="W2586" s="2580"/>
      <c r="X2586" s="2580"/>
      <c r="Y2586" s="2580"/>
      <c r="Z2586" s="2580"/>
      <c r="AA2586" s="2580"/>
      <c r="AB2586" s="2580"/>
      <c r="AC2586" s="2580"/>
      <c r="AD2586" s="2580"/>
      <c r="AE2586" s="2580"/>
      <c r="AF2586" s="2580"/>
      <c r="AG2586" s="2580"/>
      <c r="AH2586" s="2580"/>
      <c r="AI2586" s="2580"/>
      <c r="AJ2586" s="2580"/>
      <c r="AK2586" s="2581"/>
    </row>
    <row r="2587" spans="2:37" s="2786" customFormat="1" ht="17.25" customHeight="1" x14ac:dyDescent="0.2">
      <c r="B2587" s="2579" t="s">
        <v>5047</v>
      </c>
      <c r="C2587" s="2690"/>
      <c r="D2587" s="3720" t="s">
        <v>5314</v>
      </c>
      <c r="E2587" s="3720"/>
      <c r="F2587" s="3720"/>
      <c r="G2587" s="3720"/>
      <c r="H2587" s="2580"/>
      <c r="I2587" s="2580"/>
      <c r="J2587" s="2580"/>
      <c r="K2587" s="2580"/>
      <c r="L2587" s="2580"/>
      <c r="M2587" s="2580"/>
      <c r="N2587" s="2580"/>
      <c r="O2587" s="2580"/>
      <c r="P2587" s="2580"/>
      <c r="Q2587" s="2580"/>
      <c r="R2587" s="2580"/>
      <c r="S2587" s="2580"/>
      <c r="T2587" s="2580"/>
      <c r="U2587" s="2580"/>
      <c r="V2587" s="2580"/>
      <c r="W2587" s="2580"/>
      <c r="X2587" s="2580"/>
      <c r="Y2587" s="2580"/>
      <c r="Z2587" s="2580"/>
      <c r="AA2587" s="2580"/>
      <c r="AB2587" s="2580"/>
      <c r="AC2587" s="2580"/>
      <c r="AD2587" s="2580"/>
      <c r="AE2587" s="2580"/>
      <c r="AF2587" s="2580"/>
      <c r="AG2587" s="2580"/>
      <c r="AH2587" s="2580"/>
      <c r="AI2587" s="2580"/>
      <c r="AJ2587" s="2580"/>
      <c r="AK2587" s="2581"/>
    </row>
    <row r="2588" spans="2:37" s="2786" customFormat="1" ht="17.25" customHeight="1" thickBot="1" x14ac:dyDescent="0.25">
      <c r="B2588" s="3620" t="s">
        <v>5061</v>
      </c>
      <c r="C2588" s="3621"/>
      <c r="D2588" s="3731">
        <v>41389</v>
      </c>
      <c r="E2588" s="3732"/>
      <c r="F2588" s="2690"/>
      <c r="G2588" s="2580"/>
      <c r="H2588" s="2580"/>
      <c r="I2588" s="2580"/>
      <c r="J2588" s="2580"/>
      <c r="K2588" s="2580"/>
      <c r="L2588" s="2580"/>
      <c r="M2588" s="2580"/>
      <c r="N2588" s="2580"/>
      <c r="O2588" s="2580"/>
      <c r="P2588" s="2580"/>
      <c r="Q2588" s="2580"/>
      <c r="R2588" s="2580"/>
      <c r="S2588" s="2580"/>
      <c r="T2588" s="2580"/>
      <c r="U2588" s="2580"/>
      <c r="V2588" s="2580"/>
      <c r="W2588" s="2580"/>
      <c r="X2588" s="2580"/>
      <c r="Y2588" s="2580"/>
      <c r="Z2588" s="2580"/>
      <c r="AA2588" s="2580"/>
      <c r="AB2588" s="2580"/>
      <c r="AC2588" s="2580"/>
      <c r="AD2588" s="2580"/>
      <c r="AE2588" s="2580"/>
      <c r="AF2588" s="2580"/>
      <c r="AG2588" s="2580"/>
      <c r="AH2588" s="2580"/>
      <c r="AI2588" s="2580"/>
      <c r="AJ2588" s="2580"/>
      <c r="AK2588" s="2581"/>
    </row>
    <row r="2589" spans="2:37" s="2786" customFormat="1" ht="33" customHeight="1" thickBot="1" x14ac:dyDescent="0.25">
      <c r="B2589" s="3633" t="s">
        <v>5062</v>
      </c>
      <c r="C2589" s="3677"/>
      <c r="D2589" s="3721" t="s">
        <v>5646</v>
      </c>
      <c r="E2589" s="3722"/>
      <c r="F2589" s="3722"/>
      <c r="G2589" s="3722"/>
      <c r="H2589" s="3722"/>
      <c r="I2589" s="3722"/>
      <c r="J2589" s="3722"/>
      <c r="K2589" s="3723"/>
      <c r="L2589" s="2580"/>
      <c r="M2589" s="2580"/>
      <c r="N2589" s="2580"/>
      <c r="O2589" s="2580"/>
      <c r="P2589" s="2580"/>
      <c r="Q2589" s="2580"/>
      <c r="R2589" s="2580"/>
      <c r="S2589" s="2580"/>
      <c r="T2589" s="2580"/>
      <c r="U2589" s="2580"/>
      <c r="V2589" s="2580"/>
      <c r="W2589" s="2580"/>
      <c r="X2589" s="2580"/>
      <c r="Y2589" s="2580"/>
      <c r="Z2589" s="2580"/>
      <c r="AA2589" s="2580"/>
      <c r="AB2589" s="2580"/>
      <c r="AC2589" s="2580"/>
      <c r="AD2589" s="2580"/>
      <c r="AE2589" s="2580"/>
      <c r="AF2589" s="2580"/>
      <c r="AG2589" s="2580"/>
      <c r="AH2589" s="2580"/>
      <c r="AI2589" s="2580"/>
      <c r="AJ2589" s="2580"/>
      <c r="AK2589" s="2581"/>
    </row>
    <row r="2590" spans="2:37" s="2786" customFormat="1" ht="17.25" customHeight="1" thickBot="1" x14ac:dyDescent="0.25">
      <c r="B2590" s="3635"/>
      <c r="C2590" s="3626"/>
      <c r="D2590" s="3626"/>
      <c r="E2590" s="3626"/>
      <c r="F2590" s="3626"/>
      <c r="G2590" s="3626"/>
      <c r="H2590" s="3626"/>
      <c r="I2590" s="3626"/>
      <c r="J2590" s="3626"/>
      <c r="K2590" s="3626"/>
      <c r="L2590" s="3626"/>
      <c r="M2590" s="3626"/>
      <c r="N2590" s="3626"/>
      <c r="O2590" s="3626"/>
      <c r="P2590" s="3626"/>
      <c r="Q2590" s="3626"/>
      <c r="R2590" s="2580"/>
      <c r="S2590" s="2580"/>
      <c r="T2590" s="2580"/>
      <c r="U2590" s="2580"/>
      <c r="V2590" s="2580"/>
      <c r="W2590" s="2580"/>
      <c r="X2590" s="2580"/>
      <c r="Y2590" s="2580"/>
      <c r="Z2590" s="2580"/>
      <c r="AA2590" s="2580"/>
      <c r="AB2590" s="2580"/>
      <c r="AC2590" s="2580"/>
      <c r="AD2590" s="2580"/>
      <c r="AE2590" s="2580"/>
      <c r="AF2590" s="2580"/>
      <c r="AG2590" s="2580"/>
      <c r="AH2590" s="2580"/>
      <c r="AI2590" s="2580"/>
      <c r="AJ2590" s="2580"/>
      <c r="AK2590" s="2581"/>
    </row>
    <row r="2591" spans="2:37" s="2786" customFormat="1" ht="17.25" customHeight="1" thickBot="1" x14ac:dyDescent="0.25">
      <c r="B2591" s="3627" t="s">
        <v>5063</v>
      </c>
      <c r="C2591" s="3627"/>
      <c r="D2591" s="3627" t="s">
        <v>5053</v>
      </c>
      <c r="E2591" s="3627" t="s">
        <v>5064</v>
      </c>
      <c r="F2591" s="3629" t="s">
        <v>224</v>
      </c>
      <c r="G2591" s="3629"/>
      <c r="H2591" s="3629"/>
      <c r="I2591" s="3629"/>
      <c r="J2591" s="3629"/>
      <c r="K2591" s="3629"/>
      <c r="L2591" s="3629"/>
      <c r="M2591" s="3629"/>
      <c r="N2591" s="3629"/>
      <c r="O2591" s="3629"/>
      <c r="P2591" s="3629"/>
      <c r="Q2591" s="3629"/>
      <c r="R2591" s="3629"/>
      <c r="S2591" s="3629" t="s">
        <v>340</v>
      </c>
      <c r="T2591" s="3629"/>
      <c r="U2591" s="3629"/>
      <c r="V2591" s="3629"/>
      <c r="W2591" s="3629"/>
      <c r="X2591" s="3629"/>
      <c r="Y2591" s="3629"/>
      <c r="Z2591" s="3629"/>
      <c r="AA2591" s="3629"/>
      <c r="AB2591" s="3629"/>
      <c r="AC2591" s="3629"/>
      <c r="AD2591" s="3629" t="s">
        <v>225</v>
      </c>
      <c r="AE2591" s="3629"/>
      <c r="AF2591" s="3629"/>
      <c r="AG2591" s="3629"/>
      <c r="AH2591" s="3630" t="s">
        <v>5048</v>
      </c>
      <c r="AI2591" s="3630"/>
      <c r="AJ2591" s="3630"/>
      <c r="AK2591" s="2581"/>
    </row>
    <row r="2592" spans="2:37" s="2786" customFormat="1" ht="17.25" customHeight="1" thickBot="1" x14ac:dyDescent="0.25">
      <c r="B2592" s="3628"/>
      <c r="C2592" s="3628"/>
      <c r="D2592" s="3628"/>
      <c r="E2592" s="3628"/>
      <c r="F2592" s="3628" t="s">
        <v>5065</v>
      </c>
      <c r="G2592" s="3628" t="s">
        <v>5066</v>
      </c>
      <c r="H2592" s="3627" t="s">
        <v>5067</v>
      </c>
      <c r="I2592" s="3631" t="s">
        <v>5068</v>
      </c>
      <c r="J2592" s="3631" t="s">
        <v>5069</v>
      </c>
      <c r="K2592" s="3632" t="s">
        <v>5070</v>
      </c>
      <c r="L2592" s="3632" t="s">
        <v>5071</v>
      </c>
      <c r="M2592" s="3631" t="s">
        <v>5072</v>
      </c>
      <c r="N2592" s="3631"/>
      <c r="O2592" s="3632" t="s">
        <v>5073</v>
      </c>
      <c r="P2592" s="3632" t="s">
        <v>5074</v>
      </c>
      <c r="Q2592" s="3632" t="s">
        <v>5075</v>
      </c>
      <c r="R2592" s="3632" t="s">
        <v>5076</v>
      </c>
      <c r="S2592" s="3627" t="s">
        <v>5077</v>
      </c>
      <c r="T2592" s="3627" t="s">
        <v>5078</v>
      </c>
      <c r="U2592" s="3627" t="s">
        <v>5079</v>
      </c>
      <c r="V2592" s="3627" t="s">
        <v>5080</v>
      </c>
      <c r="W2592" s="3627" t="s">
        <v>5081</v>
      </c>
      <c r="X2592" s="3627" t="s">
        <v>5082</v>
      </c>
      <c r="Y2592" s="3627" t="s">
        <v>5083</v>
      </c>
      <c r="Z2592" s="3627" t="s">
        <v>5084</v>
      </c>
      <c r="AA2592" s="3627" t="s">
        <v>5085</v>
      </c>
      <c r="AB2592" s="3631" t="s">
        <v>5086</v>
      </c>
      <c r="AC2592" s="3631" t="s">
        <v>5087</v>
      </c>
      <c r="AD2592" s="3627" t="s">
        <v>5088</v>
      </c>
      <c r="AE2592" s="3627" t="s">
        <v>5089</v>
      </c>
      <c r="AF2592" s="3627" t="s">
        <v>5090</v>
      </c>
      <c r="AG2592" s="3627" t="s">
        <v>5091</v>
      </c>
      <c r="AH2592" s="3627" t="s">
        <v>1162</v>
      </c>
      <c r="AI2592" s="3627" t="s">
        <v>5049</v>
      </c>
      <c r="AJ2592" s="3627" t="s">
        <v>5050</v>
      </c>
      <c r="AK2592" s="2581"/>
    </row>
    <row r="2593" spans="2:37" s="2786" customFormat="1" ht="17.25" customHeight="1" thickBot="1" x14ac:dyDescent="0.25">
      <c r="B2593" s="3628"/>
      <c r="C2593" s="3628"/>
      <c r="D2593" s="3628"/>
      <c r="E2593" s="3628"/>
      <c r="F2593" s="3628"/>
      <c r="G2593" s="3628"/>
      <c r="H2593" s="3628"/>
      <c r="I2593" s="3632"/>
      <c r="J2593" s="3632"/>
      <c r="K2593" s="3632"/>
      <c r="L2593" s="3632"/>
      <c r="M2593" s="2689" t="s">
        <v>5092</v>
      </c>
      <c r="N2593" s="2688" t="s">
        <v>2809</v>
      </c>
      <c r="O2593" s="3632"/>
      <c r="P2593" s="3632"/>
      <c r="Q2593" s="3632"/>
      <c r="R2593" s="3632"/>
      <c r="S2593" s="3628"/>
      <c r="T2593" s="3628"/>
      <c r="U2593" s="3628"/>
      <c r="V2593" s="3628"/>
      <c r="W2593" s="3628"/>
      <c r="X2593" s="3628"/>
      <c r="Y2593" s="3628"/>
      <c r="Z2593" s="3628"/>
      <c r="AA2593" s="3628"/>
      <c r="AB2593" s="3632"/>
      <c r="AC2593" s="3632"/>
      <c r="AD2593" s="3628"/>
      <c r="AE2593" s="3628"/>
      <c r="AF2593" s="3628"/>
      <c r="AG2593" s="3628"/>
      <c r="AH2593" s="3628"/>
      <c r="AI2593" s="3628"/>
      <c r="AJ2593" s="3628"/>
      <c r="AK2593" s="2581"/>
    </row>
    <row r="2594" spans="2:37" s="2786" customFormat="1" ht="17.25" customHeight="1" x14ac:dyDescent="0.2">
      <c r="B2594" s="4435" t="s">
        <v>5155</v>
      </c>
      <c r="C2594" s="4436"/>
      <c r="D2594" s="2811" t="s">
        <v>5315</v>
      </c>
      <c r="E2594" s="2588">
        <v>33.6</v>
      </c>
      <c r="F2594" s="2588">
        <v>18.121600000000001</v>
      </c>
      <c r="G2594" s="2609" t="s">
        <v>1545</v>
      </c>
      <c r="H2594" s="2609" t="s">
        <v>1545</v>
      </c>
      <c r="I2594" s="2609" t="s">
        <v>1545</v>
      </c>
      <c r="J2594" s="2651" t="s">
        <v>5316</v>
      </c>
      <c r="K2594" s="2697">
        <v>0.16800000000000001</v>
      </c>
      <c r="L2594" s="2697">
        <v>0.16800000000000001</v>
      </c>
      <c r="M2594" s="2590" t="s">
        <v>5316</v>
      </c>
      <c r="N2594" s="2661" t="s">
        <v>5316</v>
      </c>
      <c r="O2594" s="2697">
        <v>0.16800000000000001</v>
      </c>
      <c r="P2594" s="2697">
        <v>0.16800000000000001</v>
      </c>
      <c r="Q2594" s="2697">
        <v>0.16800000000000001</v>
      </c>
      <c r="R2594" s="2697">
        <v>0.16800000000000001</v>
      </c>
      <c r="S2594" s="2709">
        <v>0.56000000000000005</v>
      </c>
      <c r="T2594" s="2609" t="s">
        <v>1545</v>
      </c>
      <c r="U2594" s="2609" t="s">
        <v>1545</v>
      </c>
      <c r="V2594" s="2610" t="s">
        <v>1144</v>
      </c>
      <c r="W2594" s="2697">
        <v>2.8000000000000004E-2</v>
      </c>
      <c r="X2594" s="2697">
        <v>6.720000000000001E-2</v>
      </c>
      <c r="Y2594" s="2610" t="s">
        <v>1545</v>
      </c>
      <c r="Z2594" s="2610" t="s">
        <v>1545</v>
      </c>
      <c r="AA2594" s="2610" t="s">
        <v>1545</v>
      </c>
      <c r="AB2594" s="2610" t="s">
        <v>1545</v>
      </c>
      <c r="AC2594" s="2697">
        <v>6.720000000000001E-2</v>
      </c>
      <c r="AD2594" s="2588">
        <v>14.918400000000002</v>
      </c>
      <c r="AE2594" s="2610" t="s">
        <v>51</v>
      </c>
      <c r="AF2594" s="2699">
        <v>3.6960000000000007E-2</v>
      </c>
      <c r="AG2594" s="2699">
        <v>0.11200000000000002</v>
      </c>
      <c r="AH2594" s="2655" t="s">
        <v>1545</v>
      </c>
      <c r="AI2594" s="2655" t="s">
        <v>1545</v>
      </c>
      <c r="AJ2594" s="2719" t="s">
        <v>1545</v>
      </c>
      <c r="AK2594" s="2581"/>
    </row>
    <row r="2595" spans="2:37" s="2786" customFormat="1" ht="17.25" customHeight="1" thickBot="1" x14ac:dyDescent="0.25">
      <c r="B2595" s="3774" t="s">
        <v>5170</v>
      </c>
      <c r="C2595" s="3725"/>
      <c r="D2595" s="2812" t="s">
        <v>5317</v>
      </c>
      <c r="E2595" s="2612">
        <v>33.6</v>
      </c>
      <c r="F2595" s="2612">
        <v>18.121600000000001</v>
      </c>
      <c r="G2595" s="2615" t="s">
        <v>1545</v>
      </c>
      <c r="H2595" s="2615" t="s">
        <v>1545</v>
      </c>
      <c r="I2595" s="2615" t="s">
        <v>1545</v>
      </c>
      <c r="J2595" s="2652" t="s">
        <v>5316</v>
      </c>
      <c r="K2595" s="2613">
        <v>0.16800000000000001</v>
      </c>
      <c r="L2595" s="2613">
        <v>0.16800000000000001</v>
      </c>
      <c r="M2595" s="2652" t="s">
        <v>5316</v>
      </c>
      <c r="N2595" s="2652" t="s">
        <v>5316</v>
      </c>
      <c r="O2595" s="2613">
        <v>0.16800000000000001</v>
      </c>
      <c r="P2595" s="2613">
        <v>0.16800000000000001</v>
      </c>
      <c r="Q2595" s="2613">
        <v>0.16800000000000001</v>
      </c>
      <c r="R2595" s="2613">
        <v>0.16800000000000001</v>
      </c>
      <c r="S2595" s="2813">
        <v>0.56000000000000005</v>
      </c>
      <c r="T2595" s="2615" t="s">
        <v>1545</v>
      </c>
      <c r="U2595" s="2615" t="s">
        <v>1545</v>
      </c>
      <c r="V2595" s="2616" t="s">
        <v>1144</v>
      </c>
      <c r="W2595" s="2613">
        <v>2.8000000000000004E-2</v>
      </c>
      <c r="X2595" s="2613">
        <v>6.720000000000001E-2</v>
      </c>
      <c r="Y2595" s="2616" t="s">
        <v>1545</v>
      </c>
      <c r="Z2595" s="2616" t="s">
        <v>1545</v>
      </c>
      <c r="AA2595" s="2616" t="s">
        <v>1545</v>
      </c>
      <c r="AB2595" s="2616" t="s">
        <v>1545</v>
      </c>
      <c r="AC2595" s="2613">
        <v>6.720000000000001E-2</v>
      </c>
      <c r="AD2595" s="2612">
        <v>14.918400000000002</v>
      </c>
      <c r="AE2595" s="2616" t="s">
        <v>51</v>
      </c>
      <c r="AF2595" s="2617">
        <v>3.6960000000000007E-2</v>
      </c>
      <c r="AG2595" s="2617">
        <v>0.11200000000000002</v>
      </c>
      <c r="AH2595" s="2664" t="s">
        <v>1545</v>
      </c>
      <c r="AI2595" s="2664" t="s">
        <v>1545</v>
      </c>
      <c r="AJ2595" s="2814" t="s">
        <v>1545</v>
      </c>
      <c r="AK2595" s="2581"/>
    </row>
    <row r="2596" spans="2:37" s="2786" customFormat="1" ht="17.25" customHeight="1" x14ac:dyDescent="0.2">
      <c r="B2596" s="2582"/>
      <c r="C2596" s="2575"/>
      <c r="D2596" s="2575"/>
      <c r="E2596" s="2575"/>
      <c r="F2596" s="2575"/>
      <c r="G2596" s="2575"/>
      <c r="H2596" s="2575"/>
      <c r="I2596" s="2576"/>
      <c r="J2596" s="2576"/>
      <c r="K2596" s="2576"/>
      <c r="L2596" s="2576"/>
      <c r="M2596" s="2575"/>
      <c r="N2596" s="2576"/>
      <c r="O2596" s="2576"/>
      <c r="P2596" s="2576"/>
      <c r="Q2596" s="2576"/>
      <c r="R2596" s="2576"/>
      <c r="S2596" s="2575"/>
      <c r="T2596" s="2574"/>
      <c r="U2596" s="2574"/>
      <c r="V2596" s="2574"/>
      <c r="W2596" s="2574"/>
      <c r="X2596" s="2574"/>
      <c r="Y2596" s="2574"/>
      <c r="Z2596" s="2574"/>
      <c r="AA2596" s="2574"/>
      <c r="AB2596" s="2574"/>
      <c r="AC2596" s="2574"/>
      <c r="AD2596" s="2574"/>
      <c r="AE2596" s="2574"/>
      <c r="AF2596" s="2574"/>
      <c r="AG2596" s="2574"/>
      <c r="AH2596" s="2574"/>
      <c r="AI2596" s="2574"/>
      <c r="AJ2596" s="2577"/>
      <c r="AK2596" s="2581"/>
    </row>
    <row r="2597" spans="2:37" s="2786" customFormat="1" ht="17.25" customHeight="1" x14ac:dyDescent="0.2">
      <c r="B2597" s="3641" t="s">
        <v>5051</v>
      </c>
      <c r="C2597" s="3642"/>
      <c r="D2597" s="3728" t="s">
        <v>10</v>
      </c>
      <c r="E2597" s="3728"/>
      <c r="F2597" s="3728"/>
      <c r="G2597" s="3728"/>
      <c r="H2597" s="2578"/>
      <c r="I2597" s="2578"/>
      <c r="J2597" s="2578"/>
      <c r="K2597" s="2578"/>
      <c r="L2597" s="2578"/>
      <c r="M2597" s="2578"/>
      <c r="N2597" s="2578"/>
      <c r="O2597" s="2578"/>
      <c r="P2597" s="2578"/>
      <c r="Q2597" s="2578"/>
      <c r="R2597" s="2578"/>
      <c r="S2597" s="2578"/>
      <c r="T2597" s="2574"/>
      <c r="U2597" s="2574"/>
      <c r="V2597" s="2574"/>
      <c r="W2597" s="2574"/>
      <c r="X2597" s="2574"/>
      <c r="Y2597" s="2574"/>
      <c r="Z2597" s="2574"/>
      <c r="AA2597" s="2574"/>
      <c r="AB2597" s="2574"/>
      <c r="AC2597" s="2574"/>
      <c r="AD2597" s="2574"/>
      <c r="AE2597" s="2574"/>
      <c r="AF2597" s="2574"/>
      <c r="AG2597" s="2574"/>
      <c r="AH2597" s="2574"/>
      <c r="AI2597" s="2574"/>
      <c r="AJ2597" s="2577"/>
      <c r="AK2597" s="2581"/>
    </row>
    <row r="2598" spans="2:37" s="2786" customFormat="1" ht="17.25" customHeight="1" x14ac:dyDescent="0.2">
      <c r="B2598" s="3641" t="s">
        <v>5052</v>
      </c>
      <c r="C2598" s="3642"/>
      <c r="D2598" s="3728" t="s">
        <v>10</v>
      </c>
      <c r="E2598" s="3728"/>
      <c r="F2598" s="3728"/>
      <c r="G2598" s="3728"/>
      <c r="H2598" s="2578"/>
      <c r="I2598" s="2578"/>
      <c r="J2598" s="2578"/>
      <c r="K2598" s="2578"/>
      <c r="L2598" s="2578"/>
      <c r="M2598" s="2578"/>
      <c r="N2598" s="2578"/>
      <c r="O2598" s="2578"/>
      <c r="P2598" s="2578"/>
      <c r="Q2598" s="2578"/>
      <c r="R2598" s="2578"/>
      <c r="S2598" s="2578"/>
      <c r="T2598" s="2574"/>
      <c r="U2598" s="2574"/>
      <c r="V2598" s="2574"/>
      <c r="W2598" s="2574"/>
      <c r="X2598" s="2574"/>
      <c r="Y2598" s="2574"/>
      <c r="Z2598" s="2574"/>
      <c r="AA2598" s="2574"/>
      <c r="AB2598" s="2574"/>
      <c r="AC2598" s="2574"/>
      <c r="AD2598" s="2574"/>
      <c r="AE2598" s="2574"/>
      <c r="AF2598" s="2574"/>
      <c r="AG2598" s="2574"/>
      <c r="AH2598" s="2574"/>
      <c r="AI2598" s="2574"/>
      <c r="AJ2598" s="2577"/>
      <c r="AK2598" s="2581"/>
    </row>
    <row r="2599" spans="2:37" s="2786" customFormat="1" ht="17.25" customHeight="1" thickBot="1" x14ac:dyDescent="0.25">
      <c r="B2599" s="3645"/>
      <c r="C2599" s="3646"/>
      <c r="D2599" s="3647"/>
      <c r="E2599" s="3647"/>
      <c r="F2599" s="3647"/>
      <c r="G2599" s="3647"/>
      <c r="H2599" s="2583"/>
      <c r="I2599" s="2583"/>
      <c r="J2599" s="2583"/>
      <c r="K2599" s="2583"/>
      <c r="L2599" s="2583"/>
      <c r="M2599" s="2583"/>
      <c r="N2599" s="2583"/>
      <c r="O2599" s="2583"/>
      <c r="P2599" s="2583"/>
      <c r="Q2599" s="2583"/>
      <c r="R2599" s="2583"/>
      <c r="S2599" s="2583"/>
      <c r="T2599" s="2584"/>
      <c r="U2599" s="2584"/>
      <c r="V2599" s="2584"/>
      <c r="W2599" s="2584"/>
      <c r="X2599" s="2584"/>
      <c r="Y2599" s="2584"/>
      <c r="Z2599" s="2584"/>
      <c r="AA2599" s="2584"/>
      <c r="AB2599" s="2584"/>
      <c r="AC2599" s="2584"/>
      <c r="AD2599" s="2584"/>
      <c r="AE2599" s="2584"/>
      <c r="AF2599" s="2584"/>
      <c r="AG2599" s="2584"/>
      <c r="AH2599" s="2584"/>
      <c r="AI2599" s="2584"/>
      <c r="AJ2599" s="2585"/>
      <c r="AK2599" s="2586"/>
    </row>
    <row r="2600" spans="2:37" s="2786" customFormat="1" ht="17.25" customHeight="1" x14ac:dyDescent="0.2">
      <c r="B2600" s="2675" t="str">
        <f>+B2583</f>
        <v>.</v>
      </c>
      <c r="C2600" s="2675"/>
      <c r="D2600" s="2704"/>
      <c r="E2600" s="2704"/>
      <c r="F2600" s="2704"/>
      <c r="G2600" s="2704"/>
      <c r="H2600" s="2578"/>
      <c r="I2600" s="2578"/>
      <c r="J2600" s="2578"/>
      <c r="K2600" s="2578"/>
      <c r="L2600" s="2578"/>
      <c r="M2600" s="2578"/>
      <c r="N2600" s="2578"/>
      <c r="O2600" s="2578"/>
      <c r="P2600" s="2578"/>
      <c r="Q2600" s="2578"/>
      <c r="R2600" s="2578"/>
      <c r="S2600" s="2578"/>
      <c r="T2600" s="2574"/>
      <c r="U2600" s="2574"/>
      <c r="V2600" s="2574"/>
      <c r="W2600" s="2574"/>
      <c r="X2600" s="2574"/>
      <c r="Y2600" s="2574"/>
      <c r="Z2600" s="2574"/>
      <c r="AA2600" s="2574"/>
      <c r="AB2600" s="2574"/>
      <c r="AC2600" s="2574"/>
      <c r="AD2600" s="2574"/>
      <c r="AE2600" s="2574"/>
      <c r="AF2600" s="2574"/>
      <c r="AG2600" s="2574"/>
      <c r="AH2600" s="2574"/>
      <c r="AI2600" s="2574"/>
      <c r="AJ2600" s="2574"/>
      <c r="AK2600" s="2580"/>
    </row>
    <row r="2601" spans="2:37" s="2786" customFormat="1" ht="17.25" customHeight="1" thickBot="1" x14ac:dyDescent="0.25">
      <c r="B2601" s="2670"/>
      <c r="C2601" s="2670"/>
      <c r="D2601" s="2670"/>
      <c r="E2601" s="2670"/>
      <c r="F2601" s="2670"/>
    </row>
    <row r="2602" spans="2:37" s="2786" customFormat="1" ht="17.25" customHeight="1" x14ac:dyDescent="0.2">
      <c r="B2602" s="3616" t="s">
        <v>5060</v>
      </c>
      <c r="C2602" s="3617"/>
      <c r="D2602" s="3617"/>
      <c r="E2602" s="3617"/>
      <c r="F2602" s="3617"/>
      <c r="G2602" s="3617"/>
      <c r="H2602" s="3617"/>
      <c r="I2602" s="3617"/>
      <c r="J2602" s="3617"/>
      <c r="K2602" s="3617"/>
      <c r="L2602" s="3617"/>
      <c r="M2602" s="3617"/>
      <c r="N2602" s="3617"/>
      <c r="O2602" s="3617"/>
      <c r="P2602" s="3617"/>
      <c r="Q2602" s="3617"/>
      <c r="R2602" s="3617"/>
      <c r="S2602" s="3617"/>
      <c r="T2602" s="3617"/>
      <c r="U2602" s="3617"/>
      <c r="V2602" s="3617"/>
      <c r="W2602" s="3617"/>
      <c r="X2602" s="3617"/>
      <c r="Y2602" s="3617"/>
      <c r="Z2602" s="3617"/>
      <c r="AA2602" s="3617"/>
      <c r="AB2602" s="3617"/>
      <c r="AC2602" s="3617"/>
      <c r="AD2602" s="3617"/>
      <c r="AE2602" s="3617"/>
      <c r="AF2602" s="3617"/>
      <c r="AG2602" s="3617"/>
      <c r="AH2602" s="3617"/>
      <c r="AI2602" s="3617"/>
      <c r="AJ2602" s="3617"/>
      <c r="AK2602" s="3618"/>
    </row>
    <row r="2603" spans="2:37" s="2786" customFormat="1" ht="17.25" customHeight="1" x14ac:dyDescent="0.2">
      <c r="B2603" s="2579"/>
      <c r="C2603" s="2670"/>
      <c r="D2603" s="2670"/>
      <c r="E2603" s="2670"/>
      <c r="F2603" s="2670"/>
      <c r="G2603" s="2580"/>
      <c r="H2603" s="2580"/>
      <c r="I2603" s="2580"/>
      <c r="J2603" s="2580"/>
      <c r="K2603" s="2580"/>
      <c r="L2603" s="2580"/>
      <c r="M2603" s="2580"/>
      <c r="N2603" s="2580"/>
      <c r="O2603" s="2580"/>
      <c r="P2603" s="2580"/>
      <c r="Q2603" s="2580"/>
      <c r="R2603" s="2580"/>
      <c r="S2603" s="2580"/>
      <c r="T2603" s="2580"/>
      <c r="U2603" s="2580"/>
      <c r="V2603" s="2580"/>
      <c r="W2603" s="2580"/>
      <c r="X2603" s="2580"/>
      <c r="Y2603" s="2580"/>
      <c r="Z2603" s="2580"/>
      <c r="AA2603" s="2580"/>
      <c r="AB2603" s="2580"/>
      <c r="AC2603" s="2580"/>
      <c r="AD2603" s="2580"/>
      <c r="AE2603" s="2580"/>
      <c r="AF2603" s="2580"/>
      <c r="AG2603" s="2580"/>
      <c r="AH2603" s="2580"/>
      <c r="AI2603" s="2580"/>
      <c r="AJ2603" s="2580"/>
      <c r="AK2603" s="2581"/>
    </row>
    <row r="2604" spans="2:37" s="2786" customFormat="1" ht="17.25" customHeight="1" x14ac:dyDescent="0.2">
      <c r="B2604" s="2579" t="s">
        <v>5047</v>
      </c>
      <c r="C2604" s="2670"/>
      <c r="D2604" s="3720" t="s">
        <v>5318</v>
      </c>
      <c r="E2604" s="3720"/>
      <c r="F2604" s="3720"/>
      <c r="G2604" s="3720"/>
      <c r="H2604" s="3720"/>
      <c r="I2604" s="2580"/>
      <c r="J2604" s="2580"/>
      <c r="K2604" s="2580"/>
      <c r="L2604" s="2580"/>
      <c r="M2604" s="2580"/>
      <c r="N2604" s="2580"/>
      <c r="O2604" s="2580"/>
      <c r="P2604" s="2580"/>
      <c r="Q2604" s="2580"/>
      <c r="R2604" s="2580"/>
      <c r="S2604" s="2580"/>
      <c r="T2604" s="2580"/>
      <c r="U2604" s="2580"/>
      <c r="V2604" s="2580"/>
      <c r="W2604" s="2580"/>
      <c r="X2604" s="2580"/>
      <c r="Y2604" s="2580"/>
      <c r="Z2604" s="2580"/>
      <c r="AA2604" s="2580"/>
      <c r="AB2604" s="2580"/>
      <c r="AC2604" s="2580"/>
      <c r="AD2604" s="2580"/>
      <c r="AE2604" s="2580"/>
      <c r="AF2604" s="2580"/>
      <c r="AG2604" s="2580"/>
      <c r="AH2604" s="2580"/>
      <c r="AI2604" s="2580"/>
      <c r="AJ2604" s="2580"/>
      <c r="AK2604" s="2581"/>
    </row>
    <row r="2605" spans="2:37" s="2786" customFormat="1" ht="17.25" customHeight="1" thickBot="1" x14ac:dyDescent="0.25">
      <c r="B2605" s="3620" t="s">
        <v>5061</v>
      </c>
      <c r="C2605" s="3621"/>
      <c r="D2605" s="3731">
        <v>41388</v>
      </c>
      <c r="E2605" s="3732"/>
      <c r="F2605" s="2670"/>
      <c r="G2605" s="2580"/>
      <c r="H2605" s="2580"/>
      <c r="I2605" s="2580"/>
      <c r="J2605" s="2580"/>
      <c r="K2605" s="2580"/>
      <c r="L2605" s="2580"/>
      <c r="M2605" s="2580"/>
      <c r="N2605" s="2580"/>
      <c r="O2605" s="2580"/>
      <c r="P2605" s="2580"/>
      <c r="Q2605" s="2580"/>
      <c r="R2605" s="2580"/>
      <c r="S2605" s="2580"/>
      <c r="T2605" s="2580"/>
      <c r="U2605" s="2580"/>
      <c r="V2605" s="2580"/>
      <c r="W2605" s="2580"/>
      <c r="X2605" s="2580"/>
      <c r="Y2605" s="2580"/>
      <c r="Z2605" s="2580"/>
      <c r="AA2605" s="2580"/>
      <c r="AB2605" s="2580"/>
      <c r="AC2605" s="2580"/>
      <c r="AD2605" s="2580"/>
      <c r="AE2605" s="2580"/>
      <c r="AF2605" s="2580"/>
      <c r="AG2605" s="2580"/>
      <c r="AH2605" s="2580"/>
      <c r="AI2605" s="2580"/>
      <c r="AJ2605" s="2580"/>
      <c r="AK2605" s="2581"/>
    </row>
    <row r="2606" spans="2:37" s="2786" customFormat="1" ht="24.75" customHeight="1" thickBot="1" x14ac:dyDescent="0.25">
      <c r="B2606" s="3633" t="s">
        <v>5062</v>
      </c>
      <c r="C2606" s="3677"/>
      <c r="D2606" s="3721" t="s">
        <v>5319</v>
      </c>
      <c r="E2606" s="3722"/>
      <c r="F2606" s="3722"/>
      <c r="G2606" s="3722"/>
      <c r="H2606" s="3722"/>
      <c r="I2606" s="3722"/>
      <c r="J2606" s="3722"/>
      <c r="K2606" s="3723"/>
      <c r="L2606" s="2580"/>
      <c r="M2606" s="2580"/>
      <c r="N2606" s="2580"/>
      <c r="O2606" s="2580"/>
      <c r="P2606" s="2580"/>
      <c r="Q2606" s="2580"/>
      <c r="R2606" s="2580"/>
      <c r="S2606" s="2580"/>
      <c r="T2606" s="2580"/>
      <c r="U2606" s="2580"/>
      <c r="V2606" s="2580"/>
      <c r="W2606" s="2580"/>
      <c r="X2606" s="2580"/>
      <c r="Y2606" s="2580"/>
      <c r="Z2606" s="2580"/>
      <c r="AA2606" s="2580"/>
      <c r="AB2606" s="2580"/>
      <c r="AC2606" s="2580"/>
      <c r="AD2606" s="2580"/>
      <c r="AE2606" s="2580"/>
      <c r="AF2606" s="2580"/>
      <c r="AG2606" s="2580"/>
      <c r="AH2606" s="2580"/>
      <c r="AI2606" s="2580"/>
      <c r="AJ2606" s="2580"/>
      <c r="AK2606" s="2581"/>
    </row>
    <row r="2607" spans="2:37" s="2786" customFormat="1" ht="17.25" customHeight="1" thickBot="1" x14ac:dyDescent="0.25">
      <c r="B2607" s="3635"/>
      <c r="C2607" s="3626"/>
      <c r="D2607" s="3626"/>
      <c r="E2607" s="3626"/>
      <c r="F2607" s="3626"/>
      <c r="G2607" s="3626"/>
      <c r="H2607" s="3626"/>
      <c r="I2607" s="3626"/>
      <c r="J2607" s="3626"/>
      <c r="K2607" s="3626"/>
      <c r="L2607" s="3626"/>
      <c r="M2607" s="3626"/>
      <c r="N2607" s="3626"/>
      <c r="O2607" s="3626"/>
      <c r="P2607" s="3626"/>
      <c r="Q2607" s="3626"/>
      <c r="R2607" s="2580"/>
      <c r="S2607" s="2580"/>
      <c r="T2607" s="2580"/>
      <c r="U2607" s="2580"/>
      <c r="V2607" s="2580"/>
      <c r="W2607" s="2580"/>
      <c r="X2607" s="2580"/>
      <c r="Y2607" s="2580"/>
      <c r="Z2607" s="2580"/>
      <c r="AA2607" s="2580"/>
      <c r="AB2607" s="2580"/>
      <c r="AC2607" s="2580"/>
      <c r="AD2607" s="2580"/>
      <c r="AE2607" s="2580"/>
      <c r="AF2607" s="2580"/>
      <c r="AG2607" s="2580"/>
      <c r="AH2607" s="2580"/>
      <c r="AI2607" s="2580"/>
      <c r="AJ2607" s="2580"/>
      <c r="AK2607" s="2581"/>
    </row>
    <row r="2608" spans="2:37" s="2786" customFormat="1" ht="17.25" customHeight="1" thickBot="1" x14ac:dyDescent="0.25">
      <c r="B2608" s="3627" t="s">
        <v>5063</v>
      </c>
      <c r="C2608" s="3627"/>
      <c r="D2608" s="3627" t="s">
        <v>5053</v>
      </c>
      <c r="E2608" s="3627" t="s">
        <v>5064</v>
      </c>
      <c r="F2608" s="3629" t="s">
        <v>224</v>
      </c>
      <c r="G2608" s="3629"/>
      <c r="H2608" s="3629"/>
      <c r="I2608" s="3629"/>
      <c r="J2608" s="3629"/>
      <c r="K2608" s="3629"/>
      <c r="L2608" s="3629"/>
      <c r="M2608" s="3629"/>
      <c r="N2608" s="3629"/>
      <c r="O2608" s="3629"/>
      <c r="P2608" s="3629"/>
      <c r="Q2608" s="3629"/>
      <c r="R2608" s="3629"/>
      <c r="S2608" s="3629" t="s">
        <v>340</v>
      </c>
      <c r="T2608" s="3629"/>
      <c r="U2608" s="3629"/>
      <c r="V2608" s="3629"/>
      <c r="W2608" s="3629"/>
      <c r="X2608" s="3629"/>
      <c r="Y2608" s="3629"/>
      <c r="Z2608" s="3629"/>
      <c r="AA2608" s="3629"/>
      <c r="AB2608" s="3629"/>
      <c r="AC2608" s="3629"/>
      <c r="AD2608" s="3629" t="s">
        <v>225</v>
      </c>
      <c r="AE2608" s="3629"/>
      <c r="AF2608" s="3629"/>
      <c r="AG2608" s="3629"/>
      <c r="AH2608" s="3630" t="s">
        <v>5048</v>
      </c>
      <c r="AI2608" s="3630"/>
      <c r="AJ2608" s="3630"/>
      <c r="AK2608" s="2581"/>
    </row>
    <row r="2609" spans="2:37" s="2786" customFormat="1" ht="17.25" customHeight="1" thickBot="1" x14ac:dyDescent="0.25">
      <c r="B2609" s="3628"/>
      <c r="C2609" s="3628"/>
      <c r="D2609" s="3628"/>
      <c r="E2609" s="3628"/>
      <c r="F2609" s="3628" t="s">
        <v>5065</v>
      </c>
      <c r="G2609" s="3628" t="s">
        <v>5066</v>
      </c>
      <c r="H2609" s="3627" t="s">
        <v>5067</v>
      </c>
      <c r="I2609" s="3631" t="s">
        <v>5068</v>
      </c>
      <c r="J2609" s="3631" t="s">
        <v>5069</v>
      </c>
      <c r="K2609" s="3632" t="s">
        <v>5070</v>
      </c>
      <c r="L2609" s="3632" t="s">
        <v>5071</v>
      </c>
      <c r="M2609" s="3631" t="s">
        <v>5072</v>
      </c>
      <c r="N2609" s="3631"/>
      <c r="O2609" s="3632" t="s">
        <v>5073</v>
      </c>
      <c r="P2609" s="3632" t="s">
        <v>5074</v>
      </c>
      <c r="Q2609" s="3632" t="s">
        <v>5075</v>
      </c>
      <c r="R2609" s="3632" t="s">
        <v>5076</v>
      </c>
      <c r="S2609" s="3627" t="s">
        <v>5077</v>
      </c>
      <c r="T2609" s="3627" t="s">
        <v>5078</v>
      </c>
      <c r="U2609" s="3627" t="s">
        <v>5079</v>
      </c>
      <c r="V2609" s="3627" t="s">
        <v>5080</v>
      </c>
      <c r="W2609" s="3627" t="s">
        <v>5081</v>
      </c>
      <c r="X2609" s="3627" t="s">
        <v>5082</v>
      </c>
      <c r="Y2609" s="3627" t="s">
        <v>5083</v>
      </c>
      <c r="Z2609" s="3627" t="s">
        <v>5084</v>
      </c>
      <c r="AA2609" s="3627" t="s">
        <v>5085</v>
      </c>
      <c r="AB2609" s="3631" t="s">
        <v>5086</v>
      </c>
      <c r="AC2609" s="3631" t="s">
        <v>5087</v>
      </c>
      <c r="AD2609" s="3627" t="s">
        <v>5088</v>
      </c>
      <c r="AE2609" s="3627" t="s">
        <v>5089</v>
      </c>
      <c r="AF2609" s="3627" t="s">
        <v>5090</v>
      </c>
      <c r="AG2609" s="3627" t="s">
        <v>5091</v>
      </c>
      <c r="AH2609" s="3627" t="s">
        <v>1162</v>
      </c>
      <c r="AI2609" s="3627" t="s">
        <v>5049</v>
      </c>
      <c r="AJ2609" s="3627" t="s">
        <v>5050</v>
      </c>
      <c r="AK2609" s="2581"/>
    </row>
    <row r="2610" spans="2:37" s="2786" customFormat="1" ht="17.25" customHeight="1" thickBot="1" x14ac:dyDescent="0.25">
      <c r="B2610" s="3628"/>
      <c r="C2610" s="3628"/>
      <c r="D2610" s="3628"/>
      <c r="E2610" s="3628"/>
      <c r="F2610" s="3628"/>
      <c r="G2610" s="3628"/>
      <c r="H2610" s="3628"/>
      <c r="I2610" s="3632"/>
      <c r="J2610" s="3632"/>
      <c r="K2610" s="3632"/>
      <c r="L2610" s="3632"/>
      <c r="M2610" s="2667" t="s">
        <v>5092</v>
      </c>
      <c r="N2610" s="2666" t="s">
        <v>2809</v>
      </c>
      <c r="O2610" s="3632"/>
      <c r="P2610" s="3632"/>
      <c r="Q2610" s="3632"/>
      <c r="R2610" s="3632"/>
      <c r="S2610" s="3628"/>
      <c r="T2610" s="3628"/>
      <c r="U2610" s="3628"/>
      <c r="V2610" s="3628"/>
      <c r="W2610" s="3628"/>
      <c r="X2610" s="3628"/>
      <c r="Y2610" s="3628"/>
      <c r="Z2610" s="3628"/>
      <c r="AA2610" s="3628"/>
      <c r="AB2610" s="3632"/>
      <c r="AC2610" s="3632"/>
      <c r="AD2610" s="3628"/>
      <c r="AE2610" s="3628"/>
      <c r="AF2610" s="3628"/>
      <c r="AG2610" s="3628"/>
      <c r="AH2610" s="3628"/>
      <c r="AI2610" s="3628"/>
      <c r="AJ2610" s="3628"/>
      <c r="AK2610" s="2581"/>
    </row>
    <row r="2611" spans="2:37" s="2786" customFormat="1" ht="17.25" customHeight="1" x14ac:dyDescent="0.2">
      <c r="B2611" s="3771" t="s">
        <v>5160</v>
      </c>
      <c r="C2611" s="3772"/>
      <c r="D2611" s="2587" t="s">
        <v>5320</v>
      </c>
      <c r="E2611" s="2588">
        <f>18*1.12</f>
        <v>20.160000000000004</v>
      </c>
      <c r="F2611" s="2588">
        <f>18*1.12</f>
        <v>20.160000000000004</v>
      </c>
      <c r="G2611" s="2697" t="s">
        <v>1545</v>
      </c>
      <c r="H2611" s="2697" t="s">
        <v>1545</v>
      </c>
      <c r="I2611" s="2697" t="s">
        <v>1545</v>
      </c>
      <c r="J2611" s="2815">
        <v>150</v>
      </c>
      <c r="K2611" s="2697">
        <v>0.13440000000000002</v>
      </c>
      <c r="L2611" s="2697">
        <v>0.13440000000000002</v>
      </c>
      <c r="M2611" s="2815">
        <v>81</v>
      </c>
      <c r="N2611" s="2815">
        <v>120</v>
      </c>
      <c r="O2611" s="2697">
        <v>0.24640000000000004</v>
      </c>
      <c r="P2611" s="2697">
        <v>0.16800000000000001</v>
      </c>
      <c r="Q2611" s="2697">
        <v>0.24640000000000004</v>
      </c>
      <c r="R2611" s="2697">
        <v>0.16800000000000001</v>
      </c>
      <c r="S2611" s="2816" t="s">
        <v>1545</v>
      </c>
      <c r="T2611" s="2609" t="s">
        <v>1545</v>
      </c>
      <c r="U2611" s="2609" t="s">
        <v>1545</v>
      </c>
      <c r="V2611" s="2609" t="s">
        <v>1545</v>
      </c>
      <c r="W2611" s="2609" t="s">
        <v>1545</v>
      </c>
      <c r="X2611" s="2697">
        <v>6.720000000000001E-2</v>
      </c>
      <c r="Y2611" s="2610" t="s">
        <v>1545</v>
      </c>
      <c r="Z2611" s="2610" t="s">
        <v>1545</v>
      </c>
      <c r="AA2611" s="2610" t="s">
        <v>1545</v>
      </c>
      <c r="AB2611" s="2610" t="s">
        <v>1545</v>
      </c>
      <c r="AC2611" s="2697">
        <v>6.720000000000001E-2</v>
      </c>
      <c r="AD2611" s="2610" t="s">
        <v>1545</v>
      </c>
      <c r="AE2611" s="2610" t="s">
        <v>1545</v>
      </c>
      <c r="AF2611" s="2610" t="s">
        <v>1545</v>
      </c>
      <c r="AG2611" s="2610" t="s">
        <v>1545</v>
      </c>
      <c r="AH2611" s="2610" t="s">
        <v>1545</v>
      </c>
      <c r="AI2611" s="2610" t="s">
        <v>1545</v>
      </c>
      <c r="AJ2611" s="2817" t="s">
        <v>1545</v>
      </c>
      <c r="AK2611" s="2581"/>
    </row>
    <row r="2612" spans="2:37" s="2786" customFormat="1" ht="17.25" customHeight="1" x14ac:dyDescent="0.2">
      <c r="B2612" s="3773" t="s">
        <v>5161</v>
      </c>
      <c r="C2612" s="3730"/>
      <c r="D2612" s="2564" t="s">
        <v>5321</v>
      </c>
      <c r="E2612" s="2565">
        <f>18*1.12</f>
        <v>20.160000000000004</v>
      </c>
      <c r="F2612" s="2565">
        <f>14.07*1.12</f>
        <v>15.758400000000002</v>
      </c>
      <c r="G2612" s="2566" t="s">
        <v>1545</v>
      </c>
      <c r="H2612" s="2566" t="s">
        <v>1545</v>
      </c>
      <c r="I2612" s="2566" t="s">
        <v>1545</v>
      </c>
      <c r="J2612" s="2686">
        <v>117</v>
      </c>
      <c r="K2612" s="2566">
        <v>0.13440000000000002</v>
      </c>
      <c r="L2612" s="2566">
        <v>0.13440000000000002</v>
      </c>
      <c r="M2612" s="2686">
        <v>63</v>
      </c>
      <c r="N2612" s="2686">
        <v>93</v>
      </c>
      <c r="O2612" s="2566">
        <v>0.24640000000000004</v>
      </c>
      <c r="P2612" s="2566">
        <v>0.16800000000000001</v>
      </c>
      <c r="Q2612" s="2566">
        <v>0.24640000000000004</v>
      </c>
      <c r="R2612" s="2566">
        <v>0.16800000000000001</v>
      </c>
      <c r="S2612" s="2818">
        <f>3.93*1.12</f>
        <v>4.4016000000000002</v>
      </c>
      <c r="T2612" s="2568" t="s">
        <v>1545</v>
      </c>
      <c r="U2612" s="2568" t="s">
        <v>1545</v>
      </c>
      <c r="V2612" s="2568" t="s">
        <v>1133</v>
      </c>
      <c r="W2612" s="2568">
        <f>+S2612/500</f>
        <v>8.8032000000000006E-3</v>
      </c>
      <c r="X2612" s="2566">
        <v>6.720000000000001E-2</v>
      </c>
      <c r="Y2612" s="2569" t="s">
        <v>1545</v>
      </c>
      <c r="Z2612" s="2569" t="s">
        <v>1545</v>
      </c>
      <c r="AA2612" s="2569" t="s">
        <v>1545</v>
      </c>
      <c r="AB2612" s="2569" t="s">
        <v>1545</v>
      </c>
      <c r="AC2612" s="2566">
        <v>6.720000000000001E-2</v>
      </c>
      <c r="AD2612" s="2569" t="s">
        <v>1545</v>
      </c>
      <c r="AE2612" s="2569" t="s">
        <v>1545</v>
      </c>
      <c r="AF2612" s="2569" t="s">
        <v>1545</v>
      </c>
      <c r="AG2612" s="2569" t="s">
        <v>1545</v>
      </c>
      <c r="AH2612" s="2569" t="s">
        <v>1545</v>
      </c>
      <c r="AI2612" s="2569" t="s">
        <v>1545</v>
      </c>
      <c r="AJ2612" s="2819" t="s">
        <v>1545</v>
      </c>
      <c r="AK2612" s="2581"/>
    </row>
    <row r="2613" spans="2:37" s="2786" customFormat="1" ht="17.25" customHeight="1" x14ac:dyDescent="0.2">
      <c r="B2613" s="3773" t="s">
        <v>5162</v>
      </c>
      <c r="C2613" s="3730"/>
      <c r="D2613" s="2564" t="s">
        <v>5322</v>
      </c>
      <c r="E2613" s="2565">
        <f>20*1.12</f>
        <v>22.400000000000002</v>
      </c>
      <c r="F2613" s="2565">
        <f>12.13*1.12</f>
        <v>13.585600000000003</v>
      </c>
      <c r="G2613" s="2566" t="s">
        <v>1545</v>
      </c>
      <c r="H2613" s="2566" t="s">
        <v>1545</v>
      </c>
      <c r="I2613" s="2566" t="s">
        <v>1545</v>
      </c>
      <c r="J2613" s="2686">
        <v>101</v>
      </c>
      <c r="K2613" s="2566">
        <v>0.13440000000000002</v>
      </c>
      <c r="L2613" s="2566">
        <v>0.13440000000000002</v>
      </c>
      <c r="M2613" s="2686">
        <v>55</v>
      </c>
      <c r="N2613" s="2686">
        <v>80</v>
      </c>
      <c r="O2613" s="2566">
        <v>0.24640000000000004</v>
      </c>
      <c r="P2613" s="2566">
        <v>0.16800000000000001</v>
      </c>
      <c r="Q2613" s="2566">
        <v>0.24640000000000004</v>
      </c>
      <c r="R2613" s="2566">
        <v>0.16800000000000001</v>
      </c>
      <c r="S2613" s="2818">
        <f>7.87*1.12</f>
        <v>8.8144000000000009</v>
      </c>
      <c r="T2613" s="2568" t="s">
        <v>1545</v>
      </c>
      <c r="U2613" s="2568" t="s">
        <v>1545</v>
      </c>
      <c r="V2613" s="2568" t="s">
        <v>1135</v>
      </c>
      <c r="W2613" s="2568">
        <f>+S2613/1000</f>
        <v>8.8144000000000017E-3</v>
      </c>
      <c r="X2613" s="2566">
        <v>6.720000000000001E-2</v>
      </c>
      <c r="Y2613" s="2569" t="s">
        <v>1545</v>
      </c>
      <c r="Z2613" s="2569" t="s">
        <v>1545</v>
      </c>
      <c r="AA2613" s="2569" t="s">
        <v>1545</v>
      </c>
      <c r="AB2613" s="2569" t="s">
        <v>1545</v>
      </c>
      <c r="AC2613" s="2566">
        <v>6.720000000000001E-2</v>
      </c>
      <c r="AD2613" s="2569" t="s">
        <v>1545</v>
      </c>
      <c r="AE2613" s="2569" t="s">
        <v>1545</v>
      </c>
      <c r="AF2613" s="2569" t="s">
        <v>1545</v>
      </c>
      <c r="AG2613" s="2569" t="s">
        <v>1545</v>
      </c>
      <c r="AH2613" s="2569" t="s">
        <v>1545</v>
      </c>
      <c r="AI2613" s="2569" t="s">
        <v>1545</v>
      </c>
      <c r="AJ2613" s="2819" t="s">
        <v>1545</v>
      </c>
      <c r="AK2613" s="2581"/>
    </row>
    <row r="2614" spans="2:37" s="2786" customFormat="1" ht="17.25" customHeight="1" x14ac:dyDescent="0.2">
      <c r="B2614" s="3773" t="s">
        <v>5163</v>
      </c>
      <c r="C2614" s="3730"/>
      <c r="D2614" s="2564" t="s">
        <v>5323</v>
      </c>
      <c r="E2614" s="2565">
        <f>22*1.12</f>
        <v>24.64</v>
      </c>
      <c r="F2614" s="2565">
        <f>22*1.12</f>
        <v>24.64</v>
      </c>
      <c r="G2614" s="2566" t="s">
        <v>1545</v>
      </c>
      <c r="H2614" s="2566" t="s">
        <v>1545</v>
      </c>
      <c r="I2614" s="2566" t="s">
        <v>1545</v>
      </c>
      <c r="J2614" s="2686">
        <v>183</v>
      </c>
      <c r="K2614" s="2566">
        <v>0.13440000000000002</v>
      </c>
      <c r="L2614" s="2566">
        <v>0.13440000000000002</v>
      </c>
      <c r="M2614" s="2686">
        <v>100</v>
      </c>
      <c r="N2614" s="2686">
        <v>146</v>
      </c>
      <c r="O2614" s="2566">
        <v>0.24640000000000004</v>
      </c>
      <c r="P2614" s="2566">
        <v>0.16800000000000001</v>
      </c>
      <c r="Q2614" s="2566">
        <v>0.24640000000000004</v>
      </c>
      <c r="R2614" s="2566">
        <v>0.16800000000000001</v>
      </c>
      <c r="S2614" s="2818" t="s">
        <v>1545</v>
      </c>
      <c r="T2614" s="2568" t="s">
        <v>1545</v>
      </c>
      <c r="U2614" s="2568" t="s">
        <v>1545</v>
      </c>
      <c r="V2614" s="2568" t="s">
        <v>1545</v>
      </c>
      <c r="W2614" s="2568" t="s">
        <v>1545</v>
      </c>
      <c r="X2614" s="2566">
        <v>6.720000000000001E-2</v>
      </c>
      <c r="Y2614" s="2569" t="s">
        <v>1545</v>
      </c>
      <c r="Z2614" s="2569" t="s">
        <v>1545</v>
      </c>
      <c r="AA2614" s="2569" t="s">
        <v>1545</v>
      </c>
      <c r="AB2614" s="2569" t="s">
        <v>1545</v>
      </c>
      <c r="AC2614" s="2566">
        <v>6.720000000000001E-2</v>
      </c>
      <c r="AD2614" s="2569" t="s">
        <v>1545</v>
      </c>
      <c r="AE2614" s="2569" t="s">
        <v>1545</v>
      </c>
      <c r="AF2614" s="2569" t="s">
        <v>1545</v>
      </c>
      <c r="AG2614" s="2569" t="s">
        <v>1545</v>
      </c>
      <c r="AH2614" s="2569" t="s">
        <v>1545</v>
      </c>
      <c r="AI2614" s="2569" t="s">
        <v>1545</v>
      </c>
      <c r="AJ2614" s="2819" t="s">
        <v>1545</v>
      </c>
      <c r="AK2614" s="2581"/>
    </row>
    <row r="2615" spans="2:37" s="2786" customFormat="1" ht="17.25" customHeight="1" thickBot="1" x14ac:dyDescent="0.25">
      <c r="B2615" s="3774" t="s">
        <v>5164</v>
      </c>
      <c r="C2615" s="3725"/>
      <c r="D2615" s="2611" t="s">
        <v>5324</v>
      </c>
      <c r="E2615" s="2612">
        <f>22*1.12</f>
        <v>24.64</v>
      </c>
      <c r="F2615" s="2612">
        <f>10.2*1.12</f>
        <v>11.423999999999999</v>
      </c>
      <c r="G2615" s="2613" t="s">
        <v>1545</v>
      </c>
      <c r="H2615" s="2613" t="s">
        <v>1545</v>
      </c>
      <c r="I2615" s="2613" t="s">
        <v>1545</v>
      </c>
      <c r="J2615" s="2820">
        <v>85</v>
      </c>
      <c r="K2615" s="2613">
        <v>0.13440000000000002</v>
      </c>
      <c r="L2615" s="2613">
        <v>0.13440000000000002</v>
      </c>
      <c r="M2615" s="2820">
        <v>46</v>
      </c>
      <c r="N2615" s="2820">
        <v>68</v>
      </c>
      <c r="O2615" s="2613">
        <v>0.24640000000000004</v>
      </c>
      <c r="P2615" s="2613">
        <v>0.16800000000000001</v>
      </c>
      <c r="Q2615" s="2613">
        <v>0.24640000000000004</v>
      </c>
      <c r="R2615" s="2613">
        <v>0.16800000000000001</v>
      </c>
      <c r="S2615" s="2821">
        <f>11.8*1.12</f>
        <v>13.216000000000003</v>
      </c>
      <c r="T2615" s="2615" t="s">
        <v>1545</v>
      </c>
      <c r="U2615" s="2615" t="s">
        <v>1545</v>
      </c>
      <c r="V2615" s="2616" t="s">
        <v>1138</v>
      </c>
      <c r="W2615" s="2615">
        <f>+S2615/1500</f>
        <v>8.810666666666668E-3</v>
      </c>
      <c r="X2615" s="2613">
        <v>6.720000000000001E-2</v>
      </c>
      <c r="Y2615" s="2616" t="s">
        <v>1545</v>
      </c>
      <c r="Z2615" s="2616" t="s">
        <v>1545</v>
      </c>
      <c r="AA2615" s="2616" t="s">
        <v>1545</v>
      </c>
      <c r="AB2615" s="2616" t="s">
        <v>1545</v>
      </c>
      <c r="AC2615" s="2613">
        <v>6.720000000000001E-2</v>
      </c>
      <c r="AD2615" s="2616" t="s">
        <v>1545</v>
      </c>
      <c r="AE2615" s="2616" t="s">
        <v>1545</v>
      </c>
      <c r="AF2615" s="2616" t="s">
        <v>1545</v>
      </c>
      <c r="AG2615" s="2616" t="s">
        <v>1545</v>
      </c>
      <c r="AH2615" s="2616" t="s">
        <v>1545</v>
      </c>
      <c r="AI2615" s="2616" t="s">
        <v>1545</v>
      </c>
      <c r="AJ2615" s="2822" t="s">
        <v>1545</v>
      </c>
      <c r="AK2615" s="2581"/>
    </row>
    <row r="2616" spans="2:37" s="2786" customFormat="1" ht="17.25" customHeight="1" x14ac:dyDescent="0.2">
      <c r="B2616" s="2582"/>
      <c r="C2616" s="2575"/>
      <c r="D2616" s="2575"/>
      <c r="E2616" s="2575"/>
      <c r="F2616" s="2575"/>
      <c r="G2616" s="2575"/>
      <c r="H2616" s="2575"/>
      <c r="I2616" s="2576"/>
      <c r="J2616" s="2576"/>
      <c r="K2616" s="2576"/>
      <c r="L2616" s="2576"/>
      <c r="M2616" s="2575"/>
      <c r="N2616" s="2576"/>
      <c r="O2616" s="2576"/>
      <c r="P2616" s="2576"/>
      <c r="Q2616" s="2576"/>
      <c r="R2616" s="2576"/>
      <c r="S2616" s="2575"/>
      <c r="T2616" s="2574"/>
      <c r="U2616" s="2574"/>
      <c r="V2616" s="2574"/>
      <c r="W2616" s="2574"/>
      <c r="X2616" s="2574"/>
      <c r="Y2616" s="2574"/>
      <c r="Z2616" s="2574"/>
      <c r="AA2616" s="2574"/>
      <c r="AB2616" s="2574"/>
      <c r="AC2616" s="2574"/>
      <c r="AD2616" s="2574"/>
      <c r="AE2616" s="2574"/>
      <c r="AF2616" s="2574"/>
      <c r="AG2616" s="2574"/>
      <c r="AH2616" s="2574"/>
      <c r="AI2616" s="2574"/>
      <c r="AJ2616" s="2577"/>
      <c r="AK2616" s="2581"/>
    </row>
    <row r="2617" spans="2:37" s="2786" customFormat="1" ht="17.25" customHeight="1" x14ac:dyDescent="0.2">
      <c r="B2617" s="3641" t="s">
        <v>5051</v>
      </c>
      <c r="C2617" s="3642"/>
      <c r="D2617" s="3728" t="s">
        <v>10</v>
      </c>
      <c r="E2617" s="3728"/>
      <c r="F2617" s="3728"/>
      <c r="G2617" s="3728"/>
      <c r="H2617" s="2578"/>
      <c r="I2617" s="2578"/>
      <c r="J2617" s="2578"/>
      <c r="K2617" s="2578"/>
      <c r="L2617" s="2578"/>
      <c r="M2617" s="2578"/>
      <c r="N2617" s="2578"/>
      <c r="O2617" s="2578"/>
      <c r="P2617" s="2578"/>
      <c r="Q2617" s="2578"/>
      <c r="R2617" s="2578"/>
      <c r="S2617" s="2578"/>
      <c r="T2617" s="2574"/>
      <c r="U2617" s="2574"/>
      <c r="V2617" s="2574"/>
      <c r="W2617" s="2574"/>
      <c r="X2617" s="2574"/>
      <c r="Y2617" s="2574"/>
      <c r="Z2617" s="2574"/>
      <c r="AA2617" s="2574"/>
      <c r="AB2617" s="2574"/>
      <c r="AC2617" s="2574"/>
      <c r="AD2617" s="2574"/>
      <c r="AE2617" s="2574"/>
      <c r="AF2617" s="2574"/>
      <c r="AG2617" s="2574"/>
      <c r="AH2617" s="2574"/>
      <c r="AI2617" s="2574"/>
      <c r="AJ2617" s="2577"/>
      <c r="AK2617" s="2581"/>
    </row>
    <row r="2618" spans="2:37" s="2419" customFormat="1" ht="17.25" customHeight="1" x14ac:dyDescent="0.2">
      <c r="B2618" s="3641" t="s">
        <v>5052</v>
      </c>
      <c r="C2618" s="3642"/>
      <c r="D2618" s="3728" t="s">
        <v>10</v>
      </c>
      <c r="E2618" s="3728"/>
      <c r="F2618" s="3728"/>
      <c r="G2618" s="3728"/>
      <c r="H2618" s="2578"/>
      <c r="I2618" s="2578"/>
      <c r="J2618" s="2578"/>
      <c r="K2618" s="2578"/>
      <c r="L2618" s="2578"/>
      <c r="M2618" s="2578"/>
      <c r="N2618" s="2578"/>
      <c r="O2618" s="2578"/>
      <c r="P2618" s="2578"/>
      <c r="Q2618" s="2578"/>
      <c r="R2618" s="2578"/>
      <c r="S2618" s="2578"/>
      <c r="T2618" s="2574"/>
      <c r="U2618" s="2574"/>
      <c r="V2618" s="2574"/>
      <c r="W2618" s="2574"/>
      <c r="X2618" s="2574"/>
      <c r="Y2618" s="2574"/>
      <c r="Z2618" s="2574"/>
      <c r="AA2618" s="2574"/>
      <c r="AB2618" s="2574"/>
      <c r="AC2618" s="2574"/>
      <c r="AD2618" s="2574"/>
      <c r="AE2618" s="2574"/>
      <c r="AF2618" s="2574"/>
      <c r="AG2618" s="2574"/>
      <c r="AH2618" s="2574"/>
      <c r="AI2618" s="2574"/>
      <c r="AJ2618" s="2577"/>
      <c r="AK2618" s="2581"/>
    </row>
    <row r="2619" spans="2:37" s="2419" customFormat="1" ht="17.25" customHeight="1" thickBot="1" x14ac:dyDescent="0.25">
      <c r="B2619" s="3645"/>
      <c r="C2619" s="3646"/>
      <c r="D2619" s="3647"/>
      <c r="E2619" s="3647"/>
      <c r="F2619" s="3647"/>
      <c r="G2619" s="3647"/>
      <c r="H2619" s="2583"/>
      <c r="I2619" s="2583"/>
      <c r="J2619" s="2583"/>
      <c r="K2619" s="2583"/>
      <c r="L2619" s="2583"/>
      <c r="M2619" s="2583"/>
      <c r="N2619" s="2583"/>
      <c r="O2619" s="2583"/>
      <c r="P2619" s="2583"/>
      <c r="Q2619" s="2583"/>
      <c r="R2619" s="2583"/>
      <c r="S2619" s="2583"/>
      <c r="T2619" s="2584"/>
      <c r="U2619" s="2584"/>
      <c r="V2619" s="2584"/>
      <c r="W2619" s="2584"/>
      <c r="X2619" s="2584"/>
      <c r="Y2619" s="2584"/>
      <c r="Z2619" s="2584"/>
      <c r="AA2619" s="2584"/>
      <c r="AB2619" s="2584"/>
      <c r="AC2619" s="2584"/>
      <c r="AD2619" s="2584"/>
      <c r="AE2619" s="2584"/>
      <c r="AF2619" s="2584"/>
      <c r="AG2619" s="2584"/>
      <c r="AH2619" s="2584"/>
      <c r="AI2619" s="2584"/>
      <c r="AJ2619" s="2585"/>
      <c r="AK2619" s="2586"/>
    </row>
    <row r="2620" spans="2:37" s="2419" customFormat="1" ht="17.25" customHeight="1" x14ac:dyDescent="0.2">
      <c r="B2620" s="2695" t="str">
        <f>+B2600</f>
        <v>.</v>
      </c>
      <c r="C2620" s="2412"/>
      <c r="D2620" s="2412"/>
      <c r="E2620" s="2412"/>
      <c r="F2620" s="2412"/>
      <c r="G2620" s="2412"/>
      <c r="H2620" s="2412"/>
      <c r="I2620" s="2412"/>
      <c r="J2620" s="2412"/>
      <c r="K2620" s="2412"/>
      <c r="L2620" s="2412"/>
      <c r="M2620" s="2412"/>
      <c r="N2620" s="2412"/>
      <c r="O2620" s="2412"/>
      <c r="P2620" s="2412"/>
      <c r="Q2620" s="2412"/>
      <c r="R2620" s="2412"/>
      <c r="S2620" s="2412"/>
      <c r="T2620" s="2412"/>
      <c r="U2620" s="2412"/>
      <c r="V2620" s="2412"/>
      <c r="W2620" s="2412"/>
      <c r="X2620" s="2412"/>
      <c r="Y2620" s="2412"/>
      <c r="Z2620" s="2412"/>
      <c r="AA2620" s="2412"/>
      <c r="AB2620" s="2412"/>
      <c r="AC2620" s="2412"/>
      <c r="AD2620" s="2412"/>
      <c r="AE2620" s="2412"/>
      <c r="AF2620" s="2412"/>
      <c r="AG2620" s="2412"/>
      <c r="AH2620" s="2412"/>
      <c r="AI2620" s="2412"/>
      <c r="AJ2620" s="2412"/>
      <c r="AK2620" s="2412"/>
    </row>
    <row r="2621" spans="2:37" s="2693" customFormat="1" ht="17.25" customHeight="1" thickBot="1" x14ac:dyDescent="0.25">
      <c r="B2621" s="2412"/>
      <c r="C2621" s="2412"/>
      <c r="D2621" s="2412"/>
      <c r="E2621" s="2412"/>
      <c r="F2621" s="2412"/>
      <c r="G2621" s="2412"/>
      <c r="H2621" s="2412"/>
      <c r="I2621" s="2412"/>
      <c r="J2621" s="2412"/>
      <c r="K2621" s="2412"/>
      <c r="L2621" s="2412"/>
      <c r="M2621" s="2412"/>
      <c r="N2621" s="2412"/>
      <c r="O2621" s="2412"/>
      <c r="P2621" s="2412"/>
      <c r="Q2621" s="2412"/>
      <c r="R2621" s="2412"/>
      <c r="S2621" s="2412"/>
      <c r="T2621" s="2412"/>
      <c r="U2621" s="2412"/>
      <c r="V2621" s="2412"/>
      <c r="W2621" s="2412"/>
      <c r="X2621" s="2412"/>
      <c r="Y2621" s="2412"/>
      <c r="Z2621" s="2412"/>
      <c r="AA2621" s="2412"/>
      <c r="AB2621" s="2412"/>
      <c r="AC2621" s="2412"/>
      <c r="AD2621" s="2412"/>
      <c r="AE2621" s="2412"/>
      <c r="AF2621" s="2412"/>
      <c r="AG2621" s="2412"/>
      <c r="AH2621" s="2412"/>
      <c r="AI2621" s="2412"/>
      <c r="AJ2621" s="2412"/>
      <c r="AK2621" s="2412"/>
    </row>
    <row r="2622" spans="2:37" s="2693" customFormat="1" ht="17.25" customHeight="1" x14ac:dyDescent="0.2">
      <c r="B2622" s="3616" t="s">
        <v>5060</v>
      </c>
      <c r="C2622" s="3617"/>
      <c r="D2622" s="3617"/>
      <c r="E2622" s="3617"/>
      <c r="F2622" s="3617"/>
      <c r="G2622" s="3617"/>
      <c r="H2622" s="3617"/>
      <c r="I2622" s="3617"/>
      <c r="J2622" s="3617"/>
      <c r="K2622" s="3617"/>
      <c r="L2622" s="3617"/>
      <c r="M2622" s="3617"/>
      <c r="N2622" s="3617"/>
      <c r="O2622" s="3617"/>
      <c r="P2622" s="3617"/>
      <c r="Q2622" s="3617"/>
      <c r="R2622" s="3617"/>
      <c r="S2622" s="3617"/>
      <c r="T2622" s="3617"/>
      <c r="U2622" s="3617"/>
      <c r="V2622" s="3617"/>
      <c r="W2622" s="3617"/>
      <c r="X2622" s="3617"/>
      <c r="Y2622" s="3617"/>
      <c r="Z2622" s="3617"/>
      <c r="AA2622" s="3617"/>
      <c r="AB2622" s="3617"/>
      <c r="AC2622" s="3617"/>
      <c r="AD2622" s="3617"/>
      <c r="AE2622" s="3617"/>
      <c r="AF2622" s="3617"/>
      <c r="AG2622" s="3617"/>
      <c r="AH2622" s="3617"/>
      <c r="AI2622" s="3617"/>
      <c r="AJ2622" s="3617"/>
      <c r="AK2622" s="3618"/>
    </row>
    <row r="2623" spans="2:37" s="2693" customFormat="1" ht="17.25" customHeight="1" x14ac:dyDescent="0.2">
      <c r="B2623" s="2579"/>
      <c r="C2623" s="2690"/>
      <c r="D2623" s="2690"/>
      <c r="E2623" s="2690"/>
      <c r="F2623" s="2690"/>
      <c r="G2623" s="2580"/>
      <c r="H2623" s="2580"/>
      <c r="I2623" s="2580"/>
      <c r="J2623" s="2580"/>
      <c r="K2623" s="2580"/>
      <c r="L2623" s="2580"/>
      <c r="M2623" s="2580"/>
      <c r="N2623" s="2580"/>
      <c r="O2623" s="2580"/>
      <c r="P2623" s="2580"/>
      <c r="Q2623" s="2580"/>
      <c r="R2623" s="2580"/>
      <c r="S2623" s="2580"/>
      <c r="T2623" s="2580"/>
      <c r="U2623" s="2580"/>
      <c r="V2623" s="2580"/>
      <c r="W2623" s="2580"/>
      <c r="X2623" s="2580"/>
      <c r="Y2623" s="2580"/>
      <c r="Z2623" s="2580"/>
      <c r="AA2623" s="2580"/>
      <c r="AB2623" s="2580"/>
      <c r="AC2623" s="2580"/>
      <c r="AD2623" s="2580"/>
      <c r="AE2623" s="2580"/>
      <c r="AF2623" s="2580"/>
      <c r="AG2623" s="2580"/>
      <c r="AH2623" s="2580"/>
      <c r="AI2623" s="2580"/>
      <c r="AJ2623" s="2580"/>
      <c r="AK2623" s="2581"/>
    </row>
    <row r="2624" spans="2:37" s="2693" customFormat="1" ht="17.25" customHeight="1" x14ac:dyDescent="0.2">
      <c r="B2624" s="2579" t="s">
        <v>5047</v>
      </c>
      <c r="C2624" s="2690"/>
      <c r="D2624" s="3720" t="s">
        <v>5325</v>
      </c>
      <c r="E2624" s="3720"/>
      <c r="F2624" s="3720"/>
      <c r="G2624" s="3720"/>
      <c r="H2624" s="3720"/>
      <c r="I2624" s="2580"/>
      <c r="J2624" s="2580"/>
      <c r="K2624" s="2580"/>
      <c r="L2624" s="2580"/>
      <c r="M2624" s="2580"/>
      <c r="N2624" s="2580"/>
      <c r="O2624" s="2580"/>
      <c r="P2624" s="2580"/>
      <c r="Q2624" s="2580"/>
      <c r="R2624" s="2580"/>
      <c r="S2624" s="2580"/>
      <c r="T2624" s="2580"/>
      <c r="U2624" s="2580"/>
      <c r="V2624" s="2580"/>
      <c r="W2624" s="2580"/>
      <c r="X2624" s="2580"/>
      <c r="Y2624" s="2580"/>
      <c r="Z2624" s="2580"/>
      <c r="AA2624" s="2580"/>
      <c r="AB2624" s="2580"/>
      <c r="AC2624" s="2580"/>
      <c r="AD2624" s="2580"/>
      <c r="AE2624" s="2580"/>
      <c r="AF2624" s="2580"/>
      <c r="AG2624" s="2580"/>
      <c r="AH2624" s="2580"/>
      <c r="AI2624" s="2580"/>
      <c r="AJ2624" s="2580"/>
      <c r="AK2624" s="2581"/>
    </row>
    <row r="2625" spans="2:37" s="2693" customFormat="1" ht="17.25" customHeight="1" thickBot="1" x14ac:dyDescent="0.25">
      <c r="B2625" s="3620" t="s">
        <v>5061</v>
      </c>
      <c r="C2625" s="3621"/>
      <c r="D2625" s="3731">
        <v>41379</v>
      </c>
      <c r="E2625" s="3732"/>
      <c r="F2625" s="2690"/>
      <c r="G2625" s="2580"/>
      <c r="H2625" s="2580"/>
      <c r="I2625" s="2580"/>
      <c r="J2625" s="2580"/>
      <c r="K2625" s="2580"/>
      <c r="L2625" s="2580"/>
      <c r="M2625" s="2580"/>
      <c r="N2625" s="2580"/>
      <c r="O2625" s="2580"/>
      <c r="P2625" s="2580"/>
      <c r="Q2625" s="2580"/>
      <c r="R2625" s="2580"/>
      <c r="S2625" s="2580"/>
      <c r="T2625" s="2580"/>
      <c r="U2625" s="2580"/>
      <c r="V2625" s="2580"/>
      <c r="W2625" s="2580"/>
      <c r="X2625" s="2580"/>
      <c r="Y2625" s="2580"/>
      <c r="Z2625" s="2580"/>
      <c r="AA2625" s="2580"/>
      <c r="AB2625" s="2580"/>
      <c r="AC2625" s="2580"/>
      <c r="AD2625" s="2580"/>
      <c r="AE2625" s="2580"/>
      <c r="AF2625" s="2580"/>
      <c r="AG2625" s="2580"/>
      <c r="AH2625" s="2580"/>
      <c r="AI2625" s="2580"/>
      <c r="AJ2625" s="2580"/>
      <c r="AK2625" s="2581"/>
    </row>
    <row r="2626" spans="2:37" s="2693" customFormat="1" ht="54.75" customHeight="1" thickBot="1" x14ac:dyDescent="0.25">
      <c r="B2626" s="3633" t="s">
        <v>5062</v>
      </c>
      <c r="C2626" s="3677"/>
      <c r="D2626" s="3721" t="s">
        <v>5645</v>
      </c>
      <c r="E2626" s="3722"/>
      <c r="F2626" s="3722"/>
      <c r="G2626" s="3722"/>
      <c r="H2626" s="3722"/>
      <c r="I2626" s="3722"/>
      <c r="J2626" s="3722"/>
      <c r="K2626" s="3723"/>
      <c r="L2626" s="2580"/>
      <c r="M2626" s="2580"/>
      <c r="N2626" s="2580"/>
      <c r="O2626" s="2580"/>
      <c r="P2626" s="2580"/>
      <c r="Q2626" s="2580"/>
      <c r="R2626" s="2580"/>
      <c r="S2626" s="2580"/>
      <c r="T2626" s="2580"/>
      <c r="U2626" s="2580"/>
      <c r="V2626" s="2580"/>
      <c r="W2626" s="2580"/>
      <c r="X2626" s="2580"/>
      <c r="Y2626" s="2580"/>
      <c r="Z2626" s="2580"/>
      <c r="AA2626" s="2580"/>
      <c r="AB2626" s="2580"/>
      <c r="AC2626" s="2580"/>
      <c r="AD2626" s="2580"/>
      <c r="AE2626" s="2580"/>
      <c r="AF2626" s="2580"/>
      <c r="AG2626" s="2580"/>
      <c r="AH2626" s="2580"/>
      <c r="AI2626" s="2580"/>
      <c r="AJ2626" s="2580"/>
      <c r="AK2626" s="2581"/>
    </row>
    <row r="2627" spans="2:37" s="2693" customFormat="1" ht="17.25" customHeight="1" thickBot="1" x14ac:dyDescent="0.25">
      <c r="B2627" s="3635"/>
      <c r="C2627" s="3626"/>
      <c r="D2627" s="3626"/>
      <c r="E2627" s="3626"/>
      <c r="F2627" s="3626"/>
      <c r="G2627" s="3626"/>
      <c r="H2627" s="3626"/>
      <c r="I2627" s="3626"/>
      <c r="J2627" s="3626"/>
      <c r="K2627" s="3626"/>
      <c r="L2627" s="3626"/>
      <c r="M2627" s="3626"/>
      <c r="N2627" s="3626"/>
      <c r="O2627" s="3626"/>
      <c r="P2627" s="3626"/>
      <c r="Q2627" s="3626"/>
      <c r="R2627" s="2580"/>
      <c r="S2627" s="2580"/>
      <c r="T2627" s="2580"/>
      <c r="U2627" s="2580"/>
      <c r="V2627" s="2580"/>
      <c r="W2627" s="2580"/>
      <c r="X2627" s="2580"/>
      <c r="Y2627" s="2580"/>
      <c r="Z2627" s="2580"/>
      <c r="AA2627" s="2580"/>
      <c r="AB2627" s="2580"/>
      <c r="AC2627" s="2580"/>
      <c r="AD2627" s="2580"/>
      <c r="AE2627" s="2580"/>
      <c r="AF2627" s="2580"/>
      <c r="AG2627" s="2580"/>
      <c r="AH2627" s="2580"/>
      <c r="AI2627" s="2580"/>
      <c r="AJ2627" s="2580"/>
      <c r="AK2627" s="2581"/>
    </row>
    <row r="2628" spans="2:37" s="2693" customFormat="1" ht="17.25" customHeight="1" thickBot="1" x14ac:dyDescent="0.25">
      <c r="B2628" s="3627" t="s">
        <v>5063</v>
      </c>
      <c r="C2628" s="3627"/>
      <c r="D2628" s="3627" t="s">
        <v>5053</v>
      </c>
      <c r="E2628" s="3627" t="s">
        <v>5064</v>
      </c>
      <c r="F2628" s="3629" t="s">
        <v>224</v>
      </c>
      <c r="G2628" s="3629"/>
      <c r="H2628" s="3629"/>
      <c r="I2628" s="3629"/>
      <c r="J2628" s="3629"/>
      <c r="K2628" s="3629"/>
      <c r="L2628" s="3629"/>
      <c r="M2628" s="3629"/>
      <c r="N2628" s="3629"/>
      <c r="O2628" s="3629"/>
      <c r="P2628" s="3629"/>
      <c r="Q2628" s="3629"/>
      <c r="R2628" s="3629"/>
      <c r="S2628" s="3629" t="s">
        <v>340</v>
      </c>
      <c r="T2628" s="3629"/>
      <c r="U2628" s="3629"/>
      <c r="V2628" s="3629"/>
      <c r="W2628" s="3629"/>
      <c r="X2628" s="3629"/>
      <c r="Y2628" s="3629"/>
      <c r="Z2628" s="3629"/>
      <c r="AA2628" s="3629"/>
      <c r="AB2628" s="3629"/>
      <c r="AC2628" s="3629"/>
      <c r="AD2628" s="3629" t="s">
        <v>225</v>
      </c>
      <c r="AE2628" s="3629"/>
      <c r="AF2628" s="3629"/>
      <c r="AG2628" s="3629"/>
      <c r="AH2628" s="3630" t="s">
        <v>5048</v>
      </c>
      <c r="AI2628" s="3630"/>
      <c r="AJ2628" s="3630"/>
      <c r="AK2628" s="2581"/>
    </row>
    <row r="2629" spans="2:37" s="2693" customFormat="1" ht="17.25" customHeight="1" thickBot="1" x14ac:dyDescent="0.25">
      <c r="B2629" s="3628"/>
      <c r="C2629" s="3628"/>
      <c r="D2629" s="3628"/>
      <c r="E2629" s="3628"/>
      <c r="F2629" s="3628" t="s">
        <v>5065</v>
      </c>
      <c r="G2629" s="3628" t="s">
        <v>5066</v>
      </c>
      <c r="H2629" s="3627" t="s">
        <v>5067</v>
      </c>
      <c r="I2629" s="3631" t="s">
        <v>5068</v>
      </c>
      <c r="J2629" s="3631" t="s">
        <v>5069</v>
      </c>
      <c r="K2629" s="3632" t="s">
        <v>5070</v>
      </c>
      <c r="L2629" s="3632" t="s">
        <v>5071</v>
      </c>
      <c r="M2629" s="3631" t="s">
        <v>5072</v>
      </c>
      <c r="N2629" s="3631"/>
      <c r="O2629" s="3632" t="s">
        <v>5073</v>
      </c>
      <c r="P2629" s="3632" t="s">
        <v>5074</v>
      </c>
      <c r="Q2629" s="3632" t="s">
        <v>5075</v>
      </c>
      <c r="R2629" s="3632" t="s">
        <v>5076</v>
      </c>
      <c r="S2629" s="3627" t="s">
        <v>5077</v>
      </c>
      <c r="T2629" s="3627" t="s">
        <v>5078</v>
      </c>
      <c r="U2629" s="3627" t="s">
        <v>5079</v>
      </c>
      <c r="V2629" s="3627" t="s">
        <v>5080</v>
      </c>
      <c r="W2629" s="3627" t="s">
        <v>5081</v>
      </c>
      <c r="X2629" s="3627" t="s">
        <v>5082</v>
      </c>
      <c r="Y2629" s="3627" t="s">
        <v>5083</v>
      </c>
      <c r="Z2629" s="3627" t="s">
        <v>5084</v>
      </c>
      <c r="AA2629" s="3627" t="s">
        <v>5085</v>
      </c>
      <c r="AB2629" s="3631" t="s">
        <v>5086</v>
      </c>
      <c r="AC2629" s="3631" t="s">
        <v>5087</v>
      </c>
      <c r="AD2629" s="3627" t="s">
        <v>5088</v>
      </c>
      <c r="AE2629" s="3627" t="s">
        <v>5089</v>
      </c>
      <c r="AF2629" s="3627" t="s">
        <v>5090</v>
      </c>
      <c r="AG2629" s="3627" t="s">
        <v>5091</v>
      </c>
      <c r="AH2629" s="3627" t="s">
        <v>1162</v>
      </c>
      <c r="AI2629" s="3627" t="s">
        <v>5049</v>
      </c>
      <c r="AJ2629" s="3627" t="s">
        <v>5050</v>
      </c>
      <c r="AK2629" s="2581"/>
    </row>
    <row r="2630" spans="2:37" s="2693" customFormat="1" ht="17.25" customHeight="1" thickBot="1" x14ac:dyDescent="0.25">
      <c r="B2630" s="3628"/>
      <c r="C2630" s="3628"/>
      <c r="D2630" s="3628"/>
      <c r="E2630" s="3628"/>
      <c r="F2630" s="3628"/>
      <c r="G2630" s="3628"/>
      <c r="H2630" s="3628"/>
      <c r="I2630" s="3632"/>
      <c r="J2630" s="3632"/>
      <c r="K2630" s="3632"/>
      <c r="L2630" s="3632"/>
      <c r="M2630" s="2689" t="s">
        <v>5092</v>
      </c>
      <c r="N2630" s="2688" t="s">
        <v>2809</v>
      </c>
      <c r="O2630" s="3632"/>
      <c r="P2630" s="3632"/>
      <c r="Q2630" s="3632"/>
      <c r="R2630" s="3632"/>
      <c r="S2630" s="3628"/>
      <c r="T2630" s="3628"/>
      <c r="U2630" s="3628"/>
      <c r="V2630" s="3628"/>
      <c r="W2630" s="3628"/>
      <c r="X2630" s="3628"/>
      <c r="Y2630" s="3628"/>
      <c r="Z2630" s="3628"/>
      <c r="AA2630" s="3628"/>
      <c r="AB2630" s="3632"/>
      <c r="AC2630" s="3632"/>
      <c r="AD2630" s="3628"/>
      <c r="AE2630" s="3628"/>
      <c r="AF2630" s="3628"/>
      <c r="AG2630" s="3628"/>
      <c r="AH2630" s="3628"/>
      <c r="AI2630" s="3628"/>
      <c r="AJ2630" s="3628"/>
      <c r="AK2630" s="2581"/>
    </row>
    <row r="2631" spans="2:37" s="2693" customFormat="1" ht="17.25" customHeight="1" x14ac:dyDescent="0.2">
      <c r="B2631" s="3771" t="s">
        <v>5149</v>
      </c>
      <c r="C2631" s="3772"/>
      <c r="D2631" s="2587" t="s">
        <v>5326</v>
      </c>
      <c r="E2631" s="2588">
        <f>30*1.12</f>
        <v>33.6</v>
      </c>
      <c r="F2631" s="2588">
        <f>9.52*1.12</f>
        <v>10.6624</v>
      </c>
      <c r="G2631" s="2609" t="s">
        <v>1545</v>
      </c>
      <c r="H2631" s="2609" t="s">
        <v>1545</v>
      </c>
      <c r="I2631" s="2609" t="s">
        <v>1545</v>
      </c>
      <c r="J2631" s="2651" t="s">
        <v>5327</v>
      </c>
      <c r="K2631" s="2697">
        <v>0.16800000000000001</v>
      </c>
      <c r="L2631" s="2697">
        <v>0.16800000000000001</v>
      </c>
      <c r="M2631" s="2590" t="s">
        <v>5327</v>
      </c>
      <c r="N2631" s="2661" t="s">
        <v>5327</v>
      </c>
      <c r="O2631" s="2697">
        <v>0.16800000000000001</v>
      </c>
      <c r="P2631" s="2697">
        <v>0.16800000000000001</v>
      </c>
      <c r="Q2631" s="2697">
        <v>0.16800000000000001</v>
      </c>
      <c r="R2631" s="2697">
        <v>0.16800000000000001</v>
      </c>
      <c r="S2631" s="2709">
        <v>0.56000000000000005</v>
      </c>
      <c r="T2631" s="2609" t="s">
        <v>1545</v>
      </c>
      <c r="U2631" s="2609" t="s">
        <v>1545</v>
      </c>
      <c r="V2631" s="2610" t="s">
        <v>1144</v>
      </c>
      <c r="W2631" s="2697">
        <v>2.8000000000000004E-2</v>
      </c>
      <c r="X2631" s="2697">
        <v>6.720000000000001E-2</v>
      </c>
      <c r="Y2631" s="2610" t="s">
        <v>1545</v>
      </c>
      <c r="Z2631" s="2610" t="s">
        <v>1545</v>
      </c>
      <c r="AA2631" s="2610" t="s">
        <v>1545</v>
      </c>
      <c r="AB2631" s="2610" t="s">
        <v>1545</v>
      </c>
      <c r="AC2631" s="2697">
        <v>6.720000000000001E-2</v>
      </c>
      <c r="AD2631" s="2588">
        <v>11.188800000000001</v>
      </c>
      <c r="AE2631" s="2610" t="s">
        <v>49</v>
      </c>
      <c r="AF2631" s="2699">
        <v>3.6960000000000007E-2</v>
      </c>
      <c r="AG2631" s="2699">
        <v>0.11200000000000002</v>
      </c>
      <c r="AH2631" s="2655" t="s">
        <v>5108</v>
      </c>
      <c r="AI2631" s="2655" t="s">
        <v>5109</v>
      </c>
      <c r="AJ2631" s="2823">
        <f>9.99*1.12</f>
        <v>11.188800000000001</v>
      </c>
      <c r="AK2631" s="2581"/>
    </row>
    <row r="2632" spans="2:37" s="2693" customFormat="1" ht="17.25" customHeight="1" x14ac:dyDescent="0.2">
      <c r="B2632" s="3773" t="s">
        <v>5150</v>
      </c>
      <c r="C2632" s="3730"/>
      <c r="D2632" s="2564" t="s">
        <v>5328</v>
      </c>
      <c r="E2632" s="2565">
        <f>35*1.12</f>
        <v>39.200000000000003</v>
      </c>
      <c r="F2632" s="2565">
        <f>11.19*1.12</f>
        <v>12.5328</v>
      </c>
      <c r="G2632" s="2568" t="s">
        <v>1545</v>
      </c>
      <c r="H2632" s="2568" t="s">
        <v>1545</v>
      </c>
      <c r="I2632" s="2568" t="s">
        <v>1545</v>
      </c>
      <c r="J2632" s="2649" t="s">
        <v>5329</v>
      </c>
      <c r="K2632" s="2566">
        <v>0.16800000000000001</v>
      </c>
      <c r="L2632" s="2566">
        <v>0.16800000000000001</v>
      </c>
      <c r="M2632" s="2656" t="s">
        <v>5329</v>
      </c>
      <c r="N2632" s="2620" t="s">
        <v>5329</v>
      </c>
      <c r="O2632" s="2566">
        <v>0.16800000000000001</v>
      </c>
      <c r="P2632" s="2566">
        <v>0.16800000000000001</v>
      </c>
      <c r="Q2632" s="2566">
        <v>0.16800000000000001</v>
      </c>
      <c r="R2632" s="2566">
        <v>0.16800000000000001</v>
      </c>
      <c r="S2632" s="2621">
        <v>0.56000000000000005</v>
      </c>
      <c r="T2632" s="2568" t="s">
        <v>1545</v>
      </c>
      <c r="U2632" s="2568" t="s">
        <v>1545</v>
      </c>
      <c r="V2632" s="2569" t="s">
        <v>1144</v>
      </c>
      <c r="W2632" s="2566">
        <v>2.8000000000000004E-2</v>
      </c>
      <c r="X2632" s="2566">
        <v>6.720000000000001E-2</v>
      </c>
      <c r="Y2632" s="2569" t="s">
        <v>1545</v>
      </c>
      <c r="Z2632" s="2569" t="s">
        <v>1545</v>
      </c>
      <c r="AA2632" s="2569" t="s">
        <v>1545</v>
      </c>
      <c r="AB2632" s="2569" t="s">
        <v>1545</v>
      </c>
      <c r="AC2632" s="2566">
        <v>6.720000000000001E-2</v>
      </c>
      <c r="AD2632" s="2565">
        <v>14.918400000000002</v>
      </c>
      <c r="AE2632" s="2569" t="s">
        <v>51</v>
      </c>
      <c r="AF2632" s="2570">
        <v>3.6960000000000007E-2</v>
      </c>
      <c r="AG2632" s="2570">
        <v>0.11200000000000002</v>
      </c>
      <c r="AH2632" s="2622" t="s">
        <v>5108</v>
      </c>
      <c r="AI2632" s="2622" t="s">
        <v>5109</v>
      </c>
      <c r="AJ2632" s="2824">
        <v>11.188800000000001</v>
      </c>
      <c r="AK2632" s="2581"/>
    </row>
    <row r="2633" spans="2:37" s="2693" customFormat="1" ht="17.25" customHeight="1" x14ac:dyDescent="0.2">
      <c r="B2633" s="3773" t="s">
        <v>5151</v>
      </c>
      <c r="C2633" s="3730"/>
      <c r="D2633" s="2564" t="s">
        <v>5330</v>
      </c>
      <c r="E2633" s="2565">
        <f>40*1.12</f>
        <v>44.800000000000004</v>
      </c>
      <c r="F2633" s="2565">
        <f>12.86*1.12</f>
        <v>14.4032</v>
      </c>
      <c r="G2633" s="2568" t="s">
        <v>1545</v>
      </c>
      <c r="H2633" s="2568" t="s">
        <v>1545</v>
      </c>
      <c r="I2633" s="2568" t="s">
        <v>1545</v>
      </c>
      <c r="J2633" s="2649" t="s">
        <v>5331</v>
      </c>
      <c r="K2633" s="2566">
        <v>0.16800000000000001</v>
      </c>
      <c r="L2633" s="2566">
        <v>0.16800000000000001</v>
      </c>
      <c r="M2633" s="2656" t="s">
        <v>5331</v>
      </c>
      <c r="N2633" s="2620" t="s">
        <v>5331</v>
      </c>
      <c r="O2633" s="2566">
        <v>0.16800000000000001</v>
      </c>
      <c r="P2633" s="2566">
        <v>0.16800000000000001</v>
      </c>
      <c r="Q2633" s="2566">
        <v>0.16800000000000001</v>
      </c>
      <c r="R2633" s="2566">
        <v>0.16800000000000001</v>
      </c>
      <c r="S2633" s="2621">
        <v>0.56000000000000005</v>
      </c>
      <c r="T2633" s="2568" t="s">
        <v>1545</v>
      </c>
      <c r="U2633" s="2568" t="s">
        <v>1545</v>
      </c>
      <c r="V2633" s="2569" t="s">
        <v>1144</v>
      </c>
      <c r="W2633" s="2566">
        <v>2.8000000000000004E-2</v>
      </c>
      <c r="X2633" s="2566">
        <v>6.720000000000001E-2</v>
      </c>
      <c r="Y2633" s="2569" t="s">
        <v>1545</v>
      </c>
      <c r="Z2633" s="2569" t="s">
        <v>1545</v>
      </c>
      <c r="AA2633" s="2569" t="s">
        <v>1545</v>
      </c>
      <c r="AB2633" s="2569" t="s">
        <v>1545</v>
      </c>
      <c r="AC2633" s="2566">
        <v>6.720000000000001E-2</v>
      </c>
      <c r="AD2633" s="2565">
        <v>18.648</v>
      </c>
      <c r="AE2633" s="2569" t="s">
        <v>406</v>
      </c>
      <c r="AF2633" s="2570">
        <v>3.6960000000000007E-2</v>
      </c>
      <c r="AG2633" s="2570">
        <v>0.11200000000000002</v>
      </c>
      <c r="AH2633" s="2622" t="s">
        <v>5108</v>
      </c>
      <c r="AI2633" s="2622" t="s">
        <v>5109</v>
      </c>
      <c r="AJ2633" s="2824">
        <v>11.188800000000001</v>
      </c>
      <c r="AK2633" s="2581"/>
    </row>
    <row r="2634" spans="2:37" s="2693" customFormat="1" ht="17.25" customHeight="1" x14ac:dyDescent="0.2">
      <c r="B2634" s="3773" t="s">
        <v>5152</v>
      </c>
      <c r="C2634" s="3730"/>
      <c r="D2634" s="2564" t="s">
        <v>5332</v>
      </c>
      <c r="E2634" s="2565">
        <f>50*1.12</f>
        <v>56.000000000000007</v>
      </c>
      <c r="F2634" s="2565">
        <f>19.53*1.12</f>
        <v>21.873600000000003</v>
      </c>
      <c r="G2634" s="2568" t="s">
        <v>1545</v>
      </c>
      <c r="H2634" s="2568" t="s">
        <v>1545</v>
      </c>
      <c r="I2634" s="2568" t="s">
        <v>1545</v>
      </c>
      <c r="J2634" s="2649" t="s">
        <v>5333</v>
      </c>
      <c r="K2634" s="2566">
        <v>0.16800000000000001</v>
      </c>
      <c r="L2634" s="2566">
        <v>0.16800000000000001</v>
      </c>
      <c r="M2634" s="2656" t="s">
        <v>5333</v>
      </c>
      <c r="N2634" s="2620" t="s">
        <v>5333</v>
      </c>
      <c r="O2634" s="2566">
        <v>0.16800000000000001</v>
      </c>
      <c r="P2634" s="2566">
        <v>0.16800000000000001</v>
      </c>
      <c r="Q2634" s="2566">
        <v>0.16800000000000001</v>
      </c>
      <c r="R2634" s="2566">
        <v>0.16800000000000001</v>
      </c>
      <c r="S2634" s="2621">
        <v>0.56000000000000005</v>
      </c>
      <c r="T2634" s="2568" t="s">
        <v>1545</v>
      </c>
      <c r="U2634" s="2568" t="s">
        <v>1545</v>
      </c>
      <c r="V2634" s="2569" t="s">
        <v>1144</v>
      </c>
      <c r="W2634" s="2566">
        <v>2.8000000000000004E-2</v>
      </c>
      <c r="X2634" s="2566">
        <v>6.720000000000001E-2</v>
      </c>
      <c r="Y2634" s="2569" t="s">
        <v>1545</v>
      </c>
      <c r="Z2634" s="2569" t="s">
        <v>1545</v>
      </c>
      <c r="AA2634" s="2569" t="s">
        <v>1545</v>
      </c>
      <c r="AB2634" s="2569" t="s">
        <v>1545</v>
      </c>
      <c r="AC2634" s="2566">
        <v>6.720000000000001E-2</v>
      </c>
      <c r="AD2634" s="2565">
        <v>22.377600000000001</v>
      </c>
      <c r="AE2634" s="2569" t="s">
        <v>5153</v>
      </c>
      <c r="AF2634" s="2570">
        <v>3.6960000000000007E-2</v>
      </c>
      <c r="AG2634" s="2570">
        <v>0.11200000000000002</v>
      </c>
      <c r="AH2634" s="2622" t="s">
        <v>5108</v>
      </c>
      <c r="AI2634" s="2622" t="s">
        <v>5109</v>
      </c>
      <c r="AJ2634" s="2824">
        <v>11.188800000000001</v>
      </c>
      <c r="AK2634" s="2581"/>
    </row>
    <row r="2635" spans="2:37" s="2693" customFormat="1" ht="17.25" customHeight="1" x14ac:dyDescent="0.2">
      <c r="B2635" s="3773" t="s">
        <v>5334</v>
      </c>
      <c r="C2635" s="3730"/>
      <c r="D2635" s="2564" t="s">
        <v>5335</v>
      </c>
      <c r="E2635" s="2565">
        <f>30*1.12</f>
        <v>33.6</v>
      </c>
      <c r="F2635" s="2565">
        <f>19.51*1.12</f>
        <v>21.851200000000002</v>
      </c>
      <c r="G2635" s="2568" t="s">
        <v>1545</v>
      </c>
      <c r="H2635" s="2568" t="s">
        <v>1545</v>
      </c>
      <c r="I2635" s="2568" t="s">
        <v>1545</v>
      </c>
      <c r="J2635" s="2649" t="s">
        <v>5333</v>
      </c>
      <c r="K2635" s="2566">
        <v>0.16800000000000001</v>
      </c>
      <c r="L2635" s="2566">
        <v>0.16800000000000001</v>
      </c>
      <c r="M2635" s="2656" t="s">
        <v>5333</v>
      </c>
      <c r="N2635" s="2620" t="s">
        <v>5333</v>
      </c>
      <c r="O2635" s="2566">
        <v>0.16800000000000001</v>
      </c>
      <c r="P2635" s="2566">
        <v>0.16800000000000001</v>
      </c>
      <c r="Q2635" s="2566">
        <v>0.16800000000000001</v>
      </c>
      <c r="R2635" s="2566">
        <v>0.16800000000000001</v>
      </c>
      <c r="S2635" s="2621">
        <v>0.56000000000000005</v>
      </c>
      <c r="T2635" s="2568" t="s">
        <v>1545</v>
      </c>
      <c r="U2635" s="2568" t="s">
        <v>1545</v>
      </c>
      <c r="V2635" s="2569" t="s">
        <v>1144</v>
      </c>
      <c r="W2635" s="2566">
        <v>2.8000000000000004E-2</v>
      </c>
      <c r="X2635" s="2566">
        <v>6.720000000000001E-2</v>
      </c>
      <c r="Y2635" s="2569" t="s">
        <v>1545</v>
      </c>
      <c r="Z2635" s="2569" t="s">
        <v>1545</v>
      </c>
      <c r="AA2635" s="2569" t="s">
        <v>1545</v>
      </c>
      <c r="AB2635" s="2569" t="s">
        <v>1545</v>
      </c>
      <c r="AC2635" s="2566">
        <v>6.720000000000001E-2</v>
      </c>
      <c r="AD2635" s="2565">
        <v>11.188800000000001</v>
      </c>
      <c r="AE2635" s="2569" t="s">
        <v>49</v>
      </c>
      <c r="AF2635" s="2570">
        <v>3.6960000000000007E-2</v>
      </c>
      <c r="AG2635" s="2570">
        <v>0.11200000000000002</v>
      </c>
      <c r="AH2635" s="2622" t="s">
        <v>1545</v>
      </c>
      <c r="AI2635" s="2622" t="s">
        <v>1545</v>
      </c>
      <c r="AJ2635" s="2724" t="s">
        <v>1545</v>
      </c>
      <c r="AK2635" s="2581"/>
    </row>
    <row r="2636" spans="2:37" s="2693" customFormat="1" ht="17.25" customHeight="1" x14ac:dyDescent="0.2">
      <c r="B2636" s="3773" t="s">
        <v>5156</v>
      </c>
      <c r="C2636" s="3730"/>
      <c r="D2636" s="2564" t="s">
        <v>5336</v>
      </c>
      <c r="E2636" s="2565">
        <f>35*1.12</f>
        <v>39.200000000000003</v>
      </c>
      <c r="F2636" s="2565">
        <f>21.18*1.12</f>
        <v>23.721600000000002</v>
      </c>
      <c r="G2636" s="2568" t="s">
        <v>1545</v>
      </c>
      <c r="H2636" s="2568" t="s">
        <v>1545</v>
      </c>
      <c r="I2636" s="2568" t="s">
        <v>1545</v>
      </c>
      <c r="J2636" s="2649" t="s">
        <v>5337</v>
      </c>
      <c r="K2636" s="2566">
        <v>0.16800000000000001</v>
      </c>
      <c r="L2636" s="2566">
        <v>0.16800000000000001</v>
      </c>
      <c r="M2636" s="2656" t="s">
        <v>5337</v>
      </c>
      <c r="N2636" s="2620" t="s">
        <v>5337</v>
      </c>
      <c r="O2636" s="2566">
        <v>0.16800000000000001</v>
      </c>
      <c r="P2636" s="2566">
        <v>0.16800000000000001</v>
      </c>
      <c r="Q2636" s="2566">
        <v>0.16800000000000001</v>
      </c>
      <c r="R2636" s="2566">
        <v>0.16800000000000001</v>
      </c>
      <c r="S2636" s="2621">
        <v>0.56000000000000005</v>
      </c>
      <c r="T2636" s="2568" t="s">
        <v>1545</v>
      </c>
      <c r="U2636" s="2568" t="s">
        <v>1545</v>
      </c>
      <c r="V2636" s="2569" t="s">
        <v>1144</v>
      </c>
      <c r="W2636" s="2566">
        <v>2.8000000000000004E-2</v>
      </c>
      <c r="X2636" s="2566">
        <v>6.720000000000001E-2</v>
      </c>
      <c r="Y2636" s="2569" t="s">
        <v>1545</v>
      </c>
      <c r="Z2636" s="2569" t="s">
        <v>1545</v>
      </c>
      <c r="AA2636" s="2569" t="s">
        <v>1545</v>
      </c>
      <c r="AB2636" s="2569" t="s">
        <v>1545</v>
      </c>
      <c r="AC2636" s="2566">
        <v>6.720000000000001E-2</v>
      </c>
      <c r="AD2636" s="2565">
        <v>14.918400000000002</v>
      </c>
      <c r="AE2636" s="2569" t="s">
        <v>51</v>
      </c>
      <c r="AF2636" s="2570">
        <v>3.6960000000000007E-2</v>
      </c>
      <c r="AG2636" s="2570">
        <v>0.11200000000000002</v>
      </c>
      <c r="AH2636" s="2622" t="s">
        <v>1545</v>
      </c>
      <c r="AI2636" s="2622" t="s">
        <v>1545</v>
      </c>
      <c r="AJ2636" s="2724" t="s">
        <v>1545</v>
      </c>
      <c r="AK2636" s="2581"/>
    </row>
    <row r="2637" spans="2:37" s="2693" customFormat="1" ht="17.25" customHeight="1" x14ac:dyDescent="0.2">
      <c r="B2637" s="3773" t="s">
        <v>5157</v>
      </c>
      <c r="C2637" s="3730"/>
      <c r="D2637" s="2564" t="s">
        <v>5338</v>
      </c>
      <c r="E2637" s="2565">
        <f>40*1.12</f>
        <v>44.800000000000004</v>
      </c>
      <c r="F2637" s="2565">
        <f>22.85*1.12</f>
        <v>25.592000000000002</v>
      </c>
      <c r="G2637" s="2568" t="s">
        <v>1545</v>
      </c>
      <c r="H2637" s="2568" t="s">
        <v>1545</v>
      </c>
      <c r="I2637" s="2568" t="s">
        <v>1545</v>
      </c>
      <c r="J2637" s="2649" t="s">
        <v>5339</v>
      </c>
      <c r="K2637" s="2566">
        <v>0.16800000000000001</v>
      </c>
      <c r="L2637" s="2566">
        <v>0.16800000000000001</v>
      </c>
      <c r="M2637" s="2656" t="s">
        <v>5339</v>
      </c>
      <c r="N2637" s="2620" t="s">
        <v>5339</v>
      </c>
      <c r="O2637" s="2566">
        <v>0.16800000000000001</v>
      </c>
      <c r="P2637" s="2566">
        <v>0.16800000000000001</v>
      </c>
      <c r="Q2637" s="2566">
        <v>0.16800000000000001</v>
      </c>
      <c r="R2637" s="2566">
        <v>0.16800000000000001</v>
      </c>
      <c r="S2637" s="2621">
        <v>0.56000000000000005</v>
      </c>
      <c r="T2637" s="2568" t="s">
        <v>1545</v>
      </c>
      <c r="U2637" s="2568" t="s">
        <v>1545</v>
      </c>
      <c r="V2637" s="2569" t="s">
        <v>1144</v>
      </c>
      <c r="W2637" s="2566">
        <v>2.8000000000000004E-2</v>
      </c>
      <c r="X2637" s="2566">
        <v>6.720000000000001E-2</v>
      </c>
      <c r="Y2637" s="2569" t="s">
        <v>1545</v>
      </c>
      <c r="Z2637" s="2569" t="s">
        <v>1545</v>
      </c>
      <c r="AA2637" s="2569" t="s">
        <v>1545</v>
      </c>
      <c r="AB2637" s="2569" t="s">
        <v>1545</v>
      </c>
      <c r="AC2637" s="2566">
        <v>6.720000000000001E-2</v>
      </c>
      <c r="AD2637" s="2565">
        <v>18.648</v>
      </c>
      <c r="AE2637" s="2569" t="s">
        <v>406</v>
      </c>
      <c r="AF2637" s="2570">
        <v>3.6960000000000007E-2</v>
      </c>
      <c r="AG2637" s="2570">
        <v>0.11200000000000002</v>
      </c>
      <c r="AH2637" s="2622" t="s">
        <v>1545</v>
      </c>
      <c r="AI2637" s="2622" t="s">
        <v>1545</v>
      </c>
      <c r="AJ2637" s="2724" t="s">
        <v>1545</v>
      </c>
      <c r="AK2637" s="2581"/>
    </row>
    <row r="2638" spans="2:37" s="2693" customFormat="1" ht="17.25" customHeight="1" x14ac:dyDescent="0.2">
      <c r="B2638" s="3773" t="s">
        <v>5158</v>
      </c>
      <c r="C2638" s="3730"/>
      <c r="D2638" s="2564" t="s">
        <v>5340</v>
      </c>
      <c r="E2638" s="2565">
        <f>50*1.12</f>
        <v>56.000000000000007</v>
      </c>
      <c r="F2638" s="2565">
        <f>29.52*1.12</f>
        <v>33.062400000000004</v>
      </c>
      <c r="G2638" s="2568" t="s">
        <v>1545</v>
      </c>
      <c r="H2638" s="2568" t="s">
        <v>1545</v>
      </c>
      <c r="I2638" s="2568" t="s">
        <v>1545</v>
      </c>
      <c r="J2638" s="2649" t="s">
        <v>5341</v>
      </c>
      <c r="K2638" s="2566">
        <v>0.16800000000000001</v>
      </c>
      <c r="L2638" s="2566">
        <v>0.16800000000000001</v>
      </c>
      <c r="M2638" s="2656" t="s">
        <v>5341</v>
      </c>
      <c r="N2638" s="2620" t="s">
        <v>5341</v>
      </c>
      <c r="O2638" s="2566">
        <v>0.16800000000000001</v>
      </c>
      <c r="P2638" s="2566">
        <v>0.16800000000000001</v>
      </c>
      <c r="Q2638" s="2566">
        <v>0.16800000000000001</v>
      </c>
      <c r="R2638" s="2566">
        <v>0.16800000000000001</v>
      </c>
      <c r="S2638" s="2621">
        <v>0.56000000000000005</v>
      </c>
      <c r="T2638" s="2568" t="s">
        <v>1545</v>
      </c>
      <c r="U2638" s="2568" t="s">
        <v>1545</v>
      </c>
      <c r="V2638" s="2569" t="s">
        <v>1144</v>
      </c>
      <c r="W2638" s="2566">
        <v>2.8000000000000004E-2</v>
      </c>
      <c r="X2638" s="2566">
        <v>6.720000000000001E-2</v>
      </c>
      <c r="Y2638" s="2569" t="s">
        <v>1545</v>
      </c>
      <c r="Z2638" s="2569" t="s">
        <v>1545</v>
      </c>
      <c r="AA2638" s="2569" t="s">
        <v>1545</v>
      </c>
      <c r="AB2638" s="2569" t="s">
        <v>1545</v>
      </c>
      <c r="AC2638" s="2566">
        <v>6.720000000000001E-2</v>
      </c>
      <c r="AD2638" s="2565">
        <v>22.377600000000001</v>
      </c>
      <c r="AE2638" s="2569" t="s">
        <v>5153</v>
      </c>
      <c r="AF2638" s="2570">
        <v>3.6960000000000007E-2</v>
      </c>
      <c r="AG2638" s="2570">
        <v>0.11200000000000002</v>
      </c>
      <c r="AH2638" s="2622" t="s">
        <v>1545</v>
      </c>
      <c r="AI2638" s="2622" t="s">
        <v>1545</v>
      </c>
      <c r="AJ2638" s="2724" t="s">
        <v>1545</v>
      </c>
      <c r="AK2638" s="2581"/>
    </row>
    <row r="2639" spans="2:37" s="2693" customFormat="1" ht="17.25" customHeight="1" x14ac:dyDescent="0.2">
      <c r="B2639" s="3773" t="s">
        <v>5342</v>
      </c>
      <c r="C2639" s="3730"/>
      <c r="D2639" s="2564" t="s">
        <v>5343</v>
      </c>
      <c r="E2639" s="2565">
        <v>28</v>
      </c>
      <c r="F2639" s="2565">
        <f>14.51*1.12</f>
        <v>16.251200000000001</v>
      </c>
      <c r="G2639" s="2568" t="s">
        <v>1545</v>
      </c>
      <c r="H2639" s="2568" t="s">
        <v>1545</v>
      </c>
      <c r="I2639" s="2568" t="s">
        <v>1545</v>
      </c>
      <c r="J2639" s="2649" t="s">
        <v>5344</v>
      </c>
      <c r="K2639" s="2566">
        <v>0.16800000000000001</v>
      </c>
      <c r="L2639" s="2566">
        <v>0.16800000000000001</v>
      </c>
      <c r="M2639" s="2649" t="s">
        <v>5344</v>
      </c>
      <c r="N2639" s="2649" t="s">
        <v>5344</v>
      </c>
      <c r="O2639" s="2566">
        <v>0.16800000000000001</v>
      </c>
      <c r="P2639" s="2566">
        <v>0.16800000000000001</v>
      </c>
      <c r="Q2639" s="2566">
        <v>0.16800000000000001</v>
      </c>
      <c r="R2639" s="2566">
        <v>0.16800000000000001</v>
      </c>
      <c r="S2639" s="2621">
        <v>0.56000000000000005</v>
      </c>
      <c r="T2639" s="2568" t="s">
        <v>1545</v>
      </c>
      <c r="U2639" s="2568" t="s">
        <v>1545</v>
      </c>
      <c r="V2639" s="2569" t="s">
        <v>1144</v>
      </c>
      <c r="W2639" s="2566">
        <v>2.8000000000000004E-2</v>
      </c>
      <c r="X2639" s="2566">
        <v>6.720000000000001E-2</v>
      </c>
      <c r="Y2639" s="2569" t="s">
        <v>1545</v>
      </c>
      <c r="Z2639" s="2569" t="s">
        <v>1545</v>
      </c>
      <c r="AA2639" s="2569" t="s">
        <v>1545</v>
      </c>
      <c r="AB2639" s="2569" t="s">
        <v>1545</v>
      </c>
      <c r="AC2639" s="2566">
        <v>6.720000000000001E-2</v>
      </c>
      <c r="AD2639" s="2565">
        <v>11.188800000000001</v>
      </c>
      <c r="AE2639" s="2569" t="s">
        <v>49</v>
      </c>
      <c r="AF2639" s="2570">
        <v>3.6960000000000007E-2</v>
      </c>
      <c r="AG2639" s="2570">
        <v>0.11200000000000002</v>
      </c>
      <c r="AH2639" s="2622" t="s">
        <v>1545</v>
      </c>
      <c r="AI2639" s="2622" t="s">
        <v>1545</v>
      </c>
      <c r="AJ2639" s="2658" t="s">
        <v>1545</v>
      </c>
      <c r="AK2639" s="2581"/>
    </row>
    <row r="2640" spans="2:37" s="2693" customFormat="1" ht="17.25" customHeight="1" x14ac:dyDescent="0.2">
      <c r="B2640" s="3773" t="s">
        <v>5165</v>
      </c>
      <c r="C2640" s="3730"/>
      <c r="D2640" s="2564" t="s">
        <v>5345</v>
      </c>
      <c r="E2640" s="2565">
        <f>30*1.12</f>
        <v>33.6</v>
      </c>
      <c r="F2640" s="2565">
        <f>9.52*1.12</f>
        <v>10.6624</v>
      </c>
      <c r="G2640" s="2568" t="s">
        <v>1545</v>
      </c>
      <c r="H2640" s="2568" t="s">
        <v>1545</v>
      </c>
      <c r="I2640" s="2568" t="s">
        <v>1545</v>
      </c>
      <c r="J2640" s="2649" t="s">
        <v>5327</v>
      </c>
      <c r="K2640" s="2566">
        <v>0.16800000000000001</v>
      </c>
      <c r="L2640" s="2566">
        <v>0.16800000000000001</v>
      </c>
      <c r="M2640" s="2649" t="s">
        <v>5327</v>
      </c>
      <c r="N2640" s="2649" t="s">
        <v>5327</v>
      </c>
      <c r="O2640" s="2566">
        <v>0.16800000000000001</v>
      </c>
      <c r="P2640" s="2566">
        <v>0.16800000000000001</v>
      </c>
      <c r="Q2640" s="2566">
        <v>0.16800000000000001</v>
      </c>
      <c r="R2640" s="2566">
        <v>0.16800000000000001</v>
      </c>
      <c r="S2640" s="2621">
        <v>0.56000000000000005</v>
      </c>
      <c r="T2640" s="2568" t="s">
        <v>1545</v>
      </c>
      <c r="U2640" s="2568" t="s">
        <v>1545</v>
      </c>
      <c r="V2640" s="2569" t="s">
        <v>1144</v>
      </c>
      <c r="W2640" s="2566">
        <v>2.8000000000000004E-2</v>
      </c>
      <c r="X2640" s="2566">
        <v>6.720000000000001E-2</v>
      </c>
      <c r="Y2640" s="2569" t="s">
        <v>1545</v>
      </c>
      <c r="Z2640" s="2569" t="s">
        <v>1545</v>
      </c>
      <c r="AA2640" s="2569" t="s">
        <v>1545</v>
      </c>
      <c r="AB2640" s="2569" t="s">
        <v>1545</v>
      </c>
      <c r="AC2640" s="2566">
        <v>6.720000000000001E-2</v>
      </c>
      <c r="AD2640" s="2565">
        <v>11.188800000000001</v>
      </c>
      <c r="AE2640" s="2569" t="s">
        <v>49</v>
      </c>
      <c r="AF2640" s="2570">
        <v>3.6960000000000007E-2</v>
      </c>
      <c r="AG2640" s="2570">
        <v>0.11200000000000002</v>
      </c>
      <c r="AH2640" s="2622" t="s">
        <v>5108</v>
      </c>
      <c r="AI2640" s="2622" t="s">
        <v>5109</v>
      </c>
      <c r="AJ2640" s="2824">
        <f>9.99*1.12</f>
        <v>11.188800000000001</v>
      </c>
      <c r="AK2640" s="2581"/>
    </row>
    <row r="2641" spans="2:37" s="2693" customFormat="1" ht="17.25" customHeight="1" x14ac:dyDescent="0.2">
      <c r="B2641" s="3773" t="s">
        <v>5166</v>
      </c>
      <c r="C2641" s="3730"/>
      <c r="D2641" s="2564" t="s">
        <v>5346</v>
      </c>
      <c r="E2641" s="2565">
        <f>35*1.12</f>
        <v>39.200000000000003</v>
      </c>
      <c r="F2641" s="2565">
        <f>11.19*1.12</f>
        <v>12.5328</v>
      </c>
      <c r="G2641" s="2568" t="s">
        <v>1545</v>
      </c>
      <c r="H2641" s="2568" t="s">
        <v>1545</v>
      </c>
      <c r="I2641" s="2568" t="s">
        <v>1545</v>
      </c>
      <c r="J2641" s="2649" t="s">
        <v>5329</v>
      </c>
      <c r="K2641" s="2566">
        <v>0.16800000000000001</v>
      </c>
      <c r="L2641" s="2566">
        <v>0.16800000000000001</v>
      </c>
      <c r="M2641" s="2649" t="s">
        <v>5329</v>
      </c>
      <c r="N2641" s="2649" t="s">
        <v>5329</v>
      </c>
      <c r="O2641" s="2566">
        <v>0.16800000000000001</v>
      </c>
      <c r="P2641" s="2566">
        <v>0.16800000000000001</v>
      </c>
      <c r="Q2641" s="2566">
        <v>0.16800000000000001</v>
      </c>
      <c r="R2641" s="2566">
        <v>0.16800000000000001</v>
      </c>
      <c r="S2641" s="2621">
        <v>0.56000000000000005</v>
      </c>
      <c r="T2641" s="2568" t="s">
        <v>1545</v>
      </c>
      <c r="U2641" s="2568" t="s">
        <v>1545</v>
      </c>
      <c r="V2641" s="2569" t="s">
        <v>1144</v>
      </c>
      <c r="W2641" s="2566">
        <v>2.8000000000000004E-2</v>
      </c>
      <c r="X2641" s="2566">
        <v>6.720000000000001E-2</v>
      </c>
      <c r="Y2641" s="2569" t="s">
        <v>1545</v>
      </c>
      <c r="Z2641" s="2569" t="s">
        <v>1545</v>
      </c>
      <c r="AA2641" s="2569" t="s">
        <v>1545</v>
      </c>
      <c r="AB2641" s="2569" t="s">
        <v>1545</v>
      </c>
      <c r="AC2641" s="2566">
        <v>6.720000000000001E-2</v>
      </c>
      <c r="AD2641" s="2565">
        <v>14.918400000000002</v>
      </c>
      <c r="AE2641" s="2569" t="s">
        <v>51</v>
      </c>
      <c r="AF2641" s="2570">
        <v>3.6960000000000007E-2</v>
      </c>
      <c r="AG2641" s="2570">
        <v>0.11200000000000002</v>
      </c>
      <c r="AH2641" s="2622" t="s">
        <v>5108</v>
      </c>
      <c r="AI2641" s="2622" t="s">
        <v>5109</v>
      </c>
      <c r="AJ2641" s="2824">
        <v>11.188800000000001</v>
      </c>
      <c r="AK2641" s="2581"/>
    </row>
    <row r="2642" spans="2:37" s="2693" customFormat="1" ht="17.25" customHeight="1" x14ac:dyDescent="0.2">
      <c r="B2642" s="3773" t="s">
        <v>5167</v>
      </c>
      <c r="C2642" s="3730"/>
      <c r="D2642" s="2564" t="s">
        <v>5347</v>
      </c>
      <c r="E2642" s="2565">
        <f>40*1.12</f>
        <v>44.800000000000004</v>
      </c>
      <c r="F2642" s="2565">
        <f>12.86*1.12</f>
        <v>14.4032</v>
      </c>
      <c r="G2642" s="2568" t="s">
        <v>1545</v>
      </c>
      <c r="H2642" s="2568" t="s">
        <v>1545</v>
      </c>
      <c r="I2642" s="2568" t="s">
        <v>1545</v>
      </c>
      <c r="J2642" s="2649" t="s">
        <v>5331</v>
      </c>
      <c r="K2642" s="2566">
        <v>0.16800000000000001</v>
      </c>
      <c r="L2642" s="2566">
        <v>0.16800000000000001</v>
      </c>
      <c r="M2642" s="2649" t="s">
        <v>5331</v>
      </c>
      <c r="N2642" s="2649" t="s">
        <v>5331</v>
      </c>
      <c r="O2642" s="2566">
        <v>0.16800000000000001</v>
      </c>
      <c r="P2642" s="2566">
        <v>0.16800000000000001</v>
      </c>
      <c r="Q2642" s="2566">
        <v>0.16800000000000001</v>
      </c>
      <c r="R2642" s="2566">
        <v>0.16800000000000001</v>
      </c>
      <c r="S2642" s="2621">
        <v>0.56000000000000005</v>
      </c>
      <c r="T2642" s="2568" t="s">
        <v>1545</v>
      </c>
      <c r="U2642" s="2568" t="s">
        <v>1545</v>
      </c>
      <c r="V2642" s="2569" t="s">
        <v>1144</v>
      </c>
      <c r="W2642" s="2566">
        <v>2.8000000000000004E-2</v>
      </c>
      <c r="X2642" s="2566">
        <v>6.720000000000001E-2</v>
      </c>
      <c r="Y2642" s="2569" t="s">
        <v>1545</v>
      </c>
      <c r="Z2642" s="2569" t="s">
        <v>1545</v>
      </c>
      <c r="AA2642" s="2569" t="s">
        <v>1545</v>
      </c>
      <c r="AB2642" s="2569" t="s">
        <v>1545</v>
      </c>
      <c r="AC2642" s="2566">
        <v>6.720000000000001E-2</v>
      </c>
      <c r="AD2642" s="2565">
        <v>18.648</v>
      </c>
      <c r="AE2642" s="2569" t="s">
        <v>406</v>
      </c>
      <c r="AF2642" s="2570">
        <v>3.6960000000000007E-2</v>
      </c>
      <c r="AG2642" s="2570">
        <v>0.11200000000000002</v>
      </c>
      <c r="AH2642" s="2622" t="s">
        <v>5108</v>
      </c>
      <c r="AI2642" s="2622" t="s">
        <v>5109</v>
      </c>
      <c r="AJ2642" s="2824">
        <v>11.188800000000001</v>
      </c>
      <c r="AK2642" s="2581"/>
    </row>
    <row r="2643" spans="2:37" s="2693" customFormat="1" ht="17.25" customHeight="1" x14ac:dyDescent="0.2">
      <c r="B2643" s="3773" t="s">
        <v>5168</v>
      </c>
      <c r="C2643" s="3730"/>
      <c r="D2643" s="2564" t="s">
        <v>5348</v>
      </c>
      <c r="E2643" s="2565">
        <f>50*1.12</f>
        <v>56.000000000000007</v>
      </c>
      <c r="F2643" s="2565">
        <f>19.53*1.12</f>
        <v>21.873600000000003</v>
      </c>
      <c r="G2643" s="2568" t="s">
        <v>1545</v>
      </c>
      <c r="H2643" s="2568" t="s">
        <v>1545</v>
      </c>
      <c r="I2643" s="2568" t="s">
        <v>1545</v>
      </c>
      <c r="J2643" s="2649" t="s">
        <v>5333</v>
      </c>
      <c r="K2643" s="2566">
        <v>0.16800000000000001</v>
      </c>
      <c r="L2643" s="2566">
        <v>0.16800000000000001</v>
      </c>
      <c r="M2643" s="2649" t="s">
        <v>5333</v>
      </c>
      <c r="N2643" s="2649" t="s">
        <v>5333</v>
      </c>
      <c r="O2643" s="2566">
        <v>0.16800000000000001</v>
      </c>
      <c r="P2643" s="2566">
        <v>0.16800000000000001</v>
      </c>
      <c r="Q2643" s="2566">
        <v>0.16800000000000001</v>
      </c>
      <c r="R2643" s="2566">
        <v>0.16800000000000001</v>
      </c>
      <c r="S2643" s="2621">
        <v>0.56000000000000005</v>
      </c>
      <c r="T2643" s="2568" t="s">
        <v>1545</v>
      </c>
      <c r="U2643" s="2568" t="s">
        <v>1545</v>
      </c>
      <c r="V2643" s="2569" t="s">
        <v>1144</v>
      </c>
      <c r="W2643" s="2566">
        <v>2.8000000000000004E-2</v>
      </c>
      <c r="X2643" s="2566">
        <v>6.720000000000001E-2</v>
      </c>
      <c r="Y2643" s="2569" t="s">
        <v>1545</v>
      </c>
      <c r="Z2643" s="2569" t="s">
        <v>1545</v>
      </c>
      <c r="AA2643" s="2569" t="s">
        <v>1545</v>
      </c>
      <c r="AB2643" s="2569" t="s">
        <v>1545</v>
      </c>
      <c r="AC2643" s="2566">
        <v>6.720000000000001E-2</v>
      </c>
      <c r="AD2643" s="2565">
        <v>22.377600000000001</v>
      </c>
      <c r="AE2643" s="2569" t="s">
        <v>5153</v>
      </c>
      <c r="AF2643" s="2570">
        <v>3.6960000000000007E-2</v>
      </c>
      <c r="AG2643" s="2570">
        <v>0.11200000000000002</v>
      </c>
      <c r="AH2643" s="2622" t="s">
        <v>5108</v>
      </c>
      <c r="AI2643" s="2622" t="s">
        <v>5109</v>
      </c>
      <c r="AJ2643" s="2824">
        <v>11.188800000000001</v>
      </c>
      <c r="AK2643" s="2581"/>
    </row>
    <row r="2644" spans="2:37" s="2693" customFormat="1" ht="17.25" customHeight="1" x14ac:dyDescent="0.2">
      <c r="B2644" s="3773" t="s">
        <v>5169</v>
      </c>
      <c r="C2644" s="3730"/>
      <c r="D2644" s="2564" t="s">
        <v>5349</v>
      </c>
      <c r="E2644" s="2565">
        <v>28</v>
      </c>
      <c r="F2644" s="2565">
        <f>14.51*1.12</f>
        <v>16.251200000000001</v>
      </c>
      <c r="G2644" s="2568" t="s">
        <v>1545</v>
      </c>
      <c r="H2644" s="2568" t="s">
        <v>1545</v>
      </c>
      <c r="I2644" s="2568" t="s">
        <v>1545</v>
      </c>
      <c r="J2644" s="2649" t="s">
        <v>5344</v>
      </c>
      <c r="K2644" s="2566">
        <v>0.16800000000000001</v>
      </c>
      <c r="L2644" s="2566">
        <v>0.16800000000000001</v>
      </c>
      <c r="M2644" s="2649" t="s">
        <v>5344</v>
      </c>
      <c r="N2644" s="2649" t="s">
        <v>5344</v>
      </c>
      <c r="O2644" s="2566">
        <v>0.16800000000000001</v>
      </c>
      <c r="P2644" s="2566">
        <v>0.16800000000000001</v>
      </c>
      <c r="Q2644" s="2566">
        <v>0.16800000000000001</v>
      </c>
      <c r="R2644" s="2566">
        <v>0.16800000000000001</v>
      </c>
      <c r="S2644" s="2621">
        <v>0.56000000000000005</v>
      </c>
      <c r="T2644" s="2568" t="s">
        <v>1545</v>
      </c>
      <c r="U2644" s="2568" t="s">
        <v>1545</v>
      </c>
      <c r="V2644" s="2569" t="s">
        <v>1144</v>
      </c>
      <c r="W2644" s="2566">
        <v>2.8000000000000004E-2</v>
      </c>
      <c r="X2644" s="2566">
        <v>6.720000000000001E-2</v>
      </c>
      <c r="Y2644" s="2569" t="s">
        <v>1545</v>
      </c>
      <c r="Z2644" s="2569" t="s">
        <v>1545</v>
      </c>
      <c r="AA2644" s="2569" t="s">
        <v>1545</v>
      </c>
      <c r="AB2644" s="2569" t="s">
        <v>1545</v>
      </c>
      <c r="AC2644" s="2566">
        <v>6.720000000000001E-2</v>
      </c>
      <c r="AD2644" s="2565">
        <v>11.188800000000001</v>
      </c>
      <c r="AE2644" s="2569" t="s">
        <v>49</v>
      </c>
      <c r="AF2644" s="2570">
        <v>3.6960000000000007E-2</v>
      </c>
      <c r="AG2644" s="2570">
        <v>0.11200000000000002</v>
      </c>
      <c r="AH2644" s="2622" t="s">
        <v>1545</v>
      </c>
      <c r="AI2644" s="2622" t="s">
        <v>1545</v>
      </c>
      <c r="AJ2644" s="2724" t="s">
        <v>1545</v>
      </c>
      <c r="AK2644" s="2581"/>
    </row>
    <row r="2645" spans="2:37" s="2693" customFormat="1" ht="17.25" customHeight="1" x14ac:dyDescent="0.2">
      <c r="B2645" s="3773" t="s">
        <v>5350</v>
      </c>
      <c r="C2645" s="3730"/>
      <c r="D2645" s="2564" t="s">
        <v>5351</v>
      </c>
      <c r="E2645" s="2565">
        <f>30*1.12</f>
        <v>33.6</v>
      </c>
      <c r="F2645" s="2565">
        <f>19.51*1.12</f>
        <v>21.851200000000002</v>
      </c>
      <c r="G2645" s="2568" t="s">
        <v>1545</v>
      </c>
      <c r="H2645" s="2568" t="s">
        <v>1545</v>
      </c>
      <c r="I2645" s="2568" t="s">
        <v>1545</v>
      </c>
      <c r="J2645" s="2649" t="s">
        <v>5333</v>
      </c>
      <c r="K2645" s="2566">
        <v>0.16800000000000001</v>
      </c>
      <c r="L2645" s="2566">
        <v>0.16800000000000001</v>
      </c>
      <c r="M2645" s="2649" t="s">
        <v>5333</v>
      </c>
      <c r="N2645" s="2649" t="s">
        <v>5333</v>
      </c>
      <c r="O2645" s="2566">
        <v>0.16800000000000001</v>
      </c>
      <c r="P2645" s="2566">
        <v>0.16800000000000001</v>
      </c>
      <c r="Q2645" s="2566">
        <v>0.16800000000000001</v>
      </c>
      <c r="R2645" s="2566">
        <v>0.16800000000000001</v>
      </c>
      <c r="S2645" s="2621">
        <v>0.56000000000000005</v>
      </c>
      <c r="T2645" s="2568" t="s">
        <v>1545</v>
      </c>
      <c r="U2645" s="2568" t="s">
        <v>1545</v>
      </c>
      <c r="V2645" s="2569" t="s">
        <v>1144</v>
      </c>
      <c r="W2645" s="2566">
        <v>2.8000000000000004E-2</v>
      </c>
      <c r="X2645" s="2566">
        <v>6.720000000000001E-2</v>
      </c>
      <c r="Y2645" s="2569" t="s">
        <v>1545</v>
      </c>
      <c r="Z2645" s="2569" t="s">
        <v>1545</v>
      </c>
      <c r="AA2645" s="2569" t="s">
        <v>1545</v>
      </c>
      <c r="AB2645" s="2569" t="s">
        <v>1545</v>
      </c>
      <c r="AC2645" s="2566">
        <v>6.720000000000001E-2</v>
      </c>
      <c r="AD2645" s="2565">
        <v>11.188800000000001</v>
      </c>
      <c r="AE2645" s="2569" t="s">
        <v>49</v>
      </c>
      <c r="AF2645" s="2570">
        <v>3.6960000000000007E-2</v>
      </c>
      <c r="AG2645" s="2570">
        <v>0.11200000000000002</v>
      </c>
      <c r="AH2645" s="2622" t="s">
        <v>1545</v>
      </c>
      <c r="AI2645" s="2622" t="s">
        <v>1545</v>
      </c>
      <c r="AJ2645" s="2724" t="s">
        <v>1545</v>
      </c>
      <c r="AK2645" s="2581"/>
    </row>
    <row r="2646" spans="2:37" s="2693" customFormat="1" ht="17.25" customHeight="1" x14ac:dyDescent="0.2">
      <c r="B2646" s="3773" t="s">
        <v>5171</v>
      </c>
      <c r="C2646" s="3730"/>
      <c r="D2646" s="2564" t="s">
        <v>5352</v>
      </c>
      <c r="E2646" s="2565">
        <f>35*1.12</f>
        <v>39.200000000000003</v>
      </c>
      <c r="F2646" s="2565">
        <f>21.18*1.12</f>
        <v>23.721600000000002</v>
      </c>
      <c r="G2646" s="2568" t="s">
        <v>1545</v>
      </c>
      <c r="H2646" s="2568" t="s">
        <v>1545</v>
      </c>
      <c r="I2646" s="2568" t="s">
        <v>1545</v>
      </c>
      <c r="J2646" s="2649" t="s">
        <v>5337</v>
      </c>
      <c r="K2646" s="2566">
        <v>0.16800000000000001</v>
      </c>
      <c r="L2646" s="2566">
        <v>0.16800000000000001</v>
      </c>
      <c r="M2646" s="2649" t="s">
        <v>5337</v>
      </c>
      <c r="N2646" s="2649" t="s">
        <v>5337</v>
      </c>
      <c r="O2646" s="2566">
        <v>0.16800000000000001</v>
      </c>
      <c r="P2646" s="2566">
        <v>0.16800000000000001</v>
      </c>
      <c r="Q2646" s="2566">
        <v>0.16800000000000001</v>
      </c>
      <c r="R2646" s="2566">
        <v>0.16800000000000001</v>
      </c>
      <c r="S2646" s="2621">
        <v>0.56000000000000005</v>
      </c>
      <c r="T2646" s="2568" t="s">
        <v>1545</v>
      </c>
      <c r="U2646" s="2568" t="s">
        <v>1545</v>
      </c>
      <c r="V2646" s="2569" t="s">
        <v>1144</v>
      </c>
      <c r="W2646" s="2566">
        <v>2.8000000000000004E-2</v>
      </c>
      <c r="X2646" s="2566">
        <v>6.720000000000001E-2</v>
      </c>
      <c r="Y2646" s="2569" t="s">
        <v>1545</v>
      </c>
      <c r="Z2646" s="2569" t="s">
        <v>1545</v>
      </c>
      <c r="AA2646" s="2569" t="s">
        <v>1545</v>
      </c>
      <c r="AB2646" s="2569" t="s">
        <v>1545</v>
      </c>
      <c r="AC2646" s="2566">
        <v>6.720000000000001E-2</v>
      </c>
      <c r="AD2646" s="2565">
        <v>14.918400000000002</v>
      </c>
      <c r="AE2646" s="2569" t="s">
        <v>51</v>
      </c>
      <c r="AF2646" s="2570">
        <v>3.6960000000000007E-2</v>
      </c>
      <c r="AG2646" s="2570">
        <v>0.11200000000000002</v>
      </c>
      <c r="AH2646" s="2622" t="s">
        <v>1545</v>
      </c>
      <c r="AI2646" s="2622" t="s">
        <v>1545</v>
      </c>
      <c r="AJ2646" s="2724" t="s">
        <v>1545</v>
      </c>
      <c r="AK2646" s="2581"/>
    </row>
    <row r="2647" spans="2:37" s="2693" customFormat="1" ht="17.25" customHeight="1" x14ac:dyDescent="0.2">
      <c r="B2647" s="3773" t="s">
        <v>5172</v>
      </c>
      <c r="C2647" s="3730"/>
      <c r="D2647" s="2564" t="s">
        <v>5353</v>
      </c>
      <c r="E2647" s="2565">
        <f>40*1.12</f>
        <v>44.800000000000004</v>
      </c>
      <c r="F2647" s="2565">
        <f>22.85*1.12</f>
        <v>25.592000000000002</v>
      </c>
      <c r="G2647" s="2568" t="s">
        <v>1545</v>
      </c>
      <c r="H2647" s="2568" t="s">
        <v>1545</v>
      </c>
      <c r="I2647" s="2568" t="s">
        <v>1545</v>
      </c>
      <c r="J2647" s="2649" t="s">
        <v>5339</v>
      </c>
      <c r="K2647" s="2566">
        <v>0.16800000000000001</v>
      </c>
      <c r="L2647" s="2566">
        <v>0.16800000000000001</v>
      </c>
      <c r="M2647" s="2649" t="s">
        <v>5339</v>
      </c>
      <c r="N2647" s="2649" t="s">
        <v>5339</v>
      </c>
      <c r="O2647" s="2566">
        <v>0.16800000000000001</v>
      </c>
      <c r="P2647" s="2566">
        <v>0.16800000000000001</v>
      </c>
      <c r="Q2647" s="2566">
        <v>0.16800000000000001</v>
      </c>
      <c r="R2647" s="2566">
        <v>0.16800000000000001</v>
      </c>
      <c r="S2647" s="2621">
        <v>0.56000000000000005</v>
      </c>
      <c r="T2647" s="2568" t="s">
        <v>1545</v>
      </c>
      <c r="U2647" s="2568" t="s">
        <v>1545</v>
      </c>
      <c r="V2647" s="2569" t="s">
        <v>1144</v>
      </c>
      <c r="W2647" s="2566">
        <v>2.8000000000000004E-2</v>
      </c>
      <c r="X2647" s="2566">
        <v>6.720000000000001E-2</v>
      </c>
      <c r="Y2647" s="2569" t="s">
        <v>1545</v>
      </c>
      <c r="Z2647" s="2569" t="s">
        <v>1545</v>
      </c>
      <c r="AA2647" s="2569" t="s">
        <v>1545</v>
      </c>
      <c r="AB2647" s="2569" t="s">
        <v>1545</v>
      </c>
      <c r="AC2647" s="2566">
        <v>6.720000000000001E-2</v>
      </c>
      <c r="AD2647" s="2565">
        <v>18.648</v>
      </c>
      <c r="AE2647" s="2569" t="s">
        <v>406</v>
      </c>
      <c r="AF2647" s="2570">
        <v>3.6960000000000007E-2</v>
      </c>
      <c r="AG2647" s="2570">
        <v>0.11200000000000002</v>
      </c>
      <c r="AH2647" s="2622" t="s">
        <v>1545</v>
      </c>
      <c r="AI2647" s="2622" t="s">
        <v>1545</v>
      </c>
      <c r="AJ2647" s="2724" t="s">
        <v>1545</v>
      </c>
      <c r="AK2647" s="2581"/>
    </row>
    <row r="2648" spans="2:37" s="2693" customFormat="1" ht="17.25" customHeight="1" thickBot="1" x14ac:dyDescent="0.25">
      <c r="B2648" s="3774" t="s">
        <v>5173</v>
      </c>
      <c r="C2648" s="3725"/>
      <c r="D2648" s="2611" t="s">
        <v>5354</v>
      </c>
      <c r="E2648" s="2612">
        <f>50*1.12</f>
        <v>56.000000000000007</v>
      </c>
      <c r="F2648" s="2612">
        <f>29.52*1.12</f>
        <v>33.062400000000004</v>
      </c>
      <c r="G2648" s="2615" t="s">
        <v>1545</v>
      </c>
      <c r="H2648" s="2615" t="s">
        <v>1545</v>
      </c>
      <c r="I2648" s="2615" t="s">
        <v>1545</v>
      </c>
      <c r="J2648" s="2652" t="s">
        <v>5341</v>
      </c>
      <c r="K2648" s="2613">
        <v>0.16800000000000001</v>
      </c>
      <c r="L2648" s="2613">
        <v>0.16800000000000001</v>
      </c>
      <c r="M2648" s="2652" t="s">
        <v>5341</v>
      </c>
      <c r="N2648" s="2652" t="s">
        <v>5341</v>
      </c>
      <c r="O2648" s="2613">
        <v>0.16800000000000001</v>
      </c>
      <c r="P2648" s="2613">
        <v>0.16800000000000001</v>
      </c>
      <c r="Q2648" s="2613">
        <v>0.16800000000000001</v>
      </c>
      <c r="R2648" s="2613">
        <v>0.16800000000000001</v>
      </c>
      <c r="S2648" s="2813">
        <v>0.56000000000000005</v>
      </c>
      <c r="T2648" s="2615" t="s">
        <v>1545</v>
      </c>
      <c r="U2648" s="2615" t="s">
        <v>1545</v>
      </c>
      <c r="V2648" s="2616" t="s">
        <v>1144</v>
      </c>
      <c r="W2648" s="2613">
        <v>2.8000000000000004E-2</v>
      </c>
      <c r="X2648" s="2613">
        <v>6.720000000000001E-2</v>
      </c>
      <c r="Y2648" s="2616" t="s">
        <v>1545</v>
      </c>
      <c r="Z2648" s="2616" t="s">
        <v>1545</v>
      </c>
      <c r="AA2648" s="2616" t="s">
        <v>1545</v>
      </c>
      <c r="AB2648" s="2616" t="s">
        <v>1545</v>
      </c>
      <c r="AC2648" s="2613">
        <v>6.720000000000001E-2</v>
      </c>
      <c r="AD2648" s="2612">
        <v>22.377600000000001</v>
      </c>
      <c r="AE2648" s="2616" t="s">
        <v>5153</v>
      </c>
      <c r="AF2648" s="2617">
        <v>3.6960000000000007E-2</v>
      </c>
      <c r="AG2648" s="2617">
        <v>0.11200000000000002</v>
      </c>
      <c r="AH2648" s="2664" t="s">
        <v>1545</v>
      </c>
      <c r="AI2648" s="2664" t="s">
        <v>1545</v>
      </c>
      <c r="AJ2648" s="2814" t="s">
        <v>1545</v>
      </c>
      <c r="AK2648" s="2581"/>
    </row>
    <row r="2649" spans="2:37" s="2693" customFormat="1" ht="17.25" customHeight="1" x14ac:dyDescent="0.2">
      <c r="B2649" s="2582"/>
      <c r="C2649" s="2575"/>
      <c r="D2649" s="2575"/>
      <c r="E2649" s="2575"/>
      <c r="F2649" s="2575"/>
      <c r="G2649" s="2575"/>
      <c r="H2649" s="2575"/>
      <c r="I2649" s="2576"/>
      <c r="J2649" s="2576"/>
      <c r="K2649" s="2576"/>
      <c r="L2649" s="2576"/>
      <c r="M2649" s="2575"/>
      <c r="N2649" s="2576"/>
      <c r="O2649" s="2576"/>
      <c r="P2649" s="2576"/>
      <c r="Q2649" s="2576"/>
      <c r="R2649" s="2576"/>
      <c r="S2649" s="2575"/>
      <c r="T2649" s="2574"/>
      <c r="U2649" s="2574"/>
      <c r="V2649" s="2574"/>
      <c r="W2649" s="2574"/>
      <c r="X2649" s="2574"/>
      <c r="Y2649" s="2574"/>
      <c r="Z2649" s="2574"/>
      <c r="AA2649" s="2574"/>
      <c r="AB2649" s="2574"/>
      <c r="AC2649" s="2574"/>
      <c r="AD2649" s="2574"/>
      <c r="AE2649" s="2574"/>
      <c r="AF2649" s="2574"/>
      <c r="AG2649" s="2574"/>
      <c r="AH2649" s="2574"/>
      <c r="AI2649" s="2574"/>
      <c r="AJ2649" s="2577"/>
      <c r="AK2649" s="2581"/>
    </row>
    <row r="2650" spans="2:37" s="2693" customFormat="1" ht="17.25" customHeight="1" x14ac:dyDescent="0.2">
      <c r="B2650" s="3641" t="s">
        <v>5051</v>
      </c>
      <c r="C2650" s="3642"/>
      <c r="D2650" s="3728" t="s">
        <v>10</v>
      </c>
      <c r="E2650" s="3728"/>
      <c r="F2650" s="3728"/>
      <c r="G2650" s="3728"/>
      <c r="H2650" s="2578"/>
      <c r="I2650" s="2578"/>
      <c r="J2650" s="2578"/>
      <c r="K2650" s="2578"/>
      <c r="L2650" s="2578"/>
      <c r="M2650" s="2578"/>
      <c r="N2650" s="2578"/>
      <c r="O2650" s="2578"/>
      <c r="P2650" s="2578"/>
      <c r="Q2650" s="2578"/>
      <c r="R2650" s="2578"/>
      <c r="S2650" s="2578"/>
      <c r="T2650" s="2574"/>
      <c r="U2650" s="2574"/>
      <c r="V2650" s="2574"/>
      <c r="W2650" s="2574"/>
      <c r="X2650" s="2574"/>
      <c r="Y2650" s="2574"/>
      <c r="Z2650" s="2574"/>
      <c r="AA2650" s="2574"/>
      <c r="AB2650" s="2574"/>
      <c r="AC2650" s="2574"/>
      <c r="AD2650" s="2574"/>
      <c r="AE2650" s="2574"/>
      <c r="AF2650" s="2574"/>
      <c r="AG2650" s="2574"/>
      <c r="AH2650" s="2574"/>
      <c r="AI2650" s="2574"/>
      <c r="AJ2650" s="2577"/>
      <c r="AK2650" s="2581"/>
    </row>
    <row r="2651" spans="2:37" s="2693" customFormat="1" ht="17.25" customHeight="1" x14ac:dyDescent="0.2">
      <c r="B2651" s="3641" t="s">
        <v>5052</v>
      </c>
      <c r="C2651" s="3642"/>
      <c r="D2651" s="3728" t="s">
        <v>10</v>
      </c>
      <c r="E2651" s="3728"/>
      <c r="F2651" s="3728"/>
      <c r="G2651" s="3728"/>
      <c r="H2651" s="2578"/>
      <c r="I2651" s="2578"/>
      <c r="J2651" s="2578"/>
      <c r="K2651" s="2578"/>
      <c r="L2651" s="2578"/>
      <c r="M2651" s="2578"/>
      <c r="N2651" s="2578"/>
      <c r="O2651" s="2578"/>
      <c r="P2651" s="2578"/>
      <c r="Q2651" s="2578"/>
      <c r="R2651" s="2578"/>
      <c r="S2651" s="2578"/>
      <c r="T2651" s="2574"/>
      <c r="U2651" s="2574"/>
      <c r="V2651" s="2574"/>
      <c r="W2651" s="2574"/>
      <c r="X2651" s="2574"/>
      <c r="Y2651" s="2574"/>
      <c r="Z2651" s="2574"/>
      <c r="AA2651" s="2574"/>
      <c r="AB2651" s="2574"/>
      <c r="AC2651" s="2574"/>
      <c r="AD2651" s="2574"/>
      <c r="AE2651" s="2574"/>
      <c r="AF2651" s="2574"/>
      <c r="AG2651" s="2574"/>
      <c r="AH2651" s="2574"/>
      <c r="AI2651" s="2574"/>
      <c r="AJ2651" s="2577"/>
      <c r="AK2651" s="2581"/>
    </row>
    <row r="2652" spans="2:37" s="2693" customFormat="1" ht="17.25" customHeight="1" thickBot="1" x14ac:dyDescent="0.25">
      <c r="B2652" s="3645"/>
      <c r="C2652" s="3646"/>
      <c r="D2652" s="3647"/>
      <c r="E2652" s="3647"/>
      <c r="F2652" s="3647"/>
      <c r="G2652" s="3647"/>
      <c r="H2652" s="2583"/>
      <c r="I2652" s="2583"/>
      <c r="J2652" s="2583"/>
      <c r="K2652" s="2583"/>
      <c r="L2652" s="2583"/>
      <c r="M2652" s="2583"/>
      <c r="N2652" s="2583"/>
      <c r="O2652" s="2583"/>
      <c r="P2652" s="2583"/>
      <c r="Q2652" s="2583"/>
      <c r="R2652" s="2583"/>
      <c r="S2652" s="2583"/>
      <c r="T2652" s="2584"/>
      <c r="U2652" s="2584"/>
      <c r="V2652" s="2584"/>
      <c r="W2652" s="2584"/>
      <c r="X2652" s="2584"/>
      <c r="Y2652" s="2584"/>
      <c r="Z2652" s="2584"/>
      <c r="AA2652" s="2584"/>
      <c r="AB2652" s="2584"/>
      <c r="AC2652" s="2584"/>
      <c r="AD2652" s="2584"/>
      <c r="AE2652" s="2584"/>
      <c r="AF2652" s="2584"/>
      <c r="AG2652" s="2584"/>
      <c r="AH2652" s="2584"/>
      <c r="AI2652" s="2584"/>
      <c r="AJ2652" s="2585"/>
      <c r="AK2652" s="2586"/>
    </row>
    <row r="2653" spans="2:37" s="2693" customFormat="1" ht="17.25" customHeight="1" x14ac:dyDescent="0.2">
      <c r="B2653" s="2695" t="str">
        <f>+B2620</f>
        <v>.</v>
      </c>
      <c r="C2653" s="2412"/>
      <c r="D2653" s="2412"/>
      <c r="E2653" s="2412"/>
      <c r="F2653" s="2412"/>
      <c r="G2653" s="2412"/>
      <c r="H2653" s="2412"/>
      <c r="I2653" s="2412"/>
      <c r="J2653" s="2412"/>
      <c r="K2653" s="2412"/>
      <c r="L2653" s="2412"/>
      <c r="M2653" s="2412"/>
      <c r="N2653" s="2412"/>
      <c r="O2653" s="2412"/>
      <c r="P2653" s="2412"/>
      <c r="Q2653" s="2412"/>
      <c r="R2653" s="2412"/>
      <c r="S2653" s="2412"/>
      <c r="T2653" s="2412"/>
      <c r="U2653" s="2412"/>
      <c r="V2653" s="2412"/>
      <c r="W2653" s="2412"/>
      <c r="X2653" s="2412"/>
      <c r="Y2653" s="2412"/>
      <c r="Z2653" s="2412"/>
      <c r="AA2653" s="2412"/>
      <c r="AB2653" s="2412"/>
      <c r="AC2653" s="2412"/>
      <c r="AD2653" s="2412"/>
      <c r="AE2653" s="2412"/>
      <c r="AF2653" s="2412"/>
      <c r="AG2653" s="2412"/>
      <c r="AH2653" s="2412"/>
      <c r="AI2653" s="2412"/>
      <c r="AJ2653" s="2412"/>
      <c r="AK2653" s="2412"/>
    </row>
    <row r="2654" spans="2:37" s="2693" customFormat="1" ht="17.25" customHeight="1" thickBot="1" x14ac:dyDescent="0.25">
      <c r="B2654" s="2412"/>
      <c r="C2654" s="2412"/>
      <c r="D2654" s="2412"/>
      <c r="E2654" s="2412"/>
      <c r="F2654" s="2412"/>
      <c r="G2654" s="2412"/>
      <c r="H2654" s="2412"/>
      <c r="I2654" s="2412"/>
      <c r="J2654" s="2412"/>
      <c r="K2654" s="2412"/>
      <c r="L2654" s="2412"/>
      <c r="M2654" s="2412"/>
      <c r="N2654" s="2412"/>
      <c r="O2654" s="2412"/>
      <c r="P2654" s="2412"/>
      <c r="Q2654" s="2412"/>
      <c r="R2654" s="2412"/>
      <c r="S2654" s="2412"/>
      <c r="T2654" s="2412"/>
      <c r="U2654" s="2412"/>
      <c r="V2654" s="2412"/>
      <c r="W2654" s="2412"/>
      <c r="X2654" s="2412"/>
      <c r="Y2654" s="2412"/>
      <c r="Z2654" s="2412"/>
      <c r="AA2654" s="2412"/>
      <c r="AB2654" s="2412"/>
      <c r="AC2654" s="2412"/>
      <c r="AD2654" s="2412"/>
      <c r="AE2654" s="2412"/>
      <c r="AF2654" s="2412"/>
      <c r="AG2654" s="2412"/>
      <c r="AH2654" s="2412"/>
      <c r="AI2654" s="2412"/>
      <c r="AJ2654" s="2412"/>
      <c r="AK2654" s="2412"/>
    </row>
    <row r="2655" spans="2:37" s="2693" customFormat="1" ht="17.25" customHeight="1" x14ac:dyDescent="0.2">
      <c r="B2655" s="3616" t="s">
        <v>5060</v>
      </c>
      <c r="C2655" s="3617"/>
      <c r="D2655" s="3617"/>
      <c r="E2655" s="3617"/>
      <c r="F2655" s="3617"/>
      <c r="G2655" s="3617"/>
      <c r="H2655" s="3617"/>
      <c r="I2655" s="3617"/>
      <c r="J2655" s="3617"/>
      <c r="K2655" s="3617"/>
      <c r="L2655" s="3617"/>
      <c r="M2655" s="3617"/>
      <c r="N2655" s="3617"/>
      <c r="O2655" s="3617"/>
      <c r="P2655" s="3617"/>
      <c r="Q2655" s="3617"/>
      <c r="R2655" s="3617"/>
      <c r="S2655" s="3617"/>
      <c r="T2655" s="3617"/>
      <c r="U2655" s="3617"/>
      <c r="V2655" s="3617"/>
      <c r="W2655" s="3617"/>
      <c r="X2655" s="3617"/>
      <c r="Y2655" s="3617"/>
      <c r="Z2655" s="3617"/>
      <c r="AA2655" s="3617"/>
      <c r="AB2655" s="3617"/>
      <c r="AC2655" s="3617"/>
      <c r="AD2655" s="3617"/>
      <c r="AE2655" s="3617"/>
      <c r="AF2655" s="3617"/>
      <c r="AG2655" s="3617"/>
      <c r="AH2655" s="3617"/>
      <c r="AI2655" s="3617"/>
      <c r="AJ2655" s="3617"/>
      <c r="AK2655" s="3618"/>
    </row>
    <row r="2656" spans="2:37" s="2693" customFormat="1" ht="17.25" customHeight="1" x14ac:dyDescent="0.2">
      <c r="B2656" s="2579"/>
      <c r="C2656" s="2690"/>
      <c r="D2656" s="2690"/>
      <c r="E2656" s="2690"/>
      <c r="F2656" s="2690"/>
      <c r="G2656" s="2580"/>
      <c r="H2656" s="2580"/>
      <c r="I2656" s="2580"/>
      <c r="J2656" s="2580"/>
      <c r="K2656" s="2580"/>
      <c r="L2656" s="2580"/>
      <c r="M2656" s="2580"/>
      <c r="N2656" s="2580"/>
      <c r="O2656" s="2580"/>
      <c r="P2656" s="2580"/>
      <c r="Q2656" s="2580"/>
      <c r="R2656" s="2580"/>
      <c r="S2656" s="2580"/>
      <c r="T2656" s="2580"/>
      <c r="U2656" s="2580"/>
      <c r="V2656" s="2580"/>
      <c r="W2656" s="2580"/>
      <c r="X2656" s="2580"/>
      <c r="Y2656" s="2580"/>
      <c r="Z2656" s="2580"/>
      <c r="AA2656" s="2580"/>
      <c r="AB2656" s="2580"/>
      <c r="AC2656" s="2580"/>
      <c r="AD2656" s="2580"/>
      <c r="AE2656" s="2580"/>
      <c r="AF2656" s="2580"/>
      <c r="AG2656" s="2580"/>
      <c r="AH2656" s="2580"/>
      <c r="AI2656" s="2580"/>
      <c r="AJ2656" s="2580"/>
      <c r="AK2656" s="2581"/>
    </row>
    <row r="2657" spans="2:37" s="2693" customFormat="1" ht="32.25" customHeight="1" x14ac:dyDescent="0.2">
      <c r="B2657" s="2579" t="s">
        <v>5047</v>
      </c>
      <c r="C2657" s="2690"/>
      <c r="D2657" s="3720" t="s">
        <v>5355</v>
      </c>
      <c r="E2657" s="3720"/>
      <c r="F2657" s="3720"/>
      <c r="G2657" s="3720"/>
      <c r="H2657" s="3720"/>
      <c r="I2657" s="3720"/>
      <c r="J2657" s="2580"/>
      <c r="K2657" s="2580"/>
      <c r="L2657" s="2580"/>
      <c r="M2657" s="2580"/>
      <c r="N2657" s="2580"/>
      <c r="O2657" s="2580"/>
      <c r="P2657" s="2580"/>
      <c r="Q2657" s="2580"/>
      <c r="R2657" s="2580"/>
      <c r="S2657" s="2580"/>
      <c r="T2657" s="2580"/>
      <c r="U2657" s="2580"/>
      <c r="V2657" s="2580"/>
      <c r="W2657" s="2580"/>
      <c r="X2657" s="2580"/>
      <c r="Y2657" s="2580"/>
      <c r="Z2657" s="2580"/>
      <c r="AA2657" s="2580"/>
      <c r="AB2657" s="2580"/>
      <c r="AC2657" s="2580"/>
      <c r="AD2657" s="2580"/>
      <c r="AE2657" s="2580"/>
      <c r="AF2657" s="2580"/>
      <c r="AG2657" s="2580"/>
      <c r="AH2657" s="2580"/>
      <c r="AI2657" s="2580"/>
      <c r="AJ2657" s="2580"/>
      <c r="AK2657" s="2581"/>
    </row>
    <row r="2658" spans="2:37" s="2693" customFormat="1" ht="17.25" customHeight="1" thickBot="1" x14ac:dyDescent="0.25">
      <c r="B2658" s="3620" t="s">
        <v>5061</v>
      </c>
      <c r="C2658" s="3621"/>
      <c r="D2658" s="3731">
        <v>41379</v>
      </c>
      <c r="E2658" s="3731"/>
      <c r="F2658" s="2690"/>
      <c r="G2658" s="2580"/>
      <c r="H2658" s="2580"/>
      <c r="I2658" s="2580"/>
      <c r="J2658" s="2580"/>
      <c r="K2658" s="2580"/>
      <c r="L2658" s="2580"/>
      <c r="M2658" s="2580"/>
      <c r="N2658" s="2580"/>
      <c r="O2658" s="2580"/>
      <c r="P2658" s="2580"/>
      <c r="Q2658" s="2580"/>
      <c r="R2658" s="2580"/>
      <c r="S2658" s="2580"/>
      <c r="T2658" s="2580"/>
      <c r="U2658" s="2580"/>
      <c r="V2658" s="2580"/>
      <c r="W2658" s="2580"/>
      <c r="X2658" s="2580"/>
      <c r="Y2658" s="2580"/>
      <c r="Z2658" s="2580"/>
      <c r="AA2658" s="2580"/>
      <c r="AB2658" s="2580"/>
      <c r="AC2658" s="2580"/>
      <c r="AD2658" s="2580"/>
      <c r="AE2658" s="2580"/>
      <c r="AF2658" s="2580"/>
      <c r="AG2658" s="2580"/>
      <c r="AH2658" s="2580"/>
      <c r="AI2658" s="2580"/>
      <c r="AJ2658" s="2580"/>
      <c r="AK2658" s="2581"/>
    </row>
    <row r="2659" spans="2:37" s="2693" customFormat="1" ht="40.5" customHeight="1" thickBot="1" x14ac:dyDescent="0.25">
      <c r="B2659" s="3633" t="s">
        <v>5062</v>
      </c>
      <c r="C2659" s="3677"/>
      <c r="D2659" s="3721" t="s">
        <v>5356</v>
      </c>
      <c r="E2659" s="3722"/>
      <c r="F2659" s="3722"/>
      <c r="G2659" s="3722"/>
      <c r="H2659" s="3722"/>
      <c r="I2659" s="3722"/>
      <c r="J2659" s="3722"/>
      <c r="K2659" s="3723"/>
      <c r="L2659" s="2580"/>
      <c r="M2659" s="2580"/>
      <c r="N2659" s="2580"/>
      <c r="O2659" s="2580"/>
      <c r="P2659" s="2580"/>
      <c r="Q2659" s="2580"/>
      <c r="R2659" s="2580"/>
      <c r="S2659" s="2580"/>
      <c r="T2659" s="2580"/>
      <c r="U2659" s="2580"/>
      <c r="V2659" s="2580"/>
      <c r="W2659" s="2580"/>
      <c r="X2659" s="2580"/>
      <c r="Y2659" s="2580"/>
      <c r="Z2659" s="2580"/>
      <c r="AA2659" s="2580"/>
      <c r="AB2659" s="2580"/>
      <c r="AC2659" s="2580"/>
      <c r="AD2659" s="2580"/>
      <c r="AE2659" s="2580"/>
      <c r="AF2659" s="2580"/>
      <c r="AG2659" s="2580"/>
      <c r="AH2659" s="2580"/>
      <c r="AI2659" s="2580"/>
      <c r="AJ2659" s="2580"/>
      <c r="AK2659" s="2581"/>
    </row>
    <row r="2660" spans="2:37" s="2693" customFormat="1" ht="17.25" customHeight="1" thickBot="1" x14ac:dyDescent="0.25">
      <c r="B2660" s="3635"/>
      <c r="C2660" s="3626"/>
      <c r="D2660" s="3626"/>
      <c r="E2660" s="3626"/>
      <c r="F2660" s="3626"/>
      <c r="G2660" s="3626"/>
      <c r="H2660" s="3626"/>
      <c r="I2660" s="3626"/>
      <c r="J2660" s="3626"/>
      <c r="K2660" s="3626"/>
      <c r="L2660" s="3626"/>
      <c r="M2660" s="3626"/>
      <c r="N2660" s="3626"/>
      <c r="O2660" s="3626"/>
      <c r="P2660" s="3626"/>
      <c r="Q2660" s="3626"/>
      <c r="R2660" s="2580"/>
      <c r="S2660" s="2580"/>
      <c r="T2660" s="2580"/>
      <c r="U2660" s="2580"/>
      <c r="V2660" s="2580"/>
      <c r="W2660" s="2580"/>
      <c r="X2660" s="2580"/>
      <c r="Y2660" s="2580"/>
      <c r="Z2660" s="2580"/>
      <c r="AA2660" s="2580"/>
      <c r="AB2660" s="2580"/>
      <c r="AC2660" s="2580"/>
      <c r="AD2660" s="2580"/>
      <c r="AE2660" s="2580"/>
      <c r="AF2660" s="2580"/>
      <c r="AG2660" s="2580"/>
      <c r="AH2660" s="2580"/>
      <c r="AI2660" s="2580"/>
      <c r="AJ2660" s="2580"/>
      <c r="AK2660" s="2581"/>
    </row>
    <row r="2661" spans="2:37" s="2693" customFormat="1" ht="17.25" customHeight="1" thickBot="1" x14ac:dyDescent="0.25">
      <c r="B2661" s="3678" t="s">
        <v>5063</v>
      </c>
      <c r="C2661" s="3679"/>
      <c r="D2661" s="3627" t="s">
        <v>5053</v>
      </c>
      <c r="E2661" s="3627" t="s">
        <v>5064</v>
      </c>
      <c r="F2661" s="3685" t="s">
        <v>224</v>
      </c>
      <c r="G2661" s="3687"/>
      <c r="H2661" s="3687"/>
      <c r="I2661" s="3687"/>
      <c r="J2661" s="3687"/>
      <c r="K2661" s="3687"/>
      <c r="L2661" s="3687"/>
      <c r="M2661" s="3687"/>
      <c r="N2661" s="3687"/>
      <c r="O2661" s="3687"/>
      <c r="P2661" s="3687"/>
      <c r="Q2661" s="3687"/>
      <c r="R2661" s="3688"/>
      <c r="S2661" s="3685" t="s">
        <v>340</v>
      </c>
      <c r="T2661" s="3687"/>
      <c r="U2661" s="3687"/>
      <c r="V2661" s="3687"/>
      <c r="W2661" s="3687"/>
      <c r="X2661" s="3687"/>
      <c r="Y2661" s="3687"/>
      <c r="Z2661" s="3687"/>
      <c r="AA2661" s="3687"/>
      <c r="AB2661" s="3687"/>
      <c r="AC2661" s="3688"/>
      <c r="AD2661" s="3685" t="s">
        <v>225</v>
      </c>
      <c r="AE2661" s="3687"/>
      <c r="AF2661" s="3687"/>
      <c r="AG2661" s="3688"/>
      <c r="AH2661" s="3689" t="s">
        <v>5048</v>
      </c>
      <c r="AI2661" s="3690"/>
      <c r="AJ2661" s="3691"/>
      <c r="AK2661" s="2581"/>
    </row>
    <row r="2662" spans="2:37" s="2693" customFormat="1" ht="17.25" customHeight="1" thickBot="1" x14ac:dyDescent="0.25">
      <c r="B2662" s="3680"/>
      <c r="C2662" s="3681"/>
      <c r="D2662" s="3628"/>
      <c r="E2662" s="3628"/>
      <c r="F2662" s="3627" t="s">
        <v>5065</v>
      </c>
      <c r="G2662" s="3627" t="s">
        <v>5066</v>
      </c>
      <c r="H2662" s="3627" t="s">
        <v>5067</v>
      </c>
      <c r="I2662" s="3631" t="s">
        <v>5068</v>
      </c>
      <c r="J2662" s="3631" t="s">
        <v>5069</v>
      </c>
      <c r="K2662" s="3631" t="s">
        <v>5070</v>
      </c>
      <c r="L2662" s="3631" t="s">
        <v>5071</v>
      </c>
      <c r="M2662" s="4437" t="s">
        <v>5072</v>
      </c>
      <c r="N2662" s="4438"/>
      <c r="O2662" s="3631" t="s">
        <v>5073</v>
      </c>
      <c r="P2662" s="3631" t="s">
        <v>5074</v>
      </c>
      <c r="Q2662" s="3631" t="s">
        <v>5075</v>
      </c>
      <c r="R2662" s="3631" t="s">
        <v>5076</v>
      </c>
      <c r="S2662" s="3627" t="s">
        <v>5077</v>
      </c>
      <c r="T2662" s="3627" t="s">
        <v>5078</v>
      </c>
      <c r="U2662" s="3627" t="s">
        <v>5079</v>
      </c>
      <c r="V2662" s="3627" t="s">
        <v>5080</v>
      </c>
      <c r="W2662" s="3627" t="s">
        <v>5081</v>
      </c>
      <c r="X2662" s="3627" t="s">
        <v>5082</v>
      </c>
      <c r="Y2662" s="3627" t="s">
        <v>5083</v>
      </c>
      <c r="Z2662" s="3627" t="s">
        <v>5084</v>
      </c>
      <c r="AA2662" s="3627" t="s">
        <v>5085</v>
      </c>
      <c r="AB2662" s="3631" t="s">
        <v>5086</v>
      </c>
      <c r="AC2662" s="3631" t="s">
        <v>5087</v>
      </c>
      <c r="AD2662" s="3627" t="s">
        <v>5088</v>
      </c>
      <c r="AE2662" s="3627" t="s">
        <v>5089</v>
      </c>
      <c r="AF2662" s="3627" t="s">
        <v>5090</v>
      </c>
      <c r="AG2662" s="3627" t="s">
        <v>5091</v>
      </c>
      <c r="AH2662" s="3627" t="s">
        <v>1162</v>
      </c>
      <c r="AI2662" s="3627" t="s">
        <v>5049</v>
      </c>
      <c r="AJ2662" s="3627" t="s">
        <v>5050</v>
      </c>
      <c r="AK2662" s="2581"/>
    </row>
    <row r="2663" spans="2:37" s="2693" customFormat="1" ht="17.25" customHeight="1" thickBot="1" x14ac:dyDescent="0.25">
      <c r="B2663" s="3680"/>
      <c r="C2663" s="3681"/>
      <c r="D2663" s="3628"/>
      <c r="E2663" s="3628"/>
      <c r="F2663" s="3628"/>
      <c r="G2663" s="3628"/>
      <c r="H2663" s="3628"/>
      <c r="I2663" s="3632"/>
      <c r="J2663" s="3632"/>
      <c r="K2663" s="3632"/>
      <c r="L2663" s="3632"/>
      <c r="M2663" s="2689" t="s">
        <v>5092</v>
      </c>
      <c r="N2663" s="2688" t="s">
        <v>2809</v>
      </c>
      <c r="O2663" s="3632"/>
      <c r="P2663" s="3632"/>
      <c r="Q2663" s="3632"/>
      <c r="R2663" s="3632"/>
      <c r="S2663" s="3628"/>
      <c r="T2663" s="3628"/>
      <c r="U2663" s="3628"/>
      <c r="V2663" s="3628"/>
      <c r="W2663" s="3628"/>
      <c r="X2663" s="3628"/>
      <c r="Y2663" s="3628"/>
      <c r="Z2663" s="3628"/>
      <c r="AA2663" s="3628"/>
      <c r="AB2663" s="3632"/>
      <c r="AC2663" s="3632"/>
      <c r="AD2663" s="3628"/>
      <c r="AE2663" s="3628"/>
      <c r="AF2663" s="3628"/>
      <c r="AG2663" s="3628"/>
      <c r="AH2663" s="3628"/>
      <c r="AI2663" s="3628"/>
      <c r="AJ2663" s="3628"/>
      <c r="AK2663" s="2581"/>
    </row>
    <row r="2664" spans="2:37" s="2693" customFormat="1" ht="17.25" customHeight="1" x14ac:dyDescent="0.2">
      <c r="B2664" s="3726" t="s">
        <v>5357</v>
      </c>
      <c r="C2664" s="3727"/>
      <c r="D2664" s="2590" t="s">
        <v>1545</v>
      </c>
      <c r="E2664" s="2654" t="s">
        <v>1545</v>
      </c>
      <c r="F2664" s="2654" t="s">
        <v>1545</v>
      </c>
      <c r="G2664" s="2590" t="s">
        <v>1545</v>
      </c>
      <c r="H2664" s="2654" t="s">
        <v>1545</v>
      </c>
      <c r="I2664" s="2654" t="s">
        <v>1545</v>
      </c>
      <c r="J2664" s="2590" t="s">
        <v>1545</v>
      </c>
      <c r="K2664" s="2654" t="s">
        <v>1545</v>
      </c>
      <c r="L2664" s="2654" t="s">
        <v>1545</v>
      </c>
      <c r="M2664" s="2590" t="s">
        <v>1545</v>
      </c>
      <c r="N2664" s="2654" t="s">
        <v>1545</v>
      </c>
      <c r="O2664" s="2590" t="s">
        <v>1545</v>
      </c>
      <c r="P2664" s="2654" t="s">
        <v>1545</v>
      </c>
      <c r="Q2664" s="2654" t="s">
        <v>1545</v>
      </c>
      <c r="R2664" s="2590" t="s">
        <v>1545</v>
      </c>
      <c r="S2664" s="2654" t="s">
        <v>1545</v>
      </c>
      <c r="T2664" s="2590" t="s">
        <v>1545</v>
      </c>
      <c r="U2664" s="2654" t="s">
        <v>1545</v>
      </c>
      <c r="V2664" s="2654" t="s">
        <v>1545</v>
      </c>
      <c r="W2664" s="2590" t="s">
        <v>1545</v>
      </c>
      <c r="X2664" s="2654" t="s">
        <v>1545</v>
      </c>
      <c r="Y2664" s="2590" t="s">
        <v>1545</v>
      </c>
      <c r="Z2664" s="2654" t="s">
        <v>1545</v>
      </c>
      <c r="AA2664" s="2654" t="s">
        <v>1545</v>
      </c>
      <c r="AB2664" s="2590" t="s">
        <v>1545</v>
      </c>
      <c r="AC2664" s="2654" t="s">
        <v>1545</v>
      </c>
      <c r="AD2664" s="2654">
        <v>59.99</v>
      </c>
      <c r="AE2664" s="2660">
        <v>10000</v>
      </c>
      <c r="AF2664" s="2826">
        <v>5.0000000000000001E-3</v>
      </c>
      <c r="AG2664" s="2718">
        <v>0.1</v>
      </c>
      <c r="AH2664" s="2654" t="s">
        <v>1545</v>
      </c>
      <c r="AI2664" s="2590" t="s">
        <v>1545</v>
      </c>
      <c r="AJ2664" s="2823" t="s">
        <v>1545</v>
      </c>
      <c r="AK2664" s="2581"/>
    </row>
    <row r="2665" spans="2:37" s="2693" customFormat="1" ht="17.25" customHeight="1" x14ac:dyDescent="0.2">
      <c r="B2665" s="3733" t="s">
        <v>5358</v>
      </c>
      <c r="C2665" s="3734"/>
      <c r="D2665" s="2656" t="s">
        <v>1545</v>
      </c>
      <c r="E2665" s="2623" t="s">
        <v>1545</v>
      </c>
      <c r="F2665" s="2623" t="s">
        <v>1545</v>
      </c>
      <c r="G2665" s="2656" t="s">
        <v>1545</v>
      </c>
      <c r="H2665" s="2623" t="s">
        <v>1545</v>
      </c>
      <c r="I2665" s="2623" t="s">
        <v>1545</v>
      </c>
      <c r="J2665" s="2656" t="s">
        <v>1545</v>
      </c>
      <c r="K2665" s="2623" t="s">
        <v>1545</v>
      </c>
      <c r="L2665" s="2623" t="s">
        <v>1545</v>
      </c>
      <c r="M2665" s="2656" t="s">
        <v>1545</v>
      </c>
      <c r="N2665" s="2623" t="s">
        <v>1545</v>
      </c>
      <c r="O2665" s="2656" t="s">
        <v>1545</v>
      </c>
      <c r="P2665" s="2623" t="s">
        <v>1545</v>
      </c>
      <c r="Q2665" s="2623" t="s">
        <v>1545</v>
      </c>
      <c r="R2665" s="2656" t="s">
        <v>1545</v>
      </c>
      <c r="S2665" s="2623" t="s">
        <v>1545</v>
      </c>
      <c r="T2665" s="2656" t="s">
        <v>1545</v>
      </c>
      <c r="U2665" s="2623" t="s">
        <v>1545</v>
      </c>
      <c r="V2665" s="2623" t="s">
        <v>1545</v>
      </c>
      <c r="W2665" s="2656" t="s">
        <v>1545</v>
      </c>
      <c r="X2665" s="2623" t="s">
        <v>1545</v>
      </c>
      <c r="Y2665" s="2656" t="s">
        <v>1545</v>
      </c>
      <c r="Z2665" s="2623" t="s">
        <v>1545</v>
      </c>
      <c r="AA2665" s="2623" t="s">
        <v>1545</v>
      </c>
      <c r="AB2665" s="2656" t="s">
        <v>1545</v>
      </c>
      <c r="AC2665" s="2623" t="s">
        <v>1545</v>
      </c>
      <c r="AD2665" s="2623">
        <v>29.99</v>
      </c>
      <c r="AE2665" s="2650">
        <v>1500</v>
      </c>
      <c r="AF2665" s="2827">
        <v>1.9E-2</v>
      </c>
      <c r="AG2665" s="2723">
        <v>0.1</v>
      </c>
      <c r="AH2665" s="2623" t="s">
        <v>1545</v>
      </c>
      <c r="AI2665" s="2656" t="s">
        <v>1545</v>
      </c>
      <c r="AJ2665" s="2824" t="s">
        <v>1545</v>
      </c>
      <c r="AK2665" s="2581"/>
    </row>
    <row r="2666" spans="2:37" s="2693" customFormat="1" ht="17.25" customHeight="1" x14ac:dyDescent="0.2">
      <c r="B2666" s="3733" t="s">
        <v>5359</v>
      </c>
      <c r="C2666" s="3734"/>
      <c r="D2666" s="2656" t="s">
        <v>1545</v>
      </c>
      <c r="E2666" s="2623" t="s">
        <v>1545</v>
      </c>
      <c r="F2666" s="2623" t="s">
        <v>1545</v>
      </c>
      <c r="G2666" s="2656" t="s">
        <v>1545</v>
      </c>
      <c r="H2666" s="2623" t="s">
        <v>1545</v>
      </c>
      <c r="I2666" s="2623" t="s">
        <v>1545</v>
      </c>
      <c r="J2666" s="2656" t="s">
        <v>1545</v>
      </c>
      <c r="K2666" s="2623" t="s">
        <v>1545</v>
      </c>
      <c r="L2666" s="2623" t="s">
        <v>1545</v>
      </c>
      <c r="M2666" s="2656" t="s">
        <v>1545</v>
      </c>
      <c r="N2666" s="2623" t="s">
        <v>1545</v>
      </c>
      <c r="O2666" s="2656" t="s">
        <v>1545</v>
      </c>
      <c r="P2666" s="2623" t="s">
        <v>1545</v>
      </c>
      <c r="Q2666" s="2623" t="s">
        <v>1545</v>
      </c>
      <c r="R2666" s="2656" t="s">
        <v>1545</v>
      </c>
      <c r="S2666" s="2623" t="s">
        <v>1545</v>
      </c>
      <c r="T2666" s="2656" t="s">
        <v>1545</v>
      </c>
      <c r="U2666" s="2623" t="s">
        <v>1545</v>
      </c>
      <c r="V2666" s="2623" t="s">
        <v>1545</v>
      </c>
      <c r="W2666" s="2656" t="s">
        <v>1545</v>
      </c>
      <c r="X2666" s="2623" t="s">
        <v>1545</v>
      </c>
      <c r="Y2666" s="2656" t="s">
        <v>1545</v>
      </c>
      <c r="Z2666" s="2623" t="s">
        <v>1545</v>
      </c>
      <c r="AA2666" s="2623" t="s">
        <v>1545</v>
      </c>
      <c r="AB2666" s="2656" t="s">
        <v>1545</v>
      </c>
      <c r="AC2666" s="2623" t="s">
        <v>1545</v>
      </c>
      <c r="AD2666" s="2623">
        <v>44.99</v>
      </c>
      <c r="AE2666" s="2650">
        <v>2000</v>
      </c>
      <c r="AF2666" s="2827">
        <v>2.1999999999999999E-2</v>
      </c>
      <c r="AG2666" s="2723">
        <v>0.1</v>
      </c>
      <c r="AH2666" s="2623" t="s">
        <v>1545</v>
      </c>
      <c r="AI2666" s="2656" t="s">
        <v>1545</v>
      </c>
      <c r="AJ2666" s="2824" t="s">
        <v>1545</v>
      </c>
      <c r="AK2666" s="2581"/>
    </row>
    <row r="2667" spans="2:37" s="2693" customFormat="1" ht="17.25" customHeight="1" x14ac:dyDescent="0.2">
      <c r="B2667" s="3733" t="s">
        <v>5360</v>
      </c>
      <c r="C2667" s="3734"/>
      <c r="D2667" s="2656" t="s">
        <v>1545</v>
      </c>
      <c r="E2667" s="2623" t="s">
        <v>1545</v>
      </c>
      <c r="F2667" s="2623" t="s">
        <v>1545</v>
      </c>
      <c r="G2667" s="2656" t="s">
        <v>1545</v>
      </c>
      <c r="H2667" s="2623" t="s">
        <v>1545</v>
      </c>
      <c r="I2667" s="2623" t="s">
        <v>1545</v>
      </c>
      <c r="J2667" s="2656" t="s">
        <v>1545</v>
      </c>
      <c r="K2667" s="2623" t="s">
        <v>1545</v>
      </c>
      <c r="L2667" s="2623" t="s">
        <v>1545</v>
      </c>
      <c r="M2667" s="2656" t="s">
        <v>1545</v>
      </c>
      <c r="N2667" s="2623" t="s">
        <v>1545</v>
      </c>
      <c r="O2667" s="2656" t="s">
        <v>1545</v>
      </c>
      <c r="P2667" s="2623" t="s">
        <v>1545</v>
      </c>
      <c r="Q2667" s="2623" t="s">
        <v>1545</v>
      </c>
      <c r="R2667" s="2656" t="s">
        <v>1545</v>
      </c>
      <c r="S2667" s="2623" t="s">
        <v>1545</v>
      </c>
      <c r="T2667" s="2656" t="s">
        <v>1545</v>
      </c>
      <c r="U2667" s="2623" t="s">
        <v>1545</v>
      </c>
      <c r="V2667" s="2623" t="s">
        <v>1545</v>
      </c>
      <c r="W2667" s="2656" t="s">
        <v>1545</v>
      </c>
      <c r="X2667" s="2623" t="s">
        <v>1545</v>
      </c>
      <c r="Y2667" s="2656" t="s">
        <v>1545</v>
      </c>
      <c r="Z2667" s="2623" t="s">
        <v>1545</v>
      </c>
      <c r="AA2667" s="2623" t="s">
        <v>1545</v>
      </c>
      <c r="AB2667" s="2656" t="s">
        <v>1545</v>
      </c>
      <c r="AC2667" s="2623" t="s">
        <v>1545</v>
      </c>
      <c r="AD2667" s="2623">
        <v>19.989999999999998</v>
      </c>
      <c r="AE2667" s="2650">
        <v>1000</v>
      </c>
      <c r="AF2667" s="2827">
        <v>1.9E-2</v>
      </c>
      <c r="AG2667" s="2723">
        <v>0.1</v>
      </c>
      <c r="AH2667" s="2623" t="s">
        <v>1545</v>
      </c>
      <c r="AI2667" s="2656" t="s">
        <v>1545</v>
      </c>
      <c r="AJ2667" s="2824" t="s">
        <v>1545</v>
      </c>
      <c r="AK2667" s="2581"/>
    </row>
    <row r="2668" spans="2:37" s="2693" customFormat="1" ht="17.25" customHeight="1" thickBot="1" x14ac:dyDescent="0.25">
      <c r="B2668" s="3737" t="s">
        <v>5361</v>
      </c>
      <c r="C2668" s="3738"/>
      <c r="D2668" s="2662" t="s">
        <v>1545</v>
      </c>
      <c r="E2668" s="2663" t="s">
        <v>1545</v>
      </c>
      <c r="F2668" s="2663" t="s">
        <v>1545</v>
      </c>
      <c r="G2668" s="2662" t="s">
        <v>1545</v>
      </c>
      <c r="H2668" s="2663" t="s">
        <v>1545</v>
      </c>
      <c r="I2668" s="2663" t="s">
        <v>1545</v>
      </c>
      <c r="J2668" s="2662" t="s">
        <v>1545</v>
      </c>
      <c r="K2668" s="2663" t="s">
        <v>1545</v>
      </c>
      <c r="L2668" s="2663" t="s">
        <v>1545</v>
      </c>
      <c r="M2668" s="2662" t="s">
        <v>1545</v>
      </c>
      <c r="N2668" s="2663" t="s">
        <v>1545</v>
      </c>
      <c r="O2668" s="2662" t="s">
        <v>1545</v>
      </c>
      <c r="P2668" s="2663" t="s">
        <v>1545</v>
      </c>
      <c r="Q2668" s="2663" t="s">
        <v>1545</v>
      </c>
      <c r="R2668" s="2662" t="s">
        <v>1545</v>
      </c>
      <c r="S2668" s="2663" t="s">
        <v>1545</v>
      </c>
      <c r="T2668" s="2662" t="s">
        <v>1545</v>
      </c>
      <c r="U2668" s="2663" t="s">
        <v>1545</v>
      </c>
      <c r="V2668" s="2663" t="s">
        <v>1545</v>
      </c>
      <c r="W2668" s="2662" t="s">
        <v>1545</v>
      </c>
      <c r="X2668" s="2663" t="s">
        <v>1545</v>
      </c>
      <c r="Y2668" s="2662" t="s">
        <v>1545</v>
      </c>
      <c r="Z2668" s="2663" t="s">
        <v>1545</v>
      </c>
      <c r="AA2668" s="2663" t="s">
        <v>1545</v>
      </c>
      <c r="AB2668" s="2662" t="s">
        <v>1545</v>
      </c>
      <c r="AC2668" s="2663" t="s">
        <v>1545</v>
      </c>
      <c r="AD2668" s="2663">
        <v>29.99</v>
      </c>
      <c r="AE2668" s="2653">
        <v>2000</v>
      </c>
      <c r="AF2668" s="2828">
        <v>1.4E-2</v>
      </c>
      <c r="AG2668" s="2829">
        <v>0.1</v>
      </c>
      <c r="AH2668" s="2663" t="s">
        <v>1545</v>
      </c>
      <c r="AI2668" s="2662" t="s">
        <v>1545</v>
      </c>
      <c r="AJ2668" s="2830" t="s">
        <v>1545</v>
      </c>
      <c r="AK2668" s="2581"/>
    </row>
    <row r="2669" spans="2:37" s="2693" customFormat="1" ht="17.25" customHeight="1" x14ac:dyDescent="0.2">
      <c r="B2669" s="2582"/>
      <c r="C2669" s="2575"/>
      <c r="D2669" s="2575"/>
      <c r="E2669" s="2575"/>
      <c r="F2669" s="2575"/>
      <c r="G2669" s="2575"/>
      <c r="H2669" s="2575"/>
      <c r="I2669" s="2576"/>
      <c r="J2669" s="2576"/>
      <c r="K2669" s="2576"/>
      <c r="L2669" s="2576"/>
      <c r="M2669" s="2575"/>
      <c r="N2669" s="2576"/>
      <c r="O2669" s="2576"/>
      <c r="P2669" s="2576"/>
      <c r="Q2669" s="2576"/>
      <c r="R2669" s="2576"/>
      <c r="S2669" s="2575"/>
      <c r="T2669" s="2574"/>
      <c r="U2669" s="2574"/>
      <c r="V2669" s="2574"/>
      <c r="W2669" s="2574"/>
      <c r="X2669" s="2574"/>
      <c r="Y2669" s="2574"/>
      <c r="Z2669" s="2574"/>
      <c r="AA2669" s="2574"/>
      <c r="AB2669" s="2574"/>
      <c r="AC2669" s="2574"/>
      <c r="AD2669" s="2574"/>
      <c r="AE2669" s="2574"/>
      <c r="AF2669" s="2574"/>
      <c r="AG2669" s="2574"/>
      <c r="AH2669" s="2574"/>
      <c r="AI2669" s="2574"/>
      <c r="AJ2669" s="2577"/>
      <c r="AK2669" s="2581"/>
    </row>
    <row r="2670" spans="2:37" s="2693" customFormat="1" ht="17.25" customHeight="1" x14ac:dyDescent="0.2">
      <c r="B2670" s="3641" t="s">
        <v>5051</v>
      </c>
      <c r="C2670" s="3642"/>
      <c r="D2670" s="3640" t="s">
        <v>5102</v>
      </c>
      <c r="E2670" s="3640"/>
      <c r="F2670" s="3640"/>
      <c r="G2670" s="3640"/>
      <c r="H2670" s="2578"/>
      <c r="I2670" s="2578"/>
      <c r="J2670" s="2578"/>
      <c r="K2670" s="2578"/>
      <c r="L2670" s="2578"/>
      <c r="M2670" s="2578"/>
      <c r="N2670" s="2578"/>
      <c r="O2670" s="2578"/>
      <c r="P2670" s="2578"/>
      <c r="Q2670" s="2578"/>
      <c r="R2670" s="2578"/>
      <c r="S2670" s="2578"/>
      <c r="T2670" s="2574"/>
      <c r="U2670" s="2574"/>
      <c r="V2670" s="2574"/>
      <c r="W2670" s="2574"/>
      <c r="X2670" s="2574"/>
      <c r="Y2670" s="2574"/>
      <c r="Z2670" s="2574"/>
      <c r="AA2670" s="2574"/>
      <c r="AB2670" s="2574"/>
      <c r="AC2670" s="2574"/>
      <c r="AD2670" s="2574"/>
      <c r="AE2670" s="2574"/>
      <c r="AF2670" s="2574"/>
      <c r="AG2670" s="2574"/>
      <c r="AH2670" s="2574"/>
      <c r="AI2670" s="2574"/>
      <c r="AJ2670" s="2577"/>
      <c r="AK2670" s="2581"/>
    </row>
    <row r="2671" spans="2:37" s="2693" customFormat="1" ht="17.25" customHeight="1" x14ac:dyDescent="0.2">
      <c r="B2671" s="3641" t="s">
        <v>5052</v>
      </c>
      <c r="C2671" s="3642"/>
      <c r="D2671" s="3640" t="s">
        <v>1528</v>
      </c>
      <c r="E2671" s="3640"/>
      <c r="F2671" s="3640"/>
      <c r="G2671" s="3640"/>
      <c r="H2671" s="2578"/>
      <c r="I2671" s="2578"/>
      <c r="J2671" s="2578"/>
      <c r="K2671" s="2578"/>
      <c r="L2671" s="2578"/>
      <c r="M2671" s="2578"/>
      <c r="N2671" s="2578"/>
      <c r="O2671" s="2578"/>
      <c r="P2671" s="2578"/>
      <c r="Q2671" s="2578"/>
      <c r="R2671" s="2578"/>
      <c r="S2671" s="2578"/>
      <c r="T2671" s="2574"/>
      <c r="U2671" s="2574"/>
      <c r="V2671" s="2574"/>
      <c r="W2671" s="2574"/>
      <c r="X2671" s="2574"/>
      <c r="Y2671" s="2574"/>
      <c r="Z2671" s="2574"/>
      <c r="AA2671" s="2574"/>
      <c r="AB2671" s="2574"/>
      <c r="AC2671" s="2574"/>
      <c r="AD2671" s="2574"/>
      <c r="AE2671" s="2574"/>
      <c r="AF2671" s="2574"/>
      <c r="AG2671" s="2574"/>
      <c r="AH2671" s="2574"/>
      <c r="AI2671" s="2574"/>
      <c r="AJ2671" s="2577"/>
      <c r="AK2671" s="2581"/>
    </row>
    <row r="2672" spans="2:37" s="2693" customFormat="1" ht="17.25" customHeight="1" thickBot="1" x14ac:dyDescent="0.25">
      <c r="B2672" s="3645"/>
      <c r="C2672" s="3646"/>
      <c r="D2672" s="4441"/>
      <c r="E2672" s="4441"/>
      <c r="F2672" s="4441"/>
      <c r="G2672" s="4441"/>
      <c r="H2672" s="2583"/>
      <c r="I2672" s="2583"/>
      <c r="J2672" s="2583"/>
      <c r="K2672" s="2583"/>
      <c r="L2672" s="2583"/>
      <c r="M2672" s="2583"/>
      <c r="N2672" s="2583"/>
      <c r="O2672" s="2583"/>
      <c r="P2672" s="2583"/>
      <c r="Q2672" s="2583"/>
      <c r="R2672" s="2583"/>
      <c r="S2672" s="2583"/>
      <c r="T2672" s="2584"/>
      <c r="U2672" s="2584"/>
      <c r="V2672" s="2584"/>
      <c r="W2672" s="2584"/>
      <c r="X2672" s="2584"/>
      <c r="Y2672" s="2584"/>
      <c r="Z2672" s="2584"/>
      <c r="AA2672" s="2584"/>
      <c r="AB2672" s="2584"/>
      <c r="AC2672" s="2584"/>
      <c r="AD2672" s="2584"/>
      <c r="AE2672" s="2584"/>
      <c r="AF2672" s="2584"/>
      <c r="AG2672" s="2584"/>
      <c r="AH2672" s="2584"/>
      <c r="AI2672" s="2584"/>
      <c r="AJ2672" s="2585"/>
      <c r="AK2672" s="2586"/>
    </row>
    <row r="2673" spans="2:37" s="2693" customFormat="1" ht="17.25" customHeight="1" x14ac:dyDescent="0.2">
      <c r="B2673" s="2695" t="str">
        <f>+B2653</f>
        <v>.</v>
      </c>
      <c r="C2673" s="2412"/>
      <c r="D2673" s="2412"/>
      <c r="E2673" s="2412"/>
      <c r="F2673" s="2412"/>
      <c r="G2673" s="2412"/>
      <c r="H2673" s="2412"/>
      <c r="I2673" s="2412"/>
      <c r="J2673" s="2412"/>
      <c r="K2673" s="2412"/>
      <c r="L2673" s="2412"/>
      <c r="M2673" s="2412"/>
      <c r="N2673" s="2412"/>
      <c r="O2673" s="2412"/>
      <c r="P2673" s="2412"/>
      <c r="Q2673" s="2412"/>
      <c r="R2673" s="2412"/>
      <c r="S2673" s="2412"/>
      <c r="T2673" s="2412"/>
      <c r="U2673" s="2412"/>
      <c r="V2673" s="2412"/>
      <c r="W2673" s="2412"/>
      <c r="X2673" s="2412"/>
      <c r="Y2673" s="2412"/>
      <c r="Z2673" s="2412"/>
      <c r="AA2673" s="2412"/>
      <c r="AB2673" s="2412"/>
      <c r="AC2673" s="2412"/>
      <c r="AD2673" s="2412"/>
      <c r="AE2673" s="2412"/>
      <c r="AF2673" s="2412"/>
      <c r="AG2673" s="2412"/>
      <c r="AH2673" s="2412"/>
      <c r="AI2673" s="2412"/>
      <c r="AJ2673" s="2412"/>
      <c r="AK2673" s="2412"/>
    </row>
    <row r="2674" spans="2:37" s="2693" customFormat="1" ht="17.25" customHeight="1" thickBot="1" x14ac:dyDescent="0.25">
      <c r="B2674" s="2695"/>
      <c r="C2674" s="2412"/>
      <c r="D2674" s="2412"/>
      <c r="E2674" s="2412"/>
      <c r="F2674" s="2412"/>
      <c r="G2674" s="2412"/>
      <c r="H2674" s="2412"/>
      <c r="I2674" s="2412"/>
      <c r="J2674" s="2412"/>
      <c r="K2674" s="2412"/>
      <c r="L2674" s="2412"/>
      <c r="M2674" s="2412"/>
      <c r="N2674" s="2412"/>
      <c r="O2674" s="2412"/>
      <c r="P2674" s="2412"/>
      <c r="Q2674" s="2412"/>
      <c r="R2674" s="2412"/>
      <c r="S2674" s="2412"/>
      <c r="T2674" s="2412"/>
      <c r="U2674" s="2412"/>
      <c r="V2674" s="2412"/>
      <c r="W2674" s="2412"/>
      <c r="X2674" s="2412"/>
      <c r="Y2674" s="2412"/>
      <c r="Z2674" s="2412"/>
      <c r="AA2674" s="2412"/>
      <c r="AB2674" s="2412"/>
      <c r="AC2674" s="2412"/>
      <c r="AD2674" s="2412"/>
      <c r="AE2674" s="2412"/>
      <c r="AF2674" s="2412"/>
      <c r="AG2674" s="2412"/>
      <c r="AH2674" s="2412"/>
      <c r="AI2674" s="2412"/>
      <c r="AJ2674" s="2412"/>
      <c r="AK2674" s="2412"/>
    </row>
    <row r="2675" spans="2:37" s="2693" customFormat="1" ht="17.25" customHeight="1" x14ac:dyDescent="0.2">
      <c r="B2675" s="3616" t="s">
        <v>5060</v>
      </c>
      <c r="C2675" s="3617"/>
      <c r="D2675" s="3617"/>
      <c r="E2675" s="3617"/>
      <c r="F2675" s="3617"/>
      <c r="G2675" s="3617"/>
      <c r="H2675" s="3617"/>
      <c r="I2675" s="3617"/>
      <c r="J2675" s="3617"/>
      <c r="K2675" s="3617"/>
      <c r="L2675" s="3617"/>
      <c r="M2675" s="3617"/>
      <c r="N2675" s="3617"/>
      <c r="O2675" s="3617"/>
      <c r="P2675" s="3617"/>
      <c r="Q2675" s="3617"/>
      <c r="R2675" s="3617"/>
      <c r="S2675" s="3617"/>
      <c r="T2675" s="3617"/>
      <c r="U2675" s="3617"/>
      <c r="V2675" s="3617"/>
      <c r="W2675" s="3617"/>
      <c r="X2675" s="3617"/>
      <c r="Y2675" s="3617"/>
      <c r="Z2675" s="3617"/>
      <c r="AA2675" s="3617"/>
      <c r="AB2675" s="3617"/>
      <c r="AC2675" s="3617"/>
      <c r="AD2675" s="3617"/>
      <c r="AE2675" s="3617"/>
      <c r="AF2675" s="3617"/>
      <c r="AG2675" s="3617"/>
      <c r="AH2675" s="3617"/>
      <c r="AI2675" s="3617"/>
      <c r="AJ2675" s="3617"/>
      <c r="AK2675" s="3618"/>
    </row>
    <row r="2676" spans="2:37" s="2693" customFormat="1" ht="17.25" customHeight="1" x14ac:dyDescent="0.2">
      <c r="B2676" s="2579"/>
      <c r="C2676" s="2690"/>
      <c r="D2676" s="2690"/>
      <c r="E2676" s="2690"/>
      <c r="F2676" s="2690"/>
      <c r="G2676" s="2580"/>
      <c r="H2676" s="2580"/>
      <c r="I2676" s="2580"/>
      <c r="J2676" s="2580"/>
      <c r="K2676" s="2580"/>
      <c r="L2676" s="2580"/>
      <c r="M2676" s="2580"/>
      <c r="N2676" s="2580"/>
      <c r="O2676" s="2580"/>
      <c r="P2676" s="2580"/>
      <c r="Q2676" s="2580"/>
      <c r="R2676" s="2580"/>
      <c r="S2676" s="2580"/>
      <c r="T2676" s="2580"/>
      <c r="U2676" s="2580"/>
      <c r="V2676" s="2580"/>
      <c r="W2676" s="2580"/>
      <c r="X2676" s="2580"/>
      <c r="Y2676" s="2580"/>
      <c r="Z2676" s="2580"/>
      <c r="AA2676" s="2580"/>
      <c r="AB2676" s="2580"/>
      <c r="AC2676" s="2580"/>
      <c r="AD2676" s="2580"/>
      <c r="AE2676" s="2580"/>
      <c r="AF2676" s="2580"/>
      <c r="AG2676" s="2580"/>
      <c r="AH2676" s="2580"/>
      <c r="AI2676" s="2580"/>
      <c r="AJ2676" s="2580"/>
      <c r="AK2676" s="2581"/>
    </row>
    <row r="2677" spans="2:37" s="2693" customFormat="1" ht="17.25" customHeight="1" x14ac:dyDescent="0.2">
      <c r="B2677" s="2579" t="s">
        <v>5047</v>
      </c>
      <c r="C2677" s="2690"/>
      <c r="D2677" s="3720" t="s">
        <v>5363</v>
      </c>
      <c r="E2677" s="3720"/>
      <c r="F2677" s="3720"/>
      <c r="G2677" s="3720"/>
      <c r="H2677" s="2580"/>
      <c r="I2677" s="2580"/>
      <c r="J2677" s="2580"/>
      <c r="K2677" s="2580"/>
      <c r="L2677" s="2580"/>
      <c r="M2677" s="2580"/>
      <c r="N2677" s="2580"/>
      <c r="O2677" s="2580"/>
      <c r="P2677" s="2580"/>
      <c r="Q2677" s="2580"/>
      <c r="R2677" s="2580"/>
      <c r="S2677" s="2580"/>
      <c r="T2677" s="2580"/>
      <c r="U2677" s="2580"/>
      <c r="V2677" s="2580"/>
      <c r="W2677" s="2580"/>
      <c r="X2677" s="2580"/>
      <c r="Y2677" s="2580"/>
      <c r="Z2677" s="2580"/>
      <c r="AA2677" s="2580"/>
      <c r="AB2677" s="2580"/>
      <c r="AC2677" s="2580"/>
      <c r="AD2677" s="2580"/>
      <c r="AE2677" s="2580"/>
      <c r="AF2677" s="2580"/>
      <c r="AG2677" s="2580"/>
      <c r="AH2677" s="2580"/>
      <c r="AI2677" s="2580"/>
      <c r="AJ2677" s="2580"/>
      <c r="AK2677" s="2581"/>
    </row>
    <row r="2678" spans="2:37" s="2693" customFormat="1" ht="17.25" customHeight="1" thickBot="1" x14ac:dyDescent="0.25">
      <c r="B2678" s="3620" t="s">
        <v>5061</v>
      </c>
      <c r="C2678" s="3621"/>
      <c r="D2678" s="3731">
        <v>41341</v>
      </c>
      <c r="E2678" s="3731"/>
      <c r="F2678" s="2690"/>
      <c r="G2678" s="2580"/>
      <c r="H2678" s="2580"/>
      <c r="I2678" s="2580"/>
      <c r="J2678" s="2580"/>
      <c r="K2678" s="2580"/>
      <c r="L2678" s="2580"/>
      <c r="M2678" s="2580"/>
      <c r="N2678" s="2580"/>
      <c r="O2678" s="2580"/>
      <c r="P2678" s="2580"/>
      <c r="Q2678" s="2580"/>
      <c r="R2678" s="2580"/>
      <c r="S2678" s="2580"/>
      <c r="T2678" s="2580"/>
      <c r="U2678" s="2580"/>
      <c r="V2678" s="2580"/>
      <c r="W2678" s="2580"/>
      <c r="X2678" s="2580"/>
      <c r="Y2678" s="2580"/>
      <c r="Z2678" s="2580"/>
      <c r="AA2678" s="2580"/>
      <c r="AB2678" s="2580"/>
      <c r="AC2678" s="2580"/>
      <c r="AD2678" s="2580"/>
      <c r="AE2678" s="2580"/>
      <c r="AF2678" s="2580"/>
      <c r="AG2678" s="2580"/>
      <c r="AH2678" s="2580"/>
      <c r="AI2678" s="2580"/>
      <c r="AJ2678" s="2580"/>
      <c r="AK2678" s="2581"/>
    </row>
    <row r="2679" spans="2:37" s="2693" customFormat="1" ht="57.75" customHeight="1" thickBot="1" x14ac:dyDescent="0.25">
      <c r="B2679" s="3633" t="s">
        <v>5062</v>
      </c>
      <c r="C2679" s="3677"/>
      <c r="D2679" s="3721" t="s">
        <v>5364</v>
      </c>
      <c r="E2679" s="3722"/>
      <c r="F2679" s="3722"/>
      <c r="G2679" s="3722"/>
      <c r="H2679" s="3722"/>
      <c r="I2679" s="3722"/>
      <c r="J2679" s="3722"/>
      <c r="K2679" s="3723"/>
      <c r="L2679" s="2580"/>
      <c r="M2679" s="2580"/>
      <c r="N2679" s="2580"/>
      <c r="O2679" s="2580"/>
      <c r="P2679" s="2580"/>
      <c r="Q2679" s="2580"/>
      <c r="R2679" s="2580"/>
      <c r="S2679" s="2580"/>
      <c r="T2679" s="2580"/>
      <c r="U2679" s="2580"/>
      <c r="V2679" s="2580"/>
      <c r="W2679" s="2580"/>
      <c r="X2679" s="2580"/>
      <c r="Y2679" s="2580"/>
      <c r="Z2679" s="2580"/>
      <c r="AA2679" s="2580"/>
      <c r="AB2679" s="2580"/>
      <c r="AC2679" s="2580"/>
      <c r="AD2679" s="2580"/>
      <c r="AE2679" s="2580"/>
      <c r="AF2679" s="2580"/>
      <c r="AG2679" s="2580"/>
      <c r="AH2679" s="2580"/>
      <c r="AI2679" s="2580"/>
      <c r="AJ2679" s="2580"/>
      <c r="AK2679" s="2581"/>
    </row>
    <row r="2680" spans="2:37" s="2693" customFormat="1" ht="17.25" customHeight="1" thickBot="1" x14ac:dyDescent="0.25">
      <c r="B2680" s="3635"/>
      <c r="C2680" s="3626"/>
      <c r="D2680" s="3626"/>
      <c r="E2680" s="3626"/>
      <c r="F2680" s="3626"/>
      <c r="G2680" s="3626"/>
      <c r="H2680" s="3626"/>
      <c r="I2680" s="3626"/>
      <c r="J2680" s="3626"/>
      <c r="K2680" s="3626"/>
      <c r="L2680" s="3626"/>
      <c r="M2680" s="3626"/>
      <c r="N2680" s="3626"/>
      <c r="O2680" s="3626"/>
      <c r="P2680" s="3626"/>
      <c r="Q2680" s="3626"/>
      <c r="R2680" s="2580"/>
      <c r="S2680" s="2580"/>
      <c r="T2680" s="2580"/>
      <c r="U2680" s="2580"/>
      <c r="V2680" s="2580"/>
      <c r="W2680" s="2580"/>
      <c r="X2680" s="2580"/>
      <c r="Y2680" s="2580"/>
      <c r="Z2680" s="2580"/>
      <c r="AA2680" s="2580"/>
      <c r="AB2680" s="2580"/>
      <c r="AC2680" s="2580"/>
      <c r="AD2680" s="2580"/>
      <c r="AE2680" s="2580"/>
      <c r="AF2680" s="2580"/>
      <c r="AG2680" s="2580"/>
      <c r="AH2680" s="2580"/>
      <c r="AI2680" s="2580"/>
      <c r="AJ2680" s="2580"/>
      <c r="AK2680" s="2581"/>
    </row>
    <row r="2681" spans="2:37" s="2693" customFormat="1" ht="17.25" customHeight="1" thickBot="1" x14ac:dyDescent="0.25">
      <c r="B2681" s="3678" t="s">
        <v>5063</v>
      </c>
      <c r="C2681" s="3679"/>
      <c r="D2681" s="3627" t="s">
        <v>5053</v>
      </c>
      <c r="E2681" s="3627" t="s">
        <v>5064</v>
      </c>
      <c r="F2681" s="3685" t="s">
        <v>224</v>
      </c>
      <c r="G2681" s="3687"/>
      <c r="H2681" s="3687"/>
      <c r="I2681" s="3687"/>
      <c r="J2681" s="3687"/>
      <c r="K2681" s="3687"/>
      <c r="L2681" s="3687"/>
      <c r="M2681" s="3687"/>
      <c r="N2681" s="3687"/>
      <c r="O2681" s="3687"/>
      <c r="P2681" s="3687"/>
      <c r="Q2681" s="3687"/>
      <c r="R2681" s="3688"/>
      <c r="S2681" s="3685" t="s">
        <v>340</v>
      </c>
      <c r="T2681" s="3687"/>
      <c r="U2681" s="3687"/>
      <c r="V2681" s="3687"/>
      <c r="W2681" s="3687"/>
      <c r="X2681" s="3687"/>
      <c r="Y2681" s="3687"/>
      <c r="Z2681" s="3687"/>
      <c r="AA2681" s="3687"/>
      <c r="AB2681" s="3687"/>
      <c r="AC2681" s="3688"/>
      <c r="AD2681" s="3685" t="s">
        <v>225</v>
      </c>
      <c r="AE2681" s="3687"/>
      <c r="AF2681" s="3687"/>
      <c r="AG2681" s="3688"/>
      <c r="AH2681" s="3689" t="s">
        <v>5048</v>
      </c>
      <c r="AI2681" s="3690"/>
      <c r="AJ2681" s="3691"/>
      <c r="AK2681" s="2581"/>
    </row>
    <row r="2682" spans="2:37" s="2693" customFormat="1" ht="27.75" customHeight="1" thickBot="1" x14ac:dyDescent="0.25">
      <c r="B2682" s="3680"/>
      <c r="C2682" s="3681"/>
      <c r="D2682" s="3628"/>
      <c r="E2682" s="3628"/>
      <c r="F2682" s="3627" t="s">
        <v>5065</v>
      </c>
      <c r="G2682" s="3627" t="s">
        <v>5066</v>
      </c>
      <c r="H2682" s="3627" t="s">
        <v>5067</v>
      </c>
      <c r="I2682" s="3631" t="s">
        <v>5068</v>
      </c>
      <c r="J2682" s="3631" t="s">
        <v>5069</v>
      </c>
      <c r="K2682" s="3631" t="s">
        <v>5070</v>
      </c>
      <c r="L2682" s="3631" t="s">
        <v>5071</v>
      </c>
      <c r="M2682" s="4437" t="s">
        <v>5072</v>
      </c>
      <c r="N2682" s="4438"/>
      <c r="O2682" s="3631" t="s">
        <v>5073</v>
      </c>
      <c r="P2682" s="3631" t="s">
        <v>5074</v>
      </c>
      <c r="Q2682" s="3631" t="s">
        <v>5075</v>
      </c>
      <c r="R2682" s="3631" t="s">
        <v>5076</v>
      </c>
      <c r="S2682" s="3627" t="s">
        <v>5077</v>
      </c>
      <c r="T2682" s="3627" t="s">
        <v>5078</v>
      </c>
      <c r="U2682" s="3627" t="s">
        <v>5079</v>
      </c>
      <c r="V2682" s="3627" t="s">
        <v>5080</v>
      </c>
      <c r="W2682" s="3627" t="s">
        <v>5081</v>
      </c>
      <c r="X2682" s="3627" t="s">
        <v>5082</v>
      </c>
      <c r="Y2682" s="3627" t="s">
        <v>5083</v>
      </c>
      <c r="Z2682" s="3627" t="s">
        <v>5084</v>
      </c>
      <c r="AA2682" s="3627" t="s">
        <v>5085</v>
      </c>
      <c r="AB2682" s="3631" t="s">
        <v>5086</v>
      </c>
      <c r="AC2682" s="3631" t="s">
        <v>5087</v>
      </c>
      <c r="AD2682" s="3627" t="s">
        <v>5088</v>
      </c>
      <c r="AE2682" s="3627" t="s">
        <v>5089</v>
      </c>
      <c r="AF2682" s="3627" t="s">
        <v>5090</v>
      </c>
      <c r="AG2682" s="3627" t="s">
        <v>5091</v>
      </c>
      <c r="AH2682" s="3627" t="s">
        <v>1162</v>
      </c>
      <c r="AI2682" s="3627" t="s">
        <v>5049</v>
      </c>
      <c r="AJ2682" s="3627" t="s">
        <v>5050</v>
      </c>
      <c r="AK2682" s="2581"/>
    </row>
    <row r="2683" spans="2:37" s="2693" customFormat="1" ht="32.25" customHeight="1" thickBot="1" x14ac:dyDescent="0.25">
      <c r="B2683" s="4439"/>
      <c r="C2683" s="4440"/>
      <c r="D2683" s="3657"/>
      <c r="E2683" s="3657"/>
      <c r="F2683" s="3657"/>
      <c r="G2683" s="3657"/>
      <c r="H2683" s="3657"/>
      <c r="I2683" s="3693"/>
      <c r="J2683" s="3693"/>
      <c r="K2683" s="3693"/>
      <c r="L2683" s="3693"/>
      <c r="M2683" s="2689" t="s">
        <v>5092</v>
      </c>
      <c r="N2683" s="2688" t="s">
        <v>2809</v>
      </c>
      <c r="O2683" s="3693"/>
      <c r="P2683" s="3693"/>
      <c r="Q2683" s="3693"/>
      <c r="R2683" s="3693"/>
      <c r="S2683" s="3657"/>
      <c r="T2683" s="3657"/>
      <c r="U2683" s="3657"/>
      <c r="V2683" s="3657"/>
      <c r="W2683" s="3657"/>
      <c r="X2683" s="3657"/>
      <c r="Y2683" s="3657"/>
      <c r="Z2683" s="3657"/>
      <c r="AA2683" s="3657"/>
      <c r="AB2683" s="3693"/>
      <c r="AC2683" s="3693"/>
      <c r="AD2683" s="3657"/>
      <c r="AE2683" s="3657"/>
      <c r="AF2683" s="3657"/>
      <c r="AG2683" s="3657"/>
      <c r="AH2683" s="3657"/>
      <c r="AI2683" s="3657"/>
      <c r="AJ2683" s="3657"/>
      <c r="AK2683" s="2581"/>
    </row>
    <row r="2684" spans="2:37" s="2693" customFormat="1" ht="17.25" customHeight="1" thickBot="1" x14ac:dyDescent="0.25">
      <c r="B2684" s="4442" t="s">
        <v>5365</v>
      </c>
      <c r="C2684" s="4443"/>
      <c r="D2684" s="2588" t="s">
        <v>1545</v>
      </c>
      <c r="E2684" s="2588" t="s">
        <v>1545</v>
      </c>
      <c r="F2684" s="2588" t="s">
        <v>1545</v>
      </c>
      <c r="G2684" s="2588" t="s">
        <v>1545</v>
      </c>
      <c r="H2684" s="2588" t="s">
        <v>1545</v>
      </c>
      <c r="I2684" s="2588" t="s">
        <v>1545</v>
      </c>
      <c r="J2684" s="2588" t="s">
        <v>1545</v>
      </c>
      <c r="K2684" s="2588" t="s">
        <v>1545</v>
      </c>
      <c r="L2684" s="2588" t="s">
        <v>1545</v>
      </c>
      <c r="M2684" s="2588" t="s">
        <v>1545</v>
      </c>
      <c r="N2684" s="2588" t="s">
        <v>1545</v>
      </c>
      <c r="O2684" s="2588" t="s">
        <v>1545</v>
      </c>
      <c r="P2684" s="2588" t="s">
        <v>1545</v>
      </c>
      <c r="Q2684" s="2588" t="s">
        <v>1545</v>
      </c>
      <c r="R2684" s="2588" t="s">
        <v>1545</v>
      </c>
      <c r="S2684" s="2588" t="s">
        <v>1545</v>
      </c>
      <c r="T2684" s="2588" t="s">
        <v>1545</v>
      </c>
      <c r="U2684" s="2588" t="s">
        <v>1545</v>
      </c>
      <c r="V2684" s="2588" t="s">
        <v>1545</v>
      </c>
      <c r="W2684" s="2588" t="s">
        <v>1545</v>
      </c>
      <c r="X2684" s="2588" t="s">
        <v>1545</v>
      </c>
      <c r="Y2684" s="2588" t="s">
        <v>1545</v>
      </c>
      <c r="Z2684" s="2588" t="s">
        <v>1545</v>
      </c>
      <c r="AA2684" s="2588" t="s">
        <v>1545</v>
      </c>
      <c r="AB2684" s="2588" t="s">
        <v>1545</v>
      </c>
      <c r="AC2684" s="2588" t="s">
        <v>1545</v>
      </c>
      <c r="AD2684" s="2588" t="s">
        <v>1545</v>
      </c>
      <c r="AE2684" s="2588" t="s">
        <v>1545</v>
      </c>
      <c r="AF2684" s="2588" t="s">
        <v>1545</v>
      </c>
      <c r="AG2684" s="2588" t="s">
        <v>1545</v>
      </c>
      <c r="AH2684" s="2831" t="s">
        <v>3135</v>
      </c>
      <c r="AI2684" s="2831" t="s">
        <v>5366</v>
      </c>
      <c r="AJ2684" s="2832">
        <v>0.75</v>
      </c>
      <c r="AK2684" s="2581"/>
    </row>
    <row r="2685" spans="2:37" s="2693" customFormat="1" ht="17.25" customHeight="1" thickBot="1" x14ac:dyDescent="0.25">
      <c r="B2685" s="4444"/>
      <c r="C2685" s="4445"/>
      <c r="D2685" s="2964"/>
      <c r="E2685" s="2825"/>
      <c r="F2685" s="2825"/>
      <c r="G2685" s="2825"/>
      <c r="H2685" s="2825"/>
      <c r="I2685" s="2825"/>
      <c r="J2685" s="2825"/>
      <c r="K2685" s="2825"/>
      <c r="L2685" s="2825"/>
      <c r="M2685" s="2825"/>
      <c r="N2685" s="2825"/>
      <c r="O2685" s="2825"/>
      <c r="P2685" s="2825"/>
      <c r="Q2685" s="2825"/>
      <c r="R2685" s="2825"/>
      <c r="S2685" s="2825"/>
      <c r="T2685" s="2825"/>
      <c r="U2685" s="2825"/>
      <c r="V2685" s="2825"/>
      <c r="W2685" s="2825"/>
      <c r="X2685" s="2825"/>
      <c r="Y2685" s="2825"/>
      <c r="Z2685" s="2825"/>
      <c r="AA2685" s="2825"/>
      <c r="AB2685" s="2825"/>
      <c r="AC2685" s="2825"/>
      <c r="AD2685" s="2825"/>
      <c r="AE2685" s="2825"/>
      <c r="AF2685" s="2825"/>
      <c r="AG2685" s="2825"/>
      <c r="AH2685" s="2831" t="s">
        <v>5367</v>
      </c>
      <c r="AI2685" s="2831" t="s">
        <v>5366</v>
      </c>
      <c r="AJ2685" s="2834">
        <v>0.75</v>
      </c>
      <c r="AK2685" s="2581"/>
    </row>
    <row r="2686" spans="2:37" s="2693" customFormat="1" ht="17.25" customHeight="1" thickBot="1" x14ac:dyDescent="0.25">
      <c r="B2686" s="4446"/>
      <c r="C2686" s="4447"/>
      <c r="D2686" s="2835"/>
      <c r="E2686" s="2835"/>
      <c r="F2686" s="2835"/>
      <c r="G2686" s="2835"/>
      <c r="H2686" s="2835"/>
      <c r="I2686" s="2835"/>
      <c r="J2686" s="2835"/>
      <c r="K2686" s="2835"/>
      <c r="L2686" s="2835"/>
      <c r="M2686" s="2835"/>
      <c r="N2686" s="2835"/>
      <c r="O2686" s="2835"/>
      <c r="P2686" s="2835"/>
      <c r="Q2686" s="2835"/>
      <c r="R2686" s="2835"/>
      <c r="S2686" s="2835"/>
      <c r="T2686" s="2835"/>
      <c r="U2686" s="2835"/>
      <c r="V2686" s="2835"/>
      <c r="W2686" s="2835"/>
      <c r="X2686" s="2835"/>
      <c r="Y2686" s="2835"/>
      <c r="Z2686" s="2835"/>
      <c r="AA2686" s="2835"/>
      <c r="AB2686" s="2835"/>
      <c r="AC2686" s="2835"/>
      <c r="AD2686" s="2835"/>
      <c r="AE2686" s="2835"/>
      <c r="AF2686" s="2835"/>
      <c r="AG2686" s="2835"/>
      <c r="AH2686" s="2833" t="s">
        <v>5368</v>
      </c>
      <c r="AI2686" s="2833" t="s">
        <v>5366</v>
      </c>
      <c r="AJ2686" s="2832">
        <v>0.75</v>
      </c>
      <c r="AK2686" s="2581"/>
    </row>
    <row r="2687" spans="2:37" s="2693" customFormat="1" ht="17.25" customHeight="1" x14ac:dyDescent="0.2">
      <c r="B2687" s="2582"/>
      <c r="C2687" s="2575"/>
      <c r="D2687" s="2575"/>
      <c r="E2687" s="2575"/>
      <c r="F2687" s="2575"/>
      <c r="G2687" s="2575"/>
      <c r="H2687" s="2575"/>
      <c r="I2687" s="2576"/>
      <c r="J2687" s="2576"/>
      <c r="K2687" s="2576"/>
      <c r="L2687" s="2576"/>
      <c r="M2687" s="2575"/>
      <c r="N2687" s="2576"/>
      <c r="O2687" s="2576"/>
      <c r="P2687" s="2576"/>
      <c r="Q2687" s="2576"/>
      <c r="R2687" s="2576"/>
      <c r="S2687" s="2575"/>
      <c r="T2687" s="2574"/>
      <c r="U2687" s="2574"/>
      <c r="V2687" s="2574"/>
      <c r="W2687" s="2574"/>
      <c r="X2687" s="2574"/>
      <c r="Y2687" s="2574"/>
      <c r="Z2687" s="2574"/>
      <c r="AA2687" s="2574"/>
      <c r="AB2687" s="2574"/>
      <c r="AC2687" s="2574"/>
      <c r="AD2687" s="2574"/>
      <c r="AE2687" s="2574"/>
      <c r="AF2687" s="2574"/>
      <c r="AG2687" s="2574"/>
      <c r="AH2687" s="2574"/>
      <c r="AI2687" s="2574"/>
      <c r="AJ2687" s="2574"/>
      <c r="AK2687" s="2581"/>
    </row>
    <row r="2688" spans="2:37" s="2693" customFormat="1" ht="17.25" customHeight="1" x14ac:dyDescent="0.2">
      <c r="B2688" s="3641" t="s">
        <v>5051</v>
      </c>
      <c r="C2688" s="3642"/>
      <c r="D2688" s="3640" t="s">
        <v>1545</v>
      </c>
      <c r="E2688" s="3640"/>
      <c r="F2688" s="3640"/>
      <c r="G2688" s="3640"/>
      <c r="H2688" s="2578"/>
      <c r="I2688" s="2578"/>
      <c r="J2688" s="2578"/>
      <c r="K2688" s="2578"/>
      <c r="L2688" s="2578"/>
      <c r="M2688" s="2578"/>
      <c r="N2688" s="2578"/>
      <c r="O2688" s="2578"/>
      <c r="P2688" s="2578"/>
      <c r="Q2688" s="2578"/>
      <c r="R2688" s="2578"/>
      <c r="S2688" s="2578"/>
      <c r="T2688" s="2574"/>
      <c r="U2688" s="2574"/>
      <c r="V2688" s="2574"/>
      <c r="W2688" s="2574"/>
      <c r="X2688" s="2574"/>
      <c r="Y2688" s="2574"/>
      <c r="Z2688" s="2574"/>
      <c r="AA2688" s="2574"/>
      <c r="AB2688" s="2574"/>
      <c r="AC2688" s="2574"/>
      <c r="AD2688" s="2574"/>
      <c r="AE2688" s="2574"/>
      <c r="AF2688" s="2574"/>
      <c r="AG2688" s="2574"/>
      <c r="AH2688" s="2574"/>
      <c r="AI2688" s="2574"/>
      <c r="AJ2688" s="2574"/>
      <c r="AK2688" s="2581"/>
    </row>
    <row r="2689" spans="2:37" s="2693" customFormat="1" ht="17.25" customHeight="1" x14ac:dyDescent="0.2">
      <c r="B2689" s="3641" t="s">
        <v>5052</v>
      </c>
      <c r="C2689" s="3642"/>
      <c r="D2689" s="3640" t="s">
        <v>5148</v>
      </c>
      <c r="E2689" s="3640"/>
      <c r="F2689" s="3640"/>
      <c r="G2689" s="3640"/>
      <c r="H2689" s="2578"/>
      <c r="I2689" s="2578"/>
      <c r="J2689" s="2578"/>
      <c r="K2689" s="2578"/>
      <c r="L2689" s="2578"/>
      <c r="M2689" s="2578"/>
      <c r="N2689" s="2578"/>
      <c r="O2689" s="2578"/>
      <c r="P2689" s="2578"/>
      <c r="Q2689" s="2578"/>
      <c r="R2689" s="2578"/>
      <c r="S2689" s="2578"/>
      <c r="T2689" s="2574"/>
      <c r="U2689" s="2574"/>
      <c r="V2689" s="2574"/>
      <c r="W2689" s="2574"/>
      <c r="X2689" s="2574"/>
      <c r="Y2689" s="2574"/>
      <c r="Z2689" s="2574"/>
      <c r="AA2689" s="2574"/>
      <c r="AB2689" s="2574"/>
      <c r="AC2689" s="2574"/>
      <c r="AD2689" s="2574"/>
      <c r="AE2689" s="2574"/>
      <c r="AF2689" s="2574"/>
      <c r="AG2689" s="2574"/>
      <c r="AH2689" s="2574"/>
      <c r="AI2689" s="2574"/>
      <c r="AJ2689" s="2574"/>
      <c r="AK2689" s="2581"/>
    </row>
    <row r="2690" spans="2:37" s="2419" customFormat="1" ht="17.25" customHeight="1" thickBot="1" x14ac:dyDescent="0.25">
      <c r="B2690" s="3645"/>
      <c r="C2690" s="3646"/>
      <c r="D2690" s="4441"/>
      <c r="E2690" s="4441"/>
      <c r="F2690" s="4441"/>
      <c r="G2690" s="4441"/>
      <c r="H2690" s="2583"/>
      <c r="I2690" s="2583"/>
      <c r="J2690" s="2583"/>
      <c r="K2690" s="2583"/>
      <c r="L2690" s="2583"/>
      <c r="M2690" s="2583"/>
      <c r="N2690" s="2583"/>
      <c r="O2690" s="2583"/>
      <c r="P2690" s="2583"/>
      <c r="Q2690" s="2583"/>
      <c r="R2690" s="2583"/>
      <c r="S2690" s="2583"/>
      <c r="T2690" s="2584"/>
      <c r="U2690" s="2584"/>
      <c r="V2690" s="2584"/>
      <c r="W2690" s="2584"/>
      <c r="X2690" s="2584"/>
      <c r="Y2690" s="2584"/>
      <c r="Z2690" s="2584"/>
      <c r="AA2690" s="2584"/>
      <c r="AB2690" s="2584"/>
      <c r="AC2690" s="2584"/>
      <c r="AD2690" s="2584"/>
      <c r="AE2690" s="2584"/>
      <c r="AF2690" s="2584"/>
      <c r="AG2690" s="2584"/>
      <c r="AH2690" s="2584"/>
      <c r="AI2690" s="2584"/>
      <c r="AJ2690" s="2584"/>
      <c r="AK2690" s="2586"/>
    </row>
    <row r="2691" spans="2:37" s="2419" customFormat="1" ht="17.25" customHeight="1" x14ac:dyDescent="0.2">
      <c r="B2691" s="2695" t="str">
        <f>+B2673</f>
        <v>.</v>
      </c>
      <c r="C2691" s="2412"/>
      <c r="D2691" s="2412"/>
      <c r="E2691" s="2412"/>
      <c r="F2691" s="2412"/>
      <c r="G2691" s="2412"/>
      <c r="H2691" s="2412"/>
      <c r="I2691" s="2412"/>
      <c r="J2691" s="2412"/>
      <c r="K2691" s="2412"/>
      <c r="L2691" s="2412"/>
      <c r="M2691" s="2412"/>
      <c r="N2691" s="2412"/>
      <c r="O2691" s="2412"/>
      <c r="P2691" s="2412"/>
      <c r="Q2691" s="2412"/>
      <c r="R2691" s="2412"/>
      <c r="S2691" s="2412"/>
      <c r="T2691" s="2412"/>
      <c r="U2691" s="2412"/>
      <c r="V2691" s="2412"/>
      <c r="W2691" s="2412"/>
      <c r="X2691" s="2412"/>
      <c r="Y2691" s="2412"/>
      <c r="Z2691" s="2412"/>
      <c r="AA2691" s="2412"/>
      <c r="AB2691" s="2412"/>
      <c r="AC2691" s="2412"/>
      <c r="AD2691" s="2412"/>
      <c r="AE2691" s="2412"/>
      <c r="AF2691" s="2412"/>
      <c r="AG2691" s="2412"/>
      <c r="AH2691" s="2412"/>
      <c r="AI2691" s="2412"/>
      <c r="AJ2691" s="2412"/>
      <c r="AK2691" s="2412"/>
    </row>
    <row r="2692" spans="2:37" s="2693" customFormat="1" ht="17.25" customHeight="1" thickBot="1" x14ac:dyDescent="0.25">
      <c r="B2692" s="2695"/>
      <c r="C2692" s="2412"/>
      <c r="D2692" s="2412"/>
      <c r="E2692" s="2412"/>
      <c r="F2692" s="2412"/>
      <c r="G2692" s="2412"/>
      <c r="H2692" s="2412"/>
      <c r="I2692" s="2412"/>
      <c r="J2692" s="2412"/>
      <c r="K2692" s="2412"/>
      <c r="L2692" s="2412"/>
      <c r="M2692" s="2412"/>
      <c r="N2692" s="2412"/>
      <c r="O2692" s="2412"/>
      <c r="P2692" s="2412"/>
      <c r="Q2692" s="2412"/>
      <c r="R2692" s="2412"/>
      <c r="S2692" s="2412"/>
      <c r="T2692" s="2412"/>
      <c r="U2692" s="2412"/>
      <c r="V2692" s="2412"/>
      <c r="W2692" s="2412"/>
      <c r="X2692" s="2412"/>
      <c r="Y2692" s="2412"/>
      <c r="Z2692" s="2412"/>
      <c r="AA2692" s="2412"/>
      <c r="AB2692" s="2412"/>
      <c r="AC2692" s="2412"/>
      <c r="AD2692" s="2412"/>
      <c r="AE2692" s="2412"/>
      <c r="AF2692" s="2412"/>
      <c r="AG2692" s="2412"/>
      <c r="AH2692" s="2412"/>
      <c r="AI2692" s="2412"/>
      <c r="AJ2692" s="2412"/>
      <c r="AK2692" s="2412"/>
    </row>
    <row r="2693" spans="2:37" s="2693" customFormat="1" ht="17.25" customHeight="1" x14ac:dyDescent="0.2">
      <c r="B2693" s="3616" t="s">
        <v>5060</v>
      </c>
      <c r="C2693" s="3617"/>
      <c r="D2693" s="3617"/>
      <c r="E2693" s="3617"/>
      <c r="F2693" s="3617"/>
      <c r="G2693" s="3617"/>
      <c r="H2693" s="3617"/>
      <c r="I2693" s="3617"/>
      <c r="J2693" s="3617"/>
      <c r="K2693" s="3617"/>
      <c r="L2693" s="3617"/>
      <c r="M2693" s="3617"/>
      <c r="N2693" s="3617"/>
      <c r="O2693" s="3617"/>
      <c r="P2693" s="3617"/>
      <c r="Q2693" s="3617"/>
      <c r="R2693" s="3617"/>
      <c r="S2693" s="3617"/>
      <c r="T2693" s="3617"/>
      <c r="U2693" s="3617"/>
      <c r="V2693" s="3617"/>
      <c r="W2693" s="3617"/>
      <c r="X2693" s="3617"/>
      <c r="Y2693" s="3617"/>
      <c r="Z2693" s="3617"/>
      <c r="AA2693" s="3617"/>
      <c r="AB2693" s="3617"/>
      <c r="AC2693" s="3617"/>
      <c r="AD2693" s="3617"/>
      <c r="AE2693" s="3617"/>
      <c r="AF2693" s="3617"/>
      <c r="AG2693" s="3617"/>
      <c r="AH2693" s="3617"/>
      <c r="AI2693" s="3617"/>
      <c r="AJ2693" s="3617"/>
      <c r="AK2693" s="3618"/>
    </row>
    <row r="2694" spans="2:37" s="2693" customFormat="1" ht="17.25" customHeight="1" x14ac:dyDescent="0.2">
      <c r="B2694" s="2579"/>
      <c r="C2694" s="2690"/>
      <c r="D2694" s="2690"/>
      <c r="E2694" s="2690"/>
      <c r="F2694" s="2690"/>
      <c r="G2694" s="2580"/>
      <c r="H2694" s="2580"/>
      <c r="I2694" s="2580"/>
      <c r="J2694" s="2580"/>
      <c r="K2694" s="2580"/>
      <c r="L2694" s="2580"/>
      <c r="M2694" s="2580"/>
      <c r="N2694" s="2580"/>
      <c r="O2694" s="2580"/>
      <c r="P2694" s="2580"/>
      <c r="Q2694" s="2580"/>
      <c r="R2694" s="2580"/>
      <c r="S2694" s="2580"/>
      <c r="T2694" s="2580"/>
      <c r="U2694" s="2580"/>
      <c r="V2694" s="2580"/>
      <c r="W2694" s="2580"/>
      <c r="X2694" s="2580"/>
      <c r="Y2694" s="2580"/>
      <c r="Z2694" s="2580"/>
      <c r="AA2694" s="2580"/>
      <c r="AB2694" s="2580"/>
      <c r="AC2694" s="2580"/>
      <c r="AD2694" s="2580"/>
      <c r="AE2694" s="2580"/>
      <c r="AF2694" s="2580"/>
      <c r="AG2694" s="2580"/>
      <c r="AH2694" s="2580"/>
      <c r="AI2694" s="2580"/>
      <c r="AJ2694" s="2580"/>
      <c r="AK2694" s="2581"/>
    </row>
    <row r="2695" spans="2:37" s="2693" customFormat="1" ht="17.25" customHeight="1" x14ac:dyDescent="0.2">
      <c r="B2695" s="2579" t="s">
        <v>5047</v>
      </c>
      <c r="C2695" s="2690"/>
      <c r="D2695" s="3720" t="s">
        <v>5369</v>
      </c>
      <c r="E2695" s="3720"/>
      <c r="F2695" s="3720"/>
      <c r="G2695" s="3720"/>
      <c r="H2695" s="2580"/>
      <c r="I2695" s="2580"/>
      <c r="J2695" s="2580"/>
      <c r="K2695" s="2580"/>
      <c r="L2695" s="2580"/>
      <c r="M2695" s="2580"/>
      <c r="N2695" s="2580"/>
      <c r="O2695" s="2580"/>
      <c r="P2695" s="2580"/>
      <c r="Q2695" s="2580"/>
      <c r="R2695" s="2580"/>
      <c r="S2695" s="2580"/>
      <c r="T2695" s="2580"/>
      <c r="U2695" s="2580"/>
      <c r="V2695" s="2580"/>
      <c r="W2695" s="2580"/>
      <c r="X2695" s="2580"/>
      <c r="Y2695" s="2580"/>
      <c r="Z2695" s="2580"/>
      <c r="AA2695" s="2580"/>
      <c r="AB2695" s="2580"/>
      <c r="AC2695" s="2580"/>
      <c r="AD2695" s="2580"/>
      <c r="AE2695" s="2580"/>
      <c r="AF2695" s="2580"/>
      <c r="AG2695" s="2580"/>
      <c r="AH2695" s="2580"/>
      <c r="AI2695" s="2580"/>
      <c r="AJ2695" s="2580"/>
      <c r="AK2695" s="2581"/>
    </row>
    <row r="2696" spans="2:37" s="2693" customFormat="1" ht="17.25" customHeight="1" thickBot="1" x14ac:dyDescent="0.25">
      <c r="B2696" s="3620" t="s">
        <v>5061</v>
      </c>
      <c r="C2696" s="3621"/>
      <c r="D2696" s="3731">
        <v>41334</v>
      </c>
      <c r="E2696" s="3731"/>
      <c r="F2696" s="2690"/>
      <c r="G2696" s="2580"/>
      <c r="H2696" s="2580"/>
      <c r="I2696" s="2580"/>
      <c r="J2696" s="2580"/>
      <c r="K2696" s="2580"/>
      <c r="L2696" s="2580"/>
      <c r="M2696" s="2580"/>
      <c r="N2696" s="2580"/>
      <c r="O2696" s="2580"/>
      <c r="P2696" s="2580"/>
      <c r="Q2696" s="2580"/>
      <c r="R2696" s="2580"/>
      <c r="S2696" s="2580"/>
      <c r="T2696" s="2580"/>
      <c r="U2696" s="2580"/>
      <c r="V2696" s="2580"/>
      <c r="W2696" s="2580"/>
      <c r="X2696" s="2580"/>
      <c r="Y2696" s="2580"/>
      <c r="Z2696" s="2580"/>
      <c r="AA2696" s="2580"/>
      <c r="AB2696" s="2580"/>
      <c r="AC2696" s="2580"/>
      <c r="AD2696" s="2580"/>
      <c r="AE2696" s="2580"/>
      <c r="AF2696" s="2580"/>
      <c r="AG2696" s="2580"/>
      <c r="AH2696" s="2580"/>
      <c r="AI2696" s="2580"/>
      <c r="AJ2696" s="2580"/>
      <c r="AK2696" s="2581"/>
    </row>
    <row r="2697" spans="2:37" s="2693" customFormat="1" ht="44.25" customHeight="1" thickBot="1" x14ac:dyDescent="0.25">
      <c r="B2697" s="3633" t="s">
        <v>5062</v>
      </c>
      <c r="C2697" s="3677"/>
      <c r="D2697" s="3721" t="s">
        <v>5370</v>
      </c>
      <c r="E2697" s="3722"/>
      <c r="F2697" s="3722"/>
      <c r="G2697" s="3722"/>
      <c r="H2697" s="3722"/>
      <c r="I2697" s="3722"/>
      <c r="J2697" s="3722"/>
      <c r="K2697" s="3723"/>
      <c r="L2697" s="2580"/>
      <c r="M2697" s="2580"/>
      <c r="N2697" s="2580"/>
      <c r="O2697" s="2580"/>
      <c r="P2697" s="2580"/>
      <c r="Q2697" s="2580"/>
      <c r="R2697" s="2580"/>
      <c r="S2697" s="2580"/>
      <c r="T2697" s="2580"/>
      <c r="U2697" s="2580"/>
      <c r="V2697" s="2580"/>
      <c r="W2697" s="2580"/>
      <c r="X2697" s="2580"/>
      <c r="Y2697" s="2580"/>
      <c r="Z2697" s="2580"/>
      <c r="AA2697" s="2580"/>
      <c r="AB2697" s="2580"/>
      <c r="AC2697" s="2580"/>
      <c r="AD2697" s="2580"/>
      <c r="AE2697" s="2580"/>
      <c r="AF2697" s="2580"/>
      <c r="AG2697" s="2580"/>
      <c r="AH2697" s="2580"/>
      <c r="AI2697" s="2580"/>
      <c r="AJ2697" s="2580"/>
      <c r="AK2697" s="2581"/>
    </row>
    <row r="2698" spans="2:37" s="2693" customFormat="1" ht="17.25" customHeight="1" thickBot="1" x14ac:dyDescent="0.25">
      <c r="B2698" s="3635"/>
      <c r="C2698" s="3626"/>
      <c r="D2698" s="3626"/>
      <c r="E2698" s="3626"/>
      <c r="F2698" s="3626"/>
      <c r="G2698" s="3626"/>
      <c r="H2698" s="3626"/>
      <c r="I2698" s="3626"/>
      <c r="J2698" s="3626"/>
      <c r="K2698" s="3626"/>
      <c r="L2698" s="3626"/>
      <c r="M2698" s="3626"/>
      <c r="N2698" s="3626"/>
      <c r="O2698" s="3626"/>
      <c r="P2698" s="3626"/>
      <c r="Q2698" s="3626"/>
      <c r="R2698" s="2580"/>
      <c r="S2698" s="2580"/>
      <c r="T2698" s="2580"/>
      <c r="U2698" s="2580"/>
      <c r="V2698" s="2580"/>
      <c r="W2698" s="2580"/>
      <c r="X2698" s="2580"/>
      <c r="Y2698" s="2580"/>
      <c r="Z2698" s="2580"/>
      <c r="AA2698" s="2580"/>
      <c r="AB2698" s="2580"/>
      <c r="AC2698" s="2580"/>
      <c r="AD2698" s="2580"/>
      <c r="AE2698" s="2580"/>
      <c r="AF2698" s="2580"/>
      <c r="AG2698" s="2580"/>
      <c r="AH2698" s="2580"/>
      <c r="AI2698" s="2580"/>
      <c r="AJ2698" s="2580"/>
      <c r="AK2698" s="2581"/>
    </row>
    <row r="2699" spans="2:37" s="2693" customFormat="1" ht="17.25" customHeight="1" thickBot="1" x14ac:dyDescent="0.25">
      <c r="B2699" s="3678" t="s">
        <v>5063</v>
      </c>
      <c r="C2699" s="3679"/>
      <c r="D2699" s="3627" t="s">
        <v>5053</v>
      </c>
      <c r="E2699" s="3627" t="s">
        <v>5064</v>
      </c>
      <c r="F2699" s="3685" t="s">
        <v>224</v>
      </c>
      <c r="G2699" s="3687"/>
      <c r="H2699" s="3687"/>
      <c r="I2699" s="3687"/>
      <c r="J2699" s="3687"/>
      <c r="K2699" s="3687"/>
      <c r="L2699" s="3687"/>
      <c r="M2699" s="3687"/>
      <c r="N2699" s="3687"/>
      <c r="O2699" s="3687"/>
      <c r="P2699" s="3687"/>
      <c r="Q2699" s="3687"/>
      <c r="R2699" s="3688"/>
      <c r="S2699" s="3685" t="s">
        <v>340</v>
      </c>
      <c r="T2699" s="3687"/>
      <c r="U2699" s="3687"/>
      <c r="V2699" s="3687"/>
      <c r="W2699" s="3687"/>
      <c r="X2699" s="3687"/>
      <c r="Y2699" s="3687"/>
      <c r="Z2699" s="3687"/>
      <c r="AA2699" s="3687"/>
      <c r="AB2699" s="3687"/>
      <c r="AC2699" s="3688"/>
      <c r="AD2699" s="3685" t="s">
        <v>225</v>
      </c>
      <c r="AE2699" s="3687"/>
      <c r="AF2699" s="3687"/>
      <c r="AG2699" s="3688"/>
      <c r="AH2699" s="3689" t="s">
        <v>5048</v>
      </c>
      <c r="AI2699" s="3690"/>
      <c r="AJ2699" s="3691"/>
      <c r="AK2699" s="2581"/>
    </row>
    <row r="2700" spans="2:37" s="2693" customFormat="1" ht="17.25" customHeight="1" thickBot="1" x14ac:dyDescent="0.25">
      <c r="B2700" s="3680"/>
      <c r="C2700" s="3681"/>
      <c r="D2700" s="3628"/>
      <c r="E2700" s="3628"/>
      <c r="F2700" s="3627" t="s">
        <v>5065</v>
      </c>
      <c r="G2700" s="3627" t="s">
        <v>5066</v>
      </c>
      <c r="H2700" s="3627" t="s">
        <v>5067</v>
      </c>
      <c r="I2700" s="3631" t="s">
        <v>5068</v>
      </c>
      <c r="J2700" s="3631" t="s">
        <v>5069</v>
      </c>
      <c r="K2700" s="3631" t="s">
        <v>5070</v>
      </c>
      <c r="L2700" s="3631" t="s">
        <v>5071</v>
      </c>
      <c r="M2700" s="4437" t="s">
        <v>5072</v>
      </c>
      <c r="N2700" s="4438"/>
      <c r="O2700" s="3631" t="s">
        <v>5073</v>
      </c>
      <c r="P2700" s="3631" t="s">
        <v>5074</v>
      </c>
      <c r="Q2700" s="3631" t="s">
        <v>5075</v>
      </c>
      <c r="R2700" s="3631" t="s">
        <v>5076</v>
      </c>
      <c r="S2700" s="3627" t="s">
        <v>5077</v>
      </c>
      <c r="T2700" s="3627" t="s">
        <v>5078</v>
      </c>
      <c r="U2700" s="3627" t="s">
        <v>5079</v>
      </c>
      <c r="V2700" s="3627" t="s">
        <v>5080</v>
      </c>
      <c r="W2700" s="3627" t="s">
        <v>5081</v>
      </c>
      <c r="X2700" s="3627" t="s">
        <v>5082</v>
      </c>
      <c r="Y2700" s="3627" t="s">
        <v>5083</v>
      </c>
      <c r="Z2700" s="3627" t="s">
        <v>5084</v>
      </c>
      <c r="AA2700" s="3627" t="s">
        <v>5085</v>
      </c>
      <c r="AB2700" s="3631" t="s">
        <v>5086</v>
      </c>
      <c r="AC2700" s="3631" t="s">
        <v>5087</v>
      </c>
      <c r="AD2700" s="3627" t="s">
        <v>5088</v>
      </c>
      <c r="AE2700" s="3627" t="s">
        <v>5089</v>
      </c>
      <c r="AF2700" s="3627" t="s">
        <v>5090</v>
      </c>
      <c r="AG2700" s="3627" t="s">
        <v>5091</v>
      </c>
      <c r="AH2700" s="3627" t="s">
        <v>1162</v>
      </c>
      <c r="AI2700" s="3627" t="s">
        <v>5049</v>
      </c>
      <c r="AJ2700" s="3627" t="s">
        <v>5050</v>
      </c>
      <c r="AK2700" s="2581"/>
    </row>
    <row r="2701" spans="2:37" s="2693" customFormat="1" ht="17.25" customHeight="1" thickBot="1" x14ac:dyDescent="0.25">
      <c r="B2701" s="4439"/>
      <c r="C2701" s="4440"/>
      <c r="D2701" s="3657"/>
      <c r="E2701" s="3657"/>
      <c r="F2701" s="3657"/>
      <c r="G2701" s="3657"/>
      <c r="H2701" s="3657"/>
      <c r="I2701" s="3693"/>
      <c r="J2701" s="3693"/>
      <c r="K2701" s="3693"/>
      <c r="L2701" s="3693"/>
      <c r="M2701" s="2689" t="s">
        <v>5092</v>
      </c>
      <c r="N2701" s="2688" t="s">
        <v>2809</v>
      </c>
      <c r="O2701" s="3693"/>
      <c r="P2701" s="3693"/>
      <c r="Q2701" s="3693"/>
      <c r="R2701" s="3693"/>
      <c r="S2701" s="3657"/>
      <c r="T2701" s="3657"/>
      <c r="U2701" s="3657"/>
      <c r="V2701" s="3657"/>
      <c r="W2701" s="3657"/>
      <c r="X2701" s="3657"/>
      <c r="Y2701" s="3657"/>
      <c r="Z2701" s="3657"/>
      <c r="AA2701" s="3657"/>
      <c r="AB2701" s="3693"/>
      <c r="AC2701" s="3693"/>
      <c r="AD2701" s="3657"/>
      <c r="AE2701" s="3657"/>
      <c r="AF2701" s="3657"/>
      <c r="AG2701" s="3657"/>
      <c r="AH2701" s="3657"/>
      <c r="AI2701" s="3657"/>
      <c r="AJ2701" s="3657"/>
      <c r="AK2701" s="2581"/>
    </row>
    <row r="2702" spans="2:37" s="2693" customFormat="1" ht="17.25" customHeight="1" x14ac:dyDescent="0.2">
      <c r="B2702" s="4448" t="s">
        <v>5362</v>
      </c>
      <c r="C2702" s="4448"/>
      <c r="D2702" s="2839" t="s">
        <v>5371</v>
      </c>
      <c r="E2702" s="2840">
        <f>+F2702+S2702+AD2702</f>
        <v>28</v>
      </c>
      <c r="F2702" s="2840">
        <v>16.251200000000001</v>
      </c>
      <c r="G2702" s="2648" t="s">
        <v>1545</v>
      </c>
      <c r="H2702" s="2648" t="s">
        <v>1545</v>
      </c>
      <c r="I2702" s="2648" t="s">
        <v>1545</v>
      </c>
      <c r="J2702" s="2647" t="s">
        <v>5344</v>
      </c>
      <c r="K2702" s="2841">
        <v>0.16800000000000001</v>
      </c>
      <c r="L2702" s="2841">
        <v>0.16800000000000001</v>
      </c>
      <c r="M2702" s="2842" t="s">
        <v>5344</v>
      </c>
      <c r="N2702" s="2679" t="s">
        <v>5344</v>
      </c>
      <c r="O2702" s="2841">
        <v>0.16800000000000001</v>
      </c>
      <c r="P2702" s="2841">
        <v>0.16800000000000001</v>
      </c>
      <c r="Q2702" s="2841">
        <v>0.16800000000000001</v>
      </c>
      <c r="R2702" s="2841">
        <v>0.16800000000000001</v>
      </c>
      <c r="S2702" s="2836">
        <v>0.56000000000000005</v>
      </c>
      <c r="T2702" s="2648" t="s">
        <v>1545</v>
      </c>
      <c r="U2702" s="2648" t="s">
        <v>1545</v>
      </c>
      <c r="V2702" s="2798" t="s">
        <v>1144</v>
      </c>
      <c r="W2702" s="2841">
        <v>2.8000000000000001E-2</v>
      </c>
      <c r="X2702" s="2841">
        <v>6.720000000000001E-2</v>
      </c>
      <c r="Y2702" s="2798" t="s">
        <v>1545</v>
      </c>
      <c r="Z2702" s="2841">
        <v>6.720000000000001E-2</v>
      </c>
      <c r="AA2702" s="2798" t="s">
        <v>1545</v>
      </c>
      <c r="AB2702" s="2841">
        <v>6.720000000000001E-2</v>
      </c>
      <c r="AC2702" s="2841">
        <v>6.720000000000001E-2</v>
      </c>
      <c r="AD2702" s="2840">
        <v>11.188800000000001</v>
      </c>
      <c r="AE2702" s="2744" t="s">
        <v>49</v>
      </c>
      <c r="AF2702" s="2843">
        <v>3.6999999999999998E-2</v>
      </c>
      <c r="AG2702" s="2843">
        <v>0.11200000000000002</v>
      </c>
      <c r="AH2702" s="2844" t="s">
        <v>1545</v>
      </c>
      <c r="AI2702" s="2844" t="s">
        <v>1545</v>
      </c>
      <c r="AJ2702" s="2648" t="s">
        <v>1545</v>
      </c>
      <c r="AK2702" s="2581"/>
    </row>
    <row r="2703" spans="2:37" s="2693" customFormat="1" ht="17.25" customHeight="1" x14ac:dyDescent="0.2">
      <c r="B2703" s="4450" t="s">
        <v>5154</v>
      </c>
      <c r="C2703" s="4450"/>
      <c r="D2703" s="2845" t="s">
        <v>5372</v>
      </c>
      <c r="E2703" s="2846">
        <v>28.000000000000004</v>
      </c>
      <c r="F2703" s="2846">
        <v>16.251200000000001</v>
      </c>
      <c r="G2703" s="2746" t="s">
        <v>1545</v>
      </c>
      <c r="H2703" s="2746" t="s">
        <v>1545</v>
      </c>
      <c r="I2703" s="2746" t="s">
        <v>1545</v>
      </c>
      <c r="J2703" s="2747" t="s">
        <v>5344</v>
      </c>
      <c r="K2703" s="2847">
        <v>0.16800000000000001</v>
      </c>
      <c r="L2703" s="2847">
        <v>0.16800000000000001</v>
      </c>
      <c r="M2703" s="2848" t="s">
        <v>5344</v>
      </c>
      <c r="N2703" s="2749" t="s">
        <v>5344</v>
      </c>
      <c r="O2703" s="2847">
        <v>0.16800000000000001</v>
      </c>
      <c r="P2703" s="2847">
        <v>0.16800000000000001</v>
      </c>
      <c r="Q2703" s="2847">
        <v>0.16800000000000001</v>
      </c>
      <c r="R2703" s="2847">
        <v>0.16800000000000001</v>
      </c>
      <c r="S2703" s="2837">
        <v>0.56000000000000005</v>
      </c>
      <c r="T2703" s="2746" t="s">
        <v>1545</v>
      </c>
      <c r="U2703" s="2746" t="s">
        <v>1545</v>
      </c>
      <c r="V2703" s="2849" t="s">
        <v>1144</v>
      </c>
      <c r="W2703" s="2847">
        <v>2.8000000000000001E-2</v>
      </c>
      <c r="X2703" s="2847">
        <v>6.720000000000001E-2</v>
      </c>
      <c r="Y2703" s="2849" t="s">
        <v>1545</v>
      </c>
      <c r="Z2703" s="2847">
        <v>6.720000000000001E-2</v>
      </c>
      <c r="AA2703" s="2849" t="s">
        <v>1545</v>
      </c>
      <c r="AB2703" s="2847">
        <v>6.720000000000001E-2</v>
      </c>
      <c r="AC2703" s="2847">
        <v>6.720000000000001E-2</v>
      </c>
      <c r="AD2703" s="2846">
        <v>11.188800000000001</v>
      </c>
      <c r="AE2703" s="2748" t="s">
        <v>49</v>
      </c>
      <c r="AF2703" s="2850">
        <v>3.6999999999999998E-2</v>
      </c>
      <c r="AG2703" s="2850">
        <v>0.11200000000000002</v>
      </c>
      <c r="AH2703" s="2851" t="s">
        <v>1545</v>
      </c>
      <c r="AI2703" s="2851" t="s">
        <v>1545</v>
      </c>
      <c r="AJ2703" s="2746" t="s">
        <v>1545</v>
      </c>
      <c r="AK2703" s="2581"/>
    </row>
    <row r="2704" spans="2:37" s="2693" customFormat="1" ht="17.25" customHeight="1" x14ac:dyDescent="0.2">
      <c r="B2704" s="4450" t="s">
        <v>5373</v>
      </c>
      <c r="C2704" s="4450"/>
      <c r="D2704" s="2845" t="s">
        <v>5374</v>
      </c>
      <c r="E2704" s="2846">
        <v>33.6</v>
      </c>
      <c r="F2704" s="2846">
        <v>14.392000000000001</v>
      </c>
      <c r="G2704" s="2746" t="s">
        <v>1545</v>
      </c>
      <c r="H2704" s="2746" t="s">
        <v>1545</v>
      </c>
      <c r="I2704" s="2746" t="s">
        <v>1545</v>
      </c>
      <c r="J2704" s="2747" t="s">
        <v>5331</v>
      </c>
      <c r="K2704" s="2847">
        <v>0.16800000000000001</v>
      </c>
      <c r="L2704" s="2847">
        <v>0.16800000000000001</v>
      </c>
      <c r="M2704" s="2848" t="s">
        <v>5331</v>
      </c>
      <c r="N2704" s="2749" t="s">
        <v>5331</v>
      </c>
      <c r="O2704" s="2847">
        <v>0.16800000000000001</v>
      </c>
      <c r="P2704" s="2847">
        <v>0.16800000000000001</v>
      </c>
      <c r="Q2704" s="2847">
        <v>0.16800000000000001</v>
      </c>
      <c r="R2704" s="2847">
        <v>0.16800000000000001</v>
      </c>
      <c r="S2704" s="2837">
        <v>0.56000000000000005</v>
      </c>
      <c r="T2704" s="2746" t="s">
        <v>1545</v>
      </c>
      <c r="U2704" s="2746" t="s">
        <v>1545</v>
      </c>
      <c r="V2704" s="2849" t="s">
        <v>1144</v>
      </c>
      <c r="W2704" s="2847">
        <v>2.8000000000000001E-2</v>
      </c>
      <c r="X2704" s="2847">
        <v>6.720000000000001E-2</v>
      </c>
      <c r="Y2704" s="2849" t="s">
        <v>1545</v>
      </c>
      <c r="Z2704" s="2847">
        <v>6.720000000000001E-2</v>
      </c>
      <c r="AA2704" s="2849" t="s">
        <v>1545</v>
      </c>
      <c r="AB2704" s="2847">
        <v>6.720000000000001E-2</v>
      </c>
      <c r="AC2704" s="2847">
        <v>6.720000000000001E-2</v>
      </c>
      <c r="AD2704" s="2846">
        <v>18.648</v>
      </c>
      <c r="AE2704" s="2748" t="s">
        <v>406</v>
      </c>
      <c r="AF2704" s="2850">
        <v>3.6999999999999998E-2</v>
      </c>
      <c r="AG2704" s="2850">
        <v>0.11200000000000002</v>
      </c>
      <c r="AH2704" s="2851" t="s">
        <v>1545</v>
      </c>
      <c r="AI2704" s="2851" t="s">
        <v>1545</v>
      </c>
      <c r="AJ2704" s="2746" t="s">
        <v>1545</v>
      </c>
      <c r="AK2704" s="2581"/>
    </row>
    <row r="2705" spans="2:37" s="2693" customFormat="1" ht="17.25" customHeight="1" x14ac:dyDescent="0.2">
      <c r="B2705" s="4450" t="s">
        <v>5375</v>
      </c>
      <c r="C2705" s="4450"/>
      <c r="D2705" s="2845" t="s">
        <v>5376</v>
      </c>
      <c r="E2705" s="2846">
        <v>33.6</v>
      </c>
      <c r="F2705" s="2846">
        <v>14.392000000000001</v>
      </c>
      <c r="G2705" s="2746" t="s">
        <v>1545</v>
      </c>
      <c r="H2705" s="2746" t="s">
        <v>1545</v>
      </c>
      <c r="I2705" s="2746" t="s">
        <v>1545</v>
      </c>
      <c r="J2705" s="2747" t="s">
        <v>5331</v>
      </c>
      <c r="K2705" s="2847">
        <v>0.16800000000000001</v>
      </c>
      <c r="L2705" s="2847">
        <v>0.16800000000000001</v>
      </c>
      <c r="M2705" s="2848" t="s">
        <v>5331</v>
      </c>
      <c r="N2705" s="2749" t="s">
        <v>5331</v>
      </c>
      <c r="O2705" s="2847">
        <v>0.16800000000000001</v>
      </c>
      <c r="P2705" s="2847">
        <v>0.16800000000000001</v>
      </c>
      <c r="Q2705" s="2847">
        <v>0.16800000000000001</v>
      </c>
      <c r="R2705" s="2847">
        <v>0.16800000000000001</v>
      </c>
      <c r="S2705" s="2837">
        <v>0.56000000000000005</v>
      </c>
      <c r="T2705" s="2746" t="s">
        <v>1545</v>
      </c>
      <c r="U2705" s="2746" t="s">
        <v>1545</v>
      </c>
      <c r="V2705" s="2849" t="s">
        <v>1144</v>
      </c>
      <c r="W2705" s="2847">
        <v>2.8000000000000001E-2</v>
      </c>
      <c r="X2705" s="2847">
        <v>6.720000000000001E-2</v>
      </c>
      <c r="Y2705" s="2849" t="s">
        <v>1545</v>
      </c>
      <c r="Z2705" s="2847">
        <v>6.720000000000001E-2</v>
      </c>
      <c r="AA2705" s="2849" t="s">
        <v>1545</v>
      </c>
      <c r="AB2705" s="2847">
        <v>6.720000000000001E-2</v>
      </c>
      <c r="AC2705" s="2847">
        <v>6.720000000000001E-2</v>
      </c>
      <c r="AD2705" s="2846">
        <v>18.648</v>
      </c>
      <c r="AE2705" s="2748" t="s">
        <v>406</v>
      </c>
      <c r="AF2705" s="2850">
        <v>3.6999999999999998E-2</v>
      </c>
      <c r="AG2705" s="2850">
        <v>0.11200000000000002</v>
      </c>
      <c r="AH2705" s="2851" t="s">
        <v>1545</v>
      </c>
      <c r="AI2705" s="2851" t="s">
        <v>1545</v>
      </c>
      <c r="AJ2705" s="2746" t="s">
        <v>1545</v>
      </c>
      <c r="AK2705" s="2581"/>
    </row>
    <row r="2706" spans="2:37" s="2693" customFormat="1" ht="17.25" customHeight="1" x14ac:dyDescent="0.2">
      <c r="B2706" s="4450" t="s">
        <v>5377</v>
      </c>
      <c r="C2706" s="4450"/>
      <c r="D2706" s="2845" t="s">
        <v>5378</v>
      </c>
      <c r="E2706" s="2846">
        <v>39.200000000000003</v>
      </c>
      <c r="F2706" s="2846">
        <v>19.992000000000004</v>
      </c>
      <c r="G2706" s="2746" t="s">
        <v>1545</v>
      </c>
      <c r="H2706" s="2746" t="s">
        <v>1545</v>
      </c>
      <c r="I2706" s="2746" t="s">
        <v>1545</v>
      </c>
      <c r="J2706" s="2747" t="s">
        <v>5379</v>
      </c>
      <c r="K2706" s="2847">
        <v>0.16800000000000001</v>
      </c>
      <c r="L2706" s="2847">
        <v>0.16800000000000001</v>
      </c>
      <c r="M2706" s="2848" t="s">
        <v>5379</v>
      </c>
      <c r="N2706" s="2749" t="s">
        <v>5379</v>
      </c>
      <c r="O2706" s="2847">
        <v>0.16800000000000001</v>
      </c>
      <c r="P2706" s="2847">
        <v>0.16800000000000001</v>
      </c>
      <c r="Q2706" s="2847">
        <v>0.16800000000000001</v>
      </c>
      <c r="R2706" s="2847">
        <v>0.16800000000000001</v>
      </c>
      <c r="S2706" s="2837">
        <v>0.56000000000000005</v>
      </c>
      <c r="T2706" s="2746" t="s">
        <v>1545</v>
      </c>
      <c r="U2706" s="2746" t="s">
        <v>1545</v>
      </c>
      <c r="V2706" s="2849" t="s">
        <v>1144</v>
      </c>
      <c r="W2706" s="2847">
        <v>2.8000000000000001E-2</v>
      </c>
      <c r="X2706" s="2847">
        <v>6.720000000000001E-2</v>
      </c>
      <c r="Y2706" s="2849" t="s">
        <v>1545</v>
      </c>
      <c r="Z2706" s="2847">
        <v>6.720000000000001E-2</v>
      </c>
      <c r="AA2706" s="2849" t="s">
        <v>1545</v>
      </c>
      <c r="AB2706" s="2847">
        <v>6.720000000000001E-2</v>
      </c>
      <c r="AC2706" s="2847">
        <v>6.720000000000001E-2</v>
      </c>
      <c r="AD2706" s="2846">
        <v>18.648</v>
      </c>
      <c r="AE2706" s="2748" t="s">
        <v>406</v>
      </c>
      <c r="AF2706" s="2850">
        <v>3.6999999999999998E-2</v>
      </c>
      <c r="AG2706" s="2850">
        <v>0.11200000000000002</v>
      </c>
      <c r="AH2706" s="2851" t="s">
        <v>1545</v>
      </c>
      <c r="AI2706" s="2851" t="s">
        <v>1545</v>
      </c>
      <c r="AJ2706" s="2746" t="s">
        <v>1545</v>
      </c>
      <c r="AK2706" s="2581"/>
    </row>
    <row r="2707" spans="2:37" s="2693" customFormat="1" ht="17.25" customHeight="1" x14ac:dyDescent="0.2">
      <c r="B2707" s="4450" t="s">
        <v>5380</v>
      </c>
      <c r="C2707" s="4450"/>
      <c r="D2707" s="2845" t="s">
        <v>5381</v>
      </c>
      <c r="E2707" s="2846">
        <v>39.200000000000003</v>
      </c>
      <c r="F2707" s="2846">
        <v>19.992000000000004</v>
      </c>
      <c r="G2707" s="2746" t="s">
        <v>1545</v>
      </c>
      <c r="H2707" s="2746" t="s">
        <v>1545</v>
      </c>
      <c r="I2707" s="2746" t="s">
        <v>1545</v>
      </c>
      <c r="J2707" s="2747" t="s">
        <v>5379</v>
      </c>
      <c r="K2707" s="2847">
        <v>0.16800000000000001</v>
      </c>
      <c r="L2707" s="2847">
        <v>0.16800000000000001</v>
      </c>
      <c r="M2707" s="2848" t="s">
        <v>5379</v>
      </c>
      <c r="N2707" s="2749" t="s">
        <v>5379</v>
      </c>
      <c r="O2707" s="2847">
        <v>0.16800000000000001</v>
      </c>
      <c r="P2707" s="2847">
        <v>0.16800000000000001</v>
      </c>
      <c r="Q2707" s="2847">
        <v>0.16800000000000001</v>
      </c>
      <c r="R2707" s="2847">
        <v>0.16800000000000001</v>
      </c>
      <c r="S2707" s="2837">
        <v>0.56000000000000005</v>
      </c>
      <c r="T2707" s="2746" t="s">
        <v>1545</v>
      </c>
      <c r="U2707" s="2746" t="s">
        <v>1545</v>
      </c>
      <c r="V2707" s="2849" t="s">
        <v>1144</v>
      </c>
      <c r="W2707" s="2847">
        <v>2.8000000000000001E-2</v>
      </c>
      <c r="X2707" s="2847">
        <v>6.720000000000001E-2</v>
      </c>
      <c r="Y2707" s="2849" t="s">
        <v>1545</v>
      </c>
      <c r="Z2707" s="2847">
        <v>6.720000000000001E-2</v>
      </c>
      <c r="AA2707" s="2849" t="s">
        <v>1545</v>
      </c>
      <c r="AB2707" s="2847">
        <v>6.720000000000001E-2</v>
      </c>
      <c r="AC2707" s="2847">
        <v>6.720000000000001E-2</v>
      </c>
      <c r="AD2707" s="2846">
        <v>18.648</v>
      </c>
      <c r="AE2707" s="2748" t="s">
        <v>406</v>
      </c>
      <c r="AF2707" s="2850">
        <v>3.6999999999999998E-2</v>
      </c>
      <c r="AG2707" s="2850">
        <v>0.11200000000000002</v>
      </c>
      <c r="AH2707" s="2851" t="s">
        <v>1545</v>
      </c>
      <c r="AI2707" s="2851" t="s">
        <v>1545</v>
      </c>
      <c r="AJ2707" s="2746" t="s">
        <v>1545</v>
      </c>
      <c r="AK2707" s="2581"/>
    </row>
    <row r="2708" spans="2:37" s="2693" customFormat="1" ht="17.25" customHeight="1" x14ac:dyDescent="0.2">
      <c r="B2708" s="4450" t="s">
        <v>5382</v>
      </c>
      <c r="C2708" s="4450"/>
      <c r="D2708" s="2845" t="s">
        <v>5383</v>
      </c>
      <c r="E2708" s="2846">
        <v>44.800000000000004</v>
      </c>
      <c r="F2708" s="2846">
        <v>21.862400000000001</v>
      </c>
      <c r="G2708" s="2746" t="s">
        <v>1545</v>
      </c>
      <c r="H2708" s="2746" t="s">
        <v>1545</v>
      </c>
      <c r="I2708" s="2746" t="s">
        <v>1545</v>
      </c>
      <c r="J2708" s="2747" t="s">
        <v>5333</v>
      </c>
      <c r="K2708" s="2847">
        <v>0.16800000000000001</v>
      </c>
      <c r="L2708" s="2847">
        <v>0.16800000000000001</v>
      </c>
      <c r="M2708" s="2848" t="s">
        <v>5333</v>
      </c>
      <c r="N2708" s="2749" t="s">
        <v>5333</v>
      </c>
      <c r="O2708" s="2847">
        <v>0.16800000000000001</v>
      </c>
      <c r="P2708" s="2847">
        <v>0.16800000000000001</v>
      </c>
      <c r="Q2708" s="2847">
        <v>0.16800000000000001</v>
      </c>
      <c r="R2708" s="2847">
        <v>0.16800000000000001</v>
      </c>
      <c r="S2708" s="2837">
        <v>0.56000000000000005</v>
      </c>
      <c r="T2708" s="2746" t="s">
        <v>1545</v>
      </c>
      <c r="U2708" s="2746" t="s">
        <v>1545</v>
      </c>
      <c r="V2708" s="2849" t="s">
        <v>1144</v>
      </c>
      <c r="W2708" s="2847">
        <v>2.8000000000000001E-2</v>
      </c>
      <c r="X2708" s="2847">
        <v>6.720000000000001E-2</v>
      </c>
      <c r="Y2708" s="2849" t="s">
        <v>1545</v>
      </c>
      <c r="Z2708" s="2847">
        <v>6.720000000000001E-2</v>
      </c>
      <c r="AA2708" s="2849" t="s">
        <v>1545</v>
      </c>
      <c r="AB2708" s="2847">
        <v>6.720000000000001E-2</v>
      </c>
      <c r="AC2708" s="2847">
        <v>6.720000000000001E-2</v>
      </c>
      <c r="AD2708" s="2846">
        <v>22.377600000000001</v>
      </c>
      <c r="AE2708" s="2748" t="s">
        <v>5153</v>
      </c>
      <c r="AF2708" s="2850">
        <v>3.6999999999999998E-2</v>
      </c>
      <c r="AG2708" s="2850">
        <v>0.11200000000000002</v>
      </c>
      <c r="AH2708" s="2851" t="s">
        <v>1545</v>
      </c>
      <c r="AI2708" s="2851" t="s">
        <v>1545</v>
      </c>
      <c r="AJ2708" s="2746" t="s">
        <v>1545</v>
      </c>
      <c r="AK2708" s="2581"/>
    </row>
    <row r="2709" spans="2:37" s="2693" customFormat="1" ht="17.25" customHeight="1" thickBot="1" x14ac:dyDescent="0.25">
      <c r="B2709" s="4451" t="s">
        <v>5384</v>
      </c>
      <c r="C2709" s="4451"/>
      <c r="D2709" s="2852" t="s">
        <v>5385</v>
      </c>
      <c r="E2709" s="2853">
        <v>44.800000000000004</v>
      </c>
      <c r="F2709" s="2853">
        <v>21.862400000000001</v>
      </c>
      <c r="G2709" s="2638" t="s">
        <v>1545</v>
      </c>
      <c r="H2709" s="2638" t="s">
        <v>1545</v>
      </c>
      <c r="I2709" s="2638" t="s">
        <v>1545</v>
      </c>
      <c r="J2709" s="2639" t="s">
        <v>5333</v>
      </c>
      <c r="K2709" s="2854">
        <v>0.16800000000000001</v>
      </c>
      <c r="L2709" s="2854">
        <v>0.16800000000000001</v>
      </c>
      <c r="M2709" s="2855" t="s">
        <v>5333</v>
      </c>
      <c r="N2709" s="2856" t="s">
        <v>5333</v>
      </c>
      <c r="O2709" s="2854">
        <v>0.16800000000000001</v>
      </c>
      <c r="P2709" s="2854">
        <v>0.16800000000000001</v>
      </c>
      <c r="Q2709" s="2854">
        <v>0.16800000000000001</v>
      </c>
      <c r="R2709" s="2854">
        <v>0.16800000000000001</v>
      </c>
      <c r="S2709" s="2838">
        <v>0.56000000000000005</v>
      </c>
      <c r="T2709" s="2638" t="s">
        <v>1545</v>
      </c>
      <c r="U2709" s="2638" t="s">
        <v>1545</v>
      </c>
      <c r="V2709" s="2857" t="s">
        <v>1144</v>
      </c>
      <c r="W2709" s="2854">
        <v>2.8000000000000001E-2</v>
      </c>
      <c r="X2709" s="2854">
        <v>6.720000000000001E-2</v>
      </c>
      <c r="Y2709" s="2857" t="s">
        <v>1545</v>
      </c>
      <c r="Z2709" s="2854">
        <v>6.720000000000001E-2</v>
      </c>
      <c r="AA2709" s="2857" t="s">
        <v>1545</v>
      </c>
      <c r="AB2709" s="2854">
        <v>6.720000000000001E-2</v>
      </c>
      <c r="AC2709" s="2854">
        <v>6.720000000000001E-2</v>
      </c>
      <c r="AD2709" s="2853">
        <v>22.377600000000001</v>
      </c>
      <c r="AE2709" s="2640" t="s">
        <v>5153</v>
      </c>
      <c r="AF2709" s="2858">
        <v>3.6999999999999998E-2</v>
      </c>
      <c r="AG2709" s="2858">
        <v>0.11200000000000002</v>
      </c>
      <c r="AH2709" s="2859" t="s">
        <v>1545</v>
      </c>
      <c r="AI2709" s="2859" t="s">
        <v>1545</v>
      </c>
      <c r="AJ2709" s="2638" t="s">
        <v>1545</v>
      </c>
      <c r="AK2709" s="2581"/>
    </row>
    <row r="2710" spans="2:37" s="2693" customFormat="1" ht="17.25" customHeight="1" x14ac:dyDescent="0.2">
      <c r="B2710" s="2582"/>
      <c r="C2710" s="2575"/>
      <c r="D2710" s="2575"/>
      <c r="E2710" s="2575"/>
      <c r="F2710" s="2575"/>
      <c r="G2710" s="2575"/>
      <c r="H2710" s="2575"/>
      <c r="I2710" s="2576"/>
      <c r="J2710" s="2576"/>
      <c r="K2710" s="2576"/>
      <c r="L2710" s="2576"/>
      <c r="M2710" s="2575"/>
      <c r="N2710" s="2576"/>
      <c r="O2710" s="2576"/>
      <c r="P2710" s="2576"/>
      <c r="Q2710" s="2576"/>
      <c r="R2710" s="2576"/>
      <c r="S2710" s="2575"/>
      <c r="T2710" s="2574"/>
      <c r="U2710" s="2574"/>
      <c r="V2710" s="2574"/>
      <c r="W2710" s="2574"/>
      <c r="X2710" s="2574"/>
      <c r="Y2710" s="2574"/>
      <c r="Z2710" s="2574"/>
      <c r="AA2710" s="2574"/>
      <c r="AB2710" s="2574"/>
      <c r="AC2710" s="2574"/>
      <c r="AD2710" s="2574"/>
      <c r="AE2710" s="2574"/>
      <c r="AF2710" s="2574"/>
      <c r="AG2710" s="2574"/>
      <c r="AH2710" s="2574"/>
      <c r="AI2710" s="2574"/>
      <c r="AJ2710" s="2574"/>
      <c r="AK2710" s="2581"/>
    </row>
    <row r="2711" spans="2:37" s="2693" customFormat="1" ht="17.25" customHeight="1" x14ac:dyDescent="0.2">
      <c r="B2711" s="3641" t="s">
        <v>5051</v>
      </c>
      <c r="C2711" s="3642"/>
      <c r="D2711" s="3728" t="s">
        <v>10</v>
      </c>
      <c r="E2711" s="3728"/>
      <c r="F2711" s="3728"/>
      <c r="G2711" s="3728"/>
      <c r="H2711" s="2578"/>
      <c r="I2711" s="2578"/>
      <c r="J2711" s="2578"/>
      <c r="K2711" s="2578"/>
      <c r="L2711" s="2578"/>
      <c r="M2711" s="2578"/>
      <c r="N2711" s="2578"/>
      <c r="O2711" s="2578"/>
      <c r="P2711" s="2578"/>
      <c r="Q2711" s="2578"/>
      <c r="R2711" s="2578"/>
      <c r="S2711" s="2578"/>
      <c r="T2711" s="2574"/>
      <c r="U2711" s="2574"/>
      <c r="V2711" s="2574"/>
      <c r="W2711" s="2574"/>
      <c r="X2711" s="2574"/>
      <c r="Y2711" s="2574"/>
      <c r="Z2711" s="2574"/>
      <c r="AA2711" s="2574"/>
      <c r="AB2711" s="2574"/>
      <c r="AC2711" s="2574"/>
      <c r="AD2711" s="2574"/>
      <c r="AE2711" s="2574"/>
      <c r="AF2711" s="2574"/>
      <c r="AG2711" s="2574"/>
      <c r="AH2711" s="2574"/>
      <c r="AI2711" s="2574"/>
      <c r="AJ2711" s="2574"/>
      <c r="AK2711" s="2581"/>
    </row>
    <row r="2712" spans="2:37" s="2693" customFormat="1" ht="17.25" customHeight="1" x14ac:dyDescent="0.2">
      <c r="B2712" s="3641" t="s">
        <v>5052</v>
      </c>
      <c r="C2712" s="3642"/>
      <c r="D2712" s="4449" t="s">
        <v>10</v>
      </c>
      <c r="E2712" s="4449"/>
      <c r="F2712" s="4449"/>
      <c r="G2712" s="4449"/>
      <c r="H2712" s="2578"/>
      <c r="I2712" s="2578"/>
      <c r="J2712" s="2578"/>
      <c r="K2712" s="2578"/>
      <c r="L2712" s="2578"/>
      <c r="M2712" s="2578"/>
      <c r="N2712" s="2578"/>
      <c r="O2712" s="2578"/>
      <c r="P2712" s="2578"/>
      <c r="Q2712" s="2578"/>
      <c r="R2712" s="2578"/>
      <c r="S2712" s="2578"/>
      <c r="T2712" s="2574"/>
      <c r="U2712" s="2574"/>
      <c r="V2712" s="2574"/>
      <c r="W2712" s="2574"/>
      <c r="X2712" s="2574"/>
      <c r="Y2712" s="2574"/>
      <c r="Z2712" s="2574"/>
      <c r="AA2712" s="2574"/>
      <c r="AB2712" s="2574"/>
      <c r="AC2712" s="2574"/>
      <c r="AD2712" s="2574"/>
      <c r="AE2712" s="2574"/>
      <c r="AF2712" s="2574"/>
      <c r="AG2712" s="2574"/>
      <c r="AH2712" s="2574"/>
      <c r="AI2712" s="2574"/>
      <c r="AJ2712" s="2574"/>
      <c r="AK2712" s="2581"/>
    </row>
    <row r="2713" spans="2:37" s="2693" customFormat="1" ht="17.25" customHeight="1" thickBot="1" x14ac:dyDescent="0.25">
      <c r="B2713" s="3645"/>
      <c r="C2713" s="3646"/>
      <c r="D2713" s="4441"/>
      <c r="E2713" s="4441"/>
      <c r="F2713" s="4441"/>
      <c r="G2713" s="4441"/>
      <c r="H2713" s="2583"/>
      <c r="I2713" s="2583"/>
      <c r="J2713" s="2583"/>
      <c r="K2713" s="2583"/>
      <c r="L2713" s="2583"/>
      <c r="M2713" s="2583"/>
      <c r="N2713" s="2583"/>
      <c r="O2713" s="2583"/>
      <c r="P2713" s="2583"/>
      <c r="Q2713" s="2583"/>
      <c r="R2713" s="2583"/>
      <c r="S2713" s="2583"/>
      <c r="T2713" s="2584"/>
      <c r="U2713" s="2584"/>
      <c r="V2713" s="2584"/>
      <c r="W2713" s="2584"/>
      <c r="X2713" s="2584"/>
      <c r="Y2713" s="2584"/>
      <c r="Z2713" s="2584"/>
      <c r="AA2713" s="2584"/>
      <c r="AB2713" s="2584"/>
      <c r="AC2713" s="2584"/>
      <c r="AD2713" s="2584"/>
      <c r="AE2713" s="2584"/>
      <c r="AF2713" s="2584"/>
      <c r="AG2713" s="2584"/>
      <c r="AH2713" s="2584"/>
      <c r="AI2713" s="2584"/>
      <c r="AJ2713" s="2584"/>
      <c r="AK2713" s="2586"/>
    </row>
    <row r="2714" spans="2:37" s="2693" customFormat="1" ht="17.25" customHeight="1" x14ac:dyDescent="0.2">
      <c r="B2714" s="2695" t="str">
        <f>+B2691</f>
        <v>.</v>
      </c>
      <c r="C2714" s="2412"/>
      <c r="D2714" s="2412"/>
      <c r="E2714" s="2412"/>
      <c r="F2714" s="2412"/>
      <c r="G2714" s="2412"/>
      <c r="H2714" s="2412"/>
      <c r="I2714" s="2412"/>
      <c r="J2714" s="2412"/>
      <c r="K2714" s="2412"/>
      <c r="L2714" s="2412"/>
      <c r="M2714" s="2412"/>
      <c r="N2714" s="2412"/>
      <c r="O2714" s="2412"/>
      <c r="P2714" s="2412"/>
      <c r="Q2714" s="2412"/>
      <c r="R2714" s="2412"/>
      <c r="S2714" s="2412"/>
      <c r="T2714" s="2412"/>
      <c r="U2714" s="2412"/>
      <c r="V2714" s="2412"/>
      <c r="W2714" s="2412"/>
      <c r="X2714" s="2412"/>
      <c r="Y2714" s="2412"/>
      <c r="Z2714" s="2412"/>
      <c r="AA2714" s="2412"/>
      <c r="AB2714" s="2412"/>
      <c r="AC2714" s="2412"/>
      <c r="AD2714" s="2412"/>
      <c r="AE2714" s="2412"/>
      <c r="AF2714" s="2412"/>
      <c r="AG2714" s="2412"/>
      <c r="AH2714" s="2412"/>
      <c r="AI2714" s="2412"/>
      <c r="AJ2714" s="2412"/>
      <c r="AK2714" s="2412"/>
    </row>
    <row r="2715" spans="2:37" s="2693" customFormat="1" ht="17.25" customHeight="1" thickBot="1" x14ac:dyDescent="0.25">
      <c r="B2715" s="2695"/>
      <c r="C2715" s="2412"/>
      <c r="D2715" s="2412"/>
      <c r="E2715" s="2412"/>
      <c r="F2715" s="2412"/>
      <c r="G2715" s="2412"/>
      <c r="H2715" s="2412"/>
      <c r="I2715" s="2412"/>
      <c r="J2715" s="2412"/>
      <c r="K2715" s="2412"/>
      <c r="L2715" s="2412"/>
      <c r="M2715" s="2412"/>
      <c r="N2715" s="2412"/>
      <c r="O2715" s="2412"/>
      <c r="P2715" s="2412"/>
      <c r="Q2715" s="2412"/>
      <c r="R2715" s="2412"/>
      <c r="S2715" s="2412"/>
      <c r="T2715" s="2412"/>
      <c r="U2715" s="2412"/>
      <c r="V2715" s="2412"/>
      <c r="W2715" s="2412"/>
      <c r="X2715" s="2412"/>
      <c r="Y2715" s="2412"/>
      <c r="Z2715" s="2412"/>
      <c r="AA2715" s="2412"/>
      <c r="AB2715" s="2412"/>
      <c r="AC2715" s="2412"/>
      <c r="AD2715" s="2412"/>
      <c r="AE2715" s="2412"/>
      <c r="AF2715" s="2412"/>
      <c r="AG2715" s="2412"/>
      <c r="AH2715" s="2412"/>
      <c r="AI2715" s="2412"/>
      <c r="AJ2715" s="2412"/>
      <c r="AK2715" s="2412"/>
    </row>
    <row r="2716" spans="2:37" s="2693" customFormat="1" ht="17.25" customHeight="1" x14ac:dyDescent="0.2">
      <c r="B2716" s="3616" t="s">
        <v>5060</v>
      </c>
      <c r="C2716" s="3617"/>
      <c r="D2716" s="3617"/>
      <c r="E2716" s="3617"/>
      <c r="F2716" s="3617"/>
      <c r="G2716" s="3617"/>
      <c r="H2716" s="3617"/>
      <c r="I2716" s="3617"/>
      <c r="J2716" s="3617"/>
      <c r="K2716" s="3617"/>
      <c r="L2716" s="3617"/>
      <c r="M2716" s="3617"/>
      <c r="N2716" s="3617"/>
      <c r="O2716" s="3617"/>
      <c r="P2716" s="3617"/>
      <c r="Q2716" s="3617"/>
      <c r="R2716" s="3617"/>
      <c r="S2716" s="3617"/>
      <c r="T2716" s="3617"/>
      <c r="U2716" s="3617"/>
      <c r="V2716" s="3617"/>
      <c r="W2716" s="3617"/>
      <c r="X2716" s="3617"/>
      <c r="Y2716" s="3617"/>
      <c r="Z2716" s="3617"/>
      <c r="AA2716" s="3617"/>
      <c r="AB2716" s="3617"/>
      <c r="AC2716" s="3617"/>
      <c r="AD2716" s="3617"/>
      <c r="AE2716" s="3617"/>
      <c r="AF2716" s="3617"/>
      <c r="AG2716" s="3617"/>
      <c r="AH2716" s="3617"/>
      <c r="AI2716" s="3617"/>
      <c r="AJ2716" s="3617"/>
      <c r="AK2716" s="3618"/>
    </row>
    <row r="2717" spans="2:37" s="2693" customFormat="1" ht="17.25" customHeight="1" x14ac:dyDescent="0.2">
      <c r="B2717" s="2579"/>
      <c r="C2717" s="2690"/>
      <c r="D2717" s="2690"/>
      <c r="E2717" s="2690"/>
      <c r="F2717" s="2690"/>
      <c r="G2717" s="2580"/>
      <c r="H2717" s="2580"/>
      <c r="I2717" s="2580"/>
      <c r="J2717" s="2580"/>
      <c r="K2717" s="2580"/>
      <c r="L2717" s="2580"/>
      <c r="M2717" s="2580"/>
      <c r="N2717" s="2580"/>
      <c r="O2717" s="2580"/>
      <c r="P2717" s="2580"/>
      <c r="Q2717" s="2580"/>
      <c r="R2717" s="2580"/>
      <c r="S2717" s="2580"/>
      <c r="T2717" s="2580"/>
      <c r="U2717" s="2580"/>
      <c r="V2717" s="2580"/>
      <c r="W2717" s="2580"/>
      <c r="X2717" s="2580"/>
      <c r="Y2717" s="2580"/>
      <c r="Z2717" s="2580"/>
      <c r="AA2717" s="2580"/>
      <c r="AB2717" s="2580"/>
      <c r="AC2717" s="2580"/>
      <c r="AD2717" s="2580"/>
      <c r="AE2717" s="2580"/>
      <c r="AF2717" s="2580"/>
      <c r="AG2717" s="2580"/>
      <c r="AH2717" s="2580"/>
      <c r="AI2717" s="2580"/>
      <c r="AJ2717" s="2580"/>
      <c r="AK2717" s="2581"/>
    </row>
    <row r="2718" spans="2:37" s="2693" customFormat="1" ht="17.25" customHeight="1" x14ac:dyDescent="0.2">
      <c r="B2718" s="2579" t="s">
        <v>5047</v>
      </c>
      <c r="C2718" s="2690"/>
      <c r="D2718" s="3720" t="s">
        <v>5386</v>
      </c>
      <c r="E2718" s="3720"/>
      <c r="F2718" s="3720"/>
      <c r="G2718" s="3720"/>
      <c r="H2718" s="2580"/>
      <c r="I2718" s="2580"/>
      <c r="J2718" s="2580"/>
      <c r="K2718" s="2580"/>
      <c r="L2718" s="2580"/>
      <c r="M2718" s="2580"/>
      <c r="N2718" s="2580"/>
      <c r="O2718" s="2580"/>
      <c r="P2718" s="2580"/>
      <c r="Q2718" s="2580"/>
      <c r="R2718" s="2580"/>
      <c r="S2718" s="2580"/>
      <c r="T2718" s="2580"/>
      <c r="U2718" s="2580"/>
      <c r="V2718" s="2580"/>
      <c r="W2718" s="2580"/>
      <c r="X2718" s="2580"/>
      <c r="Y2718" s="2580"/>
      <c r="Z2718" s="2580"/>
      <c r="AA2718" s="2580"/>
      <c r="AB2718" s="2580"/>
      <c r="AC2718" s="2580"/>
      <c r="AD2718" s="2580"/>
      <c r="AE2718" s="2580"/>
      <c r="AF2718" s="2580"/>
      <c r="AG2718" s="2580"/>
      <c r="AH2718" s="2580"/>
      <c r="AI2718" s="2580"/>
      <c r="AJ2718" s="2580"/>
      <c r="AK2718" s="2581"/>
    </row>
    <row r="2719" spans="2:37" s="2693" customFormat="1" ht="17.25" customHeight="1" thickBot="1" x14ac:dyDescent="0.25">
      <c r="B2719" s="3620" t="s">
        <v>5061</v>
      </c>
      <c r="C2719" s="3621"/>
      <c r="D2719" s="3731">
        <v>41340</v>
      </c>
      <c r="E2719" s="3731"/>
      <c r="F2719" s="2690"/>
      <c r="G2719" s="2580"/>
      <c r="H2719" s="2580"/>
      <c r="I2719" s="2580"/>
      <c r="J2719" s="2580"/>
      <c r="K2719" s="2580"/>
      <c r="L2719" s="2580"/>
      <c r="M2719" s="2580"/>
      <c r="N2719" s="2580"/>
      <c r="O2719" s="2580"/>
      <c r="P2719" s="2580"/>
      <c r="Q2719" s="2580"/>
      <c r="R2719" s="2580"/>
      <c r="S2719" s="2580"/>
      <c r="T2719" s="2580"/>
      <c r="U2719" s="2580"/>
      <c r="V2719" s="2580"/>
      <c r="W2719" s="2580"/>
      <c r="X2719" s="2580"/>
      <c r="Y2719" s="2580"/>
      <c r="Z2719" s="2580"/>
      <c r="AA2719" s="2580"/>
      <c r="AB2719" s="2580"/>
      <c r="AC2719" s="2580"/>
      <c r="AD2719" s="2580"/>
      <c r="AE2719" s="2580"/>
      <c r="AF2719" s="2580"/>
      <c r="AG2719" s="2580"/>
      <c r="AH2719" s="2580"/>
      <c r="AI2719" s="2580"/>
      <c r="AJ2719" s="2580"/>
      <c r="AK2719" s="2581"/>
    </row>
    <row r="2720" spans="2:37" s="2693" customFormat="1" ht="65.25" customHeight="1" thickBot="1" x14ac:dyDescent="0.25">
      <c r="B2720" s="3633" t="s">
        <v>5062</v>
      </c>
      <c r="C2720" s="3677"/>
      <c r="D2720" s="3721" t="s">
        <v>5387</v>
      </c>
      <c r="E2720" s="3722"/>
      <c r="F2720" s="3722"/>
      <c r="G2720" s="3722"/>
      <c r="H2720" s="3722"/>
      <c r="I2720" s="3722"/>
      <c r="J2720" s="3722"/>
      <c r="K2720" s="3723"/>
      <c r="L2720" s="2580"/>
      <c r="M2720" s="2580"/>
      <c r="N2720" s="2580"/>
      <c r="O2720" s="2580"/>
      <c r="P2720" s="2580"/>
      <c r="Q2720" s="2580"/>
      <c r="R2720" s="2580"/>
      <c r="S2720" s="2580"/>
      <c r="T2720" s="2580"/>
      <c r="U2720" s="2580"/>
      <c r="V2720" s="2580"/>
      <c r="W2720" s="2580"/>
      <c r="X2720" s="2580"/>
      <c r="Y2720" s="2580"/>
      <c r="Z2720" s="2580"/>
      <c r="AA2720" s="2580"/>
      <c r="AB2720" s="2580"/>
      <c r="AC2720" s="2580"/>
      <c r="AD2720" s="2580"/>
      <c r="AE2720" s="2580"/>
      <c r="AF2720" s="2580"/>
      <c r="AG2720" s="2580"/>
      <c r="AH2720" s="2580"/>
      <c r="AI2720" s="2580"/>
      <c r="AJ2720" s="2580"/>
      <c r="AK2720" s="2581"/>
    </row>
    <row r="2721" spans="2:37" s="2693" customFormat="1" ht="17.25" customHeight="1" thickBot="1" x14ac:dyDescent="0.25">
      <c r="B2721" s="3635"/>
      <c r="C2721" s="3626"/>
      <c r="D2721" s="3626"/>
      <c r="E2721" s="3626"/>
      <c r="F2721" s="3626"/>
      <c r="G2721" s="3626"/>
      <c r="H2721" s="3626"/>
      <c r="I2721" s="3626"/>
      <c r="J2721" s="3626"/>
      <c r="K2721" s="3626"/>
      <c r="L2721" s="3626"/>
      <c r="M2721" s="3626"/>
      <c r="N2721" s="3626"/>
      <c r="O2721" s="3626"/>
      <c r="P2721" s="3626"/>
      <c r="Q2721" s="3626"/>
      <c r="R2721" s="2580"/>
      <c r="S2721" s="2580"/>
      <c r="T2721" s="2580"/>
      <c r="U2721" s="2580"/>
      <c r="V2721" s="2580"/>
      <c r="W2721" s="2580"/>
      <c r="X2721" s="2580"/>
      <c r="Y2721" s="2580"/>
      <c r="Z2721" s="2580"/>
      <c r="AA2721" s="2580"/>
      <c r="AB2721" s="2580"/>
      <c r="AC2721" s="2580"/>
      <c r="AD2721" s="2580"/>
      <c r="AE2721" s="2580"/>
      <c r="AF2721" s="2580"/>
      <c r="AG2721" s="2580"/>
      <c r="AH2721" s="2580"/>
      <c r="AI2721" s="2580"/>
      <c r="AJ2721" s="2580"/>
      <c r="AK2721" s="2581"/>
    </row>
    <row r="2722" spans="2:37" s="2693" customFormat="1" ht="17.25" customHeight="1" thickBot="1" x14ac:dyDescent="0.25">
      <c r="B2722" s="3678" t="s">
        <v>5063</v>
      </c>
      <c r="C2722" s="3679"/>
      <c r="D2722" s="3627" t="s">
        <v>5053</v>
      </c>
      <c r="E2722" s="3627" t="s">
        <v>5064</v>
      </c>
      <c r="F2722" s="3685" t="s">
        <v>224</v>
      </c>
      <c r="G2722" s="3687"/>
      <c r="H2722" s="3687"/>
      <c r="I2722" s="3687"/>
      <c r="J2722" s="3687"/>
      <c r="K2722" s="3687"/>
      <c r="L2722" s="3687"/>
      <c r="M2722" s="3687"/>
      <c r="N2722" s="3687"/>
      <c r="O2722" s="3687"/>
      <c r="P2722" s="3687"/>
      <c r="Q2722" s="3687"/>
      <c r="R2722" s="3688"/>
      <c r="S2722" s="3685" t="s">
        <v>340</v>
      </c>
      <c r="T2722" s="3687"/>
      <c r="U2722" s="3687"/>
      <c r="V2722" s="3687"/>
      <c r="W2722" s="3687"/>
      <c r="X2722" s="3687"/>
      <c r="Y2722" s="3687"/>
      <c r="Z2722" s="3687"/>
      <c r="AA2722" s="3687"/>
      <c r="AB2722" s="3687"/>
      <c r="AC2722" s="3688"/>
      <c r="AD2722" s="3685" t="s">
        <v>225</v>
      </c>
      <c r="AE2722" s="3687"/>
      <c r="AF2722" s="3687"/>
      <c r="AG2722" s="3688"/>
      <c r="AH2722" s="3689" t="s">
        <v>5048</v>
      </c>
      <c r="AI2722" s="3690"/>
      <c r="AJ2722" s="3691"/>
      <c r="AK2722" s="2581"/>
    </row>
    <row r="2723" spans="2:37" s="2693" customFormat="1" ht="17.25" customHeight="1" thickBot="1" x14ac:dyDescent="0.25">
      <c r="B2723" s="3680"/>
      <c r="C2723" s="3681"/>
      <c r="D2723" s="3628"/>
      <c r="E2723" s="3628"/>
      <c r="F2723" s="3627" t="s">
        <v>5065</v>
      </c>
      <c r="G2723" s="3627" t="s">
        <v>5066</v>
      </c>
      <c r="H2723" s="3627" t="s">
        <v>5067</v>
      </c>
      <c r="I2723" s="3631" t="s">
        <v>5068</v>
      </c>
      <c r="J2723" s="3631" t="s">
        <v>5069</v>
      </c>
      <c r="K2723" s="3631" t="s">
        <v>5070</v>
      </c>
      <c r="L2723" s="3631" t="s">
        <v>5071</v>
      </c>
      <c r="M2723" s="4437" t="s">
        <v>5072</v>
      </c>
      <c r="N2723" s="4438"/>
      <c r="O2723" s="3631" t="s">
        <v>5073</v>
      </c>
      <c r="P2723" s="3631" t="s">
        <v>5074</v>
      </c>
      <c r="Q2723" s="3631" t="s">
        <v>5075</v>
      </c>
      <c r="R2723" s="3631" t="s">
        <v>5076</v>
      </c>
      <c r="S2723" s="3627" t="s">
        <v>5077</v>
      </c>
      <c r="T2723" s="3627" t="s">
        <v>5078</v>
      </c>
      <c r="U2723" s="3627" t="s">
        <v>5079</v>
      </c>
      <c r="V2723" s="3627" t="s">
        <v>5080</v>
      </c>
      <c r="W2723" s="3627" t="s">
        <v>5081</v>
      </c>
      <c r="X2723" s="3627" t="s">
        <v>5082</v>
      </c>
      <c r="Y2723" s="3627" t="s">
        <v>5083</v>
      </c>
      <c r="Z2723" s="3627" t="s">
        <v>5084</v>
      </c>
      <c r="AA2723" s="3627" t="s">
        <v>5085</v>
      </c>
      <c r="AB2723" s="3631" t="s">
        <v>5086</v>
      </c>
      <c r="AC2723" s="3631" t="s">
        <v>5087</v>
      </c>
      <c r="AD2723" s="3627" t="s">
        <v>5088</v>
      </c>
      <c r="AE2723" s="3627" t="s">
        <v>5089</v>
      </c>
      <c r="AF2723" s="3627" t="s">
        <v>5090</v>
      </c>
      <c r="AG2723" s="3627" t="s">
        <v>5091</v>
      </c>
      <c r="AH2723" s="3627" t="s">
        <v>1162</v>
      </c>
      <c r="AI2723" s="3627" t="s">
        <v>5049</v>
      </c>
      <c r="AJ2723" s="3627" t="s">
        <v>5050</v>
      </c>
      <c r="AK2723" s="2581"/>
    </row>
    <row r="2724" spans="2:37" s="2693" customFormat="1" ht="17.25" customHeight="1" thickBot="1" x14ac:dyDescent="0.25">
      <c r="B2724" s="4439"/>
      <c r="C2724" s="4440"/>
      <c r="D2724" s="3657"/>
      <c r="E2724" s="3657"/>
      <c r="F2724" s="3657"/>
      <c r="G2724" s="3657"/>
      <c r="H2724" s="3657"/>
      <c r="I2724" s="3693"/>
      <c r="J2724" s="3693"/>
      <c r="K2724" s="3693"/>
      <c r="L2724" s="3693"/>
      <c r="M2724" s="2689" t="s">
        <v>5092</v>
      </c>
      <c r="N2724" s="2688" t="s">
        <v>2809</v>
      </c>
      <c r="O2724" s="3693"/>
      <c r="P2724" s="3693"/>
      <c r="Q2724" s="3693"/>
      <c r="R2724" s="3693"/>
      <c r="S2724" s="3657"/>
      <c r="T2724" s="3657"/>
      <c r="U2724" s="3657"/>
      <c r="V2724" s="3657"/>
      <c r="W2724" s="3657"/>
      <c r="X2724" s="3657"/>
      <c r="Y2724" s="3657"/>
      <c r="Z2724" s="3657"/>
      <c r="AA2724" s="3657"/>
      <c r="AB2724" s="3693"/>
      <c r="AC2724" s="3693"/>
      <c r="AD2724" s="3657"/>
      <c r="AE2724" s="3657"/>
      <c r="AF2724" s="3657"/>
      <c r="AG2724" s="3657"/>
      <c r="AH2724" s="3657"/>
      <c r="AI2724" s="3657"/>
      <c r="AJ2724" s="3657"/>
      <c r="AK2724" s="2581"/>
    </row>
    <row r="2725" spans="2:37" s="2693" customFormat="1" ht="17.25" customHeight="1" thickBot="1" x14ac:dyDescent="0.25">
      <c r="B2725" s="3739" t="s">
        <v>5388</v>
      </c>
      <c r="C2725" s="3740"/>
      <c r="D2725" s="2605" t="s">
        <v>1545</v>
      </c>
      <c r="E2725" s="3142">
        <v>59</v>
      </c>
      <c r="F2725" s="2605" t="s">
        <v>1545</v>
      </c>
      <c r="G2725" s="2605" t="s">
        <v>1545</v>
      </c>
      <c r="H2725" s="2605" t="s">
        <v>1545</v>
      </c>
      <c r="I2725" s="2605" t="s">
        <v>1545</v>
      </c>
      <c r="J2725" s="2605" t="s">
        <v>1545</v>
      </c>
      <c r="K2725" s="2605" t="s">
        <v>1545</v>
      </c>
      <c r="L2725" s="2605" t="s">
        <v>1545</v>
      </c>
      <c r="M2725" s="2605" t="s">
        <v>1545</v>
      </c>
      <c r="N2725" s="2605" t="s">
        <v>1545</v>
      </c>
      <c r="O2725" s="2605" t="s">
        <v>1545</v>
      </c>
      <c r="P2725" s="2605" t="s">
        <v>1545</v>
      </c>
      <c r="Q2725" s="2605" t="s">
        <v>1545</v>
      </c>
      <c r="R2725" s="2605" t="s">
        <v>1545</v>
      </c>
      <c r="S2725" s="2605" t="s">
        <v>1545</v>
      </c>
      <c r="T2725" s="2605" t="s">
        <v>1545</v>
      </c>
      <c r="U2725" s="2605" t="s">
        <v>1545</v>
      </c>
      <c r="V2725" s="2605" t="s">
        <v>1545</v>
      </c>
      <c r="W2725" s="2605" t="s">
        <v>1545</v>
      </c>
      <c r="X2725" s="2605" t="s">
        <v>1545</v>
      </c>
      <c r="Y2725" s="2605" t="s">
        <v>1545</v>
      </c>
      <c r="Z2725" s="2605" t="s">
        <v>1545</v>
      </c>
      <c r="AA2725" s="2605" t="s">
        <v>1545</v>
      </c>
      <c r="AB2725" s="2605" t="s">
        <v>1545</v>
      </c>
      <c r="AC2725" s="2605" t="s">
        <v>1545</v>
      </c>
      <c r="AD2725" s="2606">
        <v>59</v>
      </c>
      <c r="AE2725" s="2607">
        <v>10000</v>
      </c>
      <c r="AF2725" s="3143">
        <f>+AD2725/AE2725</f>
        <v>5.8999999999999999E-3</v>
      </c>
      <c r="AG2725" s="2606">
        <v>0.1</v>
      </c>
      <c r="AH2725" s="3144" t="s">
        <v>1545</v>
      </c>
      <c r="AI2725" s="3144" t="s">
        <v>1545</v>
      </c>
      <c r="AJ2725" s="3144" t="s">
        <v>1545</v>
      </c>
      <c r="AK2725" s="2581"/>
    </row>
    <row r="2726" spans="2:37" s="2693" customFormat="1" ht="17.25" customHeight="1" x14ac:dyDescent="0.2">
      <c r="B2726" s="2582"/>
      <c r="C2726" s="2575"/>
      <c r="D2726" s="2575"/>
      <c r="E2726" s="2575"/>
      <c r="F2726" s="2575"/>
      <c r="G2726" s="2575"/>
      <c r="H2726" s="2575"/>
      <c r="I2726" s="2576"/>
      <c r="J2726" s="2576"/>
      <c r="K2726" s="2576"/>
      <c r="L2726" s="2576"/>
      <c r="M2726" s="2575"/>
      <c r="N2726" s="2576"/>
      <c r="O2726" s="2576"/>
      <c r="P2726" s="2576"/>
      <c r="Q2726" s="2576"/>
      <c r="R2726" s="2576"/>
      <c r="S2726" s="2575"/>
      <c r="T2726" s="2574"/>
      <c r="U2726" s="2574"/>
      <c r="V2726" s="2574"/>
      <c r="W2726" s="2574"/>
      <c r="X2726" s="2574"/>
      <c r="Y2726" s="2574"/>
      <c r="Z2726" s="2574"/>
      <c r="AA2726" s="2574"/>
      <c r="AB2726" s="2574"/>
      <c r="AC2726" s="2574"/>
      <c r="AD2726" s="2574"/>
      <c r="AE2726" s="2574"/>
      <c r="AF2726" s="2574"/>
      <c r="AG2726" s="2574"/>
      <c r="AH2726" s="2574"/>
      <c r="AI2726" s="2574"/>
      <c r="AJ2726" s="2574"/>
      <c r="AK2726" s="2581"/>
    </row>
    <row r="2727" spans="2:37" s="2693" customFormat="1" ht="17.25" customHeight="1" x14ac:dyDescent="0.2">
      <c r="B2727" s="3641" t="s">
        <v>5051</v>
      </c>
      <c r="C2727" s="3642"/>
      <c r="D2727" s="3640" t="s">
        <v>1545</v>
      </c>
      <c r="E2727" s="3640"/>
      <c r="F2727" s="3640"/>
      <c r="G2727" s="3640"/>
      <c r="H2727" s="2578"/>
      <c r="I2727" s="2578"/>
      <c r="J2727" s="2578"/>
      <c r="K2727" s="2578"/>
      <c r="L2727" s="2578"/>
      <c r="M2727" s="2578"/>
      <c r="N2727" s="2578"/>
      <c r="O2727" s="2578"/>
      <c r="P2727" s="2578"/>
      <c r="Q2727" s="2578"/>
      <c r="R2727" s="2578"/>
      <c r="S2727" s="2578"/>
      <c r="T2727" s="2574"/>
      <c r="U2727" s="2574"/>
      <c r="V2727" s="2574"/>
      <c r="W2727" s="2574"/>
      <c r="X2727" s="2574"/>
      <c r="Y2727" s="2574"/>
      <c r="Z2727" s="2574"/>
      <c r="AA2727" s="2574"/>
      <c r="AB2727" s="2574"/>
      <c r="AC2727" s="2574"/>
      <c r="AD2727" s="2574"/>
      <c r="AE2727" s="2574"/>
      <c r="AF2727" s="2574"/>
      <c r="AG2727" s="2574"/>
      <c r="AH2727" s="2574"/>
      <c r="AI2727" s="2574"/>
      <c r="AJ2727" s="2574"/>
      <c r="AK2727" s="2581"/>
    </row>
    <row r="2728" spans="2:37" s="2693" customFormat="1" ht="17.25" customHeight="1" x14ac:dyDescent="0.2">
      <c r="B2728" s="3641" t="s">
        <v>5052</v>
      </c>
      <c r="C2728" s="3642"/>
      <c r="D2728" s="3640" t="s">
        <v>5148</v>
      </c>
      <c r="E2728" s="3640"/>
      <c r="F2728" s="3640"/>
      <c r="G2728" s="3640"/>
      <c r="H2728" s="2578"/>
      <c r="I2728" s="2578"/>
      <c r="J2728" s="2578"/>
      <c r="K2728" s="2578"/>
      <c r="L2728" s="2578"/>
      <c r="M2728" s="2578"/>
      <c r="N2728" s="2578"/>
      <c r="O2728" s="2578"/>
      <c r="P2728" s="2578"/>
      <c r="Q2728" s="2578"/>
      <c r="R2728" s="2578"/>
      <c r="S2728" s="2578"/>
      <c r="T2728" s="2574"/>
      <c r="U2728" s="2574"/>
      <c r="V2728" s="2574"/>
      <c r="W2728" s="2574"/>
      <c r="X2728" s="2574"/>
      <c r="Y2728" s="2574"/>
      <c r="Z2728" s="2574"/>
      <c r="AA2728" s="2574"/>
      <c r="AB2728" s="2574"/>
      <c r="AC2728" s="2574"/>
      <c r="AD2728" s="2574"/>
      <c r="AE2728" s="2574"/>
      <c r="AF2728" s="2574"/>
      <c r="AG2728" s="2574"/>
      <c r="AH2728" s="2574"/>
      <c r="AI2728" s="2574"/>
      <c r="AJ2728" s="2574"/>
      <c r="AK2728" s="2581"/>
    </row>
    <row r="2729" spans="2:37" s="2693" customFormat="1" ht="17.25" customHeight="1" thickBot="1" x14ac:dyDescent="0.25">
      <c r="B2729" s="3645"/>
      <c r="C2729" s="3646"/>
      <c r="D2729" s="4441"/>
      <c r="E2729" s="4441"/>
      <c r="F2729" s="4441"/>
      <c r="G2729" s="4441"/>
      <c r="H2729" s="2583"/>
      <c r="I2729" s="2583"/>
      <c r="J2729" s="2583"/>
      <c r="K2729" s="2583"/>
      <c r="L2729" s="2583"/>
      <c r="M2729" s="2583"/>
      <c r="N2729" s="2583"/>
      <c r="O2729" s="2583"/>
      <c r="P2729" s="2583"/>
      <c r="Q2729" s="2583"/>
      <c r="R2729" s="2583"/>
      <c r="S2729" s="2583"/>
      <c r="T2729" s="2584"/>
      <c r="U2729" s="2584"/>
      <c r="V2729" s="2584"/>
      <c r="W2729" s="2584"/>
      <c r="X2729" s="2584"/>
      <c r="Y2729" s="2584"/>
      <c r="Z2729" s="2584"/>
      <c r="AA2729" s="2584"/>
      <c r="AB2729" s="2584"/>
      <c r="AC2729" s="2584"/>
      <c r="AD2729" s="2584"/>
      <c r="AE2729" s="2584"/>
      <c r="AF2729" s="2584"/>
      <c r="AG2729" s="2584"/>
      <c r="AH2729" s="2584"/>
      <c r="AI2729" s="2584"/>
      <c r="AJ2729" s="2584"/>
      <c r="AK2729" s="2586"/>
    </row>
    <row r="2730" spans="2:37" s="2693" customFormat="1" ht="17.25" customHeight="1" x14ac:dyDescent="0.2">
      <c r="B2730" s="2695" t="str">
        <f>+B2714</f>
        <v>.</v>
      </c>
      <c r="C2730" s="2412"/>
      <c r="D2730" s="2412"/>
      <c r="E2730" s="2412"/>
      <c r="F2730" s="2412"/>
      <c r="G2730" s="2412"/>
      <c r="H2730" s="2412"/>
      <c r="I2730" s="2412"/>
      <c r="J2730" s="2412"/>
      <c r="K2730" s="2412"/>
      <c r="L2730" s="2412"/>
      <c r="M2730" s="2412"/>
      <c r="N2730" s="2412"/>
      <c r="O2730" s="2412"/>
      <c r="P2730" s="2412"/>
      <c r="Q2730" s="2412"/>
      <c r="R2730" s="2412"/>
      <c r="S2730" s="2412"/>
      <c r="T2730" s="2412"/>
      <c r="U2730" s="2412"/>
      <c r="V2730" s="2412"/>
      <c r="W2730" s="2412"/>
      <c r="X2730" s="2412"/>
      <c r="Y2730" s="2412"/>
      <c r="Z2730" s="2412"/>
      <c r="AA2730" s="2412"/>
      <c r="AB2730" s="2412"/>
      <c r="AC2730" s="2412"/>
      <c r="AD2730" s="2412"/>
      <c r="AE2730" s="2412"/>
      <c r="AF2730" s="2412"/>
      <c r="AG2730" s="2412"/>
      <c r="AH2730" s="2412"/>
      <c r="AI2730" s="2412"/>
      <c r="AJ2730" s="2412"/>
      <c r="AK2730" s="2412"/>
    </row>
    <row r="2731" spans="2:37" s="2693" customFormat="1" ht="17.25" customHeight="1" thickBot="1" x14ac:dyDescent="0.25">
      <c r="B2731" s="2695"/>
      <c r="C2731" s="2412"/>
      <c r="D2731" s="2412"/>
      <c r="E2731" s="2412"/>
      <c r="F2731" s="2412"/>
      <c r="G2731" s="2412"/>
      <c r="H2731" s="2412"/>
      <c r="I2731" s="2412"/>
      <c r="J2731" s="2412"/>
      <c r="K2731" s="2412"/>
      <c r="L2731" s="2412"/>
      <c r="M2731" s="2412"/>
      <c r="N2731" s="2412"/>
      <c r="O2731" s="2412"/>
      <c r="P2731" s="2412"/>
      <c r="Q2731" s="2412"/>
      <c r="R2731" s="2412"/>
      <c r="S2731" s="2412"/>
      <c r="T2731" s="2412"/>
      <c r="U2731" s="2412"/>
      <c r="V2731" s="2412"/>
      <c r="W2731" s="2412"/>
      <c r="X2731" s="2412"/>
      <c r="Y2731" s="2412"/>
      <c r="Z2731" s="2412"/>
      <c r="AA2731" s="2412"/>
      <c r="AB2731" s="2412"/>
      <c r="AC2731" s="2412"/>
      <c r="AD2731" s="2412"/>
      <c r="AE2731" s="2412"/>
      <c r="AF2731" s="2412"/>
      <c r="AG2731" s="2412"/>
      <c r="AH2731" s="2412"/>
      <c r="AI2731" s="2412"/>
      <c r="AJ2731" s="2412"/>
      <c r="AK2731" s="2412"/>
    </row>
    <row r="2732" spans="2:37" s="2693" customFormat="1" ht="17.25" customHeight="1" x14ac:dyDescent="0.2">
      <c r="B2732" s="3616" t="s">
        <v>5060</v>
      </c>
      <c r="C2732" s="3617"/>
      <c r="D2732" s="3617"/>
      <c r="E2732" s="3617"/>
      <c r="F2732" s="3617"/>
      <c r="G2732" s="3617"/>
      <c r="H2732" s="3617"/>
      <c r="I2732" s="3617"/>
      <c r="J2732" s="3617"/>
      <c r="K2732" s="3617"/>
      <c r="L2732" s="3617"/>
      <c r="M2732" s="3617"/>
      <c r="N2732" s="3617"/>
      <c r="O2732" s="3617"/>
      <c r="P2732" s="3617"/>
      <c r="Q2732" s="3617"/>
      <c r="R2732" s="3617"/>
      <c r="S2732" s="3617"/>
      <c r="T2732" s="3617"/>
      <c r="U2732" s="3617"/>
      <c r="V2732" s="3617"/>
      <c r="W2732" s="3617"/>
      <c r="X2732" s="3617"/>
      <c r="Y2732" s="3617"/>
      <c r="Z2732" s="3617"/>
      <c r="AA2732" s="3617"/>
      <c r="AB2732" s="3617"/>
      <c r="AC2732" s="3617"/>
      <c r="AD2732" s="3617"/>
      <c r="AE2732" s="3617"/>
      <c r="AF2732" s="3617"/>
      <c r="AG2732" s="3617"/>
      <c r="AH2732" s="3617"/>
      <c r="AI2732" s="3617"/>
      <c r="AJ2732" s="3617"/>
      <c r="AK2732" s="3618"/>
    </row>
    <row r="2733" spans="2:37" s="2693" customFormat="1" ht="17.25" customHeight="1" x14ac:dyDescent="0.2">
      <c r="B2733" s="2579"/>
      <c r="C2733" s="2690"/>
      <c r="D2733" s="2690"/>
      <c r="E2733" s="2690"/>
      <c r="F2733" s="2690"/>
      <c r="G2733" s="2580"/>
      <c r="H2733" s="2580"/>
      <c r="I2733" s="2580"/>
      <c r="J2733" s="2580"/>
      <c r="K2733" s="2580"/>
      <c r="L2733" s="2580"/>
      <c r="M2733" s="2580"/>
      <c r="N2733" s="2580"/>
      <c r="O2733" s="2580"/>
      <c r="P2733" s="2580"/>
      <c r="Q2733" s="2580"/>
      <c r="R2733" s="2580"/>
      <c r="S2733" s="2580"/>
      <c r="T2733" s="2580"/>
      <c r="U2733" s="2580"/>
      <c r="V2733" s="2580"/>
      <c r="W2733" s="2580"/>
      <c r="X2733" s="2580"/>
      <c r="Y2733" s="2580"/>
      <c r="Z2733" s="2580"/>
      <c r="AA2733" s="2580"/>
      <c r="AB2733" s="2580"/>
      <c r="AC2733" s="2580"/>
      <c r="AD2733" s="2580"/>
      <c r="AE2733" s="2580"/>
      <c r="AF2733" s="2580"/>
      <c r="AG2733" s="2580"/>
      <c r="AH2733" s="2580"/>
      <c r="AI2733" s="2580"/>
      <c r="AJ2733" s="2580"/>
      <c r="AK2733" s="2581"/>
    </row>
    <row r="2734" spans="2:37" s="2693" customFormat="1" ht="17.25" customHeight="1" x14ac:dyDescent="0.2">
      <c r="B2734" s="2579" t="s">
        <v>5047</v>
      </c>
      <c r="C2734" s="2690"/>
      <c r="D2734" s="3720" t="s">
        <v>5389</v>
      </c>
      <c r="E2734" s="3720"/>
      <c r="F2734" s="3720"/>
      <c r="G2734" s="3720"/>
      <c r="H2734" s="2580"/>
      <c r="I2734" s="2580"/>
      <c r="J2734" s="2580"/>
      <c r="K2734" s="2580"/>
      <c r="L2734" s="2580"/>
      <c r="M2734" s="2580"/>
      <c r="N2734" s="2580"/>
      <c r="O2734" s="2580"/>
      <c r="P2734" s="2580"/>
      <c r="Q2734" s="2580"/>
      <c r="R2734" s="2580"/>
      <c r="S2734" s="2580"/>
      <c r="T2734" s="2580"/>
      <c r="U2734" s="2580"/>
      <c r="V2734" s="2580"/>
      <c r="W2734" s="2580"/>
      <c r="X2734" s="2580"/>
      <c r="Y2734" s="2580"/>
      <c r="Z2734" s="2580"/>
      <c r="AA2734" s="2580"/>
      <c r="AB2734" s="2580"/>
      <c r="AC2734" s="2580"/>
      <c r="AD2734" s="2580"/>
      <c r="AE2734" s="2580"/>
      <c r="AF2734" s="2580"/>
      <c r="AG2734" s="2580"/>
      <c r="AH2734" s="2580"/>
      <c r="AI2734" s="2580"/>
      <c r="AJ2734" s="2580"/>
      <c r="AK2734" s="2581"/>
    </row>
    <row r="2735" spans="2:37" s="2693" customFormat="1" ht="19.5" customHeight="1" thickBot="1" x14ac:dyDescent="0.25">
      <c r="B2735" s="3620" t="s">
        <v>5061</v>
      </c>
      <c r="C2735" s="3621"/>
      <c r="D2735" s="3731">
        <v>41335</v>
      </c>
      <c r="E2735" s="3731"/>
      <c r="F2735" s="2690"/>
      <c r="G2735" s="2580"/>
      <c r="H2735" s="2580"/>
      <c r="I2735" s="2580"/>
      <c r="J2735" s="2580"/>
      <c r="K2735" s="2580"/>
      <c r="L2735" s="2580"/>
      <c r="M2735" s="2580"/>
      <c r="N2735" s="2580"/>
      <c r="O2735" s="2580"/>
      <c r="P2735" s="2580"/>
      <c r="Q2735" s="2580"/>
      <c r="R2735" s="2580"/>
      <c r="S2735" s="2580"/>
      <c r="T2735" s="2580"/>
      <c r="U2735" s="2580"/>
      <c r="V2735" s="2580"/>
      <c r="W2735" s="2580"/>
      <c r="X2735" s="2580"/>
      <c r="Y2735" s="2580"/>
      <c r="Z2735" s="2580"/>
      <c r="AA2735" s="2580"/>
      <c r="AB2735" s="2580"/>
      <c r="AC2735" s="2580"/>
      <c r="AD2735" s="2580"/>
      <c r="AE2735" s="2580"/>
      <c r="AF2735" s="2580"/>
      <c r="AG2735" s="2580"/>
      <c r="AH2735" s="2580"/>
      <c r="AI2735" s="2580"/>
      <c r="AJ2735" s="2580"/>
      <c r="AK2735" s="2581"/>
    </row>
    <row r="2736" spans="2:37" s="2693" customFormat="1" ht="43.5" customHeight="1" thickBot="1" x14ac:dyDescent="0.25">
      <c r="B2736" s="3633" t="s">
        <v>5062</v>
      </c>
      <c r="C2736" s="3677"/>
      <c r="D2736" s="3721" t="s">
        <v>5390</v>
      </c>
      <c r="E2736" s="3722"/>
      <c r="F2736" s="3722"/>
      <c r="G2736" s="3722"/>
      <c r="H2736" s="3722"/>
      <c r="I2736" s="3722"/>
      <c r="J2736" s="3722"/>
      <c r="K2736" s="3723"/>
      <c r="L2736" s="2580"/>
      <c r="M2736" s="2580"/>
      <c r="N2736" s="2580"/>
      <c r="O2736" s="2580"/>
      <c r="P2736" s="2580"/>
      <c r="Q2736" s="2580"/>
      <c r="R2736" s="2580"/>
      <c r="S2736" s="2580"/>
      <c r="T2736" s="2580"/>
      <c r="U2736" s="2580"/>
      <c r="V2736" s="2580"/>
      <c r="W2736" s="2580"/>
      <c r="X2736" s="2580"/>
      <c r="Y2736" s="2580"/>
      <c r="Z2736" s="2580"/>
      <c r="AA2736" s="2580"/>
      <c r="AB2736" s="2580"/>
      <c r="AC2736" s="2580"/>
      <c r="AD2736" s="2580"/>
      <c r="AE2736" s="2580"/>
      <c r="AF2736" s="2580"/>
      <c r="AG2736" s="2580"/>
      <c r="AH2736" s="2580"/>
      <c r="AI2736" s="2580"/>
      <c r="AJ2736" s="2580"/>
      <c r="AK2736" s="2581"/>
    </row>
    <row r="2737" spans="2:37" s="2693" customFormat="1" ht="17.25" customHeight="1" thickBot="1" x14ac:dyDescent="0.25">
      <c r="B2737" s="3635"/>
      <c r="C2737" s="3626"/>
      <c r="D2737" s="3626"/>
      <c r="E2737" s="3626"/>
      <c r="F2737" s="3626"/>
      <c r="G2737" s="3626"/>
      <c r="H2737" s="3626"/>
      <c r="I2737" s="3626"/>
      <c r="J2737" s="3626"/>
      <c r="K2737" s="3626"/>
      <c r="L2737" s="3626"/>
      <c r="M2737" s="3626"/>
      <c r="N2737" s="3626"/>
      <c r="O2737" s="3626"/>
      <c r="P2737" s="3626"/>
      <c r="Q2737" s="3626"/>
      <c r="R2737" s="2580"/>
      <c r="S2737" s="2580"/>
      <c r="T2737" s="2580"/>
      <c r="U2737" s="2580"/>
      <c r="V2737" s="2580"/>
      <c r="W2737" s="2580"/>
      <c r="X2737" s="2580"/>
      <c r="Y2737" s="2580"/>
      <c r="Z2737" s="2580"/>
      <c r="AA2737" s="2580"/>
      <c r="AB2737" s="2580"/>
      <c r="AC2737" s="2580"/>
      <c r="AD2737" s="2580"/>
      <c r="AE2737" s="2580"/>
      <c r="AF2737" s="2580"/>
      <c r="AG2737" s="2580"/>
      <c r="AH2737" s="2580"/>
      <c r="AI2737" s="2580"/>
      <c r="AJ2737" s="2580"/>
      <c r="AK2737" s="2581"/>
    </row>
    <row r="2738" spans="2:37" s="2693" customFormat="1" ht="17.25" customHeight="1" thickBot="1" x14ac:dyDescent="0.25">
      <c r="B2738" s="3678" t="s">
        <v>5063</v>
      </c>
      <c r="C2738" s="3679"/>
      <c r="D2738" s="3627" t="s">
        <v>5053</v>
      </c>
      <c r="E2738" s="3627" t="s">
        <v>5064</v>
      </c>
      <c r="F2738" s="3685" t="s">
        <v>224</v>
      </c>
      <c r="G2738" s="3687"/>
      <c r="H2738" s="3687"/>
      <c r="I2738" s="3687"/>
      <c r="J2738" s="3687"/>
      <c r="K2738" s="3687"/>
      <c r="L2738" s="3687"/>
      <c r="M2738" s="3687"/>
      <c r="N2738" s="3687"/>
      <c r="O2738" s="3687"/>
      <c r="P2738" s="3687"/>
      <c r="Q2738" s="3687"/>
      <c r="R2738" s="3688"/>
      <c r="S2738" s="3685" t="s">
        <v>340</v>
      </c>
      <c r="T2738" s="3687"/>
      <c r="U2738" s="3687"/>
      <c r="V2738" s="3687"/>
      <c r="W2738" s="3687"/>
      <c r="X2738" s="3687"/>
      <c r="Y2738" s="3687"/>
      <c r="Z2738" s="3687"/>
      <c r="AA2738" s="3687"/>
      <c r="AB2738" s="3687"/>
      <c r="AC2738" s="3688"/>
      <c r="AD2738" s="3685" t="s">
        <v>225</v>
      </c>
      <c r="AE2738" s="3687"/>
      <c r="AF2738" s="3687"/>
      <c r="AG2738" s="3688"/>
      <c r="AH2738" s="3689" t="s">
        <v>5048</v>
      </c>
      <c r="AI2738" s="3690"/>
      <c r="AJ2738" s="3691"/>
      <c r="AK2738" s="2581"/>
    </row>
    <row r="2739" spans="2:37" s="2693" customFormat="1" ht="17.25" customHeight="1" thickBot="1" x14ac:dyDescent="0.25">
      <c r="B2739" s="3680"/>
      <c r="C2739" s="3681"/>
      <c r="D2739" s="3628"/>
      <c r="E2739" s="3628"/>
      <c r="F2739" s="3627" t="s">
        <v>5065</v>
      </c>
      <c r="G2739" s="3627" t="s">
        <v>5066</v>
      </c>
      <c r="H2739" s="3627" t="s">
        <v>5067</v>
      </c>
      <c r="I2739" s="3631" t="s">
        <v>5068</v>
      </c>
      <c r="J2739" s="3631" t="s">
        <v>5069</v>
      </c>
      <c r="K2739" s="3631" t="s">
        <v>5070</v>
      </c>
      <c r="L2739" s="3631" t="s">
        <v>5071</v>
      </c>
      <c r="M2739" s="4437" t="s">
        <v>5072</v>
      </c>
      <c r="N2739" s="4438"/>
      <c r="O2739" s="3631" t="s">
        <v>5073</v>
      </c>
      <c r="P2739" s="3631" t="s">
        <v>5074</v>
      </c>
      <c r="Q2739" s="3631" t="s">
        <v>5075</v>
      </c>
      <c r="R2739" s="3631" t="s">
        <v>5076</v>
      </c>
      <c r="S2739" s="3627" t="s">
        <v>5077</v>
      </c>
      <c r="T2739" s="3627" t="s">
        <v>5078</v>
      </c>
      <c r="U2739" s="3627" t="s">
        <v>5079</v>
      </c>
      <c r="V2739" s="3627" t="s">
        <v>5080</v>
      </c>
      <c r="W2739" s="3627" t="s">
        <v>5081</v>
      </c>
      <c r="X2739" s="3627" t="s">
        <v>5082</v>
      </c>
      <c r="Y2739" s="3627" t="s">
        <v>5083</v>
      </c>
      <c r="Z2739" s="3627" t="s">
        <v>5084</v>
      </c>
      <c r="AA2739" s="3627" t="s">
        <v>5085</v>
      </c>
      <c r="AB2739" s="3631" t="s">
        <v>5086</v>
      </c>
      <c r="AC2739" s="3631" t="s">
        <v>5087</v>
      </c>
      <c r="AD2739" s="3627" t="s">
        <v>5088</v>
      </c>
      <c r="AE2739" s="3627" t="s">
        <v>5089</v>
      </c>
      <c r="AF2739" s="3627" t="s">
        <v>5090</v>
      </c>
      <c r="AG2739" s="3627" t="s">
        <v>5091</v>
      </c>
      <c r="AH2739" s="3627" t="s">
        <v>1162</v>
      </c>
      <c r="AI2739" s="3627" t="s">
        <v>5049</v>
      </c>
      <c r="AJ2739" s="3627" t="s">
        <v>5050</v>
      </c>
      <c r="AK2739" s="2581"/>
    </row>
    <row r="2740" spans="2:37" s="2693" customFormat="1" ht="17.25" customHeight="1" thickBot="1" x14ac:dyDescent="0.25">
      <c r="B2740" s="3680"/>
      <c r="C2740" s="3681"/>
      <c r="D2740" s="3628"/>
      <c r="E2740" s="3628"/>
      <c r="F2740" s="3628"/>
      <c r="G2740" s="3628"/>
      <c r="H2740" s="3628"/>
      <c r="I2740" s="3632"/>
      <c r="J2740" s="3632"/>
      <c r="K2740" s="3632"/>
      <c r="L2740" s="3632"/>
      <c r="M2740" s="2689" t="s">
        <v>5092</v>
      </c>
      <c r="N2740" s="2688" t="s">
        <v>2809</v>
      </c>
      <c r="O2740" s="3632"/>
      <c r="P2740" s="3632"/>
      <c r="Q2740" s="3632"/>
      <c r="R2740" s="3632"/>
      <c r="S2740" s="3628"/>
      <c r="T2740" s="3628"/>
      <c r="U2740" s="3628"/>
      <c r="V2740" s="3628"/>
      <c r="W2740" s="3628"/>
      <c r="X2740" s="3628"/>
      <c r="Y2740" s="3628"/>
      <c r="Z2740" s="3628"/>
      <c r="AA2740" s="3628"/>
      <c r="AB2740" s="3632"/>
      <c r="AC2740" s="3632"/>
      <c r="AD2740" s="3628"/>
      <c r="AE2740" s="3628"/>
      <c r="AF2740" s="3628"/>
      <c r="AG2740" s="3628"/>
      <c r="AH2740" s="3628"/>
      <c r="AI2740" s="3628"/>
      <c r="AJ2740" s="3628"/>
      <c r="AK2740" s="2581"/>
    </row>
    <row r="2741" spans="2:37" s="2693" customFormat="1" ht="17.25" customHeight="1" x14ac:dyDescent="0.2">
      <c r="B2741" s="3726" t="s">
        <v>5391</v>
      </c>
      <c r="C2741" s="3727"/>
      <c r="D2741" s="2590" t="s">
        <v>1545</v>
      </c>
      <c r="E2741" s="2654">
        <f>+AD2741</f>
        <v>24.99</v>
      </c>
      <c r="F2741" s="2590" t="s">
        <v>1545</v>
      </c>
      <c r="G2741" s="2590" t="s">
        <v>1545</v>
      </c>
      <c r="H2741" s="2590" t="s">
        <v>1545</v>
      </c>
      <c r="I2741" s="2590" t="s">
        <v>1545</v>
      </c>
      <c r="J2741" s="2590" t="s">
        <v>1545</v>
      </c>
      <c r="K2741" s="2590" t="s">
        <v>1545</v>
      </c>
      <c r="L2741" s="2590" t="s">
        <v>1545</v>
      </c>
      <c r="M2741" s="2590" t="s">
        <v>1545</v>
      </c>
      <c r="N2741" s="2590" t="s">
        <v>1545</v>
      </c>
      <c r="O2741" s="2590" t="s">
        <v>1545</v>
      </c>
      <c r="P2741" s="2590" t="s">
        <v>1545</v>
      </c>
      <c r="Q2741" s="2590" t="s">
        <v>1545</v>
      </c>
      <c r="R2741" s="2590" t="s">
        <v>1545</v>
      </c>
      <c r="S2741" s="2590" t="s">
        <v>1545</v>
      </c>
      <c r="T2741" s="2590" t="s">
        <v>1545</v>
      </c>
      <c r="U2741" s="2590" t="s">
        <v>1545</v>
      </c>
      <c r="V2741" s="2590" t="s">
        <v>1545</v>
      </c>
      <c r="W2741" s="2590" t="s">
        <v>1545</v>
      </c>
      <c r="X2741" s="2590" t="s">
        <v>1545</v>
      </c>
      <c r="Y2741" s="2590" t="s">
        <v>1545</v>
      </c>
      <c r="Z2741" s="2590" t="s">
        <v>1545</v>
      </c>
      <c r="AA2741" s="2590" t="s">
        <v>1545</v>
      </c>
      <c r="AB2741" s="2590" t="s">
        <v>1545</v>
      </c>
      <c r="AC2741" s="2590" t="s">
        <v>1545</v>
      </c>
      <c r="AD2741" s="2654">
        <v>24.99</v>
      </c>
      <c r="AE2741" s="2610">
        <v>1000</v>
      </c>
      <c r="AF2741" s="2654">
        <f t="shared" ref="AF2741:AF2744" si="15">+AD2741/AE2741</f>
        <v>2.4989999999999998E-2</v>
      </c>
      <c r="AG2741" s="2654">
        <v>0.1</v>
      </c>
      <c r="AH2741" s="2655" t="s">
        <v>1545</v>
      </c>
      <c r="AI2741" s="2655" t="s">
        <v>1545</v>
      </c>
      <c r="AJ2741" s="2657" t="s">
        <v>1545</v>
      </c>
      <c r="AK2741" s="2581"/>
    </row>
    <row r="2742" spans="2:37" s="2693" customFormat="1" ht="17.25" customHeight="1" x14ac:dyDescent="0.2">
      <c r="B2742" s="3733" t="s">
        <v>5392</v>
      </c>
      <c r="C2742" s="3734"/>
      <c r="D2742" s="2656" t="s">
        <v>1545</v>
      </c>
      <c r="E2742" s="2623">
        <f>+AD2742</f>
        <v>24.99</v>
      </c>
      <c r="F2742" s="2656" t="s">
        <v>1545</v>
      </c>
      <c r="G2742" s="2656" t="s">
        <v>1545</v>
      </c>
      <c r="H2742" s="2656" t="s">
        <v>1545</v>
      </c>
      <c r="I2742" s="2656" t="s">
        <v>1545</v>
      </c>
      <c r="J2742" s="2656" t="s">
        <v>1545</v>
      </c>
      <c r="K2742" s="2656" t="s">
        <v>1545</v>
      </c>
      <c r="L2742" s="2656" t="s">
        <v>1545</v>
      </c>
      <c r="M2742" s="2656" t="s">
        <v>1545</v>
      </c>
      <c r="N2742" s="2656" t="s">
        <v>1545</v>
      </c>
      <c r="O2742" s="2656" t="s">
        <v>1545</v>
      </c>
      <c r="P2742" s="2656" t="s">
        <v>1545</v>
      </c>
      <c r="Q2742" s="2656" t="s">
        <v>1545</v>
      </c>
      <c r="R2742" s="2656" t="s">
        <v>1545</v>
      </c>
      <c r="S2742" s="2656" t="s">
        <v>1545</v>
      </c>
      <c r="T2742" s="2656" t="s">
        <v>1545</v>
      </c>
      <c r="U2742" s="2656" t="s">
        <v>1545</v>
      </c>
      <c r="V2742" s="2656" t="s">
        <v>1545</v>
      </c>
      <c r="W2742" s="2656" t="s">
        <v>1545</v>
      </c>
      <c r="X2742" s="2656" t="s">
        <v>1545</v>
      </c>
      <c r="Y2742" s="2656" t="s">
        <v>1545</v>
      </c>
      <c r="Z2742" s="2656" t="s">
        <v>1545</v>
      </c>
      <c r="AA2742" s="2656" t="s">
        <v>1545</v>
      </c>
      <c r="AB2742" s="2656" t="s">
        <v>1545</v>
      </c>
      <c r="AC2742" s="2656" t="s">
        <v>1545</v>
      </c>
      <c r="AD2742" s="2623">
        <v>24.99</v>
      </c>
      <c r="AE2742" s="2569">
        <v>1500</v>
      </c>
      <c r="AF2742" s="2623">
        <f t="shared" si="15"/>
        <v>1.6659999999999998E-2</v>
      </c>
      <c r="AG2742" s="2623">
        <v>0.1</v>
      </c>
      <c r="AH2742" s="2622" t="s">
        <v>1545</v>
      </c>
      <c r="AI2742" s="2622" t="s">
        <v>1545</v>
      </c>
      <c r="AJ2742" s="2658" t="s">
        <v>1545</v>
      </c>
      <c r="AK2742" s="2581"/>
    </row>
    <row r="2743" spans="2:37" s="2693" customFormat="1" ht="17.25" customHeight="1" x14ac:dyDescent="0.2">
      <c r="B2743" s="3733" t="s">
        <v>5393</v>
      </c>
      <c r="C2743" s="3734"/>
      <c r="D2743" s="2656" t="s">
        <v>1545</v>
      </c>
      <c r="E2743" s="2623">
        <f t="shared" ref="E2743:E2745" si="16">+AD2743</f>
        <v>39.99</v>
      </c>
      <c r="F2743" s="2656" t="s">
        <v>1545</v>
      </c>
      <c r="G2743" s="2656" t="s">
        <v>1545</v>
      </c>
      <c r="H2743" s="2656" t="s">
        <v>1545</v>
      </c>
      <c r="I2743" s="2656" t="s">
        <v>1545</v>
      </c>
      <c r="J2743" s="2656" t="s">
        <v>1545</v>
      </c>
      <c r="K2743" s="2656" t="s">
        <v>1545</v>
      </c>
      <c r="L2743" s="2656" t="s">
        <v>1545</v>
      </c>
      <c r="M2743" s="2656" t="s">
        <v>1545</v>
      </c>
      <c r="N2743" s="2656" t="s">
        <v>1545</v>
      </c>
      <c r="O2743" s="2656" t="s">
        <v>1545</v>
      </c>
      <c r="P2743" s="2656" t="s">
        <v>1545</v>
      </c>
      <c r="Q2743" s="2656" t="s">
        <v>1545</v>
      </c>
      <c r="R2743" s="2656" t="s">
        <v>1545</v>
      </c>
      <c r="S2743" s="2656" t="s">
        <v>1545</v>
      </c>
      <c r="T2743" s="2656" t="s">
        <v>1545</v>
      </c>
      <c r="U2743" s="2656" t="s">
        <v>1545</v>
      </c>
      <c r="V2743" s="2656" t="s">
        <v>1545</v>
      </c>
      <c r="W2743" s="2656" t="s">
        <v>1545</v>
      </c>
      <c r="X2743" s="2656" t="s">
        <v>1545</v>
      </c>
      <c r="Y2743" s="2656" t="s">
        <v>1545</v>
      </c>
      <c r="Z2743" s="2656" t="s">
        <v>1545</v>
      </c>
      <c r="AA2743" s="2656" t="s">
        <v>1545</v>
      </c>
      <c r="AB2743" s="2656" t="s">
        <v>1545</v>
      </c>
      <c r="AC2743" s="2656" t="s">
        <v>1545</v>
      </c>
      <c r="AD2743" s="2623">
        <v>39.99</v>
      </c>
      <c r="AE2743" s="2569">
        <v>2000</v>
      </c>
      <c r="AF2743" s="2623">
        <f t="shared" si="15"/>
        <v>1.9995000000000002E-2</v>
      </c>
      <c r="AG2743" s="2623">
        <v>0.1</v>
      </c>
      <c r="AH2743" s="2622" t="s">
        <v>1545</v>
      </c>
      <c r="AI2743" s="2622" t="s">
        <v>1545</v>
      </c>
      <c r="AJ2743" s="2658" t="s">
        <v>1545</v>
      </c>
      <c r="AK2743" s="2581"/>
    </row>
    <row r="2744" spans="2:37" s="2693" customFormat="1" ht="17.25" customHeight="1" x14ac:dyDescent="0.2">
      <c r="B2744" s="3733" t="s">
        <v>5394</v>
      </c>
      <c r="C2744" s="3734"/>
      <c r="D2744" s="2656" t="s">
        <v>1545</v>
      </c>
      <c r="E2744" s="2623">
        <f t="shared" si="16"/>
        <v>34.99</v>
      </c>
      <c r="F2744" s="2656" t="s">
        <v>1545</v>
      </c>
      <c r="G2744" s="2656" t="s">
        <v>1545</v>
      </c>
      <c r="H2744" s="2656" t="s">
        <v>1545</v>
      </c>
      <c r="I2744" s="2656" t="s">
        <v>1545</v>
      </c>
      <c r="J2744" s="2656" t="s">
        <v>1545</v>
      </c>
      <c r="K2744" s="2656" t="s">
        <v>1545</v>
      </c>
      <c r="L2744" s="2656" t="s">
        <v>1545</v>
      </c>
      <c r="M2744" s="2656" t="s">
        <v>1545</v>
      </c>
      <c r="N2744" s="2656" t="s">
        <v>1545</v>
      </c>
      <c r="O2744" s="2656" t="s">
        <v>1545</v>
      </c>
      <c r="P2744" s="2656" t="s">
        <v>1545</v>
      </c>
      <c r="Q2744" s="2656" t="s">
        <v>1545</v>
      </c>
      <c r="R2744" s="2656" t="s">
        <v>1545</v>
      </c>
      <c r="S2744" s="2656" t="s">
        <v>1545</v>
      </c>
      <c r="T2744" s="2656" t="s">
        <v>1545</v>
      </c>
      <c r="U2744" s="2656" t="s">
        <v>1545</v>
      </c>
      <c r="V2744" s="2656" t="s">
        <v>1545</v>
      </c>
      <c r="W2744" s="2656" t="s">
        <v>1545</v>
      </c>
      <c r="X2744" s="2656" t="s">
        <v>1545</v>
      </c>
      <c r="Y2744" s="2656" t="s">
        <v>1545</v>
      </c>
      <c r="Z2744" s="2656" t="s">
        <v>1545</v>
      </c>
      <c r="AA2744" s="2656" t="s">
        <v>1545</v>
      </c>
      <c r="AB2744" s="2656" t="s">
        <v>1545</v>
      </c>
      <c r="AC2744" s="2656" t="s">
        <v>1545</v>
      </c>
      <c r="AD2744" s="2623">
        <v>34.99</v>
      </c>
      <c r="AE2744" s="2569">
        <v>3000</v>
      </c>
      <c r="AF2744" s="2623">
        <f t="shared" si="15"/>
        <v>1.1663333333333335E-2</v>
      </c>
      <c r="AG2744" s="2623">
        <v>0.1</v>
      </c>
      <c r="AH2744" s="2622" t="s">
        <v>1545</v>
      </c>
      <c r="AI2744" s="2622" t="s">
        <v>1545</v>
      </c>
      <c r="AJ2744" s="2658" t="s">
        <v>1545</v>
      </c>
      <c r="AK2744" s="2581"/>
    </row>
    <row r="2745" spans="2:37" s="2693" customFormat="1" ht="17.25" customHeight="1" thickBot="1" x14ac:dyDescent="0.25">
      <c r="B2745" s="3737" t="s">
        <v>5395</v>
      </c>
      <c r="C2745" s="3738"/>
      <c r="D2745" s="2662" t="s">
        <v>1545</v>
      </c>
      <c r="E2745" s="2663">
        <f t="shared" si="16"/>
        <v>59.99</v>
      </c>
      <c r="F2745" s="2662" t="s">
        <v>1545</v>
      </c>
      <c r="G2745" s="2662" t="s">
        <v>1545</v>
      </c>
      <c r="H2745" s="2662" t="s">
        <v>1545</v>
      </c>
      <c r="I2745" s="2662" t="s">
        <v>1545</v>
      </c>
      <c r="J2745" s="2662" t="s">
        <v>1545</v>
      </c>
      <c r="K2745" s="2662" t="s">
        <v>1545</v>
      </c>
      <c r="L2745" s="2662" t="s">
        <v>1545</v>
      </c>
      <c r="M2745" s="2662" t="s">
        <v>1545</v>
      </c>
      <c r="N2745" s="2662" t="s">
        <v>1545</v>
      </c>
      <c r="O2745" s="2662" t="s">
        <v>1545</v>
      </c>
      <c r="P2745" s="2662" t="s">
        <v>1545</v>
      </c>
      <c r="Q2745" s="2662" t="s">
        <v>1545</v>
      </c>
      <c r="R2745" s="2662" t="s">
        <v>1545</v>
      </c>
      <c r="S2745" s="2662" t="s">
        <v>1545</v>
      </c>
      <c r="T2745" s="2662" t="s">
        <v>1545</v>
      </c>
      <c r="U2745" s="2662" t="s">
        <v>1545</v>
      </c>
      <c r="V2745" s="2662" t="s">
        <v>1545</v>
      </c>
      <c r="W2745" s="2662" t="s">
        <v>1545</v>
      </c>
      <c r="X2745" s="2662" t="s">
        <v>1545</v>
      </c>
      <c r="Y2745" s="2662" t="s">
        <v>1545</v>
      </c>
      <c r="Z2745" s="2662" t="s">
        <v>1545</v>
      </c>
      <c r="AA2745" s="2662" t="s">
        <v>1545</v>
      </c>
      <c r="AB2745" s="2662" t="s">
        <v>1545</v>
      </c>
      <c r="AC2745" s="2662" t="s">
        <v>1545</v>
      </c>
      <c r="AD2745" s="2663">
        <v>59.99</v>
      </c>
      <c r="AE2745" s="2616" t="s">
        <v>1720</v>
      </c>
      <c r="AF2745" s="2663" t="s">
        <v>1545</v>
      </c>
      <c r="AG2745" s="2663" t="s">
        <v>1545</v>
      </c>
      <c r="AH2745" s="2664" t="s">
        <v>1545</v>
      </c>
      <c r="AI2745" s="2664" t="s">
        <v>1545</v>
      </c>
      <c r="AJ2745" s="2665" t="s">
        <v>1545</v>
      </c>
      <c r="AK2745" s="2581"/>
    </row>
    <row r="2746" spans="2:37" s="2693" customFormat="1" ht="17.25" customHeight="1" x14ac:dyDescent="0.2">
      <c r="B2746" s="2582"/>
      <c r="C2746" s="2575"/>
      <c r="D2746" s="2575"/>
      <c r="E2746" s="2575"/>
      <c r="F2746" s="2575"/>
      <c r="G2746" s="2575"/>
      <c r="H2746" s="2575"/>
      <c r="I2746" s="2576"/>
      <c r="J2746" s="2576"/>
      <c r="K2746" s="2576"/>
      <c r="L2746" s="2576"/>
      <c r="M2746" s="2575"/>
      <c r="N2746" s="2576"/>
      <c r="O2746" s="2576"/>
      <c r="P2746" s="2576"/>
      <c r="Q2746" s="2576"/>
      <c r="R2746" s="2576"/>
      <c r="S2746" s="2575"/>
      <c r="T2746" s="2574"/>
      <c r="U2746" s="2574"/>
      <c r="V2746" s="2574"/>
      <c r="W2746" s="2574"/>
      <c r="X2746" s="2574"/>
      <c r="Y2746" s="2574"/>
      <c r="Z2746" s="2574"/>
      <c r="AA2746" s="2574"/>
      <c r="AB2746" s="2574"/>
      <c r="AC2746" s="2574"/>
      <c r="AD2746" s="2574"/>
      <c r="AE2746" s="2574"/>
      <c r="AF2746" s="2574"/>
      <c r="AG2746" s="2574"/>
      <c r="AH2746" s="2574"/>
      <c r="AI2746" s="2574"/>
      <c r="AJ2746" s="2577"/>
      <c r="AK2746" s="2581"/>
    </row>
    <row r="2747" spans="2:37" s="2693" customFormat="1" ht="17.25" customHeight="1" x14ac:dyDescent="0.2">
      <c r="B2747" s="3641" t="s">
        <v>5051</v>
      </c>
      <c r="C2747" s="3642"/>
      <c r="D2747" s="3640" t="s">
        <v>5146</v>
      </c>
      <c r="E2747" s="3640"/>
      <c r="F2747" s="3640"/>
      <c r="G2747" s="3640"/>
      <c r="H2747" s="2578"/>
      <c r="I2747" s="2578"/>
      <c r="J2747" s="2578"/>
      <c r="K2747" s="2578"/>
      <c r="L2747" s="2578"/>
      <c r="M2747" s="2578"/>
      <c r="N2747" s="2578"/>
      <c r="O2747" s="2578"/>
      <c r="P2747" s="2578"/>
      <c r="Q2747" s="2578"/>
      <c r="R2747" s="2578"/>
      <c r="S2747" s="2578"/>
      <c r="T2747" s="2574"/>
      <c r="U2747" s="2574"/>
      <c r="V2747" s="2574"/>
      <c r="W2747" s="2574"/>
      <c r="X2747" s="2574"/>
      <c r="Y2747" s="2574"/>
      <c r="Z2747" s="2574"/>
      <c r="AA2747" s="2574"/>
      <c r="AB2747" s="2574"/>
      <c r="AC2747" s="2574"/>
      <c r="AD2747" s="2574"/>
      <c r="AE2747" s="2574"/>
      <c r="AF2747" s="2574"/>
      <c r="AG2747" s="2574"/>
      <c r="AH2747" s="2574"/>
      <c r="AI2747" s="2574"/>
      <c r="AJ2747" s="2577"/>
      <c r="AK2747" s="2581"/>
    </row>
    <row r="2748" spans="2:37" s="2693" customFormat="1" ht="17.25" customHeight="1" x14ac:dyDescent="0.2">
      <c r="B2748" s="3641" t="s">
        <v>5052</v>
      </c>
      <c r="C2748" s="3642"/>
      <c r="D2748" s="3640" t="s">
        <v>1528</v>
      </c>
      <c r="E2748" s="3640"/>
      <c r="F2748" s="3640"/>
      <c r="G2748" s="3640"/>
      <c r="H2748" s="2578"/>
      <c r="I2748" s="2578"/>
      <c r="J2748" s="2578"/>
      <c r="K2748" s="2578"/>
      <c r="L2748" s="2578"/>
      <c r="M2748" s="2578"/>
      <c r="N2748" s="2578"/>
      <c r="O2748" s="2578"/>
      <c r="P2748" s="2578"/>
      <c r="Q2748" s="2578"/>
      <c r="R2748" s="2578"/>
      <c r="S2748" s="2578"/>
      <c r="T2748" s="2574"/>
      <c r="U2748" s="2574"/>
      <c r="V2748" s="2574"/>
      <c r="W2748" s="2574"/>
      <c r="X2748" s="2574"/>
      <c r="Y2748" s="2574"/>
      <c r="Z2748" s="2574"/>
      <c r="AA2748" s="2574"/>
      <c r="AB2748" s="2574"/>
      <c r="AC2748" s="2574"/>
      <c r="AD2748" s="2574"/>
      <c r="AE2748" s="2574"/>
      <c r="AF2748" s="2574"/>
      <c r="AG2748" s="2574"/>
      <c r="AH2748" s="2574"/>
      <c r="AI2748" s="2574"/>
      <c r="AJ2748" s="2577"/>
      <c r="AK2748" s="2581"/>
    </row>
    <row r="2749" spans="2:37" s="2693" customFormat="1" ht="17.25" customHeight="1" thickBot="1" x14ac:dyDescent="0.25">
      <c r="B2749" s="3645"/>
      <c r="C2749" s="3646"/>
      <c r="D2749" s="4441"/>
      <c r="E2749" s="4441"/>
      <c r="F2749" s="4441"/>
      <c r="G2749" s="4441"/>
      <c r="H2749" s="2583"/>
      <c r="I2749" s="2583"/>
      <c r="J2749" s="2583"/>
      <c r="K2749" s="2583"/>
      <c r="L2749" s="2583"/>
      <c r="M2749" s="2583"/>
      <c r="N2749" s="2583"/>
      <c r="O2749" s="2583"/>
      <c r="P2749" s="2583"/>
      <c r="Q2749" s="2583"/>
      <c r="R2749" s="2583"/>
      <c r="S2749" s="2583"/>
      <c r="T2749" s="2584"/>
      <c r="U2749" s="2584"/>
      <c r="V2749" s="2584"/>
      <c r="W2749" s="2584"/>
      <c r="X2749" s="2584"/>
      <c r="Y2749" s="2584"/>
      <c r="Z2749" s="2584"/>
      <c r="AA2749" s="2584"/>
      <c r="AB2749" s="2584"/>
      <c r="AC2749" s="2584"/>
      <c r="AD2749" s="2584"/>
      <c r="AE2749" s="2584"/>
      <c r="AF2749" s="2584"/>
      <c r="AG2749" s="2584"/>
      <c r="AH2749" s="2584"/>
      <c r="AI2749" s="2584"/>
      <c r="AJ2749" s="2585"/>
      <c r="AK2749" s="2586"/>
    </row>
    <row r="2750" spans="2:37" s="2693" customFormat="1" ht="17.25" customHeight="1" x14ac:dyDescent="0.2">
      <c r="B2750" s="2695" t="str">
        <f>+B2730</f>
        <v>.</v>
      </c>
      <c r="C2750" s="2412"/>
      <c r="D2750" s="2412"/>
      <c r="E2750" s="2412"/>
      <c r="F2750" s="2412"/>
      <c r="G2750" s="2412"/>
      <c r="H2750" s="2412"/>
      <c r="I2750" s="2412"/>
      <c r="J2750" s="2412"/>
      <c r="K2750" s="2412"/>
      <c r="L2750" s="2412"/>
      <c r="M2750" s="2412"/>
      <c r="N2750" s="2412"/>
      <c r="O2750" s="2412"/>
      <c r="P2750" s="2412"/>
      <c r="Q2750" s="2412"/>
      <c r="R2750" s="2412"/>
      <c r="S2750" s="2412"/>
      <c r="T2750" s="2412"/>
      <c r="U2750" s="2412"/>
      <c r="V2750" s="2412"/>
      <c r="W2750" s="2412"/>
      <c r="X2750" s="2412"/>
      <c r="Y2750" s="2412"/>
      <c r="Z2750" s="2412"/>
      <c r="AA2750" s="2412"/>
      <c r="AB2750" s="2412"/>
      <c r="AC2750" s="2412"/>
      <c r="AD2750" s="2412"/>
      <c r="AE2750" s="2412"/>
      <c r="AF2750" s="2412"/>
      <c r="AG2750" s="2412"/>
      <c r="AH2750" s="2412"/>
      <c r="AI2750" s="2412"/>
      <c r="AJ2750" s="2412"/>
      <c r="AK2750" s="2412"/>
    </row>
    <row r="2751" spans="2:37" s="2693" customFormat="1" ht="17.25" customHeight="1" thickBot="1" x14ac:dyDescent="0.25">
      <c r="B2751" s="2695"/>
      <c r="C2751" s="2412"/>
      <c r="D2751" s="2412"/>
      <c r="E2751" s="2412"/>
      <c r="F2751" s="2412"/>
      <c r="G2751" s="2412"/>
      <c r="H2751" s="2412"/>
      <c r="I2751" s="2412"/>
      <c r="J2751" s="2412"/>
      <c r="K2751" s="2412"/>
      <c r="L2751" s="2412"/>
      <c r="M2751" s="2412"/>
      <c r="N2751" s="2412"/>
      <c r="O2751" s="2412"/>
      <c r="P2751" s="2412"/>
      <c r="Q2751" s="2412"/>
      <c r="R2751" s="2412"/>
      <c r="S2751" s="2412"/>
      <c r="T2751" s="2412"/>
      <c r="U2751" s="2412"/>
      <c r="V2751" s="2412"/>
      <c r="W2751" s="2412"/>
      <c r="X2751" s="2412"/>
      <c r="Y2751" s="2412"/>
      <c r="Z2751" s="2412"/>
      <c r="AA2751" s="2412"/>
      <c r="AB2751" s="2412"/>
      <c r="AC2751" s="2412"/>
      <c r="AD2751" s="2412"/>
      <c r="AE2751" s="2412"/>
      <c r="AF2751" s="2412"/>
      <c r="AG2751" s="2412"/>
      <c r="AH2751" s="2412"/>
      <c r="AI2751" s="2412"/>
      <c r="AJ2751" s="2412"/>
      <c r="AK2751" s="2412"/>
    </row>
    <row r="2752" spans="2:37" s="2693" customFormat="1" ht="17.25" customHeight="1" x14ac:dyDescent="0.2">
      <c r="B2752" s="3616" t="s">
        <v>5060</v>
      </c>
      <c r="C2752" s="3617"/>
      <c r="D2752" s="3617"/>
      <c r="E2752" s="3617"/>
      <c r="F2752" s="3617"/>
      <c r="G2752" s="3617"/>
      <c r="H2752" s="3617"/>
      <c r="I2752" s="3617"/>
      <c r="J2752" s="3617"/>
      <c r="K2752" s="3617"/>
      <c r="L2752" s="3617"/>
      <c r="M2752" s="3617"/>
      <c r="N2752" s="3617"/>
      <c r="O2752" s="3617"/>
      <c r="P2752" s="3617"/>
      <c r="Q2752" s="3617"/>
      <c r="R2752" s="3617"/>
      <c r="S2752" s="3617"/>
      <c r="T2752" s="3617"/>
      <c r="U2752" s="3617"/>
      <c r="V2752" s="3617"/>
      <c r="W2752" s="3617"/>
      <c r="X2752" s="3617"/>
      <c r="Y2752" s="3617"/>
      <c r="Z2752" s="3617"/>
      <c r="AA2752" s="3617"/>
      <c r="AB2752" s="3617"/>
      <c r="AC2752" s="3617"/>
      <c r="AD2752" s="3617"/>
      <c r="AE2752" s="3617"/>
      <c r="AF2752" s="3617"/>
      <c r="AG2752" s="3617"/>
      <c r="AH2752" s="3617"/>
      <c r="AI2752" s="3617"/>
      <c r="AJ2752" s="3617"/>
      <c r="AK2752" s="3618"/>
    </row>
    <row r="2753" spans="2:37" s="2419" customFormat="1" ht="17.25" customHeight="1" x14ac:dyDescent="0.2">
      <c r="B2753" s="2579"/>
      <c r="C2753" s="2690"/>
      <c r="D2753" s="2690"/>
      <c r="E2753" s="2690"/>
      <c r="F2753" s="2690"/>
      <c r="G2753" s="2580"/>
      <c r="H2753" s="2580"/>
      <c r="I2753" s="2580"/>
      <c r="J2753" s="2580"/>
      <c r="K2753" s="2580"/>
      <c r="L2753" s="2580"/>
      <c r="M2753" s="2580"/>
      <c r="N2753" s="2580"/>
      <c r="O2753" s="2580"/>
      <c r="P2753" s="2580"/>
      <c r="Q2753" s="2580"/>
      <c r="R2753" s="2580"/>
      <c r="S2753" s="2580"/>
      <c r="T2753" s="2580"/>
      <c r="U2753" s="2580"/>
      <c r="V2753" s="2580"/>
      <c r="W2753" s="2580"/>
      <c r="X2753" s="2580"/>
      <c r="Y2753" s="2580"/>
      <c r="Z2753" s="2580"/>
      <c r="AA2753" s="2580"/>
      <c r="AB2753" s="2580"/>
      <c r="AC2753" s="2580"/>
      <c r="AD2753" s="2580"/>
      <c r="AE2753" s="2580"/>
      <c r="AF2753" s="2580"/>
      <c r="AG2753" s="2580"/>
      <c r="AH2753" s="2580"/>
      <c r="AI2753" s="2580"/>
      <c r="AJ2753" s="2580"/>
      <c r="AK2753" s="2581"/>
    </row>
    <row r="2754" spans="2:37" s="2419" customFormat="1" ht="17.25" customHeight="1" x14ac:dyDescent="0.2">
      <c r="B2754" s="2579" t="s">
        <v>5047</v>
      </c>
      <c r="C2754" s="2690"/>
      <c r="D2754" s="3720" t="s">
        <v>5396</v>
      </c>
      <c r="E2754" s="3720"/>
      <c r="F2754" s="3720"/>
      <c r="G2754" s="3720"/>
      <c r="H2754" s="2580"/>
      <c r="I2754" s="2580"/>
      <c r="J2754" s="2580"/>
      <c r="K2754" s="2580"/>
      <c r="L2754" s="2580"/>
      <c r="M2754" s="2580"/>
      <c r="N2754" s="2580"/>
      <c r="O2754" s="2580"/>
      <c r="P2754" s="2580"/>
      <c r="Q2754" s="2580"/>
      <c r="R2754" s="2580"/>
      <c r="S2754" s="2580"/>
      <c r="T2754" s="2580"/>
      <c r="U2754" s="2580"/>
      <c r="V2754" s="2580"/>
      <c r="W2754" s="2580"/>
      <c r="X2754" s="2580"/>
      <c r="Y2754" s="2580"/>
      <c r="Z2754" s="2580"/>
      <c r="AA2754" s="2580"/>
      <c r="AB2754" s="2580"/>
      <c r="AC2754" s="2580"/>
      <c r="AD2754" s="2580"/>
      <c r="AE2754" s="2580"/>
      <c r="AF2754" s="2580"/>
      <c r="AG2754" s="2580"/>
      <c r="AH2754" s="2580"/>
      <c r="AI2754" s="2580"/>
      <c r="AJ2754" s="2580"/>
      <c r="AK2754" s="2581"/>
    </row>
    <row r="2755" spans="2:37" s="2693" customFormat="1" ht="17.25" customHeight="1" thickBot="1" x14ac:dyDescent="0.25">
      <c r="B2755" s="3620" t="s">
        <v>5061</v>
      </c>
      <c r="C2755" s="3621"/>
      <c r="D2755" s="3731">
        <v>41334</v>
      </c>
      <c r="E2755" s="3731"/>
      <c r="F2755" s="2690"/>
      <c r="G2755" s="2580"/>
      <c r="H2755" s="2580"/>
      <c r="I2755" s="2580"/>
      <c r="J2755" s="2580"/>
      <c r="K2755" s="2580"/>
      <c r="L2755" s="2580"/>
      <c r="M2755" s="2580"/>
      <c r="N2755" s="2580"/>
      <c r="O2755" s="2580"/>
      <c r="P2755" s="2580"/>
      <c r="Q2755" s="2580"/>
      <c r="R2755" s="2580"/>
      <c r="S2755" s="2580"/>
      <c r="T2755" s="2580"/>
      <c r="U2755" s="2580"/>
      <c r="V2755" s="2580"/>
      <c r="W2755" s="2580"/>
      <c r="X2755" s="2580"/>
      <c r="Y2755" s="2580"/>
      <c r="Z2755" s="2580"/>
      <c r="AA2755" s="2580"/>
      <c r="AB2755" s="2580"/>
      <c r="AC2755" s="2580"/>
      <c r="AD2755" s="2580"/>
      <c r="AE2755" s="2580"/>
      <c r="AF2755" s="2580"/>
      <c r="AG2755" s="2580"/>
      <c r="AH2755" s="2580"/>
      <c r="AI2755" s="2580"/>
      <c r="AJ2755" s="2580"/>
      <c r="AK2755" s="2581"/>
    </row>
    <row r="2756" spans="2:37" s="2693" customFormat="1" ht="46.5" customHeight="1" thickBot="1" x14ac:dyDescent="0.25">
      <c r="B2756" s="3633" t="s">
        <v>5062</v>
      </c>
      <c r="C2756" s="3677"/>
      <c r="D2756" s="3721" t="s">
        <v>5397</v>
      </c>
      <c r="E2756" s="3722"/>
      <c r="F2756" s="3722"/>
      <c r="G2756" s="3722"/>
      <c r="H2756" s="3722"/>
      <c r="I2756" s="3722"/>
      <c r="J2756" s="3722"/>
      <c r="K2756" s="3723"/>
      <c r="L2756" s="2580"/>
      <c r="M2756" s="2580"/>
      <c r="N2756" s="2580"/>
      <c r="O2756" s="2580"/>
      <c r="P2756" s="2580"/>
      <c r="Q2756" s="2580"/>
      <c r="R2756" s="2580"/>
      <c r="S2756" s="2580"/>
      <c r="T2756" s="2580"/>
      <c r="U2756" s="2580"/>
      <c r="V2756" s="2580"/>
      <c r="W2756" s="2580"/>
      <c r="X2756" s="2580"/>
      <c r="Y2756" s="2580"/>
      <c r="Z2756" s="2580"/>
      <c r="AA2756" s="2580"/>
      <c r="AB2756" s="2580"/>
      <c r="AC2756" s="2580"/>
      <c r="AD2756" s="2580"/>
      <c r="AE2756" s="2580"/>
      <c r="AF2756" s="2580"/>
      <c r="AG2756" s="2580"/>
      <c r="AH2756" s="2580"/>
      <c r="AI2756" s="2580"/>
      <c r="AJ2756" s="2580"/>
      <c r="AK2756" s="2581"/>
    </row>
    <row r="2757" spans="2:37" s="2693" customFormat="1" ht="17.25" customHeight="1" thickBot="1" x14ac:dyDescent="0.25">
      <c r="B2757" s="3635"/>
      <c r="C2757" s="3626"/>
      <c r="D2757" s="3626"/>
      <c r="E2757" s="3626"/>
      <c r="F2757" s="3626"/>
      <c r="G2757" s="3626"/>
      <c r="H2757" s="3626"/>
      <c r="I2757" s="3626"/>
      <c r="J2757" s="3626"/>
      <c r="K2757" s="3626"/>
      <c r="L2757" s="3626"/>
      <c r="M2757" s="3626"/>
      <c r="N2757" s="3626"/>
      <c r="O2757" s="3626"/>
      <c r="P2757" s="3626"/>
      <c r="Q2757" s="3626"/>
      <c r="R2757" s="2580"/>
      <c r="S2757" s="2580"/>
      <c r="T2757" s="2580"/>
      <c r="U2757" s="2580"/>
      <c r="V2757" s="2580"/>
      <c r="W2757" s="2580"/>
      <c r="X2757" s="2580"/>
      <c r="Y2757" s="2580"/>
      <c r="Z2757" s="2580"/>
      <c r="AA2757" s="2580"/>
      <c r="AB2757" s="2580"/>
      <c r="AC2757" s="2580"/>
      <c r="AD2757" s="2580"/>
      <c r="AE2757" s="2580"/>
      <c r="AF2757" s="2580"/>
      <c r="AG2757" s="2580"/>
      <c r="AH2757" s="2580"/>
      <c r="AI2757" s="2580"/>
      <c r="AJ2757" s="2580"/>
      <c r="AK2757" s="2581"/>
    </row>
    <row r="2758" spans="2:37" s="2693" customFormat="1" ht="17.25" customHeight="1" thickBot="1" x14ac:dyDescent="0.25">
      <c r="B2758" s="3678" t="s">
        <v>5063</v>
      </c>
      <c r="C2758" s="3679"/>
      <c r="D2758" s="3627" t="s">
        <v>5053</v>
      </c>
      <c r="E2758" s="3627" t="s">
        <v>5064</v>
      </c>
      <c r="F2758" s="3685" t="s">
        <v>224</v>
      </c>
      <c r="G2758" s="3687"/>
      <c r="H2758" s="3687"/>
      <c r="I2758" s="3687"/>
      <c r="J2758" s="3687"/>
      <c r="K2758" s="3687"/>
      <c r="L2758" s="3687"/>
      <c r="M2758" s="3687"/>
      <c r="N2758" s="3687"/>
      <c r="O2758" s="3687"/>
      <c r="P2758" s="3687"/>
      <c r="Q2758" s="3687"/>
      <c r="R2758" s="3688"/>
      <c r="S2758" s="3685" t="s">
        <v>340</v>
      </c>
      <c r="T2758" s="3687"/>
      <c r="U2758" s="3687"/>
      <c r="V2758" s="3687"/>
      <c r="W2758" s="3687"/>
      <c r="X2758" s="3687"/>
      <c r="Y2758" s="3687"/>
      <c r="Z2758" s="3687"/>
      <c r="AA2758" s="3687"/>
      <c r="AB2758" s="3687"/>
      <c r="AC2758" s="3688"/>
      <c r="AD2758" s="3685" t="s">
        <v>225</v>
      </c>
      <c r="AE2758" s="3687"/>
      <c r="AF2758" s="3687"/>
      <c r="AG2758" s="3688"/>
      <c r="AH2758" s="3689" t="s">
        <v>5048</v>
      </c>
      <c r="AI2758" s="3690"/>
      <c r="AJ2758" s="3691"/>
      <c r="AK2758" s="2581"/>
    </row>
    <row r="2759" spans="2:37" s="2693" customFormat="1" ht="17.25" customHeight="1" thickBot="1" x14ac:dyDescent="0.25">
      <c r="B2759" s="3680"/>
      <c r="C2759" s="3681"/>
      <c r="D2759" s="3628"/>
      <c r="E2759" s="3628"/>
      <c r="F2759" s="3627" t="s">
        <v>5065</v>
      </c>
      <c r="G2759" s="3627" t="s">
        <v>5066</v>
      </c>
      <c r="H2759" s="3627" t="s">
        <v>5067</v>
      </c>
      <c r="I2759" s="3631" t="s">
        <v>5068</v>
      </c>
      <c r="J2759" s="3631" t="s">
        <v>5069</v>
      </c>
      <c r="K2759" s="3631" t="s">
        <v>5070</v>
      </c>
      <c r="L2759" s="3631" t="s">
        <v>5071</v>
      </c>
      <c r="M2759" s="4437" t="s">
        <v>5072</v>
      </c>
      <c r="N2759" s="4438"/>
      <c r="O2759" s="3631" t="s">
        <v>5073</v>
      </c>
      <c r="P2759" s="3631" t="s">
        <v>5074</v>
      </c>
      <c r="Q2759" s="3631" t="s">
        <v>5075</v>
      </c>
      <c r="R2759" s="3631" t="s">
        <v>5076</v>
      </c>
      <c r="S2759" s="3627" t="s">
        <v>5077</v>
      </c>
      <c r="T2759" s="3627" t="s">
        <v>5078</v>
      </c>
      <c r="U2759" s="3627" t="s">
        <v>5079</v>
      </c>
      <c r="V2759" s="3627" t="s">
        <v>5080</v>
      </c>
      <c r="W2759" s="3627" t="s">
        <v>5081</v>
      </c>
      <c r="X2759" s="3627" t="s">
        <v>5082</v>
      </c>
      <c r="Y2759" s="3627" t="s">
        <v>5083</v>
      </c>
      <c r="Z2759" s="3627" t="s">
        <v>5084</v>
      </c>
      <c r="AA2759" s="3627" t="s">
        <v>5085</v>
      </c>
      <c r="AB2759" s="3631" t="s">
        <v>5086</v>
      </c>
      <c r="AC2759" s="3631" t="s">
        <v>5087</v>
      </c>
      <c r="AD2759" s="3627" t="s">
        <v>5088</v>
      </c>
      <c r="AE2759" s="3627" t="s">
        <v>5089</v>
      </c>
      <c r="AF2759" s="3627" t="s">
        <v>5090</v>
      </c>
      <c r="AG2759" s="3627" t="s">
        <v>5091</v>
      </c>
      <c r="AH2759" s="3627" t="s">
        <v>1162</v>
      </c>
      <c r="AI2759" s="3627" t="s">
        <v>5049</v>
      </c>
      <c r="AJ2759" s="3627" t="s">
        <v>5050</v>
      </c>
      <c r="AK2759" s="2581"/>
    </row>
    <row r="2760" spans="2:37" s="2693" customFormat="1" ht="17.25" customHeight="1" thickBot="1" x14ac:dyDescent="0.25">
      <c r="B2760" s="4439"/>
      <c r="C2760" s="4440"/>
      <c r="D2760" s="3657"/>
      <c r="E2760" s="3657"/>
      <c r="F2760" s="3657"/>
      <c r="G2760" s="3657"/>
      <c r="H2760" s="3657"/>
      <c r="I2760" s="3693"/>
      <c r="J2760" s="3693"/>
      <c r="K2760" s="3693"/>
      <c r="L2760" s="3693"/>
      <c r="M2760" s="2689" t="s">
        <v>5092</v>
      </c>
      <c r="N2760" s="2688" t="s">
        <v>2809</v>
      </c>
      <c r="O2760" s="3693"/>
      <c r="P2760" s="3693"/>
      <c r="Q2760" s="3693"/>
      <c r="R2760" s="3693"/>
      <c r="S2760" s="3657"/>
      <c r="T2760" s="3657"/>
      <c r="U2760" s="3657"/>
      <c r="V2760" s="3657"/>
      <c r="W2760" s="3657"/>
      <c r="X2760" s="3657"/>
      <c r="Y2760" s="3657"/>
      <c r="Z2760" s="3657"/>
      <c r="AA2760" s="3657"/>
      <c r="AB2760" s="3693"/>
      <c r="AC2760" s="3693"/>
      <c r="AD2760" s="3657"/>
      <c r="AE2760" s="3657"/>
      <c r="AF2760" s="3657"/>
      <c r="AG2760" s="3657"/>
      <c r="AH2760" s="3657"/>
      <c r="AI2760" s="3657"/>
      <c r="AJ2760" s="3657"/>
      <c r="AK2760" s="2581"/>
    </row>
    <row r="2761" spans="2:37" s="2693" customFormat="1" ht="17.25" customHeight="1" thickBot="1" x14ac:dyDescent="0.25">
      <c r="B2761" s="3739" t="s">
        <v>5398</v>
      </c>
      <c r="C2761" s="3740"/>
      <c r="D2761" s="2605" t="s">
        <v>1545</v>
      </c>
      <c r="E2761" s="2606">
        <f>+F2761</f>
        <v>6</v>
      </c>
      <c r="F2761" s="2606">
        <v>6</v>
      </c>
      <c r="G2761" s="2736" t="s">
        <v>1545</v>
      </c>
      <c r="H2761" s="2736" t="s">
        <v>1545</v>
      </c>
      <c r="I2761" s="3145">
        <v>27</v>
      </c>
      <c r="J2761" s="2736" t="s">
        <v>1545</v>
      </c>
      <c r="K2761" s="2736">
        <v>0.18</v>
      </c>
      <c r="L2761" s="2736" t="s">
        <v>1545</v>
      </c>
      <c r="M2761" s="2605" t="s">
        <v>1545</v>
      </c>
      <c r="N2761" s="3146" t="s">
        <v>1545</v>
      </c>
      <c r="O2761" s="2736">
        <v>0.18</v>
      </c>
      <c r="P2761" s="2736">
        <v>0.18</v>
      </c>
      <c r="Q2761" s="3146" t="s">
        <v>1545</v>
      </c>
      <c r="R2761" s="3146" t="s">
        <v>1545</v>
      </c>
      <c r="S2761" s="2739" t="s">
        <v>1545</v>
      </c>
      <c r="T2761" s="2739" t="s">
        <v>1545</v>
      </c>
      <c r="U2761" s="2739" t="s">
        <v>1545</v>
      </c>
      <c r="V2761" s="2739" t="s">
        <v>1545</v>
      </c>
      <c r="W2761" s="2739" t="s">
        <v>1545</v>
      </c>
      <c r="X2761" s="2739">
        <v>0.06</v>
      </c>
      <c r="Y2761" s="2739" t="s">
        <v>1545</v>
      </c>
      <c r="Z2761" s="2739" t="s">
        <v>1545</v>
      </c>
      <c r="AA2761" s="3147">
        <v>5</v>
      </c>
      <c r="AB2761" s="2739" t="s">
        <v>1545</v>
      </c>
      <c r="AC2761" s="2739">
        <v>0.06</v>
      </c>
      <c r="AD2761" s="2739" t="s">
        <v>1545</v>
      </c>
      <c r="AE2761" s="3147">
        <v>5</v>
      </c>
      <c r="AF2761" s="2739" t="s">
        <v>1545</v>
      </c>
      <c r="AG2761" s="2595">
        <v>0.5</v>
      </c>
      <c r="AH2761" s="2739" t="s">
        <v>1545</v>
      </c>
      <c r="AI2761" s="2739" t="s">
        <v>1545</v>
      </c>
      <c r="AJ2761" s="2739" t="s">
        <v>1545</v>
      </c>
      <c r="AK2761" s="2581"/>
    </row>
    <row r="2762" spans="2:37" s="2693" customFormat="1" ht="17.25" customHeight="1" x14ac:dyDescent="0.2">
      <c r="B2762" s="2582"/>
      <c r="C2762" s="2575"/>
      <c r="D2762" s="2575"/>
      <c r="E2762" s="2575"/>
      <c r="F2762" s="2575"/>
      <c r="G2762" s="2575"/>
      <c r="H2762" s="2575"/>
      <c r="I2762" s="2576"/>
      <c r="J2762" s="2576"/>
      <c r="K2762" s="2576"/>
      <c r="L2762" s="2576"/>
      <c r="M2762" s="2575"/>
      <c r="N2762" s="2576"/>
      <c r="O2762" s="2576"/>
      <c r="P2762" s="2576"/>
      <c r="Q2762" s="2576"/>
      <c r="R2762" s="2576"/>
      <c r="S2762" s="2575"/>
      <c r="T2762" s="2574"/>
      <c r="U2762" s="2574"/>
      <c r="V2762" s="2574"/>
      <c r="W2762" s="2574"/>
      <c r="X2762" s="2574"/>
      <c r="Y2762" s="2574"/>
      <c r="Z2762" s="2574"/>
      <c r="AA2762" s="2574"/>
      <c r="AB2762" s="2574"/>
      <c r="AC2762" s="2574"/>
      <c r="AD2762" s="2574"/>
      <c r="AE2762" s="2574"/>
      <c r="AF2762" s="2574"/>
      <c r="AG2762" s="2574"/>
      <c r="AH2762" s="2574"/>
      <c r="AI2762" s="2574"/>
      <c r="AJ2762" s="2577"/>
      <c r="AK2762" s="2581"/>
    </row>
    <row r="2763" spans="2:37" s="2693" customFormat="1" ht="17.25" customHeight="1" x14ac:dyDescent="0.2">
      <c r="B2763" s="3641" t="s">
        <v>5051</v>
      </c>
      <c r="C2763" s="3642"/>
      <c r="D2763" s="3640" t="s">
        <v>5399</v>
      </c>
      <c r="E2763" s="3640"/>
      <c r="F2763" s="3640"/>
      <c r="G2763" s="3640"/>
      <c r="H2763" s="2578"/>
      <c r="I2763" s="2578"/>
      <c r="J2763" s="2578"/>
      <c r="K2763" s="2578"/>
      <c r="L2763" s="2578"/>
      <c r="M2763" s="2578"/>
      <c r="N2763" s="2578"/>
      <c r="O2763" s="2578"/>
      <c r="P2763" s="2578"/>
      <c r="Q2763" s="2578"/>
      <c r="R2763" s="2578"/>
      <c r="S2763" s="2578"/>
      <c r="T2763" s="2574"/>
      <c r="U2763" s="2574"/>
      <c r="V2763" s="2574"/>
      <c r="W2763" s="2574"/>
      <c r="X2763" s="2574"/>
      <c r="Y2763" s="2574"/>
      <c r="Z2763" s="2574"/>
      <c r="AA2763" s="2574"/>
      <c r="AB2763" s="2574"/>
      <c r="AC2763" s="2574"/>
      <c r="AD2763" s="2574"/>
      <c r="AE2763" s="2574"/>
      <c r="AF2763" s="2574"/>
      <c r="AG2763" s="2574"/>
      <c r="AH2763" s="2574"/>
      <c r="AI2763" s="2574"/>
      <c r="AJ2763" s="2577"/>
      <c r="AK2763" s="2581"/>
    </row>
    <row r="2764" spans="2:37" s="2693" customFormat="1" ht="17.25" customHeight="1" x14ac:dyDescent="0.2">
      <c r="B2764" s="3641" t="s">
        <v>5052</v>
      </c>
      <c r="C2764" s="3642"/>
      <c r="D2764" s="3770" t="s">
        <v>5148</v>
      </c>
      <c r="E2764" s="3770"/>
      <c r="F2764" s="3770"/>
      <c r="G2764" s="3770"/>
      <c r="H2764" s="2578"/>
      <c r="I2764" s="2578"/>
      <c r="J2764" s="2578"/>
      <c r="K2764" s="2578"/>
      <c r="L2764" s="2578"/>
      <c r="M2764" s="2578"/>
      <c r="N2764" s="2578"/>
      <c r="O2764" s="2578"/>
      <c r="P2764" s="2578"/>
      <c r="Q2764" s="2578"/>
      <c r="R2764" s="2578"/>
      <c r="S2764" s="2578"/>
      <c r="T2764" s="2574"/>
      <c r="U2764" s="2574"/>
      <c r="V2764" s="2574"/>
      <c r="W2764" s="2574"/>
      <c r="X2764" s="2574"/>
      <c r="Y2764" s="2574"/>
      <c r="Z2764" s="2574"/>
      <c r="AA2764" s="2574"/>
      <c r="AB2764" s="2574"/>
      <c r="AC2764" s="2574"/>
      <c r="AD2764" s="2574"/>
      <c r="AE2764" s="2574"/>
      <c r="AF2764" s="2574"/>
      <c r="AG2764" s="2574"/>
      <c r="AH2764" s="2574"/>
      <c r="AI2764" s="2574"/>
      <c r="AJ2764" s="2577"/>
      <c r="AK2764" s="2581"/>
    </row>
    <row r="2765" spans="2:37" s="2693" customFormat="1" ht="17.25" customHeight="1" thickBot="1" x14ac:dyDescent="0.25">
      <c r="B2765" s="3645"/>
      <c r="C2765" s="3646"/>
      <c r="D2765" s="4441"/>
      <c r="E2765" s="4441"/>
      <c r="F2765" s="4441"/>
      <c r="G2765" s="4441"/>
      <c r="H2765" s="2583"/>
      <c r="I2765" s="2583"/>
      <c r="J2765" s="2583"/>
      <c r="K2765" s="2583"/>
      <c r="L2765" s="2583"/>
      <c r="M2765" s="2583"/>
      <c r="N2765" s="2583"/>
      <c r="O2765" s="2583"/>
      <c r="P2765" s="2583"/>
      <c r="Q2765" s="2583"/>
      <c r="R2765" s="2583"/>
      <c r="S2765" s="2583"/>
      <c r="T2765" s="2584"/>
      <c r="U2765" s="2584"/>
      <c r="V2765" s="2584"/>
      <c r="W2765" s="2584"/>
      <c r="X2765" s="2584"/>
      <c r="Y2765" s="2584"/>
      <c r="Z2765" s="2584"/>
      <c r="AA2765" s="2584"/>
      <c r="AB2765" s="2584"/>
      <c r="AC2765" s="2584"/>
      <c r="AD2765" s="2584"/>
      <c r="AE2765" s="2584"/>
      <c r="AF2765" s="2584"/>
      <c r="AG2765" s="2584"/>
      <c r="AH2765" s="2584"/>
      <c r="AI2765" s="2584"/>
      <c r="AJ2765" s="2585"/>
      <c r="AK2765" s="2586"/>
    </row>
    <row r="2766" spans="2:37" s="2693" customFormat="1" ht="17.25" customHeight="1" x14ac:dyDescent="0.2">
      <c r="B2766" s="2695" t="str">
        <f>+B2750</f>
        <v>.</v>
      </c>
      <c r="C2766" s="2412"/>
      <c r="D2766" s="2412"/>
      <c r="E2766" s="2412"/>
      <c r="F2766" s="2412"/>
      <c r="G2766" s="2412"/>
      <c r="H2766" s="2412"/>
      <c r="I2766" s="2412"/>
      <c r="J2766" s="2412"/>
      <c r="K2766" s="2412"/>
      <c r="L2766" s="2412"/>
      <c r="M2766" s="2412"/>
      <c r="N2766" s="2412"/>
      <c r="O2766" s="2412"/>
      <c r="P2766" s="2412"/>
      <c r="Q2766" s="2412"/>
      <c r="R2766" s="2412"/>
      <c r="S2766" s="2412"/>
      <c r="T2766" s="2412"/>
      <c r="U2766" s="2412"/>
      <c r="V2766" s="2412"/>
      <c r="W2766" s="2412"/>
      <c r="X2766" s="2412"/>
      <c r="Y2766" s="2412"/>
      <c r="Z2766" s="2412"/>
      <c r="AA2766" s="2412"/>
      <c r="AB2766" s="2412"/>
      <c r="AC2766" s="2412"/>
      <c r="AD2766" s="2412"/>
      <c r="AE2766" s="2412"/>
      <c r="AF2766" s="2412"/>
      <c r="AG2766" s="2412"/>
      <c r="AH2766" s="2412"/>
      <c r="AI2766" s="2412"/>
      <c r="AJ2766" s="2412"/>
      <c r="AK2766" s="2412"/>
    </row>
    <row r="2767" spans="2:37" s="2693" customFormat="1" ht="17.25" customHeight="1" thickBot="1" x14ac:dyDescent="0.25">
      <c r="B2767" s="2412"/>
      <c r="C2767" s="2412"/>
      <c r="D2767" s="2412"/>
      <c r="E2767" s="2412"/>
      <c r="F2767" s="2412"/>
      <c r="G2767" s="2412"/>
      <c r="H2767" s="2412"/>
      <c r="I2767" s="2412"/>
      <c r="J2767" s="2412"/>
      <c r="K2767" s="2412"/>
      <c r="L2767" s="2412"/>
      <c r="M2767" s="2412"/>
      <c r="N2767" s="2412"/>
      <c r="O2767" s="2412"/>
      <c r="P2767" s="2412"/>
      <c r="Q2767" s="2412"/>
      <c r="R2767" s="2412"/>
      <c r="S2767" s="2412"/>
      <c r="T2767" s="2412"/>
      <c r="U2767" s="2412"/>
      <c r="V2767" s="2412"/>
      <c r="W2767" s="2412"/>
      <c r="X2767" s="2412"/>
      <c r="Y2767" s="2412"/>
      <c r="Z2767" s="2412"/>
      <c r="AA2767" s="2412"/>
      <c r="AB2767" s="2412"/>
      <c r="AC2767" s="2412"/>
      <c r="AD2767" s="2412"/>
      <c r="AE2767" s="2412"/>
      <c r="AF2767" s="2412"/>
      <c r="AG2767" s="2412"/>
      <c r="AH2767" s="2412"/>
      <c r="AI2767" s="2412"/>
      <c r="AJ2767" s="2412"/>
      <c r="AK2767" s="2412"/>
    </row>
    <row r="2768" spans="2:37" s="2693" customFormat="1" ht="17.25" customHeight="1" x14ac:dyDescent="0.2">
      <c r="B2768" s="3616" t="s">
        <v>5060</v>
      </c>
      <c r="C2768" s="3617"/>
      <c r="D2768" s="3617"/>
      <c r="E2768" s="3617"/>
      <c r="F2768" s="3617"/>
      <c r="G2768" s="3617"/>
      <c r="H2768" s="3617"/>
      <c r="I2768" s="3617"/>
      <c r="J2768" s="3617"/>
      <c r="K2768" s="3617"/>
      <c r="L2768" s="3617"/>
      <c r="M2768" s="3617"/>
      <c r="N2768" s="3617"/>
      <c r="O2768" s="3617"/>
      <c r="P2768" s="3617"/>
      <c r="Q2768" s="3617"/>
      <c r="R2768" s="3617"/>
      <c r="S2768" s="3617"/>
      <c r="T2768" s="3617"/>
      <c r="U2768" s="3617"/>
      <c r="V2768" s="3617"/>
      <c r="W2768" s="3617"/>
      <c r="X2768" s="3617"/>
      <c r="Y2768" s="3617"/>
      <c r="Z2768" s="3617"/>
      <c r="AA2768" s="3617"/>
      <c r="AB2768" s="3617"/>
      <c r="AC2768" s="3617"/>
      <c r="AD2768" s="3617"/>
      <c r="AE2768" s="3617"/>
      <c r="AF2768" s="3617"/>
      <c r="AG2768" s="3617"/>
      <c r="AH2768" s="3617"/>
      <c r="AI2768" s="3617"/>
      <c r="AJ2768" s="3617"/>
      <c r="AK2768" s="3618"/>
    </row>
    <row r="2769" spans="2:37" s="2693" customFormat="1" ht="17.25" customHeight="1" x14ac:dyDescent="0.2">
      <c r="B2769" s="2579"/>
      <c r="C2769" s="2690"/>
      <c r="D2769" s="2690"/>
      <c r="E2769" s="2690"/>
      <c r="F2769" s="2690"/>
      <c r="G2769" s="2580"/>
      <c r="H2769" s="2580"/>
      <c r="I2769" s="2580"/>
      <c r="J2769" s="2580"/>
      <c r="K2769" s="2580"/>
      <c r="L2769" s="2580"/>
      <c r="M2769" s="2580"/>
      <c r="N2769" s="2580"/>
      <c r="O2769" s="2580"/>
      <c r="P2769" s="2580"/>
      <c r="Q2769" s="2580"/>
      <c r="R2769" s="2580"/>
      <c r="S2769" s="2580"/>
      <c r="T2769" s="2580"/>
      <c r="U2769" s="2580"/>
      <c r="V2769" s="2580"/>
      <c r="W2769" s="2580"/>
      <c r="X2769" s="2580"/>
      <c r="Y2769" s="2580"/>
      <c r="Z2769" s="2580"/>
      <c r="AA2769" s="2580"/>
      <c r="AB2769" s="2580"/>
      <c r="AC2769" s="2580"/>
      <c r="AD2769" s="2580"/>
      <c r="AE2769" s="2580"/>
      <c r="AF2769" s="2580"/>
      <c r="AG2769" s="2580"/>
      <c r="AH2769" s="2580"/>
      <c r="AI2769" s="2580"/>
      <c r="AJ2769" s="2580"/>
      <c r="AK2769" s="2581"/>
    </row>
    <row r="2770" spans="2:37" s="2693" customFormat="1" ht="17.25" customHeight="1" x14ac:dyDescent="0.2">
      <c r="B2770" s="2579" t="s">
        <v>5047</v>
      </c>
      <c r="C2770" s="2690"/>
      <c r="D2770" s="3720" t="s">
        <v>5400</v>
      </c>
      <c r="E2770" s="3720"/>
      <c r="F2770" s="3720"/>
      <c r="G2770" s="3720"/>
      <c r="H2770" s="2580"/>
      <c r="I2770" s="2580"/>
      <c r="J2770" s="2580"/>
      <c r="K2770" s="2580"/>
      <c r="L2770" s="2580"/>
      <c r="M2770" s="2580"/>
      <c r="N2770" s="2580"/>
      <c r="O2770" s="2580"/>
      <c r="P2770" s="2580"/>
      <c r="Q2770" s="2580"/>
      <c r="R2770" s="2580"/>
      <c r="S2770" s="2580"/>
      <c r="T2770" s="2580"/>
      <c r="U2770" s="2580"/>
      <c r="V2770" s="2580"/>
      <c r="W2770" s="2580"/>
      <c r="X2770" s="2580"/>
      <c r="Y2770" s="2580"/>
      <c r="Z2770" s="2580"/>
      <c r="AA2770" s="2580"/>
      <c r="AB2770" s="2580"/>
      <c r="AC2770" s="2580"/>
      <c r="AD2770" s="2580"/>
      <c r="AE2770" s="2580"/>
      <c r="AF2770" s="2580"/>
      <c r="AG2770" s="2580"/>
      <c r="AH2770" s="2580"/>
      <c r="AI2770" s="2580"/>
      <c r="AJ2770" s="2580"/>
      <c r="AK2770" s="2581"/>
    </row>
    <row r="2771" spans="2:37" s="2693" customFormat="1" ht="17.25" customHeight="1" thickBot="1" x14ac:dyDescent="0.25">
      <c r="B2771" s="3620" t="s">
        <v>5061</v>
      </c>
      <c r="C2771" s="3621"/>
      <c r="D2771" s="3731">
        <v>41334</v>
      </c>
      <c r="E2771" s="3731"/>
      <c r="F2771" s="2690"/>
      <c r="G2771" s="2580"/>
      <c r="H2771" s="2580"/>
      <c r="I2771" s="2580"/>
      <c r="J2771" s="2580"/>
      <c r="K2771" s="2580"/>
      <c r="L2771" s="2580"/>
      <c r="M2771" s="2580"/>
      <c r="N2771" s="2580"/>
      <c r="O2771" s="2580"/>
      <c r="P2771" s="2580"/>
      <c r="Q2771" s="2580"/>
      <c r="R2771" s="2580"/>
      <c r="S2771" s="2580"/>
      <c r="T2771" s="2580"/>
      <c r="U2771" s="2580"/>
      <c r="V2771" s="2580"/>
      <c r="W2771" s="2580"/>
      <c r="X2771" s="2580"/>
      <c r="Y2771" s="2580"/>
      <c r="Z2771" s="2580"/>
      <c r="AA2771" s="2580"/>
      <c r="AB2771" s="2580"/>
      <c r="AC2771" s="2580"/>
      <c r="AD2771" s="2580"/>
      <c r="AE2771" s="2580"/>
      <c r="AF2771" s="2580"/>
      <c r="AG2771" s="2580"/>
      <c r="AH2771" s="2580"/>
      <c r="AI2771" s="2580"/>
      <c r="AJ2771" s="2580"/>
      <c r="AK2771" s="2581"/>
    </row>
    <row r="2772" spans="2:37" s="2693" customFormat="1" ht="45" customHeight="1" thickBot="1" x14ac:dyDescent="0.25">
      <c r="B2772" s="3633" t="s">
        <v>5062</v>
      </c>
      <c r="C2772" s="3677"/>
      <c r="D2772" s="3721" t="s">
        <v>5401</v>
      </c>
      <c r="E2772" s="3722"/>
      <c r="F2772" s="3722"/>
      <c r="G2772" s="3722"/>
      <c r="H2772" s="3722"/>
      <c r="I2772" s="3722"/>
      <c r="J2772" s="3722"/>
      <c r="K2772" s="3723"/>
      <c r="L2772" s="2580"/>
      <c r="M2772" s="2580"/>
      <c r="N2772" s="2580"/>
      <c r="O2772" s="2580"/>
      <c r="P2772" s="2580"/>
      <c r="Q2772" s="2580"/>
      <c r="R2772" s="2580"/>
      <c r="S2772" s="2580"/>
      <c r="T2772" s="2580"/>
      <c r="U2772" s="2580"/>
      <c r="V2772" s="2580"/>
      <c r="W2772" s="2580"/>
      <c r="X2772" s="2580"/>
      <c r="Y2772" s="2580"/>
      <c r="Z2772" s="2580"/>
      <c r="AA2772" s="2580"/>
      <c r="AB2772" s="2580"/>
      <c r="AC2772" s="2580"/>
      <c r="AD2772" s="2580"/>
      <c r="AE2772" s="2580"/>
      <c r="AF2772" s="2580"/>
      <c r="AG2772" s="2580"/>
      <c r="AH2772" s="2580"/>
      <c r="AI2772" s="2580"/>
      <c r="AJ2772" s="2580"/>
      <c r="AK2772" s="2581"/>
    </row>
    <row r="2773" spans="2:37" s="2693" customFormat="1" ht="17.25" customHeight="1" thickBot="1" x14ac:dyDescent="0.25">
      <c r="B2773" s="3635"/>
      <c r="C2773" s="3626"/>
      <c r="D2773" s="3626"/>
      <c r="E2773" s="3626"/>
      <c r="F2773" s="3626"/>
      <c r="G2773" s="3626"/>
      <c r="H2773" s="3626"/>
      <c r="I2773" s="3626"/>
      <c r="J2773" s="3626"/>
      <c r="K2773" s="3626"/>
      <c r="L2773" s="3626"/>
      <c r="M2773" s="3626"/>
      <c r="N2773" s="3626"/>
      <c r="O2773" s="3626"/>
      <c r="P2773" s="3626"/>
      <c r="Q2773" s="3626"/>
      <c r="R2773" s="2580"/>
      <c r="S2773" s="2580"/>
      <c r="T2773" s="2580"/>
      <c r="U2773" s="2580"/>
      <c r="V2773" s="2580"/>
      <c r="W2773" s="2580"/>
      <c r="X2773" s="2580"/>
      <c r="Y2773" s="2580"/>
      <c r="Z2773" s="2580"/>
      <c r="AA2773" s="2580"/>
      <c r="AB2773" s="2580"/>
      <c r="AC2773" s="2580"/>
      <c r="AD2773" s="2580"/>
      <c r="AE2773" s="2580"/>
      <c r="AF2773" s="2580"/>
      <c r="AG2773" s="2580"/>
      <c r="AH2773" s="2580"/>
      <c r="AI2773" s="2580"/>
      <c r="AJ2773" s="2580"/>
      <c r="AK2773" s="2581"/>
    </row>
    <row r="2774" spans="2:37" s="2693" customFormat="1" ht="17.25" customHeight="1" thickBot="1" x14ac:dyDescent="0.25">
      <c r="B2774" s="3678" t="s">
        <v>5063</v>
      </c>
      <c r="C2774" s="3679"/>
      <c r="D2774" s="3627" t="s">
        <v>5053</v>
      </c>
      <c r="E2774" s="3627" t="s">
        <v>5064</v>
      </c>
      <c r="F2774" s="3685" t="s">
        <v>224</v>
      </c>
      <c r="G2774" s="3687"/>
      <c r="H2774" s="3687"/>
      <c r="I2774" s="3687"/>
      <c r="J2774" s="3687"/>
      <c r="K2774" s="3687"/>
      <c r="L2774" s="3687"/>
      <c r="M2774" s="3687"/>
      <c r="N2774" s="3687"/>
      <c r="O2774" s="3687"/>
      <c r="P2774" s="3687"/>
      <c r="Q2774" s="3687"/>
      <c r="R2774" s="3688"/>
      <c r="S2774" s="3685" t="s">
        <v>340</v>
      </c>
      <c r="T2774" s="3687"/>
      <c r="U2774" s="3687"/>
      <c r="V2774" s="3687"/>
      <c r="W2774" s="3687"/>
      <c r="X2774" s="3687"/>
      <c r="Y2774" s="3687"/>
      <c r="Z2774" s="3687"/>
      <c r="AA2774" s="3687"/>
      <c r="AB2774" s="3687"/>
      <c r="AC2774" s="3688"/>
      <c r="AD2774" s="3685" t="s">
        <v>225</v>
      </c>
      <c r="AE2774" s="3687"/>
      <c r="AF2774" s="3687"/>
      <c r="AG2774" s="3688"/>
      <c r="AH2774" s="3689" t="s">
        <v>5048</v>
      </c>
      <c r="AI2774" s="3690"/>
      <c r="AJ2774" s="3691"/>
      <c r="AK2774" s="2581"/>
    </row>
    <row r="2775" spans="2:37" s="2693" customFormat="1" ht="17.25" customHeight="1" thickBot="1" x14ac:dyDescent="0.25">
      <c r="B2775" s="3680"/>
      <c r="C2775" s="3681"/>
      <c r="D2775" s="3628"/>
      <c r="E2775" s="3628"/>
      <c r="F2775" s="3627" t="s">
        <v>5065</v>
      </c>
      <c r="G2775" s="3627" t="s">
        <v>5066</v>
      </c>
      <c r="H2775" s="3627" t="s">
        <v>5067</v>
      </c>
      <c r="I2775" s="3631" t="s">
        <v>5068</v>
      </c>
      <c r="J2775" s="3631" t="s">
        <v>5069</v>
      </c>
      <c r="K2775" s="3631" t="s">
        <v>5070</v>
      </c>
      <c r="L2775" s="3631" t="s">
        <v>5071</v>
      </c>
      <c r="M2775" s="4437" t="s">
        <v>5072</v>
      </c>
      <c r="N2775" s="4438"/>
      <c r="O2775" s="3631" t="s">
        <v>5073</v>
      </c>
      <c r="P2775" s="3631" t="s">
        <v>5074</v>
      </c>
      <c r="Q2775" s="3631" t="s">
        <v>5075</v>
      </c>
      <c r="R2775" s="3631" t="s">
        <v>5076</v>
      </c>
      <c r="S2775" s="3627" t="s">
        <v>5077</v>
      </c>
      <c r="T2775" s="3627" t="s">
        <v>5078</v>
      </c>
      <c r="U2775" s="3627" t="s">
        <v>5079</v>
      </c>
      <c r="V2775" s="3627" t="s">
        <v>5080</v>
      </c>
      <c r="W2775" s="3627" t="s">
        <v>5081</v>
      </c>
      <c r="X2775" s="3627" t="s">
        <v>5082</v>
      </c>
      <c r="Y2775" s="3627" t="s">
        <v>5083</v>
      </c>
      <c r="Z2775" s="3627" t="s">
        <v>5084</v>
      </c>
      <c r="AA2775" s="3627" t="s">
        <v>5085</v>
      </c>
      <c r="AB2775" s="3631" t="s">
        <v>5086</v>
      </c>
      <c r="AC2775" s="3631" t="s">
        <v>5087</v>
      </c>
      <c r="AD2775" s="3627" t="s">
        <v>5088</v>
      </c>
      <c r="AE2775" s="3627" t="s">
        <v>5089</v>
      </c>
      <c r="AF2775" s="3627" t="s">
        <v>5090</v>
      </c>
      <c r="AG2775" s="3627" t="s">
        <v>5091</v>
      </c>
      <c r="AH2775" s="3627" t="s">
        <v>1162</v>
      </c>
      <c r="AI2775" s="3627" t="s">
        <v>5049</v>
      </c>
      <c r="AJ2775" s="3627" t="s">
        <v>5050</v>
      </c>
      <c r="AK2775" s="2581"/>
    </row>
    <row r="2776" spans="2:37" s="2693" customFormat="1" ht="17.25" customHeight="1" thickBot="1" x14ac:dyDescent="0.25">
      <c r="B2776" s="4439"/>
      <c r="C2776" s="4440"/>
      <c r="D2776" s="3657"/>
      <c r="E2776" s="3657"/>
      <c r="F2776" s="3657"/>
      <c r="G2776" s="3657"/>
      <c r="H2776" s="3657"/>
      <c r="I2776" s="3693"/>
      <c r="J2776" s="3693"/>
      <c r="K2776" s="3693"/>
      <c r="L2776" s="3693"/>
      <c r="M2776" s="2689" t="s">
        <v>5092</v>
      </c>
      <c r="N2776" s="2688" t="s">
        <v>2809</v>
      </c>
      <c r="O2776" s="3693"/>
      <c r="P2776" s="3693"/>
      <c r="Q2776" s="3693"/>
      <c r="R2776" s="3693"/>
      <c r="S2776" s="3657"/>
      <c r="T2776" s="3657"/>
      <c r="U2776" s="3657"/>
      <c r="V2776" s="3657"/>
      <c r="W2776" s="3657"/>
      <c r="X2776" s="3657"/>
      <c r="Y2776" s="3657"/>
      <c r="Z2776" s="3657"/>
      <c r="AA2776" s="3657"/>
      <c r="AB2776" s="3693"/>
      <c r="AC2776" s="3693"/>
      <c r="AD2776" s="3657"/>
      <c r="AE2776" s="3657"/>
      <c r="AF2776" s="3657"/>
      <c r="AG2776" s="3657"/>
      <c r="AH2776" s="3657"/>
      <c r="AI2776" s="3657"/>
      <c r="AJ2776" s="3657"/>
      <c r="AK2776" s="2581"/>
    </row>
    <row r="2777" spans="2:37" s="2693" customFormat="1" ht="17.25" customHeight="1" thickBot="1" x14ac:dyDescent="0.25">
      <c r="B2777" s="3739" t="s">
        <v>5398</v>
      </c>
      <c r="C2777" s="3740"/>
      <c r="D2777" s="2605" t="s">
        <v>1545</v>
      </c>
      <c r="E2777" s="2606">
        <f>+F2777</f>
        <v>6</v>
      </c>
      <c r="F2777" s="2606">
        <v>6</v>
      </c>
      <c r="G2777" s="2736" t="s">
        <v>1545</v>
      </c>
      <c r="H2777" s="3145">
        <v>27</v>
      </c>
      <c r="I2777" s="2736" t="s">
        <v>1545</v>
      </c>
      <c r="J2777" s="2736" t="s">
        <v>1545</v>
      </c>
      <c r="K2777" s="2736">
        <v>0.18</v>
      </c>
      <c r="L2777" s="2736" t="s">
        <v>1545</v>
      </c>
      <c r="M2777" s="2605" t="s">
        <v>1545</v>
      </c>
      <c r="N2777" s="3146" t="s">
        <v>1545</v>
      </c>
      <c r="O2777" s="2736">
        <v>0.18</v>
      </c>
      <c r="P2777" s="2736">
        <v>0.18</v>
      </c>
      <c r="Q2777" s="3146" t="s">
        <v>1545</v>
      </c>
      <c r="R2777" s="3146" t="s">
        <v>1545</v>
      </c>
      <c r="S2777" s="2739" t="s">
        <v>1545</v>
      </c>
      <c r="T2777" s="2739" t="s">
        <v>1545</v>
      </c>
      <c r="U2777" s="2739" t="s">
        <v>1545</v>
      </c>
      <c r="V2777" s="2739">
        <v>5</v>
      </c>
      <c r="W2777" s="2739" t="s">
        <v>1545</v>
      </c>
      <c r="X2777" s="2739">
        <v>0.06</v>
      </c>
      <c r="Y2777" s="3147"/>
      <c r="Z2777" s="2739" t="s">
        <v>1545</v>
      </c>
      <c r="AA2777" s="2739" t="s">
        <v>1545</v>
      </c>
      <c r="AB2777" s="2739" t="s">
        <v>1545</v>
      </c>
      <c r="AC2777" s="2739">
        <v>0.06</v>
      </c>
      <c r="AD2777" s="2739" t="s">
        <v>1545</v>
      </c>
      <c r="AE2777" s="2739">
        <v>5</v>
      </c>
      <c r="AF2777" s="2739" t="s">
        <v>1545</v>
      </c>
      <c r="AG2777" s="2595">
        <v>0.5</v>
      </c>
      <c r="AH2777" s="2739" t="s">
        <v>1545</v>
      </c>
      <c r="AI2777" s="2739" t="s">
        <v>1545</v>
      </c>
      <c r="AJ2777" s="2739" t="s">
        <v>1545</v>
      </c>
      <c r="AK2777" s="2581"/>
    </row>
    <row r="2778" spans="2:37" s="2693" customFormat="1" ht="17.25" customHeight="1" x14ac:dyDescent="0.2">
      <c r="B2778" s="2582"/>
      <c r="C2778" s="2575"/>
      <c r="D2778" s="2575"/>
      <c r="E2778" s="2575"/>
      <c r="F2778" s="2575"/>
      <c r="G2778" s="2575"/>
      <c r="H2778" s="2575"/>
      <c r="I2778" s="2576"/>
      <c r="J2778" s="2576"/>
      <c r="K2778" s="2576"/>
      <c r="L2778" s="2576"/>
      <c r="M2778" s="2575"/>
      <c r="N2778" s="2576"/>
      <c r="O2778" s="2576"/>
      <c r="P2778" s="2576"/>
      <c r="Q2778" s="2576"/>
      <c r="R2778" s="2576"/>
      <c r="S2778" s="2575"/>
      <c r="T2778" s="2574"/>
      <c r="U2778" s="2574"/>
      <c r="V2778" s="2574"/>
      <c r="W2778" s="2574"/>
      <c r="X2778" s="2574"/>
      <c r="Y2778" s="2574"/>
      <c r="Z2778" s="2574"/>
      <c r="AA2778" s="2574"/>
      <c r="AB2778" s="2574"/>
      <c r="AC2778" s="2574"/>
      <c r="AD2778" s="2574"/>
      <c r="AE2778" s="2574"/>
      <c r="AF2778" s="2574"/>
      <c r="AG2778" s="2574"/>
      <c r="AH2778" s="2574"/>
      <c r="AI2778" s="2574"/>
      <c r="AJ2778" s="2577"/>
      <c r="AK2778" s="2581"/>
    </row>
    <row r="2779" spans="2:37" s="2693" customFormat="1" ht="17.25" customHeight="1" x14ac:dyDescent="0.2">
      <c r="B2779" s="3641" t="s">
        <v>5051</v>
      </c>
      <c r="C2779" s="3642"/>
      <c r="D2779" s="3640" t="s">
        <v>5399</v>
      </c>
      <c r="E2779" s="3640"/>
      <c r="F2779" s="3640"/>
      <c r="G2779" s="3640"/>
      <c r="H2779" s="2578"/>
      <c r="I2779" s="2578"/>
      <c r="J2779" s="2578"/>
      <c r="K2779" s="2578"/>
      <c r="L2779" s="2578"/>
      <c r="M2779" s="2578"/>
      <c r="N2779" s="2578"/>
      <c r="O2779" s="2578"/>
      <c r="P2779" s="2578"/>
      <c r="Q2779" s="2578"/>
      <c r="R2779" s="2578"/>
      <c r="S2779" s="2578"/>
      <c r="T2779" s="2574"/>
      <c r="U2779" s="2574"/>
      <c r="V2779" s="2574"/>
      <c r="W2779" s="2574"/>
      <c r="X2779" s="2574"/>
      <c r="Y2779" s="2574"/>
      <c r="Z2779" s="2574"/>
      <c r="AA2779" s="2574"/>
      <c r="AB2779" s="2574"/>
      <c r="AC2779" s="2574"/>
      <c r="AD2779" s="2574"/>
      <c r="AE2779" s="2574"/>
      <c r="AF2779" s="2574"/>
      <c r="AG2779" s="2574"/>
      <c r="AH2779" s="2574"/>
      <c r="AI2779" s="2574"/>
      <c r="AJ2779" s="2577"/>
      <c r="AK2779" s="2581"/>
    </row>
    <row r="2780" spans="2:37" s="2693" customFormat="1" ht="17.25" customHeight="1" x14ac:dyDescent="0.2">
      <c r="B2780" s="3641" t="s">
        <v>5052</v>
      </c>
      <c r="C2780" s="3642"/>
      <c r="D2780" s="3770" t="s">
        <v>5148</v>
      </c>
      <c r="E2780" s="3770"/>
      <c r="F2780" s="3770"/>
      <c r="G2780" s="3770"/>
      <c r="H2780" s="2578"/>
      <c r="I2780" s="2578"/>
      <c r="J2780" s="2578"/>
      <c r="K2780" s="2578"/>
      <c r="L2780" s="2578"/>
      <c r="M2780" s="2578"/>
      <c r="N2780" s="2578"/>
      <c r="O2780" s="2578"/>
      <c r="P2780" s="2578"/>
      <c r="Q2780" s="2578"/>
      <c r="R2780" s="2578"/>
      <c r="S2780" s="2578"/>
      <c r="T2780" s="2574"/>
      <c r="U2780" s="2574"/>
      <c r="V2780" s="2574"/>
      <c r="W2780" s="2574"/>
      <c r="X2780" s="2574"/>
      <c r="Y2780" s="2574"/>
      <c r="Z2780" s="2574"/>
      <c r="AA2780" s="2574"/>
      <c r="AB2780" s="2574"/>
      <c r="AC2780" s="2574"/>
      <c r="AD2780" s="2574"/>
      <c r="AE2780" s="2574"/>
      <c r="AF2780" s="2574"/>
      <c r="AG2780" s="2574"/>
      <c r="AH2780" s="2574"/>
      <c r="AI2780" s="2574"/>
      <c r="AJ2780" s="2577"/>
      <c r="AK2780" s="2581"/>
    </row>
    <row r="2781" spans="2:37" s="2693" customFormat="1" ht="17.25" customHeight="1" thickBot="1" x14ac:dyDescent="0.25">
      <c r="B2781" s="3645"/>
      <c r="C2781" s="3646"/>
      <c r="D2781" s="4441"/>
      <c r="E2781" s="4441"/>
      <c r="F2781" s="4441"/>
      <c r="G2781" s="4441"/>
      <c r="H2781" s="2583"/>
      <c r="I2781" s="2583"/>
      <c r="J2781" s="2583"/>
      <c r="K2781" s="2583"/>
      <c r="L2781" s="2583"/>
      <c r="M2781" s="2583"/>
      <c r="N2781" s="2583"/>
      <c r="O2781" s="2583"/>
      <c r="P2781" s="2583"/>
      <c r="Q2781" s="2583"/>
      <c r="R2781" s="2583"/>
      <c r="S2781" s="2583"/>
      <c r="T2781" s="2584"/>
      <c r="U2781" s="2584"/>
      <c r="V2781" s="2584"/>
      <c r="W2781" s="2584"/>
      <c r="X2781" s="2584"/>
      <c r="Y2781" s="2584"/>
      <c r="Z2781" s="2584"/>
      <c r="AA2781" s="2584"/>
      <c r="AB2781" s="2584"/>
      <c r="AC2781" s="2584"/>
      <c r="AD2781" s="2584"/>
      <c r="AE2781" s="2584"/>
      <c r="AF2781" s="2584"/>
      <c r="AG2781" s="2584"/>
      <c r="AH2781" s="2584"/>
      <c r="AI2781" s="2584"/>
      <c r="AJ2781" s="2585"/>
      <c r="AK2781" s="2586"/>
    </row>
    <row r="2782" spans="2:37" s="2693" customFormat="1" ht="17.25" customHeight="1" x14ac:dyDescent="0.2">
      <c r="B2782" s="2694" t="str">
        <f>+B2766</f>
        <v>.</v>
      </c>
      <c r="C2782" s="2694"/>
      <c r="D2782" s="2704"/>
      <c r="E2782" s="2704"/>
      <c r="F2782" s="2704"/>
      <c r="G2782" s="2704"/>
      <c r="H2782" s="2578"/>
      <c r="I2782" s="2578"/>
      <c r="J2782" s="2578"/>
      <c r="K2782" s="2578"/>
      <c r="L2782" s="2578"/>
      <c r="M2782" s="2578"/>
      <c r="N2782" s="2578"/>
      <c r="O2782" s="2578"/>
      <c r="P2782" s="2578"/>
      <c r="Q2782" s="2578"/>
      <c r="R2782" s="2578"/>
      <c r="S2782" s="2578"/>
      <c r="T2782" s="2574"/>
      <c r="U2782" s="2574"/>
      <c r="V2782" s="2574"/>
      <c r="W2782" s="2574"/>
      <c r="X2782" s="2574"/>
      <c r="Y2782" s="2574"/>
      <c r="Z2782" s="2574"/>
      <c r="AA2782" s="2574"/>
      <c r="AB2782" s="2574"/>
      <c r="AC2782" s="2574"/>
      <c r="AD2782" s="2574"/>
      <c r="AE2782" s="2574"/>
      <c r="AF2782" s="2574"/>
      <c r="AG2782" s="2574"/>
      <c r="AH2782" s="2574"/>
      <c r="AI2782" s="2574"/>
      <c r="AJ2782" s="2574"/>
      <c r="AK2782" s="2580"/>
    </row>
    <row r="2783" spans="2:37" s="2693" customFormat="1" ht="17.25" customHeight="1" thickBot="1" x14ac:dyDescent="0.25">
      <c r="B2783" s="2694"/>
      <c r="C2783" s="2694"/>
      <c r="D2783" s="2704"/>
      <c r="E2783" s="2704"/>
      <c r="F2783" s="2704"/>
      <c r="G2783" s="2704"/>
      <c r="H2783" s="2578"/>
      <c r="I2783" s="2578"/>
      <c r="J2783" s="2578"/>
      <c r="K2783" s="2578"/>
      <c r="L2783" s="2578"/>
      <c r="M2783" s="2578"/>
      <c r="N2783" s="2578"/>
      <c r="O2783" s="2578"/>
      <c r="P2783" s="2578"/>
      <c r="Q2783" s="2578"/>
      <c r="R2783" s="2578"/>
      <c r="S2783" s="2578"/>
      <c r="T2783" s="2574"/>
      <c r="U2783" s="2574"/>
      <c r="V2783" s="2574"/>
      <c r="W2783" s="2574"/>
      <c r="X2783" s="2574"/>
      <c r="Y2783" s="2574"/>
      <c r="Z2783" s="2574"/>
      <c r="AA2783" s="2574"/>
      <c r="AB2783" s="2574"/>
      <c r="AC2783" s="2574"/>
      <c r="AD2783" s="2574"/>
      <c r="AE2783" s="2574"/>
      <c r="AF2783" s="2574"/>
      <c r="AG2783" s="2574"/>
      <c r="AH2783" s="2574"/>
      <c r="AI2783" s="2574"/>
      <c r="AJ2783" s="2574"/>
      <c r="AK2783" s="2580"/>
    </row>
    <row r="2784" spans="2:37" s="2693" customFormat="1" ht="23.25" customHeight="1" x14ac:dyDescent="0.2">
      <c r="B2784" s="3616" t="s">
        <v>5060</v>
      </c>
      <c r="C2784" s="3617"/>
      <c r="D2784" s="3617"/>
      <c r="E2784" s="3617"/>
      <c r="F2784" s="3617"/>
      <c r="G2784" s="3617"/>
      <c r="H2784" s="3617"/>
      <c r="I2784" s="3617"/>
      <c r="J2784" s="3617"/>
      <c r="K2784" s="3617"/>
      <c r="L2784" s="3617"/>
      <c r="M2784" s="3617"/>
      <c r="N2784" s="3617"/>
      <c r="O2784" s="3617"/>
      <c r="P2784" s="3617"/>
      <c r="Q2784" s="3617"/>
      <c r="R2784" s="3617"/>
      <c r="S2784" s="3617"/>
      <c r="T2784" s="3617"/>
      <c r="U2784" s="3617"/>
      <c r="V2784" s="3617"/>
      <c r="W2784" s="3617"/>
      <c r="X2784" s="3617"/>
      <c r="Y2784" s="3617"/>
      <c r="Z2784" s="3617"/>
      <c r="AA2784" s="3617"/>
      <c r="AB2784" s="3617"/>
      <c r="AC2784" s="3617"/>
      <c r="AD2784" s="3617"/>
      <c r="AE2784" s="3617"/>
      <c r="AF2784" s="3617"/>
      <c r="AG2784" s="3617"/>
      <c r="AH2784" s="3617"/>
      <c r="AI2784" s="3617"/>
      <c r="AJ2784" s="3617"/>
      <c r="AK2784" s="3618"/>
    </row>
    <row r="2785" spans="2:37" s="2693" customFormat="1" ht="17.25" customHeight="1" x14ac:dyDescent="0.2">
      <c r="B2785" s="2579"/>
      <c r="C2785" s="2690"/>
      <c r="D2785" s="2690"/>
      <c r="E2785" s="2690"/>
      <c r="F2785" s="2690"/>
      <c r="G2785" s="2580"/>
      <c r="H2785" s="2580"/>
      <c r="I2785" s="2580"/>
      <c r="J2785" s="2580"/>
      <c r="K2785" s="2580"/>
      <c r="L2785" s="2580"/>
      <c r="M2785" s="2580"/>
      <c r="N2785" s="2580"/>
      <c r="O2785" s="2580"/>
      <c r="P2785" s="2580"/>
      <c r="Q2785" s="2580"/>
      <c r="R2785" s="2580"/>
      <c r="S2785" s="2580"/>
      <c r="T2785" s="2580"/>
      <c r="U2785" s="2580"/>
      <c r="V2785" s="2580"/>
      <c r="W2785" s="2580"/>
      <c r="X2785" s="2580"/>
      <c r="Y2785" s="2580"/>
      <c r="Z2785" s="2580"/>
      <c r="AA2785" s="2580"/>
      <c r="AB2785" s="2580"/>
      <c r="AC2785" s="2580"/>
      <c r="AD2785" s="2580"/>
      <c r="AE2785" s="2580"/>
      <c r="AF2785" s="2580"/>
      <c r="AG2785" s="2580"/>
      <c r="AH2785" s="2580"/>
      <c r="AI2785" s="2580"/>
      <c r="AJ2785" s="2580"/>
      <c r="AK2785" s="2581"/>
    </row>
    <row r="2786" spans="2:37" s="2693" customFormat="1" ht="17.25" customHeight="1" x14ac:dyDescent="0.2">
      <c r="B2786" s="2579" t="s">
        <v>5047</v>
      </c>
      <c r="C2786" s="2690"/>
      <c r="D2786" s="3720" t="s">
        <v>5402</v>
      </c>
      <c r="E2786" s="3720"/>
      <c r="F2786" s="3720"/>
      <c r="G2786" s="3720"/>
      <c r="H2786" s="2580"/>
      <c r="I2786" s="2580"/>
      <c r="J2786" s="2580"/>
      <c r="K2786" s="2580"/>
      <c r="L2786" s="2580"/>
      <c r="M2786" s="2580"/>
      <c r="N2786" s="2580"/>
      <c r="O2786" s="2580"/>
      <c r="P2786" s="2580"/>
      <c r="Q2786" s="2580"/>
      <c r="R2786" s="2580"/>
      <c r="S2786" s="2580"/>
      <c r="T2786" s="2580"/>
      <c r="U2786" s="2580"/>
      <c r="V2786" s="2580"/>
      <c r="W2786" s="2580"/>
      <c r="X2786" s="2580"/>
      <c r="Y2786" s="2580"/>
      <c r="Z2786" s="2580"/>
      <c r="AA2786" s="2580"/>
      <c r="AB2786" s="2580"/>
      <c r="AC2786" s="2580"/>
      <c r="AD2786" s="2580"/>
      <c r="AE2786" s="2580"/>
      <c r="AF2786" s="2580"/>
      <c r="AG2786" s="2580"/>
      <c r="AH2786" s="2580"/>
      <c r="AI2786" s="2580"/>
      <c r="AJ2786" s="2580"/>
      <c r="AK2786" s="2581"/>
    </row>
    <row r="2787" spans="2:37" s="2693" customFormat="1" ht="17.25" customHeight="1" thickBot="1" x14ac:dyDescent="0.25">
      <c r="B2787" s="3620" t="s">
        <v>5061</v>
      </c>
      <c r="C2787" s="3621"/>
      <c r="D2787" s="3731">
        <v>41353</v>
      </c>
      <c r="E2787" s="3731"/>
      <c r="F2787" s="2690"/>
      <c r="G2787" s="2580"/>
      <c r="H2787" s="2580"/>
      <c r="I2787" s="2580"/>
      <c r="J2787" s="2580"/>
      <c r="K2787" s="2580"/>
      <c r="L2787" s="2580"/>
      <c r="M2787" s="2580"/>
      <c r="N2787" s="2580"/>
      <c r="O2787" s="2580"/>
      <c r="P2787" s="2580"/>
      <c r="Q2787" s="2580"/>
      <c r="R2787" s="2580"/>
      <c r="S2787" s="2580"/>
      <c r="T2787" s="2580"/>
      <c r="U2787" s="2580"/>
      <c r="V2787" s="2580"/>
      <c r="W2787" s="2580"/>
      <c r="X2787" s="2580"/>
      <c r="Y2787" s="2580"/>
      <c r="Z2787" s="2580"/>
      <c r="AA2787" s="2580"/>
      <c r="AB2787" s="2580"/>
      <c r="AC2787" s="2580"/>
      <c r="AD2787" s="2580"/>
      <c r="AE2787" s="2580"/>
      <c r="AF2787" s="2580"/>
      <c r="AG2787" s="2580"/>
      <c r="AH2787" s="2580"/>
      <c r="AI2787" s="2580"/>
      <c r="AJ2787" s="2580"/>
      <c r="AK2787" s="2581"/>
    </row>
    <row r="2788" spans="2:37" s="2693" customFormat="1" ht="51.75" customHeight="1" thickBot="1" x14ac:dyDescent="0.25">
      <c r="B2788" s="3633" t="s">
        <v>5062</v>
      </c>
      <c r="C2788" s="3677"/>
      <c r="D2788" s="3721" t="s">
        <v>5403</v>
      </c>
      <c r="E2788" s="3722"/>
      <c r="F2788" s="3722"/>
      <c r="G2788" s="3722"/>
      <c r="H2788" s="3722"/>
      <c r="I2788" s="3722"/>
      <c r="J2788" s="3722"/>
      <c r="K2788" s="3723"/>
      <c r="L2788" s="2580"/>
      <c r="M2788" s="2580"/>
      <c r="N2788" s="2580"/>
      <c r="O2788" s="2580"/>
      <c r="P2788" s="2580"/>
      <c r="Q2788" s="2580"/>
      <c r="R2788" s="2580"/>
      <c r="S2788" s="2580"/>
      <c r="T2788" s="2580"/>
      <c r="U2788" s="2580"/>
      <c r="V2788" s="2580"/>
      <c r="W2788" s="2580"/>
      <c r="X2788" s="2580"/>
      <c r="Y2788" s="2580"/>
      <c r="Z2788" s="2580"/>
      <c r="AA2788" s="2580"/>
      <c r="AB2788" s="2580"/>
      <c r="AC2788" s="2580"/>
      <c r="AD2788" s="2580"/>
      <c r="AE2788" s="2580"/>
      <c r="AF2788" s="2580"/>
      <c r="AG2788" s="2580"/>
      <c r="AH2788" s="2580"/>
      <c r="AI2788" s="2580"/>
      <c r="AJ2788" s="2580"/>
      <c r="AK2788" s="2581"/>
    </row>
    <row r="2789" spans="2:37" s="2693" customFormat="1" ht="17.25" customHeight="1" thickBot="1" x14ac:dyDescent="0.25">
      <c r="B2789" s="3635"/>
      <c r="C2789" s="3626"/>
      <c r="D2789" s="3626"/>
      <c r="E2789" s="3626"/>
      <c r="F2789" s="3626"/>
      <c r="G2789" s="3626"/>
      <c r="H2789" s="3626"/>
      <c r="I2789" s="3626"/>
      <c r="J2789" s="3626"/>
      <c r="K2789" s="3626"/>
      <c r="L2789" s="3626"/>
      <c r="M2789" s="3626"/>
      <c r="N2789" s="3626"/>
      <c r="O2789" s="3626"/>
      <c r="P2789" s="3626"/>
      <c r="Q2789" s="3626"/>
      <c r="R2789" s="2580"/>
      <c r="S2789" s="2580"/>
      <c r="T2789" s="2580"/>
      <c r="U2789" s="2580"/>
      <c r="V2789" s="2580"/>
      <c r="W2789" s="2580"/>
      <c r="X2789" s="2580"/>
      <c r="Y2789" s="2580"/>
      <c r="Z2789" s="2580"/>
      <c r="AA2789" s="2580"/>
      <c r="AB2789" s="2580"/>
      <c r="AC2789" s="2580"/>
      <c r="AD2789" s="2580"/>
      <c r="AE2789" s="2580"/>
      <c r="AF2789" s="2580"/>
      <c r="AG2789" s="2580"/>
      <c r="AH2789" s="2580"/>
      <c r="AI2789" s="2580"/>
      <c r="AJ2789" s="2580"/>
      <c r="AK2789" s="2581"/>
    </row>
    <row r="2790" spans="2:37" s="2693" customFormat="1" ht="17.25" customHeight="1" thickBot="1" x14ac:dyDescent="0.25">
      <c r="B2790" s="3678" t="s">
        <v>5063</v>
      </c>
      <c r="C2790" s="3679"/>
      <c r="D2790" s="3627" t="s">
        <v>5053</v>
      </c>
      <c r="E2790" s="3627" t="s">
        <v>5064</v>
      </c>
      <c r="F2790" s="3685" t="s">
        <v>224</v>
      </c>
      <c r="G2790" s="3687"/>
      <c r="H2790" s="3687"/>
      <c r="I2790" s="3687"/>
      <c r="J2790" s="3687"/>
      <c r="K2790" s="3687"/>
      <c r="L2790" s="3687"/>
      <c r="M2790" s="3687"/>
      <c r="N2790" s="3687"/>
      <c r="O2790" s="3687"/>
      <c r="P2790" s="3687"/>
      <c r="Q2790" s="3687"/>
      <c r="R2790" s="3688"/>
      <c r="S2790" s="3685" t="s">
        <v>340</v>
      </c>
      <c r="T2790" s="3687"/>
      <c r="U2790" s="3687"/>
      <c r="V2790" s="3687"/>
      <c r="W2790" s="3687"/>
      <c r="X2790" s="3687"/>
      <c r="Y2790" s="3687"/>
      <c r="Z2790" s="3687"/>
      <c r="AA2790" s="3687"/>
      <c r="AB2790" s="3687"/>
      <c r="AC2790" s="3688"/>
      <c r="AD2790" s="3685" t="s">
        <v>225</v>
      </c>
      <c r="AE2790" s="3687"/>
      <c r="AF2790" s="3687"/>
      <c r="AG2790" s="3688"/>
      <c r="AH2790" s="3689" t="s">
        <v>5048</v>
      </c>
      <c r="AI2790" s="3690"/>
      <c r="AJ2790" s="3691"/>
      <c r="AK2790" s="2581"/>
    </row>
    <row r="2791" spans="2:37" s="2693" customFormat="1" ht="17.25" customHeight="1" thickBot="1" x14ac:dyDescent="0.25">
      <c r="B2791" s="3680"/>
      <c r="C2791" s="3681"/>
      <c r="D2791" s="3628"/>
      <c r="E2791" s="3628"/>
      <c r="F2791" s="3627" t="s">
        <v>5065</v>
      </c>
      <c r="G2791" s="3627" t="s">
        <v>5066</v>
      </c>
      <c r="H2791" s="3627" t="s">
        <v>5067</v>
      </c>
      <c r="I2791" s="3631" t="s">
        <v>5068</v>
      </c>
      <c r="J2791" s="3631" t="s">
        <v>5069</v>
      </c>
      <c r="K2791" s="3631" t="s">
        <v>5070</v>
      </c>
      <c r="L2791" s="3631" t="s">
        <v>5071</v>
      </c>
      <c r="M2791" s="4437" t="s">
        <v>5072</v>
      </c>
      <c r="N2791" s="4438"/>
      <c r="O2791" s="3631" t="s">
        <v>5073</v>
      </c>
      <c r="P2791" s="3631" t="s">
        <v>5074</v>
      </c>
      <c r="Q2791" s="3631" t="s">
        <v>5075</v>
      </c>
      <c r="R2791" s="3631" t="s">
        <v>5076</v>
      </c>
      <c r="S2791" s="3627" t="s">
        <v>5077</v>
      </c>
      <c r="T2791" s="3627" t="s">
        <v>5078</v>
      </c>
      <c r="U2791" s="3627" t="s">
        <v>5079</v>
      </c>
      <c r="V2791" s="3627" t="s">
        <v>5080</v>
      </c>
      <c r="W2791" s="3627" t="s">
        <v>5081</v>
      </c>
      <c r="X2791" s="3627" t="s">
        <v>5082</v>
      </c>
      <c r="Y2791" s="3627" t="s">
        <v>5083</v>
      </c>
      <c r="Z2791" s="3627" t="s">
        <v>5084</v>
      </c>
      <c r="AA2791" s="3627" t="s">
        <v>5085</v>
      </c>
      <c r="AB2791" s="3631" t="s">
        <v>5086</v>
      </c>
      <c r="AC2791" s="3631" t="s">
        <v>5087</v>
      </c>
      <c r="AD2791" s="3627" t="s">
        <v>5088</v>
      </c>
      <c r="AE2791" s="3627" t="s">
        <v>5089</v>
      </c>
      <c r="AF2791" s="3627" t="s">
        <v>5090</v>
      </c>
      <c r="AG2791" s="3627" t="s">
        <v>5091</v>
      </c>
      <c r="AH2791" s="3627" t="s">
        <v>1162</v>
      </c>
      <c r="AI2791" s="3627" t="s">
        <v>5049</v>
      </c>
      <c r="AJ2791" s="3627" t="s">
        <v>5050</v>
      </c>
      <c r="AK2791" s="2581"/>
    </row>
    <row r="2792" spans="2:37" s="2693" customFormat="1" ht="17.25" customHeight="1" thickBot="1" x14ac:dyDescent="0.25">
      <c r="B2792" s="3680"/>
      <c r="C2792" s="3681"/>
      <c r="D2792" s="3628"/>
      <c r="E2792" s="3628"/>
      <c r="F2792" s="3628"/>
      <c r="G2792" s="3628"/>
      <c r="H2792" s="3628"/>
      <c r="I2792" s="3632"/>
      <c r="J2792" s="3632"/>
      <c r="K2792" s="3632"/>
      <c r="L2792" s="3632"/>
      <c r="M2792" s="2689" t="s">
        <v>5092</v>
      </c>
      <c r="N2792" s="2688" t="s">
        <v>2809</v>
      </c>
      <c r="O2792" s="3632"/>
      <c r="P2792" s="3632"/>
      <c r="Q2792" s="3632"/>
      <c r="R2792" s="3632"/>
      <c r="S2792" s="3628"/>
      <c r="T2792" s="3628"/>
      <c r="U2792" s="3628"/>
      <c r="V2792" s="3628"/>
      <c r="W2792" s="3628"/>
      <c r="X2792" s="3628"/>
      <c r="Y2792" s="3628"/>
      <c r="Z2792" s="3628"/>
      <c r="AA2792" s="3628"/>
      <c r="AB2792" s="3632"/>
      <c r="AC2792" s="3632"/>
      <c r="AD2792" s="3628"/>
      <c r="AE2792" s="3628"/>
      <c r="AF2792" s="3628"/>
      <c r="AG2792" s="3628"/>
      <c r="AH2792" s="3628"/>
      <c r="AI2792" s="3628"/>
      <c r="AJ2792" s="3628"/>
      <c r="AK2792" s="2581"/>
    </row>
    <row r="2793" spans="2:37" s="2693" customFormat="1" ht="17.25" customHeight="1" x14ac:dyDescent="0.2">
      <c r="B2793" s="4452" t="s">
        <v>5404</v>
      </c>
      <c r="C2793" s="4453"/>
      <c r="D2793" s="2588" t="s">
        <v>1545</v>
      </c>
      <c r="E2793" s="2588" t="s">
        <v>1545</v>
      </c>
      <c r="F2793" s="2588" t="s">
        <v>1545</v>
      </c>
      <c r="G2793" s="2588" t="s">
        <v>1545</v>
      </c>
      <c r="H2793" s="2588" t="s">
        <v>1545</v>
      </c>
      <c r="I2793" s="2588" t="s">
        <v>1545</v>
      </c>
      <c r="J2793" s="2588" t="s">
        <v>1545</v>
      </c>
      <c r="K2793" s="2588" t="s">
        <v>1545</v>
      </c>
      <c r="L2793" s="2588" t="s">
        <v>1545</v>
      </c>
      <c r="M2793" s="2588" t="s">
        <v>1545</v>
      </c>
      <c r="N2793" s="2588" t="s">
        <v>1545</v>
      </c>
      <c r="O2793" s="2588" t="s">
        <v>1545</v>
      </c>
      <c r="P2793" s="2588" t="s">
        <v>1545</v>
      </c>
      <c r="Q2793" s="2588" t="s">
        <v>1545</v>
      </c>
      <c r="R2793" s="2588" t="s">
        <v>1545</v>
      </c>
      <c r="S2793" s="2588" t="s">
        <v>1545</v>
      </c>
      <c r="T2793" s="2588" t="s">
        <v>1545</v>
      </c>
      <c r="U2793" s="2588" t="s">
        <v>1545</v>
      </c>
      <c r="V2793" s="2588" t="s">
        <v>1545</v>
      </c>
      <c r="W2793" s="2588" t="s">
        <v>1545</v>
      </c>
      <c r="X2793" s="2588" t="s">
        <v>1545</v>
      </c>
      <c r="Y2793" s="2588" t="s">
        <v>1545</v>
      </c>
      <c r="Z2793" s="2588" t="s">
        <v>1545</v>
      </c>
      <c r="AA2793" s="2588" t="s">
        <v>1545</v>
      </c>
      <c r="AB2793" s="2588" t="s">
        <v>1545</v>
      </c>
      <c r="AC2793" s="2588" t="s">
        <v>1545</v>
      </c>
      <c r="AD2793" s="2588" t="s">
        <v>1545</v>
      </c>
      <c r="AE2793" s="2588" t="s">
        <v>1545</v>
      </c>
      <c r="AF2793" s="2588" t="s">
        <v>1545</v>
      </c>
      <c r="AG2793" s="2588" t="s">
        <v>1545</v>
      </c>
      <c r="AH2793" s="2860" t="s">
        <v>5405</v>
      </c>
      <c r="AI2793" s="2860" t="s">
        <v>5366</v>
      </c>
      <c r="AJ2793" s="2862">
        <v>14.99</v>
      </c>
      <c r="AK2793" s="2581"/>
    </row>
    <row r="2794" spans="2:37" s="2693" customFormat="1" ht="17.25" customHeight="1" x14ac:dyDescent="0.2">
      <c r="B2794" s="4454" t="s">
        <v>5406</v>
      </c>
      <c r="C2794" s="4455"/>
      <c r="D2794" s="2565" t="s">
        <v>1545</v>
      </c>
      <c r="E2794" s="2565" t="s">
        <v>1545</v>
      </c>
      <c r="F2794" s="2565" t="s">
        <v>1545</v>
      </c>
      <c r="G2794" s="2565" t="s">
        <v>1545</v>
      </c>
      <c r="H2794" s="2565" t="s">
        <v>1545</v>
      </c>
      <c r="I2794" s="2565" t="s">
        <v>1545</v>
      </c>
      <c r="J2794" s="2565" t="s">
        <v>1545</v>
      </c>
      <c r="K2794" s="2565" t="s">
        <v>1545</v>
      </c>
      <c r="L2794" s="2565" t="s">
        <v>1545</v>
      </c>
      <c r="M2794" s="2565" t="s">
        <v>1545</v>
      </c>
      <c r="N2794" s="2565" t="s">
        <v>1545</v>
      </c>
      <c r="O2794" s="2565" t="s">
        <v>1545</v>
      </c>
      <c r="P2794" s="2565" t="s">
        <v>1545</v>
      </c>
      <c r="Q2794" s="2565" t="s">
        <v>1545</v>
      </c>
      <c r="R2794" s="2565" t="s">
        <v>1545</v>
      </c>
      <c r="S2794" s="2565" t="s">
        <v>1545</v>
      </c>
      <c r="T2794" s="2565" t="s">
        <v>1545</v>
      </c>
      <c r="U2794" s="2565" t="s">
        <v>1545</v>
      </c>
      <c r="V2794" s="2565" t="s">
        <v>1545</v>
      </c>
      <c r="W2794" s="2565" t="s">
        <v>1545</v>
      </c>
      <c r="X2794" s="2565" t="s">
        <v>1545</v>
      </c>
      <c r="Y2794" s="2565" t="s">
        <v>1545</v>
      </c>
      <c r="Z2794" s="2565" t="s">
        <v>1545</v>
      </c>
      <c r="AA2794" s="2565" t="s">
        <v>1545</v>
      </c>
      <c r="AB2794" s="2565" t="s">
        <v>1545</v>
      </c>
      <c r="AC2794" s="2565" t="s">
        <v>1545</v>
      </c>
      <c r="AD2794" s="2565" t="s">
        <v>1545</v>
      </c>
      <c r="AE2794" s="2565" t="s">
        <v>1545</v>
      </c>
      <c r="AF2794" s="2565" t="s">
        <v>1545</v>
      </c>
      <c r="AG2794" s="2565" t="s">
        <v>1545</v>
      </c>
      <c r="AH2794" s="2861" t="s">
        <v>3135</v>
      </c>
      <c r="AI2794" s="2861" t="s">
        <v>5366</v>
      </c>
      <c r="AJ2794" s="2863">
        <v>0.5</v>
      </c>
      <c r="AK2794" s="2581"/>
    </row>
    <row r="2795" spans="2:37" s="2693" customFormat="1" ht="17.25" customHeight="1" x14ac:dyDescent="0.2">
      <c r="B2795" s="4454" t="s">
        <v>5407</v>
      </c>
      <c r="C2795" s="4455"/>
      <c r="D2795" s="2565" t="s">
        <v>1545</v>
      </c>
      <c r="E2795" s="2565" t="s">
        <v>1545</v>
      </c>
      <c r="F2795" s="2565" t="s">
        <v>1545</v>
      </c>
      <c r="G2795" s="2565" t="s">
        <v>1545</v>
      </c>
      <c r="H2795" s="2565" t="s">
        <v>1545</v>
      </c>
      <c r="I2795" s="2565" t="s">
        <v>1545</v>
      </c>
      <c r="J2795" s="2565" t="s">
        <v>1545</v>
      </c>
      <c r="K2795" s="2565" t="s">
        <v>1545</v>
      </c>
      <c r="L2795" s="2565" t="s">
        <v>1545</v>
      </c>
      <c r="M2795" s="2565" t="s">
        <v>1545</v>
      </c>
      <c r="N2795" s="2565" t="s">
        <v>1545</v>
      </c>
      <c r="O2795" s="2565" t="s">
        <v>1545</v>
      </c>
      <c r="P2795" s="2565" t="s">
        <v>1545</v>
      </c>
      <c r="Q2795" s="2565" t="s">
        <v>1545</v>
      </c>
      <c r="R2795" s="2565" t="s">
        <v>1545</v>
      </c>
      <c r="S2795" s="2565" t="s">
        <v>1545</v>
      </c>
      <c r="T2795" s="2565" t="s">
        <v>1545</v>
      </c>
      <c r="U2795" s="2565" t="s">
        <v>1545</v>
      </c>
      <c r="V2795" s="2565" t="s">
        <v>1545</v>
      </c>
      <c r="W2795" s="2565" t="s">
        <v>1545</v>
      </c>
      <c r="X2795" s="2565" t="s">
        <v>1545</v>
      </c>
      <c r="Y2795" s="2565" t="s">
        <v>1545</v>
      </c>
      <c r="Z2795" s="2565" t="s">
        <v>1545</v>
      </c>
      <c r="AA2795" s="2565" t="s">
        <v>1545</v>
      </c>
      <c r="AB2795" s="2565" t="s">
        <v>1545</v>
      </c>
      <c r="AC2795" s="2565" t="s">
        <v>1545</v>
      </c>
      <c r="AD2795" s="2565" t="s">
        <v>1545</v>
      </c>
      <c r="AE2795" s="2565" t="s">
        <v>1545</v>
      </c>
      <c r="AF2795" s="2565" t="s">
        <v>1545</v>
      </c>
      <c r="AG2795" s="2565" t="s">
        <v>1545</v>
      </c>
      <c r="AH2795" s="2861" t="s">
        <v>5367</v>
      </c>
      <c r="AI2795" s="2861" t="s">
        <v>5366</v>
      </c>
      <c r="AJ2795" s="2863">
        <v>0.5</v>
      </c>
      <c r="AK2795" s="2581"/>
    </row>
    <row r="2796" spans="2:37" s="2693" customFormat="1" ht="17.25" customHeight="1" thickBot="1" x14ac:dyDescent="0.25">
      <c r="B2796" s="4456" t="s">
        <v>5408</v>
      </c>
      <c r="C2796" s="4457"/>
      <c r="D2796" s="2612" t="s">
        <v>1545</v>
      </c>
      <c r="E2796" s="2612" t="s">
        <v>1545</v>
      </c>
      <c r="F2796" s="2612" t="s">
        <v>1545</v>
      </c>
      <c r="G2796" s="2612" t="s">
        <v>1545</v>
      </c>
      <c r="H2796" s="2612" t="s">
        <v>1545</v>
      </c>
      <c r="I2796" s="2612" t="s">
        <v>1545</v>
      </c>
      <c r="J2796" s="2612" t="s">
        <v>1545</v>
      </c>
      <c r="K2796" s="2612" t="s">
        <v>1545</v>
      </c>
      <c r="L2796" s="2612" t="s">
        <v>1545</v>
      </c>
      <c r="M2796" s="2612" t="s">
        <v>1545</v>
      </c>
      <c r="N2796" s="2612" t="s">
        <v>1545</v>
      </c>
      <c r="O2796" s="2612" t="s">
        <v>1545</v>
      </c>
      <c r="P2796" s="2612" t="s">
        <v>1545</v>
      </c>
      <c r="Q2796" s="2612" t="s">
        <v>1545</v>
      </c>
      <c r="R2796" s="2612" t="s">
        <v>1545</v>
      </c>
      <c r="S2796" s="2612" t="s">
        <v>1545</v>
      </c>
      <c r="T2796" s="2612" t="s">
        <v>1545</v>
      </c>
      <c r="U2796" s="2612" t="s">
        <v>1545</v>
      </c>
      <c r="V2796" s="2612" t="s">
        <v>1545</v>
      </c>
      <c r="W2796" s="2612" t="s">
        <v>1545</v>
      </c>
      <c r="X2796" s="2612" t="s">
        <v>1545</v>
      </c>
      <c r="Y2796" s="2612" t="s">
        <v>1545</v>
      </c>
      <c r="Z2796" s="2612" t="s">
        <v>1545</v>
      </c>
      <c r="AA2796" s="2612" t="s">
        <v>1545</v>
      </c>
      <c r="AB2796" s="2612" t="s">
        <v>1545</v>
      </c>
      <c r="AC2796" s="2612" t="s">
        <v>1545</v>
      </c>
      <c r="AD2796" s="2612" t="s">
        <v>1545</v>
      </c>
      <c r="AE2796" s="2612" t="s">
        <v>1545</v>
      </c>
      <c r="AF2796" s="2612" t="s">
        <v>1545</v>
      </c>
      <c r="AG2796" s="2612" t="s">
        <v>1545</v>
      </c>
      <c r="AH2796" s="2864" t="s">
        <v>5368</v>
      </c>
      <c r="AI2796" s="2864" t="s">
        <v>5366</v>
      </c>
      <c r="AJ2796" s="2865">
        <v>0.5</v>
      </c>
      <c r="AK2796" s="2581"/>
    </row>
    <row r="2797" spans="2:37" s="2693" customFormat="1" ht="17.25" customHeight="1" x14ac:dyDescent="0.2">
      <c r="B2797" s="2582"/>
      <c r="C2797" s="2575"/>
      <c r="D2797" s="2575"/>
      <c r="E2797" s="2575"/>
      <c r="F2797" s="2575"/>
      <c r="G2797" s="2575"/>
      <c r="H2797" s="2575"/>
      <c r="I2797" s="2576"/>
      <c r="J2797" s="2576"/>
      <c r="K2797" s="2576"/>
      <c r="L2797" s="2576"/>
      <c r="M2797" s="2575"/>
      <c r="N2797" s="2576"/>
      <c r="O2797" s="2576"/>
      <c r="P2797" s="2576"/>
      <c r="Q2797" s="2576"/>
      <c r="R2797" s="2576"/>
      <c r="S2797" s="2575"/>
      <c r="T2797" s="2574"/>
      <c r="U2797" s="2574"/>
      <c r="V2797" s="2574"/>
      <c r="W2797" s="2574"/>
      <c r="X2797" s="2574"/>
      <c r="Y2797" s="2574"/>
      <c r="Z2797" s="2574"/>
      <c r="AA2797" s="2574"/>
      <c r="AB2797" s="2574"/>
      <c r="AC2797" s="2574"/>
      <c r="AD2797" s="2574"/>
      <c r="AE2797" s="2574"/>
      <c r="AF2797" s="2574"/>
      <c r="AG2797" s="2574"/>
      <c r="AH2797" s="2574"/>
      <c r="AI2797" s="2574"/>
      <c r="AJ2797" s="2577"/>
      <c r="AK2797" s="2581"/>
    </row>
    <row r="2798" spans="2:37" s="2693" customFormat="1" ht="17.25" customHeight="1" x14ac:dyDescent="0.2">
      <c r="B2798" s="3641" t="s">
        <v>5051</v>
      </c>
      <c r="C2798" s="3642"/>
      <c r="D2798" s="3640" t="s">
        <v>1545</v>
      </c>
      <c r="E2798" s="3640"/>
      <c r="F2798" s="3640"/>
      <c r="G2798" s="3640"/>
      <c r="H2798" s="2578"/>
      <c r="I2798" s="2578"/>
      <c r="J2798" s="2578"/>
      <c r="K2798" s="2578"/>
      <c r="L2798" s="2578"/>
      <c r="M2798" s="2578"/>
      <c r="N2798" s="2578"/>
      <c r="O2798" s="2578"/>
      <c r="P2798" s="2578"/>
      <c r="Q2798" s="2578"/>
      <c r="R2798" s="2578"/>
      <c r="S2798" s="2578"/>
      <c r="T2798" s="2574"/>
      <c r="U2798" s="2574"/>
      <c r="V2798" s="2574"/>
      <c r="W2798" s="2574"/>
      <c r="X2798" s="2574"/>
      <c r="Y2798" s="2574"/>
      <c r="Z2798" s="2574"/>
      <c r="AA2798" s="2574"/>
      <c r="AB2798" s="2574"/>
      <c r="AC2798" s="2574"/>
      <c r="AD2798" s="2574"/>
      <c r="AE2798" s="2574"/>
      <c r="AF2798" s="2574"/>
      <c r="AG2798" s="2574"/>
      <c r="AH2798" s="2574"/>
      <c r="AI2798" s="2574"/>
      <c r="AJ2798" s="2577"/>
      <c r="AK2798" s="2581"/>
    </row>
    <row r="2799" spans="2:37" s="2693" customFormat="1" ht="17.25" customHeight="1" x14ac:dyDescent="0.2">
      <c r="B2799" s="3641" t="s">
        <v>5052</v>
      </c>
      <c r="C2799" s="3642"/>
      <c r="D2799" s="3640" t="s">
        <v>5148</v>
      </c>
      <c r="E2799" s="3640"/>
      <c r="F2799" s="3640"/>
      <c r="G2799" s="3640"/>
      <c r="H2799" s="2578"/>
      <c r="I2799" s="2578"/>
      <c r="J2799" s="2578"/>
      <c r="K2799" s="2578"/>
      <c r="L2799" s="2578"/>
      <c r="M2799" s="2578"/>
      <c r="N2799" s="2578"/>
      <c r="O2799" s="2578"/>
      <c r="P2799" s="2578"/>
      <c r="Q2799" s="2578"/>
      <c r="R2799" s="2578"/>
      <c r="S2799" s="2578"/>
      <c r="T2799" s="2574"/>
      <c r="U2799" s="2574"/>
      <c r="V2799" s="2574"/>
      <c r="W2799" s="2574"/>
      <c r="X2799" s="2574"/>
      <c r="Y2799" s="2574"/>
      <c r="Z2799" s="2574"/>
      <c r="AA2799" s="2574"/>
      <c r="AB2799" s="2574"/>
      <c r="AC2799" s="2574"/>
      <c r="AD2799" s="2574"/>
      <c r="AE2799" s="2574"/>
      <c r="AF2799" s="2574"/>
      <c r="AG2799" s="2574"/>
      <c r="AH2799" s="2574"/>
      <c r="AI2799" s="2574"/>
      <c r="AJ2799" s="2577"/>
      <c r="AK2799" s="2581"/>
    </row>
    <row r="2800" spans="2:37" s="2693" customFormat="1" ht="17.25" customHeight="1" thickBot="1" x14ac:dyDescent="0.25">
      <c r="B2800" s="3645"/>
      <c r="C2800" s="3646"/>
      <c r="D2800" s="4441"/>
      <c r="E2800" s="4441"/>
      <c r="F2800" s="4441"/>
      <c r="G2800" s="4441"/>
      <c r="H2800" s="2583"/>
      <c r="I2800" s="2583"/>
      <c r="J2800" s="2583"/>
      <c r="K2800" s="2583"/>
      <c r="L2800" s="2583"/>
      <c r="M2800" s="2583"/>
      <c r="N2800" s="2583"/>
      <c r="O2800" s="2583"/>
      <c r="P2800" s="2583"/>
      <c r="Q2800" s="2583"/>
      <c r="R2800" s="2583"/>
      <c r="S2800" s="2583"/>
      <c r="T2800" s="2584"/>
      <c r="U2800" s="2584"/>
      <c r="V2800" s="2584"/>
      <c r="W2800" s="2584"/>
      <c r="X2800" s="2584"/>
      <c r="Y2800" s="2584"/>
      <c r="Z2800" s="2584"/>
      <c r="AA2800" s="2584"/>
      <c r="AB2800" s="2584"/>
      <c r="AC2800" s="2584"/>
      <c r="AD2800" s="2584"/>
      <c r="AE2800" s="2584"/>
      <c r="AF2800" s="2584"/>
      <c r="AG2800" s="2584"/>
      <c r="AH2800" s="2584"/>
      <c r="AI2800" s="2584"/>
      <c r="AJ2800" s="2585"/>
      <c r="AK2800" s="2586"/>
    </row>
    <row r="2801" spans="2:37" s="2693" customFormat="1" ht="17.25" customHeight="1" x14ac:dyDescent="0.2">
      <c r="B2801" s="2694" t="str">
        <f>+B2782</f>
        <v>.</v>
      </c>
      <c r="C2801" s="2694"/>
      <c r="D2801" s="2704"/>
      <c r="E2801" s="2704"/>
      <c r="F2801" s="2704"/>
      <c r="G2801" s="2704"/>
      <c r="H2801" s="2578"/>
      <c r="I2801" s="2578"/>
      <c r="J2801" s="2578"/>
      <c r="K2801" s="2578"/>
      <c r="L2801" s="2578"/>
      <c r="M2801" s="2578"/>
      <c r="N2801" s="2578"/>
      <c r="O2801" s="2578"/>
      <c r="P2801" s="2578"/>
      <c r="Q2801" s="2578"/>
      <c r="R2801" s="2578"/>
      <c r="S2801" s="2578"/>
      <c r="T2801" s="2574"/>
      <c r="U2801" s="2574"/>
      <c r="V2801" s="2574"/>
      <c r="W2801" s="2574"/>
      <c r="X2801" s="2574"/>
      <c r="Y2801" s="2574"/>
      <c r="Z2801" s="2574"/>
      <c r="AA2801" s="2574"/>
      <c r="AB2801" s="2574"/>
      <c r="AC2801" s="2574"/>
      <c r="AD2801" s="2574"/>
      <c r="AE2801" s="2574"/>
      <c r="AF2801" s="2574"/>
      <c r="AG2801" s="2574"/>
      <c r="AH2801" s="2574"/>
      <c r="AI2801" s="2574"/>
      <c r="AJ2801" s="2574"/>
      <c r="AK2801" s="2580"/>
    </row>
    <row r="2802" spans="2:37" s="2693" customFormat="1" ht="17.25" customHeight="1" thickBot="1" x14ac:dyDescent="0.25">
      <c r="B2802" s="2694"/>
      <c r="C2802" s="2694"/>
      <c r="D2802" s="2704"/>
      <c r="E2802" s="2704"/>
      <c r="F2802" s="2704"/>
      <c r="G2802" s="2704"/>
      <c r="H2802" s="2578"/>
      <c r="I2802" s="2578"/>
      <c r="J2802" s="2578"/>
      <c r="K2802" s="2578"/>
      <c r="L2802" s="2578"/>
      <c r="M2802" s="2578"/>
      <c r="N2802" s="2578"/>
      <c r="O2802" s="2578"/>
      <c r="P2802" s="2578"/>
      <c r="Q2802" s="2578"/>
      <c r="R2802" s="2578"/>
      <c r="S2802" s="2578"/>
      <c r="T2802" s="2574"/>
      <c r="U2802" s="2574"/>
      <c r="V2802" s="2574"/>
      <c r="W2802" s="2574"/>
      <c r="X2802" s="2574"/>
      <c r="Y2802" s="2574"/>
      <c r="Z2802" s="2574"/>
      <c r="AA2802" s="2574"/>
      <c r="AB2802" s="2574"/>
      <c r="AC2802" s="2574"/>
      <c r="AD2802" s="2574"/>
      <c r="AE2802" s="2574"/>
      <c r="AF2802" s="2574"/>
      <c r="AG2802" s="2574"/>
      <c r="AH2802" s="2574"/>
      <c r="AI2802" s="2574"/>
      <c r="AJ2802" s="2574"/>
      <c r="AK2802" s="2580"/>
    </row>
    <row r="2803" spans="2:37" s="2693" customFormat="1" ht="17.25" customHeight="1" x14ac:dyDescent="0.2">
      <c r="B2803" s="3616" t="s">
        <v>5060</v>
      </c>
      <c r="C2803" s="3617"/>
      <c r="D2803" s="3617"/>
      <c r="E2803" s="3617"/>
      <c r="F2803" s="3617"/>
      <c r="G2803" s="3617"/>
      <c r="H2803" s="3617"/>
      <c r="I2803" s="3617"/>
      <c r="J2803" s="3617"/>
      <c r="K2803" s="3617"/>
      <c r="L2803" s="3617"/>
      <c r="M2803" s="3617"/>
      <c r="N2803" s="3617"/>
      <c r="O2803" s="3617"/>
      <c r="P2803" s="3617"/>
      <c r="Q2803" s="3617"/>
      <c r="R2803" s="3617"/>
      <c r="S2803" s="3617"/>
      <c r="T2803" s="3617"/>
      <c r="U2803" s="3617"/>
      <c r="V2803" s="3617"/>
      <c r="W2803" s="3617"/>
      <c r="X2803" s="3617"/>
      <c r="Y2803" s="3617"/>
      <c r="Z2803" s="3617"/>
      <c r="AA2803" s="3617"/>
      <c r="AB2803" s="3617"/>
      <c r="AC2803" s="3617"/>
      <c r="AD2803" s="3617"/>
      <c r="AE2803" s="3617"/>
      <c r="AF2803" s="3617"/>
      <c r="AG2803" s="3617"/>
      <c r="AH2803" s="3617"/>
      <c r="AI2803" s="3617"/>
      <c r="AJ2803" s="3617"/>
      <c r="AK2803" s="3618"/>
    </row>
    <row r="2804" spans="2:37" s="2693" customFormat="1" ht="17.25" customHeight="1" x14ac:dyDescent="0.2">
      <c r="B2804" s="2579"/>
      <c r="C2804" s="2690"/>
      <c r="D2804" s="2690"/>
      <c r="E2804" s="2690"/>
      <c r="F2804" s="2690"/>
      <c r="G2804" s="2580"/>
      <c r="H2804" s="2580"/>
      <c r="I2804" s="2580"/>
      <c r="J2804" s="2580"/>
      <c r="K2804" s="2580"/>
      <c r="L2804" s="2580"/>
      <c r="M2804" s="2580"/>
      <c r="N2804" s="2580"/>
      <c r="O2804" s="2580"/>
      <c r="P2804" s="2580"/>
      <c r="Q2804" s="2580"/>
      <c r="R2804" s="2580"/>
      <c r="S2804" s="2580"/>
      <c r="T2804" s="2580"/>
      <c r="U2804" s="2580"/>
      <c r="V2804" s="2580"/>
      <c r="W2804" s="2580"/>
      <c r="X2804" s="2580"/>
      <c r="Y2804" s="2580"/>
      <c r="Z2804" s="2580"/>
      <c r="AA2804" s="2580"/>
      <c r="AB2804" s="2580"/>
      <c r="AC2804" s="2580"/>
      <c r="AD2804" s="2580"/>
      <c r="AE2804" s="2580"/>
      <c r="AF2804" s="2580"/>
      <c r="AG2804" s="2580"/>
      <c r="AH2804" s="2580"/>
      <c r="AI2804" s="2580"/>
      <c r="AJ2804" s="2580"/>
      <c r="AK2804" s="2581"/>
    </row>
    <row r="2805" spans="2:37" s="2693" customFormat="1" ht="17.25" customHeight="1" x14ac:dyDescent="0.2">
      <c r="B2805" s="2579" t="s">
        <v>5047</v>
      </c>
      <c r="C2805" s="2690"/>
      <c r="D2805" s="3720" t="s">
        <v>5409</v>
      </c>
      <c r="E2805" s="3720"/>
      <c r="F2805" s="3720"/>
      <c r="G2805" s="3720"/>
      <c r="H2805" s="2580"/>
      <c r="I2805" s="2580"/>
      <c r="J2805" s="2580"/>
      <c r="K2805" s="2580"/>
      <c r="L2805" s="2580"/>
      <c r="M2805" s="2580"/>
      <c r="N2805" s="2580"/>
      <c r="O2805" s="2580"/>
      <c r="P2805" s="2580"/>
      <c r="Q2805" s="2580"/>
      <c r="R2805" s="2580"/>
      <c r="S2805" s="2580"/>
      <c r="T2805" s="2580"/>
      <c r="U2805" s="2580"/>
      <c r="V2805" s="2580"/>
      <c r="W2805" s="2580"/>
      <c r="X2805" s="2580"/>
      <c r="Y2805" s="2580"/>
      <c r="Z2805" s="2580"/>
      <c r="AA2805" s="2580"/>
      <c r="AB2805" s="2580"/>
      <c r="AC2805" s="2580"/>
      <c r="AD2805" s="2580"/>
      <c r="AE2805" s="2580"/>
      <c r="AF2805" s="2580"/>
      <c r="AG2805" s="2580"/>
      <c r="AH2805" s="2580"/>
      <c r="AI2805" s="2580"/>
      <c r="AJ2805" s="2580"/>
      <c r="AK2805" s="2581"/>
    </row>
    <row r="2806" spans="2:37" s="2693" customFormat="1" ht="17.25" customHeight="1" thickBot="1" x14ac:dyDescent="0.25">
      <c r="B2806" s="3620" t="s">
        <v>5061</v>
      </c>
      <c r="C2806" s="3621"/>
      <c r="D2806" s="3731">
        <v>41355</v>
      </c>
      <c r="E2806" s="3731"/>
      <c r="F2806" s="2690"/>
      <c r="G2806" s="2580"/>
      <c r="H2806" s="2580"/>
      <c r="I2806" s="2580"/>
      <c r="J2806" s="2580"/>
      <c r="K2806" s="2580"/>
      <c r="L2806" s="2580"/>
      <c r="M2806" s="2580"/>
      <c r="N2806" s="2580"/>
      <c r="O2806" s="2580"/>
      <c r="P2806" s="2580"/>
      <c r="Q2806" s="2580"/>
      <c r="R2806" s="2580"/>
      <c r="S2806" s="2580"/>
      <c r="T2806" s="2580"/>
      <c r="U2806" s="2580"/>
      <c r="V2806" s="2580"/>
      <c r="W2806" s="2580"/>
      <c r="X2806" s="2580"/>
      <c r="Y2806" s="2580"/>
      <c r="Z2806" s="2580"/>
      <c r="AA2806" s="2580"/>
      <c r="AB2806" s="2580"/>
      <c r="AC2806" s="2580"/>
      <c r="AD2806" s="2580"/>
      <c r="AE2806" s="2580"/>
      <c r="AF2806" s="2580"/>
      <c r="AG2806" s="2580"/>
      <c r="AH2806" s="2580"/>
      <c r="AI2806" s="2580"/>
      <c r="AJ2806" s="2580"/>
      <c r="AK2806" s="2581"/>
    </row>
    <row r="2807" spans="2:37" s="2693" customFormat="1" ht="26.25" customHeight="1" thickBot="1" x14ac:dyDescent="0.25">
      <c r="B2807" s="3633" t="s">
        <v>5062</v>
      </c>
      <c r="C2807" s="3677"/>
      <c r="D2807" s="3721" t="s">
        <v>5410</v>
      </c>
      <c r="E2807" s="3722"/>
      <c r="F2807" s="3722"/>
      <c r="G2807" s="3722"/>
      <c r="H2807" s="3722"/>
      <c r="I2807" s="3722"/>
      <c r="J2807" s="3722"/>
      <c r="K2807" s="3723"/>
      <c r="L2807" s="2580"/>
      <c r="M2807" s="2580"/>
      <c r="N2807" s="2580"/>
      <c r="O2807" s="2580"/>
      <c r="P2807" s="2580"/>
      <c r="Q2807" s="2580"/>
      <c r="R2807" s="2580"/>
      <c r="S2807" s="2580"/>
      <c r="T2807" s="2580"/>
      <c r="U2807" s="2580"/>
      <c r="V2807" s="2580"/>
      <c r="W2807" s="2580"/>
      <c r="X2807" s="2580"/>
      <c r="Y2807" s="2580"/>
      <c r="Z2807" s="2580"/>
      <c r="AA2807" s="2580"/>
      <c r="AB2807" s="2580"/>
      <c r="AC2807" s="2580"/>
      <c r="AD2807" s="2580"/>
      <c r="AE2807" s="2580"/>
      <c r="AF2807" s="2580"/>
      <c r="AG2807" s="2580"/>
      <c r="AH2807" s="2580"/>
      <c r="AI2807" s="2580"/>
      <c r="AJ2807" s="2580"/>
      <c r="AK2807" s="2581"/>
    </row>
    <row r="2808" spans="2:37" s="2693" customFormat="1" ht="17.25" customHeight="1" thickBot="1" x14ac:dyDescent="0.25">
      <c r="B2808" s="3635"/>
      <c r="C2808" s="3626"/>
      <c r="D2808" s="3626"/>
      <c r="E2808" s="3626"/>
      <c r="F2808" s="3626"/>
      <c r="G2808" s="3626"/>
      <c r="H2808" s="3626"/>
      <c r="I2808" s="3626"/>
      <c r="J2808" s="3626"/>
      <c r="K2808" s="3626"/>
      <c r="L2808" s="3626"/>
      <c r="M2808" s="3626"/>
      <c r="N2808" s="3626"/>
      <c r="O2808" s="3626"/>
      <c r="P2808" s="3626"/>
      <c r="Q2808" s="3626"/>
      <c r="R2808" s="2580"/>
      <c r="S2808" s="2580"/>
      <c r="T2808" s="2580"/>
      <c r="U2808" s="2580"/>
      <c r="V2808" s="2580"/>
      <c r="W2808" s="2580"/>
      <c r="X2808" s="2580"/>
      <c r="Y2808" s="2580"/>
      <c r="Z2808" s="2580"/>
      <c r="AA2808" s="2580"/>
      <c r="AB2808" s="2580"/>
      <c r="AC2808" s="2580"/>
      <c r="AD2808" s="2580"/>
      <c r="AE2808" s="2580"/>
      <c r="AF2808" s="2580"/>
      <c r="AG2808" s="2580"/>
      <c r="AH2808" s="2580"/>
      <c r="AI2808" s="2580"/>
      <c r="AJ2808" s="2580"/>
      <c r="AK2808" s="2581"/>
    </row>
    <row r="2809" spans="2:37" s="2693" customFormat="1" ht="17.25" customHeight="1" thickBot="1" x14ac:dyDescent="0.25">
      <c r="B2809" s="3678" t="s">
        <v>5063</v>
      </c>
      <c r="C2809" s="3679"/>
      <c r="D2809" s="3627" t="s">
        <v>5053</v>
      </c>
      <c r="E2809" s="3627" t="s">
        <v>5064</v>
      </c>
      <c r="F2809" s="3685" t="s">
        <v>224</v>
      </c>
      <c r="G2809" s="3687"/>
      <c r="H2809" s="3687"/>
      <c r="I2809" s="3687"/>
      <c r="J2809" s="3687"/>
      <c r="K2809" s="3687"/>
      <c r="L2809" s="3687"/>
      <c r="M2809" s="3687"/>
      <c r="N2809" s="3687"/>
      <c r="O2809" s="3687"/>
      <c r="P2809" s="3687"/>
      <c r="Q2809" s="3687"/>
      <c r="R2809" s="3688"/>
      <c r="S2809" s="3685" t="s">
        <v>340</v>
      </c>
      <c r="T2809" s="3687"/>
      <c r="U2809" s="3687"/>
      <c r="V2809" s="3687"/>
      <c r="W2809" s="3687"/>
      <c r="X2809" s="3687"/>
      <c r="Y2809" s="3687"/>
      <c r="Z2809" s="3687"/>
      <c r="AA2809" s="3687"/>
      <c r="AB2809" s="3687"/>
      <c r="AC2809" s="3688"/>
      <c r="AD2809" s="3685" t="s">
        <v>225</v>
      </c>
      <c r="AE2809" s="3687"/>
      <c r="AF2809" s="3687"/>
      <c r="AG2809" s="3688"/>
      <c r="AH2809" s="3689" t="s">
        <v>5048</v>
      </c>
      <c r="AI2809" s="3690"/>
      <c r="AJ2809" s="3691"/>
      <c r="AK2809" s="2581"/>
    </row>
    <row r="2810" spans="2:37" s="2693" customFormat="1" ht="17.25" customHeight="1" thickBot="1" x14ac:dyDescent="0.25">
      <c r="B2810" s="3680"/>
      <c r="C2810" s="3681"/>
      <c r="D2810" s="3628"/>
      <c r="E2810" s="3628"/>
      <c r="F2810" s="3627" t="s">
        <v>5065</v>
      </c>
      <c r="G2810" s="3627" t="s">
        <v>5066</v>
      </c>
      <c r="H2810" s="3627" t="s">
        <v>5067</v>
      </c>
      <c r="I2810" s="3631" t="s">
        <v>5068</v>
      </c>
      <c r="J2810" s="3631" t="s">
        <v>5069</v>
      </c>
      <c r="K2810" s="3631" t="s">
        <v>5070</v>
      </c>
      <c r="L2810" s="3631" t="s">
        <v>5071</v>
      </c>
      <c r="M2810" s="4437" t="s">
        <v>5072</v>
      </c>
      <c r="N2810" s="4438"/>
      <c r="O2810" s="3631" t="s">
        <v>5073</v>
      </c>
      <c r="P2810" s="3631" t="s">
        <v>5074</v>
      </c>
      <c r="Q2810" s="3631" t="s">
        <v>5075</v>
      </c>
      <c r="R2810" s="3631" t="s">
        <v>5076</v>
      </c>
      <c r="S2810" s="3627" t="s">
        <v>5077</v>
      </c>
      <c r="T2810" s="3627" t="s">
        <v>5078</v>
      </c>
      <c r="U2810" s="3627" t="s">
        <v>5079</v>
      </c>
      <c r="V2810" s="3627" t="s">
        <v>5080</v>
      </c>
      <c r="W2810" s="3627" t="s">
        <v>5081</v>
      </c>
      <c r="X2810" s="3627" t="s">
        <v>5082</v>
      </c>
      <c r="Y2810" s="3627" t="s">
        <v>5083</v>
      </c>
      <c r="Z2810" s="3627" t="s">
        <v>5084</v>
      </c>
      <c r="AA2810" s="3627" t="s">
        <v>5085</v>
      </c>
      <c r="AB2810" s="3631" t="s">
        <v>5086</v>
      </c>
      <c r="AC2810" s="3631" t="s">
        <v>5087</v>
      </c>
      <c r="AD2810" s="3627" t="s">
        <v>5088</v>
      </c>
      <c r="AE2810" s="3627" t="s">
        <v>5089</v>
      </c>
      <c r="AF2810" s="3627" t="s">
        <v>5090</v>
      </c>
      <c r="AG2810" s="3627" t="s">
        <v>5091</v>
      </c>
      <c r="AH2810" s="3627" t="s">
        <v>1162</v>
      </c>
      <c r="AI2810" s="3627" t="s">
        <v>5049</v>
      </c>
      <c r="AJ2810" s="3627" t="s">
        <v>5050</v>
      </c>
      <c r="AK2810" s="2581"/>
    </row>
    <row r="2811" spans="2:37" s="2693" customFormat="1" ht="17.25" customHeight="1" thickBot="1" x14ac:dyDescent="0.25">
      <c r="B2811" s="4439"/>
      <c r="C2811" s="4440"/>
      <c r="D2811" s="3657"/>
      <c r="E2811" s="3657"/>
      <c r="F2811" s="3657"/>
      <c r="G2811" s="3657"/>
      <c r="H2811" s="3657"/>
      <c r="I2811" s="3693"/>
      <c r="J2811" s="3693"/>
      <c r="K2811" s="3693"/>
      <c r="L2811" s="3693"/>
      <c r="M2811" s="2689" t="s">
        <v>5092</v>
      </c>
      <c r="N2811" s="2688" t="s">
        <v>2809</v>
      </c>
      <c r="O2811" s="3693"/>
      <c r="P2811" s="3693"/>
      <c r="Q2811" s="3693"/>
      <c r="R2811" s="3693"/>
      <c r="S2811" s="3657"/>
      <c r="T2811" s="3657"/>
      <c r="U2811" s="3657"/>
      <c r="V2811" s="3657"/>
      <c r="W2811" s="3657"/>
      <c r="X2811" s="3657"/>
      <c r="Y2811" s="3657"/>
      <c r="Z2811" s="3657"/>
      <c r="AA2811" s="3657"/>
      <c r="AB2811" s="3693"/>
      <c r="AC2811" s="3693"/>
      <c r="AD2811" s="3657"/>
      <c r="AE2811" s="3657"/>
      <c r="AF2811" s="3657"/>
      <c r="AG2811" s="3657"/>
      <c r="AH2811" s="3657"/>
      <c r="AI2811" s="3657"/>
      <c r="AJ2811" s="3657"/>
      <c r="AK2811" s="2581"/>
    </row>
    <row r="2812" spans="2:37" s="2693" customFormat="1" ht="17.25" customHeight="1" thickBot="1" x14ac:dyDescent="0.25">
      <c r="B2812" s="3739" t="s">
        <v>5409</v>
      </c>
      <c r="C2812" s="3740"/>
      <c r="D2812" s="2605" t="s">
        <v>1545</v>
      </c>
      <c r="E2812" s="2606" t="s">
        <v>1545</v>
      </c>
      <c r="F2812" s="2606" t="s">
        <v>1545</v>
      </c>
      <c r="G2812" s="2606" t="s">
        <v>1545</v>
      </c>
      <c r="H2812" s="2606" t="s">
        <v>1545</v>
      </c>
      <c r="I2812" s="2606" t="s">
        <v>1545</v>
      </c>
      <c r="J2812" s="2606" t="s">
        <v>1545</v>
      </c>
      <c r="K2812" s="2606" t="s">
        <v>1545</v>
      </c>
      <c r="L2812" s="2606" t="s">
        <v>1545</v>
      </c>
      <c r="M2812" s="2606" t="s">
        <v>1545</v>
      </c>
      <c r="N2812" s="2606" t="s">
        <v>1545</v>
      </c>
      <c r="O2812" s="2606" t="s">
        <v>1545</v>
      </c>
      <c r="P2812" s="2606" t="s">
        <v>1545</v>
      </c>
      <c r="Q2812" s="2606" t="s">
        <v>1545</v>
      </c>
      <c r="R2812" s="2606" t="s">
        <v>1545</v>
      </c>
      <c r="S2812" s="2739" t="s">
        <v>1545</v>
      </c>
      <c r="T2812" s="2739" t="s">
        <v>1545</v>
      </c>
      <c r="U2812" s="2739" t="s">
        <v>1545</v>
      </c>
      <c r="V2812" s="2607">
        <v>30</v>
      </c>
      <c r="W2812" s="2736">
        <v>0.03</v>
      </c>
      <c r="X2812" s="2736">
        <v>0.1</v>
      </c>
      <c r="Y2812" s="2606" t="s">
        <v>1545</v>
      </c>
      <c r="Z2812" s="2606" t="s">
        <v>1545</v>
      </c>
      <c r="AA2812" s="2606" t="s">
        <v>1545</v>
      </c>
      <c r="AB2812" s="2606" t="s">
        <v>1545</v>
      </c>
      <c r="AC2812" s="2606" t="s">
        <v>1545</v>
      </c>
      <c r="AD2812" s="2606" t="s">
        <v>1545</v>
      </c>
      <c r="AE2812" s="2606" t="s">
        <v>1545</v>
      </c>
      <c r="AF2812" s="2606" t="s">
        <v>1545</v>
      </c>
      <c r="AG2812" s="2606" t="s">
        <v>1545</v>
      </c>
      <c r="AH2812" s="2606" t="s">
        <v>1545</v>
      </c>
      <c r="AI2812" s="2606" t="s">
        <v>1545</v>
      </c>
      <c r="AJ2812" s="2593" t="s">
        <v>1545</v>
      </c>
      <c r="AK2812" s="2581"/>
    </row>
    <row r="2813" spans="2:37" s="2693" customFormat="1" ht="17.25" customHeight="1" x14ac:dyDescent="0.2">
      <c r="B2813" s="2582"/>
      <c r="C2813" s="2575"/>
      <c r="D2813" s="2575"/>
      <c r="E2813" s="2575"/>
      <c r="F2813" s="2575"/>
      <c r="G2813" s="2575"/>
      <c r="H2813" s="2575"/>
      <c r="I2813" s="2576"/>
      <c r="J2813" s="2576"/>
      <c r="K2813" s="2576"/>
      <c r="L2813" s="2576"/>
      <c r="M2813" s="2575"/>
      <c r="N2813" s="2576"/>
      <c r="O2813" s="2576"/>
      <c r="P2813" s="2576"/>
      <c r="Q2813" s="2576"/>
      <c r="R2813" s="2576"/>
      <c r="S2813" s="2575"/>
      <c r="T2813" s="2574"/>
      <c r="U2813" s="2574"/>
      <c r="V2813" s="2574"/>
      <c r="W2813" s="2574"/>
      <c r="X2813" s="2574"/>
      <c r="Y2813" s="2574"/>
      <c r="Z2813" s="2574"/>
      <c r="AA2813" s="2574"/>
      <c r="AB2813" s="2574"/>
      <c r="AC2813" s="2574"/>
      <c r="AD2813" s="2574"/>
      <c r="AE2813" s="2574"/>
      <c r="AF2813" s="2574"/>
      <c r="AG2813" s="2574"/>
      <c r="AH2813" s="2574"/>
      <c r="AI2813" s="2574"/>
      <c r="AJ2813" s="2577"/>
      <c r="AK2813" s="2581"/>
    </row>
    <row r="2814" spans="2:37" s="2693" customFormat="1" ht="17.25" customHeight="1" x14ac:dyDescent="0.2">
      <c r="B2814" s="3641" t="s">
        <v>5051</v>
      </c>
      <c r="C2814" s="3642"/>
      <c r="D2814" s="3640" t="s">
        <v>1545</v>
      </c>
      <c r="E2814" s="3640"/>
      <c r="F2814" s="3640"/>
      <c r="G2814" s="3640"/>
      <c r="H2814" s="2578"/>
      <c r="I2814" s="2578"/>
      <c r="J2814" s="2578"/>
      <c r="K2814" s="2578"/>
      <c r="L2814" s="2578"/>
      <c r="M2814" s="2578"/>
      <c r="N2814" s="2578"/>
      <c r="O2814" s="2578"/>
      <c r="P2814" s="2578"/>
      <c r="Q2814" s="2578"/>
      <c r="R2814" s="2578"/>
      <c r="S2814" s="2578"/>
      <c r="T2814" s="2574"/>
      <c r="U2814" s="2574"/>
      <c r="V2814" s="2574"/>
      <c r="W2814" s="2574"/>
      <c r="X2814" s="2574"/>
      <c r="Y2814" s="2574"/>
      <c r="Z2814" s="2574"/>
      <c r="AA2814" s="2574"/>
      <c r="AB2814" s="2574"/>
      <c r="AC2814" s="2574"/>
      <c r="AD2814" s="2574"/>
      <c r="AE2814" s="2574"/>
      <c r="AF2814" s="2574"/>
      <c r="AG2814" s="2574"/>
      <c r="AH2814" s="2574"/>
      <c r="AI2814" s="2574"/>
      <c r="AJ2814" s="2577"/>
      <c r="AK2814" s="2581"/>
    </row>
    <row r="2815" spans="2:37" s="2693" customFormat="1" ht="17.25" customHeight="1" x14ac:dyDescent="0.2">
      <c r="B2815" s="3641" t="s">
        <v>5052</v>
      </c>
      <c r="C2815" s="3642"/>
      <c r="D2815" s="3640" t="s">
        <v>1545</v>
      </c>
      <c r="E2815" s="3640"/>
      <c r="F2815" s="3640"/>
      <c r="G2815" s="3640"/>
      <c r="H2815" s="2578"/>
      <c r="I2815" s="2578"/>
      <c r="J2815" s="2578"/>
      <c r="K2815" s="2578"/>
      <c r="L2815" s="2578"/>
      <c r="M2815" s="2578"/>
      <c r="N2815" s="2578"/>
      <c r="O2815" s="2578"/>
      <c r="P2815" s="2578"/>
      <c r="Q2815" s="2578"/>
      <c r="R2815" s="2578"/>
      <c r="S2815" s="2578"/>
      <c r="T2815" s="2574"/>
      <c r="U2815" s="2574"/>
      <c r="V2815" s="2574"/>
      <c r="W2815" s="2574"/>
      <c r="X2815" s="2574"/>
      <c r="Y2815" s="2574"/>
      <c r="Z2815" s="2574"/>
      <c r="AA2815" s="2574"/>
      <c r="AB2815" s="2574"/>
      <c r="AC2815" s="2574"/>
      <c r="AD2815" s="2574"/>
      <c r="AE2815" s="2574"/>
      <c r="AF2815" s="2574"/>
      <c r="AG2815" s="2574"/>
      <c r="AH2815" s="2574"/>
      <c r="AI2815" s="2574"/>
      <c r="AJ2815" s="2577"/>
      <c r="AK2815" s="2581"/>
    </row>
    <row r="2816" spans="2:37" s="2693" customFormat="1" ht="17.25" customHeight="1" thickBot="1" x14ac:dyDescent="0.25">
      <c r="B2816" s="3645"/>
      <c r="C2816" s="3646"/>
      <c r="D2816" s="4441"/>
      <c r="E2816" s="4441"/>
      <c r="F2816" s="4441"/>
      <c r="G2816" s="4441"/>
      <c r="H2816" s="2583"/>
      <c r="I2816" s="2583"/>
      <c r="J2816" s="2583"/>
      <c r="K2816" s="2583"/>
      <c r="L2816" s="2583"/>
      <c r="M2816" s="2583"/>
      <c r="N2816" s="2583"/>
      <c r="O2816" s="2583"/>
      <c r="P2816" s="2583"/>
      <c r="Q2816" s="2583"/>
      <c r="R2816" s="2583"/>
      <c r="S2816" s="2583"/>
      <c r="T2816" s="2584"/>
      <c r="U2816" s="2584"/>
      <c r="V2816" s="2584"/>
      <c r="W2816" s="2584"/>
      <c r="X2816" s="2584"/>
      <c r="Y2816" s="2584"/>
      <c r="Z2816" s="2584"/>
      <c r="AA2816" s="2584"/>
      <c r="AB2816" s="2584"/>
      <c r="AC2816" s="2584"/>
      <c r="AD2816" s="2584"/>
      <c r="AE2816" s="2584"/>
      <c r="AF2816" s="2584"/>
      <c r="AG2816" s="2584"/>
      <c r="AH2816" s="2584"/>
      <c r="AI2816" s="2584"/>
      <c r="AJ2816" s="2585"/>
      <c r="AK2816" s="2586"/>
    </row>
    <row r="2817" spans="2:37" s="2693" customFormat="1" ht="17.25" customHeight="1" x14ac:dyDescent="0.2">
      <c r="B2817" s="2694" t="str">
        <f>+B2801</f>
        <v>.</v>
      </c>
      <c r="C2817" s="2694"/>
      <c r="D2817" s="2704"/>
      <c r="E2817" s="2704"/>
      <c r="F2817" s="2704"/>
      <c r="G2817" s="2704"/>
      <c r="H2817" s="2578"/>
      <c r="I2817" s="2578"/>
      <c r="J2817" s="2578"/>
      <c r="K2817" s="2578"/>
      <c r="L2817" s="2578"/>
      <c r="M2817" s="2578"/>
      <c r="N2817" s="2578"/>
      <c r="O2817" s="2578"/>
      <c r="P2817" s="2578"/>
      <c r="Q2817" s="2578"/>
      <c r="R2817" s="2578"/>
      <c r="S2817" s="2578"/>
      <c r="T2817" s="2574"/>
      <c r="U2817" s="2574"/>
      <c r="V2817" s="2574"/>
      <c r="W2817" s="2574"/>
      <c r="X2817" s="2574"/>
      <c r="Y2817" s="2574"/>
      <c r="Z2817" s="2574"/>
      <c r="AA2817" s="2574"/>
      <c r="AB2817" s="2574"/>
      <c r="AC2817" s="2574"/>
      <c r="AD2817" s="2574"/>
      <c r="AE2817" s="2574"/>
      <c r="AF2817" s="2574"/>
      <c r="AG2817" s="2574"/>
      <c r="AH2817" s="2574"/>
      <c r="AI2817" s="2574"/>
      <c r="AJ2817" s="2574"/>
      <c r="AK2817" s="2580"/>
    </row>
    <row r="2818" spans="2:37" s="2693" customFormat="1" ht="17.25" customHeight="1" thickBot="1" x14ac:dyDescent="0.25">
      <c r="B2818" s="2694"/>
      <c r="C2818" s="2694"/>
      <c r="D2818" s="2704"/>
      <c r="E2818" s="2704"/>
      <c r="F2818" s="2704"/>
      <c r="G2818" s="2704"/>
      <c r="H2818" s="2578"/>
      <c r="I2818" s="2578"/>
      <c r="J2818" s="2578"/>
      <c r="K2818" s="2578"/>
      <c r="L2818" s="2578"/>
      <c r="M2818" s="2578"/>
      <c r="N2818" s="2578"/>
      <c r="O2818" s="2578"/>
      <c r="P2818" s="2578"/>
      <c r="Q2818" s="2578"/>
      <c r="R2818" s="2578"/>
      <c r="S2818" s="2578"/>
      <c r="T2818" s="2574"/>
      <c r="U2818" s="2574"/>
      <c r="V2818" s="2574"/>
      <c r="W2818" s="2574"/>
      <c r="X2818" s="2574"/>
      <c r="Y2818" s="2574"/>
      <c r="Z2818" s="2574"/>
      <c r="AA2818" s="2574"/>
      <c r="AB2818" s="2574"/>
      <c r="AC2818" s="2574"/>
      <c r="AD2818" s="2574"/>
      <c r="AE2818" s="2574"/>
      <c r="AF2818" s="2574"/>
      <c r="AG2818" s="2574"/>
      <c r="AH2818" s="2574"/>
      <c r="AI2818" s="2574"/>
      <c r="AJ2818" s="2574"/>
      <c r="AK2818" s="2580"/>
    </row>
    <row r="2819" spans="2:37" s="2693" customFormat="1" ht="17.25" customHeight="1" x14ac:dyDescent="0.2">
      <c r="B2819" s="3616" t="s">
        <v>5060</v>
      </c>
      <c r="C2819" s="3617"/>
      <c r="D2819" s="3617"/>
      <c r="E2819" s="3617"/>
      <c r="F2819" s="3617"/>
      <c r="G2819" s="3617"/>
      <c r="H2819" s="3617"/>
      <c r="I2819" s="3617"/>
      <c r="J2819" s="3617"/>
      <c r="K2819" s="3617"/>
      <c r="L2819" s="3617"/>
      <c r="M2819" s="3617"/>
      <c r="N2819" s="3617"/>
      <c r="O2819" s="3617"/>
      <c r="P2819" s="3617"/>
      <c r="Q2819" s="3617"/>
      <c r="R2819" s="3617"/>
      <c r="S2819" s="3617"/>
      <c r="T2819" s="3617"/>
      <c r="U2819" s="3617"/>
      <c r="V2819" s="3617"/>
      <c r="W2819" s="3617"/>
      <c r="X2819" s="3617"/>
      <c r="Y2819" s="3617"/>
      <c r="Z2819" s="3617"/>
      <c r="AA2819" s="3617"/>
      <c r="AB2819" s="3617"/>
      <c r="AC2819" s="3617"/>
      <c r="AD2819" s="3617"/>
      <c r="AE2819" s="3617"/>
      <c r="AF2819" s="3617"/>
      <c r="AG2819" s="3617"/>
      <c r="AH2819" s="3617"/>
      <c r="AI2819" s="3617"/>
      <c r="AJ2819" s="3617"/>
      <c r="AK2819" s="3618"/>
    </row>
    <row r="2820" spans="2:37" s="2693" customFormat="1" ht="17.25" customHeight="1" x14ac:dyDescent="0.2">
      <c r="B2820" s="2579"/>
      <c r="C2820" s="2690"/>
      <c r="D2820" s="2690"/>
      <c r="E2820" s="2690"/>
      <c r="F2820" s="2690"/>
      <c r="G2820" s="2580"/>
      <c r="H2820" s="2580"/>
      <c r="I2820" s="2580"/>
      <c r="J2820" s="2580"/>
      <c r="K2820" s="2580"/>
      <c r="L2820" s="2580"/>
      <c r="M2820" s="2580"/>
      <c r="N2820" s="2580"/>
      <c r="O2820" s="2580"/>
      <c r="P2820" s="2580"/>
      <c r="Q2820" s="2580"/>
      <c r="R2820" s="2580"/>
      <c r="S2820" s="2580"/>
      <c r="T2820" s="2580"/>
      <c r="U2820" s="2580"/>
      <c r="V2820" s="2580"/>
      <c r="W2820" s="2580"/>
      <c r="X2820" s="2580"/>
      <c r="Y2820" s="2580"/>
      <c r="Z2820" s="2580"/>
      <c r="AA2820" s="2580"/>
      <c r="AB2820" s="2580"/>
      <c r="AC2820" s="2580"/>
      <c r="AD2820" s="2580"/>
      <c r="AE2820" s="2580"/>
      <c r="AF2820" s="2580"/>
      <c r="AG2820" s="2580"/>
      <c r="AH2820" s="2580"/>
      <c r="AI2820" s="2580"/>
      <c r="AJ2820" s="2580"/>
      <c r="AK2820" s="2581"/>
    </row>
    <row r="2821" spans="2:37" s="2693" customFormat="1" ht="17.25" customHeight="1" x14ac:dyDescent="0.2">
      <c r="B2821" s="2579" t="s">
        <v>5047</v>
      </c>
      <c r="C2821" s="2690"/>
      <c r="D2821" s="3720" t="s">
        <v>5411</v>
      </c>
      <c r="E2821" s="3720"/>
      <c r="F2821" s="3720"/>
      <c r="G2821" s="3720"/>
      <c r="H2821" s="2580"/>
      <c r="I2821" s="2580"/>
      <c r="J2821" s="2580"/>
      <c r="K2821" s="2580"/>
      <c r="L2821" s="2580"/>
      <c r="M2821" s="2580"/>
      <c r="N2821" s="2580"/>
      <c r="O2821" s="2580"/>
      <c r="P2821" s="2580"/>
      <c r="Q2821" s="2580"/>
      <c r="R2821" s="2580"/>
      <c r="S2821" s="2580"/>
      <c r="T2821" s="2580"/>
      <c r="U2821" s="2580"/>
      <c r="V2821" s="2580"/>
      <c r="W2821" s="2580"/>
      <c r="X2821" s="2580"/>
      <c r="Y2821" s="2580"/>
      <c r="Z2821" s="2580"/>
      <c r="AA2821" s="2580"/>
      <c r="AB2821" s="2580"/>
      <c r="AC2821" s="2580"/>
      <c r="AD2821" s="2580"/>
      <c r="AE2821" s="2580"/>
      <c r="AF2821" s="2580"/>
      <c r="AG2821" s="2580"/>
      <c r="AH2821" s="2580"/>
      <c r="AI2821" s="2580"/>
      <c r="AJ2821" s="2580"/>
      <c r="AK2821" s="2581"/>
    </row>
    <row r="2822" spans="2:37" s="2693" customFormat="1" ht="17.25" customHeight="1" thickBot="1" x14ac:dyDescent="0.25">
      <c r="B2822" s="3620" t="s">
        <v>5061</v>
      </c>
      <c r="C2822" s="3621"/>
      <c r="D2822" s="3731">
        <v>40924</v>
      </c>
      <c r="E2822" s="3731"/>
      <c r="F2822" s="2690"/>
      <c r="G2822" s="2580"/>
      <c r="H2822" s="2580"/>
      <c r="I2822" s="2580"/>
      <c r="J2822" s="2580"/>
      <c r="K2822" s="2580"/>
      <c r="L2822" s="2580"/>
      <c r="M2822" s="2580"/>
      <c r="N2822" s="2580"/>
      <c r="O2822" s="2580"/>
      <c r="P2822" s="2580"/>
      <c r="Q2822" s="2580"/>
      <c r="R2822" s="2580"/>
      <c r="S2822" s="2580"/>
      <c r="T2822" s="2580"/>
      <c r="U2822" s="2580"/>
      <c r="V2822" s="2580"/>
      <c r="W2822" s="2580"/>
      <c r="X2822" s="2580"/>
      <c r="Y2822" s="2580"/>
      <c r="Z2822" s="2580"/>
      <c r="AA2822" s="2580"/>
      <c r="AB2822" s="2580"/>
      <c r="AC2822" s="2580"/>
      <c r="AD2822" s="2580"/>
      <c r="AE2822" s="2580"/>
      <c r="AF2822" s="2580"/>
      <c r="AG2822" s="2580"/>
      <c r="AH2822" s="2580"/>
      <c r="AI2822" s="2580"/>
      <c r="AJ2822" s="2580"/>
      <c r="AK2822" s="2581"/>
    </row>
    <row r="2823" spans="2:37" s="2693" customFormat="1" ht="324" customHeight="1" thickBot="1" x14ac:dyDescent="0.25">
      <c r="B2823" s="3633" t="s">
        <v>5062</v>
      </c>
      <c r="C2823" s="3677"/>
      <c r="D2823" s="3623" t="s">
        <v>5412</v>
      </c>
      <c r="E2823" s="3624"/>
      <c r="F2823" s="3624"/>
      <c r="G2823" s="3624"/>
      <c r="H2823" s="3624"/>
      <c r="I2823" s="3624"/>
      <c r="J2823" s="3624"/>
      <c r="K2823" s="3625"/>
      <c r="L2823" s="2580"/>
      <c r="M2823" s="2580"/>
      <c r="N2823" s="2580"/>
      <c r="O2823" s="2580"/>
      <c r="P2823" s="2580"/>
      <c r="Q2823" s="2580"/>
      <c r="R2823" s="2580"/>
      <c r="S2823" s="2580"/>
      <c r="T2823" s="2580"/>
      <c r="U2823" s="2580"/>
      <c r="V2823" s="2580"/>
      <c r="W2823" s="2580"/>
      <c r="X2823" s="2580"/>
      <c r="Y2823" s="2580"/>
      <c r="Z2823" s="2580"/>
      <c r="AA2823" s="2580"/>
      <c r="AB2823" s="2580"/>
      <c r="AC2823" s="2580"/>
      <c r="AD2823" s="2580"/>
      <c r="AE2823" s="2580"/>
      <c r="AF2823" s="2580"/>
      <c r="AG2823" s="2580"/>
      <c r="AH2823" s="2580"/>
      <c r="AI2823" s="2580"/>
      <c r="AJ2823" s="2580"/>
      <c r="AK2823" s="2581"/>
    </row>
    <row r="2824" spans="2:37" s="2693" customFormat="1" ht="17.25" customHeight="1" thickBot="1" x14ac:dyDescent="0.25">
      <c r="B2824" s="3635"/>
      <c r="C2824" s="3626"/>
      <c r="D2824" s="3626"/>
      <c r="E2824" s="3626"/>
      <c r="F2824" s="3626"/>
      <c r="G2824" s="3626"/>
      <c r="H2824" s="3626"/>
      <c r="I2824" s="3626"/>
      <c r="J2824" s="3626"/>
      <c r="K2824" s="3626"/>
      <c r="L2824" s="3626"/>
      <c r="M2824" s="3626"/>
      <c r="N2824" s="3626"/>
      <c r="O2824" s="3626"/>
      <c r="P2824" s="3626"/>
      <c r="Q2824" s="3626"/>
      <c r="R2824" s="2580"/>
      <c r="S2824" s="2580"/>
      <c r="T2824" s="2580"/>
      <c r="U2824" s="2580"/>
      <c r="V2824" s="2580"/>
      <c r="W2824" s="2580"/>
      <c r="X2824" s="2580"/>
      <c r="Y2824" s="2580"/>
      <c r="Z2824" s="2580"/>
      <c r="AA2824" s="2580"/>
      <c r="AB2824" s="2580"/>
      <c r="AC2824" s="2580"/>
      <c r="AD2824" s="2580"/>
      <c r="AE2824" s="2580"/>
      <c r="AF2824" s="2580"/>
      <c r="AG2824" s="2580"/>
      <c r="AH2824" s="2580"/>
      <c r="AI2824" s="2580"/>
      <c r="AJ2824" s="2580"/>
      <c r="AK2824" s="2581"/>
    </row>
    <row r="2825" spans="2:37" s="2693" customFormat="1" ht="17.25" customHeight="1" thickBot="1" x14ac:dyDescent="0.25">
      <c r="B2825" s="3678" t="s">
        <v>5063</v>
      </c>
      <c r="C2825" s="3679"/>
      <c r="D2825" s="3627" t="s">
        <v>5053</v>
      </c>
      <c r="E2825" s="3627" t="s">
        <v>5064</v>
      </c>
      <c r="F2825" s="3685" t="s">
        <v>224</v>
      </c>
      <c r="G2825" s="3687"/>
      <c r="H2825" s="3687"/>
      <c r="I2825" s="3687"/>
      <c r="J2825" s="3687"/>
      <c r="K2825" s="3687"/>
      <c r="L2825" s="3687"/>
      <c r="M2825" s="3687"/>
      <c r="N2825" s="3687"/>
      <c r="O2825" s="3687"/>
      <c r="P2825" s="3687"/>
      <c r="Q2825" s="3687"/>
      <c r="R2825" s="3688"/>
      <c r="S2825" s="3685" t="s">
        <v>340</v>
      </c>
      <c r="T2825" s="3687"/>
      <c r="U2825" s="3687"/>
      <c r="V2825" s="3687"/>
      <c r="W2825" s="3687"/>
      <c r="X2825" s="3687"/>
      <c r="Y2825" s="3687"/>
      <c r="Z2825" s="3687"/>
      <c r="AA2825" s="3687"/>
      <c r="AB2825" s="3687"/>
      <c r="AC2825" s="3688"/>
      <c r="AD2825" s="3685" t="s">
        <v>225</v>
      </c>
      <c r="AE2825" s="3687"/>
      <c r="AF2825" s="3687"/>
      <c r="AG2825" s="3688"/>
      <c r="AH2825" s="3689" t="s">
        <v>5048</v>
      </c>
      <c r="AI2825" s="3690"/>
      <c r="AJ2825" s="3691"/>
      <c r="AK2825" s="2581"/>
    </row>
    <row r="2826" spans="2:37" s="2693" customFormat="1" ht="17.25" customHeight="1" thickBot="1" x14ac:dyDescent="0.25">
      <c r="B2826" s="3680"/>
      <c r="C2826" s="3681"/>
      <c r="D2826" s="3628"/>
      <c r="E2826" s="3628"/>
      <c r="F2826" s="3627" t="s">
        <v>5065</v>
      </c>
      <c r="G2826" s="3627" t="s">
        <v>5066</v>
      </c>
      <c r="H2826" s="3627" t="s">
        <v>5067</v>
      </c>
      <c r="I2826" s="3631" t="s">
        <v>5068</v>
      </c>
      <c r="J2826" s="3631" t="s">
        <v>5069</v>
      </c>
      <c r="K2826" s="3631" t="s">
        <v>5070</v>
      </c>
      <c r="L2826" s="3631" t="s">
        <v>5071</v>
      </c>
      <c r="M2826" s="4437" t="s">
        <v>5072</v>
      </c>
      <c r="N2826" s="4438"/>
      <c r="O2826" s="3631" t="s">
        <v>5073</v>
      </c>
      <c r="P2826" s="3631" t="s">
        <v>5074</v>
      </c>
      <c r="Q2826" s="3631" t="s">
        <v>5075</v>
      </c>
      <c r="R2826" s="3631" t="s">
        <v>5076</v>
      </c>
      <c r="S2826" s="3627" t="s">
        <v>5077</v>
      </c>
      <c r="T2826" s="3627" t="s">
        <v>5078</v>
      </c>
      <c r="U2826" s="3627" t="s">
        <v>5079</v>
      </c>
      <c r="V2826" s="3627" t="s">
        <v>5080</v>
      </c>
      <c r="W2826" s="3627" t="s">
        <v>5081</v>
      </c>
      <c r="X2826" s="3627" t="s">
        <v>5082</v>
      </c>
      <c r="Y2826" s="3627" t="s">
        <v>5083</v>
      </c>
      <c r="Z2826" s="3627" t="s">
        <v>5084</v>
      </c>
      <c r="AA2826" s="3627" t="s">
        <v>5085</v>
      </c>
      <c r="AB2826" s="3631" t="s">
        <v>5086</v>
      </c>
      <c r="AC2826" s="3631" t="s">
        <v>5087</v>
      </c>
      <c r="AD2826" s="3627" t="s">
        <v>5088</v>
      </c>
      <c r="AE2826" s="3627" t="s">
        <v>5089</v>
      </c>
      <c r="AF2826" s="3627" t="s">
        <v>5090</v>
      </c>
      <c r="AG2826" s="3627" t="s">
        <v>5091</v>
      </c>
      <c r="AH2826" s="3627" t="s">
        <v>1162</v>
      </c>
      <c r="AI2826" s="3627" t="s">
        <v>5049</v>
      </c>
      <c r="AJ2826" s="3627" t="s">
        <v>5050</v>
      </c>
      <c r="AK2826" s="2581"/>
    </row>
    <row r="2827" spans="2:37" s="2693" customFormat="1" ht="17.25" customHeight="1" thickBot="1" x14ac:dyDescent="0.25">
      <c r="B2827" s="4439"/>
      <c r="C2827" s="4440"/>
      <c r="D2827" s="3657"/>
      <c r="E2827" s="3657"/>
      <c r="F2827" s="3657"/>
      <c r="G2827" s="3657"/>
      <c r="H2827" s="3657"/>
      <c r="I2827" s="3693"/>
      <c r="J2827" s="3693"/>
      <c r="K2827" s="3693"/>
      <c r="L2827" s="3693"/>
      <c r="M2827" s="2689" t="s">
        <v>5092</v>
      </c>
      <c r="N2827" s="2688" t="s">
        <v>2809</v>
      </c>
      <c r="O2827" s="3693"/>
      <c r="P2827" s="3693"/>
      <c r="Q2827" s="3693"/>
      <c r="R2827" s="3693"/>
      <c r="S2827" s="3657"/>
      <c r="T2827" s="3657"/>
      <c r="U2827" s="3657"/>
      <c r="V2827" s="3657"/>
      <c r="W2827" s="3657"/>
      <c r="X2827" s="3657"/>
      <c r="Y2827" s="3657"/>
      <c r="Z2827" s="3657"/>
      <c r="AA2827" s="3657"/>
      <c r="AB2827" s="3693"/>
      <c r="AC2827" s="3693"/>
      <c r="AD2827" s="3657"/>
      <c r="AE2827" s="3657"/>
      <c r="AF2827" s="3657"/>
      <c r="AG2827" s="3657"/>
      <c r="AH2827" s="3657"/>
      <c r="AI2827" s="3657"/>
      <c r="AJ2827" s="3657"/>
      <c r="AK2827" s="2581"/>
    </row>
    <row r="2828" spans="2:37" s="2693" customFormat="1" ht="17.25" customHeight="1" thickBot="1" x14ac:dyDescent="0.25">
      <c r="B2828" s="4458" t="s">
        <v>5413</v>
      </c>
      <c r="C2828" s="4459"/>
      <c r="D2828" s="3148" t="s">
        <v>1545</v>
      </c>
      <c r="E2828" s="2606"/>
      <c r="F2828" s="2606"/>
      <c r="G2828" s="3000"/>
      <c r="H2828" s="3000"/>
      <c r="I2828" s="3000"/>
      <c r="J2828" s="3001"/>
      <c r="K2828" s="2736"/>
      <c r="L2828" s="2736"/>
      <c r="M2828" s="2608"/>
      <c r="N2828" s="3004"/>
      <c r="O2828" s="2736"/>
      <c r="P2828" s="2736"/>
      <c r="Q2828" s="2736"/>
      <c r="R2828" s="2736"/>
      <c r="S2828" s="2739"/>
      <c r="T2828" s="3000"/>
      <c r="U2828" s="3000"/>
      <c r="V2828" s="2741"/>
      <c r="W2828" s="2736"/>
      <c r="X2828" s="2736"/>
      <c r="Y2828" s="2741"/>
      <c r="Z2828" s="2741"/>
      <c r="AA2828" s="2741"/>
      <c r="AB2828" s="2741"/>
      <c r="AC2828" s="2736"/>
      <c r="AD2828" s="2606"/>
      <c r="AE2828" s="2741"/>
      <c r="AF2828" s="3099"/>
      <c r="AG2828" s="3099"/>
      <c r="AH2828" s="2974"/>
      <c r="AI2828" s="2974"/>
      <c r="AJ2828" s="3149"/>
      <c r="AK2828" s="2581"/>
    </row>
    <row r="2829" spans="2:37" s="2693" customFormat="1" ht="17.25" customHeight="1" x14ac:dyDescent="0.2">
      <c r="B2829" s="2582"/>
      <c r="C2829" s="2575"/>
      <c r="D2829" s="2575"/>
      <c r="E2829" s="2575"/>
      <c r="F2829" s="2575"/>
      <c r="G2829" s="2575"/>
      <c r="H2829" s="2575"/>
      <c r="I2829" s="2576"/>
      <c r="J2829" s="2576"/>
      <c r="K2829" s="2576"/>
      <c r="L2829" s="2576"/>
      <c r="M2829" s="2575"/>
      <c r="N2829" s="2576"/>
      <c r="O2829" s="2576"/>
      <c r="P2829" s="2576"/>
      <c r="Q2829" s="2576"/>
      <c r="R2829" s="2576"/>
      <c r="S2829" s="2575"/>
      <c r="T2829" s="2574"/>
      <c r="U2829" s="2574"/>
      <c r="V2829" s="2574"/>
      <c r="W2829" s="2574"/>
      <c r="X2829" s="2574"/>
      <c r="Y2829" s="2574"/>
      <c r="Z2829" s="2574"/>
      <c r="AA2829" s="2574"/>
      <c r="AB2829" s="2574"/>
      <c r="AC2829" s="2574"/>
      <c r="AD2829" s="2574"/>
      <c r="AE2829" s="2574"/>
      <c r="AF2829" s="2574"/>
      <c r="AG2829" s="2574"/>
      <c r="AH2829" s="2574"/>
      <c r="AI2829" s="2574"/>
      <c r="AJ2829" s="2577"/>
      <c r="AK2829" s="2581"/>
    </row>
    <row r="2830" spans="2:37" s="2693" customFormat="1" ht="17.25" customHeight="1" x14ac:dyDescent="0.2">
      <c r="B2830" s="3641" t="s">
        <v>5051</v>
      </c>
      <c r="C2830" s="3642"/>
      <c r="D2830" s="3663" t="s">
        <v>1545</v>
      </c>
      <c r="E2830" s="3663"/>
      <c r="F2830" s="3663"/>
      <c r="G2830" s="2643"/>
      <c r="H2830" s="2643"/>
      <c r="I2830" s="2643"/>
      <c r="J2830" s="2643"/>
      <c r="K2830" s="2643"/>
      <c r="L2830" s="2643"/>
      <c r="M2830" s="2643"/>
      <c r="N2830" s="2643"/>
      <c r="O2830" s="2643"/>
      <c r="P2830" s="2643"/>
      <c r="Q2830" s="2643"/>
      <c r="R2830" s="2643"/>
      <c r="S2830" s="2643"/>
      <c r="T2830" s="2643"/>
      <c r="U2830" s="2643"/>
      <c r="V2830" s="2643"/>
      <c r="W2830" s="2643"/>
      <c r="X2830" s="2643"/>
      <c r="Y2830" s="2643"/>
      <c r="Z2830" s="2643"/>
      <c r="AA2830" s="2643"/>
      <c r="AB2830" s="2643"/>
      <c r="AC2830" s="2643"/>
      <c r="AD2830" s="2643"/>
      <c r="AE2830" s="2643"/>
      <c r="AF2830" s="2643"/>
      <c r="AG2830" s="2643"/>
      <c r="AH2830" s="2643"/>
      <c r="AI2830" s="2643"/>
      <c r="AJ2830" s="2577"/>
      <c r="AK2830" s="2581"/>
    </row>
    <row r="2831" spans="2:37" s="2693" customFormat="1" ht="17.25" customHeight="1" x14ac:dyDescent="0.2">
      <c r="B2831" s="3641" t="s">
        <v>5052</v>
      </c>
      <c r="C2831" s="3642"/>
      <c r="D2831" s="3700" t="s">
        <v>5414</v>
      </c>
      <c r="E2831" s="3700"/>
      <c r="F2831" s="3700"/>
      <c r="G2831" s="2643"/>
      <c r="H2831" s="2643"/>
      <c r="I2831" s="2643"/>
      <c r="J2831" s="2643"/>
      <c r="K2831" s="2643"/>
      <c r="L2831" s="2643"/>
      <c r="M2831" s="2643"/>
      <c r="N2831" s="2643"/>
      <c r="O2831" s="2643"/>
      <c r="P2831" s="2643"/>
      <c r="Q2831" s="2643"/>
      <c r="R2831" s="2643"/>
      <c r="S2831" s="2643"/>
      <c r="T2831" s="2643"/>
      <c r="U2831" s="2643"/>
      <c r="V2831" s="2643"/>
      <c r="W2831" s="2643"/>
      <c r="X2831" s="2643"/>
      <c r="Y2831" s="2643"/>
      <c r="Z2831" s="2643"/>
      <c r="AA2831" s="2643"/>
      <c r="AB2831" s="2643"/>
      <c r="AC2831" s="2643"/>
      <c r="AD2831" s="2643"/>
      <c r="AE2831" s="2643"/>
      <c r="AF2831" s="2643"/>
      <c r="AG2831" s="2643"/>
      <c r="AH2831" s="2643"/>
      <c r="AI2831" s="2643"/>
      <c r="AJ2831" s="2577"/>
      <c r="AK2831" s="2581"/>
    </row>
    <row r="2832" spans="2:37" s="2693" customFormat="1" ht="17.25" customHeight="1" thickBot="1" x14ac:dyDescent="0.25">
      <c r="B2832" s="3645"/>
      <c r="C2832" s="3646"/>
      <c r="D2832" s="4441"/>
      <c r="E2832" s="4441"/>
      <c r="F2832" s="4441"/>
      <c r="G2832" s="3647"/>
      <c r="H2832" s="2583"/>
      <c r="I2832" s="2583"/>
      <c r="J2832" s="2583"/>
      <c r="K2832" s="2583"/>
      <c r="L2832" s="2583"/>
      <c r="M2832" s="2583"/>
      <c r="N2832" s="2583"/>
      <c r="O2832" s="2583"/>
      <c r="P2832" s="2583"/>
      <c r="Q2832" s="2583"/>
      <c r="R2832" s="2583"/>
      <c r="S2832" s="2583"/>
      <c r="T2832" s="2584"/>
      <c r="U2832" s="2584"/>
      <c r="V2832" s="2584"/>
      <c r="W2832" s="2584"/>
      <c r="X2832" s="2584"/>
      <c r="Y2832" s="2584"/>
      <c r="Z2832" s="2584"/>
      <c r="AA2832" s="2584"/>
      <c r="AB2832" s="2584"/>
      <c r="AC2832" s="2584"/>
      <c r="AD2832" s="2584"/>
      <c r="AE2832" s="2584"/>
      <c r="AF2832" s="2584"/>
      <c r="AG2832" s="2584"/>
      <c r="AH2832" s="2584"/>
      <c r="AI2832" s="2584"/>
      <c r="AJ2832" s="2585"/>
      <c r="AK2832" s="2585"/>
    </row>
    <row r="2833" spans="2:46" s="2693" customFormat="1" ht="17.25" customHeight="1" x14ac:dyDescent="0.2">
      <c r="B2833" s="2694" t="str">
        <f>+B2817</f>
        <v>.</v>
      </c>
      <c r="C2833" s="2694"/>
      <c r="D2833" s="2704"/>
      <c r="E2833" s="2704"/>
      <c r="F2833" s="2704"/>
      <c r="G2833" s="2704"/>
      <c r="H2833" s="2578"/>
      <c r="I2833" s="2578"/>
      <c r="J2833" s="2578"/>
      <c r="K2833" s="2578"/>
      <c r="L2833" s="2578"/>
      <c r="M2833" s="2578"/>
      <c r="N2833" s="2578"/>
      <c r="O2833" s="2578"/>
      <c r="P2833" s="2578"/>
      <c r="Q2833" s="2578"/>
      <c r="R2833" s="2578"/>
      <c r="S2833" s="2578"/>
      <c r="T2833" s="2574"/>
      <c r="U2833" s="2574"/>
      <c r="V2833" s="2574"/>
      <c r="W2833" s="2574"/>
      <c r="X2833" s="2574"/>
      <c r="Y2833" s="2574"/>
      <c r="Z2833" s="2574"/>
      <c r="AA2833" s="2574"/>
      <c r="AB2833" s="2574"/>
      <c r="AC2833" s="2574"/>
      <c r="AD2833" s="2574"/>
      <c r="AE2833" s="2574"/>
      <c r="AF2833" s="2574"/>
      <c r="AG2833" s="2574"/>
      <c r="AH2833" s="2574"/>
      <c r="AI2833" s="2574"/>
      <c r="AJ2833" s="2574"/>
      <c r="AK2833" s="2574"/>
    </row>
    <row r="2834" spans="2:46" s="2693" customFormat="1" ht="17.25" customHeight="1" thickBot="1" x14ac:dyDescent="0.25">
      <c r="B2834" s="2694"/>
      <c r="C2834" s="2694"/>
      <c r="D2834" s="2704"/>
      <c r="E2834" s="2704"/>
      <c r="F2834" s="2704"/>
      <c r="G2834" s="2704"/>
      <c r="H2834" s="2578"/>
      <c r="I2834" s="2578"/>
      <c r="J2834" s="2578"/>
      <c r="K2834" s="2578"/>
      <c r="L2834" s="2578"/>
      <c r="M2834" s="2578"/>
      <c r="N2834" s="2578"/>
      <c r="O2834" s="2578"/>
      <c r="P2834" s="2578"/>
      <c r="Q2834" s="2578"/>
      <c r="R2834" s="2578"/>
      <c r="S2834" s="2578"/>
      <c r="T2834" s="2574"/>
      <c r="U2834" s="2574"/>
      <c r="V2834" s="2574"/>
      <c r="W2834" s="2574"/>
      <c r="X2834" s="2574"/>
      <c r="Y2834" s="2574"/>
      <c r="Z2834" s="2574"/>
      <c r="AA2834" s="2574"/>
      <c r="AB2834" s="2574"/>
      <c r="AC2834" s="2574"/>
      <c r="AD2834" s="2574"/>
      <c r="AE2834" s="2574"/>
      <c r="AF2834" s="2574"/>
      <c r="AG2834" s="2574"/>
      <c r="AH2834" s="2574"/>
      <c r="AI2834" s="2574"/>
      <c r="AJ2834" s="2574"/>
      <c r="AK2834" s="2580"/>
    </row>
    <row r="2835" spans="2:46" s="2693" customFormat="1" ht="17.25" customHeight="1" x14ac:dyDescent="0.2">
      <c r="B2835" s="3616" t="s">
        <v>5060</v>
      </c>
      <c r="C2835" s="3617"/>
      <c r="D2835" s="3617"/>
      <c r="E2835" s="3617"/>
      <c r="F2835" s="3617"/>
      <c r="G2835" s="3617"/>
      <c r="H2835" s="3617"/>
      <c r="I2835" s="3617"/>
      <c r="J2835" s="3617"/>
      <c r="K2835" s="3617"/>
      <c r="L2835" s="3617"/>
      <c r="M2835" s="3617"/>
      <c r="N2835" s="3617"/>
      <c r="O2835" s="3617"/>
      <c r="P2835" s="3617"/>
      <c r="Q2835" s="3617"/>
      <c r="R2835" s="3617"/>
      <c r="S2835" s="3617"/>
      <c r="T2835" s="3617"/>
      <c r="U2835" s="3617"/>
      <c r="V2835" s="3617"/>
      <c r="W2835" s="3617"/>
      <c r="X2835" s="3617"/>
      <c r="Y2835" s="3617"/>
      <c r="Z2835" s="3617"/>
      <c r="AA2835" s="3617"/>
      <c r="AB2835" s="3617"/>
      <c r="AC2835" s="3617"/>
      <c r="AD2835" s="3617"/>
      <c r="AE2835" s="3617"/>
      <c r="AF2835" s="3617"/>
      <c r="AG2835" s="3617"/>
      <c r="AH2835" s="3617"/>
      <c r="AI2835" s="3617"/>
      <c r="AJ2835" s="3617"/>
      <c r="AK2835" s="3618"/>
    </row>
    <row r="2836" spans="2:46" s="2693" customFormat="1" ht="17.25" customHeight="1" x14ac:dyDescent="0.2">
      <c r="B2836" s="2579"/>
      <c r="C2836" s="2690"/>
      <c r="D2836" s="2690"/>
      <c r="E2836" s="2690"/>
      <c r="F2836" s="2690"/>
      <c r="G2836" s="2580"/>
      <c r="H2836" s="2580"/>
      <c r="I2836" s="2580"/>
      <c r="J2836" s="2580"/>
      <c r="K2836" s="2580"/>
      <c r="L2836" s="2580"/>
      <c r="M2836" s="2580"/>
      <c r="N2836" s="2580"/>
      <c r="O2836" s="2580"/>
      <c r="P2836" s="2580"/>
      <c r="Q2836" s="2580"/>
      <c r="R2836" s="2580"/>
      <c r="S2836" s="2580"/>
      <c r="T2836" s="2580"/>
      <c r="U2836" s="2580"/>
      <c r="V2836" s="2580"/>
      <c r="W2836" s="2580"/>
      <c r="X2836" s="2580"/>
      <c r="Y2836" s="2580"/>
      <c r="Z2836" s="2580"/>
      <c r="AA2836" s="2580"/>
      <c r="AB2836" s="2580"/>
      <c r="AC2836" s="2580"/>
      <c r="AD2836" s="2580"/>
      <c r="AE2836" s="2580"/>
      <c r="AF2836" s="2580"/>
      <c r="AG2836" s="2580"/>
      <c r="AH2836" s="2580"/>
      <c r="AI2836" s="2580"/>
      <c r="AJ2836" s="2580"/>
      <c r="AK2836" s="2581"/>
    </row>
    <row r="2837" spans="2:46" s="2693" customFormat="1" ht="17.25" customHeight="1" x14ac:dyDescent="0.2">
      <c r="B2837" s="2579" t="s">
        <v>5047</v>
      </c>
      <c r="C2837" s="2690"/>
      <c r="D2837" s="3720" t="s">
        <v>5415</v>
      </c>
      <c r="E2837" s="3720"/>
      <c r="F2837" s="3720"/>
      <c r="G2837" s="3720"/>
      <c r="H2837" s="2580"/>
      <c r="I2837" s="2580"/>
      <c r="J2837" s="2580"/>
      <c r="K2837" s="2580"/>
      <c r="L2837" s="2580"/>
      <c r="M2837" s="2580"/>
      <c r="N2837" s="2580"/>
      <c r="O2837" s="2580"/>
      <c r="P2837" s="2580"/>
      <c r="Q2837" s="2580"/>
      <c r="R2837" s="2580"/>
      <c r="S2837" s="2580"/>
      <c r="T2837" s="2580"/>
      <c r="U2837" s="2580"/>
      <c r="V2837" s="2580"/>
      <c r="W2837" s="2580"/>
      <c r="X2837" s="2580"/>
      <c r="Y2837" s="2580"/>
      <c r="Z2837" s="2580"/>
      <c r="AA2837" s="2580"/>
      <c r="AB2837" s="2580"/>
      <c r="AC2837" s="2580"/>
      <c r="AD2837" s="2580"/>
      <c r="AE2837" s="2580"/>
      <c r="AF2837" s="2580"/>
      <c r="AG2837" s="2580"/>
      <c r="AH2837" s="2580"/>
      <c r="AI2837" s="2580"/>
      <c r="AJ2837" s="2580"/>
      <c r="AK2837" s="2581"/>
    </row>
    <row r="2838" spans="2:46" s="2693" customFormat="1" ht="17.25" customHeight="1" thickBot="1" x14ac:dyDescent="0.25">
      <c r="B2838" s="3620" t="s">
        <v>5061</v>
      </c>
      <c r="C2838" s="3621"/>
      <c r="D2838" s="3731">
        <v>41306</v>
      </c>
      <c r="E2838" s="3731"/>
      <c r="F2838" s="2690"/>
      <c r="G2838" s="2580"/>
      <c r="H2838" s="2580"/>
      <c r="I2838" s="2580"/>
      <c r="J2838" s="2580"/>
      <c r="K2838" s="2580"/>
      <c r="L2838" s="2580"/>
      <c r="M2838" s="2580"/>
      <c r="N2838" s="2580"/>
      <c r="O2838" s="2580"/>
      <c r="P2838" s="2580"/>
      <c r="Q2838" s="2580"/>
      <c r="R2838" s="2580"/>
      <c r="S2838" s="2580"/>
      <c r="T2838" s="2580"/>
      <c r="U2838" s="2580"/>
      <c r="V2838" s="2580"/>
      <c r="W2838" s="2580"/>
      <c r="X2838" s="2580"/>
      <c r="Y2838" s="2580"/>
      <c r="Z2838" s="2580"/>
      <c r="AA2838" s="2580"/>
      <c r="AB2838" s="2580"/>
      <c r="AC2838" s="2580"/>
      <c r="AD2838" s="2580"/>
      <c r="AE2838" s="2580"/>
      <c r="AF2838" s="2580"/>
      <c r="AG2838" s="2580"/>
      <c r="AH2838" s="2580"/>
      <c r="AI2838" s="2580"/>
      <c r="AJ2838" s="2580"/>
      <c r="AK2838" s="2581"/>
    </row>
    <row r="2839" spans="2:46" s="2693" customFormat="1" ht="17.25" customHeight="1" thickBot="1" x14ac:dyDescent="0.25">
      <c r="B2839" s="3633" t="s">
        <v>5062</v>
      </c>
      <c r="C2839" s="3677"/>
      <c r="D2839" s="3721"/>
      <c r="E2839" s="3722"/>
      <c r="F2839" s="3722"/>
      <c r="G2839" s="3722"/>
      <c r="H2839" s="3722"/>
      <c r="I2839" s="3722"/>
      <c r="J2839" s="3722"/>
      <c r="K2839" s="3723"/>
      <c r="L2839" s="2580"/>
      <c r="M2839" s="2580"/>
      <c r="N2839" s="2580"/>
      <c r="O2839" s="2580"/>
      <c r="P2839" s="2580"/>
      <c r="Q2839" s="2580"/>
      <c r="R2839" s="2580"/>
      <c r="S2839" s="2580"/>
      <c r="T2839" s="2580"/>
      <c r="U2839" s="2580"/>
      <c r="V2839" s="2580"/>
      <c r="W2839" s="2580"/>
      <c r="X2839" s="2580"/>
      <c r="Y2839" s="2580"/>
      <c r="Z2839" s="2580"/>
      <c r="AA2839" s="2580"/>
      <c r="AB2839" s="2580"/>
      <c r="AC2839" s="2580"/>
      <c r="AD2839" s="2580"/>
      <c r="AE2839" s="2580"/>
      <c r="AF2839" s="2580"/>
      <c r="AG2839" s="2580"/>
      <c r="AH2839" s="2580"/>
      <c r="AI2839" s="2580"/>
      <c r="AJ2839" s="2580"/>
      <c r="AK2839" s="2581"/>
    </row>
    <row r="2840" spans="2:46" s="2693" customFormat="1" ht="17.25" customHeight="1" thickBot="1" x14ac:dyDescent="0.25">
      <c r="B2840" s="3635"/>
      <c r="C2840" s="3626"/>
      <c r="D2840" s="3626"/>
      <c r="E2840" s="3626"/>
      <c r="F2840" s="3626"/>
      <c r="G2840" s="3626"/>
      <c r="H2840" s="3626"/>
      <c r="I2840" s="3626"/>
      <c r="J2840" s="3626"/>
      <c r="K2840" s="3626"/>
      <c r="L2840" s="3626"/>
      <c r="M2840" s="3626"/>
      <c r="N2840" s="3626"/>
      <c r="O2840" s="3626"/>
      <c r="P2840" s="3626"/>
      <c r="Q2840" s="3626"/>
      <c r="R2840" s="2580"/>
      <c r="S2840" s="2580"/>
      <c r="T2840" s="2580"/>
      <c r="U2840" s="2580"/>
      <c r="V2840" s="2580"/>
      <c r="W2840" s="2580"/>
      <c r="X2840" s="2580"/>
      <c r="Y2840" s="2580"/>
      <c r="Z2840" s="2580"/>
      <c r="AA2840" s="2580"/>
      <c r="AB2840" s="2580"/>
      <c r="AC2840" s="2580"/>
      <c r="AD2840" s="2580"/>
      <c r="AE2840" s="2580"/>
      <c r="AF2840" s="2580"/>
      <c r="AG2840" s="2580"/>
      <c r="AH2840" s="2580"/>
      <c r="AI2840" s="2580"/>
      <c r="AJ2840" s="2580"/>
      <c r="AK2840" s="2581"/>
    </row>
    <row r="2841" spans="2:46" s="2693" customFormat="1" ht="17.25" customHeight="1" thickBot="1" x14ac:dyDescent="0.25">
      <c r="B2841" s="3678" t="s">
        <v>5063</v>
      </c>
      <c r="C2841" s="3679"/>
      <c r="D2841" s="3627" t="s">
        <v>5053</v>
      </c>
      <c r="E2841" s="3627" t="s">
        <v>5064</v>
      </c>
      <c r="F2841" s="3685" t="s">
        <v>224</v>
      </c>
      <c r="G2841" s="3687"/>
      <c r="H2841" s="3687"/>
      <c r="I2841" s="3687"/>
      <c r="J2841" s="3687"/>
      <c r="K2841" s="3687"/>
      <c r="L2841" s="3687"/>
      <c r="M2841" s="3687"/>
      <c r="N2841" s="3687"/>
      <c r="O2841" s="3687"/>
      <c r="P2841" s="3687"/>
      <c r="Q2841" s="3687"/>
      <c r="R2841" s="3688"/>
      <c r="S2841" s="3685" t="s">
        <v>340</v>
      </c>
      <c r="T2841" s="3687"/>
      <c r="U2841" s="3687"/>
      <c r="V2841" s="3687"/>
      <c r="W2841" s="3687"/>
      <c r="X2841" s="3687"/>
      <c r="Y2841" s="3687"/>
      <c r="Z2841" s="3687"/>
      <c r="AA2841" s="3687"/>
      <c r="AB2841" s="3687"/>
      <c r="AC2841" s="3688"/>
      <c r="AD2841" s="3685" t="s">
        <v>225</v>
      </c>
      <c r="AE2841" s="3687"/>
      <c r="AF2841" s="3687"/>
      <c r="AG2841" s="3688"/>
      <c r="AH2841" s="3689" t="s">
        <v>5048</v>
      </c>
      <c r="AI2841" s="3690"/>
      <c r="AJ2841" s="3691"/>
      <c r="AK2841" s="2581"/>
    </row>
    <row r="2842" spans="2:46" s="2693" customFormat="1" ht="17.25" customHeight="1" thickBot="1" x14ac:dyDescent="0.25">
      <c r="B2842" s="3680"/>
      <c r="C2842" s="3681"/>
      <c r="D2842" s="3628"/>
      <c r="E2842" s="3628"/>
      <c r="F2842" s="3627" t="s">
        <v>5065</v>
      </c>
      <c r="G2842" s="3627" t="s">
        <v>5066</v>
      </c>
      <c r="H2842" s="3627" t="s">
        <v>5067</v>
      </c>
      <c r="I2842" s="3631" t="s">
        <v>5068</v>
      </c>
      <c r="J2842" s="3631" t="s">
        <v>5069</v>
      </c>
      <c r="K2842" s="3631" t="s">
        <v>5070</v>
      </c>
      <c r="L2842" s="3631" t="s">
        <v>5071</v>
      </c>
      <c r="M2842" s="4437" t="s">
        <v>5072</v>
      </c>
      <c r="N2842" s="4438"/>
      <c r="O2842" s="3631" t="s">
        <v>5073</v>
      </c>
      <c r="P2842" s="3631" t="s">
        <v>5074</v>
      </c>
      <c r="Q2842" s="3631" t="s">
        <v>5075</v>
      </c>
      <c r="R2842" s="3631" t="s">
        <v>5076</v>
      </c>
      <c r="S2842" s="3627" t="s">
        <v>5077</v>
      </c>
      <c r="T2842" s="3627" t="s">
        <v>5078</v>
      </c>
      <c r="U2842" s="3627" t="s">
        <v>5079</v>
      </c>
      <c r="V2842" s="3627" t="s">
        <v>5080</v>
      </c>
      <c r="W2842" s="3627" t="s">
        <v>5081</v>
      </c>
      <c r="X2842" s="3627" t="s">
        <v>5082</v>
      </c>
      <c r="Y2842" s="3627" t="s">
        <v>5083</v>
      </c>
      <c r="Z2842" s="3627" t="s">
        <v>5084</v>
      </c>
      <c r="AA2842" s="3627" t="s">
        <v>5085</v>
      </c>
      <c r="AB2842" s="3631" t="s">
        <v>5086</v>
      </c>
      <c r="AC2842" s="3631" t="s">
        <v>5087</v>
      </c>
      <c r="AD2842" s="3627" t="s">
        <v>5088</v>
      </c>
      <c r="AE2842" s="3627" t="s">
        <v>5089</v>
      </c>
      <c r="AF2842" s="3627" t="s">
        <v>5090</v>
      </c>
      <c r="AG2842" s="3627" t="s">
        <v>5091</v>
      </c>
      <c r="AH2842" s="3627" t="s">
        <v>1162</v>
      </c>
      <c r="AI2842" s="3627" t="s">
        <v>5049</v>
      </c>
      <c r="AJ2842" s="3627" t="s">
        <v>5050</v>
      </c>
      <c r="AK2842" s="2581"/>
    </row>
    <row r="2843" spans="2:46" s="2693" customFormat="1" ht="17.25" customHeight="1" thickBot="1" x14ac:dyDescent="0.25">
      <c r="B2843" s="3680"/>
      <c r="C2843" s="3681"/>
      <c r="D2843" s="3628"/>
      <c r="E2843" s="3628"/>
      <c r="F2843" s="3628"/>
      <c r="G2843" s="3628"/>
      <c r="H2843" s="3628"/>
      <c r="I2843" s="3632"/>
      <c r="J2843" s="3632"/>
      <c r="K2843" s="3632"/>
      <c r="L2843" s="3632"/>
      <c r="M2843" s="2689" t="s">
        <v>5092</v>
      </c>
      <c r="N2843" s="2688" t="s">
        <v>2809</v>
      </c>
      <c r="O2843" s="3632"/>
      <c r="P2843" s="3632"/>
      <c r="Q2843" s="3632"/>
      <c r="R2843" s="3632"/>
      <c r="S2843" s="3628"/>
      <c r="T2843" s="3628"/>
      <c r="U2843" s="3628"/>
      <c r="V2843" s="3628"/>
      <c r="W2843" s="3628"/>
      <c r="X2843" s="3628"/>
      <c r="Y2843" s="3628"/>
      <c r="Z2843" s="3628"/>
      <c r="AA2843" s="3628"/>
      <c r="AB2843" s="3632"/>
      <c r="AC2843" s="3632"/>
      <c r="AD2843" s="3628"/>
      <c r="AE2843" s="3628"/>
      <c r="AF2843" s="3628"/>
      <c r="AG2843" s="3628"/>
      <c r="AH2843" s="3628"/>
      <c r="AI2843" s="3628"/>
      <c r="AJ2843" s="3628"/>
      <c r="AK2843" s="2581"/>
    </row>
    <row r="2844" spans="2:46" s="2693" customFormat="1" ht="17.25" customHeight="1" x14ac:dyDescent="0.2">
      <c r="B2844" s="3703" t="s">
        <v>5416</v>
      </c>
      <c r="C2844" s="3704"/>
      <c r="D2844" s="3152" t="s">
        <v>1545</v>
      </c>
      <c r="E2844" s="3152" t="s">
        <v>1545</v>
      </c>
      <c r="F2844" s="3152" t="s">
        <v>1545</v>
      </c>
      <c r="G2844" s="3152" t="s">
        <v>1545</v>
      </c>
      <c r="H2844" s="3152" t="s">
        <v>1545</v>
      </c>
      <c r="I2844" s="3152" t="s">
        <v>1545</v>
      </c>
      <c r="J2844" s="3152" t="s">
        <v>1545</v>
      </c>
      <c r="K2844" s="3152" t="s">
        <v>1545</v>
      </c>
      <c r="L2844" s="3152" t="s">
        <v>1545</v>
      </c>
      <c r="M2844" s="3152" t="s">
        <v>1545</v>
      </c>
      <c r="N2844" s="3152" t="s">
        <v>1545</v>
      </c>
      <c r="O2844" s="3152" t="s">
        <v>1545</v>
      </c>
      <c r="P2844" s="3152" t="s">
        <v>1545</v>
      </c>
      <c r="Q2844" s="3152" t="s">
        <v>1545</v>
      </c>
      <c r="R2844" s="3152" t="s">
        <v>1545</v>
      </c>
      <c r="S2844" s="3152" t="s">
        <v>1545</v>
      </c>
      <c r="T2844" s="3152" t="s">
        <v>1545</v>
      </c>
      <c r="U2844" s="3152" t="s">
        <v>1545</v>
      </c>
      <c r="V2844" s="3152" t="s">
        <v>1545</v>
      </c>
      <c r="W2844" s="3152" t="s">
        <v>1545</v>
      </c>
      <c r="X2844" s="3152" t="s">
        <v>1545</v>
      </c>
      <c r="Y2844" s="3152" t="s">
        <v>1545</v>
      </c>
      <c r="Z2844" s="3152" t="s">
        <v>1545</v>
      </c>
      <c r="AA2844" s="3152" t="s">
        <v>1545</v>
      </c>
      <c r="AB2844" s="3152" t="s">
        <v>1545</v>
      </c>
      <c r="AC2844" s="3152" t="s">
        <v>1545</v>
      </c>
      <c r="AD2844" s="3152" t="s">
        <v>1545</v>
      </c>
      <c r="AE2844" s="3152" t="s">
        <v>1545</v>
      </c>
      <c r="AF2844" s="3152" t="s">
        <v>1545</v>
      </c>
      <c r="AG2844" s="3152" t="s">
        <v>1545</v>
      </c>
      <c r="AH2844" s="3153" t="s">
        <v>5416</v>
      </c>
      <c r="AI2844" s="3026" t="s">
        <v>340</v>
      </c>
      <c r="AJ2844" s="3154">
        <v>0.25</v>
      </c>
      <c r="AK2844" s="2581"/>
    </row>
    <row r="2845" spans="2:46" s="2693" customFormat="1" ht="17.25" customHeight="1" thickBot="1" x14ac:dyDescent="0.25">
      <c r="B2845" s="3705" t="s">
        <v>5417</v>
      </c>
      <c r="C2845" s="3706"/>
      <c r="D2845" s="3155" t="s">
        <v>1545</v>
      </c>
      <c r="E2845" s="3155" t="s">
        <v>1545</v>
      </c>
      <c r="F2845" s="3155" t="s">
        <v>1545</v>
      </c>
      <c r="G2845" s="3155" t="s">
        <v>1545</v>
      </c>
      <c r="H2845" s="3155" t="s">
        <v>1545</v>
      </c>
      <c r="I2845" s="3155" t="s">
        <v>1545</v>
      </c>
      <c r="J2845" s="3155" t="s">
        <v>1545</v>
      </c>
      <c r="K2845" s="3155" t="s">
        <v>1545</v>
      </c>
      <c r="L2845" s="3155" t="s">
        <v>1545</v>
      </c>
      <c r="M2845" s="3155" t="s">
        <v>1545</v>
      </c>
      <c r="N2845" s="3155" t="s">
        <v>1545</v>
      </c>
      <c r="O2845" s="3155" t="s">
        <v>1545</v>
      </c>
      <c r="P2845" s="3155" t="s">
        <v>1545</v>
      </c>
      <c r="Q2845" s="3155" t="s">
        <v>1545</v>
      </c>
      <c r="R2845" s="3155" t="s">
        <v>1545</v>
      </c>
      <c r="S2845" s="3155" t="s">
        <v>1545</v>
      </c>
      <c r="T2845" s="3155" t="s">
        <v>1545</v>
      </c>
      <c r="U2845" s="3155" t="s">
        <v>1545</v>
      </c>
      <c r="V2845" s="3155" t="s">
        <v>1545</v>
      </c>
      <c r="W2845" s="3155" t="s">
        <v>1545</v>
      </c>
      <c r="X2845" s="3155" t="s">
        <v>1545</v>
      </c>
      <c r="Y2845" s="3155" t="s">
        <v>1545</v>
      </c>
      <c r="Z2845" s="3155" t="s">
        <v>1545</v>
      </c>
      <c r="AA2845" s="3155" t="s">
        <v>1545</v>
      </c>
      <c r="AB2845" s="3155" t="s">
        <v>1545</v>
      </c>
      <c r="AC2845" s="3155" t="s">
        <v>1545</v>
      </c>
      <c r="AD2845" s="3155" t="s">
        <v>1545</v>
      </c>
      <c r="AE2845" s="3155" t="s">
        <v>1545</v>
      </c>
      <c r="AF2845" s="3155" t="s">
        <v>1545</v>
      </c>
      <c r="AG2845" s="3155" t="s">
        <v>1545</v>
      </c>
      <c r="AH2845" s="3156" t="s">
        <v>5417</v>
      </c>
      <c r="AI2845" s="3157" t="s">
        <v>340</v>
      </c>
      <c r="AJ2845" s="3158">
        <v>0.35</v>
      </c>
      <c r="AK2845" s="2581"/>
    </row>
    <row r="2846" spans="2:46" s="2693" customFormat="1" ht="17.25" customHeight="1" x14ac:dyDescent="0.2">
      <c r="B2846" s="2582"/>
      <c r="C2846" s="2575"/>
      <c r="D2846" s="2575"/>
      <c r="E2846" s="2575"/>
      <c r="F2846" s="2575"/>
      <c r="G2846" s="2575"/>
      <c r="H2846" s="2575"/>
      <c r="I2846" s="2576"/>
      <c r="J2846" s="2576"/>
      <c r="K2846" s="2576"/>
      <c r="L2846" s="2576"/>
      <c r="M2846" s="2575"/>
      <c r="N2846" s="2576"/>
      <c r="O2846" s="2576"/>
      <c r="P2846" s="2576"/>
      <c r="Q2846" s="2576"/>
      <c r="R2846" s="2576"/>
      <c r="S2846" s="2575"/>
      <c r="T2846" s="2574"/>
      <c r="U2846" s="2574"/>
      <c r="V2846" s="2574"/>
      <c r="W2846" s="2574"/>
      <c r="X2846" s="2574"/>
      <c r="Y2846" s="2574"/>
      <c r="Z2846" s="2574"/>
      <c r="AA2846" s="2574"/>
      <c r="AB2846" s="2574"/>
      <c r="AC2846" s="2574"/>
      <c r="AD2846" s="2574"/>
      <c r="AE2846" s="2574"/>
      <c r="AF2846" s="2574"/>
      <c r="AG2846" s="2574"/>
      <c r="AH2846" s="2574"/>
      <c r="AI2846" s="2574"/>
      <c r="AJ2846" s="2577"/>
      <c r="AK2846" s="2581"/>
    </row>
    <row r="2847" spans="2:46" s="2693" customFormat="1" ht="17.25" customHeight="1" x14ac:dyDescent="0.2">
      <c r="B2847" s="3641" t="s">
        <v>5051</v>
      </c>
      <c r="C2847" s="3642"/>
      <c r="D2847" s="3663" t="s">
        <v>1545</v>
      </c>
      <c r="E2847" s="3663"/>
      <c r="F2847" s="2643"/>
      <c r="G2847" s="2643"/>
      <c r="H2847" s="2643"/>
      <c r="I2847" s="2643"/>
      <c r="J2847" s="2643"/>
      <c r="K2847" s="2643"/>
      <c r="L2847" s="2643"/>
      <c r="M2847" s="2643"/>
      <c r="N2847" s="2643"/>
      <c r="O2847" s="2643"/>
      <c r="P2847" s="2643"/>
      <c r="Q2847" s="2643"/>
      <c r="R2847" s="2643"/>
      <c r="S2847" s="2643"/>
      <c r="T2847" s="2643"/>
      <c r="U2847" s="2643"/>
      <c r="V2847" s="2643"/>
      <c r="W2847" s="2643"/>
      <c r="X2847" s="2643"/>
      <c r="Y2847" s="2643"/>
      <c r="Z2847" s="2643"/>
      <c r="AA2847" s="2643"/>
      <c r="AB2847" s="2643"/>
      <c r="AC2847" s="2643"/>
      <c r="AD2847" s="2643"/>
      <c r="AE2847" s="2643"/>
      <c r="AF2847" s="2643"/>
      <c r="AG2847" s="2643"/>
      <c r="AH2847" s="2643"/>
      <c r="AI2847" s="2643"/>
      <c r="AJ2847" s="2577"/>
      <c r="AK2847" s="2581"/>
      <c r="AL2847" s="2580"/>
      <c r="AM2847" s="2580"/>
      <c r="AN2847" s="2580"/>
      <c r="AO2847" s="2580"/>
      <c r="AP2847" s="2580"/>
      <c r="AQ2847" s="2580"/>
      <c r="AR2847" s="2580"/>
      <c r="AS2847" s="2580"/>
      <c r="AT2847" s="2580"/>
    </row>
    <row r="2848" spans="2:46" s="2693" customFormat="1" ht="17.25" customHeight="1" x14ac:dyDescent="0.2">
      <c r="B2848" s="3641" t="s">
        <v>5052</v>
      </c>
      <c r="C2848" s="3642"/>
      <c r="D2848" s="3700" t="s">
        <v>5418</v>
      </c>
      <c r="E2848" s="3700"/>
      <c r="F2848" s="2643"/>
      <c r="G2848" s="2643"/>
      <c r="H2848" s="2643"/>
      <c r="I2848" s="2643"/>
      <c r="J2848" s="2643"/>
      <c r="K2848" s="2643"/>
      <c r="L2848" s="2643"/>
      <c r="M2848" s="2643"/>
      <c r="N2848" s="2643"/>
      <c r="O2848" s="2643"/>
      <c r="P2848" s="2643"/>
      <c r="Q2848" s="2643"/>
      <c r="R2848" s="2643"/>
      <c r="S2848" s="2643"/>
      <c r="T2848" s="2643"/>
      <c r="U2848" s="2643"/>
      <c r="V2848" s="2643"/>
      <c r="W2848" s="2643"/>
      <c r="X2848" s="2643"/>
      <c r="Y2848" s="2643"/>
      <c r="Z2848" s="2643"/>
      <c r="AA2848" s="2643"/>
      <c r="AB2848" s="2643"/>
      <c r="AC2848" s="2643"/>
      <c r="AD2848" s="2643"/>
      <c r="AE2848" s="2643"/>
      <c r="AF2848" s="2643"/>
      <c r="AG2848" s="2643"/>
      <c r="AH2848" s="2643"/>
      <c r="AI2848" s="2643"/>
      <c r="AJ2848" s="2577"/>
      <c r="AK2848" s="2581"/>
      <c r="AL2848" s="2580"/>
      <c r="AM2848" s="2580"/>
      <c r="AN2848" s="2580"/>
      <c r="AO2848" s="2580"/>
      <c r="AP2848" s="2580"/>
      <c r="AQ2848" s="2580"/>
      <c r="AR2848" s="2580"/>
      <c r="AS2848" s="2580"/>
      <c r="AT2848" s="2580"/>
    </row>
    <row r="2849" spans="2:40" s="2693" customFormat="1" ht="17.25" customHeight="1" thickBot="1" x14ac:dyDescent="0.25">
      <c r="B2849" s="3645"/>
      <c r="C2849" s="3646"/>
      <c r="D2849" s="4441"/>
      <c r="E2849" s="4441"/>
      <c r="F2849" s="3647"/>
      <c r="G2849" s="3647"/>
      <c r="H2849" s="2583"/>
      <c r="I2849" s="2583"/>
      <c r="J2849" s="2583"/>
      <c r="K2849" s="2583"/>
      <c r="L2849" s="2583"/>
      <c r="M2849" s="2583"/>
      <c r="N2849" s="2583"/>
      <c r="O2849" s="2583"/>
      <c r="P2849" s="2583"/>
      <c r="Q2849" s="2583"/>
      <c r="R2849" s="2583"/>
      <c r="S2849" s="2583"/>
      <c r="T2849" s="2584"/>
      <c r="U2849" s="2584"/>
      <c r="V2849" s="2584"/>
      <c r="W2849" s="2584"/>
      <c r="X2849" s="2584"/>
      <c r="Y2849" s="2584"/>
      <c r="Z2849" s="2584"/>
      <c r="AA2849" s="2584"/>
      <c r="AB2849" s="2584"/>
      <c r="AC2849" s="2584"/>
      <c r="AD2849" s="2584"/>
      <c r="AE2849" s="2584"/>
      <c r="AF2849" s="2584"/>
      <c r="AG2849" s="2584"/>
      <c r="AH2849" s="2584"/>
      <c r="AI2849" s="2584"/>
      <c r="AJ2849" s="2585"/>
      <c r="AK2849" s="2586"/>
    </row>
    <row r="2850" spans="2:40" s="2693" customFormat="1" ht="17.25" customHeight="1" x14ac:dyDescent="0.3">
      <c r="B2850" s="2810" t="str">
        <f>+B2833</f>
        <v>.</v>
      </c>
      <c r="C2850" s="534"/>
      <c r="D2850" s="534"/>
      <c r="E2850" s="534"/>
      <c r="F2850" s="534"/>
      <c r="G2850" s="2692"/>
      <c r="H2850" s="99"/>
      <c r="I2850" s="99"/>
      <c r="J2850" s="99"/>
      <c r="K2850" s="99"/>
      <c r="L2850" s="99"/>
      <c r="M2850" s="99"/>
      <c r="N2850" s="99"/>
      <c r="O2850" s="99"/>
      <c r="P2850" s="99"/>
      <c r="Q2850" s="99"/>
      <c r="R2850" s="99"/>
      <c r="S2850" s="99"/>
      <c r="T2850" s="99"/>
      <c r="U2850" s="99"/>
      <c r="V2850" s="99"/>
      <c r="W2850" s="99"/>
      <c r="X2850" s="99"/>
      <c r="Y2850" s="99"/>
      <c r="Z2850" s="99"/>
      <c r="AA2850" s="99"/>
      <c r="AB2850" s="99"/>
      <c r="AC2850" s="99"/>
      <c r="AD2850" s="99"/>
      <c r="AE2850" s="99"/>
      <c r="AF2850" s="99"/>
      <c r="AG2850" s="99"/>
      <c r="AH2850" s="99"/>
      <c r="AI2850" s="99"/>
      <c r="AJ2850" s="99"/>
      <c r="AK2850" s="99"/>
    </row>
    <row r="2851" spans="2:40" s="2419" customFormat="1" ht="17.25" customHeight="1" thickBot="1" x14ac:dyDescent="0.25">
      <c r="B2851" s="2432"/>
      <c r="C2851" s="2432"/>
      <c r="D2851" s="2432"/>
      <c r="E2851" s="2432"/>
      <c r="F2851" s="2432"/>
    </row>
    <row r="2852" spans="2:40" ht="17.25" customHeight="1" x14ac:dyDescent="0.2">
      <c r="B2852" s="3616" t="s">
        <v>5060</v>
      </c>
      <c r="C2852" s="3617"/>
      <c r="D2852" s="3617"/>
      <c r="E2852" s="3617"/>
      <c r="F2852" s="3617"/>
      <c r="G2852" s="3617"/>
      <c r="H2852" s="3617"/>
      <c r="I2852" s="3617"/>
      <c r="J2852" s="3617"/>
      <c r="K2852" s="3617"/>
      <c r="L2852" s="3617"/>
      <c r="M2852" s="3617"/>
      <c r="N2852" s="3617"/>
      <c r="O2852" s="3617"/>
      <c r="P2852" s="3617"/>
      <c r="Q2852" s="3617"/>
      <c r="R2852" s="3617"/>
      <c r="S2852" s="3617"/>
      <c r="T2852" s="3617"/>
      <c r="U2852" s="3617"/>
      <c r="V2852" s="3617"/>
      <c r="W2852" s="3617"/>
      <c r="X2852" s="3617"/>
      <c r="Y2852" s="3617"/>
      <c r="Z2852" s="3617"/>
      <c r="AA2852" s="3617"/>
      <c r="AB2852" s="3617"/>
      <c r="AC2852" s="3617"/>
      <c r="AD2852" s="3617"/>
      <c r="AE2852" s="3617"/>
      <c r="AF2852" s="3617"/>
      <c r="AG2852" s="3617"/>
      <c r="AH2852" s="3617"/>
      <c r="AI2852" s="3617"/>
      <c r="AJ2852" s="3617"/>
      <c r="AK2852" s="3618"/>
    </row>
    <row r="2853" spans="2:40" ht="17.25" customHeight="1" x14ac:dyDescent="0.2">
      <c r="B2853" s="2579"/>
      <c r="C2853" s="2690"/>
      <c r="D2853" s="2690"/>
      <c r="E2853" s="2690"/>
      <c r="F2853" s="2690"/>
      <c r="G2853" s="2580"/>
      <c r="H2853" s="2580"/>
      <c r="I2853" s="2580"/>
      <c r="J2853" s="2580"/>
      <c r="K2853" s="2580"/>
      <c r="L2853" s="2580"/>
      <c r="M2853" s="2580"/>
      <c r="N2853" s="2580"/>
      <c r="O2853" s="2580"/>
      <c r="P2853" s="2580"/>
      <c r="Q2853" s="2580"/>
      <c r="R2853" s="2580"/>
      <c r="S2853" s="2580"/>
      <c r="T2853" s="2580"/>
      <c r="U2853" s="2580"/>
      <c r="V2853" s="2580"/>
      <c r="W2853" s="2580"/>
      <c r="X2853" s="2580"/>
      <c r="Y2853" s="2580"/>
      <c r="Z2853" s="2580"/>
      <c r="AA2853" s="2580"/>
      <c r="AB2853" s="2580"/>
      <c r="AC2853" s="2580"/>
      <c r="AD2853" s="2580"/>
      <c r="AE2853" s="2580"/>
      <c r="AF2853" s="2580"/>
      <c r="AG2853" s="2580"/>
      <c r="AH2853" s="2580"/>
      <c r="AI2853" s="2580"/>
      <c r="AJ2853" s="2580"/>
      <c r="AK2853" s="2581"/>
    </row>
    <row r="2854" spans="2:40" ht="17.25" customHeight="1" x14ac:dyDescent="0.2">
      <c r="B2854" s="2579" t="s">
        <v>5047</v>
      </c>
      <c r="C2854" s="2690"/>
      <c r="D2854" s="3720" t="s">
        <v>5419</v>
      </c>
      <c r="E2854" s="3720"/>
      <c r="F2854" s="3720"/>
      <c r="G2854" s="3720"/>
      <c r="H2854" s="2580"/>
      <c r="I2854" s="2580"/>
      <c r="J2854" s="2580"/>
      <c r="K2854" s="2580"/>
      <c r="L2854" s="2580"/>
      <c r="M2854" s="2580"/>
      <c r="N2854" s="2580"/>
      <c r="O2854" s="2580"/>
      <c r="P2854" s="2580"/>
      <c r="Q2854" s="2580"/>
      <c r="R2854" s="2580"/>
      <c r="S2854" s="2580"/>
      <c r="T2854" s="2580"/>
      <c r="U2854" s="2580"/>
      <c r="V2854" s="2580"/>
      <c r="W2854" s="2580"/>
      <c r="X2854" s="2580"/>
      <c r="Y2854" s="2580"/>
      <c r="Z2854" s="2580"/>
      <c r="AA2854" s="2580"/>
      <c r="AB2854" s="2580"/>
      <c r="AC2854" s="2580"/>
      <c r="AD2854" s="2580"/>
      <c r="AE2854" s="2580"/>
      <c r="AF2854" s="2580"/>
      <c r="AG2854" s="2580"/>
      <c r="AH2854" s="2580"/>
      <c r="AI2854" s="2580"/>
      <c r="AJ2854" s="2580"/>
      <c r="AK2854" s="2581"/>
    </row>
    <row r="2855" spans="2:40" ht="17.25" customHeight="1" thickBot="1" x14ac:dyDescent="0.25">
      <c r="B2855" s="3620" t="s">
        <v>5061</v>
      </c>
      <c r="C2855" s="3621"/>
      <c r="D2855" s="3731">
        <v>41306</v>
      </c>
      <c r="E2855" s="3731"/>
      <c r="F2855" s="2690"/>
      <c r="G2855" s="2580"/>
      <c r="H2855" s="2580"/>
      <c r="I2855" s="2580"/>
      <c r="J2855" s="2580"/>
      <c r="K2855" s="2580"/>
      <c r="L2855" s="2580"/>
      <c r="M2855" s="2580"/>
      <c r="N2855" s="2580"/>
      <c r="O2855" s="2580"/>
      <c r="P2855" s="2580"/>
      <c r="Q2855" s="2580"/>
      <c r="R2855" s="2580"/>
      <c r="S2855" s="2580"/>
      <c r="T2855" s="2580"/>
      <c r="U2855" s="2580"/>
      <c r="V2855" s="2580"/>
      <c r="W2855" s="2580"/>
      <c r="X2855" s="2580"/>
      <c r="Y2855" s="2580"/>
      <c r="Z2855" s="2580"/>
      <c r="AA2855" s="2580"/>
      <c r="AB2855" s="2580"/>
      <c r="AC2855" s="2580"/>
      <c r="AD2855" s="2580"/>
      <c r="AE2855" s="2580"/>
      <c r="AF2855" s="2580"/>
      <c r="AG2855" s="2580"/>
      <c r="AH2855" s="2580"/>
      <c r="AI2855" s="2580"/>
      <c r="AJ2855" s="2580"/>
      <c r="AK2855" s="2581"/>
    </row>
    <row r="2856" spans="2:40" ht="180.75" customHeight="1" thickBot="1" x14ac:dyDescent="0.25">
      <c r="B2856" s="3633" t="s">
        <v>5062</v>
      </c>
      <c r="C2856" s="3677"/>
      <c r="D2856" s="3721" t="s">
        <v>5420</v>
      </c>
      <c r="E2856" s="3722"/>
      <c r="F2856" s="3722"/>
      <c r="G2856" s="3722"/>
      <c r="H2856" s="3722"/>
      <c r="I2856" s="3722"/>
      <c r="J2856" s="3722"/>
      <c r="K2856" s="3723"/>
      <c r="L2856" s="2580"/>
      <c r="M2856" s="2580"/>
      <c r="N2856" s="2580"/>
      <c r="O2856" s="2580"/>
      <c r="P2856" s="2580"/>
      <c r="Q2856" s="2580"/>
      <c r="R2856" s="2580"/>
      <c r="S2856" s="2580"/>
      <c r="T2856" s="2580"/>
      <c r="U2856" s="2580"/>
      <c r="V2856" s="2580"/>
      <c r="W2856" s="2580"/>
      <c r="X2856" s="2580"/>
      <c r="Y2856" s="2580"/>
      <c r="Z2856" s="2580"/>
      <c r="AA2856" s="2580"/>
      <c r="AB2856" s="2580"/>
      <c r="AC2856" s="2580"/>
      <c r="AD2856" s="2580"/>
      <c r="AE2856" s="2580"/>
      <c r="AF2856" s="2580"/>
      <c r="AG2856" s="2580"/>
      <c r="AH2856" s="2580"/>
      <c r="AI2856" s="2580"/>
      <c r="AJ2856" s="2580"/>
      <c r="AK2856" s="2581"/>
    </row>
    <row r="2857" spans="2:40" ht="17.25" customHeight="1" thickBot="1" x14ac:dyDescent="0.25">
      <c r="B2857" s="3635"/>
      <c r="C2857" s="3626"/>
      <c r="D2857" s="3626"/>
      <c r="E2857" s="3626"/>
      <c r="F2857" s="3626"/>
      <c r="G2857" s="3626"/>
      <c r="H2857" s="3626"/>
      <c r="I2857" s="3626"/>
      <c r="J2857" s="3626"/>
      <c r="K2857" s="3626"/>
      <c r="L2857" s="3626"/>
      <c r="M2857" s="3626"/>
      <c r="N2857" s="3626"/>
      <c r="O2857" s="3626"/>
      <c r="P2857" s="3626"/>
      <c r="Q2857" s="3626"/>
      <c r="R2857" s="2580"/>
      <c r="S2857" s="2580"/>
      <c r="T2857" s="2580"/>
      <c r="U2857" s="2580"/>
      <c r="V2857" s="2580"/>
      <c r="W2857" s="2580"/>
      <c r="X2857" s="2580"/>
      <c r="Y2857" s="2580"/>
      <c r="Z2857" s="2580"/>
      <c r="AA2857" s="2580"/>
      <c r="AB2857" s="2580"/>
      <c r="AC2857" s="2580"/>
      <c r="AD2857" s="2580"/>
      <c r="AE2857" s="2580"/>
      <c r="AF2857" s="2580"/>
      <c r="AG2857" s="2580"/>
      <c r="AH2857" s="2580"/>
      <c r="AI2857" s="2580"/>
      <c r="AJ2857" s="2580"/>
      <c r="AK2857" s="2581"/>
    </row>
    <row r="2858" spans="2:40" ht="17.25" customHeight="1" thickBot="1" x14ac:dyDescent="0.25">
      <c r="B2858" s="3678" t="s">
        <v>5063</v>
      </c>
      <c r="C2858" s="3679"/>
      <c r="D2858" s="3627" t="s">
        <v>5053</v>
      </c>
      <c r="E2858" s="3627" t="s">
        <v>5064</v>
      </c>
      <c r="F2858" s="3685" t="s">
        <v>224</v>
      </c>
      <c r="G2858" s="3687"/>
      <c r="H2858" s="3687"/>
      <c r="I2858" s="3687"/>
      <c r="J2858" s="3687"/>
      <c r="K2858" s="3687"/>
      <c r="L2858" s="3687"/>
      <c r="M2858" s="3687"/>
      <c r="N2858" s="3687"/>
      <c r="O2858" s="3687"/>
      <c r="P2858" s="3687"/>
      <c r="Q2858" s="3687"/>
      <c r="R2858" s="3688"/>
      <c r="S2858" s="3685" t="s">
        <v>340</v>
      </c>
      <c r="T2858" s="3687"/>
      <c r="U2858" s="3687"/>
      <c r="V2858" s="3687"/>
      <c r="W2858" s="3687"/>
      <c r="X2858" s="3687"/>
      <c r="Y2858" s="3687"/>
      <c r="Z2858" s="3687"/>
      <c r="AA2858" s="3687"/>
      <c r="AB2858" s="3687"/>
      <c r="AC2858" s="3688"/>
      <c r="AD2858" s="3685" t="s">
        <v>225</v>
      </c>
      <c r="AE2858" s="3687"/>
      <c r="AF2858" s="3687"/>
      <c r="AG2858" s="3688"/>
      <c r="AH2858" s="3689" t="s">
        <v>5048</v>
      </c>
      <c r="AI2858" s="3690"/>
      <c r="AJ2858" s="3691"/>
      <c r="AK2858" s="2581"/>
    </row>
    <row r="2859" spans="2:40" ht="17.25" customHeight="1" thickBot="1" x14ac:dyDescent="0.25">
      <c r="B2859" s="3680"/>
      <c r="C2859" s="3681"/>
      <c r="D2859" s="3628"/>
      <c r="E2859" s="3628"/>
      <c r="F2859" s="3627" t="s">
        <v>5065</v>
      </c>
      <c r="G2859" s="3627" t="s">
        <v>5066</v>
      </c>
      <c r="H2859" s="3627" t="s">
        <v>5067</v>
      </c>
      <c r="I2859" s="3631" t="s">
        <v>5068</v>
      </c>
      <c r="J2859" s="3631" t="s">
        <v>5069</v>
      </c>
      <c r="K2859" s="3631" t="s">
        <v>5070</v>
      </c>
      <c r="L2859" s="3631" t="s">
        <v>5071</v>
      </c>
      <c r="M2859" s="4437" t="s">
        <v>5072</v>
      </c>
      <c r="N2859" s="4438"/>
      <c r="O2859" s="3631" t="s">
        <v>5073</v>
      </c>
      <c r="P2859" s="3631" t="s">
        <v>5074</v>
      </c>
      <c r="Q2859" s="3631" t="s">
        <v>5075</v>
      </c>
      <c r="R2859" s="3631" t="s">
        <v>5076</v>
      </c>
      <c r="S2859" s="3627" t="s">
        <v>5077</v>
      </c>
      <c r="T2859" s="3627" t="s">
        <v>5078</v>
      </c>
      <c r="U2859" s="3627" t="s">
        <v>5079</v>
      </c>
      <c r="V2859" s="3627" t="s">
        <v>5080</v>
      </c>
      <c r="W2859" s="3627" t="s">
        <v>5081</v>
      </c>
      <c r="X2859" s="3627" t="s">
        <v>5082</v>
      </c>
      <c r="Y2859" s="3627" t="s">
        <v>5083</v>
      </c>
      <c r="Z2859" s="3627" t="s">
        <v>5084</v>
      </c>
      <c r="AA2859" s="3627" t="s">
        <v>5085</v>
      </c>
      <c r="AB2859" s="3631" t="s">
        <v>5086</v>
      </c>
      <c r="AC2859" s="3631" t="s">
        <v>5087</v>
      </c>
      <c r="AD2859" s="3627" t="s">
        <v>5088</v>
      </c>
      <c r="AE2859" s="3627" t="s">
        <v>5089</v>
      </c>
      <c r="AF2859" s="3627" t="s">
        <v>5090</v>
      </c>
      <c r="AG2859" s="3627" t="s">
        <v>5091</v>
      </c>
      <c r="AH2859" s="3627" t="s">
        <v>1162</v>
      </c>
      <c r="AI2859" s="3627" t="s">
        <v>5049</v>
      </c>
      <c r="AJ2859" s="3627" t="s">
        <v>5050</v>
      </c>
      <c r="AK2859" s="2581"/>
    </row>
    <row r="2860" spans="2:40" ht="50.25" customHeight="1" thickBot="1" x14ac:dyDescent="0.25">
      <c r="B2860" s="4439"/>
      <c r="C2860" s="4440"/>
      <c r="D2860" s="3657"/>
      <c r="E2860" s="3657"/>
      <c r="F2860" s="3657"/>
      <c r="G2860" s="3657"/>
      <c r="H2860" s="3657"/>
      <c r="I2860" s="3693"/>
      <c r="J2860" s="3693"/>
      <c r="K2860" s="3693"/>
      <c r="L2860" s="3693"/>
      <c r="M2860" s="2689" t="s">
        <v>5092</v>
      </c>
      <c r="N2860" s="2688" t="s">
        <v>2809</v>
      </c>
      <c r="O2860" s="3693"/>
      <c r="P2860" s="3693"/>
      <c r="Q2860" s="3693"/>
      <c r="R2860" s="3693"/>
      <c r="S2860" s="3657"/>
      <c r="T2860" s="3657"/>
      <c r="U2860" s="3657"/>
      <c r="V2860" s="3657"/>
      <c r="W2860" s="3657"/>
      <c r="X2860" s="3657"/>
      <c r="Y2860" s="3657"/>
      <c r="Z2860" s="3657"/>
      <c r="AA2860" s="3657"/>
      <c r="AB2860" s="3693"/>
      <c r="AC2860" s="3693"/>
      <c r="AD2860" s="3657"/>
      <c r="AE2860" s="3657"/>
      <c r="AF2860" s="3657"/>
      <c r="AG2860" s="3657"/>
      <c r="AH2860" s="3657"/>
      <c r="AI2860" s="3657"/>
      <c r="AJ2860" s="3657"/>
      <c r="AK2860" s="2581"/>
    </row>
    <row r="2861" spans="2:40" ht="17.25" customHeight="1" x14ac:dyDescent="0.2">
      <c r="B2861" s="4435" t="s">
        <v>5421</v>
      </c>
      <c r="C2861" s="4460"/>
      <c r="D2861" s="2811" t="s">
        <v>5159</v>
      </c>
      <c r="E2861" s="2588">
        <v>6</v>
      </c>
      <c r="F2861" s="2588"/>
      <c r="G2861" s="2609"/>
      <c r="H2861" s="2609"/>
      <c r="I2861" s="2609"/>
      <c r="J2861" s="2651"/>
      <c r="K2861" s="2697"/>
      <c r="L2861" s="2697"/>
      <c r="M2861" s="2590">
        <v>63</v>
      </c>
      <c r="N2861" s="2661"/>
      <c r="O2861" s="2867">
        <v>0.18</v>
      </c>
      <c r="P2861" s="2745" t="s">
        <v>5422</v>
      </c>
      <c r="Q2861" s="2697"/>
      <c r="R2861" s="2697"/>
      <c r="S2861" s="2709"/>
      <c r="T2861" s="2609"/>
      <c r="U2861" s="2609"/>
      <c r="V2861" s="2610"/>
      <c r="W2861" s="2697"/>
      <c r="X2861" s="2687">
        <v>0.06</v>
      </c>
      <c r="Y2861" s="2610"/>
      <c r="Z2861" s="2610">
        <v>100</v>
      </c>
      <c r="AA2861" s="2610"/>
      <c r="AB2861" s="2610"/>
      <c r="AC2861" s="2745" t="s">
        <v>5423</v>
      </c>
      <c r="AD2861" s="2588"/>
      <c r="AE2861" s="2781">
        <v>10</v>
      </c>
      <c r="AF2861" s="2745" t="s">
        <v>1545</v>
      </c>
      <c r="AG2861" s="2687">
        <v>0.5</v>
      </c>
      <c r="AH2861" s="2655"/>
      <c r="AI2861" s="2655"/>
      <c r="AJ2861" s="2719"/>
      <c r="AK2861" s="2581"/>
    </row>
    <row r="2862" spans="2:40" ht="17.25" customHeight="1" x14ac:dyDescent="0.2">
      <c r="B2862" s="2582"/>
      <c r="C2862" s="2575"/>
      <c r="D2862" s="2575"/>
      <c r="E2862" s="2575"/>
      <c r="F2862" s="2575"/>
      <c r="G2862" s="2575"/>
      <c r="H2862" s="2575"/>
      <c r="I2862" s="2576"/>
      <c r="J2862" s="2576"/>
      <c r="K2862" s="2576"/>
      <c r="L2862" s="2576"/>
      <c r="M2862" s="2575"/>
      <c r="N2862" s="2576"/>
      <c r="O2862" s="2576"/>
      <c r="P2862" s="2576"/>
      <c r="Q2862" s="2576"/>
      <c r="R2862" s="2576"/>
      <c r="S2862" s="2575"/>
      <c r="T2862" s="2574"/>
      <c r="U2862" s="2574"/>
      <c r="V2862" s="2574"/>
      <c r="W2862" s="2574"/>
      <c r="X2862" s="2574"/>
      <c r="Y2862" s="2574"/>
      <c r="Z2862" s="2574"/>
      <c r="AA2862" s="2574"/>
      <c r="AB2862" s="2574"/>
      <c r="AC2862" s="2574"/>
      <c r="AD2862" s="2574"/>
      <c r="AE2862" s="2574"/>
      <c r="AF2862" s="2574"/>
      <c r="AG2862" s="2574"/>
      <c r="AH2862" s="2574"/>
      <c r="AI2862" s="2574"/>
      <c r="AJ2862" s="2577"/>
      <c r="AK2862" s="2581"/>
    </row>
    <row r="2863" spans="2:40" ht="17.25" customHeight="1" x14ac:dyDescent="0.2">
      <c r="B2863" s="3641" t="s">
        <v>5051</v>
      </c>
      <c r="C2863" s="3642"/>
      <c r="D2863" s="3701" t="s">
        <v>5424</v>
      </c>
      <c r="E2863" s="3701"/>
      <c r="F2863" s="2643"/>
      <c r="G2863" s="2643"/>
      <c r="H2863" s="2643"/>
      <c r="I2863" s="2643"/>
      <c r="J2863" s="2643"/>
      <c r="K2863" s="2643"/>
      <c r="L2863" s="2643"/>
      <c r="M2863" s="2643"/>
      <c r="N2863" s="2643"/>
      <c r="O2863" s="2643"/>
      <c r="P2863" s="2643"/>
      <c r="Q2863" s="2643"/>
      <c r="R2863" s="2643"/>
      <c r="S2863" s="2643"/>
      <c r="T2863" s="2643"/>
      <c r="U2863" s="2643"/>
      <c r="V2863" s="2643"/>
      <c r="W2863" s="2643"/>
      <c r="X2863" s="2643"/>
      <c r="Y2863" s="2643"/>
      <c r="Z2863" s="2643"/>
      <c r="AA2863" s="2643"/>
      <c r="AB2863" s="2643"/>
      <c r="AC2863" s="2643"/>
      <c r="AD2863" s="2643"/>
      <c r="AE2863" s="2643"/>
      <c r="AF2863" s="2643"/>
      <c r="AG2863" s="2643"/>
      <c r="AH2863" s="2643"/>
      <c r="AI2863" s="2643"/>
      <c r="AJ2863" s="2577"/>
      <c r="AK2863" s="2581"/>
      <c r="AL2863" s="258"/>
      <c r="AM2863" s="258"/>
      <c r="AN2863" s="258"/>
    </row>
    <row r="2864" spans="2:40" ht="17.25" customHeight="1" x14ac:dyDescent="0.2">
      <c r="B2864" s="3641" t="s">
        <v>5052</v>
      </c>
      <c r="C2864" s="3642"/>
      <c r="D2864" s="3702" t="s">
        <v>5147</v>
      </c>
      <c r="E2864" s="3702"/>
      <c r="F2864" s="3151"/>
      <c r="G2864" s="3151"/>
      <c r="H2864" s="3151"/>
      <c r="I2864" s="3151"/>
      <c r="J2864" s="3151"/>
      <c r="K2864" s="3151"/>
      <c r="L2864" s="3151"/>
      <c r="M2864" s="3151"/>
      <c r="N2864" s="3151"/>
      <c r="O2864" s="3151"/>
      <c r="P2864" s="3151"/>
      <c r="Q2864" s="3151"/>
      <c r="R2864" s="3151"/>
      <c r="S2864" s="3151"/>
      <c r="T2864" s="3151"/>
      <c r="U2864" s="3151"/>
      <c r="V2864" s="3151"/>
      <c r="W2864" s="3151"/>
      <c r="X2864" s="3151"/>
      <c r="Y2864" s="3151"/>
      <c r="Z2864" s="3151"/>
      <c r="AA2864" s="3151"/>
      <c r="AB2864" s="3151"/>
      <c r="AC2864" s="3151"/>
      <c r="AD2864" s="3151"/>
      <c r="AE2864" s="3151"/>
      <c r="AF2864" s="3151"/>
      <c r="AG2864" s="3151"/>
      <c r="AH2864" s="3151"/>
      <c r="AI2864" s="3151"/>
      <c r="AJ2864" s="2577"/>
      <c r="AK2864" s="2581"/>
      <c r="AL2864" s="258"/>
      <c r="AM2864" s="258"/>
      <c r="AN2864" s="258"/>
    </row>
    <row r="2865" spans="1:37" ht="17.25" customHeight="1" thickBot="1" x14ac:dyDescent="0.25">
      <c r="B2865" s="3645"/>
      <c r="C2865" s="3646"/>
      <c r="D2865" s="4441"/>
      <c r="E2865" s="4441"/>
      <c r="F2865" s="3647"/>
      <c r="G2865" s="3647"/>
      <c r="H2865" s="2583"/>
      <c r="I2865" s="2583"/>
      <c r="J2865" s="2583"/>
      <c r="K2865" s="2583"/>
      <c r="L2865" s="2583"/>
      <c r="M2865" s="2583"/>
      <c r="N2865" s="2583"/>
      <c r="O2865" s="2583"/>
      <c r="P2865" s="2583"/>
      <c r="Q2865" s="2583"/>
      <c r="R2865" s="2583"/>
      <c r="S2865" s="2583"/>
      <c r="T2865" s="2584"/>
      <c r="U2865" s="2584"/>
      <c r="V2865" s="2584"/>
      <c r="W2865" s="2584"/>
      <c r="X2865" s="2584"/>
      <c r="Y2865" s="2584"/>
      <c r="Z2865" s="2584"/>
      <c r="AA2865" s="2584"/>
      <c r="AB2865" s="2584"/>
      <c r="AC2865" s="2584"/>
      <c r="AD2865" s="2584"/>
      <c r="AE2865" s="2584"/>
      <c r="AF2865" s="2584"/>
      <c r="AG2865" s="2584"/>
      <c r="AH2865" s="2584"/>
      <c r="AI2865" s="2584"/>
      <c r="AJ2865" s="2585"/>
      <c r="AK2865" s="2586"/>
    </row>
    <row r="2866" spans="1:37" ht="17.25" customHeight="1" x14ac:dyDescent="0.3">
      <c r="B2866" s="2691" t="str">
        <f>+B2850</f>
        <v>.</v>
      </c>
      <c r="C2866" s="534"/>
      <c r="D2866" s="534"/>
      <c r="E2866" s="534"/>
      <c r="F2866" s="534"/>
      <c r="G2866" s="2413"/>
    </row>
    <row r="2867" spans="1:37" ht="15.75" customHeight="1" thickBot="1" x14ac:dyDescent="0.25">
      <c r="B2867" s="2396"/>
      <c r="C2867" s="2397"/>
      <c r="D2867" s="2391"/>
      <c r="E2867" s="2391"/>
      <c r="F2867" s="2391"/>
      <c r="G2867" s="2392"/>
    </row>
    <row r="2868" spans="1:37" ht="15.75" customHeight="1" thickTop="1" x14ac:dyDescent="0.2">
      <c r="B2868" s="4421" t="s">
        <v>5003</v>
      </c>
      <c r="C2868" s="4422"/>
      <c r="D2868" s="4422"/>
      <c r="E2868" s="4422"/>
      <c r="F2868" s="4422"/>
      <c r="G2868" s="4422"/>
      <c r="H2868" s="4422"/>
      <c r="I2868" s="4422"/>
      <c r="J2868" s="4422"/>
      <c r="K2868" s="4422"/>
      <c r="L2868" s="4422"/>
      <c r="M2868" s="4422"/>
      <c r="N2868" s="4422"/>
      <c r="O2868" s="4422"/>
      <c r="P2868" s="4422"/>
      <c r="Q2868" s="4422"/>
      <c r="R2868" s="4422"/>
      <c r="S2868" s="4422"/>
      <c r="T2868" s="4422"/>
      <c r="U2868" s="4422"/>
      <c r="V2868" s="4422"/>
      <c r="W2868" s="4422"/>
      <c r="X2868" s="4422"/>
      <c r="Y2868" s="4422"/>
      <c r="Z2868" s="4423"/>
    </row>
    <row r="2869" spans="1:37" ht="29.25" customHeight="1" x14ac:dyDescent="0.2">
      <c r="B2869" s="2336" t="s">
        <v>1003</v>
      </c>
      <c r="C2869" s="2337" t="s">
        <v>1642</v>
      </c>
      <c r="D2869" s="2337" t="s">
        <v>5004</v>
      </c>
      <c r="E2869" s="2337" t="s">
        <v>5005</v>
      </c>
      <c r="F2869" s="2337" t="s">
        <v>5006</v>
      </c>
      <c r="G2869" s="2337" t="s">
        <v>5007</v>
      </c>
      <c r="H2869" s="2337" t="s">
        <v>5008</v>
      </c>
      <c r="I2869" s="2337" t="s">
        <v>5009</v>
      </c>
      <c r="J2869" s="2337" t="s">
        <v>5010</v>
      </c>
      <c r="K2869" s="2337" t="s">
        <v>4498</v>
      </c>
      <c r="L2869" s="2337" t="s">
        <v>4075</v>
      </c>
      <c r="M2869" s="2337" t="s">
        <v>5011</v>
      </c>
      <c r="N2869" s="2337" t="s">
        <v>5012</v>
      </c>
      <c r="O2869" s="2337" t="s">
        <v>5013</v>
      </c>
      <c r="P2869" s="2337" t="s">
        <v>5014</v>
      </c>
      <c r="Q2869" s="2337" t="s">
        <v>4900</v>
      </c>
      <c r="R2869" s="2337" t="s">
        <v>4901</v>
      </c>
      <c r="S2869" s="4429" t="s">
        <v>2970</v>
      </c>
      <c r="T2869" s="4430"/>
      <c r="U2869" s="4429" t="s">
        <v>5015</v>
      </c>
      <c r="V2869" s="4430"/>
      <c r="W2869" s="4431" t="s">
        <v>5016</v>
      </c>
      <c r="X2869" s="4431"/>
      <c r="Y2869" s="4431" t="s">
        <v>5017</v>
      </c>
      <c r="Z2869" s="4432"/>
    </row>
    <row r="2870" spans="1:37" ht="15.75" customHeight="1" x14ac:dyDescent="0.2">
      <c r="B2870" s="2344" t="s">
        <v>5018</v>
      </c>
      <c r="C2870" s="2345" t="s">
        <v>783</v>
      </c>
      <c r="D2870" s="2405">
        <v>2.25</v>
      </c>
      <c r="E2870" s="2406">
        <v>600</v>
      </c>
      <c r="F2870" s="2406">
        <v>1000000</v>
      </c>
      <c r="G2870" s="2406">
        <f>+E2870*1.12</f>
        <v>672.00000000000011</v>
      </c>
      <c r="H2870" s="2406">
        <f>+F2870*1.12</f>
        <v>1120000</v>
      </c>
      <c r="I2870" s="2407">
        <v>0.04</v>
      </c>
      <c r="J2870" s="2407">
        <f>+I2870*1.12</f>
        <v>4.4800000000000006E-2</v>
      </c>
      <c r="K2870" s="2407">
        <v>4.9000000000000002E-2</v>
      </c>
      <c r="L2870" s="2407">
        <f>+K2870*1.12</f>
        <v>5.4880000000000005E-2</v>
      </c>
      <c r="M2870" s="2408">
        <v>0.15</v>
      </c>
      <c r="N2870" s="2409">
        <f>+M2870*1.12</f>
        <v>0.16800000000000001</v>
      </c>
      <c r="O2870" s="2408">
        <v>0.15</v>
      </c>
      <c r="P2870" s="2409">
        <f>+O2870*1.12</f>
        <v>0.16800000000000001</v>
      </c>
      <c r="Q2870" s="2402" t="s">
        <v>4909</v>
      </c>
      <c r="R2870" s="2402">
        <f>+Q2870*1.12</f>
        <v>0.16800000000000001</v>
      </c>
      <c r="S2870" s="2345" t="s">
        <v>5019</v>
      </c>
      <c r="T2870" s="2345" t="s">
        <v>5020</v>
      </c>
      <c r="U2870" s="2345" t="s">
        <v>5021</v>
      </c>
      <c r="V2870" s="2345" t="s">
        <v>5022</v>
      </c>
      <c r="W2870" s="2345" t="s">
        <v>5021</v>
      </c>
      <c r="X2870" s="2345" t="s">
        <v>5022</v>
      </c>
      <c r="Y2870" s="2345" t="s">
        <v>5021</v>
      </c>
      <c r="Z2870" s="2410" t="s">
        <v>5022</v>
      </c>
    </row>
    <row r="2871" spans="1:37" ht="15.75" customHeight="1" x14ac:dyDescent="0.2">
      <c r="B2871" s="2344" t="s">
        <v>5018</v>
      </c>
      <c r="C2871" s="2402" t="s">
        <v>2041</v>
      </c>
      <c r="D2871" s="2411">
        <v>2.25</v>
      </c>
      <c r="E2871" s="2406">
        <v>600</v>
      </c>
      <c r="F2871" s="2406">
        <v>1000000</v>
      </c>
      <c r="G2871" s="2406">
        <f>+E2871*1.12</f>
        <v>672.00000000000011</v>
      </c>
      <c r="H2871" s="2406">
        <f>+F2871*1.12</f>
        <v>1120000</v>
      </c>
      <c r="I2871" s="2407">
        <v>0.04</v>
      </c>
      <c r="J2871" s="2407">
        <f>+I2871*1.12</f>
        <v>4.4800000000000006E-2</v>
      </c>
      <c r="K2871" s="2407">
        <v>4.9000000000000002E-2</v>
      </c>
      <c r="L2871" s="2407">
        <f>+K2871*1.12</f>
        <v>5.4880000000000005E-2</v>
      </c>
      <c r="M2871" s="2408">
        <v>0.15</v>
      </c>
      <c r="N2871" s="2409">
        <f>+M2871*1.12</f>
        <v>0.16800000000000001</v>
      </c>
      <c r="O2871" s="2408">
        <v>0.15</v>
      </c>
      <c r="P2871" s="2409">
        <f>+O2871*1.12</f>
        <v>0.16800000000000001</v>
      </c>
      <c r="Q2871" s="2402" t="s">
        <v>4909</v>
      </c>
      <c r="R2871" s="2402">
        <f>+Q2871*1.12</f>
        <v>0.16800000000000001</v>
      </c>
      <c r="S2871" s="2345" t="s">
        <v>5019</v>
      </c>
      <c r="T2871" s="2345" t="s">
        <v>5020</v>
      </c>
      <c r="U2871" s="2345" t="s">
        <v>5021</v>
      </c>
      <c r="V2871" s="2345" t="s">
        <v>5022</v>
      </c>
      <c r="W2871" s="2345" t="s">
        <v>5021</v>
      </c>
      <c r="X2871" s="2345" t="s">
        <v>5022</v>
      </c>
      <c r="Y2871" s="2345" t="s">
        <v>5021</v>
      </c>
      <c r="Z2871" s="2410" t="s">
        <v>5022</v>
      </c>
    </row>
    <row r="2872" spans="1:37" ht="15.75" customHeight="1" x14ac:dyDescent="0.2">
      <c r="B2872" s="3792" t="s">
        <v>3789</v>
      </c>
      <c r="C2872" s="3793"/>
      <c r="D2872" s="3793"/>
      <c r="E2872" s="3793"/>
      <c r="F2872" s="3793"/>
      <c r="G2872" s="3793"/>
      <c r="H2872" s="3793"/>
      <c r="I2872" s="3793"/>
      <c r="J2872" s="3793"/>
      <c r="K2872" s="3793"/>
      <c r="L2872" s="3793"/>
      <c r="M2872" s="3793"/>
      <c r="N2872" s="3793"/>
      <c r="O2872" s="3793"/>
      <c r="P2872" s="3793"/>
      <c r="Q2872" s="3793"/>
      <c r="R2872" s="3793"/>
      <c r="S2872" s="3793"/>
      <c r="T2872" s="3793"/>
      <c r="U2872" s="3793"/>
      <c r="V2872" s="3793"/>
      <c r="W2872" s="3793"/>
      <c r="X2872" s="3793"/>
      <c r="Y2872" s="3793"/>
      <c r="Z2872" s="3794"/>
    </row>
    <row r="2873" spans="1:37" ht="15.75" customHeight="1" x14ac:dyDescent="0.2">
      <c r="B2873" s="3792" t="s">
        <v>5023</v>
      </c>
      <c r="C2873" s="4433"/>
      <c r="D2873" s="4433"/>
      <c r="E2873" s="4433"/>
      <c r="F2873" s="4433"/>
      <c r="G2873" s="4433"/>
      <c r="H2873" s="4433"/>
      <c r="I2873" s="4433"/>
      <c r="J2873" s="4433"/>
      <c r="K2873" s="4433"/>
      <c r="L2873" s="4433"/>
      <c r="M2873" s="4433"/>
      <c r="N2873" s="4433"/>
      <c r="O2873" s="4433"/>
      <c r="P2873" s="4433"/>
      <c r="Q2873" s="4433"/>
      <c r="R2873" s="4433"/>
      <c r="S2873" s="4433"/>
      <c r="T2873" s="4433"/>
      <c r="U2873" s="4433"/>
      <c r="V2873" s="4433"/>
      <c r="W2873" s="4433"/>
      <c r="X2873" s="4433"/>
      <c r="Y2873" s="4433"/>
      <c r="Z2873" s="4434"/>
    </row>
    <row r="2874" spans="1:37" ht="15.75" customHeight="1" x14ac:dyDescent="0.2">
      <c r="B2874" s="3779" t="s">
        <v>342</v>
      </c>
      <c r="C2874" s="3780"/>
      <c r="D2874" s="3780"/>
      <c r="E2874" s="3780"/>
      <c r="F2874" s="3780"/>
      <c r="G2874" s="3780"/>
      <c r="H2874" s="3780"/>
      <c r="I2874" s="3780"/>
      <c r="J2874" s="3780"/>
      <c r="K2874" s="3780"/>
      <c r="L2874" s="3780"/>
      <c r="M2874" s="3780"/>
      <c r="N2874" s="3780"/>
      <c r="O2874" s="3780"/>
      <c r="P2874" s="3780"/>
      <c r="Q2874" s="3780"/>
      <c r="R2874" s="3780"/>
      <c r="S2874" s="3780"/>
      <c r="T2874" s="3780"/>
      <c r="U2874" s="3780"/>
      <c r="V2874" s="3780"/>
      <c r="W2874" s="3780"/>
      <c r="X2874" s="3780"/>
      <c r="Y2874" s="3780"/>
      <c r="Z2874" s="3781"/>
    </row>
    <row r="2875" spans="1:37" ht="15.75" customHeight="1" thickBot="1" x14ac:dyDescent="0.25">
      <c r="B2875" s="3786" t="s">
        <v>5024</v>
      </c>
      <c r="C2875" s="3787"/>
      <c r="D2875" s="3787"/>
      <c r="E2875" s="3787"/>
      <c r="F2875" s="3787"/>
      <c r="G2875" s="3787"/>
      <c r="H2875" s="3787"/>
      <c r="I2875" s="3787"/>
      <c r="J2875" s="3787"/>
      <c r="K2875" s="3787"/>
      <c r="L2875" s="3787"/>
      <c r="M2875" s="3787"/>
      <c r="N2875" s="3787"/>
      <c r="O2875" s="3787"/>
      <c r="P2875" s="3787"/>
      <c r="Q2875" s="3787"/>
      <c r="R2875" s="3787"/>
      <c r="S2875" s="3787"/>
      <c r="T2875" s="3787"/>
      <c r="U2875" s="3787"/>
      <c r="V2875" s="3787"/>
      <c r="W2875" s="3787"/>
      <c r="X2875" s="3787"/>
      <c r="Y2875" s="3787"/>
      <c r="Z2875" s="3788"/>
    </row>
    <row r="2876" spans="1:37" ht="15.75" customHeight="1" thickTop="1" x14ac:dyDescent="0.2">
      <c r="A2876" s="2404"/>
      <c r="B2876" s="3803" t="str">
        <f>+B2866</f>
        <v>.</v>
      </c>
      <c r="C2876" s="3803"/>
      <c r="D2876" s="2391"/>
      <c r="E2876" s="2391"/>
      <c r="F2876" s="2391"/>
      <c r="G2876" s="2392"/>
    </row>
    <row r="2877" spans="1:37" ht="17.25" customHeight="1" thickBot="1" x14ac:dyDescent="0.25">
      <c r="B2877" s="2391"/>
      <c r="C2877" s="2391"/>
      <c r="D2877" s="2391"/>
      <c r="E2877" s="2391"/>
      <c r="F2877" s="2391"/>
      <c r="G2877" s="2392"/>
    </row>
    <row r="2878" spans="1:37" ht="31.5" customHeight="1" thickTop="1" x14ac:dyDescent="0.2">
      <c r="B2878" s="3816" t="s">
        <v>4962</v>
      </c>
      <c r="C2878" s="3817"/>
      <c r="D2878" s="2391"/>
      <c r="E2878" s="2391"/>
      <c r="F2878" s="2391"/>
      <c r="G2878" s="2392"/>
    </row>
    <row r="2879" spans="1:37" ht="17.25" customHeight="1" x14ac:dyDescent="0.2">
      <c r="B2879" s="3782" t="s">
        <v>4963</v>
      </c>
      <c r="C2879" s="3783"/>
      <c r="D2879" s="2391"/>
      <c r="E2879" s="2391"/>
      <c r="F2879" s="2391"/>
      <c r="G2879" s="2392"/>
    </row>
    <row r="2880" spans="1:37" ht="17.25" customHeight="1" x14ac:dyDescent="0.25">
      <c r="B2880" s="3784" t="s">
        <v>4964</v>
      </c>
      <c r="C2880" s="3785"/>
      <c r="D2880" s="2391"/>
      <c r="E2880" s="2391"/>
      <c r="F2880" s="2391"/>
      <c r="G2880" s="2392"/>
    </row>
    <row r="2881" spans="2:7" ht="31.5" customHeight="1" x14ac:dyDescent="0.2">
      <c r="B2881" s="3804" t="s">
        <v>4965</v>
      </c>
      <c r="C2881" s="3805"/>
      <c r="D2881" s="2403"/>
      <c r="E2881" s="2391"/>
      <c r="F2881" s="2391"/>
      <c r="G2881" s="2392"/>
    </row>
    <row r="2882" spans="2:7" ht="72" customHeight="1" x14ac:dyDescent="0.2">
      <c r="B2882" s="3818" t="s">
        <v>5027</v>
      </c>
      <c r="C2882" s="3805"/>
      <c r="D2882" s="2391"/>
      <c r="E2882" s="2391"/>
      <c r="F2882" s="2391"/>
      <c r="G2882" s="2392"/>
    </row>
    <row r="2883" spans="2:7" ht="19.5" customHeight="1" x14ac:dyDescent="0.2">
      <c r="B2883" s="4427" t="s">
        <v>4966</v>
      </c>
      <c r="C2883" s="4428"/>
      <c r="D2883" s="2391"/>
      <c r="E2883" s="2391"/>
      <c r="F2883" s="2391"/>
      <c r="G2883" s="2392"/>
    </row>
    <row r="2884" spans="2:7" ht="36.75" customHeight="1" x14ac:dyDescent="0.2">
      <c r="B2884" s="3818" t="s">
        <v>5028</v>
      </c>
      <c r="C2884" s="3805"/>
      <c r="D2884" s="2391"/>
      <c r="E2884" s="2391"/>
      <c r="F2884" s="2391"/>
      <c r="G2884" s="2392"/>
    </row>
    <row r="2885" spans="2:7" ht="20.25" customHeight="1" x14ac:dyDescent="0.2">
      <c r="B2885" s="3804" t="s">
        <v>4967</v>
      </c>
      <c r="C2885" s="3805"/>
      <c r="D2885" s="2391"/>
      <c r="E2885" s="2391"/>
      <c r="F2885" s="2391"/>
      <c r="G2885" s="2392"/>
    </row>
    <row r="2886" spans="2:7" ht="17.25" customHeight="1" x14ac:dyDescent="0.2">
      <c r="B2886" s="3804" t="s">
        <v>4968</v>
      </c>
      <c r="C2886" s="3805"/>
      <c r="D2886" s="2391"/>
      <c r="E2886" s="2391"/>
      <c r="F2886" s="2391"/>
      <c r="G2886" s="2392"/>
    </row>
    <row r="2887" spans="2:7" ht="16.5" customHeight="1" x14ac:dyDescent="0.2">
      <c r="B2887" s="3804" t="s">
        <v>4969</v>
      </c>
      <c r="C2887" s="3805"/>
      <c r="D2887" s="2391"/>
      <c r="E2887" s="2391"/>
      <c r="F2887" s="2391"/>
      <c r="G2887" s="2392"/>
    </row>
    <row r="2888" spans="2:7" ht="33.75" customHeight="1" x14ac:dyDescent="0.2">
      <c r="B2888" s="3804" t="s">
        <v>4970</v>
      </c>
      <c r="C2888" s="3805"/>
      <c r="D2888" s="2391"/>
      <c r="E2888" s="2391"/>
      <c r="F2888" s="2391"/>
      <c r="G2888" s="2392"/>
    </row>
    <row r="2889" spans="2:7" ht="33.75" customHeight="1" x14ac:dyDescent="0.2">
      <c r="B2889" s="3804" t="s">
        <v>4971</v>
      </c>
      <c r="C2889" s="3805"/>
      <c r="D2889" s="2391"/>
      <c r="E2889" s="2391"/>
      <c r="F2889" s="2391"/>
      <c r="G2889" s="2392"/>
    </row>
    <row r="2890" spans="2:7" ht="33.75" customHeight="1" x14ac:dyDescent="0.2">
      <c r="B2890" s="3804" t="s">
        <v>4972</v>
      </c>
      <c r="C2890" s="3805"/>
      <c r="D2890" s="2391"/>
      <c r="E2890" s="2391"/>
      <c r="F2890" s="2391"/>
      <c r="G2890" s="2392"/>
    </row>
    <row r="2891" spans="2:7" ht="39" customHeight="1" x14ac:dyDescent="0.2">
      <c r="B2891" s="3804" t="s">
        <v>4973</v>
      </c>
      <c r="C2891" s="3805"/>
      <c r="D2891" s="2391"/>
      <c r="E2891" s="2391"/>
      <c r="F2891" s="2391"/>
      <c r="G2891" s="2392"/>
    </row>
    <row r="2892" spans="2:7" ht="33.75" customHeight="1" x14ac:dyDescent="0.2">
      <c r="B2892" s="3804" t="s">
        <v>4974</v>
      </c>
      <c r="C2892" s="3805"/>
      <c r="D2892" s="2391"/>
      <c r="E2892" s="2391"/>
      <c r="F2892" s="2391"/>
      <c r="G2892" s="2392"/>
    </row>
    <row r="2893" spans="2:7" ht="33.75" customHeight="1" x14ac:dyDescent="0.2">
      <c r="B2893" s="3804" t="s">
        <v>4975</v>
      </c>
      <c r="C2893" s="3805"/>
      <c r="D2893" s="2391"/>
      <c r="E2893" s="2391"/>
      <c r="F2893" s="2391"/>
      <c r="G2893" s="2392"/>
    </row>
    <row r="2894" spans="2:7" ht="45" customHeight="1" x14ac:dyDescent="0.2">
      <c r="B2894" s="3804" t="s">
        <v>4976</v>
      </c>
      <c r="C2894" s="3805"/>
      <c r="D2894" s="2391"/>
      <c r="E2894" s="2391"/>
      <c r="F2894" s="2391"/>
      <c r="G2894" s="2392"/>
    </row>
    <row r="2895" spans="2:7" ht="46.5" customHeight="1" x14ac:dyDescent="0.2">
      <c r="B2895" s="3818" t="s">
        <v>5029</v>
      </c>
      <c r="C2895" s="3805"/>
      <c r="D2895" s="2391"/>
      <c r="E2895" s="2391"/>
      <c r="F2895" s="2391"/>
      <c r="G2895" s="2392"/>
    </row>
    <row r="2896" spans="2:7" ht="29.25" customHeight="1" thickBot="1" x14ac:dyDescent="0.25">
      <c r="B2896" s="3812" t="s">
        <v>4977</v>
      </c>
      <c r="C2896" s="3813"/>
      <c r="D2896" s="2391"/>
      <c r="E2896" s="2391"/>
      <c r="F2896" s="2391"/>
      <c r="G2896" s="2392"/>
    </row>
    <row r="2897" spans="2:7" ht="17.25" customHeight="1" thickTop="1" x14ac:dyDescent="0.2">
      <c r="B2897" s="3814" t="str">
        <f>+B2876</f>
        <v>.</v>
      </c>
      <c r="C2897" s="3815"/>
      <c r="D2897" s="2391"/>
      <c r="E2897" s="2391"/>
      <c r="F2897" s="2391"/>
      <c r="G2897" s="2392"/>
    </row>
    <row r="2898" spans="2:7" ht="17.25" customHeight="1" thickBot="1" x14ac:dyDescent="0.35">
      <c r="B2898" s="2333"/>
      <c r="C2898" s="2330"/>
      <c r="D2898" s="534"/>
      <c r="E2898" s="534"/>
      <c r="F2898" s="534"/>
      <c r="G2898" s="2331"/>
    </row>
    <row r="2899" spans="2:7" ht="18.75" customHeight="1" thickTop="1" x14ac:dyDescent="0.3">
      <c r="B2899" s="3806" t="s">
        <v>4922</v>
      </c>
      <c r="C2899" s="3807"/>
      <c r="D2899" s="534"/>
      <c r="E2899" s="534"/>
      <c r="F2899" s="534"/>
      <c r="G2899" s="2331"/>
    </row>
    <row r="2900" spans="2:7" ht="17.25" customHeight="1" x14ac:dyDescent="0.3">
      <c r="B2900" s="2348"/>
      <c r="C2900" s="2349"/>
      <c r="D2900" s="534"/>
      <c r="E2900" s="534"/>
      <c r="F2900" s="534"/>
      <c r="G2900" s="2331"/>
    </row>
    <row r="2901" spans="2:7" ht="17.25" customHeight="1" x14ac:dyDescent="0.3">
      <c r="B2901" s="2350" t="s">
        <v>4923</v>
      </c>
      <c r="C2901" s="2351" t="s">
        <v>4924</v>
      </c>
      <c r="D2901" s="534"/>
      <c r="E2901" s="534"/>
      <c r="F2901" s="534"/>
      <c r="G2901" s="2331"/>
    </row>
    <row r="2902" spans="2:7" ht="37.5" customHeight="1" x14ac:dyDescent="0.3">
      <c r="B2902" s="2352" t="s">
        <v>4925</v>
      </c>
      <c r="C2902" s="2351" t="s">
        <v>4926</v>
      </c>
      <c r="D2902" s="534"/>
      <c r="E2902" s="534"/>
      <c r="F2902" s="534"/>
      <c r="G2902" s="2331"/>
    </row>
    <row r="2903" spans="2:7" ht="40.5" customHeight="1" x14ac:dyDescent="0.3">
      <c r="B2903" s="2352" t="s">
        <v>4927</v>
      </c>
      <c r="C2903" s="2351" t="s">
        <v>4928</v>
      </c>
      <c r="D2903" s="534"/>
      <c r="E2903" s="534"/>
      <c r="F2903" s="534"/>
      <c r="G2903" s="2331"/>
    </row>
    <row r="2904" spans="2:7" ht="17.25" customHeight="1" x14ac:dyDescent="0.3">
      <c r="B2904" s="3808" t="s">
        <v>4929</v>
      </c>
      <c r="C2904" s="3809"/>
      <c r="D2904" s="534"/>
      <c r="E2904" s="534"/>
      <c r="F2904" s="534"/>
      <c r="G2904" s="2331"/>
    </row>
    <row r="2905" spans="2:7" ht="17.25" customHeight="1" x14ac:dyDescent="0.3">
      <c r="B2905" s="3810" t="s">
        <v>4930</v>
      </c>
      <c r="C2905" s="3811"/>
      <c r="D2905" s="534"/>
      <c r="E2905" s="534"/>
      <c r="F2905" s="534"/>
      <c r="G2905" s="2331"/>
    </row>
    <row r="2906" spans="2:7" ht="17.25" customHeight="1" x14ac:dyDescent="0.3">
      <c r="B2906" s="3795" t="s">
        <v>3956</v>
      </c>
      <c r="C2906" s="3796"/>
      <c r="D2906" s="534"/>
      <c r="E2906" s="534"/>
      <c r="F2906" s="534"/>
      <c r="G2906" s="2331"/>
    </row>
    <row r="2907" spans="2:7" ht="32.25" customHeight="1" x14ac:dyDescent="0.3">
      <c r="B2907" s="3797" t="s">
        <v>4931</v>
      </c>
      <c r="C2907" s="3798"/>
      <c r="D2907" s="534"/>
      <c r="E2907" s="534"/>
      <c r="F2907" s="534"/>
      <c r="G2907" s="2331"/>
    </row>
    <row r="2908" spans="2:7" ht="43.5" customHeight="1" x14ac:dyDescent="0.3">
      <c r="B2908" s="3797" t="s">
        <v>4932</v>
      </c>
      <c r="C2908" s="3798"/>
      <c r="D2908" s="534"/>
      <c r="E2908" s="534"/>
      <c r="F2908" s="534"/>
      <c r="G2908" s="2331"/>
    </row>
    <row r="2909" spans="2:7" ht="64.5" customHeight="1" x14ac:dyDescent="0.3">
      <c r="B2909" s="3797" t="s">
        <v>4933</v>
      </c>
      <c r="C2909" s="3798"/>
      <c r="D2909" s="534"/>
      <c r="E2909" s="534"/>
      <c r="F2909" s="534"/>
      <c r="G2909" s="2331"/>
    </row>
    <row r="2910" spans="2:7" ht="64.5" customHeight="1" x14ac:dyDescent="0.3">
      <c r="B2910" s="3799" t="s">
        <v>4934</v>
      </c>
      <c r="C2910" s="3800"/>
      <c r="D2910" s="534"/>
      <c r="E2910" s="534"/>
      <c r="F2910" s="534"/>
      <c r="G2910" s="2331"/>
    </row>
    <row r="2911" spans="2:7" ht="42.75" customHeight="1" x14ac:dyDescent="0.3">
      <c r="B2911" s="3797" t="s">
        <v>4935</v>
      </c>
      <c r="C2911" s="3798"/>
      <c r="D2911" s="534"/>
      <c r="E2911" s="534"/>
      <c r="F2911" s="534"/>
      <c r="G2911" s="2331"/>
    </row>
    <row r="2912" spans="2:7" ht="49.5" customHeight="1" x14ac:dyDescent="0.3">
      <c r="B2912" s="3801" t="s">
        <v>4936</v>
      </c>
      <c r="C2912" s="3802"/>
      <c r="D2912" s="534"/>
      <c r="E2912" s="534"/>
      <c r="F2912" s="534"/>
      <c r="G2912" s="2331"/>
    </row>
    <row r="2913" spans="2:19" ht="35.25" customHeight="1" x14ac:dyDescent="0.3">
      <c r="B2913" s="3801" t="s">
        <v>4937</v>
      </c>
      <c r="C2913" s="3802"/>
      <c r="D2913" s="534"/>
      <c r="E2913" s="534"/>
      <c r="F2913" s="534"/>
      <c r="G2913" s="2331"/>
    </row>
    <row r="2914" spans="2:19" ht="36" customHeight="1" x14ac:dyDescent="0.3">
      <c r="B2914" s="3797" t="s">
        <v>4938</v>
      </c>
      <c r="C2914" s="3798"/>
      <c r="D2914" s="534"/>
      <c r="E2914" s="534"/>
      <c r="F2914" s="534"/>
      <c r="G2914" s="2331"/>
    </row>
    <row r="2915" spans="2:19" ht="64.5" customHeight="1" x14ac:dyDescent="0.3">
      <c r="B2915" s="3797" t="s">
        <v>4939</v>
      </c>
      <c r="C2915" s="3798"/>
      <c r="D2915" s="534"/>
      <c r="E2915" s="534"/>
      <c r="F2915" s="534"/>
      <c r="G2915" s="2331"/>
    </row>
    <row r="2916" spans="2:19" ht="64.5" customHeight="1" x14ac:dyDescent="0.3">
      <c r="B2916" s="3797" t="s">
        <v>4940</v>
      </c>
      <c r="C2916" s="3798"/>
      <c r="D2916" s="534"/>
      <c r="E2916" s="534"/>
      <c r="F2916" s="534"/>
      <c r="G2916" s="2331"/>
    </row>
    <row r="2917" spans="2:19" ht="17.25" customHeight="1" x14ac:dyDescent="0.3">
      <c r="B2917" s="3801" t="s">
        <v>3576</v>
      </c>
      <c r="C2917" s="3802"/>
      <c r="D2917" s="534"/>
      <c r="E2917" s="534"/>
      <c r="F2917" s="534"/>
      <c r="G2917" s="2331"/>
    </row>
    <row r="2918" spans="2:19" ht="17.25" customHeight="1" thickBot="1" x14ac:dyDescent="0.35">
      <c r="B2918" s="4419" t="s">
        <v>4941</v>
      </c>
      <c r="C2918" s="4420"/>
      <c r="D2918" s="534"/>
      <c r="E2918" s="534"/>
      <c r="F2918" s="534"/>
      <c r="G2918" s="2331"/>
    </row>
    <row r="2919" spans="2:19" ht="17.25" customHeight="1" thickTop="1" x14ac:dyDescent="0.3">
      <c r="B2919" s="3814" t="str">
        <f>+B2897</f>
        <v>.</v>
      </c>
      <c r="C2919" s="3815"/>
      <c r="D2919" s="534"/>
      <c r="E2919" s="534"/>
      <c r="F2919" s="534"/>
      <c r="G2919" s="2331"/>
    </row>
    <row r="2920" spans="2:19" ht="17.25" customHeight="1" thickBot="1" x14ac:dyDescent="0.35">
      <c r="B2920" s="2333"/>
      <c r="C2920" s="2330"/>
      <c r="D2920" s="534"/>
      <c r="E2920" s="534"/>
      <c r="F2920" s="534"/>
      <c r="G2920" s="2331"/>
    </row>
    <row r="2921" spans="2:19" ht="17.25" customHeight="1" thickTop="1" x14ac:dyDescent="0.2">
      <c r="B2921" s="3789" t="s">
        <v>4919</v>
      </c>
      <c r="C2921" s="3790"/>
      <c r="D2921" s="3790"/>
      <c r="E2921" s="3790"/>
      <c r="F2921" s="3790"/>
      <c r="G2921" s="3790"/>
      <c r="H2921" s="3790"/>
      <c r="I2921" s="3790"/>
      <c r="J2921" s="3790"/>
      <c r="K2921" s="3790"/>
      <c r="L2921" s="3790"/>
      <c r="M2921" s="3790"/>
      <c r="N2921" s="3790"/>
      <c r="O2921" s="3790"/>
      <c r="P2921" s="3790"/>
      <c r="Q2921" s="3790"/>
      <c r="R2921" s="3790"/>
      <c r="S2921" s="3791"/>
    </row>
    <row r="2922" spans="2:19" ht="45.75" customHeight="1" x14ac:dyDescent="0.2">
      <c r="B2922" s="2336" t="s">
        <v>1003</v>
      </c>
      <c r="C2922" s="2337" t="s">
        <v>1642</v>
      </c>
      <c r="D2922" s="2337" t="s">
        <v>1875</v>
      </c>
      <c r="E2922" s="2337" t="s">
        <v>81</v>
      </c>
      <c r="F2922" s="2337" t="s">
        <v>297</v>
      </c>
      <c r="G2922" s="2337" t="s">
        <v>205</v>
      </c>
      <c r="H2922" s="2337" t="s">
        <v>4912</v>
      </c>
      <c r="I2922" s="2337" t="s">
        <v>4913</v>
      </c>
      <c r="J2922" s="2337" t="s">
        <v>4914</v>
      </c>
      <c r="K2922" s="2337" t="s">
        <v>4897</v>
      </c>
      <c r="L2922" s="2337" t="s">
        <v>4075</v>
      </c>
      <c r="M2922" s="2337" t="s">
        <v>4898</v>
      </c>
      <c r="N2922" s="2337" t="s">
        <v>4899</v>
      </c>
      <c r="O2922" s="2337" t="s">
        <v>4900</v>
      </c>
      <c r="P2922" s="2337" t="s">
        <v>4901</v>
      </c>
      <c r="Q2922" s="2337" t="s">
        <v>2970</v>
      </c>
      <c r="R2922" s="2337" t="s">
        <v>4902</v>
      </c>
      <c r="S2922" s="2338" t="s">
        <v>2039</v>
      </c>
    </row>
    <row r="2923" spans="2:19" ht="17.25" customHeight="1" x14ac:dyDescent="0.2">
      <c r="B2923" s="2344" t="s">
        <v>4919</v>
      </c>
      <c r="C2923" s="2300" t="s">
        <v>2041</v>
      </c>
      <c r="D2923" s="2345" t="s">
        <v>4916</v>
      </c>
      <c r="E2923" s="2346">
        <f>+G2923+H2923+I2923</f>
        <v>25</v>
      </c>
      <c r="F2923" s="2346">
        <f>+E2923*1.12</f>
        <v>28.000000000000004</v>
      </c>
      <c r="G2923" s="2346">
        <v>15.5</v>
      </c>
      <c r="H2923" s="2346">
        <v>9</v>
      </c>
      <c r="I2923" s="2346">
        <v>0.5</v>
      </c>
      <c r="J2923" s="2347" t="s">
        <v>4920</v>
      </c>
      <c r="K2923" s="2300">
        <v>0.15</v>
      </c>
      <c r="L2923" s="2300">
        <f>+K2923*1.12</f>
        <v>0.16800000000000001</v>
      </c>
      <c r="M2923" s="2300">
        <v>0.15</v>
      </c>
      <c r="N2923" s="2283">
        <f>+M2923*1.12</f>
        <v>0.16800000000000001</v>
      </c>
      <c r="O2923" s="2300" t="s">
        <v>4909</v>
      </c>
      <c r="P2923" s="2300">
        <f>+O2923*1.12</f>
        <v>0.16800000000000001</v>
      </c>
      <c r="Q2923" s="2340" t="s">
        <v>4921</v>
      </c>
      <c r="R2923" s="2340" t="s">
        <v>4921</v>
      </c>
      <c r="S2923" s="1310" t="s">
        <v>2045</v>
      </c>
    </row>
    <row r="2924" spans="2:19" ht="17.25" customHeight="1" x14ac:dyDescent="0.2">
      <c r="B2924" s="3792" t="s">
        <v>3789</v>
      </c>
      <c r="C2924" s="3793"/>
      <c r="D2924" s="3793"/>
      <c r="E2924" s="3793"/>
      <c r="F2924" s="3793"/>
      <c r="G2924" s="3793"/>
      <c r="H2924" s="3793"/>
      <c r="I2924" s="3793"/>
      <c r="J2924" s="3793"/>
      <c r="K2924" s="3793"/>
      <c r="L2924" s="3793"/>
      <c r="M2924" s="3793"/>
      <c r="N2924" s="3793"/>
      <c r="O2924" s="3793"/>
      <c r="P2924" s="3793"/>
      <c r="Q2924" s="3793"/>
      <c r="R2924" s="3793"/>
      <c r="S2924" s="3794"/>
    </row>
    <row r="2925" spans="2:19" ht="17.25" customHeight="1" x14ac:dyDescent="0.2">
      <c r="B2925" s="3779" t="s">
        <v>342</v>
      </c>
      <c r="C2925" s="3780"/>
      <c r="D2925" s="3780"/>
      <c r="E2925" s="3780"/>
      <c r="F2925" s="3780"/>
      <c r="G2925" s="3780"/>
      <c r="H2925" s="3780"/>
      <c r="I2925" s="3780"/>
      <c r="J2925" s="3780"/>
      <c r="K2925" s="3780"/>
      <c r="L2925" s="3780"/>
      <c r="M2925" s="3780"/>
      <c r="N2925" s="3780"/>
      <c r="O2925" s="3780"/>
      <c r="P2925" s="3780"/>
      <c r="Q2925" s="3780"/>
      <c r="R2925" s="3780"/>
      <c r="S2925" s="3781"/>
    </row>
    <row r="2926" spans="2:19" ht="17.25" customHeight="1" thickBot="1" x14ac:dyDescent="0.25">
      <c r="B2926" s="3786" t="s">
        <v>4918</v>
      </c>
      <c r="C2926" s="3787"/>
      <c r="D2926" s="3787"/>
      <c r="E2926" s="3787"/>
      <c r="F2926" s="3787"/>
      <c r="G2926" s="3787"/>
      <c r="H2926" s="3787"/>
      <c r="I2926" s="3787"/>
      <c r="J2926" s="3787"/>
      <c r="K2926" s="3787"/>
      <c r="L2926" s="3787"/>
      <c r="M2926" s="3787"/>
      <c r="N2926" s="3787"/>
      <c r="O2926" s="3787"/>
      <c r="P2926" s="3787"/>
      <c r="Q2926" s="3787"/>
      <c r="R2926" s="3787"/>
      <c r="S2926" s="3788"/>
    </row>
    <row r="2927" spans="2:19" ht="17.25" customHeight="1" thickTop="1" thickBot="1" x14ac:dyDescent="0.25">
      <c r="B2927" s="2335" t="s">
        <v>5026</v>
      </c>
      <c r="C2927" s="699"/>
      <c r="D2927" s="699"/>
      <c r="E2927" s="699"/>
      <c r="F2927" s="699"/>
      <c r="G2927" s="699"/>
      <c r="H2927" s="699"/>
      <c r="I2927" s="699"/>
      <c r="J2927" s="699"/>
      <c r="K2927" s="699"/>
      <c r="L2927" s="699"/>
      <c r="M2927" s="699"/>
      <c r="N2927" s="699"/>
      <c r="O2927" s="699"/>
      <c r="P2927" s="699"/>
      <c r="Q2927" s="699"/>
      <c r="R2927" s="699"/>
      <c r="S2927" s="700"/>
    </row>
    <row r="2928" spans="2:19" ht="17.25" customHeight="1" thickTop="1" x14ac:dyDescent="0.3">
      <c r="B2928" s="4410" t="str">
        <f>+B2919</f>
        <v>.</v>
      </c>
      <c r="C2928" s="4410"/>
      <c r="D2928" s="534"/>
      <c r="E2928" s="534"/>
      <c r="F2928" s="534"/>
      <c r="G2928" s="2331"/>
    </row>
    <row r="2929" spans="2:18" ht="17.25" customHeight="1" thickBot="1" x14ac:dyDescent="0.35">
      <c r="B2929" s="2333"/>
      <c r="C2929" s="2330"/>
      <c r="D2929" s="534"/>
      <c r="E2929" s="534"/>
      <c r="F2929" s="534"/>
      <c r="G2929" s="2331"/>
    </row>
    <row r="2930" spans="2:18" ht="17.25" customHeight="1" thickTop="1" x14ac:dyDescent="0.2">
      <c r="B2930" s="3789" t="s">
        <v>4911</v>
      </c>
      <c r="C2930" s="3790"/>
      <c r="D2930" s="3790"/>
      <c r="E2930" s="3790"/>
      <c r="F2930" s="3790"/>
      <c r="G2930" s="3790"/>
      <c r="H2930" s="3790"/>
      <c r="I2930" s="3790"/>
      <c r="J2930" s="3790"/>
      <c r="K2930" s="3790"/>
      <c r="L2930" s="3790"/>
      <c r="M2930" s="3790"/>
      <c r="N2930" s="3790"/>
      <c r="O2930" s="3790"/>
      <c r="P2930" s="3790"/>
      <c r="Q2930" s="3790"/>
      <c r="R2930" s="3791"/>
    </row>
    <row r="2931" spans="2:18" ht="39" customHeight="1" x14ac:dyDescent="0.2">
      <c r="B2931" s="2336" t="s">
        <v>1003</v>
      </c>
      <c r="C2931" s="2337" t="s">
        <v>1642</v>
      </c>
      <c r="D2931" s="2337" t="s">
        <v>1875</v>
      </c>
      <c r="E2931" s="2337" t="s">
        <v>81</v>
      </c>
      <c r="F2931" s="2337" t="s">
        <v>297</v>
      </c>
      <c r="G2931" s="2337" t="s">
        <v>205</v>
      </c>
      <c r="H2931" s="2337" t="s">
        <v>4912</v>
      </c>
      <c r="I2931" s="2337" t="s">
        <v>4913</v>
      </c>
      <c r="J2931" s="2337" t="s">
        <v>4914</v>
      </c>
      <c r="K2931" s="2337" t="s">
        <v>4897</v>
      </c>
      <c r="L2931" s="2337" t="s">
        <v>4075</v>
      </c>
      <c r="M2931" s="2337" t="s">
        <v>4898</v>
      </c>
      <c r="N2931" s="2337" t="s">
        <v>4899</v>
      </c>
      <c r="O2931" s="2337" t="s">
        <v>4900</v>
      </c>
      <c r="P2931" s="2337" t="s">
        <v>4901</v>
      </c>
      <c r="Q2931" s="2337" t="s">
        <v>2970</v>
      </c>
      <c r="R2931" s="2338" t="s">
        <v>4902</v>
      </c>
    </row>
    <row r="2932" spans="2:18" ht="17.25" customHeight="1" x14ac:dyDescent="0.2">
      <c r="B2932" s="2339" t="s">
        <v>4915</v>
      </c>
      <c r="C2932" s="2283" t="s">
        <v>2041</v>
      </c>
      <c r="D2932" s="2340" t="s">
        <v>4916</v>
      </c>
      <c r="E2932" s="2341">
        <f>+G2932+H2932+I2932</f>
        <v>35</v>
      </c>
      <c r="F2932" s="2341">
        <f>+E2932*1.12</f>
        <v>39.200000000000003</v>
      </c>
      <c r="G2932" s="2341">
        <v>22.5</v>
      </c>
      <c r="H2932" s="2341">
        <v>12</v>
      </c>
      <c r="I2932" s="2341">
        <v>0.5</v>
      </c>
      <c r="J2932" s="2342" t="s">
        <v>4917</v>
      </c>
      <c r="K2932" s="2283">
        <v>0.15</v>
      </c>
      <c r="L2932" s="2283">
        <f>+K2932*1.12</f>
        <v>0.16800000000000001</v>
      </c>
      <c r="M2932" s="2283">
        <v>0.15</v>
      </c>
      <c r="N2932" s="2283">
        <f>+M2932*1.12</f>
        <v>0.16800000000000001</v>
      </c>
      <c r="O2932" s="2283" t="s">
        <v>4909</v>
      </c>
      <c r="P2932" s="2283">
        <f>+O2932*1.12</f>
        <v>0.16800000000000001</v>
      </c>
      <c r="Q2932" s="2340" t="s">
        <v>1903</v>
      </c>
      <c r="R2932" s="2343" t="s">
        <v>1903</v>
      </c>
    </row>
    <row r="2933" spans="2:18" ht="17.25" customHeight="1" x14ac:dyDescent="0.2">
      <c r="B2933" s="3792" t="s">
        <v>3789</v>
      </c>
      <c r="C2933" s="3793"/>
      <c r="D2933" s="3793"/>
      <c r="E2933" s="3793"/>
      <c r="F2933" s="3793"/>
      <c r="G2933" s="3793"/>
      <c r="H2933" s="3793"/>
      <c r="I2933" s="3793"/>
      <c r="J2933" s="3793"/>
      <c r="K2933" s="3793"/>
      <c r="L2933" s="3793"/>
      <c r="M2933" s="3793"/>
      <c r="N2933" s="3793"/>
      <c r="O2933" s="3793"/>
      <c r="P2933" s="3793"/>
      <c r="Q2933" s="3793"/>
      <c r="R2933" s="3794"/>
    </row>
    <row r="2934" spans="2:18" ht="17.25" customHeight="1" x14ac:dyDescent="0.2">
      <c r="B2934" s="3779" t="s">
        <v>342</v>
      </c>
      <c r="C2934" s="3780"/>
      <c r="D2934" s="3780"/>
      <c r="E2934" s="3780"/>
      <c r="F2934" s="3780"/>
      <c r="G2934" s="3780"/>
      <c r="H2934" s="3780"/>
      <c r="I2934" s="3780"/>
      <c r="J2934" s="3780"/>
      <c r="K2934" s="3780"/>
      <c r="L2934" s="3780"/>
      <c r="M2934" s="3780"/>
      <c r="N2934" s="3780"/>
      <c r="O2934" s="3780"/>
      <c r="P2934" s="3780"/>
      <c r="Q2934" s="3780"/>
      <c r="R2934" s="3781"/>
    </row>
    <row r="2935" spans="2:18" ht="17.25" customHeight="1" thickBot="1" x14ac:dyDescent="0.25">
      <c r="B2935" s="3786" t="s">
        <v>4918</v>
      </c>
      <c r="C2935" s="3787"/>
      <c r="D2935" s="3787"/>
      <c r="E2935" s="3787"/>
      <c r="F2935" s="3787"/>
      <c r="G2935" s="3787"/>
      <c r="H2935" s="3787"/>
      <c r="I2935" s="3787"/>
      <c r="J2935" s="3787"/>
      <c r="K2935" s="3787"/>
      <c r="L2935" s="3787"/>
      <c r="M2935" s="3787"/>
      <c r="N2935" s="3787"/>
      <c r="O2935" s="3787"/>
      <c r="P2935" s="3787"/>
      <c r="Q2935" s="3787"/>
      <c r="R2935" s="3788"/>
    </row>
    <row r="2936" spans="2:18" ht="17.25" customHeight="1" thickTop="1" thickBot="1" x14ac:dyDescent="0.25">
      <c r="B2936" s="2335" t="s">
        <v>5025</v>
      </c>
      <c r="C2936" s="699"/>
      <c r="D2936" s="699"/>
      <c r="E2936" s="699"/>
      <c r="F2936" s="699"/>
      <c r="G2936" s="699"/>
      <c r="H2936" s="699"/>
      <c r="I2936" s="699"/>
      <c r="J2936" s="699"/>
      <c r="K2936" s="699"/>
      <c r="L2936" s="699"/>
      <c r="M2936" s="699"/>
      <c r="N2936" s="699"/>
      <c r="O2936" s="699"/>
      <c r="P2936" s="699"/>
      <c r="Q2936" s="699"/>
      <c r="R2936" s="700"/>
    </row>
    <row r="2937" spans="2:18" ht="17.25" customHeight="1" thickTop="1" x14ac:dyDescent="0.3">
      <c r="B2937" s="4410" t="str">
        <f>+B2928</f>
        <v>.</v>
      </c>
      <c r="C2937" s="4410"/>
      <c r="D2937" s="534"/>
      <c r="E2937" s="534"/>
      <c r="F2937" s="534"/>
      <c r="G2937" s="2331"/>
    </row>
    <row r="2938" spans="2:18" ht="17.25" customHeight="1" thickBot="1" x14ac:dyDescent="0.35">
      <c r="B2938" s="2333"/>
      <c r="C2938" s="2330"/>
      <c r="D2938" s="534"/>
      <c r="E2938" s="534"/>
      <c r="F2938" s="534"/>
      <c r="G2938" s="2331"/>
    </row>
    <row r="2939" spans="2:18" ht="17.25" customHeight="1" thickTop="1" x14ac:dyDescent="0.2">
      <c r="B2939" s="3789" t="s">
        <v>4896</v>
      </c>
      <c r="C2939" s="3790"/>
      <c r="D2939" s="3790"/>
      <c r="E2939" s="3790"/>
      <c r="F2939" s="3790"/>
      <c r="G2939" s="3790"/>
      <c r="H2939" s="3790"/>
      <c r="I2939" s="3790"/>
      <c r="J2939" s="3790"/>
      <c r="K2939" s="3790"/>
      <c r="L2939" s="3790"/>
      <c r="M2939" s="3790"/>
      <c r="N2939" s="3790"/>
      <c r="O2939" s="3790"/>
      <c r="P2939" s="3790"/>
      <c r="Q2939" s="3791"/>
    </row>
    <row r="2940" spans="2:18" ht="54.75" customHeight="1" x14ac:dyDescent="0.2">
      <c r="B2940" s="2336" t="s">
        <v>1003</v>
      </c>
      <c r="C2940" s="2337" t="s">
        <v>1642</v>
      </c>
      <c r="D2940" s="2337" t="s">
        <v>1875</v>
      </c>
      <c r="E2940" s="2337" t="s">
        <v>81</v>
      </c>
      <c r="F2940" s="2337" t="s">
        <v>297</v>
      </c>
      <c r="G2940" s="2337" t="s">
        <v>205</v>
      </c>
      <c r="H2940" s="2337" t="s">
        <v>4897</v>
      </c>
      <c r="I2940" s="2337" t="s">
        <v>4075</v>
      </c>
      <c r="J2940" s="2337" t="s">
        <v>4898</v>
      </c>
      <c r="K2940" s="2337" t="s">
        <v>4899</v>
      </c>
      <c r="L2940" s="2337" t="s">
        <v>4900</v>
      </c>
      <c r="M2940" s="2337" t="s">
        <v>4901</v>
      </c>
      <c r="N2940" s="2337" t="s">
        <v>2970</v>
      </c>
      <c r="O2940" s="2337" t="s">
        <v>4902</v>
      </c>
      <c r="P2940" s="2337" t="s">
        <v>4903</v>
      </c>
      <c r="Q2940" s="2338" t="s">
        <v>2039</v>
      </c>
    </row>
    <row r="2941" spans="2:18" ht="17.25" customHeight="1" x14ac:dyDescent="0.2">
      <c r="B2941" s="1266" t="s">
        <v>4904</v>
      </c>
      <c r="C2941" s="2300" t="s">
        <v>2041</v>
      </c>
      <c r="D2941" s="2300" t="s">
        <v>1638</v>
      </c>
      <c r="E2941" s="2300" t="s">
        <v>4905</v>
      </c>
      <c r="F2941" s="2300">
        <f>+E2941*1.12</f>
        <v>13.440000000000001</v>
      </c>
      <c r="G2941" s="2300" t="s">
        <v>4906</v>
      </c>
      <c r="H2941" s="2300" t="s">
        <v>4907</v>
      </c>
      <c r="I2941" s="2300">
        <f>+H2941*1.12</f>
        <v>0.13440000000000002</v>
      </c>
      <c r="J2941" s="2300" t="s">
        <v>4908</v>
      </c>
      <c r="K2941" s="2283">
        <f>+J2941*1.12</f>
        <v>0.24640000000000004</v>
      </c>
      <c r="L2941" s="2300" t="s">
        <v>4909</v>
      </c>
      <c r="M2941" s="2300">
        <f>+L2941*1.12</f>
        <v>0.16800000000000001</v>
      </c>
      <c r="N2941" s="2300" t="s">
        <v>2183</v>
      </c>
      <c r="O2941" s="2300" t="s">
        <v>306</v>
      </c>
      <c r="P2941" s="2300" t="s">
        <v>2048</v>
      </c>
      <c r="Q2941" s="1310" t="s">
        <v>2045</v>
      </c>
    </row>
    <row r="2942" spans="2:18" ht="17.25" customHeight="1" x14ac:dyDescent="0.2">
      <c r="B2942" s="3792" t="s">
        <v>3789</v>
      </c>
      <c r="C2942" s="3793"/>
      <c r="D2942" s="3793"/>
      <c r="E2942" s="3793"/>
      <c r="F2942" s="3793"/>
      <c r="G2942" s="3793"/>
      <c r="H2942" s="3793"/>
      <c r="I2942" s="3793"/>
      <c r="J2942" s="3793"/>
      <c r="K2942" s="3793"/>
      <c r="L2942" s="3793"/>
      <c r="M2942" s="3793"/>
      <c r="N2942" s="3793"/>
      <c r="O2942" s="3793"/>
      <c r="P2942" s="3793"/>
      <c r="Q2942" s="3794"/>
    </row>
    <row r="2943" spans="2:18" ht="17.25" customHeight="1" x14ac:dyDescent="0.2">
      <c r="B2943" s="3779" t="s">
        <v>342</v>
      </c>
      <c r="C2943" s="3780"/>
      <c r="D2943" s="3780"/>
      <c r="E2943" s="3780"/>
      <c r="F2943" s="3780"/>
      <c r="G2943" s="3780"/>
      <c r="H2943" s="3780"/>
      <c r="I2943" s="3780"/>
      <c r="J2943" s="3780"/>
      <c r="K2943" s="3780"/>
      <c r="L2943" s="3780"/>
      <c r="M2943" s="3780"/>
      <c r="N2943" s="3780"/>
      <c r="O2943" s="3780"/>
      <c r="P2943" s="3780"/>
      <c r="Q2943" s="3781"/>
    </row>
    <row r="2944" spans="2:18" ht="17.25" customHeight="1" thickBot="1" x14ac:dyDescent="0.25">
      <c r="B2944" s="3786" t="s">
        <v>4910</v>
      </c>
      <c r="C2944" s="3787"/>
      <c r="D2944" s="3787"/>
      <c r="E2944" s="3787"/>
      <c r="F2944" s="3787"/>
      <c r="G2944" s="3787"/>
      <c r="H2944" s="3787"/>
      <c r="I2944" s="3787"/>
      <c r="J2944" s="3787"/>
      <c r="K2944" s="3787"/>
      <c r="L2944" s="3787"/>
      <c r="M2944" s="3787"/>
      <c r="N2944" s="3787"/>
      <c r="O2944" s="3787"/>
      <c r="P2944" s="3787"/>
      <c r="Q2944" s="3788"/>
    </row>
    <row r="2945" spans="2:7" ht="17.25" customHeight="1" thickTop="1" x14ac:dyDescent="0.3">
      <c r="B2945" s="4410" t="str">
        <f>+B2937</f>
        <v>.</v>
      </c>
      <c r="C2945" s="4410"/>
      <c r="D2945" s="534"/>
      <c r="E2945" s="534"/>
      <c r="F2945" s="534"/>
      <c r="G2945" s="2331"/>
    </row>
    <row r="2946" spans="2:7" ht="17.25" customHeight="1" thickBot="1" x14ac:dyDescent="0.35">
      <c r="B2946" s="2333"/>
      <c r="C2946" s="2330"/>
      <c r="D2946" s="534"/>
      <c r="E2946" s="534"/>
      <c r="F2946" s="534"/>
      <c r="G2946" s="2331"/>
    </row>
    <row r="2947" spans="2:7" ht="22.5" customHeight="1" thickTop="1" x14ac:dyDescent="0.2">
      <c r="B2947" s="3819" t="s">
        <v>4887</v>
      </c>
      <c r="C2947" s="3820"/>
      <c r="D2947" s="3820"/>
      <c r="E2947" s="3820"/>
      <c r="F2947" s="3822"/>
      <c r="G2947" s="2331"/>
    </row>
    <row r="2948" spans="2:7" ht="32.25" customHeight="1" x14ac:dyDescent="0.2">
      <c r="B2948" s="2332" t="s">
        <v>381</v>
      </c>
      <c r="C2948" s="2315" t="s">
        <v>215</v>
      </c>
      <c r="D2948" s="2315" t="s">
        <v>4856</v>
      </c>
      <c r="E2948" s="2315" t="s">
        <v>3376</v>
      </c>
      <c r="F2948" s="2316" t="s">
        <v>4888</v>
      </c>
      <c r="G2948" s="2331"/>
    </row>
    <row r="2949" spans="2:7" ht="23.25" customHeight="1" x14ac:dyDescent="0.2">
      <c r="B2949" s="2319" t="s">
        <v>4887</v>
      </c>
      <c r="C2949" s="2320" t="s">
        <v>4874</v>
      </c>
      <c r="D2949" s="2320" t="s">
        <v>4889</v>
      </c>
      <c r="E2949" s="2321">
        <v>2000</v>
      </c>
      <c r="F2949" s="2323" t="s">
        <v>1632</v>
      </c>
      <c r="G2949" s="2331"/>
    </row>
    <row r="2950" spans="2:7" ht="17.25" customHeight="1" x14ac:dyDescent="0.2">
      <c r="B2950" s="4412" t="s">
        <v>4876</v>
      </c>
      <c r="C2950" s="4413"/>
      <c r="D2950" s="4413"/>
      <c r="E2950" s="4413"/>
      <c r="F2950" s="4414"/>
      <c r="G2950" s="2331"/>
    </row>
    <row r="2951" spans="2:7" ht="25.5" customHeight="1" x14ac:dyDescent="0.2">
      <c r="B2951" s="4415" t="s">
        <v>4890</v>
      </c>
      <c r="C2951" s="4416"/>
      <c r="D2951" s="4416"/>
      <c r="E2951" s="4416"/>
      <c r="F2951" s="4417"/>
      <c r="G2951" s="2331"/>
    </row>
    <row r="2952" spans="2:7" ht="26.25" customHeight="1" x14ac:dyDescent="0.2">
      <c r="B2952" s="4394" t="s">
        <v>4879</v>
      </c>
      <c r="C2952" s="4395"/>
      <c r="D2952" s="4395"/>
      <c r="E2952" s="4395"/>
      <c r="F2952" s="4396"/>
      <c r="G2952" s="2331"/>
    </row>
    <row r="2953" spans="2:7" ht="17.25" customHeight="1" x14ac:dyDescent="0.2">
      <c r="B2953" s="4394" t="s">
        <v>4880</v>
      </c>
      <c r="C2953" s="4395"/>
      <c r="D2953" s="4395"/>
      <c r="E2953" s="4395"/>
      <c r="F2953" s="4396"/>
      <c r="G2953" s="2331"/>
    </row>
    <row r="2954" spans="2:7" ht="17.25" customHeight="1" x14ac:dyDescent="0.2">
      <c r="B2954" s="4404" t="s">
        <v>4891</v>
      </c>
      <c r="C2954" s="4405"/>
      <c r="D2954" s="4405"/>
      <c r="E2954" s="4405"/>
      <c r="F2954" s="4406"/>
      <c r="G2954" s="2331"/>
    </row>
    <row r="2955" spans="2:7" ht="27.75" customHeight="1" x14ac:dyDescent="0.2">
      <c r="B2955" s="4407" t="s">
        <v>4892</v>
      </c>
      <c r="C2955" s="4408"/>
      <c r="D2955" s="4408"/>
      <c r="E2955" s="4408"/>
      <c r="F2955" s="4409"/>
      <c r="G2955" s="2331"/>
    </row>
    <row r="2956" spans="2:7" ht="17.25" customHeight="1" x14ac:dyDescent="0.2">
      <c r="B2956" s="4424" t="s">
        <v>4893</v>
      </c>
      <c r="C2956" s="4425"/>
      <c r="D2956" s="4425"/>
      <c r="E2956" s="4425"/>
      <c r="F2956" s="4426"/>
      <c r="G2956" s="2331"/>
    </row>
    <row r="2957" spans="2:7" ht="17.25" customHeight="1" x14ac:dyDescent="0.2">
      <c r="B2957" s="4404" t="s">
        <v>4894</v>
      </c>
      <c r="C2957" s="4405"/>
      <c r="D2957" s="4405"/>
      <c r="E2957" s="4405"/>
      <c r="F2957" s="4406"/>
      <c r="G2957" s="2331"/>
    </row>
    <row r="2958" spans="2:7" ht="17.25" customHeight="1" x14ac:dyDescent="0.2">
      <c r="B2958" s="4399" t="s">
        <v>2955</v>
      </c>
      <c r="C2958" s="4335"/>
      <c r="D2958" s="4335"/>
      <c r="E2958" s="4335"/>
      <c r="F2958" s="4336"/>
      <c r="G2958" s="2331"/>
    </row>
    <row r="2959" spans="2:7" ht="17.25" customHeight="1" thickBot="1" x14ac:dyDescent="0.25">
      <c r="B2959" s="4400" t="s">
        <v>4895</v>
      </c>
      <c r="C2959" s="4401"/>
      <c r="D2959" s="4401"/>
      <c r="E2959" s="4401"/>
      <c r="F2959" s="4402"/>
      <c r="G2959" s="2331"/>
    </row>
    <row r="2960" spans="2:7" ht="17.25" customHeight="1" thickTop="1" x14ac:dyDescent="0.3">
      <c r="B2960" s="4411" t="str">
        <f>+B2945</f>
        <v>.</v>
      </c>
      <c r="C2960" s="4411"/>
      <c r="D2960" s="534"/>
      <c r="E2960" s="534"/>
      <c r="F2960" s="534"/>
      <c r="G2960" s="2331"/>
    </row>
    <row r="2961" spans="2:8" ht="17.25" customHeight="1" thickBot="1" x14ac:dyDescent="0.35">
      <c r="B2961" s="2325"/>
      <c r="C2961" s="2325"/>
      <c r="D2961" s="534"/>
      <c r="E2961" s="534"/>
      <c r="F2961" s="534"/>
      <c r="G2961" s="2326"/>
    </row>
    <row r="2962" spans="2:8" ht="32.25" customHeight="1" thickTop="1" x14ac:dyDescent="0.3">
      <c r="B2962" s="3856" t="s">
        <v>4884</v>
      </c>
      <c r="C2962" s="4389"/>
      <c r="D2962" s="534"/>
      <c r="E2962" s="534"/>
      <c r="F2962" s="534"/>
      <c r="G2962" s="2241"/>
    </row>
    <row r="2963" spans="2:8" ht="17.25" customHeight="1" x14ac:dyDescent="0.3">
      <c r="B2963" s="4390" t="s">
        <v>4861</v>
      </c>
      <c r="C2963" s="4391"/>
      <c r="D2963" s="534"/>
      <c r="E2963" s="534"/>
      <c r="F2963" s="534"/>
      <c r="G2963" s="2241"/>
    </row>
    <row r="2964" spans="2:8" ht="17.25" customHeight="1" x14ac:dyDescent="0.3">
      <c r="B2964" s="4392" t="s">
        <v>3956</v>
      </c>
      <c r="C2964" s="4393"/>
      <c r="D2964" s="534"/>
      <c r="E2964" s="534"/>
      <c r="F2964" s="534"/>
      <c r="G2964" s="2241"/>
    </row>
    <row r="2965" spans="2:8" ht="17.25" customHeight="1" x14ac:dyDescent="0.3">
      <c r="B2965" s="4337" t="s">
        <v>4859</v>
      </c>
      <c r="C2965" s="4338"/>
      <c r="D2965" s="534"/>
      <c r="E2965" s="534"/>
      <c r="F2965" s="534"/>
      <c r="G2965" s="2241"/>
    </row>
    <row r="2966" spans="2:8" ht="38.25" customHeight="1" x14ac:dyDescent="0.3">
      <c r="B2966" s="4339" t="s">
        <v>4885</v>
      </c>
      <c r="C2966" s="4340"/>
      <c r="D2966" s="534"/>
      <c r="E2966" s="534"/>
      <c r="F2966" s="534"/>
      <c r="G2966" s="2241"/>
    </row>
    <row r="2967" spans="2:8" ht="42.75" customHeight="1" x14ac:dyDescent="0.3">
      <c r="B2967" s="4339" t="s">
        <v>4886</v>
      </c>
      <c r="C2967" s="4340"/>
      <c r="D2967" s="534"/>
      <c r="E2967" s="534"/>
      <c r="F2967" s="534"/>
      <c r="G2967" s="2241"/>
    </row>
    <row r="2968" spans="2:8" ht="32.25" customHeight="1" x14ac:dyDescent="0.3">
      <c r="B2968" s="4339" t="s">
        <v>4863</v>
      </c>
      <c r="C2968" s="4340"/>
      <c r="D2968" s="534"/>
      <c r="E2968" s="534"/>
      <c r="F2968" s="534"/>
      <c r="G2968" s="2241"/>
    </row>
    <row r="2969" spans="2:8" ht="35.25" customHeight="1" x14ac:dyDescent="0.3">
      <c r="B2969" s="4339" t="s">
        <v>4864</v>
      </c>
      <c r="C2969" s="4340"/>
      <c r="D2969" s="534"/>
      <c r="E2969" s="534"/>
      <c r="F2969" s="534"/>
      <c r="G2969" s="2241"/>
    </row>
    <row r="2970" spans="2:8" ht="37.5" customHeight="1" x14ac:dyDescent="0.3">
      <c r="B2970" s="4339" t="s">
        <v>4865</v>
      </c>
      <c r="C2970" s="4340"/>
      <c r="D2970" s="534"/>
      <c r="E2970" s="534"/>
      <c r="F2970" s="534"/>
      <c r="G2970" s="2241"/>
    </row>
    <row r="2971" spans="2:8" ht="17.25" customHeight="1" thickBot="1" x14ac:dyDescent="0.35">
      <c r="B2971" s="4341" t="s">
        <v>4866</v>
      </c>
      <c r="C2971" s="4342"/>
      <c r="D2971" s="534"/>
      <c r="E2971" s="534"/>
      <c r="F2971" s="534"/>
      <c r="G2971" s="2241"/>
    </row>
    <row r="2972" spans="2:8" ht="17.25" customHeight="1" thickTop="1" x14ac:dyDescent="0.3">
      <c r="B2972" s="3814" t="str">
        <f>+B2960</f>
        <v>.</v>
      </c>
      <c r="C2972" s="3815"/>
      <c r="D2972" s="534"/>
      <c r="E2972" s="534"/>
      <c r="F2972" s="534"/>
      <c r="G2972" s="2241"/>
    </row>
    <row r="2973" spans="2:8" ht="17.25" customHeight="1" thickBot="1" x14ac:dyDescent="0.35">
      <c r="B2973" s="2240"/>
      <c r="C2973" s="2240"/>
      <c r="D2973" s="534"/>
      <c r="E2973" s="534"/>
      <c r="F2973" s="534"/>
      <c r="G2973" s="2241"/>
    </row>
    <row r="2974" spans="2:8" ht="17.25" customHeight="1" thickTop="1" x14ac:dyDescent="0.2">
      <c r="B2974" s="3819" t="s">
        <v>4872</v>
      </c>
      <c r="C2974" s="3820"/>
      <c r="D2974" s="3820"/>
      <c r="E2974" s="3820"/>
      <c r="F2974" s="3821"/>
      <c r="G2974" s="3821"/>
      <c r="H2974" s="3822"/>
    </row>
    <row r="2975" spans="2:8" ht="59.25" customHeight="1" x14ac:dyDescent="0.2">
      <c r="B2975" s="2317" t="s">
        <v>381</v>
      </c>
      <c r="C2975" s="2315" t="s">
        <v>215</v>
      </c>
      <c r="D2975" s="2315" t="s">
        <v>4856</v>
      </c>
      <c r="E2975" s="2315" t="s">
        <v>3376</v>
      </c>
      <c r="F2975" s="2318" t="s">
        <v>4873</v>
      </c>
      <c r="G2975" s="2318" t="s">
        <v>4857</v>
      </c>
      <c r="H2975" s="2316" t="s">
        <v>4858</v>
      </c>
    </row>
    <row r="2976" spans="2:8" ht="17.25" customHeight="1" x14ac:dyDescent="0.2">
      <c r="B2976" s="2319" t="s">
        <v>4872</v>
      </c>
      <c r="C2976" s="2320" t="s">
        <v>4874</v>
      </c>
      <c r="D2976" s="2320" t="s">
        <v>4875</v>
      </c>
      <c r="E2976" s="2321">
        <v>2000</v>
      </c>
      <c r="F2976" s="2322" t="s">
        <v>4855</v>
      </c>
      <c r="G2976" s="2322" t="s">
        <v>1632</v>
      </c>
      <c r="H2976" s="2323" t="s">
        <v>1632</v>
      </c>
    </row>
    <row r="2977" spans="2:8" ht="17.25" customHeight="1" x14ac:dyDescent="0.2">
      <c r="B2977" s="4412" t="s">
        <v>4876</v>
      </c>
      <c r="C2977" s="4413"/>
      <c r="D2977" s="4413"/>
      <c r="E2977" s="4413"/>
      <c r="F2977" s="4418"/>
      <c r="G2977" s="4418"/>
      <c r="H2977" s="4414"/>
    </row>
    <row r="2978" spans="2:8" ht="17.25" customHeight="1" x14ac:dyDescent="0.2">
      <c r="B2978" s="4334" t="s">
        <v>4877</v>
      </c>
      <c r="C2978" s="4335"/>
      <c r="D2978" s="4335"/>
      <c r="E2978" s="4335"/>
      <c r="F2978" s="4335"/>
      <c r="G2978" s="4335"/>
      <c r="H2978" s="4336"/>
    </row>
    <row r="2979" spans="2:8" ht="15" customHeight="1" x14ac:dyDescent="0.2">
      <c r="B2979" s="4394" t="s">
        <v>4878</v>
      </c>
      <c r="C2979" s="4397"/>
      <c r="D2979" s="4397"/>
      <c r="E2979" s="4397"/>
      <c r="F2979" s="4397"/>
      <c r="G2979" s="4397"/>
      <c r="H2979" s="4398"/>
    </row>
    <row r="2980" spans="2:8" ht="33.75" customHeight="1" x14ac:dyDescent="0.2">
      <c r="B2980" s="4394" t="s">
        <v>4879</v>
      </c>
      <c r="C2980" s="4395"/>
      <c r="D2980" s="4395"/>
      <c r="E2980" s="4395"/>
      <c r="F2980" s="4395"/>
      <c r="G2980" s="4395"/>
      <c r="H2980" s="4396"/>
    </row>
    <row r="2981" spans="2:8" ht="17.25" customHeight="1" x14ac:dyDescent="0.2">
      <c r="B2981" s="4394" t="s">
        <v>4880</v>
      </c>
      <c r="C2981" s="4395"/>
      <c r="D2981" s="4395"/>
      <c r="E2981" s="4395"/>
      <c r="F2981" s="4395"/>
      <c r="G2981" s="4395"/>
      <c r="H2981" s="4396"/>
    </row>
    <row r="2982" spans="2:8" ht="17.25" customHeight="1" x14ac:dyDescent="0.2">
      <c r="B2982" s="4394" t="s">
        <v>4881</v>
      </c>
      <c r="C2982" s="4397"/>
      <c r="D2982" s="4397"/>
      <c r="E2982" s="4397"/>
      <c r="F2982" s="4397"/>
      <c r="G2982" s="4397"/>
      <c r="H2982" s="4398"/>
    </row>
    <row r="2983" spans="2:8" ht="17.25" customHeight="1" x14ac:dyDescent="0.2">
      <c r="B2983" s="4394" t="s">
        <v>4882</v>
      </c>
      <c r="C2983" s="4397"/>
      <c r="D2983" s="4397"/>
      <c r="E2983" s="4397"/>
      <c r="F2983" s="4397"/>
      <c r="G2983" s="4397"/>
      <c r="H2983" s="4398"/>
    </row>
    <row r="2984" spans="2:8" ht="17.25" customHeight="1" x14ac:dyDescent="0.2">
      <c r="B2984" s="4399" t="s">
        <v>2955</v>
      </c>
      <c r="C2984" s="4335"/>
      <c r="D2984" s="4335"/>
      <c r="E2984" s="4335"/>
      <c r="F2984" s="4335"/>
      <c r="G2984" s="4335"/>
      <c r="H2984" s="4336"/>
    </row>
    <row r="2985" spans="2:8" ht="17.25" customHeight="1" thickBot="1" x14ac:dyDescent="0.25">
      <c r="B2985" s="4400" t="s">
        <v>4883</v>
      </c>
      <c r="C2985" s="4401"/>
      <c r="D2985" s="4401"/>
      <c r="E2985" s="4401"/>
      <c r="F2985" s="4401"/>
      <c r="G2985" s="4401"/>
      <c r="H2985" s="4402"/>
    </row>
    <row r="2986" spans="2:8" ht="17.25" customHeight="1" thickTop="1" x14ac:dyDescent="0.2">
      <c r="B2986" s="4403" t="str">
        <f>+B2972</f>
        <v>.</v>
      </c>
      <c r="C2986" s="4403"/>
      <c r="D2986" s="2324"/>
      <c r="E2986" s="2324"/>
      <c r="F2986" s="2324"/>
      <c r="G2986" s="2324"/>
      <c r="H2986" s="2324"/>
    </row>
    <row r="2987" spans="2:8" ht="17.25" customHeight="1" thickBot="1" x14ac:dyDescent="0.35">
      <c r="B2987" s="2240"/>
      <c r="C2987" s="2240"/>
      <c r="D2987" s="534"/>
      <c r="E2987" s="534"/>
      <c r="F2987" s="534"/>
      <c r="G2987" s="2241"/>
    </row>
    <row r="2988" spans="2:8" ht="17.25" customHeight="1" thickTop="1" x14ac:dyDescent="0.2">
      <c r="B2988" s="4372" t="s">
        <v>4867</v>
      </c>
      <c r="C2988" s="4373"/>
      <c r="D2988" s="4373"/>
      <c r="E2988" s="4373"/>
      <c r="F2988" s="4374"/>
      <c r="G2988" s="2241"/>
    </row>
    <row r="2989" spans="2:8" ht="39" customHeight="1" x14ac:dyDescent="0.2">
      <c r="B2989" s="2317" t="s">
        <v>381</v>
      </c>
      <c r="C2989" s="2315" t="s">
        <v>215</v>
      </c>
      <c r="D2989" s="2315" t="s">
        <v>4856</v>
      </c>
      <c r="E2989" s="2315" t="s">
        <v>3376</v>
      </c>
      <c r="F2989" s="2316" t="s">
        <v>4854</v>
      </c>
      <c r="G2989" s="2241"/>
    </row>
    <row r="2990" spans="2:8" ht="17.25" customHeight="1" x14ac:dyDescent="0.2">
      <c r="B2990" s="4375" t="s">
        <v>4868</v>
      </c>
      <c r="C2990" s="4376" t="s">
        <v>4869</v>
      </c>
      <c r="D2990" s="4376">
        <v>66.08</v>
      </c>
      <c r="E2990" s="4377" t="s">
        <v>1720</v>
      </c>
      <c r="F2990" s="4378" t="s">
        <v>1632</v>
      </c>
      <c r="G2990" s="2241"/>
    </row>
    <row r="2991" spans="2:8" ht="17.25" customHeight="1" x14ac:dyDescent="0.2">
      <c r="B2991" s="4375"/>
      <c r="C2991" s="4376"/>
      <c r="D2991" s="4376"/>
      <c r="E2991" s="4377"/>
      <c r="F2991" s="4378"/>
      <c r="G2991" s="2241"/>
    </row>
    <row r="2992" spans="2:8" ht="17.25" customHeight="1" x14ac:dyDescent="0.2">
      <c r="B2992" s="4379" t="s">
        <v>4870</v>
      </c>
      <c r="C2992" s="4380"/>
      <c r="D2992" s="4380"/>
      <c r="E2992" s="4380"/>
      <c r="F2992" s="4381"/>
      <c r="G2992" s="2241"/>
    </row>
    <row r="2993" spans="2:15" ht="17.25" customHeight="1" x14ac:dyDescent="0.2">
      <c r="B2993" s="4382" t="s">
        <v>2955</v>
      </c>
      <c r="C2993" s="4383"/>
      <c r="D2993" s="4383"/>
      <c r="E2993" s="4383"/>
      <c r="F2993" s="4384"/>
      <c r="G2993" s="2241"/>
    </row>
    <row r="2994" spans="2:15" ht="17.25" customHeight="1" thickBot="1" x14ac:dyDescent="0.25">
      <c r="B2994" s="4385" t="s">
        <v>4871</v>
      </c>
      <c r="C2994" s="4386"/>
      <c r="D2994" s="4386"/>
      <c r="E2994" s="4386"/>
      <c r="F2994" s="4387"/>
      <c r="G2994" s="2241"/>
    </row>
    <row r="2995" spans="2:15" ht="17.25" customHeight="1" thickTop="1" x14ac:dyDescent="0.3">
      <c r="B2995" s="4388" t="str">
        <f>+B2986</f>
        <v>.</v>
      </c>
      <c r="C2995" s="4388"/>
      <c r="D2995" s="534"/>
      <c r="E2995" s="534"/>
      <c r="F2995" s="534"/>
      <c r="G2995" s="2241"/>
    </row>
    <row r="2996" spans="2:15" ht="17.25" customHeight="1" thickBot="1" x14ac:dyDescent="0.35">
      <c r="B2996" s="2240"/>
      <c r="C2996" s="2240"/>
      <c r="D2996" s="534"/>
      <c r="E2996" s="534"/>
      <c r="F2996" s="534"/>
      <c r="G2996" s="2241"/>
    </row>
    <row r="2997" spans="2:15" ht="30" customHeight="1" thickTop="1" x14ac:dyDescent="0.3">
      <c r="B2997" s="3856" t="s">
        <v>4860</v>
      </c>
      <c r="C2997" s="4389"/>
      <c r="D2997" s="534"/>
      <c r="E2997" s="534"/>
      <c r="F2997" s="534"/>
      <c r="G2997" s="2241"/>
    </row>
    <row r="2998" spans="2:15" ht="17.25" customHeight="1" x14ac:dyDescent="0.3">
      <c r="B2998" s="4390" t="s">
        <v>4861</v>
      </c>
      <c r="C2998" s="4391"/>
      <c r="D2998" s="534"/>
      <c r="E2998" s="534"/>
      <c r="F2998" s="534"/>
      <c r="G2998" s="2241"/>
    </row>
    <row r="2999" spans="2:15" ht="17.25" customHeight="1" x14ac:dyDescent="0.3">
      <c r="B2999" s="4392" t="s">
        <v>3956</v>
      </c>
      <c r="C2999" s="4393"/>
      <c r="D2999" s="534"/>
      <c r="E2999" s="534"/>
      <c r="F2999" s="534"/>
      <c r="G2999" s="2241"/>
    </row>
    <row r="3000" spans="2:15" ht="17.25" customHeight="1" x14ac:dyDescent="0.3">
      <c r="B3000" s="4337" t="s">
        <v>4853</v>
      </c>
      <c r="C3000" s="4338"/>
      <c r="D3000" s="534"/>
      <c r="E3000" s="534"/>
      <c r="F3000" s="534"/>
      <c r="G3000" s="2241"/>
    </row>
    <row r="3001" spans="2:15" ht="40.5" customHeight="1" x14ac:dyDescent="0.3">
      <c r="B3001" s="4339" t="s">
        <v>4862</v>
      </c>
      <c r="C3001" s="4340"/>
      <c r="D3001" s="534"/>
      <c r="E3001" s="534"/>
      <c r="F3001" s="534"/>
      <c r="G3001" s="2241"/>
    </row>
    <row r="3002" spans="2:15" ht="30" customHeight="1" x14ac:dyDescent="0.3">
      <c r="B3002" s="4339" t="s">
        <v>4863</v>
      </c>
      <c r="C3002" s="4340"/>
      <c r="D3002" s="534"/>
      <c r="E3002" s="534"/>
      <c r="F3002" s="534"/>
      <c r="G3002" s="2241"/>
    </row>
    <row r="3003" spans="2:15" ht="30" customHeight="1" x14ac:dyDescent="0.3">
      <c r="B3003" s="4339" t="s">
        <v>4864</v>
      </c>
      <c r="C3003" s="4340"/>
      <c r="D3003" s="534"/>
      <c r="E3003" s="534"/>
      <c r="F3003" s="534"/>
      <c r="G3003" s="2241"/>
    </row>
    <row r="3004" spans="2:15" ht="42.75" customHeight="1" x14ac:dyDescent="0.3">
      <c r="B3004" s="4339" t="s">
        <v>4865</v>
      </c>
      <c r="C3004" s="4340"/>
      <c r="D3004" s="534"/>
      <c r="E3004" s="534"/>
      <c r="F3004" s="534"/>
      <c r="G3004" s="2241"/>
    </row>
    <row r="3005" spans="2:15" ht="17.25" customHeight="1" thickBot="1" x14ac:dyDescent="0.35">
      <c r="B3005" s="4341" t="s">
        <v>4866</v>
      </c>
      <c r="C3005" s="4342"/>
      <c r="D3005" s="534"/>
      <c r="E3005" s="534"/>
      <c r="F3005" s="534"/>
      <c r="G3005" s="2241"/>
    </row>
    <row r="3006" spans="2:15" ht="17.25" customHeight="1" thickTop="1" x14ac:dyDescent="0.3">
      <c r="B3006" s="3815" t="str">
        <f>+B2995</f>
        <v>.</v>
      </c>
      <c r="C3006" s="3815"/>
      <c r="D3006" s="534"/>
      <c r="E3006" s="534"/>
      <c r="F3006" s="534"/>
      <c r="G3006" s="2241"/>
    </row>
    <row r="3007" spans="2:15" ht="17.25" customHeight="1" thickBot="1" x14ac:dyDescent="0.35">
      <c r="B3007" s="1517"/>
      <c r="C3007" s="1517"/>
      <c r="D3007" s="534"/>
      <c r="E3007" s="534"/>
      <c r="F3007" s="534"/>
      <c r="G3007" s="2"/>
    </row>
    <row r="3008" spans="2:15" ht="17.25" customHeight="1" thickTop="1" x14ac:dyDescent="0.2">
      <c r="B3008" s="2261" t="s">
        <v>4496</v>
      </c>
      <c r="C3008" s="2262"/>
      <c r="D3008" s="2262"/>
      <c r="E3008" s="2262"/>
      <c r="F3008" s="2262"/>
      <c r="G3008" s="2262"/>
      <c r="H3008" s="2262"/>
      <c r="I3008" s="2262"/>
      <c r="J3008" s="2262"/>
      <c r="K3008" s="2262"/>
      <c r="L3008" s="2262"/>
      <c r="M3008" s="2262"/>
      <c r="N3008" s="2262"/>
      <c r="O3008" s="2263"/>
    </row>
    <row r="3009" spans="2:15" ht="40.5" customHeight="1" x14ac:dyDescent="0.2">
      <c r="B3009" s="1524" t="s">
        <v>1003</v>
      </c>
      <c r="C3009" s="1525" t="s">
        <v>4497</v>
      </c>
      <c r="D3009" s="1526" t="s">
        <v>1875</v>
      </c>
      <c r="E3009" s="2098" t="s">
        <v>81</v>
      </c>
      <c r="F3009" s="2098" t="s">
        <v>2966</v>
      </c>
      <c r="G3009" s="1528" t="s">
        <v>536</v>
      </c>
      <c r="H3009" s="1528" t="s">
        <v>537</v>
      </c>
      <c r="I3009" s="1525" t="s">
        <v>4498</v>
      </c>
      <c r="J3009" s="1525" t="s">
        <v>2968</v>
      </c>
      <c r="K3009" s="1525" t="s">
        <v>4499</v>
      </c>
      <c r="L3009" s="1525" t="s">
        <v>2970</v>
      </c>
      <c r="M3009" s="1525" t="s">
        <v>2971</v>
      </c>
      <c r="N3009" s="1529" t="s">
        <v>2972</v>
      </c>
      <c r="O3009" s="1530" t="s">
        <v>2039</v>
      </c>
    </row>
    <row r="3010" spans="2:15" ht="26.25" customHeight="1" x14ac:dyDescent="0.2">
      <c r="B3010" s="1573" t="s">
        <v>4500</v>
      </c>
      <c r="C3010" s="1583" t="s">
        <v>2041</v>
      </c>
      <c r="D3010" s="1583" t="s">
        <v>929</v>
      </c>
      <c r="E3010" s="2093">
        <v>79</v>
      </c>
      <c r="F3010" s="2094">
        <v>30</v>
      </c>
      <c r="G3010" s="1568">
        <v>49</v>
      </c>
      <c r="H3010" s="1568" t="s">
        <v>4501</v>
      </c>
      <c r="I3010" s="1536">
        <v>0.12</v>
      </c>
      <c r="J3010" s="2092">
        <v>0.12</v>
      </c>
      <c r="K3010" s="1536">
        <v>0.12</v>
      </c>
      <c r="L3010" s="1570" t="s">
        <v>4403</v>
      </c>
      <c r="M3010" s="1536" t="s">
        <v>4403</v>
      </c>
      <c r="N3010" s="1571" t="s">
        <v>4403</v>
      </c>
      <c r="O3010" s="1572" t="s">
        <v>390</v>
      </c>
    </row>
    <row r="3011" spans="2:15" ht="29.25" customHeight="1" x14ac:dyDescent="0.2">
      <c r="B3011" s="1573" t="s">
        <v>4500</v>
      </c>
      <c r="C3011" s="2264" t="s">
        <v>783</v>
      </c>
      <c r="D3011" s="1583" t="s">
        <v>929</v>
      </c>
      <c r="E3011" s="2093">
        <v>79</v>
      </c>
      <c r="F3011" s="2094">
        <v>30</v>
      </c>
      <c r="G3011" s="1568">
        <v>49</v>
      </c>
      <c r="H3011" s="1568" t="s">
        <v>4501</v>
      </c>
      <c r="I3011" s="1536">
        <v>0.12</v>
      </c>
      <c r="J3011" s="2092">
        <v>0.12</v>
      </c>
      <c r="K3011" s="1536">
        <v>0.12</v>
      </c>
      <c r="L3011" s="1570" t="s">
        <v>4403</v>
      </c>
      <c r="M3011" s="1536" t="s">
        <v>4403</v>
      </c>
      <c r="N3011" s="1571" t="s">
        <v>4403</v>
      </c>
      <c r="O3011" s="1572" t="s">
        <v>390</v>
      </c>
    </row>
    <row r="3012" spans="2:15" ht="17.25" customHeight="1" x14ac:dyDescent="0.2">
      <c r="B3012" s="3893" t="s">
        <v>1996</v>
      </c>
      <c r="C3012" s="3894"/>
      <c r="D3012" s="3894"/>
      <c r="E3012" s="3894"/>
      <c r="F3012" s="3894"/>
      <c r="G3012" s="3894"/>
      <c r="H3012" s="3894"/>
      <c r="I3012" s="3894"/>
      <c r="J3012" s="3894"/>
      <c r="K3012" s="3894"/>
      <c r="L3012" s="3894"/>
      <c r="M3012" s="3894"/>
      <c r="N3012" s="3894"/>
      <c r="O3012" s="3895"/>
    </row>
    <row r="3013" spans="2:15" ht="17.25" customHeight="1" x14ac:dyDescent="0.2">
      <c r="B3013" s="4354" t="s">
        <v>3576</v>
      </c>
      <c r="C3013" s="4355"/>
      <c r="D3013" s="4355"/>
      <c r="E3013" s="4355"/>
      <c r="F3013" s="4355"/>
      <c r="G3013" s="4355"/>
      <c r="H3013" s="4355"/>
      <c r="I3013" s="4355"/>
      <c r="J3013" s="4355"/>
      <c r="K3013" s="4355"/>
      <c r="L3013" s="4355"/>
      <c r="M3013" s="4355"/>
      <c r="N3013" s="4355"/>
      <c r="O3013" s="4356"/>
    </row>
    <row r="3014" spans="2:15" ht="17.25" customHeight="1" thickBot="1" x14ac:dyDescent="0.25">
      <c r="B3014" s="4357" t="s">
        <v>4502</v>
      </c>
      <c r="C3014" s="4358"/>
      <c r="D3014" s="4358"/>
      <c r="E3014" s="4358"/>
      <c r="F3014" s="4358"/>
      <c r="G3014" s="4358"/>
      <c r="H3014" s="4358"/>
      <c r="I3014" s="4358"/>
      <c r="J3014" s="4358"/>
      <c r="K3014" s="4358"/>
      <c r="L3014" s="4358"/>
      <c r="M3014" s="4358"/>
      <c r="N3014" s="4358"/>
      <c r="O3014" s="4359"/>
    </row>
    <row r="3015" spans="2:15" ht="17.25" customHeight="1" thickTop="1" x14ac:dyDescent="0.3">
      <c r="B3015" s="4169" t="str">
        <f>+B3006</f>
        <v>.</v>
      </c>
      <c r="C3015" s="4169"/>
      <c r="D3015" s="534"/>
      <c r="E3015" s="534"/>
      <c r="F3015" s="534"/>
      <c r="G3015" s="2"/>
    </row>
    <row r="3016" spans="2:15" ht="17.25" customHeight="1" thickBot="1" x14ac:dyDescent="0.35">
      <c r="B3016" s="1517"/>
      <c r="C3016" s="1517"/>
      <c r="D3016" s="534"/>
      <c r="E3016" s="534"/>
      <c r="F3016" s="534"/>
      <c r="G3016" s="2"/>
    </row>
    <row r="3017" spans="2:15" ht="32.25" customHeight="1" thickTop="1" x14ac:dyDescent="0.2">
      <c r="B3017" s="4366" t="s">
        <v>4487</v>
      </c>
      <c r="C3017" s="4367"/>
      <c r="D3017" s="4367"/>
      <c r="E3017" s="4367"/>
      <c r="F3017" s="4368"/>
      <c r="G3017" s="2"/>
    </row>
    <row r="3018" spans="2:15" ht="17.25" customHeight="1" x14ac:dyDescent="0.2">
      <c r="B3018" s="2250" t="s">
        <v>381</v>
      </c>
      <c r="C3018" s="2251" t="s">
        <v>215</v>
      </c>
      <c r="D3018" s="2251" t="s">
        <v>3376</v>
      </c>
      <c r="E3018" s="2251" t="s">
        <v>216</v>
      </c>
      <c r="F3018" s="2252" t="s">
        <v>4488</v>
      </c>
      <c r="G3018" s="2"/>
    </row>
    <row r="3019" spans="2:15" ht="24" customHeight="1" x14ac:dyDescent="0.2">
      <c r="B3019" s="2253" t="s">
        <v>4489</v>
      </c>
      <c r="C3019" s="2254">
        <v>29</v>
      </c>
      <c r="D3019" s="2255">
        <v>2000</v>
      </c>
      <c r="E3019" s="2256">
        <v>0.1</v>
      </c>
      <c r="F3019" s="2257" t="s">
        <v>1632</v>
      </c>
      <c r="G3019" s="2"/>
    </row>
    <row r="3020" spans="2:15" ht="17.25" customHeight="1" x14ac:dyDescent="0.2">
      <c r="B3020" s="4369" t="s">
        <v>4490</v>
      </c>
      <c r="C3020" s="4370"/>
      <c r="D3020" s="4370"/>
      <c r="E3020" s="4370"/>
      <c r="F3020" s="4371"/>
      <c r="G3020" s="2"/>
    </row>
    <row r="3021" spans="2:15" ht="17.25" customHeight="1" x14ac:dyDescent="0.2">
      <c r="B3021" s="4360" t="s">
        <v>4491</v>
      </c>
      <c r="C3021" s="4361"/>
      <c r="D3021" s="4361"/>
      <c r="E3021" s="4361"/>
      <c r="F3021" s="4362"/>
      <c r="G3021" s="2"/>
    </row>
    <row r="3022" spans="2:15" ht="17.25" customHeight="1" x14ac:dyDescent="0.2">
      <c r="B3022" s="4360" t="s">
        <v>4492</v>
      </c>
      <c r="C3022" s="4361"/>
      <c r="D3022" s="4361"/>
      <c r="E3022" s="4361"/>
      <c r="F3022" s="4362"/>
      <c r="G3022" s="2"/>
    </row>
    <row r="3023" spans="2:15" ht="17.25" customHeight="1" x14ac:dyDescent="0.2">
      <c r="B3023" s="4360" t="s">
        <v>4493</v>
      </c>
      <c r="C3023" s="4361"/>
      <c r="D3023" s="4361"/>
      <c r="E3023" s="4361"/>
      <c r="F3023" s="4362"/>
      <c r="G3023" s="2"/>
    </row>
    <row r="3024" spans="2:15" ht="17.25" customHeight="1" x14ac:dyDescent="0.2">
      <c r="B3024" s="4363" t="s">
        <v>4494</v>
      </c>
      <c r="C3024" s="4364"/>
      <c r="D3024" s="4364"/>
      <c r="E3024" s="4364"/>
      <c r="F3024" s="4365"/>
      <c r="G3024" s="2"/>
    </row>
    <row r="3025" spans="2:7" ht="17.25" customHeight="1" thickBot="1" x14ac:dyDescent="0.25">
      <c r="B3025" s="2258" t="s">
        <v>4495</v>
      </c>
      <c r="C3025" s="2259"/>
      <c r="D3025" s="2259"/>
      <c r="E3025" s="2259"/>
      <c r="F3025" s="2260"/>
      <c r="G3025" s="2"/>
    </row>
    <row r="3026" spans="2:7" ht="17.25" customHeight="1" thickTop="1" x14ac:dyDescent="0.3">
      <c r="B3026" s="3826" t="str">
        <f>+B3015</f>
        <v>.</v>
      </c>
      <c r="C3026" s="3826"/>
      <c r="D3026" s="534"/>
      <c r="E3026" s="534"/>
      <c r="F3026" s="534"/>
      <c r="G3026" s="2"/>
    </row>
    <row r="3027" spans="2:7" ht="17.25" customHeight="1" thickBot="1" x14ac:dyDescent="0.35">
      <c r="B3027" s="1517"/>
      <c r="C3027" s="1517"/>
      <c r="D3027" s="534"/>
      <c r="E3027" s="534"/>
      <c r="F3027" s="534"/>
      <c r="G3027" s="2"/>
    </row>
    <row r="3028" spans="2:7" ht="17.25" customHeight="1" thickTop="1" thickBot="1" x14ac:dyDescent="0.25">
      <c r="B3028" s="3856" t="s">
        <v>4479</v>
      </c>
      <c r="C3028" s="3857"/>
      <c r="D3028" s="3857"/>
      <c r="E3028" s="3857"/>
      <c r="F3028" s="3858"/>
      <c r="G3028" s="2"/>
    </row>
    <row r="3029" spans="2:7" ht="17.25" customHeight="1" thickTop="1" x14ac:dyDescent="0.2">
      <c r="B3029" s="695"/>
      <c r="C3029" s="696"/>
      <c r="D3029" s="696"/>
      <c r="E3029" s="696"/>
      <c r="F3029" s="697"/>
      <c r="G3029" s="2"/>
    </row>
    <row r="3030" spans="2:7" ht="17.25" customHeight="1" x14ac:dyDescent="0.2">
      <c r="B3030" s="1564" t="s">
        <v>2954</v>
      </c>
      <c r="C3030" s="1503" t="s">
        <v>381</v>
      </c>
      <c r="D3030" s="915"/>
      <c r="E3030" s="915"/>
      <c r="F3030" s="916"/>
      <c r="G3030" s="2"/>
    </row>
    <row r="3031" spans="2:7" ht="17.25" customHeight="1" x14ac:dyDescent="0.2">
      <c r="B3031" s="1564" t="s">
        <v>2955</v>
      </c>
      <c r="C3031" s="1503" t="s">
        <v>4435</v>
      </c>
      <c r="D3031" s="915"/>
      <c r="E3031" s="915"/>
      <c r="F3031" s="916"/>
      <c r="G3031" s="2"/>
    </row>
    <row r="3032" spans="2:7" ht="17.25" customHeight="1" x14ac:dyDescent="0.2">
      <c r="B3032" s="1566" t="s">
        <v>2956</v>
      </c>
      <c r="C3032" s="3903" t="s">
        <v>3537</v>
      </c>
      <c r="D3032" s="3903"/>
      <c r="E3032" s="3903"/>
      <c r="F3032" s="3904"/>
      <c r="G3032" s="2"/>
    </row>
    <row r="3033" spans="2:7" ht="17.25" customHeight="1" x14ac:dyDescent="0.2">
      <c r="B3033" s="1566" t="s">
        <v>2957</v>
      </c>
      <c r="C3033" s="3903" t="s">
        <v>4480</v>
      </c>
      <c r="D3033" s="3903"/>
      <c r="E3033" s="3903"/>
      <c r="F3033" s="3904"/>
      <c r="G3033" s="2"/>
    </row>
    <row r="3034" spans="2:7" ht="17.25" customHeight="1" x14ac:dyDescent="0.2">
      <c r="B3034" s="1740" t="s">
        <v>2930</v>
      </c>
      <c r="C3034" s="3862"/>
      <c r="D3034" s="3862"/>
      <c r="E3034" s="3862"/>
      <c r="F3034" s="3863"/>
      <c r="G3034" s="2"/>
    </row>
    <row r="3035" spans="2:7" ht="27" customHeight="1" x14ac:dyDescent="0.2">
      <c r="B3035" s="1740"/>
      <c r="C3035" s="3862" t="s">
        <v>4481</v>
      </c>
      <c r="D3035" s="3862"/>
      <c r="E3035" s="3862"/>
      <c r="F3035" s="3863"/>
      <c r="G3035" s="2"/>
    </row>
    <row r="3036" spans="2:7" ht="33" customHeight="1" x14ac:dyDescent="0.2">
      <c r="B3036" s="1740"/>
      <c r="C3036" s="3862" t="s">
        <v>4482</v>
      </c>
      <c r="D3036" s="3862"/>
      <c r="E3036" s="3862"/>
      <c r="F3036" s="3863"/>
      <c r="G3036" s="2"/>
    </row>
    <row r="3037" spans="2:7" ht="47.25" customHeight="1" x14ac:dyDescent="0.2">
      <c r="B3037" s="1740"/>
      <c r="C3037" s="3862" t="s">
        <v>4483</v>
      </c>
      <c r="D3037" s="3862"/>
      <c r="E3037" s="3862"/>
      <c r="F3037" s="3863"/>
      <c r="G3037" s="2"/>
    </row>
    <row r="3038" spans="2:7" ht="44.25" customHeight="1" x14ac:dyDescent="0.2">
      <c r="B3038" s="1740"/>
      <c r="C3038" s="3862" t="s">
        <v>4484</v>
      </c>
      <c r="D3038" s="3862"/>
      <c r="E3038" s="3862"/>
      <c r="F3038" s="3863"/>
      <c r="G3038" s="2"/>
    </row>
    <row r="3039" spans="2:7" ht="33.75" customHeight="1" x14ac:dyDescent="0.2">
      <c r="B3039" s="1740"/>
      <c r="C3039" s="3862" t="s">
        <v>4485</v>
      </c>
      <c r="D3039" s="3862"/>
      <c r="E3039" s="3862"/>
      <c r="F3039" s="3863"/>
      <c r="G3039" s="2"/>
    </row>
    <row r="3040" spans="2:7" ht="17.25" customHeight="1" thickBot="1" x14ac:dyDescent="0.25">
      <c r="B3040" s="4327" t="s">
        <v>4486</v>
      </c>
      <c r="C3040" s="4328"/>
      <c r="D3040" s="4328"/>
      <c r="E3040" s="4328"/>
      <c r="F3040" s="4329"/>
      <c r="G3040" s="2"/>
    </row>
    <row r="3041" spans="2:7" ht="17.25" customHeight="1" thickTop="1" x14ac:dyDescent="0.3">
      <c r="B3041" s="4169" t="str">
        <f>+B3026</f>
        <v>.</v>
      </c>
      <c r="C3041" s="4169"/>
      <c r="D3041" s="534"/>
      <c r="E3041" s="534"/>
      <c r="F3041" s="534"/>
      <c r="G3041" s="2"/>
    </row>
    <row r="3042" spans="2:7" ht="17.25" customHeight="1" thickBot="1" x14ac:dyDescent="0.35">
      <c r="B3042" s="1517"/>
      <c r="C3042" s="1517"/>
      <c r="D3042" s="534"/>
      <c r="E3042" s="534"/>
      <c r="F3042" s="534"/>
      <c r="G3042" s="2"/>
    </row>
    <row r="3043" spans="2:7" ht="17.25" customHeight="1" thickTop="1" thickBot="1" x14ac:dyDescent="0.25">
      <c r="B3043" s="3842" t="s">
        <v>4469</v>
      </c>
      <c r="C3043" s="3843"/>
      <c r="D3043" s="3843"/>
      <c r="E3043" s="3843"/>
      <c r="F3043" s="3843"/>
      <c r="G3043" s="3844"/>
    </row>
    <row r="3044" spans="2:7" ht="48.75" customHeight="1" thickTop="1" x14ac:dyDescent="0.2">
      <c r="B3044" s="3845" t="s">
        <v>381</v>
      </c>
      <c r="C3044" s="3846"/>
      <c r="D3044" s="2247" t="s">
        <v>2784</v>
      </c>
      <c r="E3044" s="2247" t="s">
        <v>3376</v>
      </c>
      <c r="F3044" s="2248" t="s">
        <v>4470</v>
      </c>
      <c r="G3044" s="2249" t="s">
        <v>4471</v>
      </c>
    </row>
    <row r="3045" spans="2:7" ht="17.25" customHeight="1" x14ac:dyDescent="0.2">
      <c r="B3045" s="3847" t="s">
        <v>4472</v>
      </c>
      <c r="C3045" s="3848"/>
      <c r="D3045" s="3848">
        <v>29</v>
      </c>
      <c r="E3045" s="3848">
        <v>2000</v>
      </c>
      <c r="F3045" s="3848">
        <v>4000</v>
      </c>
      <c r="G3045" s="3849" t="s">
        <v>210</v>
      </c>
    </row>
    <row r="3046" spans="2:7" ht="17.25" customHeight="1" x14ac:dyDescent="0.2">
      <c r="B3046" s="3847"/>
      <c r="C3046" s="3848"/>
      <c r="D3046" s="3848"/>
      <c r="E3046" s="3848"/>
      <c r="F3046" s="3848"/>
      <c r="G3046" s="3849"/>
    </row>
    <row r="3047" spans="2:7" ht="17.25" customHeight="1" x14ac:dyDescent="0.2">
      <c r="B3047" s="3847" t="s">
        <v>947</v>
      </c>
      <c r="C3047" s="3848"/>
      <c r="D3047" s="3848" t="s">
        <v>4473</v>
      </c>
      <c r="E3047" s="3848"/>
      <c r="F3047" s="3848"/>
      <c r="G3047" s="3849"/>
    </row>
    <row r="3048" spans="2:7" ht="17.25" customHeight="1" x14ac:dyDescent="0.2">
      <c r="B3048" s="4346" t="s">
        <v>4444</v>
      </c>
      <c r="C3048" s="4347"/>
      <c r="D3048" s="3848" t="s">
        <v>4474</v>
      </c>
      <c r="E3048" s="3848"/>
      <c r="F3048" s="3848"/>
      <c r="G3048" s="3849"/>
    </row>
    <row r="3049" spans="2:7" ht="17.25" customHeight="1" x14ac:dyDescent="0.2">
      <c r="B3049" s="4348"/>
      <c r="C3049" s="4349"/>
      <c r="D3049" s="4343" t="s">
        <v>4475</v>
      </c>
      <c r="E3049" s="4343"/>
      <c r="F3049" s="4343"/>
      <c r="G3049" s="3849"/>
    </row>
    <row r="3050" spans="2:7" ht="31.5" customHeight="1" x14ac:dyDescent="0.2">
      <c r="B3050" s="4348"/>
      <c r="C3050" s="4349"/>
      <c r="D3050" s="4344" t="s">
        <v>4476</v>
      </c>
      <c r="E3050" s="3994"/>
      <c r="F3050" s="3994"/>
      <c r="G3050" s="4345"/>
    </row>
    <row r="3051" spans="2:7" ht="17.25" customHeight="1" x14ac:dyDescent="0.2">
      <c r="B3051" s="4348"/>
      <c r="C3051" s="4349"/>
      <c r="D3051" s="3848" t="s">
        <v>4477</v>
      </c>
      <c r="E3051" s="3848"/>
      <c r="F3051" s="3848"/>
      <c r="G3051" s="3849"/>
    </row>
    <row r="3052" spans="2:7" ht="17.25" customHeight="1" thickBot="1" x14ac:dyDescent="0.25">
      <c r="B3052" s="4350"/>
      <c r="C3052" s="4351"/>
      <c r="D3052" s="4352" t="s">
        <v>4478</v>
      </c>
      <c r="E3052" s="4352"/>
      <c r="F3052" s="4352"/>
      <c r="G3052" s="4353"/>
    </row>
    <row r="3053" spans="2:7" ht="17.25" customHeight="1" thickTop="1" x14ac:dyDescent="0.3">
      <c r="B3053" s="3815" t="str">
        <f>+B3041</f>
        <v>.</v>
      </c>
      <c r="C3053" s="3815"/>
      <c r="D3053" s="534"/>
      <c r="E3053" s="534"/>
      <c r="F3053" s="534"/>
      <c r="G3053" s="2"/>
    </row>
    <row r="3054" spans="2:7" ht="17.25" customHeight="1" thickBot="1" x14ac:dyDescent="0.35">
      <c r="B3054" s="1517"/>
      <c r="C3054" s="1517"/>
      <c r="D3054" s="534"/>
      <c r="E3054" s="534"/>
      <c r="F3054" s="534"/>
      <c r="G3054" s="2"/>
    </row>
    <row r="3055" spans="2:7" ht="21.75" customHeight="1" thickTop="1" thickBot="1" x14ac:dyDescent="0.25">
      <c r="B3055" s="3934" t="s">
        <v>4434</v>
      </c>
      <c r="C3055" s="4330"/>
      <c r="D3055" s="4330"/>
      <c r="E3055" s="4330"/>
      <c r="F3055" s="4331"/>
      <c r="G3055" s="2"/>
    </row>
    <row r="3056" spans="2:7" ht="17.25" customHeight="1" thickTop="1" x14ac:dyDescent="0.2">
      <c r="B3056" s="695"/>
      <c r="C3056" s="696"/>
      <c r="D3056" s="696"/>
      <c r="E3056" s="696"/>
      <c r="F3056" s="697"/>
      <c r="G3056" s="2"/>
    </row>
    <row r="3057" spans="2:7" ht="17.25" customHeight="1" x14ac:dyDescent="0.2">
      <c r="B3057" s="1564" t="s">
        <v>2954</v>
      </c>
      <c r="C3057" s="1503" t="s">
        <v>381</v>
      </c>
      <c r="D3057" s="915"/>
      <c r="E3057" s="915"/>
      <c r="F3057" s="916"/>
      <c r="G3057" s="2"/>
    </row>
    <row r="3058" spans="2:7" ht="17.25" customHeight="1" x14ac:dyDescent="0.2">
      <c r="B3058" s="1564" t="s">
        <v>2955</v>
      </c>
      <c r="C3058" s="1503" t="s">
        <v>4435</v>
      </c>
      <c r="D3058" s="915"/>
      <c r="E3058" s="915"/>
      <c r="F3058" s="916"/>
      <c r="G3058" s="2"/>
    </row>
    <row r="3059" spans="2:7" ht="17.25" customHeight="1" x14ac:dyDescent="0.2">
      <c r="B3059" s="1566" t="s">
        <v>2956</v>
      </c>
      <c r="C3059" s="3903" t="s">
        <v>4436</v>
      </c>
      <c r="D3059" s="3903"/>
      <c r="E3059" s="3903"/>
      <c r="F3059" s="3904"/>
      <c r="G3059" s="2"/>
    </row>
    <row r="3060" spans="2:7" ht="20.25" customHeight="1" x14ac:dyDescent="0.2">
      <c r="B3060" s="1740" t="s">
        <v>2930</v>
      </c>
      <c r="C3060" s="3862"/>
      <c r="D3060" s="3862"/>
      <c r="E3060" s="3862"/>
      <c r="F3060" s="3863"/>
      <c r="G3060" s="2"/>
    </row>
    <row r="3061" spans="2:7" ht="28.5" customHeight="1" x14ac:dyDescent="0.2">
      <c r="B3061" s="1740"/>
      <c r="C3061" s="3862" t="s">
        <v>4437</v>
      </c>
      <c r="D3061" s="3862"/>
      <c r="E3061" s="3862"/>
      <c r="F3061" s="3863"/>
      <c r="G3061" s="2"/>
    </row>
    <row r="3062" spans="2:7" ht="29.25" customHeight="1" x14ac:dyDescent="0.2">
      <c r="B3062" s="1740"/>
      <c r="C3062" s="3862" t="s">
        <v>4438</v>
      </c>
      <c r="D3062" s="3862"/>
      <c r="E3062" s="3862"/>
      <c r="F3062" s="3863"/>
      <c r="G3062" s="2"/>
    </row>
    <row r="3063" spans="2:7" ht="55.5" customHeight="1" x14ac:dyDescent="0.2">
      <c r="B3063" s="1740"/>
      <c r="C3063" s="3862" t="s">
        <v>4439</v>
      </c>
      <c r="D3063" s="3862"/>
      <c r="E3063" s="3862"/>
      <c r="F3063" s="3863"/>
      <c r="G3063" s="2"/>
    </row>
    <row r="3064" spans="2:7" ht="23.25" customHeight="1" x14ac:dyDescent="0.2">
      <c r="B3064" s="1740"/>
      <c r="C3064" s="3862" t="s">
        <v>4440</v>
      </c>
      <c r="D3064" s="3862"/>
      <c r="E3064" s="3862"/>
      <c r="F3064" s="3863"/>
      <c r="G3064" s="2"/>
    </row>
    <row r="3065" spans="2:7" ht="26.25" customHeight="1" x14ac:dyDescent="0.2">
      <c r="B3065" s="1740"/>
      <c r="C3065" s="3862" t="s">
        <v>4441</v>
      </c>
      <c r="D3065" s="3862"/>
      <c r="E3065" s="3862"/>
      <c r="F3065" s="3863"/>
      <c r="G3065" s="2"/>
    </row>
    <row r="3066" spans="2:7" ht="17.25" customHeight="1" thickBot="1" x14ac:dyDescent="0.25">
      <c r="B3066" s="4327"/>
      <c r="C3066" s="4328"/>
      <c r="D3066" s="4328"/>
      <c r="E3066" s="4328"/>
      <c r="F3066" s="4329"/>
      <c r="G3066" s="2"/>
    </row>
    <row r="3067" spans="2:7" ht="17.25" customHeight="1" thickTop="1" x14ac:dyDescent="0.3">
      <c r="B3067" s="3826" t="str">
        <f>+B3053</f>
        <v>.</v>
      </c>
      <c r="C3067" s="3826"/>
      <c r="D3067" s="534"/>
      <c r="E3067" s="534"/>
      <c r="F3067" s="534"/>
      <c r="G3067" s="2"/>
    </row>
    <row r="3068" spans="2:7" ht="17.25" customHeight="1" thickBot="1" x14ac:dyDescent="0.35">
      <c r="B3068" s="1517"/>
      <c r="C3068" s="1517"/>
      <c r="D3068" s="534"/>
      <c r="E3068" s="534"/>
      <c r="F3068" s="534"/>
      <c r="G3068" s="2"/>
    </row>
    <row r="3069" spans="2:7" ht="17.25" customHeight="1" thickTop="1" x14ac:dyDescent="0.25">
      <c r="B3069" s="3836" t="s">
        <v>3153</v>
      </c>
      <c r="C3069" s="3837"/>
      <c r="D3069" s="3837"/>
      <c r="E3069" s="3837"/>
      <c r="F3069" s="3837"/>
      <c r="G3069" s="3838"/>
    </row>
    <row r="3070" spans="2:7" ht="17.25" customHeight="1" x14ac:dyDescent="0.25">
      <c r="B3070" s="3839" t="s">
        <v>4429</v>
      </c>
      <c r="C3070" s="4278"/>
      <c r="D3070" s="4278"/>
      <c r="E3070" s="4278"/>
      <c r="F3070" s="4332"/>
      <c r="G3070" s="4279"/>
    </row>
    <row r="3071" spans="2:7" ht="17.25" customHeight="1" x14ac:dyDescent="0.2">
      <c r="B3071" s="1647" t="s">
        <v>381</v>
      </c>
      <c r="C3071" s="1347" t="s">
        <v>215</v>
      </c>
      <c r="D3071" s="1347" t="s">
        <v>3376</v>
      </c>
      <c r="E3071" s="1347" t="s">
        <v>2670</v>
      </c>
      <c r="F3071" s="1441" t="s">
        <v>218</v>
      </c>
      <c r="G3071" s="1370" t="s">
        <v>4430</v>
      </c>
    </row>
    <row r="3072" spans="2:7" ht="17.25" customHeight="1" thickBot="1" x14ac:dyDescent="0.25">
      <c r="B3072" s="710" t="s">
        <v>4431</v>
      </c>
      <c r="C3072" s="1461">
        <v>49</v>
      </c>
      <c r="D3072" s="1461" t="s">
        <v>1720</v>
      </c>
      <c r="E3072" s="1461" t="s">
        <v>1545</v>
      </c>
      <c r="F3072" s="2236" t="s">
        <v>210</v>
      </c>
      <c r="G3072" s="1648" t="s">
        <v>4432</v>
      </c>
    </row>
    <row r="3073" spans="2:16" ht="17.25" customHeight="1" x14ac:dyDescent="0.2">
      <c r="B3073" s="4287"/>
      <c r="C3073" s="4288"/>
      <c r="D3073" s="4288"/>
      <c r="E3073" s="4288"/>
      <c r="F3073" s="4288"/>
      <c r="G3073" s="4259"/>
    </row>
    <row r="3074" spans="2:16" ht="17.25" customHeight="1" x14ac:dyDescent="0.2">
      <c r="B3074" s="3956" t="s">
        <v>3157</v>
      </c>
      <c r="C3074" s="3957"/>
      <c r="D3074" s="3957"/>
      <c r="E3074" s="3957"/>
      <c r="F3074" s="3957"/>
      <c r="G3074" s="3958"/>
    </row>
    <row r="3075" spans="2:16" ht="17.25" customHeight="1" x14ac:dyDescent="0.2">
      <c r="B3075" s="3927" t="s">
        <v>4433</v>
      </c>
      <c r="C3075" s="3928"/>
      <c r="D3075" s="3928"/>
      <c r="E3075" s="3928"/>
      <c r="F3075" s="3928"/>
      <c r="G3075" s="3929"/>
    </row>
    <row r="3076" spans="2:16" ht="17.25" customHeight="1" thickBot="1" x14ac:dyDescent="0.25">
      <c r="B3076" s="1490"/>
      <c r="C3076" s="1491"/>
      <c r="D3076" s="1491"/>
      <c r="E3076" s="1491"/>
      <c r="F3076" s="1491"/>
      <c r="G3076" s="1492"/>
    </row>
    <row r="3077" spans="2:16" ht="17.25" customHeight="1" thickTop="1" x14ac:dyDescent="0.3">
      <c r="B3077" s="3826" t="str">
        <f>+B3067</f>
        <v>.</v>
      </c>
      <c r="C3077" s="3826"/>
      <c r="D3077" s="534"/>
      <c r="E3077" s="534"/>
      <c r="F3077" s="534"/>
      <c r="G3077" s="2"/>
    </row>
    <row r="3078" spans="2:16" ht="17.25" customHeight="1" thickBot="1" x14ac:dyDescent="0.35">
      <c r="B3078" s="1517"/>
      <c r="C3078" s="1517"/>
      <c r="D3078" s="534"/>
      <c r="E3078" s="534"/>
      <c r="F3078" s="534"/>
      <c r="G3078" s="2"/>
    </row>
    <row r="3079" spans="2:16" ht="17.25" customHeight="1" thickTop="1" x14ac:dyDescent="0.2">
      <c r="B3079" s="1519" t="s">
        <v>4400</v>
      </c>
      <c r="C3079" s="1520"/>
      <c r="D3079" s="1520"/>
      <c r="E3079" s="1520"/>
      <c r="F3079" s="1520"/>
      <c r="G3079" s="1520"/>
      <c r="H3079" s="1521"/>
      <c r="I3079" s="1521"/>
      <c r="J3079" s="1521"/>
      <c r="K3079" s="1521"/>
      <c r="L3079" s="1521"/>
      <c r="M3079" s="1522"/>
      <c r="N3079" s="1522"/>
      <c r="O3079" s="1522"/>
      <c r="P3079" s="1523"/>
    </row>
    <row r="3080" spans="2:16" ht="50.25" customHeight="1" x14ac:dyDescent="0.2">
      <c r="B3080" s="1524" t="s">
        <v>1003</v>
      </c>
      <c r="C3080" s="1525" t="s">
        <v>80</v>
      </c>
      <c r="D3080" s="1526" t="s">
        <v>1821</v>
      </c>
      <c r="E3080" s="1526" t="s">
        <v>449</v>
      </c>
      <c r="F3080" s="1527" t="s">
        <v>535</v>
      </c>
      <c r="G3080" s="1527" t="s">
        <v>2966</v>
      </c>
      <c r="H3080" s="1528" t="s">
        <v>536</v>
      </c>
      <c r="I3080" s="1528" t="s">
        <v>537</v>
      </c>
      <c r="J3080" s="1525" t="s">
        <v>2967</v>
      </c>
      <c r="K3080" s="1525" t="s">
        <v>2968</v>
      </c>
      <c r="L3080" s="1525" t="s">
        <v>2969</v>
      </c>
      <c r="M3080" s="1525" t="s">
        <v>2970</v>
      </c>
      <c r="N3080" s="1525" t="s">
        <v>2971</v>
      </c>
      <c r="O3080" s="1529" t="s">
        <v>2972</v>
      </c>
      <c r="P3080" s="1530" t="s">
        <v>2039</v>
      </c>
    </row>
    <row r="3081" spans="2:16" ht="17.25" customHeight="1" x14ac:dyDescent="0.2">
      <c r="B3081" s="1573" t="s">
        <v>4401</v>
      </c>
      <c r="C3081" s="1532" t="s">
        <v>2041</v>
      </c>
      <c r="D3081" s="1532" t="s">
        <v>233</v>
      </c>
      <c r="E3081" s="1532" t="s">
        <v>3832</v>
      </c>
      <c r="F3081" s="1533">
        <v>79</v>
      </c>
      <c r="G3081" s="1534">
        <v>30</v>
      </c>
      <c r="H3081" s="1535">
        <v>49</v>
      </c>
      <c r="I3081" s="1568" t="s">
        <v>4402</v>
      </c>
      <c r="J3081" s="1536">
        <v>0.12</v>
      </c>
      <c r="K3081" s="1569">
        <v>0.12</v>
      </c>
      <c r="L3081" s="1536">
        <v>0.12</v>
      </c>
      <c r="M3081" s="1570" t="s">
        <v>4403</v>
      </c>
      <c r="N3081" s="1536" t="s">
        <v>4403</v>
      </c>
      <c r="O3081" s="1536" t="s">
        <v>4403</v>
      </c>
      <c r="P3081" s="1572" t="s">
        <v>390</v>
      </c>
    </row>
    <row r="3082" spans="2:16" ht="17.25" customHeight="1" x14ac:dyDescent="0.2">
      <c r="B3082" s="1573" t="s">
        <v>4404</v>
      </c>
      <c r="C3082" s="1532" t="s">
        <v>783</v>
      </c>
      <c r="D3082" s="1532" t="s">
        <v>233</v>
      </c>
      <c r="E3082" s="1532" t="s">
        <v>3832</v>
      </c>
      <c r="F3082" s="1533">
        <f>+G3082+H3082</f>
        <v>79</v>
      </c>
      <c r="G3082" s="1534">
        <v>30</v>
      </c>
      <c r="H3082" s="1535">
        <v>49</v>
      </c>
      <c r="I3082" s="1568" t="s">
        <v>4402</v>
      </c>
      <c r="J3082" s="1536">
        <v>0.12</v>
      </c>
      <c r="K3082" s="1569">
        <v>0.12</v>
      </c>
      <c r="L3082" s="1536">
        <v>0.12</v>
      </c>
      <c r="M3082" s="1570" t="s">
        <v>4403</v>
      </c>
      <c r="N3082" s="1536" t="s">
        <v>4403</v>
      </c>
      <c r="O3082" s="1536" t="s">
        <v>4403</v>
      </c>
      <c r="P3082" s="1572" t="s">
        <v>390</v>
      </c>
    </row>
    <row r="3083" spans="2:16" ht="17.25" customHeight="1" x14ac:dyDescent="0.2">
      <c r="B3083" s="3893" t="s">
        <v>1996</v>
      </c>
      <c r="C3083" s="3894"/>
      <c r="D3083" s="1540"/>
      <c r="E3083" s="1540"/>
      <c r="F3083" s="1540"/>
      <c r="G3083" s="772"/>
      <c r="H3083" s="772"/>
      <c r="I3083" s="772"/>
      <c r="J3083" s="712"/>
      <c r="K3083" s="712"/>
      <c r="L3083" s="712"/>
      <c r="M3083" s="712"/>
      <c r="N3083" s="712"/>
      <c r="O3083" s="712"/>
      <c r="P3083" s="729"/>
    </row>
    <row r="3084" spans="2:16" ht="17.25" customHeight="1" x14ac:dyDescent="0.2">
      <c r="B3084" s="3850" t="s">
        <v>3576</v>
      </c>
      <c r="C3084" s="3851"/>
      <c r="D3084" s="3851"/>
      <c r="E3084" s="2217"/>
      <c r="F3084" s="1540"/>
      <c r="G3084" s="772"/>
      <c r="H3084" s="772"/>
      <c r="I3084" s="772"/>
      <c r="J3084" s="712"/>
      <c r="K3084" s="712"/>
      <c r="L3084" s="712"/>
      <c r="M3084" s="712"/>
      <c r="N3084" s="712"/>
      <c r="O3084" s="712"/>
      <c r="P3084" s="729"/>
    </row>
    <row r="3085" spans="2:16" ht="17.25" customHeight="1" thickBot="1" x14ac:dyDescent="0.25">
      <c r="B3085" s="1567" t="s">
        <v>4405</v>
      </c>
      <c r="C3085" s="699"/>
      <c r="D3085" s="699"/>
      <c r="E3085" s="699"/>
      <c r="F3085" s="699"/>
      <c r="G3085" s="776"/>
      <c r="H3085" s="776"/>
      <c r="I3085" s="776"/>
      <c r="J3085" s="699"/>
      <c r="K3085" s="699"/>
      <c r="L3085" s="699"/>
      <c r="M3085" s="699"/>
      <c r="N3085" s="699"/>
      <c r="O3085" s="699"/>
      <c r="P3085" s="700"/>
    </row>
    <row r="3086" spans="2:16" ht="17.25" customHeight="1" thickTop="1" x14ac:dyDescent="0.3">
      <c r="B3086" s="3815" t="str">
        <f>+B3077</f>
        <v>.</v>
      </c>
      <c r="C3086" s="3815"/>
      <c r="D3086" s="534"/>
      <c r="E3086" s="534"/>
      <c r="F3086" s="534"/>
      <c r="G3086" s="2"/>
    </row>
    <row r="3087" spans="2:16" ht="17.25" customHeight="1" thickBot="1" x14ac:dyDescent="0.35">
      <c r="B3087" s="3815"/>
      <c r="C3087" s="3815"/>
      <c r="D3087" s="534"/>
      <c r="E3087" s="534"/>
      <c r="F3087" s="534"/>
      <c r="G3087" s="2"/>
    </row>
    <row r="3088" spans="2:16" ht="32.25" customHeight="1" thickTop="1" x14ac:dyDescent="0.3">
      <c r="B3088" s="3830" t="s">
        <v>4395</v>
      </c>
      <c r="C3088" s="3837"/>
      <c r="D3088" s="3838"/>
      <c r="E3088" s="534"/>
      <c r="F3088" s="534"/>
      <c r="G3088" s="2"/>
    </row>
    <row r="3089" spans="2:16" ht="17.25" customHeight="1" x14ac:dyDescent="0.3">
      <c r="B3089" s="3939"/>
      <c r="C3089" s="3910" t="s">
        <v>4396</v>
      </c>
      <c r="D3089" s="3912" t="s">
        <v>1158</v>
      </c>
      <c r="E3089" s="534"/>
      <c r="F3089" s="534"/>
      <c r="G3089" s="2"/>
    </row>
    <row r="3090" spans="2:16" ht="17.25" customHeight="1" x14ac:dyDescent="0.3">
      <c r="B3090" s="3940"/>
      <c r="C3090" s="3911"/>
      <c r="D3090" s="3913"/>
      <c r="E3090" s="534"/>
      <c r="F3090" s="534"/>
      <c r="G3090" s="2"/>
    </row>
    <row r="3091" spans="2:16" ht="17.25" customHeight="1" x14ac:dyDescent="0.3">
      <c r="B3091" s="1728" t="s">
        <v>3604</v>
      </c>
      <c r="C3091" s="1981">
        <v>0.3</v>
      </c>
      <c r="D3091" s="1905">
        <v>0.4</v>
      </c>
      <c r="E3091" s="534"/>
      <c r="F3091" s="534"/>
      <c r="G3091" s="2"/>
    </row>
    <row r="3092" spans="2:16" ht="17.25" customHeight="1" x14ac:dyDescent="0.3">
      <c r="B3092" s="1987" t="s">
        <v>4397</v>
      </c>
      <c r="C3092" s="2225" t="s">
        <v>4398</v>
      </c>
      <c r="D3092" s="1905" t="s">
        <v>4398</v>
      </c>
      <c r="E3092" s="534"/>
      <c r="F3092" s="534"/>
      <c r="G3092" s="2"/>
    </row>
    <row r="3093" spans="2:16" ht="17.25" customHeight="1" x14ac:dyDescent="0.3">
      <c r="B3093" s="2035"/>
      <c r="C3093" s="2226"/>
      <c r="D3093" s="1767"/>
      <c r="E3093" s="534"/>
      <c r="F3093" s="534"/>
      <c r="G3093" s="2"/>
    </row>
    <row r="3094" spans="2:16" ht="48" customHeight="1" x14ac:dyDescent="0.3">
      <c r="B3094" s="1984" t="s">
        <v>3799</v>
      </c>
      <c r="C3094" s="3878" t="s">
        <v>3800</v>
      </c>
      <c r="D3094" s="3892"/>
      <c r="E3094" s="534"/>
      <c r="F3094" s="534"/>
      <c r="G3094" s="2"/>
    </row>
    <row r="3095" spans="2:16" ht="56.25" customHeight="1" x14ac:dyDescent="0.3">
      <c r="B3095" s="1984" t="s">
        <v>3801</v>
      </c>
      <c r="C3095" s="3878" t="s">
        <v>3802</v>
      </c>
      <c r="D3095" s="3892"/>
      <c r="E3095" s="534"/>
      <c r="F3095" s="534"/>
      <c r="G3095" s="2"/>
    </row>
    <row r="3096" spans="2:16" ht="17.25" customHeight="1" x14ac:dyDescent="0.3">
      <c r="B3096" s="3877" t="s">
        <v>3790</v>
      </c>
      <c r="C3096" s="3878"/>
      <c r="D3096" s="3892"/>
      <c r="E3096" s="534"/>
      <c r="F3096" s="534"/>
      <c r="G3096" s="2"/>
    </row>
    <row r="3097" spans="2:16" ht="17.25" customHeight="1" thickBot="1" x14ac:dyDescent="0.35">
      <c r="B3097" s="2215" t="s">
        <v>4399</v>
      </c>
      <c r="C3097" s="1923"/>
      <c r="D3097" s="1924"/>
      <c r="E3097" s="534"/>
      <c r="F3097" s="534"/>
      <c r="G3097" s="2"/>
    </row>
    <row r="3098" spans="2:16" ht="17.25" customHeight="1" thickTop="1" x14ac:dyDescent="0.3">
      <c r="B3098" s="4333" t="str">
        <f>+B3086</f>
        <v>.</v>
      </c>
      <c r="C3098" s="4333"/>
      <c r="D3098" s="1756"/>
      <c r="E3098" s="534"/>
      <c r="F3098" s="534"/>
      <c r="G3098" s="2"/>
    </row>
    <row r="3099" spans="2:16" ht="17.25" customHeight="1" thickBot="1" x14ac:dyDescent="0.35">
      <c r="B3099" s="1517"/>
      <c r="C3099" s="1517"/>
      <c r="D3099" s="534"/>
      <c r="E3099" s="534"/>
      <c r="F3099" s="534"/>
      <c r="G3099" s="2"/>
    </row>
    <row r="3100" spans="2:16" ht="17.25" customHeight="1" thickTop="1" thickBot="1" x14ac:dyDescent="0.25">
      <c r="B3100" s="742"/>
      <c r="C3100" s="1042"/>
      <c r="D3100" s="1042"/>
      <c r="E3100" s="1042"/>
      <c r="F3100" s="1042"/>
      <c r="G3100" s="1042"/>
      <c r="H3100" s="1042"/>
      <c r="I3100" s="1042"/>
      <c r="J3100" s="1042"/>
      <c r="K3100" s="1042"/>
      <c r="L3100" s="1042"/>
      <c r="M3100" s="1042"/>
      <c r="N3100" s="1042"/>
      <c r="O3100" s="1042"/>
      <c r="P3100" s="734"/>
    </row>
    <row r="3101" spans="2:16" ht="17.25" customHeight="1" thickTop="1" x14ac:dyDescent="0.2">
      <c r="B3101" s="1519" t="s">
        <v>4381</v>
      </c>
      <c r="C3101" s="1520"/>
      <c r="D3101" s="1520"/>
      <c r="E3101" s="1520"/>
      <c r="F3101" s="1520"/>
      <c r="G3101" s="1520"/>
      <c r="H3101" s="1521"/>
      <c r="I3101" s="1521"/>
      <c r="J3101" s="1521"/>
      <c r="K3101" s="1521"/>
      <c r="L3101" s="1521"/>
      <c r="M3101" s="1522"/>
      <c r="N3101" s="1522"/>
      <c r="O3101" s="1522"/>
      <c r="P3101" s="1523"/>
    </row>
    <row r="3102" spans="2:16" ht="63" customHeight="1" x14ac:dyDescent="0.2">
      <c r="B3102" s="1524" t="s">
        <v>1003</v>
      </c>
      <c r="C3102" s="1525" t="s">
        <v>80</v>
      </c>
      <c r="D3102" s="1526" t="s">
        <v>1821</v>
      </c>
      <c r="E3102" s="1525" t="s">
        <v>449</v>
      </c>
      <c r="F3102" s="1527" t="s">
        <v>535</v>
      </c>
      <c r="G3102" s="1527" t="s">
        <v>2966</v>
      </c>
      <c r="H3102" s="1528" t="s">
        <v>536</v>
      </c>
      <c r="I3102" s="1528" t="s">
        <v>537</v>
      </c>
      <c r="J3102" s="1525" t="s">
        <v>2967</v>
      </c>
      <c r="K3102" s="1525" t="s">
        <v>2968</v>
      </c>
      <c r="L3102" s="1525" t="s">
        <v>2969</v>
      </c>
      <c r="M3102" s="1525" t="s">
        <v>2970</v>
      </c>
      <c r="N3102" s="1525" t="s">
        <v>2971</v>
      </c>
      <c r="O3102" s="1529" t="s">
        <v>2972</v>
      </c>
      <c r="P3102" s="1530" t="s">
        <v>2039</v>
      </c>
    </row>
    <row r="3103" spans="2:16" ht="17.25" customHeight="1" x14ac:dyDescent="0.2">
      <c r="B3103" s="1573" t="s">
        <v>4382</v>
      </c>
      <c r="C3103" s="1532" t="s">
        <v>2041</v>
      </c>
      <c r="D3103" s="1532" t="s">
        <v>233</v>
      </c>
      <c r="E3103" s="2103" t="s">
        <v>3832</v>
      </c>
      <c r="F3103" s="1533">
        <f t="shared" ref="F3103:F3108" si="17">SUM(G3103:H3103)</f>
        <v>25</v>
      </c>
      <c r="G3103" s="1534">
        <v>15.01</v>
      </c>
      <c r="H3103" s="1535">
        <v>9.99</v>
      </c>
      <c r="I3103" s="1568" t="s">
        <v>4057</v>
      </c>
      <c r="J3103" s="1536">
        <v>0.18</v>
      </c>
      <c r="K3103" s="1536">
        <v>0.18</v>
      </c>
      <c r="L3103" s="1536">
        <v>0.18</v>
      </c>
      <c r="M3103" s="1570" t="s">
        <v>1780</v>
      </c>
      <c r="N3103" s="1570" t="s">
        <v>1780</v>
      </c>
      <c r="O3103" s="1570" t="s">
        <v>1780</v>
      </c>
      <c r="P3103" s="1572" t="s">
        <v>2045</v>
      </c>
    </row>
    <row r="3104" spans="2:16" ht="17.25" customHeight="1" x14ac:dyDescent="0.2">
      <c r="B3104" s="1573" t="s">
        <v>4383</v>
      </c>
      <c r="C3104" s="1532" t="s">
        <v>2041</v>
      </c>
      <c r="D3104" s="1532" t="s">
        <v>233</v>
      </c>
      <c r="E3104" s="2103" t="s">
        <v>3832</v>
      </c>
      <c r="F3104" s="1533">
        <f t="shared" si="17"/>
        <v>25</v>
      </c>
      <c r="G3104" s="1534">
        <v>15.01</v>
      </c>
      <c r="H3104" s="1535">
        <v>9.99</v>
      </c>
      <c r="I3104" s="1568" t="s">
        <v>4059</v>
      </c>
      <c r="J3104" s="1536">
        <v>0.18</v>
      </c>
      <c r="K3104" s="1536">
        <v>0.18</v>
      </c>
      <c r="L3104" s="1536">
        <v>0.18</v>
      </c>
      <c r="M3104" s="1570" t="s">
        <v>1780</v>
      </c>
      <c r="N3104" s="1570" t="s">
        <v>1780</v>
      </c>
      <c r="O3104" s="1570" t="s">
        <v>1780</v>
      </c>
      <c r="P3104" s="1572" t="s">
        <v>2045</v>
      </c>
    </row>
    <row r="3105" spans="2:16" ht="17.25" customHeight="1" x14ac:dyDescent="0.2">
      <c r="B3105" s="1573" t="s">
        <v>4384</v>
      </c>
      <c r="C3105" s="1532" t="s">
        <v>2041</v>
      </c>
      <c r="D3105" s="1583" t="s">
        <v>3825</v>
      </c>
      <c r="E3105" s="2103" t="s">
        <v>3832</v>
      </c>
      <c r="F3105" s="1533">
        <f t="shared" si="17"/>
        <v>25</v>
      </c>
      <c r="G3105" s="1534">
        <v>25</v>
      </c>
      <c r="H3105" s="1535"/>
      <c r="I3105" s="1568"/>
      <c r="J3105" s="1536">
        <v>0.18</v>
      </c>
      <c r="K3105" s="1536">
        <v>0.18</v>
      </c>
      <c r="L3105" s="1536">
        <v>0.18</v>
      </c>
      <c r="M3105" s="1570" t="s">
        <v>4385</v>
      </c>
      <c r="N3105" s="1570" t="s">
        <v>4385</v>
      </c>
      <c r="O3105" s="1570" t="s">
        <v>4385</v>
      </c>
      <c r="P3105" s="1572" t="s">
        <v>2045</v>
      </c>
    </row>
    <row r="3106" spans="2:16" ht="17.25" customHeight="1" x14ac:dyDescent="0.2">
      <c r="B3106" s="1573" t="s">
        <v>4386</v>
      </c>
      <c r="C3106" s="1532" t="s">
        <v>2041</v>
      </c>
      <c r="D3106" s="1532" t="s">
        <v>233</v>
      </c>
      <c r="E3106" s="2103" t="s">
        <v>4387</v>
      </c>
      <c r="F3106" s="1533">
        <f t="shared" si="17"/>
        <v>30</v>
      </c>
      <c r="G3106" s="1534">
        <v>10.01</v>
      </c>
      <c r="H3106" s="1535">
        <v>19.989999999999998</v>
      </c>
      <c r="I3106" s="1568" t="s">
        <v>4057</v>
      </c>
      <c r="J3106" s="1536">
        <v>0.18</v>
      </c>
      <c r="K3106" s="1536">
        <v>0.18</v>
      </c>
      <c r="L3106" s="1536">
        <v>0.18</v>
      </c>
      <c r="M3106" s="1570" t="s">
        <v>902</v>
      </c>
      <c r="N3106" s="1570" t="s">
        <v>902</v>
      </c>
      <c r="O3106" s="1570" t="s">
        <v>902</v>
      </c>
      <c r="P3106" s="1572" t="s">
        <v>763</v>
      </c>
    </row>
    <row r="3107" spans="2:16" ht="17.25" customHeight="1" x14ac:dyDescent="0.2">
      <c r="B3107" s="1573" t="s">
        <v>4388</v>
      </c>
      <c r="C3107" s="1532" t="s">
        <v>2041</v>
      </c>
      <c r="D3107" s="1532" t="s">
        <v>233</v>
      </c>
      <c r="E3107" s="2103" t="s">
        <v>4387</v>
      </c>
      <c r="F3107" s="1533">
        <f t="shared" si="17"/>
        <v>30</v>
      </c>
      <c r="G3107" s="1534">
        <v>10.01</v>
      </c>
      <c r="H3107" s="1535">
        <v>19.989999999999998</v>
      </c>
      <c r="I3107" s="1568" t="s">
        <v>4059</v>
      </c>
      <c r="J3107" s="1536">
        <v>0.18</v>
      </c>
      <c r="K3107" s="1536">
        <v>0.18</v>
      </c>
      <c r="L3107" s="1536">
        <v>0.18</v>
      </c>
      <c r="M3107" s="1570" t="s">
        <v>902</v>
      </c>
      <c r="N3107" s="1570" t="s">
        <v>902</v>
      </c>
      <c r="O3107" s="1570" t="s">
        <v>902</v>
      </c>
      <c r="P3107" s="1572" t="s">
        <v>763</v>
      </c>
    </row>
    <row r="3108" spans="2:16" ht="17.25" customHeight="1" x14ac:dyDescent="0.2">
      <c r="B3108" s="1573" t="s">
        <v>4389</v>
      </c>
      <c r="C3108" s="1532" t="s">
        <v>2041</v>
      </c>
      <c r="D3108" s="1583" t="s">
        <v>3825</v>
      </c>
      <c r="E3108" s="2103" t="s">
        <v>4387</v>
      </c>
      <c r="F3108" s="1533">
        <f t="shared" si="17"/>
        <v>30</v>
      </c>
      <c r="G3108" s="1534">
        <v>30</v>
      </c>
      <c r="H3108" s="1535"/>
      <c r="I3108" s="1568"/>
      <c r="J3108" s="1536">
        <v>0.18</v>
      </c>
      <c r="K3108" s="1536">
        <v>0.18</v>
      </c>
      <c r="L3108" s="1536">
        <v>0.18</v>
      </c>
      <c r="M3108" s="1570" t="s">
        <v>4390</v>
      </c>
      <c r="N3108" s="1570" t="s">
        <v>4390</v>
      </c>
      <c r="O3108" s="1570" t="s">
        <v>4390</v>
      </c>
      <c r="P3108" s="1572" t="s">
        <v>763</v>
      </c>
    </row>
    <row r="3109" spans="2:16" ht="17.25" customHeight="1" x14ac:dyDescent="0.2">
      <c r="B3109" s="3893" t="s">
        <v>1996</v>
      </c>
      <c r="C3109" s="3894"/>
      <c r="D3109" s="1540"/>
      <c r="E3109" s="1540"/>
      <c r="F3109" s="1540"/>
      <c r="G3109" s="772"/>
      <c r="H3109" s="772"/>
      <c r="I3109" s="772"/>
      <c r="J3109" s="712"/>
      <c r="K3109" s="712"/>
      <c r="L3109" s="712"/>
      <c r="M3109" s="712"/>
      <c r="N3109" s="712"/>
      <c r="O3109" s="712"/>
      <c r="P3109" s="729"/>
    </row>
    <row r="3110" spans="2:16" ht="17.25" customHeight="1" x14ac:dyDescent="0.2">
      <c r="B3110" s="3850" t="s">
        <v>4391</v>
      </c>
      <c r="C3110" s="3851"/>
      <c r="D3110" s="3851"/>
      <c r="E3110" s="3851"/>
      <c r="F3110" s="3851"/>
      <c r="G3110" s="3851"/>
      <c r="H3110" s="3851"/>
      <c r="I3110" s="3851"/>
      <c r="J3110" s="712"/>
      <c r="K3110" s="712"/>
      <c r="L3110" s="712"/>
      <c r="M3110" s="712"/>
      <c r="N3110" s="712"/>
      <c r="O3110" s="712"/>
      <c r="P3110" s="729"/>
    </row>
    <row r="3111" spans="2:16" ht="17.25" customHeight="1" x14ac:dyDescent="0.2">
      <c r="B3111" s="2216" t="s">
        <v>4392</v>
      </c>
      <c r="C3111" s="2217" t="s">
        <v>2045</v>
      </c>
      <c r="D3111" s="2217"/>
      <c r="E3111" s="1540"/>
      <c r="F3111" s="1540"/>
      <c r="G3111" s="772"/>
      <c r="H3111" s="772"/>
      <c r="I3111" s="772"/>
      <c r="J3111" s="712"/>
      <c r="K3111" s="712"/>
      <c r="L3111" s="712"/>
      <c r="M3111" s="712"/>
      <c r="N3111" s="712"/>
      <c r="O3111" s="712"/>
      <c r="P3111" s="729"/>
    </row>
    <row r="3112" spans="2:16" ht="17.25" customHeight="1" x14ac:dyDescent="0.2">
      <c r="B3112" s="2216" t="s">
        <v>4393</v>
      </c>
      <c r="C3112" s="2217" t="s">
        <v>763</v>
      </c>
      <c r="D3112" s="2217"/>
      <c r="E3112" s="1540"/>
      <c r="F3112" s="1540"/>
      <c r="G3112" s="772"/>
      <c r="H3112" s="772"/>
      <c r="I3112" s="772"/>
      <c r="J3112" s="712"/>
      <c r="K3112" s="712"/>
      <c r="L3112" s="712"/>
      <c r="M3112" s="712"/>
      <c r="N3112" s="712"/>
      <c r="O3112" s="712"/>
      <c r="P3112" s="729"/>
    </row>
    <row r="3113" spans="2:16" ht="17.25" customHeight="1" thickBot="1" x14ac:dyDescent="0.25">
      <c r="B3113" s="1567" t="s">
        <v>4394</v>
      </c>
      <c r="C3113" s="699"/>
      <c r="D3113" s="699"/>
      <c r="E3113" s="699"/>
      <c r="F3113" s="699"/>
      <c r="G3113" s="776"/>
      <c r="H3113" s="776"/>
      <c r="I3113" s="776"/>
      <c r="J3113" s="699"/>
      <c r="K3113" s="699"/>
      <c r="L3113" s="699"/>
      <c r="M3113" s="699"/>
      <c r="N3113" s="699"/>
      <c r="O3113" s="699"/>
      <c r="P3113" s="700"/>
    </row>
    <row r="3114" spans="2:16" ht="17.25" customHeight="1" thickTop="1" x14ac:dyDescent="0.3">
      <c r="B3114" s="3826" t="str">
        <f>+B3098</f>
        <v>.</v>
      </c>
      <c r="C3114" s="3826"/>
      <c r="D3114" s="534"/>
      <c r="E3114" s="534"/>
      <c r="F3114" s="534"/>
      <c r="G3114" s="2"/>
    </row>
    <row r="3115" spans="2:16" ht="17.25" customHeight="1" thickBot="1" x14ac:dyDescent="0.35">
      <c r="B3115" s="534"/>
      <c r="C3115" s="534"/>
      <c r="D3115" s="534"/>
      <c r="E3115" s="534"/>
      <c r="F3115" s="534"/>
      <c r="G3115" s="2"/>
    </row>
    <row r="3116" spans="2:16" ht="17.25" customHeight="1" thickTop="1" thickBot="1" x14ac:dyDescent="0.25">
      <c r="B3116" s="742"/>
      <c r="C3116" s="1042"/>
      <c r="D3116" s="1042"/>
      <c r="E3116" s="1042"/>
      <c r="F3116" s="1042"/>
      <c r="G3116" s="1042"/>
      <c r="H3116" s="1042"/>
      <c r="I3116" s="1042"/>
      <c r="J3116" s="1042"/>
      <c r="K3116" s="1042"/>
      <c r="L3116" s="1042"/>
      <c r="M3116" s="1042"/>
      <c r="N3116" s="1042"/>
      <c r="O3116" s="734"/>
    </row>
    <row r="3117" spans="2:16" ht="17.25" customHeight="1" thickTop="1" x14ac:dyDescent="0.2">
      <c r="B3117" s="1519" t="s">
        <v>4354</v>
      </c>
      <c r="C3117" s="1520"/>
      <c r="D3117" s="1520"/>
      <c r="E3117" s="1520"/>
      <c r="F3117" s="1520"/>
      <c r="G3117" s="1521"/>
      <c r="H3117" s="1521"/>
      <c r="I3117" s="1521"/>
      <c r="J3117" s="1521"/>
      <c r="K3117" s="1521"/>
      <c r="L3117" s="1522"/>
      <c r="M3117" s="1522"/>
      <c r="N3117" s="1522"/>
      <c r="O3117" s="1523"/>
    </row>
    <row r="3118" spans="2:16" ht="34.5" customHeight="1" x14ac:dyDescent="0.2">
      <c r="B3118" s="1524" t="s">
        <v>1003</v>
      </c>
      <c r="C3118" s="1525" t="s">
        <v>80</v>
      </c>
      <c r="D3118" s="1526" t="s">
        <v>1821</v>
      </c>
      <c r="E3118" s="1527" t="s">
        <v>535</v>
      </c>
      <c r="F3118" s="1527" t="s">
        <v>2966</v>
      </c>
      <c r="G3118" s="1528" t="s">
        <v>536</v>
      </c>
      <c r="H3118" s="1528" t="s">
        <v>537</v>
      </c>
      <c r="I3118" s="1525" t="s">
        <v>2967</v>
      </c>
      <c r="J3118" s="1525" t="s">
        <v>2968</v>
      </c>
      <c r="K3118" s="1525" t="s">
        <v>2969</v>
      </c>
      <c r="L3118" s="1525" t="s">
        <v>2970</v>
      </c>
      <c r="M3118" s="1525" t="s">
        <v>2971</v>
      </c>
      <c r="N3118" s="1529" t="s">
        <v>2972</v>
      </c>
      <c r="O3118" s="1530" t="s">
        <v>2039</v>
      </c>
    </row>
    <row r="3119" spans="2:16" ht="32.25" customHeight="1" x14ac:dyDescent="0.2">
      <c r="B3119" s="1573" t="s">
        <v>4355</v>
      </c>
      <c r="C3119" s="1532" t="s">
        <v>2041</v>
      </c>
      <c r="D3119" s="1532" t="s">
        <v>233</v>
      </c>
      <c r="E3119" s="1533">
        <f>+F3119+G3119</f>
        <v>48.989999999999995</v>
      </c>
      <c r="F3119" s="1534">
        <v>29</v>
      </c>
      <c r="G3119" s="1535">
        <v>19.989999999999998</v>
      </c>
      <c r="H3119" s="1568" t="s">
        <v>3810</v>
      </c>
      <c r="I3119" s="1536">
        <v>0.108</v>
      </c>
      <c r="J3119" s="1569">
        <v>0.22</v>
      </c>
      <c r="K3119" s="1536">
        <v>0.15</v>
      </c>
      <c r="L3119" s="1570" t="s">
        <v>3811</v>
      </c>
      <c r="M3119" s="1536" t="s">
        <v>3812</v>
      </c>
      <c r="N3119" s="1571" t="s">
        <v>2982</v>
      </c>
      <c r="O3119" s="1572" t="s">
        <v>763</v>
      </c>
    </row>
    <row r="3120" spans="2:16" ht="32.25" customHeight="1" x14ac:dyDescent="0.2">
      <c r="B3120" s="1573" t="s">
        <v>4356</v>
      </c>
      <c r="C3120" s="1532" t="s">
        <v>2041</v>
      </c>
      <c r="D3120" s="1532" t="s">
        <v>233</v>
      </c>
      <c r="E3120" s="1533">
        <f>+F3120+G3120</f>
        <v>79</v>
      </c>
      <c r="F3120" s="1534">
        <v>50</v>
      </c>
      <c r="G3120" s="1535">
        <v>29</v>
      </c>
      <c r="H3120" s="1568" t="s">
        <v>3814</v>
      </c>
      <c r="I3120" s="1536">
        <v>0.09</v>
      </c>
      <c r="J3120" s="1569">
        <v>0.22</v>
      </c>
      <c r="K3120" s="1536">
        <v>0.15</v>
      </c>
      <c r="L3120" s="1570" t="s">
        <v>3815</v>
      </c>
      <c r="M3120" s="1536" t="s">
        <v>2303</v>
      </c>
      <c r="N3120" s="1571" t="s">
        <v>1473</v>
      </c>
      <c r="O3120" s="1572" t="s">
        <v>390</v>
      </c>
    </row>
    <row r="3121" spans="2:15" ht="32.25" customHeight="1" x14ac:dyDescent="0.2">
      <c r="B3121" s="1573" t="s">
        <v>4357</v>
      </c>
      <c r="C3121" s="1532" t="s">
        <v>2041</v>
      </c>
      <c r="D3121" s="1532" t="s">
        <v>233</v>
      </c>
      <c r="E3121" s="1533">
        <f>+F3121+G3121</f>
        <v>99</v>
      </c>
      <c r="F3121" s="1534">
        <v>60</v>
      </c>
      <c r="G3121" s="1535">
        <v>39</v>
      </c>
      <c r="H3121" s="1568" t="s">
        <v>3817</v>
      </c>
      <c r="I3121" s="1536">
        <v>8.5999999999999993E-2</v>
      </c>
      <c r="J3121" s="1569">
        <v>0.22</v>
      </c>
      <c r="K3121" s="1536">
        <v>0.15</v>
      </c>
      <c r="L3121" s="1570" t="s">
        <v>3818</v>
      </c>
      <c r="M3121" s="1536" t="s">
        <v>3819</v>
      </c>
      <c r="N3121" s="1571" t="s">
        <v>2049</v>
      </c>
      <c r="O3121" s="1572" t="s">
        <v>390</v>
      </c>
    </row>
    <row r="3122" spans="2:15" ht="32.25" customHeight="1" x14ac:dyDescent="0.2">
      <c r="B3122" s="2204"/>
      <c r="C3122" s="2205"/>
      <c r="D3122" s="2205"/>
      <c r="E3122" s="2206"/>
      <c r="F3122" s="2207"/>
      <c r="G3122" s="2206"/>
      <c r="H3122" s="2206"/>
      <c r="I3122" s="2208"/>
      <c r="J3122" s="2209"/>
      <c r="K3122" s="2208"/>
      <c r="L3122" s="2210"/>
      <c r="M3122" s="2208"/>
      <c r="N3122" s="2211"/>
      <c r="O3122" s="2212"/>
    </row>
    <row r="3123" spans="2:15" ht="32.25" customHeight="1" x14ac:dyDescent="0.2">
      <c r="B3123" s="1573" t="s">
        <v>4358</v>
      </c>
      <c r="C3123" s="1583" t="s">
        <v>783</v>
      </c>
      <c r="D3123" s="1532" t="s">
        <v>233</v>
      </c>
      <c r="E3123" s="1533">
        <f>+F3123+G3123</f>
        <v>48.989999999999995</v>
      </c>
      <c r="F3123" s="1534">
        <v>29</v>
      </c>
      <c r="G3123" s="1535">
        <v>19.989999999999998</v>
      </c>
      <c r="H3123" s="1568" t="s">
        <v>3810</v>
      </c>
      <c r="I3123" s="1536">
        <v>0.1</v>
      </c>
      <c r="J3123" s="1569">
        <v>0.22</v>
      </c>
      <c r="K3123" s="1536">
        <v>0.15</v>
      </c>
      <c r="L3123" s="1570" t="s">
        <v>110</v>
      </c>
      <c r="M3123" s="1536" t="s">
        <v>3812</v>
      </c>
      <c r="N3123" s="1571" t="s">
        <v>2982</v>
      </c>
      <c r="O3123" s="1572" t="s">
        <v>763</v>
      </c>
    </row>
    <row r="3124" spans="2:15" ht="32.25" customHeight="1" x14ac:dyDescent="0.2">
      <c r="B3124" s="1573" t="s">
        <v>4359</v>
      </c>
      <c r="C3124" s="1583" t="s">
        <v>783</v>
      </c>
      <c r="D3124" s="1532" t="s">
        <v>233</v>
      </c>
      <c r="E3124" s="1533">
        <f>+F3124+G3124</f>
        <v>79</v>
      </c>
      <c r="F3124" s="1534">
        <v>50</v>
      </c>
      <c r="G3124" s="1535">
        <v>29</v>
      </c>
      <c r="H3124" s="1568" t="s">
        <v>3814</v>
      </c>
      <c r="I3124" s="1536">
        <v>0.09</v>
      </c>
      <c r="J3124" s="1569">
        <v>0.22</v>
      </c>
      <c r="K3124" s="1536">
        <v>0.15</v>
      </c>
      <c r="L3124" s="1570" t="s">
        <v>3815</v>
      </c>
      <c r="M3124" s="1536" t="s">
        <v>2303</v>
      </c>
      <c r="N3124" s="1571" t="s">
        <v>1473</v>
      </c>
      <c r="O3124" s="1572" t="s">
        <v>390</v>
      </c>
    </row>
    <row r="3125" spans="2:15" ht="32.25" customHeight="1" x14ac:dyDescent="0.2">
      <c r="B3125" s="1573" t="s">
        <v>4360</v>
      </c>
      <c r="C3125" s="1583" t="s">
        <v>783</v>
      </c>
      <c r="D3125" s="1532" t="s">
        <v>233</v>
      </c>
      <c r="E3125" s="1533">
        <f>+F3125+G3125</f>
        <v>99</v>
      </c>
      <c r="F3125" s="1534">
        <v>60</v>
      </c>
      <c r="G3125" s="1535">
        <v>39</v>
      </c>
      <c r="H3125" s="1568" t="s">
        <v>3817</v>
      </c>
      <c r="I3125" s="1536">
        <v>8.5999999999999993E-2</v>
      </c>
      <c r="J3125" s="1569">
        <v>0.22</v>
      </c>
      <c r="K3125" s="1536">
        <v>0.15</v>
      </c>
      <c r="L3125" s="1570" t="s">
        <v>3818</v>
      </c>
      <c r="M3125" s="1536" t="s">
        <v>3819</v>
      </c>
      <c r="N3125" s="1571" t="s">
        <v>2049</v>
      </c>
      <c r="O3125" s="1572" t="s">
        <v>390</v>
      </c>
    </row>
    <row r="3126" spans="2:15" ht="18.75" customHeight="1" x14ac:dyDescent="0.2">
      <c r="B3126" s="3893" t="s">
        <v>1996</v>
      </c>
      <c r="C3126" s="3894"/>
      <c r="D3126" s="1540"/>
      <c r="E3126" s="1540"/>
      <c r="F3126" s="772"/>
      <c r="G3126" s="772"/>
      <c r="H3126" s="772"/>
      <c r="I3126" s="712"/>
      <c r="J3126" s="712"/>
      <c r="K3126" s="712"/>
      <c r="L3126" s="712"/>
      <c r="M3126" s="712"/>
      <c r="N3126" s="712"/>
      <c r="O3126" s="729"/>
    </row>
    <row r="3127" spans="2:15" ht="18.75" customHeight="1" x14ac:dyDescent="0.2">
      <c r="B3127" s="3923" t="s">
        <v>3576</v>
      </c>
      <c r="C3127" s="3924"/>
      <c r="D3127" s="3924"/>
      <c r="E3127" s="1540"/>
      <c r="F3127" s="772"/>
      <c r="G3127" s="772"/>
      <c r="H3127" s="772"/>
      <c r="I3127" s="712"/>
      <c r="J3127" s="712"/>
      <c r="K3127" s="712"/>
      <c r="L3127" s="712"/>
      <c r="M3127" s="712"/>
      <c r="N3127" s="712"/>
      <c r="O3127" s="729"/>
    </row>
    <row r="3128" spans="2:15" ht="18.75" customHeight="1" thickBot="1" x14ac:dyDescent="0.25">
      <c r="B3128" s="1567" t="s">
        <v>4361</v>
      </c>
      <c r="C3128" s="699"/>
      <c r="D3128" s="699"/>
      <c r="E3128" s="699"/>
      <c r="F3128" s="776"/>
      <c r="G3128" s="776"/>
      <c r="H3128" s="776"/>
      <c r="I3128" s="699"/>
      <c r="J3128" s="699"/>
      <c r="K3128" s="699"/>
      <c r="L3128" s="699"/>
      <c r="M3128" s="699"/>
      <c r="N3128" s="699"/>
      <c r="O3128" s="700"/>
    </row>
    <row r="3129" spans="2:15" ht="17.25" customHeight="1" thickTop="1" x14ac:dyDescent="0.3">
      <c r="B3129" s="3826" t="str">
        <f>+B3114</f>
        <v>.</v>
      </c>
      <c r="C3129" s="3826"/>
      <c r="D3129" s="534"/>
      <c r="E3129" s="534"/>
      <c r="F3129" s="534"/>
      <c r="G3129" s="2"/>
    </row>
    <row r="3130" spans="2:15" ht="17.25" customHeight="1" thickBot="1" x14ac:dyDescent="0.35">
      <c r="B3130" s="534"/>
      <c r="C3130" s="534"/>
      <c r="D3130" s="534"/>
      <c r="E3130" s="534"/>
      <c r="F3130" s="534"/>
      <c r="G3130" s="2"/>
    </row>
    <row r="3131" spans="2:15" ht="17.25" customHeight="1" thickTop="1" x14ac:dyDescent="0.3">
      <c r="B3131" s="3836" t="s">
        <v>2251</v>
      </c>
      <c r="C3131" s="3837"/>
      <c r="D3131" s="3837"/>
      <c r="E3131" s="3838"/>
      <c r="F3131" s="534"/>
      <c r="G3131" s="2"/>
    </row>
    <row r="3132" spans="2:15" ht="17.25" customHeight="1" x14ac:dyDescent="0.3">
      <c r="B3132" s="3839" t="s">
        <v>4133</v>
      </c>
      <c r="C3132" s="3840"/>
      <c r="D3132" s="3840"/>
      <c r="E3132" s="3841"/>
      <c r="F3132" s="534"/>
      <c r="G3132" s="2"/>
    </row>
    <row r="3133" spans="2:15" ht="39" customHeight="1" x14ac:dyDescent="0.3">
      <c r="B3133" s="1647" t="s">
        <v>4143</v>
      </c>
      <c r="C3133" s="1700" t="s">
        <v>4127</v>
      </c>
      <c r="D3133" s="1700" t="s">
        <v>4128</v>
      </c>
      <c r="E3133" s="1907" t="s">
        <v>4134</v>
      </c>
      <c r="F3133" s="534"/>
      <c r="G3133" s="2"/>
    </row>
    <row r="3134" spans="2:15" ht="17.25" customHeight="1" x14ac:dyDescent="0.3">
      <c r="B3134" s="1908" t="s">
        <v>4135</v>
      </c>
      <c r="C3134" s="1981">
        <v>0.99</v>
      </c>
      <c r="D3134" s="2114">
        <v>20</v>
      </c>
      <c r="E3134" s="2081">
        <v>0.1</v>
      </c>
      <c r="F3134" s="534"/>
      <c r="G3134" s="2"/>
    </row>
    <row r="3135" spans="2:15" ht="17.25" customHeight="1" x14ac:dyDescent="0.3">
      <c r="B3135" s="1908" t="s">
        <v>4136</v>
      </c>
      <c r="C3135" s="1981">
        <v>2.99</v>
      </c>
      <c r="D3135" s="2114">
        <v>100</v>
      </c>
      <c r="E3135" s="2081">
        <v>0.1</v>
      </c>
      <c r="F3135" s="534"/>
      <c r="G3135" s="2"/>
    </row>
    <row r="3136" spans="2:15" ht="17.25" customHeight="1" x14ac:dyDescent="0.3">
      <c r="B3136" s="1908" t="s">
        <v>4137</v>
      </c>
      <c r="C3136" s="2327">
        <v>5.99</v>
      </c>
      <c r="D3136" s="2080">
        <v>200</v>
      </c>
      <c r="E3136" s="2081">
        <v>0.1</v>
      </c>
      <c r="F3136" s="534"/>
      <c r="G3136" s="2"/>
    </row>
    <row r="3137" spans="2:7" ht="17.25" customHeight="1" x14ac:dyDescent="0.3">
      <c r="B3137" s="1908" t="s">
        <v>4144</v>
      </c>
      <c r="C3137" s="2327">
        <v>9.99</v>
      </c>
      <c r="D3137" s="2080">
        <v>300</v>
      </c>
      <c r="E3137" s="2081">
        <v>0.1</v>
      </c>
      <c r="F3137" s="534"/>
      <c r="G3137" s="2"/>
    </row>
    <row r="3138" spans="2:7" ht="17.25" customHeight="1" x14ac:dyDescent="0.3">
      <c r="B3138" s="1908" t="s">
        <v>4145</v>
      </c>
      <c r="C3138" s="2327">
        <v>14.99</v>
      </c>
      <c r="D3138" s="2080">
        <v>500</v>
      </c>
      <c r="E3138" s="2081">
        <v>0.1</v>
      </c>
      <c r="F3138" s="534"/>
      <c r="G3138" s="2"/>
    </row>
    <row r="3139" spans="2:7" ht="17.25" customHeight="1" x14ac:dyDescent="0.3">
      <c r="B3139" s="1908" t="s">
        <v>4146</v>
      </c>
      <c r="C3139" s="2327">
        <v>19.989999999999998</v>
      </c>
      <c r="D3139" s="2080">
        <v>1000</v>
      </c>
      <c r="E3139" s="2081">
        <v>0.1</v>
      </c>
      <c r="F3139" s="534"/>
      <c r="G3139" s="2"/>
    </row>
    <row r="3140" spans="2:7" ht="17.25" customHeight="1" x14ac:dyDescent="0.3">
      <c r="B3140" s="1908" t="s">
        <v>4147</v>
      </c>
      <c r="C3140" s="2327">
        <v>29</v>
      </c>
      <c r="D3140" s="2080">
        <v>2000</v>
      </c>
      <c r="E3140" s="2081">
        <v>0.1</v>
      </c>
      <c r="F3140" s="534"/>
      <c r="G3140" s="2"/>
    </row>
    <row r="3141" spans="2:7" ht="17.25" customHeight="1" x14ac:dyDescent="0.3">
      <c r="B3141" s="1908" t="s">
        <v>4148</v>
      </c>
      <c r="C3141" s="2327">
        <v>39</v>
      </c>
      <c r="D3141" s="2080">
        <v>3000</v>
      </c>
      <c r="E3141" s="2081">
        <v>0.1</v>
      </c>
      <c r="F3141" s="534"/>
      <c r="G3141" s="2"/>
    </row>
    <row r="3142" spans="2:7" ht="17.25" customHeight="1" x14ac:dyDescent="0.3">
      <c r="B3142" s="1908" t="s">
        <v>4149</v>
      </c>
      <c r="C3142" s="2328">
        <v>49</v>
      </c>
      <c r="D3142" s="2080">
        <v>5000</v>
      </c>
      <c r="E3142" s="2081">
        <v>0.1</v>
      </c>
      <c r="F3142" s="534"/>
      <c r="G3142" s="2"/>
    </row>
    <row r="3143" spans="2:7" ht="17.25" customHeight="1" x14ac:dyDescent="0.3">
      <c r="B3143" s="3853" t="s">
        <v>3588</v>
      </c>
      <c r="C3143" s="3875"/>
      <c r="D3143" s="3875"/>
      <c r="E3143" s="3876"/>
      <c r="F3143" s="534"/>
      <c r="G3143" s="2"/>
    </row>
    <row r="3144" spans="2:7" ht="17.25" customHeight="1" x14ac:dyDescent="0.3">
      <c r="B3144" s="4291" t="s">
        <v>4150</v>
      </c>
      <c r="C3144" s="4292"/>
      <c r="D3144" s="4292"/>
      <c r="E3144" s="4293"/>
      <c r="F3144" s="534"/>
      <c r="G3144" s="2"/>
    </row>
    <row r="3145" spans="2:7" ht="17.25" customHeight="1" thickBot="1" x14ac:dyDescent="0.35">
      <c r="B3145" s="3919" t="s">
        <v>4142</v>
      </c>
      <c r="C3145" s="3920"/>
      <c r="D3145" s="3920"/>
      <c r="E3145" s="3921"/>
      <c r="F3145" s="534"/>
      <c r="G3145" s="2"/>
    </row>
    <row r="3146" spans="2:7" ht="17.25" customHeight="1" thickTop="1" x14ac:dyDescent="0.3">
      <c r="B3146" s="3815" t="str">
        <f>+B3129</f>
        <v>.</v>
      </c>
      <c r="C3146" s="3815"/>
      <c r="D3146" s="534"/>
      <c r="E3146" s="534"/>
      <c r="F3146" s="534"/>
      <c r="G3146" s="2"/>
    </row>
    <row r="3147" spans="2:7" ht="17.25" customHeight="1" thickBot="1" x14ac:dyDescent="0.35">
      <c r="B3147" s="534"/>
      <c r="C3147" s="534"/>
      <c r="D3147" s="534"/>
      <c r="E3147" s="534"/>
      <c r="F3147" s="534"/>
      <c r="G3147" s="2"/>
    </row>
    <row r="3148" spans="2:7" ht="17.25" customHeight="1" thickTop="1" x14ac:dyDescent="0.3">
      <c r="B3148" s="3914" t="s">
        <v>4132</v>
      </c>
      <c r="C3148" s="3834"/>
      <c r="D3148" s="3834"/>
      <c r="E3148" s="3835"/>
      <c r="F3148" s="534"/>
      <c r="G3148" s="2"/>
    </row>
    <row r="3149" spans="2:7" ht="17.25" customHeight="1" x14ac:dyDescent="0.3">
      <c r="B3149" s="3839" t="s">
        <v>4133</v>
      </c>
      <c r="C3149" s="3840"/>
      <c r="D3149" s="3840"/>
      <c r="E3149" s="3841"/>
      <c r="F3149" s="534"/>
      <c r="G3149" s="2"/>
    </row>
    <row r="3150" spans="2:7" ht="24.75" customHeight="1" x14ac:dyDescent="0.3">
      <c r="B3150" s="1647" t="s">
        <v>4132</v>
      </c>
      <c r="C3150" s="1700" t="s">
        <v>4127</v>
      </c>
      <c r="D3150" s="1700" t="s">
        <v>4128</v>
      </c>
      <c r="E3150" s="1907" t="s">
        <v>4134</v>
      </c>
      <c r="F3150" s="534"/>
      <c r="G3150" s="2"/>
    </row>
    <row r="3151" spans="2:7" ht="17.25" customHeight="1" x14ac:dyDescent="0.3">
      <c r="B3151" s="1908" t="s">
        <v>4135</v>
      </c>
      <c r="C3151" s="1981">
        <v>1.5</v>
      </c>
      <c r="D3151" s="2114">
        <v>20</v>
      </c>
      <c r="E3151" s="2081">
        <v>0.1</v>
      </c>
      <c r="F3151" s="534"/>
      <c r="G3151" s="2"/>
    </row>
    <row r="3152" spans="2:7" ht="17.25" customHeight="1" x14ac:dyDescent="0.3">
      <c r="B3152" s="1908" t="s">
        <v>4136</v>
      </c>
      <c r="C3152" s="1981">
        <v>3.99</v>
      </c>
      <c r="D3152" s="2114">
        <v>100</v>
      </c>
      <c r="E3152" s="2081">
        <v>0.1</v>
      </c>
      <c r="F3152" s="534"/>
      <c r="G3152" s="2"/>
    </row>
    <row r="3153" spans="2:7" ht="17.25" customHeight="1" x14ac:dyDescent="0.3">
      <c r="B3153" s="1908" t="s">
        <v>4137</v>
      </c>
      <c r="C3153" s="2115">
        <v>10.99</v>
      </c>
      <c r="D3153" s="2080">
        <v>200</v>
      </c>
      <c r="E3153" s="2081">
        <v>0.1</v>
      </c>
      <c r="F3153" s="534"/>
      <c r="G3153" s="2"/>
    </row>
    <row r="3154" spans="2:7" ht="17.25" customHeight="1" x14ac:dyDescent="0.3">
      <c r="B3154" s="3853" t="s">
        <v>3588</v>
      </c>
      <c r="C3154" s="3875"/>
      <c r="D3154" s="3875"/>
      <c r="E3154" s="3876"/>
      <c r="F3154" s="534"/>
      <c r="G3154" s="2"/>
    </row>
    <row r="3155" spans="2:7" ht="35.25" customHeight="1" x14ac:dyDescent="0.3">
      <c r="B3155" s="3864" t="s">
        <v>4138</v>
      </c>
      <c r="C3155" s="3865"/>
      <c r="D3155" s="3865"/>
      <c r="E3155" s="3866"/>
      <c r="F3155" s="534"/>
      <c r="G3155" s="2"/>
    </row>
    <row r="3156" spans="2:7" ht="17.25" customHeight="1" x14ac:dyDescent="0.3">
      <c r="B3156" s="4316" t="s">
        <v>4139</v>
      </c>
      <c r="C3156" s="4317"/>
      <c r="D3156" s="4317"/>
      <c r="E3156" s="4318"/>
      <c r="F3156" s="534"/>
      <c r="G3156" s="2"/>
    </row>
    <row r="3157" spans="2:7" ht="17.25" customHeight="1" x14ac:dyDescent="0.3">
      <c r="B3157" s="2116" t="s">
        <v>4140</v>
      </c>
      <c r="C3157" s="2117"/>
      <c r="D3157" s="2117"/>
      <c r="E3157" s="2118"/>
      <c r="F3157" s="534"/>
      <c r="G3157" s="2"/>
    </row>
    <row r="3158" spans="2:7" ht="17.25" customHeight="1" x14ac:dyDescent="0.3">
      <c r="B3158" s="4291" t="s">
        <v>4141</v>
      </c>
      <c r="C3158" s="4292"/>
      <c r="D3158" s="4292"/>
      <c r="E3158" s="4293"/>
      <c r="F3158" s="534"/>
      <c r="G3158" s="2"/>
    </row>
    <row r="3159" spans="2:7" ht="17.25" customHeight="1" thickBot="1" x14ac:dyDescent="0.35">
      <c r="B3159" s="3919" t="s">
        <v>4142</v>
      </c>
      <c r="C3159" s="3920"/>
      <c r="D3159" s="3920"/>
      <c r="E3159" s="3921"/>
      <c r="F3159" s="534"/>
      <c r="G3159" s="2"/>
    </row>
    <row r="3160" spans="2:7" ht="17.25" customHeight="1" thickTop="1" x14ac:dyDescent="0.3">
      <c r="B3160" s="3826" t="str">
        <f>+B3146</f>
        <v>.</v>
      </c>
      <c r="C3160" s="3826"/>
      <c r="D3160" s="534"/>
      <c r="E3160" s="534"/>
      <c r="F3160" s="534"/>
      <c r="G3160" s="2"/>
    </row>
    <row r="3161" spans="2:7" ht="17.25" customHeight="1" thickBot="1" x14ac:dyDescent="0.35">
      <c r="B3161" s="534"/>
      <c r="C3161" s="534"/>
      <c r="D3161" s="534"/>
      <c r="E3161" s="534"/>
      <c r="F3161" s="534"/>
      <c r="G3161" s="2"/>
    </row>
    <row r="3162" spans="2:7" ht="17.25" customHeight="1" thickTop="1" x14ac:dyDescent="0.3">
      <c r="B3162" s="3836" t="s">
        <v>2251</v>
      </c>
      <c r="C3162" s="3837"/>
      <c r="D3162" s="3837"/>
      <c r="E3162" s="3838"/>
      <c r="F3162" s="534"/>
      <c r="G3162" s="2"/>
    </row>
    <row r="3163" spans="2:7" ht="17.25" customHeight="1" x14ac:dyDescent="0.3">
      <c r="B3163" s="3839" t="s">
        <v>4125</v>
      </c>
      <c r="C3163" s="3840"/>
      <c r="D3163" s="3840"/>
      <c r="E3163" s="3841"/>
      <c r="F3163" s="534"/>
      <c r="G3163" s="2"/>
    </row>
    <row r="3164" spans="2:7" ht="30.75" customHeight="1" x14ac:dyDescent="0.3">
      <c r="B3164" s="1647" t="s">
        <v>4126</v>
      </c>
      <c r="C3164" s="1700" t="s">
        <v>4127</v>
      </c>
      <c r="D3164" s="1700" t="s">
        <v>4128</v>
      </c>
      <c r="E3164" s="1907" t="s">
        <v>4129</v>
      </c>
      <c r="F3164" s="534"/>
      <c r="G3164" s="2"/>
    </row>
    <row r="3165" spans="2:7" ht="29.25" customHeight="1" x14ac:dyDescent="0.3">
      <c r="B3165" s="1908" t="s">
        <v>4130</v>
      </c>
      <c r="C3165" s="1981">
        <v>9.99</v>
      </c>
      <c r="D3165" s="2114">
        <v>300</v>
      </c>
      <c r="E3165" s="2081">
        <v>0.1</v>
      </c>
      <c r="F3165" s="534"/>
      <c r="G3165" s="2"/>
    </row>
    <row r="3166" spans="2:7" ht="17.25" customHeight="1" x14ac:dyDescent="0.3">
      <c r="B3166" s="3853" t="s">
        <v>3588</v>
      </c>
      <c r="C3166" s="3875"/>
      <c r="D3166" s="3875"/>
      <c r="E3166" s="3876"/>
      <c r="F3166" s="534"/>
      <c r="G3166" s="2"/>
    </row>
    <row r="3167" spans="2:7" ht="17.25" customHeight="1" thickBot="1" x14ac:dyDescent="0.35">
      <c r="B3167" s="3919" t="s">
        <v>4131</v>
      </c>
      <c r="C3167" s="3920"/>
      <c r="D3167" s="3920"/>
      <c r="E3167" s="3921"/>
      <c r="F3167" s="534"/>
      <c r="G3167" s="2"/>
    </row>
    <row r="3168" spans="2:7" ht="17.25" customHeight="1" thickTop="1" x14ac:dyDescent="0.3">
      <c r="B3168" s="3826" t="str">
        <f>+B3160</f>
        <v>.</v>
      </c>
      <c r="C3168" s="3826"/>
      <c r="D3168" s="534"/>
      <c r="E3168" s="534"/>
      <c r="F3168" s="534"/>
      <c r="G3168" s="2"/>
    </row>
    <row r="3169" spans="2:19" ht="17.25" customHeight="1" thickBot="1" x14ac:dyDescent="0.35">
      <c r="B3169" s="534"/>
      <c r="C3169" s="534"/>
      <c r="D3169" s="534"/>
      <c r="E3169" s="534"/>
      <c r="F3169" s="534"/>
      <c r="G3169" s="2"/>
    </row>
    <row r="3170" spans="2:19" ht="17.25" customHeight="1" thickTop="1" x14ac:dyDescent="0.2">
      <c r="B3170" s="1519" t="s">
        <v>4055</v>
      </c>
      <c r="C3170" s="1520"/>
      <c r="D3170" s="1520"/>
      <c r="E3170" s="1520"/>
      <c r="F3170" s="1520"/>
      <c r="G3170" s="1520"/>
      <c r="H3170" s="1521"/>
      <c r="I3170" s="1521"/>
      <c r="J3170" s="1521"/>
      <c r="K3170" s="1521"/>
      <c r="L3170" s="1521"/>
      <c r="M3170" s="1521"/>
      <c r="N3170" s="1521"/>
      <c r="O3170" s="2095"/>
      <c r="P3170" s="2095"/>
      <c r="Q3170" s="2095"/>
      <c r="R3170" s="2095"/>
      <c r="S3170" s="2096"/>
    </row>
    <row r="3171" spans="2:19" ht="48" customHeight="1" x14ac:dyDescent="0.2">
      <c r="B3171" s="2097" t="s">
        <v>1003</v>
      </c>
      <c r="C3171" s="2098" t="s">
        <v>80</v>
      </c>
      <c r="D3171" s="2099" t="s">
        <v>1821</v>
      </c>
      <c r="E3171" s="2098" t="s">
        <v>81</v>
      </c>
      <c r="F3171" s="2098" t="s">
        <v>4073</v>
      </c>
      <c r="G3171" s="2098" t="s">
        <v>2966</v>
      </c>
      <c r="H3171" s="2098" t="s">
        <v>4074</v>
      </c>
      <c r="I3171" s="2098" t="s">
        <v>537</v>
      </c>
      <c r="J3171" s="2098" t="s">
        <v>2967</v>
      </c>
      <c r="K3171" s="2098" t="s">
        <v>4075</v>
      </c>
      <c r="L3171" s="2098" t="s">
        <v>2968</v>
      </c>
      <c r="M3171" s="2098" t="s">
        <v>4076</v>
      </c>
      <c r="N3171" s="2098" t="s">
        <v>2969</v>
      </c>
      <c r="O3171" s="2098" t="s">
        <v>4077</v>
      </c>
      <c r="P3171" s="2098" t="s">
        <v>2970</v>
      </c>
      <c r="Q3171" s="2098" t="s">
        <v>2971</v>
      </c>
      <c r="R3171" s="2100" t="s">
        <v>2972</v>
      </c>
      <c r="S3171" s="2101" t="s">
        <v>2039</v>
      </c>
    </row>
    <row r="3172" spans="2:19" ht="26.25" customHeight="1" x14ac:dyDescent="0.2">
      <c r="B3172" s="2102" t="s">
        <v>4078</v>
      </c>
      <c r="C3172" s="2103" t="s">
        <v>2041</v>
      </c>
      <c r="D3172" s="2104" t="s">
        <v>929</v>
      </c>
      <c r="E3172" s="2105">
        <v>30</v>
      </c>
      <c r="F3172" s="2105">
        <v>33.6</v>
      </c>
      <c r="G3172" s="2105">
        <v>10.01</v>
      </c>
      <c r="H3172" s="2105">
        <v>19.989999999999998</v>
      </c>
      <c r="I3172" s="2105" t="s">
        <v>4079</v>
      </c>
      <c r="J3172" s="2106">
        <v>0.12</v>
      </c>
      <c r="K3172" s="2106">
        <v>0.13400000000000001</v>
      </c>
      <c r="L3172" s="2106">
        <v>0.22</v>
      </c>
      <c r="M3172" s="2106">
        <v>0.24640000000000004</v>
      </c>
      <c r="N3172" s="2106">
        <v>0.15</v>
      </c>
      <c r="O3172" s="2106">
        <v>0.16800000000000001</v>
      </c>
      <c r="P3172" s="2105" t="s">
        <v>1780</v>
      </c>
      <c r="Q3172" s="2105" t="s">
        <v>1792</v>
      </c>
      <c r="R3172" s="2105" t="s">
        <v>3826</v>
      </c>
      <c r="S3172" s="2107" t="s">
        <v>763</v>
      </c>
    </row>
    <row r="3173" spans="2:19" ht="26.25" customHeight="1" x14ac:dyDescent="0.2">
      <c r="B3173" s="2102" t="s">
        <v>4080</v>
      </c>
      <c r="C3173" s="2103" t="s">
        <v>2041</v>
      </c>
      <c r="D3173" s="2104" t="s">
        <v>929</v>
      </c>
      <c r="E3173" s="2105">
        <v>30</v>
      </c>
      <c r="F3173" s="2105">
        <v>33.6</v>
      </c>
      <c r="G3173" s="2105">
        <v>10.01</v>
      </c>
      <c r="H3173" s="2105">
        <v>19.989999999999998</v>
      </c>
      <c r="I3173" s="2105" t="s">
        <v>4081</v>
      </c>
      <c r="J3173" s="2106">
        <v>0.12</v>
      </c>
      <c r="K3173" s="2106">
        <v>0.13440000000000002</v>
      </c>
      <c r="L3173" s="2106">
        <v>0.22</v>
      </c>
      <c r="M3173" s="2106">
        <v>0.24640000000000004</v>
      </c>
      <c r="N3173" s="2106">
        <v>0.15</v>
      </c>
      <c r="O3173" s="2106">
        <v>0.16800000000000001</v>
      </c>
      <c r="P3173" s="2105" t="s">
        <v>1780</v>
      </c>
      <c r="Q3173" s="2105" t="s">
        <v>1792</v>
      </c>
      <c r="R3173" s="2105" t="s">
        <v>3826</v>
      </c>
      <c r="S3173" s="2107" t="s">
        <v>763</v>
      </c>
    </row>
    <row r="3174" spans="2:19" ht="26.25" customHeight="1" x14ac:dyDescent="0.2">
      <c r="B3174" s="2102" t="s">
        <v>4082</v>
      </c>
      <c r="C3174" s="2103" t="s">
        <v>2041</v>
      </c>
      <c r="D3174" s="2104" t="s">
        <v>929</v>
      </c>
      <c r="E3174" s="2105">
        <v>34</v>
      </c>
      <c r="F3174" s="2105">
        <v>38.08</v>
      </c>
      <c r="G3174" s="2105">
        <v>14.01</v>
      </c>
      <c r="H3174" s="2105">
        <v>19.989999999999998</v>
      </c>
      <c r="I3174" s="2105" t="s">
        <v>4079</v>
      </c>
      <c r="J3174" s="2106">
        <v>0.11</v>
      </c>
      <c r="K3174" s="2106">
        <v>0.12320000000000002</v>
      </c>
      <c r="L3174" s="2106">
        <v>0.22</v>
      </c>
      <c r="M3174" s="2106">
        <v>0.24640000000000004</v>
      </c>
      <c r="N3174" s="2106">
        <v>0.15</v>
      </c>
      <c r="O3174" s="2106">
        <v>0.16800000000000001</v>
      </c>
      <c r="P3174" s="2105" t="s">
        <v>762</v>
      </c>
      <c r="Q3174" s="2105" t="s">
        <v>4083</v>
      </c>
      <c r="R3174" s="2105" t="s">
        <v>2474</v>
      </c>
      <c r="S3174" s="2107" t="s">
        <v>763</v>
      </c>
    </row>
    <row r="3175" spans="2:19" ht="26.25" customHeight="1" x14ac:dyDescent="0.2">
      <c r="B3175" s="2102" t="s">
        <v>4084</v>
      </c>
      <c r="C3175" s="2103" t="s">
        <v>2041</v>
      </c>
      <c r="D3175" s="2104" t="s">
        <v>929</v>
      </c>
      <c r="E3175" s="2105">
        <v>34</v>
      </c>
      <c r="F3175" s="2105">
        <v>38.08</v>
      </c>
      <c r="G3175" s="2105">
        <v>14.01</v>
      </c>
      <c r="H3175" s="2105">
        <v>19.989999999999998</v>
      </c>
      <c r="I3175" s="2105" t="s">
        <v>4081</v>
      </c>
      <c r="J3175" s="2106">
        <v>0.11</v>
      </c>
      <c r="K3175" s="2106">
        <v>0.12320000000000002</v>
      </c>
      <c r="L3175" s="2106">
        <v>0.22</v>
      </c>
      <c r="M3175" s="2106">
        <v>0.24640000000000004</v>
      </c>
      <c r="N3175" s="2106">
        <v>0.15</v>
      </c>
      <c r="O3175" s="2106">
        <v>0.16800000000000001</v>
      </c>
      <c r="P3175" s="2105" t="s">
        <v>762</v>
      </c>
      <c r="Q3175" s="2105" t="s">
        <v>4083</v>
      </c>
      <c r="R3175" s="2105" t="s">
        <v>2474</v>
      </c>
      <c r="S3175" s="2107" t="s">
        <v>763</v>
      </c>
    </row>
    <row r="3176" spans="2:19" ht="26.25" customHeight="1" x14ac:dyDescent="0.2">
      <c r="B3176" s="2102" t="s">
        <v>4085</v>
      </c>
      <c r="C3176" s="2103" t="s">
        <v>2041</v>
      </c>
      <c r="D3176" s="2104" t="s">
        <v>929</v>
      </c>
      <c r="E3176" s="2105">
        <v>39</v>
      </c>
      <c r="F3176" s="2105">
        <v>43.680000000000007</v>
      </c>
      <c r="G3176" s="2105">
        <v>19.010000000000002</v>
      </c>
      <c r="H3176" s="2105">
        <v>19.989999999999998</v>
      </c>
      <c r="I3176" s="2105" t="s">
        <v>4079</v>
      </c>
      <c r="J3176" s="2106">
        <v>0.11</v>
      </c>
      <c r="K3176" s="2106">
        <v>0.12320000000000002</v>
      </c>
      <c r="L3176" s="2106">
        <v>0.22</v>
      </c>
      <c r="M3176" s="2106">
        <v>0.24640000000000004</v>
      </c>
      <c r="N3176" s="2106">
        <v>0.15</v>
      </c>
      <c r="O3176" s="2106">
        <v>0.16800000000000001</v>
      </c>
      <c r="P3176" s="2105" t="s">
        <v>1265</v>
      </c>
      <c r="Q3176" s="2105" t="s">
        <v>2476</v>
      </c>
      <c r="R3176" s="2105" t="s">
        <v>762</v>
      </c>
      <c r="S3176" s="2107" t="s">
        <v>763</v>
      </c>
    </row>
    <row r="3177" spans="2:19" ht="26.25" customHeight="1" x14ac:dyDescent="0.2">
      <c r="B3177" s="2102" t="s">
        <v>4086</v>
      </c>
      <c r="C3177" s="2103" t="s">
        <v>2041</v>
      </c>
      <c r="D3177" s="2104" t="s">
        <v>929</v>
      </c>
      <c r="E3177" s="2105">
        <v>39</v>
      </c>
      <c r="F3177" s="2105">
        <v>43.680000000000007</v>
      </c>
      <c r="G3177" s="2105">
        <v>19.010000000000002</v>
      </c>
      <c r="H3177" s="2105">
        <v>19.989999999999998</v>
      </c>
      <c r="I3177" s="2105" t="s">
        <v>4081</v>
      </c>
      <c r="J3177" s="2106">
        <v>0.11</v>
      </c>
      <c r="K3177" s="2106">
        <v>0.12320000000000002</v>
      </c>
      <c r="L3177" s="2106">
        <v>0.22</v>
      </c>
      <c r="M3177" s="2106">
        <v>0.24640000000000004</v>
      </c>
      <c r="N3177" s="2106">
        <v>0.15</v>
      </c>
      <c r="O3177" s="2106">
        <v>0.16800000000000001</v>
      </c>
      <c r="P3177" s="2105" t="s">
        <v>1265</v>
      </c>
      <c r="Q3177" s="2105" t="s">
        <v>2476</v>
      </c>
      <c r="R3177" s="2105" t="s">
        <v>762</v>
      </c>
      <c r="S3177" s="2107" t="s">
        <v>763</v>
      </c>
    </row>
    <row r="3178" spans="2:19" ht="26.25" customHeight="1" x14ac:dyDescent="0.2">
      <c r="B3178" s="2102" t="s">
        <v>4087</v>
      </c>
      <c r="C3178" s="2103" t="s">
        <v>2041</v>
      </c>
      <c r="D3178" s="2104" t="s">
        <v>929</v>
      </c>
      <c r="E3178" s="2105">
        <v>49</v>
      </c>
      <c r="F3178" s="2105">
        <v>54.88</v>
      </c>
      <c r="G3178" s="2105">
        <v>29.01</v>
      </c>
      <c r="H3178" s="2105">
        <v>19.989999999999998</v>
      </c>
      <c r="I3178" s="2105" t="s">
        <v>4079</v>
      </c>
      <c r="J3178" s="2106">
        <v>0.108</v>
      </c>
      <c r="K3178" s="2106">
        <v>0.12096000000000001</v>
      </c>
      <c r="L3178" s="2106">
        <v>0.22</v>
      </c>
      <c r="M3178" s="2106">
        <v>0.24640000000000004</v>
      </c>
      <c r="N3178" s="2106">
        <v>0.15</v>
      </c>
      <c r="O3178" s="2106">
        <v>0.16800000000000001</v>
      </c>
      <c r="P3178" s="2105" t="s">
        <v>4088</v>
      </c>
      <c r="Q3178" s="2105" t="s">
        <v>3812</v>
      </c>
      <c r="R3178" s="2105" t="s">
        <v>2982</v>
      </c>
      <c r="S3178" s="2107" t="s">
        <v>763</v>
      </c>
    </row>
    <row r="3179" spans="2:19" ht="26.25" customHeight="1" x14ac:dyDescent="0.2">
      <c r="B3179" s="2102" t="s">
        <v>4089</v>
      </c>
      <c r="C3179" s="2103" t="s">
        <v>2041</v>
      </c>
      <c r="D3179" s="2104" t="s">
        <v>929</v>
      </c>
      <c r="E3179" s="2105">
        <v>49</v>
      </c>
      <c r="F3179" s="2105">
        <v>54.88</v>
      </c>
      <c r="G3179" s="2105">
        <v>29.01</v>
      </c>
      <c r="H3179" s="2105">
        <v>19.989999999999998</v>
      </c>
      <c r="I3179" s="2105" t="s">
        <v>4081</v>
      </c>
      <c r="J3179" s="2106">
        <v>0.108</v>
      </c>
      <c r="K3179" s="2106">
        <v>0.12096000000000001</v>
      </c>
      <c r="L3179" s="2106">
        <v>0.22</v>
      </c>
      <c r="M3179" s="2106">
        <v>0.24640000000000004</v>
      </c>
      <c r="N3179" s="2106">
        <v>0.15</v>
      </c>
      <c r="O3179" s="2106">
        <v>0.16800000000000001</v>
      </c>
      <c r="P3179" s="2105" t="s">
        <v>4088</v>
      </c>
      <c r="Q3179" s="2105" t="s">
        <v>3812</v>
      </c>
      <c r="R3179" s="2105" t="s">
        <v>2982</v>
      </c>
      <c r="S3179" s="2107" t="s">
        <v>763</v>
      </c>
    </row>
    <row r="3180" spans="2:19" ht="26.25" customHeight="1" x14ac:dyDescent="0.2">
      <c r="B3180" s="2102" t="s">
        <v>4090</v>
      </c>
      <c r="C3180" s="2103" t="s">
        <v>2041</v>
      </c>
      <c r="D3180" s="2104" t="s">
        <v>929</v>
      </c>
      <c r="E3180" s="2105">
        <v>59</v>
      </c>
      <c r="F3180" s="2105">
        <v>66.080000000000013</v>
      </c>
      <c r="G3180" s="2105">
        <v>39.01</v>
      </c>
      <c r="H3180" s="2105">
        <v>19.989999999999998</v>
      </c>
      <c r="I3180" s="2105" t="s">
        <v>4079</v>
      </c>
      <c r="J3180" s="2106">
        <v>9.8000000000000004E-2</v>
      </c>
      <c r="K3180" s="2106">
        <v>0.10976000000000001</v>
      </c>
      <c r="L3180" s="2106">
        <v>0.22</v>
      </c>
      <c r="M3180" s="2106">
        <v>0.24640000000000004</v>
      </c>
      <c r="N3180" s="2106">
        <v>0.15</v>
      </c>
      <c r="O3180" s="2106">
        <v>0.16800000000000001</v>
      </c>
      <c r="P3180" s="2105" t="s">
        <v>2197</v>
      </c>
      <c r="Q3180" s="2105" t="s">
        <v>101</v>
      </c>
      <c r="R3180" s="2105" t="s">
        <v>102</v>
      </c>
      <c r="S3180" s="2107" t="s">
        <v>390</v>
      </c>
    </row>
    <row r="3181" spans="2:19" ht="26.25" customHeight="1" x14ac:dyDescent="0.2">
      <c r="B3181" s="2102" t="s">
        <v>4091</v>
      </c>
      <c r="C3181" s="2103" t="s">
        <v>2041</v>
      </c>
      <c r="D3181" s="2104" t="s">
        <v>929</v>
      </c>
      <c r="E3181" s="2105">
        <v>59</v>
      </c>
      <c r="F3181" s="2105">
        <v>66.080000000000013</v>
      </c>
      <c r="G3181" s="2105">
        <v>39.01</v>
      </c>
      <c r="H3181" s="2105">
        <v>19.989999999999998</v>
      </c>
      <c r="I3181" s="2105" t="s">
        <v>4081</v>
      </c>
      <c r="J3181" s="2106">
        <v>9.8000000000000004E-2</v>
      </c>
      <c r="K3181" s="2106">
        <v>0.10976000000000001</v>
      </c>
      <c r="L3181" s="2106">
        <v>0.22</v>
      </c>
      <c r="M3181" s="2106">
        <v>0.24640000000000004</v>
      </c>
      <c r="N3181" s="2106">
        <v>0.15</v>
      </c>
      <c r="O3181" s="2106">
        <v>0.16800000000000001</v>
      </c>
      <c r="P3181" s="2105" t="s">
        <v>2197</v>
      </c>
      <c r="Q3181" s="2105" t="s">
        <v>101</v>
      </c>
      <c r="R3181" s="2105" t="s">
        <v>102</v>
      </c>
      <c r="S3181" s="2107" t="s">
        <v>390</v>
      </c>
    </row>
    <row r="3182" spans="2:19" ht="26.25" customHeight="1" x14ac:dyDescent="0.2">
      <c r="B3182" s="2102" t="s">
        <v>4092</v>
      </c>
      <c r="C3182" s="2103" t="s">
        <v>2041</v>
      </c>
      <c r="D3182" s="2104" t="s">
        <v>929</v>
      </c>
      <c r="E3182" s="2105">
        <v>69</v>
      </c>
      <c r="F3182" s="2105">
        <v>77.28</v>
      </c>
      <c r="G3182" s="2105">
        <v>49.01</v>
      </c>
      <c r="H3182" s="2105">
        <v>19.989999999999998</v>
      </c>
      <c r="I3182" s="2105" t="s">
        <v>4079</v>
      </c>
      <c r="J3182" s="2106">
        <v>9.6000000000000002E-2</v>
      </c>
      <c r="K3182" s="2106">
        <v>0.10752000000000002</v>
      </c>
      <c r="L3182" s="2106">
        <v>0.22</v>
      </c>
      <c r="M3182" s="2106">
        <v>0.24640000000000004</v>
      </c>
      <c r="N3182" s="2106">
        <v>0.15</v>
      </c>
      <c r="O3182" s="2106">
        <v>0.16800000000000001</v>
      </c>
      <c r="P3182" s="2105" t="s">
        <v>4093</v>
      </c>
      <c r="Q3182" s="2105" t="s">
        <v>4094</v>
      </c>
      <c r="R3182" s="2105" t="s">
        <v>4095</v>
      </c>
      <c r="S3182" s="2107" t="s">
        <v>390</v>
      </c>
    </row>
    <row r="3183" spans="2:19" ht="26.25" customHeight="1" x14ac:dyDescent="0.2">
      <c r="B3183" s="2102" t="s">
        <v>4096</v>
      </c>
      <c r="C3183" s="2103" t="s">
        <v>2041</v>
      </c>
      <c r="D3183" s="2104" t="s">
        <v>929</v>
      </c>
      <c r="E3183" s="2105">
        <v>69</v>
      </c>
      <c r="F3183" s="2105">
        <v>77.28</v>
      </c>
      <c r="G3183" s="2105">
        <v>49.01</v>
      </c>
      <c r="H3183" s="2105">
        <v>19.989999999999998</v>
      </c>
      <c r="I3183" s="2105" t="s">
        <v>4081</v>
      </c>
      <c r="J3183" s="2106">
        <v>9.6000000000000002E-2</v>
      </c>
      <c r="K3183" s="2106">
        <v>0.10752000000000002</v>
      </c>
      <c r="L3183" s="2106">
        <v>0.22</v>
      </c>
      <c r="M3183" s="2106">
        <v>0.24640000000000004</v>
      </c>
      <c r="N3183" s="2106">
        <v>0.15</v>
      </c>
      <c r="O3183" s="2106">
        <v>0.16800000000000001</v>
      </c>
      <c r="P3183" s="2105" t="s">
        <v>4093</v>
      </c>
      <c r="Q3183" s="2105" t="s">
        <v>4094</v>
      </c>
      <c r="R3183" s="2105" t="s">
        <v>4095</v>
      </c>
      <c r="S3183" s="2107" t="s">
        <v>390</v>
      </c>
    </row>
    <row r="3184" spans="2:19" ht="26.25" customHeight="1" x14ac:dyDescent="0.2">
      <c r="B3184" s="2102" t="s">
        <v>4097</v>
      </c>
      <c r="C3184" s="2103" t="s">
        <v>2041</v>
      </c>
      <c r="D3184" s="2104" t="s">
        <v>929</v>
      </c>
      <c r="E3184" s="2105">
        <v>79</v>
      </c>
      <c r="F3184" s="2105">
        <v>88.48</v>
      </c>
      <c r="G3184" s="2105">
        <v>59.01</v>
      </c>
      <c r="H3184" s="2105">
        <v>19.989999999999998</v>
      </c>
      <c r="I3184" s="2105" t="s">
        <v>4079</v>
      </c>
      <c r="J3184" s="2106">
        <v>0.09</v>
      </c>
      <c r="K3184" s="2106">
        <v>0.1008</v>
      </c>
      <c r="L3184" s="2106">
        <v>0.22</v>
      </c>
      <c r="M3184" s="2106">
        <v>0.24640000000000004</v>
      </c>
      <c r="N3184" s="2106">
        <v>0.15</v>
      </c>
      <c r="O3184" s="2106">
        <v>0.16800000000000001</v>
      </c>
      <c r="P3184" s="2105" t="s">
        <v>4098</v>
      </c>
      <c r="Q3184" s="2105" t="s">
        <v>2606</v>
      </c>
      <c r="R3184" s="2105" t="s">
        <v>580</v>
      </c>
      <c r="S3184" s="2107" t="s">
        <v>390</v>
      </c>
    </row>
    <row r="3185" spans="2:19" ht="26.25" customHeight="1" x14ac:dyDescent="0.2">
      <c r="B3185" s="2102" t="s">
        <v>4099</v>
      </c>
      <c r="C3185" s="2103" t="s">
        <v>2041</v>
      </c>
      <c r="D3185" s="2104" t="s">
        <v>929</v>
      </c>
      <c r="E3185" s="2105">
        <v>79</v>
      </c>
      <c r="F3185" s="2105">
        <v>88.48</v>
      </c>
      <c r="G3185" s="2105">
        <v>59.01</v>
      </c>
      <c r="H3185" s="2105">
        <v>19.989999999999998</v>
      </c>
      <c r="I3185" s="2105" t="s">
        <v>4081</v>
      </c>
      <c r="J3185" s="2106">
        <v>0.09</v>
      </c>
      <c r="K3185" s="2106">
        <v>0.1008</v>
      </c>
      <c r="L3185" s="2106">
        <v>0.22</v>
      </c>
      <c r="M3185" s="2106">
        <v>0.24640000000000004</v>
      </c>
      <c r="N3185" s="2106">
        <v>0.15</v>
      </c>
      <c r="O3185" s="2106">
        <v>0.16800000000000001</v>
      </c>
      <c r="P3185" s="2105" t="s">
        <v>4098</v>
      </c>
      <c r="Q3185" s="2105" t="s">
        <v>2606</v>
      </c>
      <c r="R3185" s="2105" t="s">
        <v>580</v>
      </c>
      <c r="S3185" s="2107" t="s">
        <v>390</v>
      </c>
    </row>
    <row r="3186" spans="2:19" ht="26.25" customHeight="1" x14ac:dyDescent="0.2">
      <c r="B3186" s="2102" t="s">
        <v>4100</v>
      </c>
      <c r="C3186" s="2103" t="s">
        <v>2041</v>
      </c>
      <c r="D3186" s="2104" t="s">
        <v>929</v>
      </c>
      <c r="E3186" s="2105">
        <v>99</v>
      </c>
      <c r="F3186" s="2105">
        <v>110.88000000000001</v>
      </c>
      <c r="G3186" s="2105">
        <v>79.010000000000005</v>
      </c>
      <c r="H3186" s="2105">
        <v>19.989999999999998</v>
      </c>
      <c r="I3186" s="2105" t="s">
        <v>4079</v>
      </c>
      <c r="J3186" s="2106">
        <v>8.5999999999999993E-2</v>
      </c>
      <c r="K3186" s="2106">
        <v>9.6320000000000003E-2</v>
      </c>
      <c r="L3186" s="2106">
        <v>0.22</v>
      </c>
      <c r="M3186" s="2106">
        <v>0.24640000000000004</v>
      </c>
      <c r="N3186" s="2106">
        <v>0.15</v>
      </c>
      <c r="O3186" s="2106">
        <v>0.16800000000000001</v>
      </c>
      <c r="P3186" s="2105" t="s">
        <v>4101</v>
      </c>
      <c r="Q3186" s="2105" t="s">
        <v>2928</v>
      </c>
      <c r="R3186" s="2105" t="s">
        <v>4102</v>
      </c>
      <c r="S3186" s="2107" t="s">
        <v>390</v>
      </c>
    </row>
    <row r="3187" spans="2:19" ht="26.25" customHeight="1" x14ac:dyDescent="0.2">
      <c r="B3187" s="2102" t="s">
        <v>4103</v>
      </c>
      <c r="C3187" s="2103" t="s">
        <v>2041</v>
      </c>
      <c r="D3187" s="2104" t="s">
        <v>929</v>
      </c>
      <c r="E3187" s="2105">
        <v>99</v>
      </c>
      <c r="F3187" s="2105">
        <v>110.88000000000001</v>
      </c>
      <c r="G3187" s="2105">
        <v>79.010000000000005</v>
      </c>
      <c r="H3187" s="2105">
        <v>19.989999999999998</v>
      </c>
      <c r="I3187" s="2105" t="s">
        <v>4081</v>
      </c>
      <c r="J3187" s="2106">
        <v>8.5999999999999993E-2</v>
      </c>
      <c r="K3187" s="2106">
        <v>9.6320000000000003E-2</v>
      </c>
      <c r="L3187" s="2106">
        <v>0.22</v>
      </c>
      <c r="M3187" s="2106">
        <v>0.24640000000000004</v>
      </c>
      <c r="N3187" s="2106">
        <v>0.15</v>
      </c>
      <c r="O3187" s="2106">
        <v>0.16800000000000001</v>
      </c>
      <c r="P3187" s="2105" t="s">
        <v>4101</v>
      </c>
      <c r="Q3187" s="2105" t="s">
        <v>2928</v>
      </c>
      <c r="R3187" s="2105" t="s">
        <v>4102</v>
      </c>
      <c r="S3187" s="2107" t="s">
        <v>390</v>
      </c>
    </row>
    <row r="3188" spans="2:19" ht="26.25" customHeight="1" x14ac:dyDescent="0.2">
      <c r="B3188" s="2087"/>
      <c r="C3188" s="2088"/>
      <c r="D3188" s="2089"/>
      <c r="E3188" s="2090"/>
      <c r="F3188" s="2090"/>
      <c r="G3188" s="2090"/>
      <c r="H3188" s="2090"/>
      <c r="I3188" s="2090"/>
      <c r="J3188" s="2090"/>
      <c r="K3188" s="2090"/>
      <c r="L3188" s="2090"/>
      <c r="M3188" s="2090"/>
      <c r="N3188" s="2090"/>
      <c r="O3188" s="2090"/>
      <c r="P3188" s="2090"/>
      <c r="Q3188" s="2090"/>
      <c r="R3188" s="2090"/>
      <c r="S3188" s="2091"/>
    </row>
    <row r="3189" spans="2:19" ht="26.25" customHeight="1" x14ac:dyDescent="0.2">
      <c r="B3189" s="2102" t="s">
        <v>4104</v>
      </c>
      <c r="C3189" s="2103" t="s">
        <v>783</v>
      </c>
      <c r="D3189" s="2104" t="s">
        <v>929</v>
      </c>
      <c r="E3189" s="2105">
        <v>30</v>
      </c>
      <c r="F3189" s="2105">
        <f>E3189*1.12</f>
        <v>33.6</v>
      </c>
      <c r="G3189" s="2105">
        <v>10.01</v>
      </c>
      <c r="H3189" s="2105">
        <v>19.989999999999998</v>
      </c>
      <c r="I3189" s="2105" t="s">
        <v>4105</v>
      </c>
      <c r="J3189" s="2106">
        <v>0.1</v>
      </c>
      <c r="K3189" s="2106">
        <f>J3189*1.12</f>
        <v>0.11200000000000002</v>
      </c>
      <c r="L3189" s="2106">
        <v>0.22</v>
      </c>
      <c r="M3189" s="2106">
        <v>0.24640000000000004</v>
      </c>
      <c r="N3189" s="2106">
        <v>0.15</v>
      </c>
      <c r="O3189" s="2106">
        <v>0.16800000000000001</v>
      </c>
      <c r="P3189" s="2105" t="s">
        <v>2183</v>
      </c>
      <c r="Q3189" s="2105" t="s">
        <v>1792</v>
      </c>
      <c r="R3189" s="2105" t="s">
        <v>3826</v>
      </c>
      <c r="S3189" s="2107" t="s">
        <v>763</v>
      </c>
    </row>
    <row r="3190" spans="2:19" ht="26.25" customHeight="1" x14ac:dyDescent="0.2">
      <c r="B3190" s="2102" t="s">
        <v>4106</v>
      </c>
      <c r="C3190" s="2103" t="s">
        <v>783</v>
      </c>
      <c r="D3190" s="2104" t="s">
        <v>929</v>
      </c>
      <c r="E3190" s="2105">
        <v>30</v>
      </c>
      <c r="F3190" s="2105">
        <f>E3190*1.12</f>
        <v>33.6</v>
      </c>
      <c r="G3190" s="2105">
        <v>10.01</v>
      </c>
      <c r="H3190" s="2105">
        <v>19.989999999999998</v>
      </c>
      <c r="I3190" s="2105" t="s">
        <v>4107</v>
      </c>
      <c r="J3190" s="2106">
        <v>0.1</v>
      </c>
      <c r="K3190" s="2106">
        <f t="shared" ref="K3190:K3204" si="18">J3190*1.12</f>
        <v>0.11200000000000002</v>
      </c>
      <c r="L3190" s="2106">
        <v>0.22</v>
      </c>
      <c r="M3190" s="2106">
        <v>0.24640000000000004</v>
      </c>
      <c r="N3190" s="2106">
        <v>0.15</v>
      </c>
      <c r="O3190" s="2106">
        <v>0.16800000000000001</v>
      </c>
      <c r="P3190" s="2105" t="s">
        <v>2183</v>
      </c>
      <c r="Q3190" s="2105" t="s">
        <v>1792</v>
      </c>
      <c r="R3190" s="2105" t="s">
        <v>3826</v>
      </c>
      <c r="S3190" s="2107" t="s">
        <v>763</v>
      </c>
    </row>
    <row r="3191" spans="2:19" ht="26.25" customHeight="1" x14ac:dyDescent="0.2">
      <c r="B3191" s="2102" t="s">
        <v>4108</v>
      </c>
      <c r="C3191" s="2103" t="s">
        <v>783</v>
      </c>
      <c r="D3191" s="2104" t="s">
        <v>929</v>
      </c>
      <c r="E3191" s="2105">
        <v>34</v>
      </c>
      <c r="F3191" s="2105">
        <f t="shared" ref="F3191:F3204" si="19">E3191*1.12</f>
        <v>38.080000000000005</v>
      </c>
      <c r="G3191" s="2105">
        <v>14.01</v>
      </c>
      <c r="H3191" s="2105">
        <v>19.989999999999998</v>
      </c>
      <c r="I3191" s="2105" t="s">
        <v>4105</v>
      </c>
      <c r="J3191" s="2106">
        <v>0.1</v>
      </c>
      <c r="K3191" s="2106">
        <f t="shared" si="18"/>
        <v>0.11200000000000002</v>
      </c>
      <c r="L3191" s="2106">
        <v>0.22</v>
      </c>
      <c r="M3191" s="2106">
        <v>0.24640000000000004</v>
      </c>
      <c r="N3191" s="2106">
        <v>0.15</v>
      </c>
      <c r="O3191" s="2106">
        <v>0.16800000000000001</v>
      </c>
      <c r="P3191" s="2105" t="s">
        <v>1635</v>
      </c>
      <c r="Q3191" s="2105" t="s">
        <v>4083</v>
      </c>
      <c r="R3191" s="2105" t="s">
        <v>2474</v>
      </c>
      <c r="S3191" s="2107" t="s">
        <v>763</v>
      </c>
    </row>
    <row r="3192" spans="2:19" ht="26.25" customHeight="1" x14ac:dyDescent="0.2">
      <c r="B3192" s="2102" t="s">
        <v>4109</v>
      </c>
      <c r="C3192" s="2103" t="s">
        <v>783</v>
      </c>
      <c r="D3192" s="2104" t="s">
        <v>929</v>
      </c>
      <c r="E3192" s="2105">
        <v>34</v>
      </c>
      <c r="F3192" s="2105">
        <f t="shared" si="19"/>
        <v>38.080000000000005</v>
      </c>
      <c r="G3192" s="2105">
        <v>14.01</v>
      </c>
      <c r="H3192" s="2105">
        <v>19.989999999999998</v>
      </c>
      <c r="I3192" s="2105" t="s">
        <v>4107</v>
      </c>
      <c r="J3192" s="2106">
        <v>0.1</v>
      </c>
      <c r="K3192" s="2106">
        <f t="shared" si="18"/>
        <v>0.11200000000000002</v>
      </c>
      <c r="L3192" s="2106">
        <v>0.22</v>
      </c>
      <c r="M3192" s="2106">
        <v>0.24640000000000004</v>
      </c>
      <c r="N3192" s="2106">
        <v>0.15</v>
      </c>
      <c r="O3192" s="2106">
        <v>0.16800000000000001</v>
      </c>
      <c r="P3192" s="2105" t="s">
        <v>1635</v>
      </c>
      <c r="Q3192" s="2105" t="s">
        <v>4083</v>
      </c>
      <c r="R3192" s="2105" t="s">
        <v>2474</v>
      </c>
      <c r="S3192" s="2107" t="s">
        <v>763</v>
      </c>
    </row>
    <row r="3193" spans="2:19" ht="26.25" customHeight="1" x14ac:dyDescent="0.2">
      <c r="B3193" s="2102" t="s">
        <v>4110</v>
      </c>
      <c r="C3193" s="2103" t="s">
        <v>783</v>
      </c>
      <c r="D3193" s="2104" t="s">
        <v>929</v>
      </c>
      <c r="E3193" s="2105">
        <v>39</v>
      </c>
      <c r="F3193" s="2105">
        <f t="shared" si="19"/>
        <v>43.680000000000007</v>
      </c>
      <c r="G3193" s="2105">
        <v>19.010000000000002</v>
      </c>
      <c r="H3193" s="2105">
        <v>19.989999999999998</v>
      </c>
      <c r="I3193" s="2105" t="s">
        <v>4105</v>
      </c>
      <c r="J3193" s="2106">
        <v>0.1</v>
      </c>
      <c r="K3193" s="2106">
        <f t="shared" si="18"/>
        <v>0.11200000000000002</v>
      </c>
      <c r="L3193" s="2106">
        <v>0.22</v>
      </c>
      <c r="M3193" s="2106">
        <v>0.24640000000000004</v>
      </c>
      <c r="N3193" s="2106">
        <v>0.15</v>
      </c>
      <c r="O3193" s="2106">
        <v>0.16800000000000001</v>
      </c>
      <c r="P3193" s="2105" t="s">
        <v>2999</v>
      </c>
      <c r="Q3193" s="2105" t="s">
        <v>2476</v>
      </c>
      <c r="R3193" s="2105" t="s">
        <v>762</v>
      </c>
      <c r="S3193" s="2107" t="s">
        <v>763</v>
      </c>
    </row>
    <row r="3194" spans="2:19" ht="26.25" customHeight="1" x14ac:dyDescent="0.2">
      <c r="B3194" s="2102" t="s">
        <v>4111</v>
      </c>
      <c r="C3194" s="2103" t="s">
        <v>783</v>
      </c>
      <c r="D3194" s="2104" t="s">
        <v>929</v>
      </c>
      <c r="E3194" s="2105">
        <v>39</v>
      </c>
      <c r="F3194" s="2105">
        <f t="shared" si="19"/>
        <v>43.680000000000007</v>
      </c>
      <c r="G3194" s="2105">
        <v>19.010000000000002</v>
      </c>
      <c r="H3194" s="2105">
        <v>19.989999999999998</v>
      </c>
      <c r="I3194" s="2105" t="s">
        <v>4107</v>
      </c>
      <c r="J3194" s="2106">
        <v>0.1</v>
      </c>
      <c r="K3194" s="2106">
        <f t="shared" si="18"/>
        <v>0.11200000000000002</v>
      </c>
      <c r="L3194" s="2106">
        <v>0.22</v>
      </c>
      <c r="M3194" s="2106">
        <v>0.24640000000000004</v>
      </c>
      <c r="N3194" s="2106">
        <v>0.15</v>
      </c>
      <c r="O3194" s="2106">
        <v>0.16800000000000001</v>
      </c>
      <c r="P3194" s="2105" t="s">
        <v>2999</v>
      </c>
      <c r="Q3194" s="2105" t="s">
        <v>2476</v>
      </c>
      <c r="R3194" s="2105" t="s">
        <v>762</v>
      </c>
      <c r="S3194" s="2107" t="s">
        <v>763</v>
      </c>
    </row>
    <row r="3195" spans="2:19" ht="26.25" customHeight="1" x14ac:dyDescent="0.2">
      <c r="B3195" s="2102" t="s">
        <v>4112</v>
      </c>
      <c r="C3195" s="2103" t="s">
        <v>783</v>
      </c>
      <c r="D3195" s="2104" t="s">
        <v>929</v>
      </c>
      <c r="E3195" s="2105">
        <v>49</v>
      </c>
      <c r="F3195" s="2105">
        <f t="shared" si="19"/>
        <v>54.88</v>
      </c>
      <c r="G3195" s="2105">
        <v>29.01</v>
      </c>
      <c r="H3195" s="2105">
        <v>19.989999999999998</v>
      </c>
      <c r="I3195" s="2105" t="s">
        <v>4105</v>
      </c>
      <c r="J3195" s="2106">
        <v>9.8000000000000004E-2</v>
      </c>
      <c r="K3195" s="2106">
        <f t="shared" si="18"/>
        <v>0.10976000000000001</v>
      </c>
      <c r="L3195" s="2106">
        <v>0.22</v>
      </c>
      <c r="M3195" s="2106">
        <v>0.24640000000000004</v>
      </c>
      <c r="N3195" s="2106">
        <v>0.15</v>
      </c>
      <c r="O3195" s="2106">
        <v>0.16800000000000001</v>
      </c>
      <c r="P3195" s="2105" t="s">
        <v>3351</v>
      </c>
      <c r="Q3195" s="2105" t="s">
        <v>3812</v>
      </c>
      <c r="R3195" s="2105" t="s">
        <v>2982</v>
      </c>
      <c r="S3195" s="2107" t="s">
        <v>763</v>
      </c>
    </row>
    <row r="3196" spans="2:19" ht="26.25" customHeight="1" x14ac:dyDescent="0.2">
      <c r="B3196" s="2102" t="s">
        <v>4113</v>
      </c>
      <c r="C3196" s="2103" t="s">
        <v>783</v>
      </c>
      <c r="D3196" s="2104" t="s">
        <v>929</v>
      </c>
      <c r="E3196" s="2105">
        <v>49</v>
      </c>
      <c r="F3196" s="2105">
        <f t="shared" si="19"/>
        <v>54.88</v>
      </c>
      <c r="G3196" s="2105">
        <v>29.01</v>
      </c>
      <c r="H3196" s="2105">
        <v>19.989999999999998</v>
      </c>
      <c r="I3196" s="2105" t="s">
        <v>4107</v>
      </c>
      <c r="J3196" s="2106">
        <v>9.8000000000000004E-2</v>
      </c>
      <c r="K3196" s="2106">
        <f t="shared" si="18"/>
        <v>0.10976000000000001</v>
      </c>
      <c r="L3196" s="2106">
        <v>0.22</v>
      </c>
      <c r="M3196" s="2106">
        <v>0.24640000000000004</v>
      </c>
      <c r="N3196" s="2106">
        <v>0.15</v>
      </c>
      <c r="O3196" s="2106">
        <v>0.16800000000000001</v>
      </c>
      <c r="P3196" s="2105" t="s">
        <v>3351</v>
      </c>
      <c r="Q3196" s="2105" t="s">
        <v>3812</v>
      </c>
      <c r="R3196" s="2105" t="s">
        <v>2982</v>
      </c>
      <c r="S3196" s="2107" t="s">
        <v>763</v>
      </c>
    </row>
    <row r="3197" spans="2:19" ht="26.25" customHeight="1" x14ac:dyDescent="0.2">
      <c r="B3197" s="2102" t="s">
        <v>4114</v>
      </c>
      <c r="C3197" s="2103" t="s">
        <v>783</v>
      </c>
      <c r="D3197" s="2104" t="s">
        <v>929</v>
      </c>
      <c r="E3197" s="2105">
        <v>59</v>
      </c>
      <c r="F3197" s="2105">
        <f t="shared" si="19"/>
        <v>66.080000000000013</v>
      </c>
      <c r="G3197" s="2105">
        <v>39.01</v>
      </c>
      <c r="H3197" s="2105">
        <v>19.989999999999998</v>
      </c>
      <c r="I3197" s="2105" t="s">
        <v>4105</v>
      </c>
      <c r="J3197" s="2106">
        <v>9.8000000000000004E-2</v>
      </c>
      <c r="K3197" s="2106">
        <f t="shared" si="18"/>
        <v>0.10976000000000001</v>
      </c>
      <c r="L3197" s="2106">
        <v>0.22</v>
      </c>
      <c r="M3197" s="2106">
        <v>0.24640000000000004</v>
      </c>
      <c r="N3197" s="2106">
        <v>0.15</v>
      </c>
      <c r="O3197" s="2106">
        <v>0.16800000000000001</v>
      </c>
      <c r="P3197" s="2105" t="s">
        <v>2197</v>
      </c>
      <c r="Q3197" s="2105" t="s">
        <v>101</v>
      </c>
      <c r="R3197" s="2105" t="s">
        <v>4115</v>
      </c>
      <c r="S3197" s="2107" t="s">
        <v>390</v>
      </c>
    </row>
    <row r="3198" spans="2:19" ht="26.25" customHeight="1" x14ac:dyDescent="0.2">
      <c r="B3198" s="2102" t="s">
        <v>4116</v>
      </c>
      <c r="C3198" s="2103" t="s">
        <v>783</v>
      </c>
      <c r="D3198" s="2104" t="s">
        <v>929</v>
      </c>
      <c r="E3198" s="2105">
        <v>59</v>
      </c>
      <c r="F3198" s="2105">
        <f t="shared" si="19"/>
        <v>66.080000000000013</v>
      </c>
      <c r="G3198" s="2105">
        <v>39.01</v>
      </c>
      <c r="H3198" s="2105">
        <v>19.989999999999998</v>
      </c>
      <c r="I3198" s="2105" t="s">
        <v>4107</v>
      </c>
      <c r="J3198" s="2106">
        <v>9.8000000000000004E-2</v>
      </c>
      <c r="K3198" s="2106">
        <f t="shared" si="18"/>
        <v>0.10976000000000001</v>
      </c>
      <c r="L3198" s="2106">
        <v>0.22</v>
      </c>
      <c r="M3198" s="2106">
        <v>0.24640000000000004</v>
      </c>
      <c r="N3198" s="2106">
        <v>0.15</v>
      </c>
      <c r="O3198" s="2106">
        <v>0.16800000000000001</v>
      </c>
      <c r="P3198" s="2105" t="s">
        <v>2197</v>
      </c>
      <c r="Q3198" s="2105" t="s">
        <v>101</v>
      </c>
      <c r="R3198" s="2105" t="s">
        <v>4115</v>
      </c>
      <c r="S3198" s="2107" t="s">
        <v>390</v>
      </c>
    </row>
    <row r="3199" spans="2:19" ht="26.25" customHeight="1" x14ac:dyDescent="0.2">
      <c r="B3199" s="2102" t="s">
        <v>4117</v>
      </c>
      <c r="C3199" s="2103" t="s">
        <v>783</v>
      </c>
      <c r="D3199" s="2104" t="s">
        <v>929</v>
      </c>
      <c r="E3199" s="2105">
        <v>69</v>
      </c>
      <c r="F3199" s="2105">
        <f t="shared" si="19"/>
        <v>77.28</v>
      </c>
      <c r="G3199" s="2105">
        <v>49.01</v>
      </c>
      <c r="H3199" s="2105">
        <v>19.989999999999998</v>
      </c>
      <c r="I3199" s="2105" t="s">
        <v>4105</v>
      </c>
      <c r="J3199" s="2106">
        <v>9.6000000000000002E-2</v>
      </c>
      <c r="K3199" s="2106">
        <f t="shared" si="18"/>
        <v>0.10752000000000002</v>
      </c>
      <c r="L3199" s="2106">
        <v>0.22</v>
      </c>
      <c r="M3199" s="2106">
        <v>0.24640000000000004</v>
      </c>
      <c r="N3199" s="2106">
        <v>0.15</v>
      </c>
      <c r="O3199" s="2106">
        <v>0.16800000000000001</v>
      </c>
      <c r="P3199" s="2105" t="s">
        <v>4093</v>
      </c>
      <c r="Q3199" s="2105" t="s">
        <v>4094</v>
      </c>
      <c r="R3199" s="2105" t="s">
        <v>4095</v>
      </c>
      <c r="S3199" s="2107" t="s">
        <v>390</v>
      </c>
    </row>
    <row r="3200" spans="2:19" ht="26.25" customHeight="1" x14ac:dyDescent="0.2">
      <c r="B3200" s="2102" t="s">
        <v>4118</v>
      </c>
      <c r="C3200" s="2103" t="s">
        <v>783</v>
      </c>
      <c r="D3200" s="2104" t="s">
        <v>929</v>
      </c>
      <c r="E3200" s="2105">
        <v>69</v>
      </c>
      <c r="F3200" s="2105">
        <f t="shared" si="19"/>
        <v>77.28</v>
      </c>
      <c r="G3200" s="2105">
        <v>49.01</v>
      </c>
      <c r="H3200" s="2105">
        <v>19.989999999999998</v>
      </c>
      <c r="I3200" s="2105" t="s">
        <v>4107</v>
      </c>
      <c r="J3200" s="2106">
        <v>9.6000000000000002E-2</v>
      </c>
      <c r="K3200" s="2106">
        <f t="shared" si="18"/>
        <v>0.10752000000000002</v>
      </c>
      <c r="L3200" s="2106">
        <v>0.22</v>
      </c>
      <c r="M3200" s="2106">
        <v>0.24640000000000004</v>
      </c>
      <c r="N3200" s="2106">
        <v>0.15</v>
      </c>
      <c r="O3200" s="2106">
        <v>0.16800000000000001</v>
      </c>
      <c r="P3200" s="2105" t="s">
        <v>4093</v>
      </c>
      <c r="Q3200" s="2105" t="s">
        <v>4094</v>
      </c>
      <c r="R3200" s="2105" t="s">
        <v>4095</v>
      </c>
      <c r="S3200" s="2107" t="s">
        <v>390</v>
      </c>
    </row>
    <row r="3201" spans="2:19" ht="26.25" customHeight="1" x14ac:dyDescent="0.2">
      <c r="B3201" s="2102" t="s">
        <v>4119</v>
      </c>
      <c r="C3201" s="2103" t="s">
        <v>783</v>
      </c>
      <c r="D3201" s="2104" t="s">
        <v>929</v>
      </c>
      <c r="E3201" s="2105">
        <v>79</v>
      </c>
      <c r="F3201" s="2105">
        <f t="shared" si="19"/>
        <v>88.48</v>
      </c>
      <c r="G3201" s="2105">
        <v>59.01</v>
      </c>
      <c r="H3201" s="2105">
        <v>19.989999999999998</v>
      </c>
      <c r="I3201" s="2105" t="s">
        <v>4105</v>
      </c>
      <c r="J3201" s="2106">
        <v>0.09</v>
      </c>
      <c r="K3201" s="2106">
        <f t="shared" si="18"/>
        <v>0.1008</v>
      </c>
      <c r="L3201" s="2106">
        <v>0.22</v>
      </c>
      <c r="M3201" s="2106">
        <v>0.24640000000000004</v>
      </c>
      <c r="N3201" s="2106">
        <v>0.15</v>
      </c>
      <c r="O3201" s="2106">
        <v>0.16800000000000001</v>
      </c>
      <c r="P3201" s="2105" t="s">
        <v>4098</v>
      </c>
      <c r="Q3201" s="2105" t="s">
        <v>2606</v>
      </c>
      <c r="R3201" s="2105" t="s">
        <v>580</v>
      </c>
      <c r="S3201" s="2107" t="s">
        <v>390</v>
      </c>
    </row>
    <row r="3202" spans="2:19" ht="26.25" customHeight="1" x14ac:dyDescent="0.2">
      <c r="B3202" s="2102" t="s">
        <v>4120</v>
      </c>
      <c r="C3202" s="2103" t="s">
        <v>783</v>
      </c>
      <c r="D3202" s="2104" t="s">
        <v>929</v>
      </c>
      <c r="E3202" s="2105">
        <v>79</v>
      </c>
      <c r="F3202" s="2105">
        <f t="shared" si="19"/>
        <v>88.48</v>
      </c>
      <c r="G3202" s="2105">
        <v>59.01</v>
      </c>
      <c r="H3202" s="2105">
        <v>19.989999999999998</v>
      </c>
      <c r="I3202" s="2105" t="s">
        <v>4107</v>
      </c>
      <c r="J3202" s="2106">
        <v>0.09</v>
      </c>
      <c r="K3202" s="2106">
        <f t="shared" si="18"/>
        <v>0.1008</v>
      </c>
      <c r="L3202" s="2106">
        <v>0.22</v>
      </c>
      <c r="M3202" s="2106">
        <v>0.24640000000000004</v>
      </c>
      <c r="N3202" s="2106">
        <v>0.15</v>
      </c>
      <c r="O3202" s="2106">
        <v>0.16800000000000001</v>
      </c>
      <c r="P3202" s="2105" t="s">
        <v>4098</v>
      </c>
      <c r="Q3202" s="2105" t="s">
        <v>2606</v>
      </c>
      <c r="R3202" s="2105" t="s">
        <v>580</v>
      </c>
      <c r="S3202" s="2107" t="s">
        <v>390</v>
      </c>
    </row>
    <row r="3203" spans="2:19" ht="26.25" customHeight="1" x14ac:dyDescent="0.2">
      <c r="B3203" s="2102" t="s">
        <v>4121</v>
      </c>
      <c r="C3203" s="2103" t="s">
        <v>783</v>
      </c>
      <c r="D3203" s="2104" t="s">
        <v>929</v>
      </c>
      <c r="E3203" s="2105">
        <v>99</v>
      </c>
      <c r="F3203" s="2105">
        <f t="shared" si="19"/>
        <v>110.88000000000001</v>
      </c>
      <c r="G3203" s="2105">
        <v>79.010000000000005</v>
      </c>
      <c r="H3203" s="2105">
        <v>19.989999999999998</v>
      </c>
      <c r="I3203" s="2105" t="s">
        <v>4105</v>
      </c>
      <c r="J3203" s="2106">
        <v>8.5999999999999993E-2</v>
      </c>
      <c r="K3203" s="2106">
        <f t="shared" si="18"/>
        <v>9.6320000000000003E-2</v>
      </c>
      <c r="L3203" s="2106">
        <v>0.22</v>
      </c>
      <c r="M3203" s="2106">
        <v>0.24640000000000004</v>
      </c>
      <c r="N3203" s="2106">
        <v>0.15</v>
      </c>
      <c r="O3203" s="2106">
        <v>0.16800000000000001</v>
      </c>
      <c r="P3203" s="2105" t="s">
        <v>4101</v>
      </c>
      <c r="Q3203" s="2105" t="s">
        <v>2928</v>
      </c>
      <c r="R3203" s="2105" t="s">
        <v>4102</v>
      </c>
      <c r="S3203" s="2107" t="s">
        <v>390</v>
      </c>
    </row>
    <row r="3204" spans="2:19" ht="26.25" customHeight="1" x14ac:dyDescent="0.2">
      <c r="B3204" s="2102" t="s">
        <v>4122</v>
      </c>
      <c r="C3204" s="2103" t="s">
        <v>783</v>
      </c>
      <c r="D3204" s="2104" t="s">
        <v>929</v>
      </c>
      <c r="E3204" s="2105">
        <v>99</v>
      </c>
      <c r="F3204" s="2105">
        <f t="shared" si="19"/>
        <v>110.88000000000001</v>
      </c>
      <c r="G3204" s="2105">
        <v>79.010000000000005</v>
      </c>
      <c r="H3204" s="2105">
        <v>19.989999999999998</v>
      </c>
      <c r="I3204" s="2105" t="s">
        <v>4107</v>
      </c>
      <c r="J3204" s="2106">
        <v>8.5999999999999993E-2</v>
      </c>
      <c r="K3204" s="2106">
        <f t="shared" si="18"/>
        <v>9.6320000000000003E-2</v>
      </c>
      <c r="L3204" s="2106">
        <v>0.22</v>
      </c>
      <c r="M3204" s="2106">
        <v>0.24640000000000004</v>
      </c>
      <c r="N3204" s="2106">
        <v>0.15</v>
      </c>
      <c r="O3204" s="2106">
        <v>0.16800000000000001</v>
      </c>
      <c r="P3204" s="2105" t="s">
        <v>4101</v>
      </c>
      <c r="Q3204" s="2105" t="s">
        <v>2928</v>
      </c>
      <c r="R3204" s="2105" t="s">
        <v>4102</v>
      </c>
      <c r="S3204" s="2107" t="s">
        <v>390</v>
      </c>
    </row>
    <row r="3205" spans="2:19" ht="17.25" customHeight="1" x14ac:dyDescent="0.2">
      <c r="B3205" s="4319" t="s">
        <v>4123</v>
      </c>
      <c r="C3205" s="4320"/>
      <c r="D3205" s="2108"/>
      <c r="E3205" s="2108"/>
      <c r="F3205" s="2108"/>
      <c r="G3205" s="2109"/>
      <c r="H3205" s="2109"/>
      <c r="I3205" s="2109"/>
      <c r="J3205" s="2109"/>
      <c r="K3205" s="2109"/>
      <c r="L3205" s="2109"/>
      <c r="M3205" s="2109"/>
      <c r="N3205" s="2109"/>
      <c r="O3205" s="2109"/>
      <c r="P3205" s="2109"/>
      <c r="Q3205" s="2109"/>
      <c r="R3205" s="2109"/>
      <c r="S3205" s="2110"/>
    </row>
    <row r="3206" spans="2:19" ht="17.25" customHeight="1" x14ac:dyDescent="0.2">
      <c r="B3206" s="3850" t="s">
        <v>3576</v>
      </c>
      <c r="C3206" s="3851"/>
      <c r="D3206" s="3851"/>
      <c r="E3206" s="2108"/>
      <c r="F3206" s="2108"/>
      <c r="G3206" s="2109"/>
      <c r="H3206" s="2109"/>
      <c r="I3206" s="2109"/>
      <c r="J3206" s="2109"/>
      <c r="K3206" s="2109"/>
      <c r="L3206" s="2109"/>
      <c r="M3206" s="2109"/>
      <c r="N3206" s="2109"/>
      <c r="O3206" s="2109"/>
      <c r="P3206" s="2109"/>
      <c r="Q3206" s="2109"/>
      <c r="R3206" s="2109"/>
      <c r="S3206" s="2110"/>
    </row>
    <row r="3207" spans="2:19" ht="17.25" customHeight="1" thickBot="1" x14ac:dyDescent="0.25">
      <c r="B3207" s="2111" t="s">
        <v>4124</v>
      </c>
      <c r="C3207" s="2112"/>
      <c r="D3207" s="2112"/>
      <c r="E3207" s="2112"/>
      <c r="F3207" s="2112"/>
      <c r="G3207" s="2112"/>
      <c r="H3207" s="2112"/>
      <c r="I3207" s="2112"/>
      <c r="J3207" s="2112"/>
      <c r="K3207" s="2112"/>
      <c r="L3207" s="2112"/>
      <c r="M3207" s="2112"/>
      <c r="N3207" s="2112"/>
      <c r="O3207" s="2112"/>
      <c r="P3207" s="2112"/>
      <c r="Q3207" s="2112"/>
      <c r="R3207" s="2112"/>
      <c r="S3207" s="2113"/>
    </row>
    <row r="3208" spans="2:19" ht="17.25" customHeight="1" thickTop="1" x14ac:dyDescent="0.3">
      <c r="B3208" s="3826" t="str">
        <f>+B3168</f>
        <v>.</v>
      </c>
      <c r="C3208" s="3826"/>
      <c r="D3208" s="534"/>
      <c r="E3208" s="534"/>
      <c r="F3208" s="534"/>
      <c r="G3208" s="2"/>
    </row>
    <row r="3209" spans="2:19" ht="17.25" customHeight="1" thickBot="1" x14ac:dyDescent="0.35">
      <c r="B3209" s="534"/>
      <c r="C3209" s="534"/>
      <c r="D3209" s="534"/>
      <c r="E3209" s="534"/>
      <c r="F3209" s="534"/>
      <c r="G3209" s="2"/>
    </row>
    <row r="3210" spans="2:19" ht="17.25" customHeight="1" thickTop="1" x14ac:dyDescent="0.2">
      <c r="B3210" s="1519" t="s">
        <v>4055</v>
      </c>
      <c r="C3210" s="1520"/>
      <c r="D3210" s="1520"/>
      <c r="E3210" s="1520"/>
      <c r="F3210" s="1520"/>
      <c r="G3210" s="1521"/>
      <c r="H3210" s="1521"/>
      <c r="I3210" s="1521"/>
      <c r="J3210" s="1521"/>
      <c r="K3210" s="1521"/>
      <c r="L3210" s="1522"/>
      <c r="M3210" s="1522"/>
      <c r="N3210" s="1522"/>
      <c r="O3210" s="1523"/>
    </row>
    <row r="3211" spans="2:19" ht="34.5" customHeight="1" x14ac:dyDescent="0.2">
      <c r="B3211" s="1524" t="s">
        <v>1003</v>
      </c>
      <c r="C3211" s="1525" t="s">
        <v>80</v>
      </c>
      <c r="D3211" s="1526" t="s">
        <v>1821</v>
      </c>
      <c r="E3211" s="1527" t="s">
        <v>535</v>
      </c>
      <c r="F3211" s="1527" t="s">
        <v>2966</v>
      </c>
      <c r="G3211" s="1528" t="s">
        <v>536</v>
      </c>
      <c r="H3211" s="1528" t="s">
        <v>537</v>
      </c>
      <c r="I3211" s="1525" t="s">
        <v>2967</v>
      </c>
      <c r="J3211" s="1525" t="s">
        <v>2968</v>
      </c>
      <c r="K3211" s="1525" t="s">
        <v>2969</v>
      </c>
      <c r="L3211" s="1525" t="s">
        <v>2970</v>
      </c>
      <c r="M3211" s="1525" t="s">
        <v>2971</v>
      </c>
      <c r="N3211" s="1529" t="s">
        <v>2972</v>
      </c>
      <c r="O3211" s="1530" t="s">
        <v>2039</v>
      </c>
    </row>
    <row r="3212" spans="2:19" ht="24.75" customHeight="1" x14ac:dyDescent="0.2">
      <c r="B3212" s="2056" t="s">
        <v>4056</v>
      </c>
      <c r="C3212" s="1532" t="s">
        <v>2041</v>
      </c>
      <c r="D3212" s="1570" t="s">
        <v>929</v>
      </c>
      <c r="E3212" s="2083">
        <v>18</v>
      </c>
      <c r="F3212" s="2083">
        <v>8.01</v>
      </c>
      <c r="G3212" s="2084">
        <v>9.99</v>
      </c>
      <c r="H3212" s="2084" t="s">
        <v>4057</v>
      </c>
      <c r="I3212" s="2085">
        <v>0.12</v>
      </c>
      <c r="J3212" s="2085">
        <v>0.22</v>
      </c>
      <c r="K3212" s="2085">
        <v>0.15</v>
      </c>
      <c r="L3212" s="2086" t="s">
        <v>3826</v>
      </c>
      <c r="M3212" s="2086" t="s">
        <v>235</v>
      </c>
      <c r="N3212" s="2086" t="s">
        <v>236</v>
      </c>
      <c r="O3212" s="1572" t="s">
        <v>2045</v>
      </c>
    </row>
    <row r="3213" spans="2:19" ht="24.75" customHeight="1" x14ac:dyDescent="0.2">
      <c r="B3213" s="2056" t="s">
        <v>4058</v>
      </c>
      <c r="C3213" s="1532" t="s">
        <v>2041</v>
      </c>
      <c r="D3213" s="1570" t="s">
        <v>929</v>
      </c>
      <c r="E3213" s="2083">
        <v>18</v>
      </c>
      <c r="F3213" s="2083">
        <v>8.01</v>
      </c>
      <c r="G3213" s="2084">
        <v>9.99</v>
      </c>
      <c r="H3213" s="2084" t="s">
        <v>4059</v>
      </c>
      <c r="I3213" s="2085">
        <v>0.12</v>
      </c>
      <c r="J3213" s="2085">
        <v>0.22</v>
      </c>
      <c r="K3213" s="2085">
        <v>0.15</v>
      </c>
      <c r="L3213" s="2086" t="s">
        <v>3826</v>
      </c>
      <c r="M3213" s="2086" t="s">
        <v>235</v>
      </c>
      <c r="N3213" s="2086" t="s">
        <v>236</v>
      </c>
      <c r="O3213" s="1572" t="s">
        <v>2045</v>
      </c>
    </row>
    <row r="3214" spans="2:19" ht="24.75" customHeight="1" x14ac:dyDescent="0.2">
      <c r="B3214" s="2056" t="s">
        <v>4060</v>
      </c>
      <c r="C3214" s="1532" t="s">
        <v>2041</v>
      </c>
      <c r="D3214" s="1570" t="s">
        <v>929</v>
      </c>
      <c r="E3214" s="2083">
        <v>20</v>
      </c>
      <c r="F3214" s="2083">
        <v>10.01</v>
      </c>
      <c r="G3214" s="2084">
        <v>9.99</v>
      </c>
      <c r="H3214" s="2084" t="s">
        <v>4057</v>
      </c>
      <c r="I3214" s="2085">
        <v>0.12</v>
      </c>
      <c r="J3214" s="2085">
        <v>0.22</v>
      </c>
      <c r="K3214" s="2085">
        <v>0.15</v>
      </c>
      <c r="L3214" s="2086" t="s">
        <v>1780</v>
      </c>
      <c r="M3214" s="2086" t="s">
        <v>1792</v>
      </c>
      <c r="N3214" s="2086" t="s">
        <v>3826</v>
      </c>
      <c r="O3214" s="1572" t="s">
        <v>2045</v>
      </c>
    </row>
    <row r="3215" spans="2:19" ht="24.75" customHeight="1" x14ac:dyDescent="0.2">
      <c r="B3215" s="2056" t="s">
        <v>4061</v>
      </c>
      <c r="C3215" s="1532" t="s">
        <v>2041</v>
      </c>
      <c r="D3215" s="1570" t="s">
        <v>929</v>
      </c>
      <c r="E3215" s="2083">
        <v>20</v>
      </c>
      <c r="F3215" s="2083">
        <v>10.01</v>
      </c>
      <c r="G3215" s="2084">
        <v>9.99</v>
      </c>
      <c r="H3215" s="2084" t="s">
        <v>4059</v>
      </c>
      <c r="I3215" s="2085">
        <v>0.12</v>
      </c>
      <c r="J3215" s="2085">
        <v>0.22</v>
      </c>
      <c r="K3215" s="2085">
        <v>0.15</v>
      </c>
      <c r="L3215" s="2086" t="s">
        <v>1780</v>
      </c>
      <c r="M3215" s="2086" t="s">
        <v>1792</v>
      </c>
      <c r="N3215" s="2086" t="s">
        <v>3826</v>
      </c>
      <c r="O3215" s="1572" t="s">
        <v>2045</v>
      </c>
    </row>
    <row r="3216" spans="2:19" ht="24.75" customHeight="1" x14ac:dyDescent="0.2">
      <c r="B3216" s="2056" t="s">
        <v>4062</v>
      </c>
      <c r="C3216" s="1532" t="s">
        <v>2041</v>
      </c>
      <c r="D3216" s="1570" t="s">
        <v>929</v>
      </c>
      <c r="E3216" s="2083">
        <v>22</v>
      </c>
      <c r="F3216" s="2083">
        <v>12.01</v>
      </c>
      <c r="G3216" s="2084">
        <v>9.99</v>
      </c>
      <c r="H3216" s="2084" t="s">
        <v>4057</v>
      </c>
      <c r="I3216" s="2085">
        <v>0.12</v>
      </c>
      <c r="J3216" s="2085">
        <v>0.22</v>
      </c>
      <c r="K3216" s="2085">
        <v>0.15</v>
      </c>
      <c r="L3216" s="2086" t="s">
        <v>2183</v>
      </c>
      <c r="M3216" s="2086" t="s">
        <v>1790</v>
      </c>
      <c r="N3216" s="2086" t="s">
        <v>2048</v>
      </c>
      <c r="O3216" s="1572" t="s">
        <v>2045</v>
      </c>
    </row>
    <row r="3217" spans="2:15" ht="24.75" customHeight="1" x14ac:dyDescent="0.2">
      <c r="B3217" s="2056" t="s">
        <v>4063</v>
      </c>
      <c r="C3217" s="1532" t="s">
        <v>2041</v>
      </c>
      <c r="D3217" s="1570" t="s">
        <v>929</v>
      </c>
      <c r="E3217" s="2083">
        <v>22</v>
      </c>
      <c r="F3217" s="2083">
        <v>12.01</v>
      </c>
      <c r="G3217" s="2084">
        <v>9.99</v>
      </c>
      <c r="H3217" s="2084" t="s">
        <v>4059</v>
      </c>
      <c r="I3217" s="2085">
        <v>0.12</v>
      </c>
      <c r="J3217" s="2085">
        <v>0.22</v>
      </c>
      <c r="K3217" s="2085">
        <v>0.15</v>
      </c>
      <c r="L3217" s="2086" t="s">
        <v>2183</v>
      </c>
      <c r="M3217" s="2086" t="s">
        <v>1790</v>
      </c>
      <c r="N3217" s="2086" t="s">
        <v>2048</v>
      </c>
      <c r="O3217" s="1572" t="s">
        <v>2045</v>
      </c>
    </row>
    <row r="3218" spans="2:15" ht="24.75" customHeight="1" x14ac:dyDescent="0.2">
      <c r="B3218" s="2056" t="s">
        <v>4064</v>
      </c>
      <c r="C3218" s="1532" t="s">
        <v>2041</v>
      </c>
      <c r="D3218" s="1570" t="s">
        <v>929</v>
      </c>
      <c r="E3218" s="2083">
        <v>25</v>
      </c>
      <c r="F3218" s="2083">
        <v>15.01</v>
      </c>
      <c r="G3218" s="2084">
        <v>9.99</v>
      </c>
      <c r="H3218" s="2084" t="s">
        <v>4057</v>
      </c>
      <c r="I3218" s="2085">
        <v>0.12</v>
      </c>
      <c r="J3218" s="2085">
        <v>0.22</v>
      </c>
      <c r="K3218" s="2085">
        <v>0.15</v>
      </c>
      <c r="L3218" s="2086" t="s">
        <v>1902</v>
      </c>
      <c r="M3218" s="2086" t="s">
        <v>2479</v>
      </c>
      <c r="N3218" s="2086" t="s">
        <v>2183</v>
      </c>
      <c r="O3218" s="1572" t="s">
        <v>2045</v>
      </c>
    </row>
    <row r="3219" spans="2:15" ht="24.75" customHeight="1" x14ac:dyDescent="0.2">
      <c r="B3219" s="2056" t="s">
        <v>4065</v>
      </c>
      <c r="C3219" s="1532" t="s">
        <v>2041</v>
      </c>
      <c r="D3219" s="1570" t="s">
        <v>929</v>
      </c>
      <c r="E3219" s="2083">
        <v>25</v>
      </c>
      <c r="F3219" s="2083">
        <v>15.01</v>
      </c>
      <c r="G3219" s="2084">
        <v>9.99</v>
      </c>
      <c r="H3219" s="2084" t="s">
        <v>4059</v>
      </c>
      <c r="I3219" s="2085">
        <v>0.12</v>
      </c>
      <c r="J3219" s="2085">
        <v>0.22</v>
      </c>
      <c r="K3219" s="2085">
        <v>0.15</v>
      </c>
      <c r="L3219" s="2086" t="s">
        <v>1902</v>
      </c>
      <c r="M3219" s="2086" t="s">
        <v>2479</v>
      </c>
      <c r="N3219" s="2086" t="s">
        <v>2183</v>
      </c>
      <c r="O3219" s="1572" t="s">
        <v>2045</v>
      </c>
    </row>
    <row r="3220" spans="2:15" ht="24.75" customHeight="1" x14ac:dyDescent="0.2">
      <c r="B3220" s="2087"/>
      <c r="C3220" s="2088"/>
      <c r="D3220" s="2089"/>
      <c r="E3220" s="2090"/>
      <c r="F3220" s="2090"/>
      <c r="G3220" s="2090"/>
      <c r="H3220" s="2090"/>
      <c r="I3220" s="2090"/>
      <c r="J3220" s="2090"/>
      <c r="K3220" s="2090"/>
      <c r="L3220" s="2090"/>
      <c r="M3220" s="2090"/>
      <c r="N3220" s="2090"/>
      <c r="O3220" s="2091"/>
    </row>
    <row r="3221" spans="2:15" ht="24.75" customHeight="1" x14ac:dyDescent="0.2">
      <c r="B3221" s="2056" t="s">
        <v>4066</v>
      </c>
      <c r="C3221" s="1583" t="s">
        <v>783</v>
      </c>
      <c r="D3221" s="1570" t="s">
        <v>929</v>
      </c>
      <c r="E3221" s="2083">
        <v>22</v>
      </c>
      <c r="F3221" s="2083">
        <v>12.01</v>
      </c>
      <c r="G3221" s="2084">
        <v>9.99</v>
      </c>
      <c r="H3221" s="2084" t="s">
        <v>4067</v>
      </c>
      <c r="I3221" s="2085">
        <v>0.1</v>
      </c>
      <c r="J3221" s="2092">
        <v>0.22</v>
      </c>
      <c r="K3221" s="2085">
        <v>0.15</v>
      </c>
      <c r="L3221" s="2086" t="s">
        <v>2052</v>
      </c>
      <c r="M3221" s="2086" t="s">
        <v>1790</v>
      </c>
      <c r="N3221" s="2086" t="s">
        <v>2048</v>
      </c>
      <c r="O3221" s="1572" t="s">
        <v>2045</v>
      </c>
    </row>
    <row r="3222" spans="2:15" ht="24.75" customHeight="1" x14ac:dyDescent="0.2">
      <c r="B3222" s="2056" t="s">
        <v>4068</v>
      </c>
      <c r="C3222" s="1583" t="s">
        <v>783</v>
      </c>
      <c r="D3222" s="1570" t="s">
        <v>929</v>
      </c>
      <c r="E3222" s="2083">
        <v>22</v>
      </c>
      <c r="F3222" s="2083">
        <v>12.01</v>
      </c>
      <c r="G3222" s="2084">
        <v>9.99</v>
      </c>
      <c r="H3222" s="2084" t="s">
        <v>4069</v>
      </c>
      <c r="I3222" s="2085">
        <v>0.1</v>
      </c>
      <c r="J3222" s="2092">
        <v>0.22</v>
      </c>
      <c r="K3222" s="2085">
        <v>0.15</v>
      </c>
      <c r="L3222" s="2086" t="s">
        <v>2052</v>
      </c>
      <c r="M3222" s="2086" t="s">
        <v>1790</v>
      </c>
      <c r="N3222" s="2086" t="s">
        <v>2048</v>
      </c>
      <c r="O3222" s="1572" t="s">
        <v>2045</v>
      </c>
    </row>
    <row r="3223" spans="2:15" ht="24.75" customHeight="1" x14ac:dyDescent="0.2">
      <c r="B3223" s="2056" t="s">
        <v>4070</v>
      </c>
      <c r="C3223" s="1583" t="s">
        <v>783</v>
      </c>
      <c r="D3223" s="1570" t="s">
        <v>929</v>
      </c>
      <c r="E3223" s="2083">
        <v>25</v>
      </c>
      <c r="F3223" s="2083">
        <v>15.01</v>
      </c>
      <c r="G3223" s="2084">
        <v>9.99</v>
      </c>
      <c r="H3223" s="2084" t="s">
        <v>4067</v>
      </c>
      <c r="I3223" s="2085">
        <v>0.1</v>
      </c>
      <c r="J3223" s="2092">
        <v>0.22</v>
      </c>
      <c r="K3223" s="2085">
        <v>0.15</v>
      </c>
      <c r="L3223" s="2086" t="s">
        <v>1903</v>
      </c>
      <c r="M3223" s="2086" t="s">
        <v>2479</v>
      </c>
      <c r="N3223" s="2086" t="s">
        <v>2183</v>
      </c>
      <c r="O3223" s="1572" t="s">
        <v>2045</v>
      </c>
    </row>
    <row r="3224" spans="2:15" ht="24.75" customHeight="1" x14ac:dyDescent="0.2">
      <c r="B3224" s="2056" t="s">
        <v>4071</v>
      </c>
      <c r="C3224" s="1583" t="s">
        <v>783</v>
      </c>
      <c r="D3224" s="1570" t="s">
        <v>929</v>
      </c>
      <c r="E3224" s="2093">
        <v>25</v>
      </c>
      <c r="F3224" s="2094">
        <v>15.01</v>
      </c>
      <c r="G3224" s="2084">
        <v>9.99</v>
      </c>
      <c r="H3224" s="2084" t="s">
        <v>4069</v>
      </c>
      <c r="I3224" s="2085">
        <v>0.1</v>
      </c>
      <c r="J3224" s="2092">
        <v>0.22</v>
      </c>
      <c r="K3224" s="2085">
        <v>0.15</v>
      </c>
      <c r="L3224" s="2086" t="s">
        <v>1903</v>
      </c>
      <c r="M3224" s="2086" t="s">
        <v>2479</v>
      </c>
      <c r="N3224" s="2086" t="s">
        <v>2183</v>
      </c>
      <c r="O3224" s="1572" t="s">
        <v>2045</v>
      </c>
    </row>
    <row r="3225" spans="2:15" ht="17.25" customHeight="1" x14ac:dyDescent="0.2">
      <c r="B3225" s="3873" t="s">
        <v>1996</v>
      </c>
      <c r="C3225" s="3874"/>
      <c r="D3225" s="1540"/>
      <c r="E3225" s="1540"/>
      <c r="F3225" s="772"/>
      <c r="G3225" s="772"/>
      <c r="H3225" s="772"/>
      <c r="I3225" s="712"/>
      <c r="J3225" s="712"/>
      <c r="K3225" s="712"/>
      <c r="L3225" s="712"/>
      <c r="M3225" s="712"/>
      <c r="N3225" s="712"/>
      <c r="O3225" s="729"/>
    </row>
    <row r="3226" spans="2:15" ht="17.25" customHeight="1" x14ac:dyDescent="0.2">
      <c r="B3226" s="3850" t="s">
        <v>3576</v>
      </c>
      <c r="C3226" s="3851"/>
      <c r="D3226" s="3851"/>
      <c r="E3226" s="1540"/>
      <c r="F3226" s="772"/>
      <c r="G3226" s="772"/>
      <c r="H3226" s="772"/>
      <c r="I3226" s="712"/>
      <c r="J3226" s="712"/>
      <c r="K3226" s="712"/>
      <c r="L3226" s="712"/>
      <c r="M3226" s="712"/>
      <c r="N3226" s="712"/>
      <c r="O3226" s="729"/>
    </row>
    <row r="3227" spans="2:15" ht="17.25" customHeight="1" thickBot="1" x14ac:dyDescent="0.25">
      <c r="B3227" s="1567" t="s">
        <v>4072</v>
      </c>
      <c r="C3227" s="699"/>
      <c r="D3227" s="699"/>
      <c r="E3227" s="2415"/>
      <c r="F3227" s="776"/>
      <c r="G3227" s="776"/>
      <c r="H3227" s="776"/>
      <c r="I3227" s="699"/>
      <c r="J3227" s="699"/>
      <c r="K3227" s="699"/>
      <c r="L3227" s="699"/>
      <c r="M3227" s="699"/>
      <c r="N3227" s="699"/>
      <c r="O3227" s="700"/>
    </row>
    <row r="3228" spans="2:15" ht="17.25" customHeight="1" thickTop="1" x14ac:dyDescent="0.3">
      <c r="B3228" s="3826" t="str">
        <f>+B3208</f>
        <v>.</v>
      </c>
      <c r="C3228" s="3826"/>
      <c r="D3228" s="534"/>
      <c r="E3228" s="534"/>
      <c r="F3228" s="534"/>
      <c r="G3228" s="2"/>
    </row>
    <row r="3229" spans="2:15" ht="17.25" customHeight="1" thickBot="1" x14ac:dyDescent="0.35">
      <c r="B3229" s="534"/>
      <c r="C3229" s="534"/>
      <c r="D3229" s="534"/>
      <c r="E3229" s="534"/>
      <c r="F3229" s="534"/>
      <c r="G3229" s="2"/>
    </row>
    <row r="3230" spans="2:15" ht="25.5" customHeight="1" thickTop="1" x14ac:dyDescent="0.3">
      <c r="B3230" s="3836" t="s">
        <v>4048</v>
      </c>
      <c r="C3230" s="3838"/>
      <c r="D3230" s="534"/>
      <c r="E3230" s="534"/>
      <c r="F3230" s="534"/>
      <c r="G3230" s="2"/>
    </row>
    <row r="3231" spans="2:15" ht="17.25" customHeight="1" x14ac:dyDescent="0.3">
      <c r="B3231" s="1647" t="s">
        <v>4049</v>
      </c>
      <c r="C3231" s="1907" t="s">
        <v>4050</v>
      </c>
      <c r="D3231" s="534"/>
      <c r="E3231" s="534"/>
      <c r="F3231" s="534"/>
      <c r="G3231" s="2"/>
    </row>
    <row r="3232" spans="2:15" ht="17.25" customHeight="1" x14ac:dyDescent="0.3">
      <c r="B3232" s="1908" t="s">
        <v>4051</v>
      </c>
      <c r="C3232" s="2081">
        <v>0.06</v>
      </c>
      <c r="D3232" s="534"/>
      <c r="E3232" s="534"/>
      <c r="F3232" s="534"/>
      <c r="G3232" s="2"/>
    </row>
    <row r="3233" spans="2:7" ht="17.25" customHeight="1" x14ac:dyDescent="0.3">
      <c r="B3233" s="2082" t="s">
        <v>3690</v>
      </c>
      <c r="C3233" s="2081">
        <v>0.13</v>
      </c>
      <c r="D3233" s="534"/>
      <c r="E3233" s="534"/>
      <c r="F3233" s="534"/>
      <c r="G3233" s="2"/>
    </row>
    <row r="3234" spans="2:7" ht="17.25" customHeight="1" x14ac:dyDescent="0.3">
      <c r="B3234" s="3871" t="s">
        <v>4052</v>
      </c>
      <c r="C3234" s="3872"/>
      <c r="D3234" s="534"/>
      <c r="E3234" s="534"/>
      <c r="F3234" s="534"/>
      <c r="G3234" s="2"/>
    </row>
    <row r="3235" spans="2:7" ht="17.25" customHeight="1" x14ac:dyDescent="0.3">
      <c r="B3235" s="4321" t="s">
        <v>4053</v>
      </c>
      <c r="C3235" s="4322"/>
      <c r="D3235" s="534"/>
      <c r="E3235" s="534"/>
      <c r="F3235" s="534"/>
      <c r="G3235" s="2"/>
    </row>
    <row r="3236" spans="2:7" ht="17.25" customHeight="1" thickBot="1" x14ac:dyDescent="0.35">
      <c r="B3236" s="3919" t="s">
        <v>4054</v>
      </c>
      <c r="C3236" s="3921"/>
      <c r="D3236" s="534"/>
      <c r="E3236" s="534"/>
      <c r="F3236" s="534"/>
      <c r="G3236" s="2"/>
    </row>
    <row r="3237" spans="2:7" ht="17.25" customHeight="1" thickTop="1" x14ac:dyDescent="0.3">
      <c r="B3237" s="3826" t="str">
        <f>+B3228</f>
        <v>.</v>
      </c>
      <c r="C3237" s="3826"/>
      <c r="D3237" s="534"/>
      <c r="E3237" s="534"/>
      <c r="F3237" s="534"/>
      <c r="G3237" s="2"/>
    </row>
    <row r="3238" spans="2:7" ht="17.25" customHeight="1" thickBot="1" x14ac:dyDescent="0.35">
      <c r="B3238" s="1517"/>
      <c r="C3238" s="1517"/>
      <c r="D3238" s="534"/>
      <c r="E3238" s="534"/>
      <c r="F3238" s="534"/>
      <c r="G3238" s="2"/>
    </row>
    <row r="3239" spans="2:7" ht="28.5" customHeight="1" thickTop="1" thickBot="1" x14ac:dyDescent="0.25">
      <c r="B3239" s="3856" t="s">
        <v>3945</v>
      </c>
      <c r="C3239" s="3857"/>
      <c r="D3239" s="3857"/>
      <c r="E3239" s="3857"/>
      <c r="F3239" s="3858"/>
      <c r="G3239" s="2"/>
    </row>
    <row r="3240" spans="2:7" ht="17.25" customHeight="1" thickTop="1" x14ac:dyDescent="0.2">
      <c r="B3240" s="695"/>
      <c r="C3240" s="696"/>
      <c r="D3240" s="696"/>
      <c r="E3240" s="696"/>
      <c r="F3240" s="697"/>
      <c r="G3240" s="2"/>
    </row>
    <row r="3241" spans="2:7" ht="17.25" customHeight="1" x14ac:dyDescent="0.2">
      <c r="B3241" s="1564" t="s">
        <v>346</v>
      </c>
      <c r="C3241" s="1503" t="s">
        <v>3930</v>
      </c>
      <c r="D3241" s="915"/>
      <c r="E3241" s="915"/>
      <c r="F3241" s="916"/>
      <c r="G3241" s="2"/>
    </row>
    <row r="3242" spans="2:7" ht="17.25" customHeight="1" x14ac:dyDescent="0.2">
      <c r="B3242" s="1564" t="s">
        <v>2954</v>
      </c>
      <c r="C3242" s="1503" t="s">
        <v>3946</v>
      </c>
      <c r="D3242" s="915"/>
      <c r="E3242" s="915"/>
      <c r="F3242" s="916"/>
      <c r="G3242" s="2"/>
    </row>
    <row r="3243" spans="2:7" ht="17.25" customHeight="1" x14ac:dyDescent="0.2">
      <c r="B3243" s="1564" t="s">
        <v>2955</v>
      </c>
      <c r="C3243" s="1503" t="s">
        <v>3936</v>
      </c>
      <c r="D3243" s="915"/>
      <c r="E3243" s="915"/>
      <c r="F3243" s="916"/>
      <c r="G3243" s="2"/>
    </row>
    <row r="3244" spans="2:7" ht="17.25" customHeight="1" x14ac:dyDescent="0.2">
      <c r="B3244" s="1566" t="s">
        <v>2956</v>
      </c>
      <c r="C3244" s="4292" t="s">
        <v>3947</v>
      </c>
      <c r="D3244" s="4292"/>
      <c r="E3244" s="4292"/>
      <c r="F3244" s="4293"/>
      <c r="G3244" s="2"/>
    </row>
    <row r="3245" spans="2:7" ht="37.5" customHeight="1" x14ac:dyDescent="0.2">
      <c r="B3245" s="3867" t="s">
        <v>2962</v>
      </c>
      <c r="C3245" s="3862" t="s">
        <v>3948</v>
      </c>
      <c r="D3245" s="3862"/>
      <c r="E3245" s="3862"/>
      <c r="F3245" s="3863"/>
      <c r="G3245" s="2"/>
    </row>
    <row r="3246" spans="2:7" ht="29.25" customHeight="1" x14ac:dyDescent="0.2">
      <c r="B3246" s="3867"/>
      <c r="C3246" s="3869" t="s">
        <v>3949</v>
      </c>
      <c r="D3246" s="3869"/>
      <c r="E3246" s="3869"/>
      <c r="F3246" s="3870"/>
      <c r="G3246" s="2"/>
    </row>
    <row r="3247" spans="2:7" ht="17.25" customHeight="1" thickBot="1" x14ac:dyDescent="0.25">
      <c r="B3247" s="3868"/>
      <c r="C3247" s="1565"/>
      <c r="D3247" s="699"/>
      <c r="E3247" s="699"/>
      <c r="F3247" s="700"/>
      <c r="G3247" s="2"/>
    </row>
    <row r="3248" spans="2:7" ht="17.25" customHeight="1" thickTop="1" x14ac:dyDescent="0.3">
      <c r="B3248" s="3815" t="str">
        <f>+B3237</f>
        <v>.</v>
      </c>
      <c r="C3248" s="3815"/>
      <c r="D3248" s="534"/>
      <c r="E3248" s="534"/>
      <c r="F3248" s="534"/>
      <c r="G3248" s="2"/>
    </row>
    <row r="3249" spans="2:7" ht="17.25" customHeight="1" thickBot="1" x14ac:dyDescent="0.35">
      <c r="B3249" s="1517"/>
      <c r="C3249" s="1517"/>
      <c r="D3249" s="534"/>
      <c r="E3249" s="534"/>
      <c r="F3249" s="534"/>
      <c r="G3249" s="2"/>
    </row>
    <row r="3250" spans="2:7" ht="29.25" customHeight="1" thickTop="1" thickBot="1" x14ac:dyDescent="0.25">
      <c r="B3250" s="3856" t="s">
        <v>3940</v>
      </c>
      <c r="C3250" s="3857"/>
      <c r="D3250" s="3857"/>
      <c r="E3250" s="3857"/>
      <c r="F3250" s="3858"/>
      <c r="G3250" s="2"/>
    </row>
    <row r="3251" spans="2:7" ht="17.25" customHeight="1" thickTop="1" x14ac:dyDescent="0.2">
      <c r="B3251" s="695"/>
      <c r="C3251" s="696"/>
      <c r="D3251" s="696"/>
      <c r="E3251" s="696"/>
      <c r="F3251" s="697"/>
      <c r="G3251" s="2"/>
    </row>
    <row r="3252" spans="2:7" ht="17.25" customHeight="1" x14ac:dyDescent="0.2">
      <c r="B3252" s="1564" t="s">
        <v>346</v>
      </c>
      <c r="C3252" s="1503" t="s">
        <v>3941</v>
      </c>
      <c r="D3252" s="915"/>
      <c r="E3252" s="915"/>
      <c r="F3252" s="916"/>
      <c r="G3252" s="2"/>
    </row>
    <row r="3253" spans="2:7" ht="17.25" customHeight="1" x14ac:dyDescent="0.2">
      <c r="B3253" s="1564" t="s">
        <v>2954</v>
      </c>
      <c r="C3253" s="1503" t="s">
        <v>3935</v>
      </c>
      <c r="D3253" s="915"/>
      <c r="E3253" s="915"/>
      <c r="F3253" s="916"/>
      <c r="G3253" s="2"/>
    </row>
    <row r="3254" spans="2:7" ht="17.25" customHeight="1" x14ac:dyDescent="0.2">
      <c r="B3254" s="1564" t="s">
        <v>2955</v>
      </c>
      <c r="C3254" s="1503" t="s">
        <v>3936</v>
      </c>
      <c r="D3254" s="915"/>
      <c r="E3254" s="915"/>
      <c r="F3254" s="916"/>
      <c r="G3254" s="2"/>
    </row>
    <row r="3255" spans="2:7" ht="17.25" customHeight="1" x14ac:dyDescent="0.2">
      <c r="B3255" s="1566" t="s">
        <v>2956</v>
      </c>
      <c r="C3255" s="4292" t="s">
        <v>3942</v>
      </c>
      <c r="D3255" s="4292"/>
      <c r="E3255" s="4292"/>
      <c r="F3255" s="4293"/>
      <c r="G3255" s="2"/>
    </row>
    <row r="3256" spans="2:7" ht="30.75" customHeight="1" x14ac:dyDescent="0.2">
      <c r="B3256" s="3867" t="s">
        <v>2962</v>
      </c>
      <c r="C3256" s="3862" t="s">
        <v>3943</v>
      </c>
      <c r="D3256" s="3862"/>
      <c r="E3256" s="3862"/>
      <c r="F3256" s="3863"/>
      <c r="G3256" s="2"/>
    </row>
    <row r="3257" spans="2:7" ht="30.75" customHeight="1" x14ac:dyDescent="0.2">
      <c r="B3257" s="3867"/>
      <c r="C3257" s="3869" t="s">
        <v>3944</v>
      </c>
      <c r="D3257" s="3869"/>
      <c r="E3257" s="3869"/>
      <c r="F3257" s="3870"/>
      <c r="G3257" s="2"/>
    </row>
    <row r="3258" spans="2:7" ht="17.25" customHeight="1" thickBot="1" x14ac:dyDescent="0.25">
      <c r="B3258" s="3868"/>
      <c r="C3258" s="1565"/>
      <c r="D3258" s="699"/>
      <c r="E3258" s="699"/>
      <c r="F3258" s="700"/>
      <c r="G3258" s="2"/>
    </row>
    <row r="3259" spans="2:7" ht="17.25" customHeight="1" thickTop="1" x14ac:dyDescent="0.2">
      <c r="B3259" s="4323" t="str">
        <f>+B3248</f>
        <v>.</v>
      </c>
      <c r="C3259" s="4323"/>
      <c r="D3259" s="712"/>
      <c r="E3259" s="712"/>
      <c r="F3259" s="712"/>
      <c r="G3259" s="2"/>
    </row>
    <row r="3260" spans="2:7" ht="17.25" customHeight="1" thickBot="1" x14ac:dyDescent="0.35">
      <c r="B3260" s="1517"/>
      <c r="C3260" s="1517"/>
      <c r="D3260" s="534"/>
      <c r="E3260" s="534"/>
      <c r="F3260" s="534"/>
      <c r="G3260" s="2"/>
    </row>
    <row r="3261" spans="2:7" ht="27" customHeight="1" thickTop="1" thickBot="1" x14ac:dyDescent="0.25">
      <c r="B3261" s="3856" t="s">
        <v>3933</v>
      </c>
      <c r="C3261" s="3857"/>
      <c r="D3261" s="3857"/>
      <c r="E3261" s="3857"/>
      <c r="F3261" s="3858"/>
      <c r="G3261" s="2"/>
    </row>
    <row r="3262" spans="2:7" ht="17.25" customHeight="1" thickTop="1" x14ac:dyDescent="0.2">
      <c r="B3262" s="695"/>
      <c r="C3262" s="696"/>
      <c r="D3262" s="696"/>
      <c r="E3262" s="696"/>
      <c r="F3262" s="697"/>
      <c r="G3262" s="2"/>
    </row>
    <row r="3263" spans="2:7" ht="17.25" customHeight="1" x14ac:dyDescent="0.2">
      <c r="B3263" s="1564" t="s">
        <v>346</v>
      </c>
      <c r="C3263" s="1503" t="s">
        <v>3934</v>
      </c>
      <c r="D3263" s="915"/>
      <c r="E3263" s="915"/>
      <c r="F3263" s="916"/>
      <c r="G3263" s="2"/>
    </row>
    <row r="3264" spans="2:7" ht="17.25" customHeight="1" x14ac:dyDescent="0.2">
      <c r="B3264" s="1564" t="s">
        <v>2954</v>
      </c>
      <c r="C3264" s="1503" t="s">
        <v>3935</v>
      </c>
      <c r="D3264" s="915"/>
      <c r="E3264" s="915"/>
      <c r="F3264" s="916"/>
      <c r="G3264" s="2"/>
    </row>
    <row r="3265" spans="2:7" ht="17.25" customHeight="1" x14ac:dyDescent="0.2">
      <c r="B3265" s="1564" t="s">
        <v>2955</v>
      </c>
      <c r="C3265" s="1503" t="s">
        <v>3936</v>
      </c>
      <c r="D3265" s="915"/>
      <c r="E3265" s="915"/>
      <c r="F3265" s="916"/>
      <c r="G3265" s="2"/>
    </row>
    <row r="3266" spans="2:7" ht="17.25" customHeight="1" x14ac:dyDescent="0.2">
      <c r="B3266" s="1566" t="s">
        <v>2956</v>
      </c>
      <c r="C3266" s="4292" t="s">
        <v>3937</v>
      </c>
      <c r="D3266" s="4292"/>
      <c r="E3266" s="4292"/>
      <c r="F3266" s="4293"/>
      <c r="G3266" s="2"/>
    </row>
    <row r="3267" spans="2:7" ht="47.25" customHeight="1" x14ac:dyDescent="0.2">
      <c r="B3267" s="3867" t="s">
        <v>2962</v>
      </c>
      <c r="C3267" s="3862" t="s">
        <v>3938</v>
      </c>
      <c r="D3267" s="3862"/>
      <c r="E3267" s="3862"/>
      <c r="F3267" s="3863"/>
      <c r="G3267" s="2"/>
    </row>
    <row r="3268" spans="2:7" ht="27" customHeight="1" x14ac:dyDescent="0.2">
      <c r="B3268" s="3867"/>
      <c r="C3268" s="3869" t="s">
        <v>3939</v>
      </c>
      <c r="D3268" s="3869"/>
      <c r="E3268" s="3869"/>
      <c r="F3268" s="3870"/>
      <c r="G3268" s="2"/>
    </row>
    <row r="3269" spans="2:7" ht="17.25" customHeight="1" thickBot="1" x14ac:dyDescent="0.25">
      <c r="B3269" s="3868"/>
      <c r="C3269" s="1565"/>
      <c r="D3269" s="699"/>
      <c r="E3269" s="699"/>
      <c r="F3269" s="700"/>
      <c r="G3269" s="2"/>
    </row>
    <row r="3270" spans="2:7" ht="17.25" customHeight="1" thickTop="1" x14ac:dyDescent="0.3">
      <c r="B3270" s="3826" t="str">
        <f>+B3259</f>
        <v>.</v>
      </c>
      <c r="C3270" s="3826"/>
      <c r="D3270" s="534"/>
      <c r="E3270" s="534"/>
      <c r="F3270" s="534"/>
      <c r="G3270" s="2"/>
    </row>
    <row r="3271" spans="2:7" ht="17.25" customHeight="1" thickBot="1" x14ac:dyDescent="0.35">
      <c r="B3271" s="1517"/>
      <c r="C3271" s="1517"/>
      <c r="D3271" s="534"/>
      <c r="E3271" s="534"/>
      <c r="F3271" s="534"/>
      <c r="G3271" s="2"/>
    </row>
    <row r="3272" spans="2:7" ht="25.5" customHeight="1" thickTop="1" thickBot="1" x14ac:dyDescent="0.25">
      <c r="B3272" s="3856" t="s">
        <v>3929</v>
      </c>
      <c r="C3272" s="3857"/>
      <c r="D3272" s="3857"/>
      <c r="E3272" s="3857"/>
      <c r="F3272" s="3858"/>
      <c r="G3272" s="2"/>
    </row>
    <row r="3273" spans="2:7" ht="17.25" customHeight="1" thickTop="1" x14ac:dyDescent="0.2">
      <c r="B3273" s="695"/>
      <c r="C3273" s="696"/>
      <c r="D3273" s="696"/>
      <c r="E3273" s="696"/>
      <c r="F3273" s="697"/>
      <c r="G3273" s="2"/>
    </row>
    <row r="3274" spans="2:7" ht="17.25" customHeight="1" x14ac:dyDescent="0.2">
      <c r="B3274" s="1564" t="s">
        <v>346</v>
      </c>
      <c r="C3274" s="1503" t="s">
        <v>3930</v>
      </c>
      <c r="D3274" s="915"/>
      <c r="E3274" s="915"/>
      <c r="F3274" s="916"/>
      <c r="G3274" s="2"/>
    </row>
    <row r="3275" spans="2:7" ht="17.25" customHeight="1" x14ac:dyDescent="0.2">
      <c r="B3275" s="1564" t="s">
        <v>2954</v>
      </c>
      <c r="C3275" s="1503" t="s">
        <v>1875</v>
      </c>
      <c r="D3275" s="915"/>
      <c r="E3275" s="915"/>
      <c r="F3275" s="916"/>
      <c r="G3275" s="2"/>
    </row>
    <row r="3276" spans="2:7" ht="17.25" customHeight="1" x14ac:dyDescent="0.2">
      <c r="B3276" s="1564" t="s">
        <v>2955</v>
      </c>
      <c r="C3276" s="1503" t="s">
        <v>3931</v>
      </c>
      <c r="D3276" s="915"/>
      <c r="E3276" s="915"/>
      <c r="F3276" s="916"/>
      <c r="G3276" s="2"/>
    </row>
    <row r="3277" spans="2:7" ht="17.25" customHeight="1" x14ac:dyDescent="0.2">
      <c r="B3277" s="1566" t="s">
        <v>2956</v>
      </c>
      <c r="C3277" s="3947" t="s">
        <v>3932</v>
      </c>
      <c r="D3277" s="3947"/>
      <c r="E3277" s="3947"/>
      <c r="F3277" s="3948"/>
      <c r="G3277" s="2"/>
    </row>
    <row r="3278" spans="2:7" ht="17.25" customHeight="1" thickBot="1" x14ac:dyDescent="0.25">
      <c r="B3278" s="1650"/>
      <c r="C3278" s="1565"/>
      <c r="D3278" s="699"/>
      <c r="E3278" s="699"/>
      <c r="F3278" s="700"/>
      <c r="G3278" s="2"/>
    </row>
    <row r="3279" spans="2:7" ht="17.25" customHeight="1" thickTop="1" x14ac:dyDescent="0.3">
      <c r="B3279" s="3826" t="str">
        <f>+B3270</f>
        <v>.</v>
      </c>
      <c r="C3279" s="3826"/>
      <c r="D3279" s="534"/>
      <c r="E3279" s="534"/>
      <c r="F3279" s="534"/>
      <c r="G3279" s="2"/>
    </row>
    <row r="3280" spans="2:7" ht="17.25" customHeight="1" thickBot="1" x14ac:dyDescent="0.35">
      <c r="B3280" s="2073"/>
      <c r="C3280" s="2073"/>
      <c r="D3280" s="2073"/>
      <c r="E3280" s="534"/>
      <c r="F3280" s="534"/>
      <c r="G3280" s="2"/>
    </row>
    <row r="3281" spans="2:7" ht="17.25" customHeight="1" thickTop="1" x14ac:dyDescent="0.3">
      <c r="B3281" s="3833" t="s">
        <v>4038</v>
      </c>
      <c r="C3281" s="3834"/>
      <c r="D3281" s="3835"/>
      <c r="E3281" s="534"/>
      <c r="F3281" s="534"/>
      <c r="G3281" s="2"/>
    </row>
    <row r="3282" spans="2:7" ht="17.25" customHeight="1" x14ac:dyDescent="0.3">
      <c r="B3282" s="1647" t="s">
        <v>381</v>
      </c>
      <c r="C3282" s="1700" t="s">
        <v>215</v>
      </c>
      <c r="D3282" s="1907" t="s">
        <v>3778</v>
      </c>
      <c r="E3282" s="534"/>
      <c r="F3282" s="534"/>
      <c r="G3282" s="2"/>
    </row>
    <row r="3283" spans="2:7" ht="17.25" customHeight="1" thickBot="1" x14ac:dyDescent="0.35">
      <c r="B3283" s="1978" t="s">
        <v>4039</v>
      </c>
      <c r="C3283" s="1731">
        <v>49</v>
      </c>
      <c r="D3283" s="1979" t="s">
        <v>1720</v>
      </c>
      <c r="E3283" s="534"/>
      <c r="F3283" s="534"/>
      <c r="G3283" s="2"/>
    </row>
    <row r="3284" spans="2:7" ht="17.25" customHeight="1" thickBot="1" x14ac:dyDescent="0.35">
      <c r="B3284" s="1978" t="s">
        <v>4040</v>
      </c>
      <c r="C3284" s="1731">
        <v>49</v>
      </c>
      <c r="D3284" s="1979" t="s">
        <v>1720</v>
      </c>
      <c r="E3284" s="534"/>
      <c r="F3284" s="534"/>
      <c r="G3284" s="2"/>
    </row>
    <row r="3285" spans="2:7" ht="17.25" customHeight="1" x14ac:dyDescent="0.3">
      <c r="B3285" s="1980" t="s">
        <v>1678</v>
      </c>
      <c r="C3285" s="1734"/>
      <c r="D3285" s="1735"/>
      <c r="E3285" s="534"/>
      <c r="F3285" s="534"/>
      <c r="G3285" s="2"/>
    </row>
    <row r="3286" spans="2:7" ht="17.25" customHeight="1" x14ac:dyDescent="0.3">
      <c r="B3286" s="3853" t="s">
        <v>4041</v>
      </c>
      <c r="C3286" s="3854"/>
      <c r="D3286" s="3855"/>
      <c r="E3286" s="534"/>
      <c r="F3286" s="534"/>
      <c r="G3286" s="2"/>
    </row>
    <row r="3287" spans="2:7" ht="17.25" customHeight="1" thickBot="1" x14ac:dyDescent="0.35">
      <c r="B3287" s="1737"/>
      <c r="C3287" s="1738"/>
      <c r="D3287" s="1739"/>
      <c r="E3287" s="534"/>
      <c r="F3287" s="534"/>
      <c r="G3287" s="2"/>
    </row>
    <row r="3288" spans="2:7" ht="17.25" customHeight="1" thickTop="1" x14ac:dyDescent="0.3">
      <c r="B3288" s="2073" t="str">
        <f>+B3279</f>
        <v>.</v>
      </c>
      <c r="C3288" s="2073"/>
      <c r="D3288" s="2073"/>
      <c r="E3288" s="534"/>
      <c r="F3288" s="534"/>
      <c r="G3288" s="2"/>
    </row>
    <row r="3289" spans="2:7" ht="17.25" customHeight="1" thickBot="1" x14ac:dyDescent="0.35">
      <c r="B3289" s="1517"/>
      <c r="C3289" s="1517"/>
      <c r="D3289" s="534"/>
      <c r="E3289" s="534"/>
      <c r="F3289" s="534"/>
      <c r="G3289" s="2"/>
    </row>
    <row r="3290" spans="2:7" ht="29.25" customHeight="1" thickTop="1" x14ac:dyDescent="0.3">
      <c r="B3290" s="3859" t="s">
        <v>3950</v>
      </c>
      <c r="C3290" s="3860"/>
      <c r="D3290" s="3860"/>
      <c r="E3290" s="3861"/>
      <c r="F3290" s="534"/>
      <c r="G3290" s="2"/>
    </row>
    <row r="3291" spans="2:7" ht="23.25" customHeight="1" x14ac:dyDescent="0.3">
      <c r="B3291" s="1524" t="s">
        <v>1003</v>
      </c>
      <c r="C3291" s="1527" t="s">
        <v>3951</v>
      </c>
      <c r="D3291" s="1527" t="s">
        <v>3952</v>
      </c>
      <c r="E3291" s="1530" t="s">
        <v>3953</v>
      </c>
      <c r="F3291" s="534"/>
      <c r="G3291" s="2"/>
    </row>
    <row r="3292" spans="2:7" ht="17.25" customHeight="1" x14ac:dyDescent="0.3">
      <c r="B3292" s="2056" t="s">
        <v>3954</v>
      </c>
      <c r="C3292" s="1533">
        <v>1.75</v>
      </c>
      <c r="D3292" s="2057">
        <v>60</v>
      </c>
      <c r="E3292" s="1905">
        <v>0.03</v>
      </c>
      <c r="F3292" s="534"/>
      <c r="G3292" s="2"/>
    </row>
    <row r="3293" spans="2:7" ht="17.25" customHeight="1" x14ac:dyDescent="0.3">
      <c r="B3293" s="1573" t="s">
        <v>3955</v>
      </c>
      <c r="C3293" s="1533">
        <v>2.5</v>
      </c>
      <c r="D3293" s="2057">
        <v>110</v>
      </c>
      <c r="E3293" s="1905">
        <v>0.03</v>
      </c>
      <c r="F3293" s="534"/>
      <c r="G3293" s="2"/>
    </row>
    <row r="3294" spans="2:7" ht="17.25" customHeight="1" x14ac:dyDescent="0.3">
      <c r="B3294" s="3893" t="s">
        <v>1996</v>
      </c>
      <c r="C3294" s="3894"/>
      <c r="D3294" s="3894"/>
      <c r="E3294" s="3895"/>
      <c r="F3294" s="534"/>
      <c r="G3294" s="2"/>
    </row>
    <row r="3295" spans="2:7" ht="17.25" customHeight="1" x14ac:dyDescent="0.3">
      <c r="B3295" s="2054" t="s">
        <v>3956</v>
      </c>
      <c r="C3295" s="1540"/>
      <c r="D3295" s="772"/>
      <c r="E3295" s="729"/>
      <c r="F3295" s="534"/>
      <c r="G3295" s="2"/>
    </row>
    <row r="3296" spans="2:7" ht="17.25" customHeight="1" x14ac:dyDescent="0.3">
      <c r="B3296" s="3850" t="s">
        <v>3957</v>
      </c>
      <c r="C3296" s="3851"/>
      <c r="D3296" s="3851"/>
      <c r="E3296" s="3852"/>
      <c r="F3296" s="534"/>
      <c r="G3296" s="2"/>
    </row>
    <row r="3297" spans="2:7" ht="17.25" customHeight="1" x14ac:dyDescent="0.3">
      <c r="B3297" s="3850" t="s">
        <v>3958</v>
      </c>
      <c r="C3297" s="3851"/>
      <c r="D3297" s="3851"/>
      <c r="E3297" s="3852"/>
      <c r="F3297" s="534"/>
      <c r="G3297" s="2"/>
    </row>
    <row r="3298" spans="2:7" ht="17.25" customHeight="1" thickBot="1" x14ac:dyDescent="0.35">
      <c r="B3298" s="1567" t="s">
        <v>3827</v>
      </c>
      <c r="C3298" s="699"/>
      <c r="D3298" s="776"/>
      <c r="E3298" s="700"/>
      <c r="F3298" s="534"/>
      <c r="G3298" s="2"/>
    </row>
    <row r="3299" spans="2:7" ht="17.25" customHeight="1" thickTop="1" x14ac:dyDescent="0.3">
      <c r="B3299" s="3826" t="str">
        <f>+B3288</f>
        <v>.</v>
      </c>
      <c r="C3299" s="3826"/>
      <c r="D3299" s="534"/>
      <c r="E3299" s="534"/>
      <c r="F3299" s="534"/>
      <c r="G3299" s="2"/>
    </row>
    <row r="3300" spans="2:7" ht="17.25" customHeight="1" thickBot="1" x14ac:dyDescent="0.35">
      <c r="B3300" s="1517"/>
      <c r="C3300" s="1517"/>
      <c r="D3300" s="534"/>
      <c r="E3300" s="534"/>
      <c r="F3300" s="534"/>
      <c r="G3300" s="2"/>
    </row>
    <row r="3301" spans="2:7" ht="27.75" customHeight="1" thickTop="1" thickBot="1" x14ac:dyDescent="0.35">
      <c r="B3301" s="3830" t="s">
        <v>3917</v>
      </c>
      <c r="C3301" s="3831"/>
      <c r="D3301" s="3832"/>
      <c r="E3301" s="534"/>
      <c r="F3301" s="534"/>
      <c r="G3301" s="2"/>
    </row>
    <row r="3302" spans="2:7" ht="17.25" customHeight="1" thickBot="1" x14ac:dyDescent="0.35">
      <c r="B3302" s="3886" t="s">
        <v>3918</v>
      </c>
      <c r="C3302" s="3887"/>
      <c r="D3302" s="3888"/>
      <c r="E3302" s="534"/>
      <c r="F3302" s="534"/>
      <c r="G3302" s="2"/>
    </row>
    <row r="3303" spans="2:7" ht="17.25" customHeight="1" thickBot="1" x14ac:dyDescent="0.35">
      <c r="B3303" s="2044" t="s">
        <v>1161</v>
      </c>
      <c r="C3303" s="2045" t="s">
        <v>3919</v>
      </c>
      <c r="D3303" s="2046" t="s">
        <v>3920</v>
      </c>
      <c r="E3303" s="534"/>
      <c r="F3303" s="534"/>
      <c r="G3303" s="2"/>
    </row>
    <row r="3304" spans="2:7" ht="17.25" customHeight="1" x14ac:dyDescent="0.3">
      <c r="B3304" s="2047" t="s">
        <v>3921</v>
      </c>
      <c r="C3304" s="2048">
        <v>0.44</v>
      </c>
      <c r="D3304" s="2049">
        <f>+C3304*1.12</f>
        <v>0.49280000000000007</v>
      </c>
      <c r="E3304" s="534"/>
      <c r="F3304" s="534"/>
      <c r="G3304" s="2"/>
    </row>
    <row r="3305" spans="2:7" ht="17.25" customHeight="1" x14ac:dyDescent="0.3">
      <c r="B3305" s="2017" t="s">
        <v>1387</v>
      </c>
      <c r="C3305" s="1745">
        <v>0.44</v>
      </c>
      <c r="D3305" s="1905">
        <f>+C3305*1.12</f>
        <v>0.49280000000000007</v>
      </c>
      <c r="E3305" s="534"/>
      <c r="F3305" s="534"/>
      <c r="G3305" s="2"/>
    </row>
    <row r="3306" spans="2:7" ht="17.25" customHeight="1" thickBot="1" x14ac:dyDescent="0.35">
      <c r="B3306" s="1976"/>
      <c r="C3306" s="1965"/>
      <c r="D3306" s="1977"/>
      <c r="E3306" s="534"/>
      <c r="F3306" s="534"/>
      <c r="G3306" s="2"/>
    </row>
    <row r="3307" spans="2:7" ht="17.25" customHeight="1" thickBot="1" x14ac:dyDescent="0.35">
      <c r="B3307" s="3889" t="s">
        <v>3922</v>
      </c>
      <c r="C3307" s="3890"/>
      <c r="D3307" s="3891"/>
      <c r="E3307" s="534"/>
      <c r="F3307" s="534"/>
      <c r="G3307" s="2"/>
    </row>
    <row r="3308" spans="2:7" ht="17.25" customHeight="1" thickBot="1" x14ac:dyDescent="0.35">
      <c r="B3308" s="2044" t="s">
        <v>1161</v>
      </c>
      <c r="C3308" s="2045" t="s">
        <v>3919</v>
      </c>
      <c r="D3308" s="2046" t="s">
        <v>3920</v>
      </c>
      <c r="E3308" s="534"/>
      <c r="F3308" s="534"/>
      <c r="G3308" s="2"/>
    </row>
    <row r="3309" spans="2:7" ht="17.25" customHeight="1" x14ac:dyDescent="0.3">
      <c r="B3309" s="2017" t="s">
        <v>3923</v>
      </c>
      <c r="C3309" s="2018">
        <v>0.16</v>
      </c>
      <c r="D3309" s="2025">
        <f>+C3309*1.12</f>
        <v>0.17920000000000003</v>
      </c>
      <c r="E3309" s="534"/>
      <c r="F3309" s="534"/>
      <c r="G3309" s="2"/>
    </row>
    <row r="3310" spans="2:7" ht="17.25" customHeight="1" x14ac:dyDescent="0.3">
      <c r="B3310" s="2017" t="s">
        <v>3924</v>
      </c>
      <c r="C3310" s="2018">
        <v>0.16</v>
      </c>
      <c r="D3310" s="2025">
        <f>+C3310*1.12</f>
        <v>0.17920000000000003</v>
      </c>
      <c r="E3310" s="534"/>
      <c r="F3310" s="534"/>
      <c r="G3310" s="2"/>
    </row>
    <row r="3311" spans="2:7" ht="17.25" customHeight="1" thickBot="1" x14ac:dyDescent="0.35">
      <c r="B3311" s="1978" t="s">
        <v>3925</v>
      </c>
      <c r="C3311" s="2021">
        <v>0.22</v>
      </c>
      <c r="D3311" s="2050">
        <f>+C3311*1.12</f>
        <v>0.24640000000000004</v>
      </c>
      <c r="E3311" s="534"/>
      <c r="F3311" s="534"/>
      <c r="G3311" s="2"/>
    </row>
    <row r="3312" spans="2:7" ht="17.25" customHeight="1" x14ac:dyDescent="0.3">
      <c r="B3312" s="3877" t="s">
        <v>3897</v>
      </c>
      <c r="C3312" s="3878"/>
      <c r="D3312" s="3892"/>
      <c r="E3312" s="534"/>
      <c r="F3312" s="534"/>
      <c r="G3312" s="2"/>
    </row>
    <row r="3313" spans="2:8" ht="17.25" customHeight="1" thickBot="1" x14ac:dyDescent="0.35">
      <c r="B3313" s="1976"/>
      <c r="C3313" s="1965"/>
      <c r="D3313" s="1977"/>
      <c r="E3313" s="534"/>
      <c r="F3313" s="534"/>
      <c r="G3313" s="2"/>
    </row>
    <row r="3314" spans="2:8" ht="17.25" customHeight="1" thickBot="1" x14ac:dyDescent="0.35">
      <c r="B3314" s="2044" t="s">
        <v>1161</v>
      </c>
      <c r="C3314" s="2045" t="s">
        <v>3919</v>
      </c>
      <c r="D3314" s="2046" t="s">
        <v>3920</v>
      </c>
      <c r="E3314" s="534"/>
      <c r="F3314" s="534"/>
      <c r="G3314" s="2"/>
    </row>
    <row r="3315" spans="2:8" ht="17.25" customHeight="1" x14ac:dyDescent="0.3">
      <c r="B3315" s="2047" t="s">
        <v>3921</v>
      </c>
      <c r="C3315" s="2051">
        <v>0.44</v>
      </c>
      <c r="D3315" s="2052">
        <f>+C3315*1.12</f>
        <v>0.49280000000000007</v>
      </c>
      <c r="E3315" s="534"/>
      <c r="F3315" s="534"/>
      <c r="G3315" s="2"/>
    </row>
    <row r="3316" spans="2:8" ht="17.25" customHeight="1" x14ac:dyDescent="0.3">
      <c r="B3316" s="2017" t="s">
        <v>1387</v>
      </c>
      <c r="C3316" s="1745">
        <v>0.44</v>
      </c>
      <c r="D3316" s="1905">
        <f>+C3316*1.12</f>
        <v>0.49280000000000007</v>
      </c>
      <c r="E3316" s="534"/>
      <c r="F3316" s="534"/>
      <c r="G3316" s="2"/>
    </row>
    <row r="3317" spans="2:8" ht="29.25" customHeight="1" x14ac:dyDescent="0.3">
      <c r="B3317" s="2017" t="s">
        <v>1385</v>
      </c>
      <c r="C3317" s="1745">
        <v>0.44</v>
      </c>
      <c r="D3317" s="1905">
        <f>+C3317*1.12</f>
        <v>0.49280000000000007</v>
      </c>
      <c r="E3317" s="534"/>
      <c r="F3317" s="534"/>
      <c r="G3317" s="2"/>
    </row>
    <row r="3318" spans="2:8" ht="17.25" customHeight="1" x14ac:dyDescent="0.3">
      <c r="B3318" s="3823" t="s">
        <v>3926</v>
      </c>
      <c r="C3318" s="3824"/>
      <c r="D3318" s="3825"/>
      <c r="E3318" s="534"/>
      <c r="F3318" s="534"/>
      <c r="G3318" s="2"/>
    </row>
    <row r="3319" spans="2:8" ht="17.25" customHeight="1" thickBot="1" x14ac:dyDescent="0.35">
      <c r="B3319" s="1921" t="s">
        <v>3916</v>
      </c>
      <c r="C3319" s="1923"/>
      <c r="D3319" s="2053"/>
      <c r="E3319" s="534"/>
      <c r="F3319" s="534"/>
      <c r="G3319" s="2"/>
    </row>
    <row r="3320" spans="2:8" ht="17.25" customHeight="1" thickTop="1" x14ac:dyDescent="0.3">
      <c r="B3320" s="3826" t="str">
        <f>+B3299</f>
        <v>.</v>
      </c>
      <c r="C3320" s="3826"/>
      <c r="D3320" s="534"/>
      <c r="E3320" s="534"/>
      <c r="F3320" s="534"/>
      <c r="G3320" s="2"/>
    </row>
    <row r="3321" spans="2:8" ht="17.25" customHeight="1" thickBot="1" x14ac:dyDescent="0.35">
      <c r="B3321" s="1517"/>
      <c r="C3321" s="1517"/>
      <c r="D3321" s="534"/>
      <c r="E3321" s="534"/>
      <c r="F3321" s="534"/>
      <c r="G3321" s="2"/>
    </row>
    <row r="3322" spans="2:8" ht="29.25" customHeight="1" thickTop="1" thickBot="1" x14ac:dyDescent="0.3">
      <c r="B3322" s="3830" t="s">
        <v>3891</v>
      </c>
      <c r="C3322" s="3831"/>
      <c r="D3322" s="3831"/>
      <c r="E3322" s="3831"/>
      <c r="F3322" s="3831"/>
      <c r="G3322" s="3831"/>
      <c r="H3322" s="3832"/>
    </row>
    <row r="3323" spans="2:8" ht="17.25" customHeight="1" thickBot="1" x14ac:dyDescent="0.3">
      <c r="B3323" s="3886" t="s">
        <v>340</v>
      </c>
      <c r="C3323" s="3887"/>
      <c r="D3323" s="3887"/>
      <c r="E3323" s="3887"/>
      <c r="F3323" s="3887"/>
      <c r="G3323" s="3887"/>
      <c r="H3323" s="3888"/>
    </row>
    <row r="3324" spans="2:8" ht="17.25" customHeight="1" thickBot="1" x14ac:dyDescent="0.3">
      <c r="B3324" s="2011" t="s">
        <v>3892</v>
      </c>
      <c r="C3324" s="3827" t="s">
        <v>340</v>
      </c>
      <c r="D3324" s="3828"/>
      <c r="E3324" s="3828"/>
      <c r="F3324" s="3828"/>
      <c r="G3324" s="3829"/>
      <c r="H3324" s="2012"/>
    </row>
    <row r="3325" spans="2:8" ht="17.25" customHeight="1" x14ac:dyDescent="0.2">
      <c r="B3325" s="2013" t="s">
        <v>3893</v>
      </c>
      <c r="C3325" s="2014">
        <v>30</v>
      </c>
      <c r="D3325" s="2014">
        <v>50</v>
      </c>
      <c r="E3325" s="2014">
        <v>90</v>
      </c>
      <c r="F3325" s="2014">
        <v>160</v>
      </c>
      <c r="G3325" s="2015">
        <v>240</v>
      </c>
      <c r="H3325" s="2016"/>
    </row>
    <row r="3326" spans="2:8" ht="17.25" customHeight="1" x14ac:dyDescent="0.2">
      <c r="B3326" s="2017" t="s">
        <v>3894</v>
      </c>
      <c r="C3326" s="2018">
        <v>1.25</v>
      </c>
      <c r="D3326" s="2018">
        <v>1.8</v>
      </c>
      <c r="E3326" s="2018">
        <v>2.5</v>
      </c>
      <c r="F3326" s="2018">
        <v>4</v>
      </c>
      <c r="G3326" s="2019">
        <v>6.25</v>
      </c>
      <c r="H3326" s="2020"/>
    </row>
    <row r="3327" spans="2:8" ht="17.25" customHeight="1" x14ac:dyDescent="0.2">
      <c r="B3327" s="2017" t="s">
        <v>3895</v>
      </c>
      <c r="C3327" s="2018">
        <v>0.04</v>
      </c>
      <c r="D3327" s="2018">
        <v>0.04</v>
      </c>
      <c r="E3327" s="2018">
        <v>0.03</v>
      </c>
      <c r="F3327" s="2018">
        <v>0.03</v>
      </c>
      <c r="G3327" s="2019">
        <v>0.03</v>
      </c>
      <c r="H3327" s="2020"/>
    </row>
    <row r="3328" spans="2:8" ht="17.25" customHeight="1" thickBot="1" x14ac:dyDescent="0.25">
      <c r="B3328" s="1978" t="s">
        <v>3896</v>
      </c>
      <c r="C3328" s="2021">
        <v>0.06</v>
      </c>
      <c r="D3328" s="2021">
        <v>0.06</v>
      </c>
      <c r="E3328" s="2021">
        <v>0.06</v>
      </c>
      <c r="F3328" s="2021">
        <v>0.06</v>
      </c>
      <c r="G3328" s="2022">
        <v>0.06</v>
      </c>
      <c r="H3328" s="2020"/>
    </row>
    <row r="3329" spans="2:8" ht="17.25" customHeight="1" x14ac:dyDescent="0.2">
      <c r="B3329" s="3877" t="s">
        <v>3897</v>
      </c>
      <c r="C3329" s="3878"/>
      <c r="D3329" s="3878"/>
      <c r="E3329" s="3878"/>
      <c r="F3329" s="3878"/>
      <c r="G3329" s="3878"/>
      <c r="H3329" s="1977"/>
    </row>
    <row r="3330" spans="2:8" ht="17.25" customHeight="1" thickBot="1" x14ac:dyDescent="0.25">
      <c r="B3330" s="1976"/>
      <c r="C3330" s="1965"/>
      <c r="D3330" s="1965"/>
      <c r="E3330" s="1965"/>
      <c r="F3330" s="1965"/>
      <c r="G3330" s="1965"/>
      <c r="H3330" s="1977"/>
    </row>
    <row r="3331" spans="2:8" ht="17.25" customHeight="1" thickBot="1" x14ac:dyDescent="0.3">
      <c r="B3331" s="2011" t="s">
        <v>3898</v>
      </c>
      <c r="C3331" s="3827" t="s">
        <v>340</v>
      </c>
      <c r="D3331" s="3828"/>
      <c r="E3331" s="3828"/>
      <c r="F3331" s="3828"/>
      <c r="G3331" s="3829"/>
      <c r="H3331" s="2012"/>
    </row>
    <row r="3332" spans="2:8" ht="17.25" customHeight="1" x14ac:dyDescent="0.2">
      <c r="B3332" s="2013" t="s">
        <v>3893</v>
      </c>
      <c r="C3332" s="2014">
        <v>30</v>
      </c>
      <c r="D3332" s="2014">
        <v>50</v>
      </c>
      <c r="E3332" s="2014">
        <v>90</v>
      </c>
      <c r="F3332" s="2014">
        <v>160</v>
      </c>
      <c r="G3332" s="2015">
        <v>240</v>
      </c>
      <c r="H3332" s="2016"/>
    </row>
    <row r="3333" spans="2:8" ht="17.25" customHeight="1" x14ac:dyDescent="0.2">
      <c r="B3333" s="2017" t="s">
        <v>3894</v>
      </c>
      <c r="C3333" s="2018">
        <v>1</v>
      </c>
      <c r="D3333" s="2018">
        <v>1.5</v>
      </c>
      <c r="E3333" s="2018">
        <v>2</v>
      </c>
      <c r="F3333" s="2018">
        <v>3.25</v>
      </c>
      <c r="G3333" s="2019">
        <v>5</v>
      </c>
      <c r="H3333" s="2020"/>
    </row>
    <row r="3334" spans="2:8" ht="17.25" customHeight="1" x14ac:dyDescent="0.2">
      <c r="B3334" s="2017" t="s">
        <v>3895</v>
      </c>
      <c r="C3334" s="2018">
        <v>0.03</v>
      </c>
      <c r="D3334" s="2018">
        <v>0.03</v>
      </c>
      <c r="E3334" s="2018">
        <v>0.02</v>
      </c>
      <c r="F3334" s="2018">
        <v>0.02</v>
      </c>
      <c r="G3334" s="2019">
        <v>0.02</v>
      </c>
      <c r="H3334" s="2020"/>
    </row>
    <row r="3335" spans="2:8" ht="17.25" customHeight="1" thickBot="1" x14ac:dyDescent="0.25">
      <c r="B3335" s="1978" t="s">
        <v>3896</v>
      </c>
      <c r="C3335" s="2021">
        <v>0.06</v>
      </c>
      <c r="D3335" s="2021">
        <v>0.06</v>
      </c>
      <c r="E3335" s="2021">
        <v>0.06</v>
      </c>
      <c r="F3335" s="2021">
        <v>0.06</v>
      </c>
      <c r="G3335" s="2022">
        <v>0.06</v>
      </c>
      <c r="H3335" s="2020"/>
    </row>
    <row r="3336" spans="2:8" ht="17.25" customHeight="1" x14ac:dyDescent="0.2">
      <c r="B3336" s="3877" t="s">
        <v>3897</v>
      </c>
      <c r="C3336" s="3878"/>
      <c r="D3336" s="3878"/>
      <c r="E3336" s="3878"/>
      <c r="F3336" s="3878"/>
      <c r="G3336" s="3878"/>
      <c r="H3336" s="2020"/>
    </row>
    <row r="3337" spans="2:8" ht="17.25" customHeight="1" thickBot="1" x14ac:dyDescent="0.25">
      <c r="B3337" s="1976"/>
      <c r="C3337" s="1965"/>
      <c r="D3337" s="1965"/>
      <c r="E3337" s="1965"/>
      <c r="F3337" s="1965"/>
      <c r="G3337" s="1965"/>
      <c r="H3337" s="1977"/>
    </row>
    <row r="3338" spans="2:8" ht="17.25" customHeight="1" thickBot="1" x14ac:dyDescent="0.3">
      <c r="B3338" s="2011" t="s">
        <v>2251</v>
      </c>
      <c r="C3338" s="4305" t="s">
        <v>340</v>
      </c>
      <c r="D3338" s="4306"/>
      <c r="E3338" s="4306"/>
      <c r="F3338" s="4306"/>
      <c r="G3338" s="4306"/>
      <c r="H3338" s="4307"/>
    </row>
    <row r="3339" spans="2:8" ht="17.25" customHeight="1" x14ac:dyDescent="0.2">
      <c r="B3339" s="2017" t="s">
        <v>3893</v>
      </c>
      <c r="C3339" s="2023">
        <v>30</v>
      </c>
      <c r="D3339" s="2023">
        <v>50</v>
      </c>
      <c r="E3339" s="2023">
        <v>90</v>
      </c>
      <c r="F3339" s="2023">
        <v>160</v>
      </c>
      <c r="G3339" s="2023">
        <v>240</v>
      </c>
      <c r="H3339" s="2024">
        <v>2800</v>
      </c>
    </row>
    <row r="3340" spans="2:8" ht="17.25" customHeight="1" x14ac:dyDescent="0.2">
      <c r="B3340" s="2017" t="s">
        <v>3894</v>
      </c>
      <c r="C3340" s="2018">
        <v>0.75</v>
      </c>
      <c r="D3340" s="2018">
        <v>1.2</v>
      </c>
      <c r="E3340" s="2018">
        <v>1.5</v>
      </c>
      <c r="F3340" s="2018">
        <v>2.5</v>
      </c>
      <c r="G3340" s="2018">
        <v>3.75</v>
      </c>
      <c r="H3340" s="2025">
        <v>11.99</v>
      </c>
    </row>
    <row r="3341" spans="2:8" ht="17.25" customHeight="1" x14ac:dyDescent="0.2">
      <c r="B3341" s="2017" t="s">
        <v>3895</v>
      </c>
      <c r="C3341" s="2026">
        <v>2.5000000000000001E-2</v>
      </c>
      <c r="D3341" s="2026">
        <v>2.4E-2</v>
      </c>
      <c r="E3341" s="2026">
        <v>1.7000000000000001E-2</v>
      </c>
      <c r="F3341" s="2026">
        <v>1.6E-2</v>
      </c>
      <c r="G3341" s="2026">
        <v>1.6E-2</v>
      </c>
      <c r="H3341" s="2027">
        <v>4.0000000000000001E-3</v>
      </c>
    </row>
    <row r="3342" spans="2:8" ht="17.25" customHeight="1" x14ac:dyDescent="0.2">
      <c r="B3342" s="2017" t="s">
        <v>3896</v>
      </c>
      <c r="C3342" s="2018">
        <v>0.06</v>
      </c>
      <c r="D3342" s="2018">
        <v>0.06</v>
      </c>
      <c r="E3342" s="2018">
        <v>0.06</v>
      </c>
      <c r="F3342" s="2018">
        <v>0.06</v>
      </c>
      <c r="G3342" s="2018">
        <v>0.06</v>
      </c>
      <c r="H3342" s="2025">
        <v>0.06</v>
      </c>
    </row>
    <row r="3343" spans="2:8" ht="17.25" customHeight="1" thickBot="1" x14ac:dyDescent="0.25">
      <c r="B3343" s="4325" t="s">
        <v>3897</v>
      </c>
      <c r="C3343" s="4326"/>
      <c r="D3343" s="4326"/>
      <c r="E3343" s="4326"/>
      <c r="F3343" s="4326"/>
      <c r="G3343" s="4326"/>
      <c r="H3343" s="2028"/>
    </row>
    <row r="3344" spans="2:8" ht="17.25" customHeight="1" x14ac:dyDescent="0.2">
      <c r="B3344" s="3879" t="s">
        <v>3899</v>
      </c>
      <c r="C3344" s="3880"/>
      <c r="D3344" s="3880"/>
      <c r="E3344" s="3880"/>
      <c r="F3344" s="3880"/>
      <c r="G3344" s="3880"/>
      <c r="H3344" s="4324"/>
    </row>
    <row r="3345" spans="2:8" ht="17.25" customHeight="1" thickBot="1" x14ac:dyDescent="0.25">
      <c r="B3345" s="1976"/>
      <c r="C3345" s="1965"/>
      <c r="D3345" s="1965"/>
      <c r="E3345" s="1965"/>
      <c r="F3345" s="1965"/>
      <c r="G3345" s="1965"/>
      <c r="H3345" s="1977"/>
    </row>
    <row r="3346" spans="2:8" ht="17.25" customHeight="1" x14ac:dyDescent="0.2">
      <c r="B3346" s="2029" t="s">
        <v>71</v>
      </c>
      <c r="C3346" s="2030"/>
      <c r="D3346" s="1965"/>
      <c r="E3346" s="1965"/>
      <c r="F3346" s="1965"/>
      <c r="G3346" s="1965"/>
      <c r="H3346" s="1977"/>
    </row>
    <row r="3347" spans="2:8" ht="17.25" customHeight="1" x14ac:dyDescent="0.2">
      <c r="B3347" s="2017" t="s">
        <v>3900</v>
      </c>
      <c r="C3347" s="2031">
        <v>0.13</v>
      </c>
      <c r="D3347" s="1965"/>
      <c r="E3347" s="1965"/>
      <c r="F3347" s="1965"/>
      <c r="G3347" s="1965"/>
      <c r="H3347" s="1977"/>
    </row>
    <row r="3348" spans="2:8" ht="17.25" customHeight="1" thickBot="1" x14ac:dyDescent="0.25">
      <c r="B3348" s="3883" t="s">
        <v>3897</v>
      </c>
      <c r="C3348" s="3884"/>
      <c r="D3348" s="1316"/>
      <c r="E3348" s="1316"/>
      <c r="F3348" s="1316"/>
      <c r="G3348" s="1316"/>
      <c r="H3348" s="1977"/>
    </row>
    <row r="3349" spans="2:8" ht="17.25" customHeight="1" x14ac:dyDescent="0.2">
      <c r="B3349" s="3879" t="s">
        <v>3901</v>
      </c>
      <c r="C3349" s="3880"/>
      <c r="D3349" s="1316"/>
      <c r="E3349" s="1316"/>
      <c r="F3349" s="1316"/>
      <c r="G3349" s="1316"/>
      <c r="H3349" s="1977"/>
    </row>
    <row r="3350" spans="2:8" ht="17.25" customHeight="1" x14ac:dyDescent="0.2">
      <c r="B3350" s="1976"/>
      <c r="C3350" s="1965"/>
      <c r="D3350" s="1965"/>
      <c r="E3350" s="1965"/>
      <c r="F3350" s="1965"/>
      <c r="G3350" s="1965"/>
      <c r="H3350" s="1977"/>
    </row>
    <row r="3351" spans="2:8" ht="17.25" customHeight="1" thickBot="1" x14ac:dyDescent="0.25">
      <c r="B3351" s="2032" t="s">
        <v>225</v>
      </c>
      <c r="C3351" s="1965"/>
      <c r="D3351" s="1965"/>
      <c r="E3351" s="1965"/>
      <c r="F3351" s="1965"/>
      <c r="G3351" s="1965"/>
      <c r="H3351" s="1977"/>
    </row>
    <row r="3352" spans="2:8" ht="17.25" customHeight="1" thickBot="1" x14ac:dyDescent="0.25">
      <c r="B3352" s="2011" t="s">
        <v>3892</v>
      </c>
      <c r="C3352" s="3908" t="s">
        <v>3902</v>
      </c>
      <c r="D3352" s="3909"/>
      <c r="E3352" s="1965"/>
      <c r="F3352" s="1965"/>
      <c r="G3352" s="1965"/>
      <c r="H3352" s="1977"/>
    </row>
    <row r="3353" spans="2:8" ht="17.25" customHeight="1" x14ac:dyDescent="0.2">
      <c r="B3353" s="2017" t="s">
        <v>3893</v>
      </c>
      <c r="C3353" s="2023">
        <v>100</v>
      </c>
      <c r="D3353" s="2033">
        <v>500</v>
      </c>
      <c r="E3353" s="1965"/>
      <c r="F3353" s="1965"/>
      <c r="G3353" s="1965"/>
      <c r="H3353" s="1977"/>
    </row>
    <row r="3354" spans="2:8" ht="17.25" customHeight="1" x14ac:dyDescent="0.2">
      <c r="B3354" s="2017" t="s">
        <v>3894</v>
      </c>
      <c r="C3354" s="2018">
        <v>4.2</v>
      </c>
      <c r="D3354" s="2019">
        <v>18</v>
      </c>
      <c r="E3354" s="1965"/>
      <c r="F3354" s="1965"/>
      <c r="G3354" s="1965"/>
      <c r="H3354" s="1977"/>
    </row>
    <row r="3355" spans="2:8" ht="17.25" customHeight="1" x14ac:dyDescent="0.2">
      <c r="B3355" s="2017" t="s">
        <v>3903</v>
      </c>
      <c r="C3355" s="2026">
        <v>4.2000000000000003E-2</v>
      </c>
      <c r="D3355" s="2034">
        <v>3.5999999999999997E-2</v>
      </c>
      <c r="E3355" s="1965"/>
      <c r="F3355" s="1965"/>
      <c r="G3355" s="1965"/>
      <c r="H3355" s="1977"/>
    </row>
    <row r="3356" spans="2:8" ht="17.25" customHeight="1" x14ac:dyDescent="0.2">
      <c r="B3356" s="2017" t="s">
        <v>3904</v>
      </c>
      <c r="C3356" s="2018">
        <v>2.0499999999999998</v>
      </c>
      <c r="D3356" s="2019">
        <v>2.0499999999999998</v>
      </c>
      <c r="E3356" s="1965"/>
      <c r="F3356" s="1965"/>
      <c r="G3356" s="1965"/>
      <c r="H3356" s="1977"/>
    </row>
    <row r="3357" spans="2:8" ht="17.25" customHeight="1" thickBot="1" x14ac:dyDescent="0.25">
      <c r="B3357" s="3883" t="s">
        <v>3897</v>
      </c>
      <c r="C3357" s="3885"/>
      <c r="D3357" s="3884"/>
      <c r="E3357" s="1965"/>
      <c r="F3357" s="1965"/>
      <c r="G3357" s="1965"/>
      <c r="H3357" s="1977"/>
    </row>
    <row r="3358" spans="2:8" ht="17.25" customHeight="1" thickBot="1" x14ac:dyDescent="0.25">
      <c r="B3358" s="1976"/>
      <c r="C3358" s="1965"/>
      <c r="D3358" s="1965"/>
      <c r="E3358" s="1965"/>
      <c r="F3358" s="1965"/>
      <c r="G3358" s="1965"/>
      <c r="H3358" s="1977"/>
    </row>
    <row r="3359" spans="2:8" ht="17.25" customHeight="1" thickBot="1" x14ac:dyDescent="0.25">
      <c r="B3359" s="2011" t="s">
        <v>3898</v>
      </c>
      <c r="C3359" s="3908" t="s">
        <v>3902</v>
      </c>
      <c r="D3359" s="3909"/>
      <c r="E3359" s="1965"/>
      <c r="F3359" s="1965"/>
      <c r="G3359" s="1965"/>
      <c r="H3359" s="1977"/>
    </row>
    <row r="3360" spans="2:8" ht="17.25" customHeight="1" x14ac:dyDescent="0.2">
      <c r="B3360" s="2017" t="s">
        <v>3893</v>
      </c>
      <c r="C3360" s="2023">
        <v>100</v>
      </c>
      <c r="D3360" s="2033">
        <v>500</v>
      </c>
      <c r="E3360" s="1965"/>
      <c r="F3360" s="1965"/>
      <c r="G3360" s="1965"/>
      <c r="H3360" s="1977"/>
    </row>
    <row r="3361" spans="2:8" ht="17.25" customHeight="1" x14ac:dyDescent="0.2">
      <c r="B3361" s="2017" t="s">
        <v>3894</v>
      </c>
      <c r="C3361" s="2018">
        <v>3.5</v>
      </c>
      <c r="D3361" s="2019">
        <v>15</v>
      </c>
      <c r="E3361" s="1965"/>
      <c r="F3361" s="1965"/>
      <c r="G3361" s="1965"/>
      <c r="H3361" s="1977"/>
    </row>
    <row r="3362" spans="2:8" ht="17.25" customHeight="1" x14ac:dyDescent="0.2">
      <c r="B3362" s="2017" t="s">
        <v>3903</v>
      </c>
      <c r="C3362" s="2026">
        <v>3.5000000000000003E-2</v>
      </c>
      <c r="D3362" s="2034">
        <v>0.03</v>
      </c>
      <c r="E3362" s="1965"/>
      <c r="F3362" s="1965"/>
      <c r="G3362" s="1965"/>
      <c r="H3362" s="1977"/>
    </row>
    <row r="3363" spans="2:8" ht="17.25" customHeight="1" x14ac:dyDescent="0.2">
      <c r="B3363" s="2017" t="s">
        <v>3904</v>
      </c>
      <c r="C3363" s="2018">
        <v>2.0499999999999998</v>
      </c>
      <c r="D3363" s="2019">
        <v>2.0499999999999998</v>
      </c>
      <c r="E3363" s="1965"/>
      <c r="F3363" s="1965"/>
      <c r="G3363" s="1965"/>
      <c r="H3363" s="1977"/>
    </row>
    <row r="3364" spans="2:8" ht="17.25" customHeight="1" thickBot="1" x14ac:dyDescent="0.25">
      <c r="B3364" s="3883" t="s">
        <v>3897</v>
      </c>
      <c r="C3364" s="3885"/>
      <c r="D3364" s="3884"/>
      <c r="E3364" s="1965"/>
      <c r="F3364" s="1965"/>
      <c r="G3364" s="1965"/>
      <c r="H3364" s="1977"/>
    </row>
    <row r="3365" spans="2:8" ht="17.25" customHeight="1" thickBot="1" x14ac:dyDescent="0.25">
      <c r="B3365" s="2035"/>
      <c r="C3365" s="1919"/>
      <c r="D3365" s="1919"/>
      <c r="E3365" s="1919"/>
      <c r="F3365" s="1919"/>
      <c r="G3365" s="1756"/>
      <c r="H3365" s="1767"/>
    </row>
    <row r="3366" spans="2:8" ht="17.25" customHeight="1" x14ac:dyDescent="0.2">
      <c r="B3366" s="2011" t="s">
        <v>2251</v>
      </c>
      <c r="C3366" s="4313" t="s">
        <v>3902</v>
      </c>
      <c r="D3366" s="4314"/>
      <c r="E3366" s="4315"/>
      <c r="F3366" s="1919"/>
      <c r="G3366" s="1756"/>
      <c r="H3366" s="1767"/>
    </row>
    <row r="3367" spans="2:8" ht="17.25" customHeight="1" x14ac:dyDescent="0.2">
      <c r="B3367" s="2017" t="s">
        <v>3893</v>
      </c>
      <c r="C3367" s="2036">
        <v>100</v>
      </c>
      <c r="D3367" s="2036">
        <v>500</v>
      </c>
      <c r="E3367" s="2037">
        <v>1000</v>
      </c>
      <c r="F3367" s="1919"/>
      <c r="G3367" s="1756"/>
      <c r="H3367" s="1767"/>
    </row>
    <row r="3368" spans="2:8" ht="17.25" customHeight="1" x14ac:dyDescent="0.2">
      <c r="B3368" s="2017" t="s">
        <v>3894</v>
      </c>
      <c r="C3368" s="2018">
        <v>3</v>
      </c>
      <c r="D3368" s="2018">
        <v>12.5</v>
      </c>
      <c r="E3368" s="2038">
        <v>19</v>
      </c>
      <c r="F3368" s="1919"/>
      <c r="G3368" s="1756"/>
      <c r="H3368" s="1767"/>
    </row>
    <row r="3369" spans="2:8" ht="17.25" customHeight="1" x14ac:dyDescent="0.2">
      <c r="B3369" s="2017" t="s">
        <v>3903</v>
      </c>
      <c r="C3369" s="2026">
        <v>0.03</v>
      </c>
      <c r="D3369" s="2026">
        <v>2.5000000000000001E-2</v>
      </c>
      <c r="E3369" s="2039">
        <v>1.9E-2</v>
      </c>
      <c r="F3369" s="1919"/>
      <c r="G3369" s="1756"/>
      <c r="H3369" s="1767"/>
    </row>
    <row r="3370" spans="2:8" ht="17.25" customHeight="1" thickBot="1" x14ac:dyDescent="0.25">
      <c r="B3370" s="3883" t="s">
        <v>3897</v>
      </c>
      <c r="C3370" s="3885"/>
      <c r="D3370" s="3885"/>
      <c r="E3370" s="3884"/>
      <c r="F3370" s="1919"/>
      <c r="G3370" s="1756"/>
      <c r="H3370" s="1767"/>
    </row>
    <row r="3371" spans="2:8" ht="17.25" customHeight="1" x14ac:dyDescent="0.2">
      <c r="B3371" s="2035"/>
      <c r="C3371" s="1919"/>
      <c r="D3371" s="1919"/>
      <c r="E3371" s="1919"/>
      <c r="F3371" s="1919"/>
      <c r="G3371" s="1756"/>
      <c r="H3371" s="1767"/>
    </row>
    <row r="3372" spans="2:8" ht="17.25" customHeight="1" x14ac:dyDescent="0.2">
      <c r="B3372" s="3877" t="s">
        <v>3905</v>
      </c>
      <c r="C3372" s="3878"/>
      <c r="D3372" s="3878"/>
      <c r="E3372" s="3878"/>
      <c r="F3372" s="3878"/>
      <c r="G3372" s="3878"/>
      <c r="H3372" s="1767"/>
    </row>
    <row r="3373" spans="2:8" ht="17.25" customHeight="1" x14ac:dyDescent="0.2">
      <c r="B3373" s="3877" t="s">
        <v>3906</v>
      </c>
      <c r="C3373" s="3878"/>
      <c r="D3373" s="3878"/>
      <c r="E3373" s="3878"/>
      <c r="F3373" s="3878"/>
      <c r="G3373" s="3878"/>
      <c r="H3373" s="1767"/>
    </row>
    <row r="3374" spans="2:8" ht="17.25" customHeight="1" x14ac:dyDescent="0.2">
      <c r="B3374" s="3877" t="s">
        <v>3907</v>
      </c>
      <c r="C3374" s="3878"/>
      <c r="D3374" s="3878"/>
      <c r="E3374" s="3878"/>
      <c r="F3374" s="3878"/>
      <c r="G3374" s="3878"/>
      <c r="H3374" s="1767"/>
    </row>
    <row r="3375" spans="2:8" ht="17.25" customHeight="1" x14ac:dyDescent="0.2">
      <c r="B3375" s="3877" t="s">
        <v>3908</v>
      </c>
      <c r="C3375" s="3878"/>
      <c r="D3375" s="3878"/>
      <c r="E3375" s="3878"/>
      <c r="F3375" s="3878"/>
      <c r="G3375" s="3878"/>
      <c r="H3375" s="1767"/>
    </row>
    <row r="3376" spans="2:8" ht="17.25" customHeight="1" thickBot="1" x14ac:dyDescent="0.25">
      <c r="B3376" s="2035"/>
      <c r="C3376" s="1919"/>
      <c r="D3376" s="1919"/>
      <c r="E3376" s="1919"/>
      <c r="F3376" s="1919"/>
      <c r="G3376" s="1756"/>
      <c r="H3376" s="1767"/>
    </row>
    <row r="3377" spans="2:8" ht="17.25" customHeight="1" thickBot="1" x14ac:dyDescent="0.25">
      <c r="B3377" s="3881" t="s">
        <v>3909</v>
      </c>
      <c r="C3377" s="3882"/>
      <c r="D3377" s="1919"/>
      <c r="E3377" s="1919"/>
      <c r="F3377" s="1919"/>
      <c r="G3377" s="1756"/>
      <c r="H3377" s="1767"/>
    </row>
    <row r="3378" spans="2:8" ht="17.25" customHeight="1" thickBot="1" x14ac:dyDescent="0.25">
      <c r="B3378" s="1983" t="s">
        <v>165</v>
      </c>
      <c r="C3378" s="856" t="s">
        <v>3909</v>
      </c>
      <c r="D3378" s="1919"/>
      <c r="E3378" s="1919"/>
      <c r="F3378" s="1919"/>
      <c r="G3378" s="1756"/>
      <c r="H3378" s="1767"/>
    </row>
    <row r="3379" spans="2:8" ht="17.25" customHeight="1" x14ac:dyDescent="0.2">
      <c r="B3379" s="2017" t="s">
        <v>3540</v>
      </c>
      <c r="C3379" s="2040">
        <v>1</v>
      </c>
      <c r="D3379" s="1919"/>
      <c r="E3379" s="1919"/>
      <c r="F3379" s="1919"/>
      <c r="G3379" s="1756"/>
      <c r="H3379" s="1767"/>
    </row>
    <row r="3380" spans="2:8" ht="17.25" customHeight="1" x14ac:dyDescent="0.2">
      <c r="B3380" s="2041" t="s">
        <v>3376</v>
      </c>
      <c r="C3380" s="2042">
        <v>3</v>
      </c>
      <c r="D3380" s="1919"/>
      <c r="E3380" s="1919"/>
      <c r="F3380" s="1919"/>
      <c r="G3380" s="1756"/>
      <c r="H3380" s="1767"/>
    </row>
    <row r="3381" spans="2:8" ht="17.25" customHeight="1" x14ac:dyDescent="0.2">
      <c r="B3381" s="2041" t="s">
        <v>3910</v>
      </c>
      <c r="C3381" s="2043">
        <v>2.0499999999999998</v>
      </c>
      <c r="D3381" s="1919"/>
      <c r="E3381" s="1919"/>
      <c r="F3381" s="1919"/>
      <c r="G3381" s="1756"/>
      <c r="H3381" s="1767"/>
    </row>
    <row r="3382" spans="2:8" ht="17.25" customHeight="1" thickBot="1" x14ac:dyDescent="0.25">
      <c r="B3382" s="3883" t="s">
        <v>3897</v>
      </c>
      <c r="C3382" s="3884"/>
      <c r="D3382" s="1919"/>
      <c r="E3382" s="1919"/>
      <c r="F3382" s="1919"/>
      <c r="G3382" s="1756"/>
      <c r="H3382" s="1767"/>
    </row>
    <row r="3383" spans="2:8" ht="17.25" customHeight="1" x14ac:dyDescent="0.2">
      <c r="B3383" s="3879" t="s">
        <v>3911</v>
      </c>
      <c r="C3383" s="3880"/>
      <c r="D3383" s="3878" t="s">
        <v>3912</v>
      </c>
      <c r="E3383" s="3878"/>
      <c r="F3383" s="3878"/>
      <c r="G3383" s="1756"/>
      <c r="H3383" s="1767"/>
    </row>
    <row r="3384" spans="2:8" ht="17.25" customHeight="1" x14ac:dyDescent="0.2">
      <c r="B3384" s="1976"/>
      <c r="C3384" s="1965"/>
      <c r="D3384" s="3878" t="s">
        <v>3913</v>
      </c>
      <c r="E3384" s="3878"/>
      <c r="F3384" s="1965"/>
      <c r="G3384" s="1756"/>
      <c r="H3384" s="1767"/>
    </row>
    <row r="3385" spans="2:8" ht="17.25" customHeight="1" x14ac:dyDescent="0.2">
      <c r="B3385" s="1976"/>
      <c r="C3385" s="1965"/>
      <c r="D3385" s="1965" t="s">
        <v>3914</v>
      </c>
      <c r="E3385" s="1965"/>
      <c r="F3385" s="1965"/>
      <c r="G3385" s="1756"/>
      <c r="H3385" s="1767"/>
    </row>
    <row r="3386" spans="2:8" ht="17.25" customHeight="1" x14ac:dyDescent="0.2">
      <c r="B3386" s="1976"/>
      <c r="C3386" s="1965"/>
      <c r="D3386" s="3878" t="s">
        <v>3915</v>
      </c>
      <c r="E3386" s="3878"/>
      <c r="F3386" s="1965"/>
      <c r="G3386" s="1756"/>
      <c r="H3386" s="1767"/>
    </row>
    <row r="3387" spans="2:8" ht="17.25" customHeight="1" x14ac:dyDescent="0.2">
      <c r="B3387" s="2035"/>
      <c r="C3387" s="1919"/>
      <c r="D3387" s="1919"/>
      <c r="E3387" s="1919"/>
      <c r="F3387" s="1919"/>
      <c r="G3387" s="1756"/>
      <c r="H3387" s="1767"/>
    </row>
    <row r="3388" spans="2:8" ht="17.25" customHeight="1" thickBot="1" x14ac:dyDescent="0.25">
      <c r="B3388" s="1921" t="s">
        <v>3916</v>
      </c>
      <c r="C3388" s="1923"/>
      <c r="D3388" s="1923"/>
      <c r="E3388" s="1923"/>
      <c r="F3388" s="1923"/>
      <c r="G3388" s="1922"/>
      <c r="H3388" s="1924"/>
    </row>
    <row r="3389" spans="2:8" ht="17.25" customHeight="1" thickTop="1" x14ac:dyDescent="0.3">
      <c r="B3389" s="3826" t="str">
        <f>+B3320</f>
        <v>.</v>
      </c>
      <c r="C3389" s="3826"/>
      <c r="D3389" s="534"/>
      <c r="E3389" s="534"/>
      <c r="F3389" s="534"/>
      <c r="G3389" s="2"/>
    </row>
    <row r="3390" spans="2:8" s="249" customFormat="1" ht="17.25" customHeight="1" thickBot="1" x14ac:dyDescent="0.25">
      <c r="B3390" s="1985"/>
      <c r="C3390" s="1985"/>
      <c r="D3390" s="1985"/>
      <c r="E3390" s="1985"/>
      <c r="F3390" s="1985"/>
      <c r="G3390" s="1986"/>
    </row>
    <row r="3391" spans="2:8" s="249" customFormat="1" ht="17.25" customHeight="1" thickTop="1" x14ac:dyDescent="0.2">
      <c r="B3391" s="3856" t="s">
        <v>3828</v>
      </c>
      <c r="C3391" s="3857"/>
      <c r="D3391" s="3857"/>
      <c r="E3391" s="3858"/>
      <c r="F3391" s="1985"/>
      <c r="G3391" s="1986"/>
    </row>
    <row r="3392" spans="2:8" s="249" customFormat="1" ht="17.25" customHeight="1" x14ac:dyDescent="0.2">
      <c r="B3392" s="3899" t="s">
        <v>3829</v>
      </c>
      <c r="C3392" s="3900"/>
      <c r="D3392" s="3901" t="s">
        <v>3830</v>
      </c>
      <c r="E3392" s="3902"/>
      <c r="F3392" s="1985"/>
      <c r="G3392" s="1986"/>
    </row>
    <row r="3393" spans="2:7" s="249" customFormat="1" ht="17.25" customHeight="1" x14ac:dyDescent="0.2">
      <c r="B3393" s="1990" t="s">
        <v>3831</v>
      </c>
      <c r="C3393" s="1991" t="s">
        <v>3832</v>
      </c>
      <c r="D3393" s="1991" t="s">
        <v>3833</v>
      </c>
      <c r="E3393" s="1992" t="s">
        <v>3834</v>
      </c>
      <c r="F3393" s="1985"/>
      <c r="G3393" s="1986"/>
    </row>
    <row r="3394" spans="2:7" s="249" customFormat="1" ht="17.25" customHeight="1" x14ac:dyDescent="0.2">
      <c r="B3394" s="1993" t="s">
        <v>165</v>
      </c>
      <c r="C3394" s="1994" t="s">
        <v>165</v>
      </c>
      <c r="D3394" s="1995" t="s">
        <v>3835</v>
      </c>
      <c r="E3394" s="1996" t="s">
        <v>3836</v>
      </c>
      <c r="F3394" s="1985"/>
      <c r="G3394" s="1986"/>
    </row>
    <row r="3395" spans="2:7" s="249" customFormat="1" ht="17.25" customHeight="1" x14ac:dyDescent="0.2">
      <c r="B3395" s="1993" t="s">
        <v>3837</v>
      </c>
      <c r="C3395" s="1994" t="s">
        <v>165</v>
      </c>
      <c r="D3395" s="1995" t="s">
        <v>3835</v>
      </c>
      <c r="E3395" s="1996" t="s">
        <v>3836</v>
      </c>
      <c r="F3395" s="1985"/>
      <c r="G3395" s="1986"/>
    </row>
    <row r="3396" spans="2:7" s="249" customFormat="1" ht="17.25" customHeight="1" x14ac:dyDescent="0.2">
      <c r="B3396" s="1993" t="s">
        <v>3837</v>
      </c>
      <c r="C3396" s="1994" t="s">
        <v>3838</v>
      </c>
      <c r="D3396" s="1995" t="s">
        <v>3835</v>
      </c>
      <c r="E3396" s="1996" t="s">
        <v>3836</v>
      </c>
      <c r="F3396" s="1985"/>
      <c r="G3396" s="1986"/>
    </row>
    <row r="3397" spans="2:7" s="249" customFormat="1" ht="17.25" customHeight="1" x14ac:dyDescent="0.2">
      <c r="B3397" s="1993" t="s">
        <v>3837</v>
      </c>
      <c r="C3397" s="1994" t="s">
        <v>3838</v>
      </c>
      <c r="D3397" s="1995" t="s">
        <v>3835</v>
      </c>
      <c r="E3397" s="1996" t="s">
        <v>3836</v>
      </c>
      <c r="F3397" s="1985"/>
      <c r="G3397" s="1986"/>
    </row>
    <row r="3398" spans="2:7" s="249" customFormat="1" ht="17.25" customHeight="1" x14ac:dyDescent="0.2">
      <c r="B3398" s="1993" t="s">
        <v>3838</v>
      </c>
      <c r="C3398" s="1994" t="s">
        <v>165</v>
      </c>
      <c r="D3398" s="1995" t="s">
        <v>3835</v>
      </c>
      <c r="E3398" s="1996" t="s">
        <v>3836</v>
      </c>
      <c r="F3398" s="1985"/>
      <c r="G3398" s="1986"/>
    </row>
    <row r="3399" spans="2:7" s="249" customFormat="1" ht="17.25" customHeight="1" x14ac:dyDescent="0.2">
      <c r="B3399" s="914"/>
      <c r="C3399" s="915"/>
      <c r="D3399" s="915"/>
      <c r="E3399" s="916"/>
      <c r="F3399" s="1985"/>
      <c r="G3399" s="1986"/>
    </row>
    <row r="3400" spans="2:7" s="249" customFormat="1" ht="17.25" customHeight="1" x14ac:dyDescent="0.2">
      <c r="B3400" s="1564" t="s">
        <v>2962</v>
      </c>
      <c r="C3400" s="1503"/>
      <c r="D3400" s="915"/>
      <c r="E3400" s="916"/>
      <c r="F3400" s="1985"/>
      <c r="G3400" s="1986"/>
    </row>
    <row r="3401" spans="2:7" s="249" customFormat="1" ht="17.25" customHeight="1" x14ac:dyDescent="0.2">
      <c r="B3401" s="917" t="s">
        <v>3839</v>
      </c>
      <c r="C3401" s="1503"/>
      <c r="D3401" s="915"/>
      <c r="E3401" s="916"/>
      <c r="F3401" s="1985"/>
      <c r="G3401" s="1986"/>
    </row>
    <row r="3402" spans="2:7" s="249" customFormat="1" ht="17.25" customHeight="1" x14ac:dyDescent="0.2">
      <c r="B3402" s="917" t="s">
        <v>3840</v>
      </c>
      <c r="C3402" s="1503"/>
      <c r="D3402" s="1997"/>
      <c r="E3402" s="1998"/>
      <c r="F3402" s="1985"/>
      <c r="G3402" s="1986"/>
    </row>
    <row r="3403" spans="2:7" s="249" customFormat="1" ht="17.25" customHeight="1" x14ac:dyDescent="0.2">
      <c r="B3403" s="3896" t="s">
        <v>3841</v>
      </c>
      <c r="C3403" s="3897"/>
      <c r="D3403" s="3897"/>
      <c r="E3403" s="3898"/>
      <c r="F3403" s="1985"/>
      <c r="G3403" s="1986"/>
    </row>
    <row r="3404" spans="2:7" s="249" customFormat="1" ht="17.25" customHeight="1" x14ac:dyDescent="0.2">
      <c r="B3404" s="917" t="s">
        <v>3842</v>
      </c>
      <c r="C3404" s="1503"/>
      <c r="D3404" s="1997"/>
      <c r="E3404" s="1998"/>
      <c r="F3404" s="1985"/>
      <c r="G3404" s="1986"/>
    </row>
    <row r="3405" spans="2:7" s="249" customFormat="1" ht="17.25" customHeight="1" x14ac:dyDescent="0.2">
      <c r="B3405" s="3896" t="s">
        <v>3843</v>
      </c>
      <c r="C3405" s="3897"/>
      <c r="D3405" s="3897"/>
      <c r="E3405" s="3898"/>
      <c r="F3405" s="1985"/>
      <c r="G3405" s="1986"/>
    </row>
    <row r="3406" spans="2:7" s="249" customFormat="1" ht="17.25" customHeight="1" x14ac:dyDescent="0.2">
      <c r="B3406" s="917" t="s">
        <v>3844</v>
      </c>
      <c r="C3406" s="1503"/>
      <c r="D3406" s="1997"/>
      <c r="E3406" s="1998"/>
      <c r="F3406" s="1985"/>
      <c r="G3406" s="1986"/>
    </row>
    <row r="3407" spans="2:7" s="249" customFormat="1" ht="17.25" customHeight="1" x14ac:dyDescent="0.2">
      <c r="B3407" s="917" t="s">
        <v>3845</v>
      </c>
      <c r="C3407" s="712"/>
      <c r="D3407" s="712"/>
      <c r="E3407" s="729"/>
      <c r="F3407" s="1985"/>
      <c r="G3407" s="1986"/>
    </row>
    <row r="3408" spans="2:7" s="249" customFormat="1" ht="17.25" customHeight="1" x14ac:dyDescent="0.2">
      <c r="B3408" s="917" t="s">
        <v>3846</v>
      </c>
      <c r="C3408" s="712"/>
      <c r="D3408" s="712"/>
      <c r="E3408" s="729"/>
      <c r="F3408" s="1985"/>
      <c r="G3408" s="1986"/>
    </row>
    <row r="3409" spans="2:15" s="249" customFormat="1" ht="17.25" customHeight="1" x14ac:dyDescent="0.2">
      <c r="B3409" s="3896" t="s">
        <v>3847</v>
      </c>
      <c r="C3409" s="3897"/>
      <c r="D3409" s="3897"/>
      <c r="E3409" s="3898"/>
      <c r="F3409" s="1985"/>
      <c r="G3409" s="1986"/>
    </row>
    <row r="3410" spans="2:15" s="249" customFormat="1" ht="33" customHeight="1" x14ac:dyDescent="0.2">
      <c r="B3410" s="3896" t="s">
        <v>3848</v>
      </c>
      <c r="C3410" s="3897"/>
      <c r="D3410" s="3897"/>
      <c r="E3410" s="3898"/>
      <c r="F3410" s="1985"/>
      <c r="G3410" s="1986"/>
    </row>
    <row r="3411" spans="2:15" s="249" customFormat="1" ht="19.5" customHeight="1" x14ac:dyDescent="0.2">
      <c r="B3411" s="3896" t="s">
        <v>3849</v>
      </c>
      <c r="C3411" s="3903"/>
      <c r="D3411" s="3903"/>
      <c r="E3411" s="3904"/>
      <c r="F3411" s="1985"/>
      <c r="G3411" s="1986"/>
    </row>
    <row r="3412" spans="2:15" s="249" customFormat="1" ht="30.75" customHeight="1" thickBot="1" x14ac:dyDescent="0.25">
      <c r="B3412" s="3905" t="s">
        <v>3850</v>
      </c>
      <c r="C3412" s="3906"/>
      <c r="D3412" s="3906"/>
      <c r="E3412" s="3907"/>
      <c r="F3412" s="1985"/>
      <c r="G3412" s="1986"/>
    </row>
    <row r="3413" spans="2:15" s="249" customFormat="1" ht="17.25" customHeight="1" thickTop="1" x14ac:dyDescent="0.2">
      <c r="B3413" s="3815" t="str">
        <f>+B3389</f>
        <v>.</v>
      </c>
      <c r="C3413" s="3815"/>
      <c r="D3413" s="1985"/>
      <c r="E3413" s="1985"/>
      <c r="F3413" s="1985"/>
      <c r="G3413" s="1986"/>
    </row>
    <row r="3414" spans="2:15" s="249" customFormat="1" ht="17.25" customHeight="1" thickBot="1" x14ac:dyDescent="0.25">
      <c r="B3414" s="1985"/>
      <c r="C3414" s="1985"/>
      <c r="D3414" s="1985"/>
      <c r="E3414" s="1985"/>
      <c r="F3414" s="1985"/>
      <c r="G3414" s="1986"/>
    </row>
    <row r="3415" spans="2:15" s="249" customFormat="1" ht="17.25" customHeight="1" thickTop="1" x14ac:dyDescent="0.2">
      <c r="B3415" s="1519" t="s">
        <v>3824</v>
      </c>
      <c r="C3415" s="1520"/>
      <c r="D3415" s="1520"/>
      <c r="E3415" s="1520"/>
      <c r="F3415" s="1520"/>
      <c r="G3415" s="1521"/>
      <c r="H3415" s="1521"/>
      <c r="I3415" s="1521"/>
      <c r="J3415" s="1521"/>
      <c r="K3415" s="1521"/>
      <c r="L3415" s="1522"/>
      <c r="M3415" s="1522"/>
      <c r="N3415" s="1522"/>
      <c r="O3415" s="1523"/>
    </row>
    <row r="3416" spans="2:15" s="249" customFormat="1" ht="38.25" customHeight="1" x14ac:dyDescent="0.2">
      <c r="B3416" s="1524" t="s">
        <v>1003</v>
      </c>
      <c r="C3416" s="1525" t="s">
        <v>80</v>
      </c>
      <c r="D3416" s="1526" t="s">
        <v>1821</v>
      </c>
      <c r="E3416" s="1527" t="s">
        <v>535</v>
      </c>
      <c r="F3416" s="1527" t="s">
        <v>2966</v>
      </c>
      <c r="G3416" s="1528" t="s">
        <v>536</v>
      </c>
      <c r="H3416" s="1528" t="s">
        <v>537</v>
      </c>
      <c r="I3416" s="1525" t="s">
        <v>2967</v>
      </c>
      <c r="J3416" s="1525" t="s">
        <v>2968</v>
      </c>
      <c r="K3416" s="1525" t="s">
        <v>2969</v>
      </c>
      <c r="L3416" s="1525" t="s">
        <v>2970</v>
      </c>
      <c r="M3416" s="1525" t="s">
        <v>2971</v>
      </c>
      <c r="N3416" s="1529" t="s">
        <v>2972</v>
      </c>
      <c r="O3416" s="1530" t="s">
        <v>2039</v>
      </c>
    </row>
    <row r="3417" spans="2:15" s="249" customFormat="1" ht="27.75" customHeight="1" x14ac:dyDescent="0.2">
      <c r="B3417" s="1531" t="s">
        <v>3928</v>
      </c>
      <c r="C3417" s="1532" t="s">
        <v>2041</v>
      </c>
      <c r="D3417" s="1532" t="s">
        <v>3825</v>
      </c>
      <c r="E3417" s="1533">
        <f>+F3417</f>
        <v>10</v>
      </c>
      <c r="F3417" s="1534">
        <v>10</v>
      </c>
      <c r="G3417" s="1535" t="s">
        <v>1545</v>
      </c>
      <c r="H3417" s="1535" t="s">
        <v>1545</v>
      </c>
      <c r="I3417" s="1536">
        <v>0.12</v>
      </c>
      <c r="J3417" s="1569">
        <v>0.22</v>
      </c>
      <c r="K3417" s="1536">
        <v>0.15</v>
      </c>
      <c r="L3417" s="1570" t="s">
        <v>1780</v>
      </c>
      <c r="M3417" s="1536" t="s">
        <v>1781</v>
      </c>
      <c r="N3417" s="1571" t="s">
        <v>3826</v>
      </c>
      <c r="O3417" s="1572" t="s">
        <v>2045</v>
      </c>
    </row>
    <row r="3418" spans="2:15" s="249" customFormat="1" ht="17.25" customHeight="1" x14ac:dyDescent="0.2">
      <c r="B3418" s="3893" t="s">
        <v>1996</v>
      </c>
      <c r="C3418" s="3894"/>
      <c r="D3418" s="1540"/>
      <c r="E3418" s="1540"/>
      <c r="F3418" s="772"/>
      <c r="G3418" s="772"/>
      <c r="H3418" s="772"/>
      <c r="I3418" s="712"/>
      <c r="J3418" s="712"/>
      <c r="K3418" s="712"/>
      <c r="L3418" s="712"/>
      <c r="M3418" s="712"/>
      <c r="N3418" s="712"/>
      <c r="O3418" s="729"/>
    </row>
    <row r="3419" spans="2:15" s="249" customFormat="1" ht="17.25" customHeight="1" x14ac:dyDescent="0.2">
      <c r="B3419" s="3850" t="s">
        <v>3576</v>
      </c>
      <c r="C3419" s="3851"/>
      <c r="D3419" s="3851"/>
      <c r="E3419" s="1540"/>
      <c r="F3419" s="772"/>
      <c r="G3419" s="772"/>
      <c r="H3419" s="772"/>
      <c r="I3419" s="712"/>
      <c r="J3419" s="712"/>
      <c r="K3419" s="712"/>
      <c r="L3419" s="712"/>
      <c r="M3419" s="712"/>
      <c r="N3419" s="712"/>
      <c r="O3419" s="729"/>
    </row>
    <row r="3420" spans="2:15" s="249" customFormat="1" ht="17.25" customHeight="1" thickBot="1" x14ac:dyDescent="0.25">
      <c r="B3420" s="1567" t="s">
        <v>3827</v>
      </c>
      <c r="C3420" s="699"/>
      <c r="D3420" s="699"/>
      <c r="E3420" s="699"/>
      <c r="F3420" s="776"/>
      <c r="G3420" s="776"/>
      <c r="H3420" s="776"/>
      <c r="I3420" s="699"/>
      <c r="J3420" s="699"/>
      <c r="K3420" s="699"/>
      <c r="L3420" s="699"/>
      <c r="M3420" s="699"/>
      <c r="N3420" s="699"/>
      <c r="O3420" s="700"/>
    </row>
    <row r="3421" spans="2:15" s="249" customFormat="1" ht="17.25" customHeight="1" thickTop="1" x14ac:dyDescent="0.2">
      <c r="B3421" s="3826" t="str">
        <f>+B3413</f>
        <v>.</v>
      </c>
      <c r="C3421" s="3826"/>
      <c r="D3421" s="1985"/>
      <c r="E3421" s="1985"/>
      <c r="F3421" s="1985"/>
      <c r="G3421" s="1986"/>
    </row>
    <row r="3422" spans="2:15" s="249" customFormat="1" ht="17.25" customHeight="1" thickBot="1" x14ac:dyDescent="0.25">
      <c r="B3422" s="1985"/>
      <c r="C3422" s="1985"/>
      <c r="D3422" s="1985"/>
      <c r="E3422" s="1985"/>
      <c r="F3422" s="1985"/>
      <c r="G3422" s="1986"/>
    </row>
    <row r="3423" spans="2:15" s="249" customFormat="1" ht="17.25" customHeight="1" thickTop="1" x14ac:dyDescent="0.25">
      <c r="B3423" s="3836" t="s">
        <v>3153</v>
      </c>
      <c r="C3423" s="3837"/>
      <c r="D3423" s="3837"/>
      <c r="E3423" s="3838"/>
      <c r="F3423" s="1985"/>
      <c r="G3423" s="1986"/>
    </row>
    <row r="3424" spans="2:15" s="249" customFormat="1" ht="17.25" customHeight="1" x14ac:dyDescent="0.25">
      <c r="B3424" s="3839" t="s">
        <v>3821</v>
      </c>
      <c r="C3424" s="3840"/>
      <c r="D3424" s="3840"/>
      <c r="E3424" s="3841"/>
      <c r="F3424" s="1985"/>
      <c r="G3424" s="1986"/>
    </row>
    <row r="3425" spans="2:15" s="249" customFormat="1" ht="35.25" customHeight="1" x14ac:dyDescent="0.2">
      <c r="B3425" s="1647" t="s">
        <v>3582</v>
      </c>
      <c r="C3425" s="1700" t="s">
        <v>215</v>
      </c>
      <c r="D3425" s="1700" t="s">
        <v>3376</v>
      </c>
      <c r="E3425" s="1907" t="s">
        <v>3299</v>
      </c>
      <c r="F3425" s="1985"/>
      <c r="G3425" s="1986"/>
    </row>
    <row r="3426" spans="2:15" s="249" customFormat="1" ht="17.25" customHeight="1" thickBot="1" x14ac:dyDescent="0.25">
      <c r="B3426" s="1978" t="s">
        <v>3822</v>
      </c>
      <c r="C3426" s="1731">
        <v>14</v>
      </c>
      <c r="D3426" s="1732">
        <v>600</v>
      </c>
      <c r="E3426" s="1911">
        <v>0.1</v>
      </c>
      <c r="F3426" s="1985"/>
      <c r="G3426" s="1986"/>
    </row>
    <row r="3427" spans="2:15" s="249" customFormat="1" ht="17.25" customHeight="1" x14ac:dyDescent="0.2">
      <c r="B3427" s="3918" t="s">
        <v>3588</v>
      </c>
      <c r="C3427" s="3875"/>
      <c r="D3427" s="3875"/>
      <c r="E3427" s="3876"/>
      <c r="F3427" s="1985"/>
      <c r="G3427" s="1986"/>
    </row>
    <row r="3428" spans="2:15" s="249" customFormat="1" ht="17.25" customHeight="1" thickBot="1" x14ac:dyDescent="0.25">
      <c r="B3428" s="3919" t="s">
        <v>3823</v>
      </c>
      <c r="C3428" s="3920"/>
      <c r="D3428" s="3920"/>
      <c r="E3428" s="3921"/>
      <c r="F3428" s="1985"/>
      <c r="G3428" s="1986"/>
    </row>
    <row r="3429" spans="2:15" s="249" customFormat="1" ht="17.25" customHeight="1" thickTop="1" x14ac:dyDescent="0.2">
      <c r="B3429" s="3826" t="str">
        <f>+B3421</f>
        <v>.</v>
      </c>
      <c r="C3429" s="3826"/>
      <c r="D3429" s="1985"/>
      <c r="E3429" s="1985"/>
      <c r="F3429" s="1985"/>
      <c r="G3429" s="1986"/>
    </row>
    <row r="3430" spans="2:15" ht="17.25" customHeight="1" thickBot="1" x14ac:dyDescent="0.35">
      <c r="D3430" s="534"/>
      <c r="E3430" s="534"/>
      <c r="F3430" s="534"/>
      <c r="G3430" s="2"/>
    </row>
    <row r="3431" spans="2:15" ht="17.25" customHeight="1" thickTop="1" x14ac:dyDescent="0.2">
      <c r="B3431" s="1519" t="s">
        <v>3808</v>
      </c>
      <c r="C3431" s="1520"/>
      <c r="D3431" s="1520"/>
      <c r="E3431" s="1520"/>
      <c r="F3431" s="1520"/>
      <c r="G3431" s="1521"/>
      <c r="H3431" s="1521"/>
      <c r="I3431" s="1521"/>
      <c r="J3431" s="1521"/>
      <c r="K3431" s="1521"/>
      <c r="L3431" s="1522"/>
      <c r="M3431" s="1522"/>
      <c r="N3431" s="1522"/>
      <c r="O3431" s="1523"/>
    </row>
    <row r="3432" spans="2:15" ht="45.75" customHeight="1" x14ac:dyDescent="0.2">
      <c r="B3432" s="1524" t="s">
        <v>1003</v>
      </c>
      <c r="C3432" s="1525" t="s">
        <v>80</v>
      </c>
      <c r="D3432" s="1526" t="s">
        <v>1821</v>
      </c>
      <c r="E3432" s="1527" t="s">
        <v>535</v>
      </c>
      <c r="F3432" s="1527" t="s">
        <v>2966</v>
      </c>
      <c r="G3432" s="1528" t="s">
        <v>536</v>
      </c>
      <c r="H3432" s="1528" t="s">
        <v>537</v>
      </c>
      <c r="I3432" s="1525" t="s">
        <v>2967</v>
      </c>
      <c r="J3432" s="1525" t="s">
        <v>2968</v>
      </c>
      <c r="K3432" s="1525" t="s">
        <v>2969</v>
      </c>
      <c r="L3432" s="1525" t="s">
        <v>2970</v>
      </c>
      <c r="M3432" s="1525" t="s">
        <v>2971</v>
      </c>
      <c r="N3432" s="1529" t="s">
        <v>2972</v>
      </c>
      <c r="O3432" s="1530" t="s">
        <v>2039</v>
      </c>
    </row>
    <row r="3433" spans="2:15" ht="52.5" customHeight="1" x14ac:dyDescent="0.2">
      <c r="B3433" s="1573" t="s">
        <v>3809</v>
      </c>
      <c r="C3433" s="1532" t="s">
        <v>2041</v>
      </c>
      <c r="D3433" s="1532" t="s">
        <v>233</v>
      </c>
      <c r="E3433" s="1533">
        <f>+F3433+G3433</f>
        <v>48.989999999999995</v>
      </c>
      <c r="F3433" s="1534">
        <v>29</v>
      </c>
      <c r="G3433" s="1535">
        <v>19.989999999999998</v>
      </c>
      <c r="H3433" s="1568" t="s">
        <v>3810</v>
      </c>
      <c r="I3433" s="1536">
        <v>0.108</v>
      </c>
      <c r="J3433" s="1569">
        <v>0.22</v>
      </c>
      <c r="K3433" s="1536">
        <v>0.15</v>
      </c>
      <c r="L3433" s="1570" t="s">
        <v>3811</v>
      </c>
      <c r="M3433" s="1536" t="s">
        <v>3812</v>
      </c>
      <c r="N3433" s="1571" t="s">
        <v>2982</v>
      </c>
      <c r="O3433" s="1572" t="s">
        <v>763</v>
      </c>
    </row>
    <row r="3434" spans="2:15" ht="78" customHeight="1" x14ac:dyDescent="0.2">
      <c r="B3434" s="1573" t="s">
        <v>3813</v>
      </c>
      <c r="C3434" s="1532" t="s">
        <v>2041</v>
      </c>
      <c r="D3434" s="1532" t="s">
        <v>233</v>
      </c>
      <c r="E3434" s="1533">
        <f>+F3434+G3434</f>
        <v>79</v>
      </c>
      <c r="F3434" s="1534">
        <v>50</v>
      </c>
      <c r="G3434" s="1535">
        <v>29</v>
      </c>
      <c r="H3434" s="1568" t="s">
        <v>3814</v>
      </c>
      <c r="I3434" s="1536">
        <v>0.09</v>
      </c>
      <c r="J3434" s="1569">
        <v>0.22</v>
      </c>
      <c r="K3434" s="1536">
        <v>0.15</v>
      </c>
      <c r="L3434" s="1570" t="s">
        <v>3815</v>
      </c>
      <c r="M3434" s="1536" t="s">
        <v>2303</v>
      </c>
      <c r="N3434" s="1571" t="s">
        <v>1473</v>
      </c>
      <c r="O3434" s="1572" t="s">
        <v>390</v>
      </c>
    </row>
    <row r="3435" spans="2:15" ht="66.75" customHeight="1" x14ac:dyDescent="0.2">
      <c r="B3435" s="1573" t="s">
        <v>3816</v>
      </c>
      <c r="C3435" s="1532" t="s">
        <v>2041</v>
      </c>
      <c r="D3435" s="1532" t="s">
        <v>233</v>
      </c>
      <c r="E3435" s="1533">
        <f>+F3435+G3435</f>
        <v>99</v>
      </c>
      <c r="F3435" s="1534">
        <v>60</v>
      </c>
      <c r="G3435" s="1535">
        <v>39</v>
      </c>
      <c r="H3435" s="1568" t="s">
        <v>3817</v>
      </c>
      <c r="I3435" s="1536">
        <v>8.5999999999999993E-2</v>
      </c>
      <c r="J3435" s="1569">
        <v>0.22</v>
      </c>
      <c r="K3435" s="1536">
        <v>0.15</v>
      </c>
      <c r="L3435" s="1570" t="s">
        <v>3818</v>
      </c>
      <c r="M3435" s="1536" t="s">
        <v>3819</v>
      </c>
      <c r="N3435" s="1571" t="s">
        <v>2049</v>
      </c>
      <c r="O3435" s="1572" t="s">
        <v>390</v>
      </c>
    </row>
    <row r="3436" spans="2:15" ht="17.25" customHeight="1" x14ac:dyDescent="0.2">
      <c r="B3436" s="1574"/>
      <c r="C3436" s="1575"/>
      <c r="D3436" s="1575"/>
      <c r="E3436" s="1576"/>
      <c r="F3436" s="1577"/>
      <c r="G3436" s="1576"/>
      <c r="H3436" s="1576"/>
      <c r="I3436" s="1578"/>
      <c r="J3436" s="1579"/>
      <c r="K3436" s="1578"/>
      <c r="L3436" s="1580"/>
      <c r="M3436" s="1578"/>
      <c r="N3436" s="1581"/>
      <c r="O3436" s="1582"/>
    </row>
    <row r="3437" spans="2:15" ht="70.5" customHeight="1" x14ac:dyDescent="0.2">
      <c r="B3437" s="1573" t="s">
        <v>3809</v>
      </c>
      <c r="C3437" s="1583" t="s">
        <v>783</v>
      </c>
      <c r="D3437" s="1532" t="s">
        <v>233</v>
      </c>
      <c r="E3437" s="1533">
        <f>+F3437+G3437</f>
        <v>48.989999999999995</v>
      </c>
      <c r="F3437" s="1534">
        <v>29</v>
      </c>
      <c r="G3437" s="1535">
        <v>19.989999999999998</v>
      </c>
      <c r="H3437" s="1568" t="s">
        <v>3810</v>
      </c>
      <c r="I3437" s="1536">
        <v>0.1</v>
      </c>
      <c r="J3437" s="1569">
        <v>0.22</v>
      </c>
      <c r="K3437" s="1536">
        <v>0.15</v>
      </c>
      <c r="L3437" s="1570" t="s">
        <v>110</v>
      </c>
      <c r="M3437" s="1536" t="s">
        <v>3812</v>
      </c>
      <c r="N3437" s="1571" t="s">
        <v>2982</v>
      </c>
      <c r="O3437" s="1572" t="s">
        <v>763</v>
      </c>
    </row>
    <row r="3438" spans="2:15" ht="70.5" customHeight="1" x14ac:dyDescent="0.2">
      <c r="B3438" s="1573" t="s">
        <v>3813</v>
      </c>
      <c r="C3438" s="1583" t="s">
        <v>783</v>
      </c>
      <c r="D3438" s="1532" t="s">
        <v>233</v>
      </c>
      <c r="E3438" s="1533">
        <f>+F3438+G3438</f>
        <v>79</v>
      </c>
      <c r="F3438" s="1534">
        <v>50</v>
      </c>
      <c r="G3438" s="1535">
        <v>29</v>
      </c>
      <c r="H3438" s="1568" t="s">
        <v>3814</v>
      </c>
      <c r="I3438" s="1536">
        <v>0.09</v>
      </c>
      <c r="J3438" s="1569">
        <v>0.22</v>
      </c>
      <c r="K3438" s="1536">
        <v>0.15</v>
      </c>
      <c r="L3438" s="1570" t="s">
        <v>3815</v>
      </c>
      <c r="M3438" s="1536" t="s">
        <v>2303</v>
      </c>
      <c r="N3438" s="1571" t="s">
        <v>1473</v>
      </c>
      <c r="O3438" s="1572" t="s">
        <v>390</v>
      </c>
    </row>
    <row r="3439" spans="2:15" ht="70.5" customHeight="1" x14ac:dyDescent="0.2">
      <c r="B3439" s="1573" t="s">
        <v>3816</v>
      </c>
      <c r="C3439" s="1583" t="s">
        <v>783</v>
      </c>
      <c r="D3439" s="1532" t="s">
        <v>233</v>
      </c>
      <c r="E3439" s="1533">
        <f>+F3439+G3439</f>
        <v>99</v>
      </c>
      <c r="F3439" s="1534">
        <v>60</v>
      </c>
      <c r="G3439" s="1535">
        <v>39</v>
      </c>
      <c r="H3439" s="1568" t="s">
        <v>3817</v>
      </c>
      <c r="I3439" s="1536">
        <v>8.5999999999999993E-2</v>
      </c>
      <c r="J3439" s="1569">
        <v>0.22</v>
      </c>
      <c r="K3439" s="1536">
        <v>0.15</v>
      </c>
      <c r="L3439" s="1570" t="s">
        <v>3818</v>
      </c>
      <c r="M3439" s="1536" t="s">
        <v>3819</v>
      </c>
      <c r="N3439" s="1571" t="s">
        <v>2049</v>
      </c>
      <c r="O3439" s="1572" t="s">
        <v>390</v>
      </c>
    </row>
    <row r="3440" spans="2:15" ht="17.25" customHeight="1" x14ac:dyDescent="0.2">
      <c r="B3440" s="3893" t="s">
        <v>1996</v>
      </c>
      <c r="C3440" s="3894"/>
      <c r="D3440" s="1540"/>
      <c r="E3440" s="1540"/>
      <c r="F3440" s="772"/>
      <c r="G3440" s="772"/>
      <c r="H3440" s="772"/>
      <c r="I3440" s="712"/>
      <c r="J3440" s="712"/>
      <c r="K3440" s="712"/>
      <c r="L3440" s="712"/>
      <c r="M3440" s="712"/>
      <c r="N3440" s="712"/>
      <c r="O3440" s="729"/>
    </row>
    <row r="3441" spans="2:15" ht="17.25" customHeight="1" x14ac:dyDescent="0.2">
      <c r="B3441" s="3923" t="s">
        <v>3576</v>
      </c>
      <c r="C3441" s="3924"/>
      <c r="D3441" s="3924"/>
      <c r="E3441" s="1540"/>
      <c r="F3441" s="772"/>
      <c r="G3441" s="772"/>
      <c r="H3441" s="772"/>
      <c r="I3441" s="712"/>
      <c r="J3441" s="712"/>
      <c r="K3441" s="712"/>
      <c r="L3441" s="712"/>
      <c r="M3441" s="712"/>
      <c r="N3441" s="712"/>
      <c r="O3441" s="729"/>
    </row>
    <row r="3442" spans="2:15" ht="17.25" customHeight="1" thickBot="1" x14ac:dyDescent="0.25">
      <c r="B3442" s="1567" t="s">
        <v>3820</v>
      </c>
      <c r="C3442" s="699"/>
      <c r="D3442" s="699"/>
      <c r="E3442" s="699"/>
      <c r="F3442" s="776"/>
      <c r="G3442" s="776"/>
      <c r="H3442" s="776"/>
      <c r="I3442" s="699"/>
      <c r="J3442" s="699"/>
      <c r="K3442" s="699"/>
      <c r="L3442" s="699"/>
      <c r="M3442" s="699"/>
      <c r="N3442" s="699"/>
      <c r="O3442" s="700"/>
    </row>
    <row r="3443" spans="2:15" ht="17.25" customHeight="1" thickTop="1" x14ac:dyDescent="0.3">
      <c r="B3443" s="3815" t="str">
        <f>+B3429</f>
        <v>.</v>
      </c>
      <c r="C3443" s="3815"/>
      <c r="D3443" s="534"/>
      <c r="E3443" s="534"/>
      <c r="F3443" s="534"/>
      <c r="G3443" s="2"/>
    </row>
    <row r="3444" spans="2:15" ht="17.25" customHeight="1" thickBot="1" x14ac:dyDescent="0.35">
      <c r="B3444" s="1517"/>
      <c r="C3444" s="1517"/>
      <c r="D3444" s="534"/>
      <c r="E3444" s="534"/>
      <c r="F3444" s="534"/>
      <c r="G3444" s="2"/>
    </row>
    <row r="3445" spans="2:15" ht="34.5" customHeight="1" thickTop="1" x14ac:dyDescent="0.3">
      <c r="B3445" s="3830" t="s">
        <v>3781</v>
      </c>
      <c r="C3445" s="3837"/>
      <c r="D3445" s="3838"/>
      <c r="E3445" s="534"/>
      <c r="F3445" s="534"/>
      <c r="G3445" s="2"/>
    </row>
    <row r="3446" spans="2:15" ht="17.25" customHeight="1" x14ac:dyDescent="0.3">
      <c r="B3446" s="3939" t="s">
        <v>3782</v>
      </c>
      <c r="C3446" s="3910" t="s">
        <v>3783</v>
      </c>
      <c r="D3446" s="3912" t="s">
        <v>3784</v>
      </c>
      <c r="E3446" s="534"/>
      <c r="F3446" s="534"/>
      <c r="G3446" s="2"/>
    </row>
    <row r="3447" spans="2:15" ht="29.25" customHeight="1" x14ac:dyDescent="0.3">
      <c r="B3447" s="3940"/>
      <c r="C3447" s="3911"/>
      <c r="D3447" s="3913"/>
      <c r="E3447" s="534"/>
      <c r="F3447" s="534"/>
      <c r="G3447" s="2"/>
    </row>
    <row r="3448" spans="2:15" ht="17.25" customHeight="1" x14ac:dyDescent="0.3">
      <c r="B3448" s="1728" t="s">
        <v>3785</v>
      </c>
      <c r="C3448" s="1981">
        <v>1.2</v>
      </c>
      <c r="D3448" s="1905">
        <v>1.5</v>
      </c>
      <c r="E3448" s="534"/>
      <c r="F3448" s="534"/>
      <c r="G3448" s="2"/>
    </row>
    <row r="3449" spans="2:15" ht="17.25" customHeight="1" x14ac:dyDescent="0.3">
      <c r="B3449" s="1728" t="s">
        <v>3786</v>
      </c>
      <c r="C3449" s="1981">
        <v>1.5</v>
      </c>
      <c r="D3449" s="1905">
        <v>2.1</v>
      </c>
      <c r="E3449" s="534"/>
      <c r="F3449" s="534"/>
      <c r="G3449" s="2"/>
    </row>
    <row r="3450" spans="2:15" ht="17.25" customHeight="1" x14ac:dyDescent="0.3">
      <c r="B3450" s="1728" t="s">
        <v>3004</v>
      </c>
      <c r="C3450" s="1981">
        <v>2.1</v>
      </c>
      <c r="D3450" s="1905">
        <v>2.1</v>
      </c>
      <c r="E3450" s="534"/>
      <c r="F3450" s="534"/>
      <c r="G3450" s="2"/>
    </row>
    <row r="3451" spans="2:15" ht="17.25" customHeight="1" thickBot="1" x14ac:dyDescent="0.35">
      <c r="B3451" s="1744" t="s">
        <v>3787</v>
      </c>
      <c r="C3451" s="1982">
        <v>1.2</v>
      </c>
      <c r="D3451" s="1904">
        <v>1.5</v>
      </c>
      <c r="E3451" s="534"/>
      <c r="F3451" s="534"/>
      <c r="G3451" s="2"/>
    </row>
    <row r="3452" spans="2:15" ht="17.25" customHeight="1" x14ac:dyDescent="0.3">
      <c r="B3452" s="1983"/>
      <c r="C3452" s="1919"/>
      <c r="D3452" s="1767"/>
      <c r="E3452" s="534"/>
      <c r="F3452" s="534"/>
      <c r="G3452" s="2"/>
    </row>
    <row r="3453" spans="2:15" ht="17.25" customHeight="1" x14ac:dyDescent="0.3">
      <c r="B3453" s="3916" t="s">
        <v>3788</v>
      </c>
      <c r="C3453" s="3917"/>
      <c r="D3453" s="3922"/>
      <c r="E3453" s="534"/>
      <c r="F3453" s="534"/>
      <c r="G3453" s="2"/>
    </row>
    <row r="3454" spans="2:15" ht="17.25" customHeight="1" x14ac:dyDescent="0.3">
      <c r="B3454" s="3916" t="s">
        <v>3789</v>
      </c>
      <c r="C3454" s="3917"/>
      <c r="D3454" s="3922"/>
      <c r="E3454" s="534"/>
      <c r="F3454" s="534"/>
      <c r="G3454" s="2"/>
    </row>
    <row r="3455" spans="2:15" ht="48" customHeight="1" x14ac:dyDescent="0.3">
      <c r="B3455" s="3823" t="s">
        <v>4362</v>
      </c>
      <c r="C3455" s="3824"/>
      <c r="D3455" s="3825"/>
      <c r="E3455" s="534"/>
      <c r="F3455" s="534"/>
      <c r="G3455" s="2"/>
    </row>
    <row r="3456" spans="2:15" ht="18.75" customHeight="1" x14ac:dyDescent="0.3">
      <c r="B3456" s="3877" t="s">
        <v>3790</v>
      </c>
      <c r="C3456" s="3878"/>
      <c r="D3456" s="3892"/>
      <c r="E3456" s="534"/>
      <c r="F3456" s="534"/>
      <c r="G3456" s="2"/>
    </row>
    <row r="3457" spans="2:7" ht="17.25" customHeight="1" x14ac:dyDescent="0.3">
      <c r="B3457" s="1984" t="s">
        <v>3791</v>
      </c>
      <c r="C3457" s="1965"/>
      <c r="D3457" s="1977"/>
      <c r="E3457" s="534"/>
      <c r="F3457" s="534"/>
      <c r="G3457" s="2"/>
    </row>
    <row r="3458" spans="2:7" ht="29.25" customHeight="1" x14ac:dyDescent="0.3">
      <c r="B3458" s="1984" t="s">
        <v>3792</v>
      </c>
      <c r="C3458" s="3878" t="s">
        <v>3793</v>
      </c>
      <c r="D3458" s="3892"/>
      <c r="E3458" s="534"/>
      <c r="F3458" s="534"/>
      <c r="G3458" s="2"/>
    </row>
    <row r="3459" spans="2:7" ht="54" customHeight="1" x14ac:dyDescent="0.3">
      <c r="B3459" s="1984" t="s">
        <v>3794</v>
      </c>
      <c r="C3459" s="3878" t="s">
        <v>3795</v>
      </c>
      <c r="D3459" s="3892"/>
      <c r="E3459" s="534"/>
      <c r="F3459" s="534"/>
      <c r="G3459" s="2"/>
    </row>
    <row r="3460" spans="2:7" ht="47.25" customHeight="1" x14ac:dyDescent="0.3">
      <c r="B3460" s="1984" t="s">
        <v>3133</v>
      </c>
      <c r="C3460" s="3878" t="s">
        <v>3796</v>
      </c>
      <c r="D3460" s="3892"/>
      <c r="E3460" s="534"/>
      <c r="F3460" s="534"/>
      <c r="G3460" s="2"/>
    </row>
    <row r="3461" spans="2:7" ht="35.25" customHeight="1" thickBot="1" x14ac:dyDescent="0.35">
      <c r="B3461" s="1984" t="s">
        <v>3797</v>
      </c>
      <c r="C3461" s="3878" t="s">
        <v>3798</v>
      </c>
      <c r="D3461" s="3892"/>
      <c r="E3461" s="534"/>
      <c r="F3461" s="534"/>
      <c r="G3461" s="2"/>
    </row>
    <row r="3462" spans="2:7" ht="46.5" customHeight="1" thickTop="1" x14ac:dyDescent="0.3">
      <c r="B3462" s="3830" t="s">
        <v>4363</v>
      </c>
      <c r="C3462" s="3837"/>
      <c r="D3462" s="3838"/>
      <c r="E3462" s="534"/>
      <c r="F3462" s="534"/>
      <c r="G3462" s="2"/>
    </row>
    <row r="3463" spans="2:7" ht="35.25" customHeight="1" x14ac:dyDescent="0.3">
      <c r="B3463" s="3939" t="s">
        <v>4364</v>
      </c>
      <c r="C3463" s="3910" t="s">
        <v>3783</v>
      </c>
      <c r="D3463" s="3912" t="s">
        <v>3784</v>
      </c>
      <c r="E3463" s="534"/>
      <c r="F3463" s="534"/>
      <c r="G3463" s="2"/>
    </row>
    <row r="3464" spans="2:7" ht="11.25" customHeight="1" x14ac:dyDescent="0.3">
      <c r="B3464" s="3940"/>
      <c r="C3464" s="3911"/>
      <c r="D3464" s="3913"/>
      <c r="E3464" s="534"/>
      <c r="F3464" s="534"/>
      <c r="G3464" s="2"/>
    </row>
    <row r="3465" spans="2:7" ht="21" customHeight="1" x14ac:dyDescent="0.3">
      <c r="B3465" s="1728" t="s">
        <v>3604</v>
      </c>
      <c r="C3465" s="1981">
        <v>0.3</v>
      </c>
      <c r="D3465" s="1905">
        <v>0.4</v>
      </c>
      <c r="E3465" s="534"/>
      <c r="F3465" s="534"/>
      <c r="G3465" s="2"/>
    </row>
    <row r="3466" spans="2:7" ht="21" customHeight="1" x14ac:dyDescent="0.3">
      <c r="B3466" s="1728" t="s">
        <v>3100</v>
      </c>
      <c r="C3466" s="1981" t="s">
        <v>2212</v>
      </c>
      <c r="D3466" s="1905">
        <v>0.25</v>
      </c>
      <c r="E3466" s="534"/>
      <c r="F3466" s="534"/>
      <c r="G3466" s="2"/>
    </row>
    <row r="3467" spans="2:7" ht="21" customHeight="1" x14ac:dyDescent="0.3">
      <c r="B3467" s="1728" t="s">
        <v>4365</v>
      </c>
      <c r="C3467" s="1981">
        <v>0.8</v>
      </c>
      <c r="D3467" s="1905" t="s">
        <v>4366</v>
      </c>
      <c r="E3467" s="534"/>
      <c r="F3467" s="534"/>
      <c r="G3467" s="2"/>
    </row>
    <row r="3468" spans="2:7" ht="21" customHeight="1" thickBot="1" x14ac:dyDescent="0.35">
      <c r="B3468" s="1744" t="s">
        <v>4367</v>
      </c>
      <c r="C3468" s="1982">
        <v>0.45</v>
      </c>
      <c r="D3468" s="1904" t="s">
        <v>4368</v>
      </c>
      <c r="E3468" s="534"/>
      <c r="F3468" s="534"/>
      <c r="G3468" s="2"/>
    </row>
    <row r="3469" spans="2:7" ht="18" customHeight="1" x14ac:dyDescent="0.3">
      <c r="B3469" s="3916" t="s">
        <v>4369</v>
      </c>
      <c r="C3469" s="3917"/>
      <c r="D3469" s="3922"/>
      <c r="E3469" s="534"/>
      <c r="F3469" s="534"/>
      <c r="G3469" s="2"/>
    </row>
    <row r="3470" spans="2:7" ht="18" customHeight="1" x14ac:dyDescent="0.3">
      <c r="B3470" s="3877" t="s">
        <v>3790</v>
      </c>
      <c r="C3470" s="3878"/>
      <c r="D3470" s="3892"/>
      <c r="E3470" s="534"/>
      <c r="F3470" s="534"/>
      <c r="G3470" s="2"/>
    </row>
    <row r="3471" spans="2:7" ht="18" customHeight="1" thickBot="1" x14ac:dyDescent="0.35">
      <c r="B3471" s="2213" t="s">
        <v>3807</v>
      </c>
      <c r="C3471" s="1923"/>
      <c r="D3471" s="1924"/>
      <c r="E3471" s="534"/>
      <c r="F3471" s="534"/>
      <c r="G3471" s="2"/>
    </row>
    <row r="3472" spans="2:7" ht="19.5" customHeight="1" thickTop="1" x14ac:dyDescent="0.3">
      <c r="B3472" s="1984"/>
      <c r="C3472" s="1965"/>
      <c r="D3472" s="1977"/>
      <c r="E3472" s="534"/>
      <c r="F3472" s="534"/>
      <c r="G3472" s="2"/>
    </row>
    <row r="3473" spans="2:7" ht="51.75" customHeight="1" x14ac:dyDescent="0.3">
      <c r="B3473" s="1984" t="s">
        <v>3799</v>
      </c>
      <c r="C3473" s="3878" t="s">
        <v>3800</v>
      </c>
      <c r="D3473" s="3892"/>
      <c r="E3473" s="534"/>
      <c r="F3473" s="534"/>
      <c r="G3473" s="2"/>
    </row>
    <row r="3474" spans="2:7" ht="57" customHeight="1" x14ac:dyDescent="0.3">
      <c r="B3474" s="1984" t="s">
        <v>3801</v>
      </c>
      <c r="C3474" s="3878" t="s">
        <v>3802</v>
      </c>
      <c r="D3474" s="3892"/>
      <c r="E3474" s="534"/>
      <c r="F3474" s="534"/>
      <c r="G3474" s="2"/>
    </row>
    <row r="3475" spans="2:7" ht="48" customHeight="1" x14ac:dyDescent="0.3">
      <c r="B3475" s="1984" t="s">
        <v>3803</v>
      </c>
      <c r="C3475" s="3878" t="s">
        <v>3804</v>
      </c>
      <c r="D3475" s="3892"/>
      <c r="E3475" s="534"/>
      <c r="F3475" s="534"/>
      <c r="G3475" s="2"/>
    </row>
    <row r="3476" spans="2:7" ht="54" customHeight="1" x14ac:dyDescent="0.3">
      <c r="B3476" s="1984" t="s">
        <v>3805</v>
      </c>
      <c r="C3476" s="3878" t="s">
        <v>3806</v>
      </c>
      <c r="D3476" s="3892"/>
      <c r="E3476" s="534"/>
      <c r="F3476" s="534"/>
      <c r="G3476" s="2"/>
    </row>
    <row r="3477" spans="2:7" ht="17.25" customHeight="1" x14ac:dyDescent="0.3">
      <c r="B3477" s="1976"/>
      <c r="C3477" s="1965"/>
      <c r="D3477" s="1977"/>
      <c r="E3477" s="534"/>
      <c r="F3477" s="534"/>
      <c r="G3477" s="2"/>
    </row>
    <row r="3478" spans="2:7" ht="17.25" customHeight="1" thickBot="1" x14ac:dyDescent="0.35">
      <c r="B3478" s="1921" t="s">
        <v>3807</v>
      </c>
      <c r="C3478" s="1923"/>
      <c r="D3478" s="1924"/>
      <c r="E3478" s="534"/>
      <c r="F3478" s="534"/>
      <c r="G3478" s="2"/>
    </row>
    <row r="3479" spans="2:7" ht="17.25" customHeight="1" thickTop="1" x14ac:dyDescent="0.3">
      <c r="B3479" s="3815" t="str">
        <f>+B3443</f>
        <v>.</v>
      </c>
      <c r="C3479" s="3815"/>
      <c r="D3479" s="534"/>
      <c r="E3479" s="534"/>
      <c r="F3479" s="534"/>
      <c r="G3479" s="2"/>
    </row>
    <row r="3480" spans="2:7" ht="17.25" customHeight="1" thickBot="1" x14ac:dyDescent="0.35">
      <c r="B3480" s="1517"/>
      <c r="C3480" s="1517"/>
      <c r="D3480" s="534"/>
      <c r="E3480" s="534"/>
      <c r="F3480" s="534"/>
      <c r="G3480" s="2"/>
    </row>
    <row r="3481" spans="2:7" ht="24.75" customHeight="1" thickTop="1" x14ac:dyDescent="0.3">
      <c r="B3481" s="3914" t="s">
        <v>3693</v>
      </c>
      <c r="C3481" s="3834"/>
      <c r="D3481" s="3834"/>
      <c r="E3481" s="3835"/>
      <c r="F3481" s="534"/>
      <c r="G3481" s="2"/>
    </row>
    <row r="3482" spans="2:7" ht="17.25" customHeight="1" x14ac:dyDescent="0.3">
      <c r="B3482" s="1647" t="s">
        <v>381</v>
      </c>
      <c r="C3482" s="1700" t="s">
        <v>215</v>
      </c>
      <c r="D3482" s="1700" t="s">
        <v>3777</v>
      </c>
      <c r="E3482" s="1907" t="s">
        <v>3778</v>
      </c>
      <c r="F3482" s="534"/>
      <c r="G3482" s="2"/>
    </row>
    <row r="3483" spans="2:7" ht="17.25" customHeight="1" thickBot="1" x14ac:dyDescent="0.35">
      <c r="B3483" s="1978" t="s">
        <v>3779</v>
      </c>
      <c r="C3483" s="1731">
        <v>49</v>
      </c>
      <c r="D3483" s="1731">
        <v>0.1</v>
      </c>
      <c r="E3483" s="1979" t="s">
        <v>58</v>
      </c>
      <c r="F3483" s="534"/>
      <c r="G3483" s="2"/>
    </row>
    <row r="3484" spans="2:7" ht="17.25" customHeight="1" x14ac:dyDescent="0.3">
      <c r="B3484" s="1980" t="s">
        <v>1678</v>
      </c>
      <c r="C3484" s="1734"/>
      <c r="D3484" s="1734"/>
      <c r="E3484" s="1735"/>
      <c r="F3484" s="534"/>
      <c r="G3484" s="2"/>
    </row>
    <row r="3485" spans="2:7" ht="17.25" customHeight="1" x14ac:dyDescent="0.3">
      <c r="B3485" s="3853" t="s">
        <v>3780</v>
      </c>
      <c r="C3485" s="3854"/>
      <c r="D3485" s="3854"/>
      <c r="E3485" s="3855"/>
      <c r="F3485" s="534"/>
      <c r="G3485" s="2"/>
    </row>
    <row r="3486" spans="2:7" ht="17.25" customHeight="1" thickBot="1" x14ac:dyDescent="0.35">
      <c r="B3486" s="1737"/>
      <c r="C3486" s="1738"/>
      <c r="D3486" s="1738"/>
      <c r="E3486" s="1739"/>
      <c r="F3486" s="534"/>
      <c r="G3486" s="2"/>
    </row>
    <row r="3487" spans="2:7" ht="17.25" customHeight="1" thickTop="1" x14ac:dyDescent="0.3">
      <c r="B3487" s="3826" t="str">
        <f>+B3443</f>
        <v>.</v>
      </c>
      <c r="C3487" s="3826"/>
      <c r="D3487" s="534"/>
      <c r="E3487" s="534"/>
      <c r="F3487" s="534"/>
      <c r="G3487" s="2"/>
    </row>
    <row r="3488" spans="2:7" ht="17.25" customHeight="1" thickBot="1" x14ac:dyDescent="0.35">
      <c r="B3488" s="534"/>
      <c r="C3488" s="534"/>
      <c r="D3488" s="534"/>
      <c r="E3488" s="534"/>
      <c r="F3488" s="534"/>
      <c r="G3488" s="2"/>
    </row>
    <row r="3489" spans="2:9" ht="36.75" customHeight="1" thickTop="1" x14ac:dyDescent="0.25">
      <c r="B3489" s="3830" t="s">
        <v>3602</v>
      </c>
      <c r="C3489" s="3837"/>
      <c r="D3489" s="3837"/>
      <c r="E3489" s="3837"/>
      <c r="F3489" s="3838"/>
      <c r="G3489" s="2"/>
    </row>
    <row r="3490" spans="2:9" ht="17.25" customHeight="1" x14ac:dyDescent="0.2">
      <c r="B3490" s="3938" t="s">
        <v>2224</v>
      </c>
      <c r="C3490" s="3941" t="s">
        <v>3603</v>
      </c>
      <c r="D3490" s="3942"/>
      <c r="E3490" s="1700" t="s">
        <v>3604</v>
      </c>
      <c r="F3490" s="1906" t="s">
        <v>3604</v>
      </c>
      <c r="G3490" s="2"/>
    </row>
    <row r="3491" spans="2:9" ht="17.25" customHeight="1" x14ac:dyDescent="0.2">
      <c r="B3491" s="3939"/>
      <c r="C3491" s="1903" t="s">
        <v>3605</v>
      </c>
      <c r="D3491" s="1903" t="s">
        <v>1158</v>
      </c>
      <c r="E3491" s="3910" t="s">
        <v>3605</v>
      </c>
      <c r="F3491" s="3912" t="s">
        <v>1158</v>
      </c>
      <c r="G3491" s="2"/>
      <c r="I3491" s="1305"/>
    </row>
    <row r="3492" spans="2:9" ht="17.25" customHeight="1" x14ac:dyDescent="0.2">
      <c r="B3492" s="3940"/>
      <c r="C3492" s="1903" t="s">
        <v>2883</v>
      </c>
      <c r="D3492" s="1903" t="s">
        <v>2883</v>
      </c>
      <c r="E3492" s="3911"/>
      <c r="F3492" s="3913"/>
      <c r="G3492" s="2"/>
    </row>
    <row r="3493" spans="2:9" ht="17.25" customHeight="1" x14ac:dyDescent="0.2">
      <c r="B3493" s="1728" t="s">
        <v>259</v>
      </c>
      <c r="C3493" s="1729">
        <v>4.99</v>
      </c>
      <c r="D3493" s="1729">
        <v>14.99</v>
      </c>
      <c r="E3493" s="1917">
        <v>0.25</v>
      </c>
      <c r="F3493" s="1905">
        <v>0.35</v>
      </c>
      <c r="G3493" s="2"/>
    </row>
    <row r="3494" spans="2:9" ht="17.25" customHeight="1" x14ac:dyDescent="0.2">
      <c r="B3494" s="1728" t="s">
        <v>3606</v>
      </c>
      <c r="C3494" s="1729">
        <v>14.99</v>
      </c>
      <c r="D3494" s="1729">
        <v>49.99</v>
      </c>
      <c r="E3494" s="1917">
        <v>0.25</v>
      </c>
      <c r="F3494" s="1905">
        <v>0.35</v>
      </c>
      <c r="G3494" s="2"/>
    </row>
    <row r="3495" spans="2:9" ht="17.25" customHeight="1" x14ac:dyDescent="0.2">
      <c r="B3495" s="1728" t="s">
        <v>3014</v>
      </c>
      <c r="C3495" s="1729">
        <v>29.99</v>
      </c>
      <c r="D3495" s="1729">
        <v>99.99</v>
      </c>
      <c r="E3495" s="1917">
        <v>0.25</v>
      </c>
      <c r="F3495" s="2372">
        <v>0.35</v>
      </c>
      <c r="G3495" s="2"/>
    </row>
    <row r="3496" spans="2:9" ht="17.25" customHeight="1" x14ac:dyDescent="0.2">
      <c r="B3496" s="1728" t="s">
        <v>3607</v>
      </c>
      <c r="C3496" s="1729">
        <v>49.99</v>
      </c>
      <c r="D3496" s="1729">
        <v>199.99</v>
      </c>
      <c r="E3496" s="1917">
        <v>0.25</v>
      </c>
      <c r="F3496" s="2372">
        <v>0.35</v>
      </c>
      <c r="G3496" s="2"/>
    </row>
    <row r="3497" spans="2:9" ht="17.25" customHeight="1" x14ac:dyDescent="0.2">
      <c r="B3497" s="1728" t="s">
        <v>370</v>
      </c>
      <c r="C3497" s="1729">
        <v>99.99</v>
      </c>
      <c r="D3497" s="1729">
        <v>499.99</v>
      </c>
      <c r="E3497" s="1917">
        <v>0.25</v>
      </c>
      <c r="F3497" s="2372">
        <v>0.35</v>
      </c>
      <c r="G3497" s="2"/>
    </row>
    <row r="3498" spans="2:9" ht="17.25" customHeight="1" x14ac:dyDescent="0.2">
      <c r="B3498" s="1728" t="s">
        <v>47</v>
      </c>
      <c r="C3498" s="1729">
        <v>199.99</v>
      </c>
      <c r="D3498" s="1729">
        <v>999.99</v>
      </c>
      <c r="E3498" s="1917">
        <v>0.25</v>
      </c>
      <c r="F3498" s="2372">
        <v>0.35</v>
      </c>
      <c r="G3498" s="2"/>
    </row>
    <row r="3499" spans="2:9" ht="17.25" customHeight="1" thickBot="1" x14ac:dyDescent="0.25">
      <c r="B3499" s="1744" t="s">
        <v>3608</v>
      </c>
      <c r="C3499" s="1731">
        <v>2.4900000000000002</v>
      </c>
      <c r="D3499" s="1731">
        <v>6.99</v>
      </c>
      <c r="E3499" s="1918">
        <v>0</v>
      </c>
      <c r="F3499" s="1904">
        <v>0</v>
      </c>
      <c r="G3499" s="2"/>
    </row>
    <row r="3500" spans="2:9" ht="17.25" customHeight="1" x14ac:dyDescent="0.2">
      <c r="B3500" s="3881" t="s">
        <v>3609</v>
      </c>
      <c r="C3500" s="3915"/>
      <c r="D3500" s="1756"/>
      <c r="E3500" s="1919"/>
      <c r="F3500" s="1767"/>
      <c r="G3500" s="2"/>
    </row>
    <row r="3501" spans="2:9" ht="17.25" customHeight="1" x14ac:dyDescent="0.2">
      <c r="B3501" s="3916" t="s">
        <v>3610</v>
      </c>
      <c r="C3501" s="3917"/>
      <c r="D3501" s="3917"/>
      <c r="E3501" s="1920"/>
      <c r="F3501" s="1914"/>
      <c r="G3501" s="2"/>
    </row>
    <row r="3502" spans="2:9" ht="17.25" customHeight="1" thickBot="1" x14ac:dyDescent="0.25">
      <c r="B3502" s="2374" t="s">
        <v>4957</v>
      </c>
      <c r="C3502" s="1922"/>
      <c r="D3502" s="1922"/>
      <c r="E3502" s="1923"/>
      <c r="F3502" s="1924"/>
      <c r="G3502" s="2"/>
    </row>
    <row r="3503" spans="2:9" ht="17.25" customHeight="1" thickTop="1" x14ac:dyDescent="0.3">
      <c r="B3503" s="3826" t="str">
        <f>+B3487</f>
        <v>.</v>
      </c>
      <c r="C3503" s="3826"/>
      <c r="D3503" s="534"/>
      <c r="E3503" s="534"/>
      <c r="F3503" s="534"/>
      <c r="G3503" s="2"/>
    </row>
    <row r="3504" spans="2:9" ht="17.25" customHeight="1" thickBot="1" x14ac:dyDescent="0.35">
      <c r="B3504" s="534"/>
      <c r="C3504" s="534"/>
      <c r="D3504" s="534"/>
      <c r="E3504" s="534"/>
      <c r="F3504" s="534"/>
      <c r="G3504" s="2"/>
    </row>
    <row r="3505" spans="2:7" ht="33.75" customHeight="1" thickTop="1" thickBot="1" x14ac:dyDescent="0.35">
      <c r="B3505" s="3934" t="s">
        <v>3689</v>
      </c>
      <c r="C3505" s="3935"/>
      <c r="D3505" s="534"/>
      <c r="E3505" s="534"/>
      <c r="F3505" s="534"/>
      <c r="G3505" s="2"/>
    </row>
    <row r="3506" spans="2:7" ht="17.25" customHeight="1" thickTop="1" x14ac:dyDescent="0.3">
      <c r="B3506" s="1879" t="s">
        <v>3539</v>
      </c>
      <c r="C3506" s="1881" t="s">
        <v>3540</v>
      </c>
      <c r="D3506" s="534"/>
      <c r="E3506" s="534"/>
      <c r="F3506" s="534"/>
      <c r="G3506" s="2"/>
    </row>
    <row r="3507" spans="2:7" ht="17.25" customHeight="1" x14ac:dyDescent="0.3">
      <c r="B3507" s="1953" t="s">
        <v>3690</v>
      </c>
      <c r="C3507" s="1954">
        <v>0.5</v>
      </c>
      <c r="D3507" s="534"/>
      <c r="E3507" s="534"/>
      <c r="F3507" s="534"/>
      <c r="G3507" s="2"/>
    </row>
    <row r="3508" spans="2:7" ht="17.25" customHeight="1" thickBot="1" x14ac:dyDescent="0.35">
      <c r="B3508" s="1885" t="s">
        <v>1528</v>
      </c>
      <c r="C3508" s="1888"/>
      <c r="D3508" s="534"/>
      <c r="E3508" s="534"/>
      <c r="F3508" s="534"/>
      <c r="G3508" s="2"/>
    </row>
    <row r="3509" spans="2:7" ht="17.25" customHeight="1" x14ac:dyDescent="0.3">
      <c r="B3509" s="3936" t="s">
        <v>3691</v>
      </c>
      <c r="C3509" s="3937"/>
      <c r="D3509" s="534"/>
      <c r="E3509" s="534"/>
      <c r="F3509" s="534"/>
      <c r="G3509" s="2"/>
    </row>
    <row r="3510" spans="2:7" ht="17.25" customHeight="1" x14ac:dyDescent="0.3">
      <c r="B3510" s="917" t="s">
        <v>3692</v>
      </c>
      <c r="C3510" s="916"/>
      <c r="D3510" s="534"/>
      <c r="E3510" s="534"/>
      <c r="F3510" s="534"/>
      <c r="G3510" s="2"/>
    </row>
    <row r="3511" spans="2:7" ht="13.5" customHeight="1" thickBot="1" x14ac:dyDescent="0.35">
      <c r="B3511" s="1741"/>
      <c r="C3511" s="1743"/>
      <c r="D3511" s="534"/>
      <c r="E3511" s="534"/>
      <c r="F3511" s="534"/>
      <c r="G3511" s="2"/>
    </row>
    <row r="3512" spans="2:7" ht="17.25" customHeight="1" thickTop="1" x14ac:dyDescent="0.3">
      <c r="B3512" s="3826" t="str">
        <f>+B3503</f>
        <v>.</v>
      </c>
      <c r="C3512" s="3826"/>
      <c r="D3512" s="534"/>
      <c r="E3512" s="534"/>
      <c r="F3512" s="534"/>
      <c r="G3512" s="2"/>
    </row>
    <row r="3513" spans="2:7" s="1305" customFormat="1" ht="17.25" customHeight="1" thickBot="1" x14ac:dyDescent="0.35">
      <c r="B3513" s="534"/>
      <c r="C3513" s="534"/>
      <c r="D3513" s="534"/>
      <c r="E3513" s="534"/>
      <c r="F3513" s="534"/>
      <c r="G3513" s="506"/>
    </row>
    <row r="3514" spans="2:7" ht="40.5" customHeight="1" thickTop="1" x14ac:dyDescent="0.25">
      <c r="B3514" s="3830" t="s">
        <v>3927</v>
      </c>
      <c r="C3514" s="3837"/>
      <c r="D3514" s="3837"/>
      <c r="E3514" s="3837"/>
      <c r="F3514" s="3838"/>
      <c r="G3514" s="2"/>
    </row>
    <row r="3515" spans="2:7" ht="17.25" customHeight="1" x14ac:dyDescent="0.2">
      <c r="B3515" s="3938" t="s">
        <v>2224</v>
      </c>
      <c r="C3515" s="3941" t="s">
        <v>3603</v>
      </c>
      <c r="D3515" s="3942"/>
      <c r="E3515" s="1700" t="s">
        <v>3604</v>
      </c>
      <c r="F3515" s="1906" t="s">
        <v>3604</v>
      </c>
      <c r="G3515" s="2"/>
    </row>
    <row r="3516" spans="2:7" ht="17.25" customHeight="1" x14ac:dyDescent="0.2">
      <c r="B3516" s="3939"/>
      <c r="C3516" s="1903" t="s">
        <v>3605</v>
      </c>
      <c r="D3516" s="1903" t="s">
        <v>1158</v>
      </c>
      <c r="E3516" s="3910" t="s">
        <v>3605</v>
      </c>
      <c r="F3516" s="3912" t="s">
        <v>1158</v>
      </c>
      <c r="G3516" s="2"/>
    </row>
    <row r="3517" spans="2:7" ht="17.25" customHeight="1" x14ac:dyDescent="0.2">
      <c r="B3517" s="3940"/>
      <c r="C3517" s="1903" t="s">
        <v>2883</v>
      </c>
      <c r="D3517" s="1903" t="s">
        <v>2883</v>
      </c>
      <c r="E3517" s="3911"/>
      <c r="F3517" s="3913"/>
      <c r="G3517" s="2"/>
    </row>
    <row r="3518" spans="2:7" ht="17.25" customHeight="1" x14ac:dyDescent="0.2">
      <c r="B3518" s="1728" t="s">
        <v>259</v>
      </c>
      <c r="C3518" s="1729">
        <v>4.99</v>
      </c>
      <c r="D3518" s="1729">
        <v>14.99</v>
      </c>
      <c r="E3518" s="1917">
        <v>0.3</v>
      </c>
      <c r="F3518" s="1905">
        <v>0.4</v>
      </c>
      <c r="G3518" s="2"/>
    </row>
    <row r="3519" spans="2:7" ht="17.25" customHeight="1" x14ac:dyDescent="0.2">
      <c r="B3519" s="1728" t="s">
        <v>3606</v>
      </c>
      <c r="C3519" s="1729">
        <v>14.99</v>
      </c>
      <c r="D3519" s="1729">
        <v>49.99</v>
      </c>
      <c r="E3519" s="1917">
        <v>0.3</v>
      </c>
      <c r="F3519" s="1905">
        <v>0.4</v>
      </c>
      <c r="G3519" s="2"/>
    </row>
    <row r="3520" spans="2:7" ht="17.25" customHeight="1" x14ac:dyDescent="0.2">
      <c r="B3520" s="1728" t="s">
        <v>3014</v>
      </c>
      <c r="C3520" s="1729">
        <v>29.99</v>
      </c>
      <c r="D3520" s="1729">
        <v>99.99</v>
      </c>
      <c r="E3520" s="1917">
        <v>0.3</v>
      </c>
      <c r="F3520" s="1905">
        <v>0.4</v>
      </c>
      <c r="G3520" s="2"/>
    </row>
    <row r="3521" spans="2:7" ht="17.25" customHeight="1" x14ac:dyDescent="0.2">
      <c r="B3521" s="1728" t="s">
        <v>3607</v>
      </c>
      <c r="C3521" s="1729">
        <v>49.99</v>
      </c>
      <c r="D3521" s="1729">
        <v>199.99</v>
      </c>
      <c r="E3521" s="1917">
        <v>0.3</v>
      </c>
      <c r="F3521" s="1905">
        <v>0.4</v>
      </c>
      <c r="G3521" s="2"/>
    </row>
    <row r="3522" spans="2:7" ht="17.25" customHeight="1" x14ac:dyDescent="0.2">
      <c r="B3522" s="1728" t="s">
        <v>370</v>
      </c>
      <c r="C3522" s="1729">
        <v>99.99</v>
      </c>
      <c r="D3522" s="1729">
        <v>499.99</v>
      </c>
      <c r="E3522" s="1917">
        <v>0.3</v>
      </c>
      <c r="F3522" s="1905">
        <v>0.4</v>
      </c>
      <c r="G3522" s="2"/>
    </row>
    <row r="3523" spans="2:7" ht="17.25" customHeight="1" x14ac:dyDescent="0.2">
      <c r="B3523" s="1728" t="s">
        <v>47</v>
      </c>
      <c r="C3523" s="1729">
        <v>199.99</v>
      </c>
      <c r="D3523" s="1729">
        <v>999.99</v>
      </c>
      <c r="E3523" s="1917">
        <v>0.3</v>
      </c>
      <c r="F3523" s="1905">
        <v>0.4</v>
      </c>
      <c r="G3523" s="2"/>
    </row>
    <row r="3524" spans="2:7" ht="17.25" customHeight="1" thickBot="1" x14ac:dyDescent="0.25">
      <c r="B3524" s="1744" t="s">
        <v>3608</v>
      </c>
      <c r="C3524" s="1731">
        <v>2.4900000000000002</v>
      </c>
      <c r="D3524" s="1731">
        <v>6.99</v>
      </c>
      <c r="E3524" s="1918">
        <v>0</v>
      </c>
      <c r="F3524" s="1904">
        <v>0</v>
      </c>
      <c r="G3524" s="2"/>
    </row>
    <row r="3525" spans="2:7" ht="17.25" customHeight="1" x14ac:dyDescent="0.2">
      <c r="B3525" s="3881" t="s">
        <v>3609</v>
      </c>
      <c r="C3525" s="3915"/>
      <c r="D3525" s="1756"/>
      <c r="E3525" s="1919"/>
      <c r="F3525" s="1767"/>
      <c r="G3525" s="2"/>
    </row>
    <row r="3526" spans="2:7" ht="17.25" customHeight="1" x14ac:dyDescent="0.2">
      <c r="B3526" s="3916" t="s">
        <v>3610</v>
      </c>
      <c r="C3526" s="3917"/>
      <c r="D3526" s="3917"/>
      <c r="E3526" s="1920"/>
      <c r="F3526" s="1914"/>
      <c r="G3526" s="2"/>
    </row>
    <row r="3527" spans="2:7" ht="32.25" customHeight="1" x14ac:dyDescent="0.2">
      <c r="B3527" s="3823" t="s">
        <v>3611</v>
      </c>
      <c r="C3527" s="3824"/>
      <c r="D3527" s="3824"/>
      <c r="E3527" s="3824"/>
      <c r="F3527" s="3825"/>
      <c r="G3527" s="2"/>
    </row>
    <row r="3528" spans="2:7" ht="17.25" customHeight="1" thickBot="1" x14ac:dyDescent="0.25">
      <c r="B3528" s="1921" t="s">
        <v>3612</v>
      </c>
      <c r="C3528" s="1922"/>
      <c r="D3528" s="1922"/>
      <c r="E3528" s="1923"/>
      <c r="F3528" s="1924"/>
      <c r="G3528" s="2"/>
    </row>
    <row r="3529" spans="2:7" ht="17.25" customHeight="1" thickTop="1" x14ac:dyDescent="0.3">
      <c r="B3529" s="3826" t="str">
        <f>+B3512</f>
        <v>.</v>
      </c>
      <c r="C3529" s="3826"/>
      <c r="D3529" s="534"/>
      <c r="E3529" s="534"/>
      <c r="F3529" s="534"/>
      <c r="G3529" s="2"/>
    </row>
    <row r="3530" spans="2:7" ht="17.25" customHeight="1" thickBot="1" x14ac:dyDescent="0.35">
      <c r="B3530" s="534"/>
      <c r="C3530" s="534"/>
      <c r="D3530" s="534"/>
      <c r="E3530" s="534"/>
      <c r="F3530" s="534"/>
      <c r="G3530" s="2"/>
    </row>
    <row r="3531" spans="2:7" ht="17.25" customHeight="1" thickTop="1" x14ac:dyDescent="0.3">
      <c r="B3531" s="3836" t="s">
        <v>3153</v>
      </c>
      <c r="C3531" s="3837"/>
      <c r="D3531" s="3837"/>
      <c r="E3531" s="3838"/>
      <c r="F3531" s="534"/>
      <c r="G3531" s="2"/>
    </row>
    <row r="3532" spans="2:7" ht="17.25" customHeight="1" x14ac:dyDescent="0.3">
      <c r="B3532" s="1749" t="s">
        <v>3389</v>
      </c>
      <c r="C3532" s="1750"/>
      <c r="D3532" s="1750"/>
      <c r="E3532" s="1751"/>
      <c r="F3532" s="534"/>
      <c r="G3532" s="2"/>
    </row>
    <row r="3533" spans="2:7" ht="17.25" customHeight="1" x14ac:dyDescent="0.3">
      <c r="B3533" s="3839" t="s">
        <v>3397</v>
      </c>
      <c r="C3533" s="3840"/>
      <c r="D3533" s="3840"/>
      <c r="E3533" s="3841"/>
      <c r="F3533" s="534"/>
      <c r="G3533" s="2"/>
    </row>
    <row r="3534" spans="2:7" ht="28.5" customHeight="1" x14ac:dyDescent="0.3">
      <c r="B3534" s="1647" t="s">
        <v>2224</v>
      </c>
      <c r="C3534" s="1700" t="s">
        <v>3540</v>
      </c>
      <c r="D3534" s="1700" t="s">
        <v>3594</v>
      </c>
      <c r="E3534" s="1370" t="s">
        <v>3393</v>
      </c>
      <c r="F3534" s="534"/>
      <c r="G3534" s="2"/>
    </row>
    <row r="3535" spans="2:7" ht="17.25" customHeight="1" x14ac:dyDescent="0.3">
      <c r="B3535" s="1728" t="s">
        <v>3595</v>
      </c>
      <c r="C3535" s="1729">
        <v>39</v>
      </c>
      <c r="D3535" s="1912">
        <v>3000</v>
      </c>
      <c r="E3535" s="1905">
        <v>0.1</v>
      </c>
      <c r="F3535" s="534"/>
      <c r="G3535" s="2"/>
    </row>
    <row r="3536" spans="2:7" ht="17.25" customHeight="1" x14ac:dyDescent="0.3">
      <c r="B3536" s="1728" t="s">
        <v>3596</v>
      </c>
      <c r="C3536" s="1729">
        <v>49</v>
      </c>
      <c r="D3536" s="1912">
        <v>5000</v>
      </c>
      <c r="E3536" s="1905">
        <v>0.1</v>
      </c>
      <c r="F3536" s="534"/>
      <c r="G3536" s="2"/>
    </row>
    <row r="3537" spans="2:7" ht="17.25" customHeight="1" x14ac:dyDescent="0.3">
      <c r="B3537" s="1747" t="s">
        <v>3597</v>
      </c>
      <c r="C3537" s="2227"/>
      <c r="D3537" s="2228"/>
      <c r="E3537" s="2229"/>
      <c r="F3537" s="534"/>
      <c r="G3537" s="2"/>
    </row>
    <row r="3538" spans="2:7" ht="17.25" customHeight="1" x14ac:dyDescent="0.3">
      <c r="B3538" s="1749"/>
      <c r="C3538" s="1750"/>
      <c r="D3538" s="1750"/>
      <c r="E3538" s="1751"/>
      <c r="F3538" s="534"/>
      <c r="G3538" s="2"/>
    </row>
    <row r="3539" spans="2:7" ht="17.25" customHeight="1" x14ac:dyDescent="0.3">
      <c r="B3539" s="3839" t="s">
        <v>3390</v>
      </c>
      <c r="C3539" s="3840"/>
      <c r="D3539" s="3840"/>
      <c r="E3539" s="3841"/>
      <c r="F3539" s="534"/>
      <c r="G3539" s="2"/>
    </row>
    <row r="3540" spans="2:7" ht="24" customHeight="1" x14ac:dyDescent="0.3">
      <c r="B3540" s="1647" t="s">
        <v>2224</v>
      </c>
      <c r="C3540" s="1700" t="s">
        <v>3540</v>
      </c>
      <c r="D3540" s="1700" t="s">
        <v>3594</v>
      </c>
      <c r="E3540" s="1370" t="s">
        <v>3393</v>
      </c>
      <c r="F3540" s="534"/>
      <c r="G3540" s="2"/>
    </row>
    <row r="3541" spans="2:7" ht="17.25" customHeight="1" x14ac:dyDescent="0.3">
      <c r="B3541" s="1728" t="s">
        <v>3598</v>
      </c>
      <c r="C3541" s="1729">
        <v>39</v>
      </c>
      <c r="D3541" s="1912">
        <v>3000</v>
      </c>
      <c r="E3541" s="1905">
        <v>0.1</v>
      </c>
      <c r="F3541" s="534"/>
      <c r="G3541" s="2"/>
    </row>
    <row r="3542" spans="2:7" ht="17.25" customHeight="1" x14ac:dyDescent="0.3">
      <c r="B3542" s="1728" t="s">
        <v>3599</v>
      </c>
      <c r="C3542" s="1745">
        <v>49</v>
      </c>
      <c r="D3542" s="1988">
        <v>5000</v>
      </c>
      <c r="E3542" s="1905">
        <v>0.1</v>
      </c>
      <c r="F3542" s="534"/>
      <c r="G3542" s="2"/>
    </row>
    <row r="3543" spans="2:7" ht="17.25" customHeight="1" x14ac:dyDescent="0.3">
      <c r="B3543" s="1747" t="s">
        <v>3388</v>
      </c>
      <c r="C3543" s="2230"/>
      <c r="D3543" s="2231"/>
      <c r="E3543" s="2232"/>
      <c r="F3543" s="534"/>
      <c r="G3543" s="2"/>
    </row>
    <row r="3544" spans="2:7" ht="17.25" customHeight="1" x14ac:dyDescent="0.3">
      <c r="B3544" s="728"/>
      <c r="C3544" s="1750"/>
      <c r="D3544" s="1750"/>
      <c r="E3544" s="1751"/>
      <c r="F3544" s="534"/>
      <c r="G3544" s="2"/>
    </row>
    <row r="3545" spans="2:7" ht="17.25" customHeight="1" x14ac:dyDescent="0.3">
      <c r="B3545" s="3839" t="s">
        <v>3401</v>
      </c>
      <c r="C3545" s="3840"/>
      <c r="D3545" s="3840"/>
      <c r="E3545" s="3841"/>
      <c r="F3545" s="534"/>
      <c r="G3545" s="2"/>
    </row>
    <row r="3546" spans="2:7" ht="24.75" customHeight="1" x14ac:dyDescent="0.3">
      <c r="B3546" s="1647" t="s">
        <v>2224</v>
      </c>
      <c r="C3546" s="1700" t="s">
        <v>3540</v>
      </c>
      <c r="D3546" s="1700" t="s">
        <v>3594</v>
      </c>
      <c r="E3546" s="1370" t="s">
        <v>3393</v>
      </c>
      <c r="F3546" s="534"/>
      <c r="G3546" s="2"/>
    </row>
    <row r="3547" spans="2:7" ht="17.25" customHeight="1" x14ac:dyDescent="0.3">
      <c r="B3547" s="1728" t="s">
        <v>3600</v>
      </c>
      <c r="C3547" s="1729">
        <v>39</v>
      </c>
      <c r="D3547" s="1912">
        <v>3000</v>
      </c>
      <c r="E3547" s="1905">
        <v>0.1</v>
      </c>
      <c r="F3547" s="534"/>
      <c r="G3547" s="2"/>
    </row>
    <row r="3548" spans="2:7" ht="17.25" customHeight="1" x14ac:dyDescent="0.3">
      <c r="B3548" s="1987" t="s">
        <v>3601</v>
      </c>
      <c r="C3548" s="1765">
        <v>49</v>
      </c>
      <c r="D3548" s="1988">
        <v>5000</v>
      </c>
      <c r="E3548" s="1905">
        <v>0.1</v>
      </c>
      <c r="F3548" s="534"/>
      <c r="G3548" s="2"/>
    </row>
    <row r="3549" spans="2:7" ht="17.25" customHeight="1" x14ac:dyDescent="0.3">
      <c r="B3549" s="2237" t="s">
        <v>3388</v>
      </c>
      <c r="C3549" s="2238"/>
      <c r="D3549" s="2238"/>
      <c r="E3549" s="2239"/>
      <c r="F3549" s="534"/>
      <c r="G3549" s="2"/>
    </row>
    <row r="3550" spans="2:7" ht="17.25" customHeight="1" thickBot="1" x14ac:dyDescent="0.35">
      <c r="B3550" s="698"/>
      <c r="C3550" s="1915"/>
      <c r="D3550" s="1915"/>
      <c r="E3550" s="1916"/>
      <c r="F3550" s="534"/>
      <c r="G3550" s="2"/>
    </row>
    <row r="3551" spans="2:7" ht="17.25" customHeight="1" thickTop="1" x14ac:dyDescent="0.3">
      <c r="B3551" s="3826" t="str">
        <f>+B3529</f>
        <v>.</v>
      </c>
      <c r="C3551" s="3826"/>
      <c r="D3551" s="534"/>
      <c r="E3551" s="534"/>
      <c r="F3551" s="534"/>
      <c r="G3551" s="2"/>
    </row>
    <row r="3552" spans="2:7" ht="17.25" customHeight="1" thickBot="1" x14ac:dyDescent="0.35">
      <c r="B3552" s="534"/>
      <c r="C3552" s="534"/>
      <c r="D3552" s="534"/>
      <c r="E3552" s="534"/>
      <c r="F3552" s="534"/>
      <c r="G3552" s="2"/>
    </row>
    <row r="3553" spans="2:7" ht="17.25" customHeight="1" thickTop="1" x14ac:dyDescent="0.3">
      <c r="B3553" s="3836" t="s">
        <v>3153</v>
      </c>
      <c r="C3553" s="3837"/>
      <c r="D3553" s="3837"/>
      <c r="E3553" s="3838"/>
      <c r="F3553" s="534"/>
      <c r="G3553" s="2"/>
    </row>
    <row r="3554" spans="2:7" ht="17.25" customHeight="1" x14ac:dyDescent="0.3">
      <c r="B3554" s="3839" t="s">
        <v>3581</v>
      </c>
      <c r="C3554" s="3840"/>
      <c r="D3554" s="3840"/>
      <c r="E3554" s="3841"/>
      <c r="F3554" s="534"/>
      <c r="G3554" s="2"/>
    </row>
    <row r="3555" spans="2:7" ht="36.75" customHeight="1" x14ac:dyDescent="0.3">
      <c r="B3555" s="1647" t="s">
        <v>3582</v>
      </c>
      <c r="C3555" s="1700" t="s">
        <v>215</v>
      </c>
      <c r="D3555" s="1700" t="s">
        <v>3376</v>
      </c>
      <c r="E3555" s="1907" t="s">
        <v>3299</v>
      </c>
      <c r="F3555" s="534"/>
      <c r="G3555" s="2"/>
    </row>
    <row r="3556" spans="2:7" ht="17.25" customHeight="1" x14ac:dyDescent="0.3">
      <c r="B3556" s="1908" t="s">
        <v>3583</v>
      </c>
      <c r="C3556" s="1729">
        <v>12</v>
      </c>
      <c r="D3556" s="1730">
        <v>700</v>
      </c>
      <c r="E3556" s="1909">
        <v>0.12</v>
      </c>
      <c r="F3556" s="534"/>
      <c r="G3556" s="2"/>
    </row>
    <row r="3557" spans="2:7" ht="17.25" customHeight="1" x14ac:dyDescent="0.3">
      <c r="B3557" s="1908" t="s">
        <v>3584</v>
      </c>
      <c r="C3557" s="1729">
        <v>19</v>
      </c>
      <c r="D3557" s="1730">
        <v>1500</v>
      </c>
      <c r="E3557" s="1910">
        <v>0.1</v>
      </c>
      <c r="F3557" s="534"/>
      <c r="G3557" s="2"/>
    </row>
    <row r="3558" spans="2:7" ht="17.25" customHeight="1" x14ac:dyDescent="0.3">
      <c r="B3558" s="1908" t="s">
        <v>3585</v>
      </c>
      <c r="C3558" s="1729">
        <v>29</v>
      </c>
      <c r="D3558" s="1730">
        <v>2500</v>
      </c>
      <c r="E3558" s="1910">
        <v>0.1</v>
      </c>
      <c r="F3558" s="534"/>
      <c r="G3558" s="2"/>
    </row>
    <row r="3559" spans="2:7" ht="17.25" customHeight="1" x14ac:dyDescent="0.3">
      <c r="B3559" s="1908" t="s">
        <v>3586</v>
      </c>
      <c r="C3559" s="1729">
        <v>39</v>
      </c>
      <c r="D3559" s="1730">
        <v>3500</v>
      </c>
      <c r="E3559" s="1909">
        <v>0.1</v>
      </c>
      <c r="F3559" s="534"/>
      <c r="G3559" s="2"/>
    </row>
    <row r="3560" spans="2:7" ht="17.25" customHeight="1" thickBot="1" x14ac:dyDescent="0.35">
      <c r="B3560" s="1908" t="s">
        <v>3587</v>
      </c>
      <c r="C3560" s="1731">
        <v>49</v>
      </c>
      <c r="D3560" s="1732">
        <v>5500</v>
      </c>
      <c r="E3560" s="1911">
        <v>0.1</v>
      </c>
      <c r="F3560" s="534"/>
      <c r="G3560" s="2"/>
    </row>
    <row r="3561" spans="2:7" ht="17.25" customHeight="1" x14ac:dyDescent="0.3">
      <c r="B3561" s="4302"/>
      <c r="C3561" s="4303"/>
      <c r="D3561" s="4303"/>
      <c r="E3561" s="4304"/>
      <c r="F3561" s="534"/>
      <c r="G3561" s="2"/>
    </row>
    <row r="3562" spans="2:7" ht="17.25" customHeight="1" x14ac:dyDescent="0.3">
      <c r="B3562" s="3853" t="s">
        <v>3588</v>
      </c>
      <c r="C3562" s="3854"/>
      <c r="D3562" s="3854"/>
      <c r="E3562" s="3855"/>
      <c r="F3562" s="534"/>
      <c r="G3562" s="2"/>
    </row>
    <row r="3563" spans="2:7" ht="17.25" customHeight="1" x14ac:dyDescent="0.3">
      <c r="B3563" s="1733"/>
      <c r="C3563" s="1734"/>
      <c r="D3563" s="1734"/>
      <c r="E3563" s="1735"/>
      <c r="F3563" s="534"/>
      <c r="G3563" s="2"/>
    </row>
    <row r="3564" spans="2:7" ht="17.25" customHeight="1" x14ac:dyDescent="0.3">
      <c r="B3564" s="1749" t="s">
        <v>3589</v>
      </c>
      <c r="C3564" s="1750"/>
      <c r="D3564" s="1750"/>
      <c r="E3564" s="1751"/>
      <c r="F3564" s="534"/>
      <c r="G3564" s="2"/>
    </row>
    <row r="3565" spans="2:7" ht="30.75" customHeight="1" x14ac:dyDescent="0.3">
      <c r="B3565" s="3839" t="s">
        <v>3390</v>
      </c>
      <c r="C3565" s="3840"/>
      <c r="D3565" s="3840"/>
      <c r="E3565" s="3841"/>
      <c r="F3565" s="534"/>
      <c r="G3565" s="2"/>
    </row>
    <row r="3566" spans="2:7" ht="30.75" customHeight="1" x14ac:dyDescent="0.3">
      <c r="B3566" s="1647" t="s">
        <v>3582</v>
      </c>
      <c r="C3566" s="1700" t="s">
        <v>215</v>
      </c>
      <c r="D3566" s="1700" t="s">
        <v>3376</v>
      </c>
      <c r="E3566" s="1907" t="s">
        <v>3299</v>
      </c>
      <c r="F3566" s="534"/>
      <c r="G3566" s="2"/>
    </row>
    <row r="3567" spans="2:7" ht="17.25" customHeight="1" x14ac:dyDescent="0.3">
      <c r="B3567" s="1908" t="s">
        <v>3590</v>
      </c>
      <c r="C3567" s="1729">
        <v>29</v>
      </c>
      <c r="D3567" s="1912">
        <v>2000</v>
      </c>
      <c r="E3567" s="1905">
        <v>0.1</v>
      </c>
      <c r="F3567" s="534"/>
      <c r="G3567" s="2"/>
    </row>
    <row r="3568" spans="2:7" ht="17.25" customHeight="1" x14ac:dyDescent="0.3">
      <c r="B3568" s="1908" t="s">
        <v>3591</v>
      </c>
      <c r="C3568" s="1729">
        <v>29</v>
      </c>
      <c r="D3568" s="1912">
        <v>2000</v>
      </c>
      <c r="E3568" s="1905">
        <v>0.1</v>
      </c>
      <c r="F3568" s="534"/>
      <c r="G3568" s="2"/>
    </row>
    <row r="3569" spans="2:7" ht="17.25" customHeight="1" thickBot="1" x14ac:dyDescent="0.35">
      <c r="B3569" s="1908" t="s">
        <v>3592</v>
      </c>
      <c r="C3569" s="1729">
        <v>29</v>
      </c>
      <c r="D3569" s="1913">
        <v>2000</v>
      </c>
      <c r="E3569" s="1904">
        <v>0.1</v>
      </c>
      <c r="F3569" s="534"/>
      <c r="G3569" s="2"/>
    </row>
    <row r="3570" spans="2:7" ht="17.25" customHeight="1" x14ac:dyDescent="0.3">
      <c r="B3570" s="3853" t="s">
        <v>3588</v>
      </c>
      <c r="C3570" s="3854"/>
      <c r="D3570" s="3854"/>
      <c r="E3570" s="3855"/>
      <c r="F3570" s="534"/>
      <c r="G3570" s="2"/>
    </row>
    <row r="3571" spans="2:7" ht="17.25" customHeight="1" x14ac:dyDescent="0.3">
      <c r="B3571" s="728"/>
      <c r="C3571" s="712"/>
      <c r="D3571" s="1750"/>
      <c r="E3571" s="1751"/>
      <c r="F3571" s="534"/>
      <c r="G3571" s="2"/>
    </row>
    <row r="3572" spans="2:7" ht="17.25" customHeight="1" x14ac:dyDescent="0.3">
      <c r="B3572" s="1747" t="s">
        <v>3593</v>
      </c>
      <c r="C3572" s="1765"/>
      <c r="D3572" s="1766"/>
      <c r="E3572" s="1767"/>
      <c r="F3572" s="534"/>
      <c r="G3572" s="2"/>
    </row>
    <row r="3573" spans="2:7" ht="17.25" customHeight="1" thickBot="1" x14ac:dyDescent="0.35">
      <c r="B3573" s="1737"/>
      <c r="C3573" s="1738"/>
      <c r="D3573" s="1738"/>
      <c r="E3573" s="1739"/>
      <c r="F3573" s="534"/>
      <c r="G3573" s="2"/>
    </row>
    <row r="3574" spans="2:7" ht="17.25" customHeight="1" thickTop="1" x14ac:dyDescent="0.3">
      <c r="B3574" s="3826" t="str">
        <f>+B3551</f>
        <v>.</v>
      </c>
      <c r="C3574" s="3826"/>
      <c r="D3574" s="534"/>
      <c r="E3574" s="534"/>
      <c r="F3574" s="534"/>
      <c r="G3574" s="2"/>
    </row>
    <row r="3575" spans="2:7" ht="17.25" customHeight="1" thickBot="1" x14ac:dyDescent="0.35">
      <c r="B3575" s="534"/>
      <c r="C3575" s="534"/>
      <c r="D3575" s="534"/>
      <c r="E3575" s="534"/>
      <c r="F3575" s="534"/>
      <c r="G3575" s="2"/>
    </row>
    <row r="3576" spans="2:7" ht="17.25" customHeight="1" thickTop="1" thickBot="1" x14ac:dyDescent="0.25">
      <c r="B3576" s="3856" t="s">
        <v>3540</v>
      </c>
      <c r="C3576" s="3857"/>
      <c r="D3576" s="3857"/>
      <c r="E3576" s="3857"/>
      <c r="F3576" s="3858"/>
      <c r="G3576" s="2"/>
    </row>
    <row r="3577" spans="2:7" ht="17.25" customHeight="1" thickTop="1" x14ac:dyDescent="0.2">
      <c r="B3577" s="695"/>
      <c r="C3577" s="696"/>
      <c r="D3577" s="696"/>
      <c r="E3577" s="696"/>
      <c r="F3577" s="697"/>
      <c r="G3577" s="2"/>
    </row>
    <row r="3578" spans="2:7" ht="17.25" customHeight="1" x14ac:dyDescent="0.2">
      <c r="B3578" s="1564" t="s">
        <v>2954</v>
      </c>
      <c r="C3578" s="1503" t="s">
        <v>3540</v>
      </c>
      <c r="D3578" s="915"/>
      <c r="E3578" s="915"/>
      <c r="F3578" s="916"/>
      <c r="G3578" s="2"/>
    </row>
    <row r="3579" spans="2:7" ht="17.25" customHeight="1" x14ac:dyDescent="0.2">
      <c r="B3579" s="1564" t="s">
        <v>2955</v>
      </c>
      <c r="C3579" s="1503" t="s">
        <v>3578</v>
      </c>
      <c r="D3579" s="915"/>
      <c r="E3579" s="915"/>
      <c r="F3579" s="916"/>
      <c r="G3579" s="2"/>
    </row>
    <row r="3580" spans="2:7" ht="17.25" customHeight="1" x14ac:dyDescent="0.2">
      <c r="B3580" s="1566" t="s">
        <v>2956</v>
      </c>
      <c r="C3580" s="3903" t="s">
        <v>3537</v>
      </c>
      <c r="D3580" s="3903"/>
      <c r="E3580" s="3903"/>
      <c r="F3580" s="3904"/>
      <c r="G3580" s="2"/>
    </row>
    <row r="3581" spans="2:7" ht="27" customHeight="1" x14ac:dyDescent="0.2">
      <c r="B3581" s="1900" t="s">
        <v>2957</v>
      </c>
      <c r="C3581" s="3903" t="s">
        <v>3579</v>
      </c>
      <c r="D3581" s="3903"/>
      <c r="E3581" s="3903"/>
      <c r="F3581" s="3904"/>
      <c r="G3581" s="2"/>
    </row>
    <row r="3582" spans="2:7" ht="29.25" customHeight="1" x14ac:dyDescent="0.2">
      <c r="B3582" s="1740" t="s">
        <v>2930</v>
      </c>
      <c r="C3582" s="3862" t="s">
        <v>3580</v>
      </c>
      <c r="D3582" s="3862"/>
      <c r="E3582" s="3862"/>
      <c r="F3582" s="3863"/>
      <c r="G3582" s="2"/>
    </row>
    <row r="3583" spans="2:7" ht="17.25" customHeight="1" thickBot="1" x14ac:dyDescent="0.25">
      <c r="B3583" s="1741"/>
      <c r="C3583" s="1565"/>
      <c r="D3583" s="1742"/>
      <c r="E3583" s="1742"/>
      <c r="F3583" s="1743"/>
      <c r="G3583" s="2"/>
    </row>
    <row r="3584" spans="2:7" ht="17.25" customHeight="1" thickTop="1" x14ac:dyDescent="0.3">
      <c r="B3584" s="3826" t="str">
        <f>+B3574</f>
        <v>.</v>
      </c>
      <c r="C3584" s="3826"/>
      <c r="D3584" s="534"/>
      <c r="E3584" s="534"/>
      <c r="F3584" s="534"/>
      <c r="G3584" s="2"/>
    </row>
    <row r="3585" spans="2:15" ht="17.25" customHeight="1" thickBot="1" x14ac:dyDescent="0.35">
      <c r="B3585" s="534"/>
      <c r="C3585" s="534"/>
      <c r="D3585" s="534"/>
      <c r="E3585" s="534"/>
      <c r="F3585" s="534"/>
      <c r="G3585" s="2"/>
    </row>
    <row r="3586" spans="2:15" ht="17.25" customHeight="1" thickTop="1" x14ac:dyDescent="0.2">
      <c r="B3586" s="1519" t="s">
        <v>3314</v>
      </c>
      <c r="C3586" s="1520"/>
      <c r="D3586" s="1520"/>
      <c r="E3586" s="1520"/>
      <c r="F3586" s="1520"/>
      <c r="G3586" s="1521"/>
      <c r="H3586" s="1521"/>
      <c r="I3586" s="1521"/>
      <c r="J3586" s="1521"/>
      <c r="K3586" s="1521"/>
      <c r="L3586" s="1522"/>
      <c r="M3586" s="1522"/>
      <c r="N3586" s="1522"/>
      <c r="O3586" s="1523"/>
    </row>
    <row r="3587" spans="2:15" ht="34.5" customHeight="1" x14ac:dyDescent="0.2">
      <c r="B3587" s="1524" t="s">
        <v>1003</v>
      </c>
      <c r="C3587" s="1525" t="s">
        <v>80</v>
      </c>
      <c r="D3587" s="1526" t="s">
        <v>1821</v>
      </c>
      <c r="E3587" s="1527" t="s">
        <v>535</v>
      </c>
      <c r="F3587" s="1527" t="s">
        <v>2966</v>
      </c>
      <c r="G3587" s="1528" t="s">
        <v>536</v>
      </c>
      <c r="H3587" s="1528" t="s">
        <v>537</v>
      </c>
      <c r="I3587" s="1525" t="s">
        <v>2967</v>
      </c>
      <c r="J3587" s="1525" t="s">
        <v>2968</v>
      </c>
      <c r="K3587" s="1525" t="s">
        <v>2969</v>
      </c>
      <c r="L3587" s="1525" t="s">
        <v>2970</v>
      </c>
      <c r="M3587" s="1525" t="s">
        <v>2971</v>
      </c>
      <c r="N3587" s="1529" t="s">
        <v>2972</v>
      </c>
      <c r="O3587" s="1530" t="s">
        <v>2039</v>
      </c>
    </row>
    <row r="3588" spans="2:15" ht="17.25" customHeight="1" x14ac:dyDescent="0.2">
      <c r="B3588" s="1531" t="s">
        <v>3573</v>
      </c>
      <c r="C3588" s="1532" t="s">
        <v>2041</v>
      </c>
      <c r="D3588" s="1532" t="s">
        <v>233</v>
      </c>
      <c r="E3588" s="1533">
        <f>+F3588+G3588</f>
        <v>22</v>
      </c>
      <c r="F3588" s="1534">
        <v>12.01</v>
      </c>
      <c r="G3588" s="1535">
        <v>9.99</v>
      </c>
      <c r="H3588" s="1568" t="s">
        <v>3316</v>
      </c>
      <c r="I3588" s="1536">
        <v>0.12</v>
      </c>
      <c r="J3588" s="1569">
        <v>0.22</v>
      </c>
      <c r="K3588" s="1536">
        <v>0.15</v>
      </c>
      <c r="L3588" s="1570" t="s">
        <v>2183</v>
      </c>
      <c r="M3588" s="1536" t="s">
        <v>1790</v>
      </c>
      <c r="N3588" s="1571" t="s">
        <v>2048</v>
      </c>
      <c r="O3588" s="1572" t="s">
        <v>2045</v>
      </c>
    </row>
    <row r="3589" spans="2:15" ht="17.25" customHeight="1" x14ac:dyDescent="0.2">
      <c r="B3589" s="1531" t="s">
        <v>3574</v>
      </c>
      <c r="C3589" s="1532" t="s">
        <v>2041</v>
      </c>
      <c r="D3589" s="1532" t="s">
        <v>233</v>
      </c>
      <c r="E3589" s="1533">
        <f>+F3589+G3589</f>
        <v>22</v>
      </c>
      <c r="F3589" s="1534">
        <v>12.01</v>
      </c>
      <c r="G3589" s="1535">
        <v>9.99</v>
      </c>
      <c r="H3589" s="1568" t="s">
        <v>3316</v>
      </c>
      <c r="I3589" s="1536">
        <v>0.12</v>
      </c>
      <c r="J3589" s="1569">
        <v>0.22</v>
      </c>
      <c r="K3589" s="1536">
        <v>0.15</v>
      </c>
      <c r="L3589" s="1570" t="s">
        <v>2183</v>
      </c>
      <c r="M3589" s="1536" t="s">
        <v>1790</v>
      </c>
      <c r="N3589" s="1571" t="s">
        <v>2048</v>
      </c>
      <c r="O3589" s="1572" t="s">
        <v>2045</v>
      </c>
    </row>
    <row r="3590" spans="2:15" ht="17.25" customHeight="1" x14ac:dyDescent="0.2">
      <c r="B3590" s="1531" t="s">
        <v>3575</v>
      </c>
      <c r="C3590" s="1532" t="s">
        <v>2041</v>
      </c>
      <c r="D3590" s="1532" t="s">
        <v>233</v>
      </c>
      <c r="E3590" s="1533">
        <f>+F3590+G3590</f>
        <v>22</v>
      </c>
      <c r="F3590" s="1534">
        <v>12.01</v>
      </c>
      <c r="G3590" s="1535">
        <v>9.99</v>
      </c>
      <c r="H3590" s="1568" t="s">
        <v>3316</v>
      </c>
      <c r="I3590" s="1536">
        <v>0.12</v>
      </c>
      <c r="J3590" s="1569">
        <v>0.22</v>
      </c>
      <c r="K3590" s="1536">
        <v>0.15</v>
      </c>
      <c r="L3590" s="1570" t="s">
        <v>2183</v>
      </c>
      <c r="M3590" s="1536" t="s">
        <v>1790</v>
      </c>
      <c r="N3590" s="1571" t="s">
        <v>2048</v>
      </c>
      <c r="O3590" s="1572" t="s">
        <v>2045</v>
      </c>
    </row>
    <row r="3591" spans="2:15" ht="17.25" customHeight="1" x14ac:dyDescent="0.2">
      <c r="B3591" s="1574"/>
      <c r="C3591" s="1575"/>
      <c r="D3591" s="1575"/>
      <c r="E3591" s="1576"/>
      <c r="F3591" s="1577"/>
      <c r="G3591" s="1576"/>
      <c r="H3591" s="1576"/>
      <c r="I3591" s="1578"/>
      <c r="J3591" s="1579"/>
      <c r="K3591" s="1578"/>
      <c r="L3591" s="1580"/>
      <c r="M3591" s="1578"/>
      <c r="N3591" s="1581"/>
      <c r="O3591" s="1582"/>
    </row>
    <row r="3592" spans="2:15" ht="17.25" customHeight="1" x14ac:dyDescent="0.2">
      <c r="B3592" s="1531" t="s">
        <v>3573</v>
      </c>
      <c r="C3592" s="1583" t="s">
        <v>783</v>
      </c>
      <c r="D3592" s="1532" t="s">
        <v>233</v>
      </c>
      <c r="E3592" s="1533">
        <f>+F3592+G3592</f>
        <v>22</v>
      </c>
      <c r="F3592" s="1534">
        <v>12.01</v>
      </c>
      <c r="G3592" s="1535">
        <v>9.99</v>
      </c>
      <c r="H3592" s="1568" t="s">
        <v>3316</v>
      </c>
      <c r="I3592" s="1536">
        <v>0.1</v>
      </c>
      <c r="J3592" s="1569">
        <v>0.22</v>
      </c>
      <c r="K3592" s="1536">
        <v>0.15</v>
      </c>
      <c r="L3592" s="1570" t="s">
        <v>2052</v>
      </c>
      <c r="M3592" s="1536" t="s">
        <v>1790</v>
      </c>
      <c r="N3592" s="1571" t="s">
        <v>2048</v>
      </c>
      <c r="O3592" s="1572" t="s">
        <v>2045</v>
      </c>
    </row>
    <row r="3593" spans="2:15" ht="17.25" customHeight="1" x14ac:dyDescent="0.2">
      <c r="B3593" s="1531" t="s">
        <v>3574</v>
      </c>
      <c r="C3593" s="1583" t="s">
        <v>783</v>
      </c>
      <c r="D3593" s="1532" t="s">
        <v>233</v>
      </c>
      <c r="E3593" s="1533">
        <f>+F3593+G3593</f>
        <v>22</v>
      </c>
      <c r="F3593" s="1534">
        <v>12.01</v>
      </c>
      <c r="G3593" s="1535">
        <v>9.99</v>
      </c>
      <c r="H3593" s="1568" t="s">
        <v>3316</v>
      </c>
      <c r="I3593" s="1536">
        <v>0.1</v>
      </c>
      <c r="J3593" s="1569">
        <v>0.22</v>
      </c>
      <c r="K3593" s="1536">
        <v>0.15</v>
      </c>
      <c r="L3593" s="1570" t="s">
        <v>2052</v>
      </c>
      <c r="M3593" s="1536" t="s">
        <v>1790</v>
      </c>
      <c r="N3593" s="1571" t="s">
        <v>2048</v>
      </c>
      <c r="O3593" s="1572" t="s">
        <v>2045</v>
      </c>
    </row>
    <row r="3594" spans="2:15" ht="17.25" customHeight="1" x14ac:dyDescent="0.2">
      <c r="B3594" s="1531" t="s">
        <v>3575</v>
      </c>
      <c r="C3594" s="1583" t="s">
        <v>783</v>
      </c>
      <c r="D3594" s="1532" t="s">
        <v>233</v>
      </c>
      <c r="E3594" s="1533">
        <f>+F3594+G3594</f>
        <v>22</v>
      </c>
      <c r="F3594" s="1534">
        <v>12.01</v>
      </c>
      <c r="G3594" s="1535">
        <v>9.99</v>
      </c>
      <c r="H3594" s="1568" t="s">
        <v>3316</v>
      </c>
      <c r="I3594" s="1536">
        <v>0.1</v>
      </c>
      <c r="J3594" s="1569">
        <v>0.22</v>
      </c>
      <c r="K3594" s="1536">
        <v>0.15</v>
      </c>
      <c r="L3594" s="1570" t="s">
        <v>2052</v>
      </c>
      <c r="M3594" s="1536" t="s">
        <v>1790</v>
      </c>
      <c r="N3594" s="1571" t="s">
        <v>2048</v>
      </c>
      <c r="O3594" s="1572" t="s">
        <v>2045</v>
      </c>
    </row>
    <row r="3595" spans="2:15" ht="17.25" customHeight="1" x14ac:dyDescent="0.2">
      <c r="B3595" s="3893" t="s">
        <v>1996</v>
      </c>
      <c r="C3595" s="3894"/>
      <c r="D3595" s="1540"/>
      <c r="E3595" s="1540"/>
      <c r="F3595" s="772"/>
      <c r="G3595" s="772"/>
      <c r="H3595" s="772"/>
      <c r="I3595" s="712"/>
      <c r="J3595" s="712"/>
      <c r="K3595" s="712"/>
      <c r="L3595" s="712"/>
      <c r="M3595" s="712"/>
      <c r="N3595" s="712"/>
      <c r="O3595" s="729"/>
    </row>
    <row r="3596" spans="2:15" ht="17.25" customHeight="1" x14ac:dyDescent="0.2">
      <c r="B3596" s="3923" t="s">
        <v>3576</v>
      </c>
      <c r="C3596" s="3924"/>
      <c r="D3596" s="3924"/>
      <c r="E3596" s="1540"/>
      <c r="F3596" s="772"/>
      <c r="G3596" s="772"/>
      <c r="H3596" s="772"/>
      <c r="I3596" s="712"/>
      <c r="J3596" s="712"/>
      <c r="K3596" s="712"/>
      <c r="L3596" s="712"/>
      <c r="M3596" s="712"/>
      <c r="N3596" s="712"/>
      <c r="O3596" s="729"/>
    </row>
    <row r="3597" spans="2:15" ht="17.25" customHeight="1" thickBot="1" x14ac:dyDescent="0.25">
      <c r="B3597" s="1567" t="s">
        <v>3577</v>
      </c>
      <c r="C3597" s="699"/>
      <c r="D3597" s="699"/>
      <c r="E3597" s="699"/>
      <c r="F3597" s="776"/>
      <c r="G3597" s="776"/>
      <c r="H3597" s="776"/>
      <c r="I3597" s="699"/>
      <c r="J3597" s="699"/>
      <c r="K3597" s="699"/>
      <c r="L3597" s="699"/>
      <c r="M3597" s="699"/>
      <c r="N3597" s="699"/>
      <c r="O3597" s="700"/>
    </row>
    <row r="3598" spans="2:15" ht="17.25" customHeight="1" thickTop="1" x14ac:dyDescent="0.3">
      <c r="B3598" s="3826" t="str">
        <f>+B3584</f>
        <v>.</v>
      </c>
      <c r="C3598" s="3826"/>
      <c r="D3598" s="534"/>
      <c r="E3598" s="534"/>
      <c r="F3598" s="534"/>
      <c r="G3598" s="2"/>
    </row>
    <row r="3599" spans="2:15" ht="17.25" customHeight="1" thickBot="1" x14ac:dyDescent="0.35">
      <c r="B3599" s="534"/>
      <c r="C3599" s="534"/>
      <c r="D3599" s="534"/>
      <c r="E3599" s="534"/>
      <c r="F3599" s="534"/>
      <c r="G3599" s="2"/>
    </row>
    <row r="3600" spans="2:15" ht="27" customHeight="1" thickTop="1" thickBot="1" x14ac:dyDescent="0.35">
      <c r="B3600" s="3934" t="s">
        <v>3538</v>
      </c>
      <c r="C3600" s="4309"/>
      <c r="D3600" s="4309"/>
      <c r="E3600" s="3935"/>
      <c r="F3600" s="534"/>
      <c r="G3600" s="2"/>
    </row>
    <row r="3601" spans="2:8" ht="17.25" customHeight="1" thickTop="1" x14ac:dyDescent="0.3">
      <c r="B3601" s="1879" t="s">
        <v>3539</v>
      </c>
      <c r="C3601" s="1880" t="s">
        <v>1162</v>
      </c>
      <c r="D3601" s="1880" t="s">
        <v>3540</v>
      </c>
      <c r="E3601" s="1881" t="s">
        <v>1228</v>
      </c>
      <c r="F3601" s="534"/>
      <c r="G3601" s="2"/>
    </row>
    <row r="3602" spans="2:8" ht="17.25" customHeight="1" x14ac:dyDescent="0.3">
      <c r="B3602" s="4310" t="s">
        <v>71</v>
      </c>
      <c r="C3602" s="1882" t="s">
        <v>3541</v>
      </c>
      <c r="D3602" s="1883">
        <v>1.5</v>
      </c>
      <c r="E3602" s="1884">
        <v>10</v>
      </c>
      <c r="F3602" s="534"/>
      <c r="G3602" s="2"/>
    </row>
    <row r="3603" spans="2:8" ht="17.25" customHeight="1" x14ac:dyDescent="0.3">
      <c r="B3603" s="4311"/>
      <c r="C3603" s="1882" t="s">
        <v>3542</v>
      </c>
      <c r="D3603" s="1883">
        <v>2.99</v>
      </c>
      <c r="E3603" s="1884">
        <v>25</v>
      </c>
      <c r="F3603" s="534"/>
      <c r="G3603" s="2"/>
    </row>
    <row r="3604" spans="2:8" ht="17.25" customHeight="1" x14ac:dyDescent="0.3">
      <c r="B3604" s="4312"/>
      <c r="C3604" s="1882" t="s">
        <v>3543</v>
      </c>
      <c r="D3604" s="1883">
        <v>6.99</v>
      </c>
      <c r="E3604" s="1884">
        <v>70</v>
      </c>
      <c r="F3604" s="534"/>
      <c r="G3604" s="2"/>
    </row>
    <row r="3605" spans="2:8" ht="17.25" customHeight="1" thickBot="1" x14ac:dyDescent="0.35">
      <c r="B3605" s="1885" t="s">
        <v>1528</v>
      </c>
      <c r="C3605" s="1886"/>
      <c r="D3605" s="1887"/>
      <c r="E3605" s="1888"/>
      <c r="F3605" s="534"/>
      <c r="G3605" s="2"/>
    </row>
    <row r="3606" spans="2:8" ht="17.25" customHeight="1" thickBot="1" x14ac:dyDescent="0.35">
      <c r="B3606" s="1896" t="s">
        <v>2955</v>
      </c>
      <c r="C3606" s="1897" t="s">
        <v>3544</v>
      </c>
      <c r="D3606" s="1898"/>
      <c r="E3606" s="1899"/>
      <c r="F3606" s="534"/>
      <c r="G3606" s="2"/>
    </row>
    <row r="3607" spans="2:8" ht="17.25" customHeight="1" thickTop="1" x14ac:dyDescent="0.3">
      <c r="B3607" s="3815" t="str">
        <f>+B3598</f>
        <v>.</v>
      </c>
      <c r="C3607" s="3815"/>
      <c r="D3607" s="534"/>
      <c r="E3607" s="534"/>
      <c r="F3607" s="534"/>
      <c r="G3607" s="2"/>
    </row>
    <row r="3608" spans="2:8" ht="17.25" customHeight="1" thickBot="1" x14ac:dyDescent="0.35">
      <c r="B3608" s="534"/>
      <c r="C3608" s="534"/>
      <c r="D3608" s="534"/>
      <c r="E3608" s="534"/>
      <c r="F3608" s="534"/>
      <c r="G3608" s="2"/>
    </row>
    <row r="3609" spans="2:8" s="1305" customFormat="1" ht="18" customHeight="1" thickTop="1" x14ac:dyDescent="0.25">
      <c r="B3609" s="3836" t="s">
        <v>3153</v>
      </c>
      <c r="C3609" s="3837"/>
      <c r="D3609" s="3837"/>
      <c r="E3609" s="3837"/>
      <c r="F3609" s="3837"/>
      <c r="G3609" s="3837"/>
      <c r="H3609" s="3838"/>
    </row>
    <row r="3610" spans="2:8" s="1305" customFormat="1" ht="18" customHeight="1" x14ac:dyDescent="0.25">
      <c r="B3610" s="3839" t="s">
        <v>3375</v>
      </c>
      <c r="C3610" s="3840"/>
      <c r="D3610" s="3840"/>
      <c r="E3610" s="3840"/>
      <c r="F3610" s="3840"/>
      <c r="G3610" s="3926"/>
      <c r="H3610" s="3841"/>
    </row>
    <row r="3611" spans="2:8" s="1305" customFormat="1" ht="18" customHeight="1" x14ac:dyDescent="0.2">
      <c r="B3611" s="1647" t="s">
        <v>2224</v>
      </c>
      <c r="C3611" s="1700" t="s">
        <v>1179</v>
      </c>
      <c r="D3611" s="1700" t="s">
        <v>2883</v>
      </c>
      <c r="E3611" s="1700" t="s">
        <v>3376</v>
      </c>
      <c r="F3611" s="1700" t="s">
        <v>3377</v>
      </c>
      <c r="G3611" s="3941" t="s">
        <v>3378</v>
      </c>
      <c r="H3611" s="4308"/>
    </row>
    <row r="3612" spans="2:8" s="1305" customFormat="1" ht="18" customHeight="1" x14ac:dyDescent="0.2">
      <c r="B3612" s="1728" t="s">
        <v>3379</v>
      </c>
      <c r="C3612" s="1729">
        <v>3</v>
      </c>
      <c r="D3612" s="1729">
        <v>3.36</v>
      </c>
      <c r="E3612" s="1730">
        <v>100</v>
      </c>
      <c r="F3612" s="1729">
        <v>0.1</v>
      </c>
      <c r="G3612" s="4296">
        <v>0.112</v>
      </c>
      <c r="H3612" s="4297"/>
    </row>
    <row r="3613" spans="2:8" s="1305" customFormat="1" ht="18" customHeight="1" x14ac:dyDescent="0.2">
      <c r="B3613" s="1728" t="s">
        <v>3380</v>
      </c>
      <c r="C3613" s="1729">
        <v>12.5</v>
      </c>
      <c r="D3613" s="1729">
        <v>14</v>
      </c>
      <c r="E3613" s="1730">
        <v>500</v>
      </c>
      <c r="F3613" s="1729">
        <v>0.1</v>
      </c>
      <c r="G3613" s="4296">
        <v>0.112</v>
      </c>
      <c r="H3613" s="4297"/>
    </row>
    <row r="3614" spans="2:8" s="1305" customFormat="1" ht="18" customHeight="1" thickBot="1" x14ac:dyDescent="0.25">
      <c r="B3614" s="1744" t="s">
        <v>3381</v>
      </c>
      <c r="C3614" s="1731">
        <v>19</v>
      </c>
      <c r="D3614" s="1731">
        <v>21.28</v>
      </c>
      <c r="E3614" s="1732">
        <v>1000</v>
      </c>
      <c r="F3614" s="1731">
        <v>0.1</v>
      </c>
      <c r="G3614" s="4294">
        <v>0.112</v>
      </c>
      <c r="H3614" s="4295"/>
    </row>
    <row r="3615" spans="2:8" s="1305" customFormat="1" ht="18" customHeight="1" x14ac:dyDescent="0.2">
      <c r="B3615" s="4302"/>
      <c r="C3615" s="4303"/>
      <c r="D3615" s="4303"/>
      <c r="E3615" s="4303"/>
      <c r="F3615" s="4303"/>
      <c r="G3615" s="4303"/>
      <c r="H3615" s="4304"/>
    </row>
    <row r="3616" spans="2:8" s="1305" customFormat="1" ht="18" customHeight="1" x14ac:dyDescent="0.2">
      <c r="B3616" s="3853" t="s">
        <v>3382</v>
      </c>
      <c r="C3616" s="3854"/>
      <c r="D3616" s="3854"/>
      <c r="E3616" s="3854"/>
      <c r="F3616" s="3854"/>
      <c r="G3616" s="3854"/>
      <c r="H3616" s="3855"/>
    </row>
    <row r="3617" spans="2:8" s="1305" customFormat="1" ht="18" customHeight="1" x14ac:dyDescent="0.2">
      <c r="B3617" s="1733"/>
      <c r="C3617" s="1734"/>
      <c r="D3617" s="1734"/>
      <c r="E3617" s="1734"/>
      <c r="F3617" s="1734"/>
      <c r="G3617" s="1734"/>
      <c r="H3617" s="1735"/>
    </row>
    <row r="3618" spans="2:8" s="1305" customFormat="1" ht="18" customHeight="1" x14ac:dyDescent="0.25">
      <c r="B3618" s="4298" t="s">
        <v>3383</v>
      </c>
      <c r="C3618" s="4299"/>
      <c r="D3618" s="4299"/>
      <c r="E3618" s="4299"/>
      <c r="F3618" s="4299"/>
      <c r="G3618" s="4300"/>
      <c r="H3618" s="4301"/>
    </row>
    <row r="3619" spans="2:8" s="1305" customFormat="1" ht="18" customHeight="1" x14ac:dyDescent="0.2">
      <c r="B3619" s="1647" t="s">
        <v>2224</v>
      </c>
      <c r="C3619" s="1700" t="s">
        <v>1179</v>
      </c>
      <c r="D3619" s="1700" t="s">
        <v>2883</v>
      </c>
      <c r="E3619" s="1700" t="s">
        <v>3376</v>
      </c>
      <c r="F3619" s="4280" t="s">
        <v>3384</v>
      </c>
      <c r="G3619" s="4281"/>
      <c r="H3619" s="4282"/>
    </row>
    <row r="3620" spans="2:8" s="1305" customFormat="1" ht="18" customHeight="1" x14ac:dyDescent="0.2">
      <c r="B3620" s="1728" t="s">
        <v>3385</v>
      </c>
      <c r="C3620" s="1729">
        <v>3.5</v>
      </c>
      <c r="D3620" s="1729">
        <v>3.92</v>
      </c>
      <c r="E3620" s="1730">
        <v>100</v>
      </c>
      <c r="F3620" s="3930">
        <v>2.29</v>
      </c>
      <c r="G3620" s="3931"/>
      <c r="H3620" s="3932"/>
    </row>
    <row r="3621" spans="2:8" s="1305" customFormat="1" ht="18" customHeight="1" x14ac:dyDescent="0.2">
      <c r="B3621" s="1728" t="s">
        <v>3386</v>
      </c>
      <c r="C3621" s="1729">
        <v>15</v>
      </c>
      <c r="D3621" s="1729">
        <v>16.8</v>
      </c>
      <c r="E3621" s="1730">
        <v>500</v>
      </c>
      <c r="F3621" s="3930">
        <v>2.29</v>
      </c>
      <c r="G3621" s="3931"/>
      <c r="H3621" s="3932"/>
    </row>
    <row r="3622" spans="2:8" s="1305" customFormat="1" ht="18" customHeight="1" thickBot="1" x14ac:dyDescent="0.25">
      <c r="B3622" s="1728" t="s">
        <v>3387</v>
      </c>
      <c r="C3622" s="1729">
        <v>25</v>
      </c>
      <c r="D3622" s="1731">
        <v>28</v>
      </c>
      <c r="E3622" s="1732">
        <v>1000</v>
      </c>
      <c r="F3622" s="4283">
        <v>2.29</v>
      </c>
      <c r="G3622" s="4284"/>
      <c r="H3622" s="4285"/>
    </row>
    <row r="3623" spans="2:8" s="1305" customFormat="1" ht="18" customHeight="1" x14ac:dyDescent="0.2">
      <c r="B3623" s="1747" t="s">
        <v>3388</v>
      </c>
      <c r="C3623" s="1748"/>
      <c r="D3623" s="1734"/>
      <c r="E3623" s="1734"/>
      <c r="F3623" s="1734"/>
      <c r="G3623" s="1734"/>
      <c r="H3623" s="1735"/>
    </row>
    <row r="3624" spans="2:8" s="1305" customFormat="1" ht="18" customHeight="1" x14ac:dyDescent="0.25">
      <c r="B3624" s="1749" t="s">
        <v>3389</v>
      </c>
      <c r="C3624" s="1750"/>
      <c r="D3624" s="1750"/>
      <c r="E3624" s="1750"/>
      <c r="F3624" s="1750"/>
      <c r="G3624" s="1750"/>
      <c r="H3624" s="1751"/>
    </row>
    <row r="3625" spans="2:8" s="1305" customFormat="1" ht="18" customHeight="1" x14ac:dyDescent="0.25">
      <c r="B3625" s="3839" t="s">
        <v>3390</v>
      </c>
      <c r="C3625" s="3840"/>
      <c r="D3625" s="3840"/>
      <c r="E3625" s="3840"/>
      <c r="F3625" s="3840"/>
      <c r="G3625" s="3926"/>
      <c r="H3625" s="3841"/>
    </row>
    <row r="3626" spans="2:8" s="1305" customFormat="1" ht="44.25" customHeight="1" x14ac:dyDescent="0.2">
      <c r="B3626" s="1647" t="s">
        <v>2224</v>
      </c>
      <c r="C3626" s="1700" t="s">
        <v>3391</v>
      </c>
      <c r="D3626" s="1700" t="s">
        <v>1179</v>
      </c>
      <c r="E3626" s="1700" t="s">
        <v>2883</v>
      </c>
      <c r="F3626" s="1700" t="s">
        <v>3392</v>
      </c>
      <c r="G3626" s="1347" t="s">
        <v>3393</v>
      </c>
      <c r="H3626" s="1370" t="s">
        <v>3378</v>
      </c>
    </row>
    <row r="3627" spans="2:8" s="1305" customFormat="1" ht="18" customHeight="1" x14ac:dyDescent="0.2">
      <c r="B3627" s="1728" t="s">
        <v>3394</v>
      </c>
      <c r="C3627" s="1730">
        <v>30</v>
      </c>
      <c r="D3627" s="1729">
        <v>9.99</v>
      </c>
      <c r="E3627" s="1729">
        <v>11.19</v>
      </c>
      <c r="F3627" s="1752">
        <v>0.33300000000000002</v>
      </c>
      <c r="G3627" s="1745">
        <v>0.1</v>
      </c>
      <c r="H3627" s="1753">
        <v>0.112</v>
      </c>
    </row>
    <row r="3628" spans="2:8" s="1305" customFormat="1" ht="18" customHeight="1" x14ac:dyDescent="0.2">
      <c r="B3628" s="1728" t="s">
        <v>3395</v>
      </c>
      <c r="C3628" s="1730">
        <v>60</v>
      </c>
      <c r="D3628" s="1729">
        <v>14.99</v>
      </c>
      <c r="E3628" s="1729">
        <v>16.79</v>
      </c>
      <c r="F3628" s="1752">
        <v>0.24979999999999999</v>
      </c>
      <c r="G3628" s="1745">
        <v>0.1</v>
      </c>
      <c r="H3628" s="1753">
        <v>0.112</v>
      </c>
    </row>
    <row r="3629" spans="2:8" s="1305" customFormat="1" ht="18" customHeight="1" thickBot="1" x14ac:dyDescent="0.25">
      <c r="B3629" s="1744" t="s">
        <v>3396</v>
      </c>
      <c r="C3629" s="1732">
        <v>1000</v>
      </c>
      <c r="D3629" s="1731">
        <v>19.989999999999998</v>
      </c>
      <c r="E3629" s="1731">
        <v>22.39</v>
      </c>
      <c r="F3629" s="1754">
        <v>0.02</v>
      </c>
      <c r="G3629" s="1746">
        <v>0.1</v>
      </c>
      <c r="H3629" s="1755">
        <v>0.112</v>
      </c>
    </row>
    <row r="3630" spans="2:8" s="1305" customFormat="1" ht="18" customHeight="1" x14ac:dyDescent="0.2">
      <c r="B3630" s="1747" t="s">
        <v>3388</v>
      </c>
      <c r="C3630" s="1748"/>
      <c r="D3630" s="1756"/>
      <c r="E3630" s="1756"/>
      <c r="F3630" s="1757"/>
      <c r="G3630" s="1756"/>
      <c r="H3630" s="1758"/>
    </row>
    <row r="3631" spans="2:8" s="1305" customFormat="1" ht="18" customHeight="1" x14ac:dyDescent="0.2">
      <c r="B3631" s="728"/>
      <c r="C3631" s="712"/>
      <c r="D3631" s="1750"/>
      <c r="E3631" s="1750"/>
      <c r="F3631" s="1750"/>
      <c r="G3631" s="1750"/>
      <c r="H3631" s="1751"/>
    </row>
    <row r="3632" spans="2:8" s="1305" customFormat="1" ht="18" customHeight="1" x14ac:dyDescent="0.25">
      <c r="B3632" s="3839" t="s">
        <v>3397</v>
      </c>
      <c r="C3632" s="3840"/>
      <c r="D3632" s="3840"/>
      <c r="E3632" s="3840"/>
      <c r="F3632" s="3840"/>
      <c r="G3632" s="3926"/>
      <c r="H3632" s="3841"/>
    </row>
    <row r="3633" spans="2:8" s="1305" customFormat="1" ht="40.5" customHeight="1" x14ac:dyDescent="0.2">
      <c r="B3633" s="1647" t="s">
        <v>2224</v>
      </c>
      <c r="C3633" s="1700" t="s">
        <v>3391</v>
      </c>
      <c r="D3633" s="1700" t="s">
        <v>1179</v>
      </c>
      <c r="E3633" s="1700" t="s">
        <v>2883</v>
      </c>
      <c r="F3633" s="1700" t="s">
        <v>3392</v>
      </c>
      <c r="G3633" s="1347" t="s">
        <v>3393</v>
      </c>
      <c r="H3633" s="1370" t="s">
        <v>3378</v>
      </c>
    </row>
    <row r="3634" spans="2:8" s="1305" customFormat="1" ht="18" customHeight="1" x14ac:dyDescent="0.2">
      <c r="B3634" s="1728" t="s">
        <v>3398</v>
      </c>
      <c r="C3634" s="1730">
        <v>30</v>
      </c>
      <c r="D3634" s="1729">
        <v>9.99</v>
      </c>
      <c r="E3634" s="1729">
        <v>11.19</v>
      </c>
      <c r="F3634" s="1752">
        <v>0.33300000000000002</v>
      </c>
      <c r="G3634" s="1745">
        <v>0.1</v>
      </c>
      <c r="H3634" s="1753">
        <v>0.112</v>
      </c>
    </row>
    <row r="3635" spans="2:8" s="1305" customFormat="1" ht="18" customHeight="1" x14ac:dyDescent="0.2">
      <c r="B3635" s="1728" t="s">
        <v>3399</v>
      </c>
      <c r="C3635" s="1730">
        <v>60</v>
      </c>
      <c r="D3635" s="1729">
        <v>14.99</v>
      </c>
      <c r="E3635" s="1729">
        <v>16.79</v>
      </c>
      <c r="F3635" s="1752">
        <v>0.24979999999999999</v>
      </c>
      <c r="G3635" s="1745">
        <v>0.1</v>
      </c>
      <c r="H3635" s="1753">
        <v>0.112</v>
      </c>
    </row>
    <row r="3636" spans="2:8" s="1305" customFormat="1" ht="18" customHeight="1" thickBot="1" x14ac:dyDescent="0.25">
      <c r="B3636" s="1728" t="s">
        <v>3400</v>
      </c>
      <c r="C3636" s="1730">
        <v>1000</v>
      </c>
      <c r="D3636" s="1731">
        <v>19.989999999999998</v>
      </c>
      <c r="E3636" s="1731">
        <v>22.39</v>
      </c>
      <c r="F3636" s="1754">
        <v>0.02</v>
      </c>
      <c r="G3636" s="1746">
        <v>0.1</v>
      </c>
      <c r="H3636" s="1755">
        <v>0.112</v>
      </c>
    </row>
    <row r="3637" spans="2:8" s="1305" customFormat="1" ht="18" customHeight="1" x14ac:dyDescent="0.2">
      <c r="B3637" s="1747" t="s">
        <v>3388</v>
      </c>
      <c r="C3637" s="1759"/>
      <c r="D3637" s="1736"/>
      <c r="E3637" s="1736"/>
      <c r="F3637" s="1760"/>
      <c r="G3637" s="1736"/>
      <c r="H3637" s="1761"/>
    </row>
    <row r="3638" spans="2:8" s="1305" customFormat="1" ht="18" customHeight="1" x14ac:dyDescent="0.2">
      <c r="B3638" s="1747"/>
      <c r="C3638" s="1762"/>
      <c r="D3638" s="1762"/>
      <c r="E3638" s="1762"/>
      <c r="F3638" s="1762"/>
      <c r="G3638" s="1762"/>
      <c r="H3638" s="1763"/>
    </row>
    <row r="3639" spans="2:8" s="1305" customFormat="1" ht="18" customHeight="1" x14ac:dyDescent="0.25">
      <c r="B3639" s="3839" t="s">
        <v>3401</v>
      </c>
      <c r="C3639" s="3840"/>
      <c r="D3639" s="3840"/>
      <c r="E3639" s="3840"/>
      <c r="F3639" s="3840"/>
      <c r="G3639" s="3926"/>
      <c r="H3639" s="3841"/>
    </row>
    <row r="3640" spans="2:8" s="1305" customFormat="1" ht="48.75" customHeight="1" x14ac:dyDescent="0.2">
      <c r="B3640" s="1647" t="s">
        <v>2224</v>
      </c>
      <c r="C3640" s="1700" t="s">
        <v>3391</v>
      </c>
      <c r="D3640" s="1700" t="s">
        <v>1179</v>
      </c>
      <c r="E3640" s="1700" t="s">
        <v>2883</v>
      </c>
      <c r="F3640" s="1700" t="s">
        <v>3392</v>
      </c>
      <c r="G3640" s="1347" t="s">
        <v>3393</v>
      </c>
      <c r="H3640" s="1370" t="s">
        <v>3378</v>
      </c>
    </row>
    <row r="3641" spans="2:8" s="1305" customFormat="1" ht="18" customHeight="1" x14ac:dyDescent="0.2">
      <c r="B3641" s="1728" t="s">
        <v>3402</v>
      </c>
      <c r="C3641" s="1730">
        <v>30</v>
      </c>
      <c r="D3641" s="1729">
        <v>9.99</v>
      </c>
      <c r="E3641" s="1729">
        <v>11.19</v>
      </c>
      <c r="F3641" s="1752">
        <v>0.33300000000000002</v>
      </c>
      <c r="G3641" s="1745">
        <v>0.1</v>
      </c>
      <c r="H3641" s="1753">
        <v>0.112</v>
      </c>
    </row>
    <row r="3642" spans="2:8" s="1305" customFormat="1" ht="18" customHeight="1" x14ac:dyDescent="0.2">
      <c r="B3642" s="1728" t="s">
        <v>3403</v>
      </c>
      <c r="C3642" s="1730">
        <v>60</v>
      </c>
      <c r="D3642" s="1729">
        <v>14.99</v>
      </c>
      <c r="E3642" s="1729">
        <v>16.79</v>
      </c>
      <c r="F3642" s="1752">
        <v>0.24979999999999999</v>
      </c>
      <c r="G3642" s="1745">
        <v>0.1</v>
      </c>
      <c r="H3642" s="1753">
        <v>0.112</v>
      </c>
    </row>
    <row r="3643" spans="2:8" s="1305" customFormat="1" ht="18" customHeight="1" thickBot="1" x14ac:dyDescent="0.25">
      <c r="B3643" s="1728" t="s">
        <v>3404</v>
      </c>
      <c r="C3643" s="1730">
        <v>1000</v>
      </c>
      <c r="D3643" s="1731">
        <v>19.989999999999998</v>
      </c>
      <c r="E3643" s="1731">
        <v>22.39</v>
      </c>
      <c r="F3643" s="1754">
        <v>0.02</v>
      </c>
      <c r="G3643" s="1746">
        <v>0.1</v>
      </c>
      <c r="H3643" s="1755">
        <v>0.112</v>
      </c>
    </row>
    <row r="3644" spans="2:8" s="1305" customFormat="1" ht="18" customHeight="1" x14ac:dyDescent="0.2">
      <c r="B3644" s="1747" t="s">
        <v>3388</v>
      </c>
      <c r="C3644" s="1748"/>
      <c r="D3644" s="1734"/>
      <c r="E3644" s="1734"/>
      <c r="F3644" s="1734"/>
      <c r="G3644" s="1734"/>
      <c r="H3644" s="1735"/>
    </row>
    <row r="3645" spans="2:8" s="1305" customFormat="1" ht="18" customHeight="1" x14ac:dyDescent="0.2">
      <c r="B3645" s="728"/>
      <c r="C3645" s="1734"/>
      <c r="D3645" s="1734"/>
      <c r="E3645" s="1734"/>
      <c r="F3645" s="1734"/>
      <c r="G3645" s="1734"/>
      <c r="H3645" s="1735"/>
    </row>
    <row r="3646" spans="2:8" s="1305" customFormat="1" ht="18" customHeight="1" x14ac:dyDescent="0.25">
      <c r="B3646" s="1764" t="s">
        <v>3405</v>
      </c>
      <c r="C3646" s="1734"/>
      <c r="D3646" s="1734"/>
      <c r="E3646" s="1734"/>
      <c r="F3646" s="1734"/>
      <c r="G3646" s="1734"/>
      <c r="H3646" s="1735"/>
    </row>
    <row r="3647" spans="2:8" s="1305" customFormat="1" ht="18" customHeight="1" x14ac:dyDescent="0.25">
      <c r="B3647" s="4298" t="s">
        <v>3406</v>
      </c>
      <c r="C3647" s="4299"/>
      <c r="D3647" s="4299"/>
      <c r="E3647" s="4299"/>
      <c r="F3647" s="4299"/>
      <c r="G3647" s="4300"/>
      <c r="H3647" s="4301"/>
    </row>
    <row r="3648" spans="2:8" s="1305" customFormat="1" ht="18" customHeight="1" x14ac:dyDescent="0.2">
      <c r="B3648" s="1647" t="s">
        <v>369</v>
      </c>
      <c r="C3648" s="1700" t="s">
        <v>1179</v>
      </c>
      <c r="D3648" s="1700" t="s">
        <v>2883</v>
      </c>
      <c r="E3648" s="1700" t="s">
        <v>2879</v>
      </c>
      <c r="F3648" s="4280" t="s">
        <v>3384</v>
      </c>
      <c r="G3648" s="4281"/>
      <c r="H3648" s="4282"/>
    </row>
    <row r="3649" spans="2:15" s="1305" customFormat="1" ht="18" customHeight="1" thickBot="1" x14ac:dyDescent="0.25">
      <c r="B3649" s="1728" t="s">
        <v>3407</v>
      </c>
      <c r="C3649" s="1729">
        <v>1</v>
      </c>
      <c r="D3649" s="1731">
        <v>1.1200000000000001</v>
      </c>
      <c r="E3649" s="1732">
        <v>3</v>
      </c>
      <c r="F3649" s="4283">
        <v>2.29</v>
      </c>
      <c r="G3649" s="4284"/>
      <c r="H3649" s="4285"/>
    </row>
    <row r="3650" spans="2:15" s="1305" customFormat="1" ht="18" customHeight="1" x14ac:dyDescent="0.2">
      <c r="B3650" s="1747" t="s">
        <v>3388</v>
      </c>
      <c r="C3650" s="1765"/>
      <c r="D3650" s="1756"/>
      <c r="E3650" s="1766"/>
      <c r="F3650" s="1756"/>
      <c r="G3650" s="1756"/>
      <c r="H3650" s="1767"/>
    </row>
    <row r="3651" spans="2:15" s="1305" customFormat="1" ht="18" customHeight="1" x14ac:dyDescent="0.2">
      <c r="B3651" s="1768"/>
      <c r="C3651" s="1769"/>
      <c r="D3651" s="1769"/>
      <c r="E3651" s="1770"/>
      <c r="F3651" s="1769"/>
      <c r="G3651" s="1769"/>
      <c r="H3651" s="1771"/>
    </row>
    <row r="3652" spans="2:15" s="1305" customFormat="1" ht="18" customHeight="1" x14ac:dyDescent="0.25">
      <c r="B3652" s="4298" t="s">
        <v>3408</v>
      </c>
      <c r="C3652" s="4299"/>
      <c r="D3652" s="4299"/>
      <c r="E3652" s="4299"/>
      <c r="F3652" s="4299"/>
      <c r="G3652" s="4300"/>
      <c r="H3652" s="4301"/>
    </row>
    <row r="3653" spans="2:15" s="1305" customFormat="1" ht="18" customHeight="1" x14ac:dyDescent="0.2">
      <c r="B3653" s="1647" t="s">
        <v>2224</v>
      </c>
      <c r="C3653" s="1700" t="s">
        <v>1179</v>
      </c>
      <c r="D3653" s="1700" t="s">
        <v>2883</v>
      </c>
      <c r="E3653" s="1700" t="s">
        <v>3376</v>
      </c>
      <c r="F3653" s="4280" t="s">
        <v>3384</v>
      </c>
      <c r="G3653" s="4281"/>
      <c r="H3653" s="4282"/>
    </row>
    <row r="3654" spans="2:15" s="1305" customFormat="1" ht="18" customHeight="1" x14ac:dyDescent="0.2">
      <c r="B3654" s="1728" t="s">
        <v>3409</v>
      </c>
      <c r="C3654" s="1729">
        <v>3.5</v>
      </c>
      <c r="D3654" s="1729">
        <v>3.92</v>
      </c>
      <c r="E3654" s="1730">
        <v>100</v>
      </c>
      <c r="F3654" s="3930">
        <v>2.29</v>
      </c>
      <c r="G3654" s="3931"/>
      <c r="H3654" s="3932"/>
    </row>
    <row r="3655" spans="2:15" s="1305" customFormat="1" ht="18" customHeight="1" x14ac:dyDescent="0.2">
      <c r="B3655" s="1728" t="s">
        <v>3410</v>
      </c>
      <c r="C3655" s="1729">
        <v>15</v>
      </c>
      <c r="D3655" s="1729">
        <v>16.8</v>
      </c>
      <c r="E3655" s="1730">
        <v>500</v>
      </c>
      <c r="F3655" s="3930">
        <v>2.29</v>
      </c>
      <c r="G3655" s="3931"/>
      <c r="H3655" s="3932"/>
    </row>
    <row r="3656" spans="2:15" s="1305" customFormat="1" ht="18" customHeight="1" thickBot="1" x14ac:dyDescent="0.25">
      <c r="B3656" s="1728" t="s">
        <v>3411</v>
      </c>
      <c r="C3656" s="1729">
        <v>25</v>
      </c>
      <c r="D3656" s="1731">
        <v>28</v>
      </c>
      <c r="E3656" s="1732">
        <v>1000</v>
      </c>
      <c r="F3656" s="4283">
        <v>2.29</v>
      </c>
      <c r="G3656" s="4284"/>
      <c r="H3656" s="4285"/>
    </row>
    <row r="3657" spans="2:15" s="1305" customFormat="1" ht="18" customHeight="1" x14ac:dyDescent="0.2">
      <c r="B3657" s="1772" t="s">
        <v>3388</v>
      </c>
      <c r="C3657" s="1765"/>
      <c r="D3657" s="1756"/>
      <c r="E3657" s="1766"/>
      <c r="F3657" s="1756"/>
      <c r="G3657" s="1756"/>
      <c r="H3657" s="1767"/>
    </row>
    <row r="3658" spans="2:15" s="1305" customFormat="1" ht="18" customHeight="1" thickBot="1" x14ac:dyDescent="0.25">
      <c r="B3658" s="1737"/>
      <c r="C3658" s="1738"/>
      <c r="D3658" s="1738"/>
      <c r="E3658" s="1738"/>
      <c r="F3658" s="1738"/>
      <c r="G3658" s="1738"/>
      <c r="H3658" s="1739"/>
    </row>
    <row r="3659" spans="2:15" s="1305" customFormat="1" ht="18" customHeight="1" thickTop="1" x14ac:dyDescent="0.3">
      <c r="B3659" s="3815" t="str">
        <f>+B3607</f>
        <v>.</v>
      </c>
      <c r="C3659" s="3815"/>
      <c r="D3659" s="534"/>
      <c r="E3659" s="534"/>
      <c r="F3659" s="534"/>
      <c r="G3659" s="506"/>
    </row>
    <row r="3660" spans="2:15" s="1305" customFormat="1" ht="18" customHeight="1" thickBot="1" x14ac:dyDescent="0.35">
      <c r="B3660" s="534"/>
      <c r="C3660" s="534"/>
      <c r="D3660" s="534"/>
      <c r="E3660" s="534"/>
      <c r="F3660" s="534"/>
      <c r="G3660" s="506"/>
    </row>
    <row r="3661" spans="2:15" s="1305" customFormat="1" ht="18" customHeight="1" thickTop="1" thickBot="1" x14ac:dyDescent="0.25">
      <c r="B3661" s="742"/>
      <c r="C3661" s="1042"/>
      <c r="D3661" s="1042"/>
      <c r="E3661" s="1042"/>
      <c r="F3661" s="1042"/>
      <c r="G3661" s="1042"/>
      <c r="H3661" s="1042"/>
      <c r="I3661" s="1042"/>
      <c r="J3661" s="1042"/>
      <c r="K3661" s="1042"/>
      <c r="L3661" s="1042"/>
      <c r="M3661" s="1042"/>
      <c r="N3661" s="1042"/>
      <c r="O3661" s="734"/>
    </row>
    <row r="3662" spans="2:15" s="1305" customFormat="1" ht="18" customHeight="1" thickTop="1" x14ac:dyDescent="0.2">
      <c r="B3662" s="1519" t="s">
        <v>3353</v>
      </c>
      <c r="C3662" s="1520"/>
      <c r="D3662" s="1520"/>
      <c r="E3662" s="1520"/>
      <c r="F3662" s="1520"/>
      <c r="G3662" s="1521"/>
      <c r="H3662" s="1521"/>
      <c r="I3662" s="1521"/>
      <c r="J3662" s="1521"/>
      <c r="K3662" s="1521"/>
      <c r="L3662" s="1522"/>
      <c r="M3662" s="1522"/>
      <c r="N3662" s="1522"/>
      <c r="O3662" s="1523"/>
    </row>
    <row r="3663" spans="2:15" s="1305" customFormat="1" ht="42" customHeight="1" x14ac:dyDescent="0.2">
      <c r="B3663" s="1524" t="s">
        <v>1003</v>
      </c>
      <c r="C3663" s="1525" t="s">
        <v>80</v>
      </c>
      <c r="D3663" s="1526" t="s">
        <v>1821</v>
      </c>
      <c r="E3663" s="1527" t="s">
        <v>535</v>
      </c>
      <c r="F3663" s="1527" t="s">
        <v>2966</v>
      </c>
      <c r="G3663" s="1528" t="s">
        <v>536</v>
      </c>
      <c r="H3663" s="1528" t="s">
        <v>537</v>
      </c>
      <c r="I3663" s="1525" t="s">
        <v>2967</v>
      </c>
      <c r="J3663" s="1525" t="s">
        <v>2968</v>
      </c>
      <c r="K3663" s="1525" t="s">
        <v>2969</v>
      </c>
      <c r="L3663" s="1525" t="s">
        <v>2970</v>
      </c>
      <c r="M3663" s="1525" t="s">
        <v>2971</v>
      </c>
      <c r="N3663" s="1529" t="s">
        <v>2972</v>
      </c>
      <c r="O3663" s="1530" t="s">
        <v>2039</v>
      </c>
    </row>
    <row r="3664" spans="2:15" s="1305" customFormat="1" ht="27.75" customHeight="1" x14ac:dyDescent="0.2">
      <c r="B3664" s="1573" t="s">
        <v>3354</v>
      </c>
      <c r="C3664" s="1532" t="s">
        <v>2041</v>
      </c>
      <c r="D3664" s="1532" t="s">
        <v>233</v>
      </c>
      <c r="E3664" s="1533">
        <f>+F3664+G3664</f>
        <v>30</v>
      </c>
      <c r="F3664" s="1534">
        <v>10.01</v>
      </c>
      <c r="G3664" s="1535">
        <v>19.989999999999998</v>
      </c>
      <c r="H3664" s="1568" t="s">
        <v>58</v>
      </c>
      <c r="I3664" s="1536">
        <v>0.12</v>
      </c>
      <c r="J3664" s="1569">
        <v>0.22</v>
      </c>
      <c r="K3664" s="1536">
        <v>0.15</v>
      </c>
      <c r="L3664" s="1570" t="s">
        <v>1780</v>
      </c>
      <c r="M3664" s="1536" t="s">
        <v>1781</v>
      </c>
      <c r="N3664" s="1571" t="s">
        <v>1782</v>
      </c>
      <c r="O3664" s="1572" t="s">
        <v>763</v>
      </c>
    </row>
    <row r="3665" spans="2:15" s="1305" customFormat="1" ht="27.75" customHeight="1" x14ac:dyDescent="0.2">
      <c r="B3665" s="1531" t="s">
        <v>2974</v>
      </c>
      <c r="C3665" s="1532" t="s">
        <v>2041</v>
      </c>
      <c r="D3665" s="1532" t="s">
        <v>233</v>
      </c>
      <c r="E3665" s="1533">
        <f t="shared" ref="E3665:E3684" si="20">+F3665+G3665</f>
        <v>30</v>
      </c>
      <c r="F3665" s="1534">
        <v>10.01</v>
      </c>
      <c r="G3665" s="1535">
        <v>19.989999999999998</v>
      </c>
      <c r="H3665" s="1568" t="s">
        <v>58</v>
      </c>
      <c r="I3665" s="1536">
        <v>0.12</v>
      </c>
      <c r="J3665" s="1569">
        <v>0.22</v>
      </c>
      <c r="K3665" s="1536">
        <v>0.15</v>
      </c>
      <c r="L3665" s="1570" t="s">
        <v>1780</v>
      </c>
      <c r="M3665" s="1536" t="s">
        <v>1781</v>
      </c>
      <c r="N3665" s="1571" t="s">
        <v>1782</v>
      </c>
      <c r="O3665" s="1572" t="s">
        <v>763</v>
      </c>
    </row>
    <row r="3666" spans="2:15" s="1305" customFormat="1" ht="27.75" customHeight="1" x14ac:dyDescent="0.2">
      <c r="B3666" s="1531" t="s">
        <v>3355</v>
      </c>
      <c r="C3666" s="1532" t="s">
        <v>2041</v>
      </c>
      <c r="D3666" s="1532" t="s">
        <v>233</v>
      </c>
      <c r="E3666" s="1533">
        <f t="shared" si="20"/>
        <v>30</v>
      </c>
      <c r="F3666" s="1534">
        <v>10.01</v>
      </c>
      <c r="G3666" s="1535">
        <v>19.989999999999998</v>
      </c>
      <c r="H3666" s="1568" t="s">
        <v>58</v>
      </c>
      <c r="I3666" s="1536">
        <v>0.12</v>
      </c>
      <c r="J3666" s="1569">
        <v>0.22</v>
      </c>
      <c r="K3666" s="1536">
        <v>0.15</v>
      </c>
      <c r="L3666" s="1570" t="s">
        <v>1780</v>
      </c>
      <c r="M3666" s="1536" t="s">
        <v>1781</v>
      </c>
      <c r="N3666" s="1571" t="s">
        <v>1782</v>
      </c>
      <c r="O3666" s="1572" t="s">
        <v>763</v>
      </c>
    </row>
    <row r="3667" spans="2:15" s="1305" customFormat="1" ht="27.75" customHeight="1" x14ac:dyDescent="0.2">
      <c r="B3667" s="1573" t="s">
        <v>3356</v>
      </c>
      <c r="C3667" s="1532" t="s">
        <v>2041</v>
      </c>
      <c r="D3667" s="1532" t="s">
        <v>233</v>
      </c>
      <c r="E3667" s="1533">
        <f t="shared" si="20"/>
        <v>39</v>
      </c>
      <c r="F3667" s="1534">
        <v>19.010000000000002</v>
      </c>
      <c r="G3667" s="1535">
        <v>19.989999999999998</v>
      </c>
      <c r="H3667" s="1568" t="s">
        <v>58</v>
      </c>
      <c r="I3667" s="1536">
        <v>0.11</v>
      </c>
      <c r="J3667" s="1569">
        <v>0.22</v>
      </c>
      <c r="K3667" s="1536">
        <v>0.15</v>
      </c>
      <c r="L3667" s="1570" t="s">
        <v>2198</v>
      </c>
      <c r="M3667" s="1536" t="s">
        <v>2476</v>
      </c>
      <c r="N3667" s="1571" t="s">
        <v>89</v>
      </c>
      <c r="O3667" s="1572" t="s">
        <v>763</v>
      </c>
    </row>
    <row r="3668" spans="2:15" s="1305" customFormat="1" ht="27.75" customHeight="1" x14ac:dyDescent="0.2">
      <c r="B3668" s="1573" t="s">
        <v>3357</v>
      </c>
      <c r="C3668" s="1532" t="s">
        <v>2041</v>
      </c>
      <c r="D3668" s="1532" t="s">
        <v>233</v>
      </c>
      <c r="E3668" s="1533">
        <f t="shared" si="20"/>
        <v>39</v>
      </c>
      <c r="F3668" s="1534">
        <v>19.010000000000002</v>
      </c>
      <c r="G3668" s="1535">
        <v>19.989999999999998</v>
      </c>
      <c r="H3668" s="1568" t="s">
        <v>58</v>
      </c>
      <c r="I3668" s="1536">
        <v>0.11</v>
      </c>
      <c r="J3668" s="1569">
        <v>0.22</v>
      </c>
      <c r="K3668" s="1536">
        <v>0.15</v>
      </c>
      <c r="L3668" s="1570" t="s">
        <v>2198</v>
      </c>
      <c r="M3668" s="1536" t="s">
        <v>2476</v>
      </c>
      <c r="N3668" s="1571" t="s">
        <v>89</v>
      </c>
      <c r="O3668" s="1572" t="s">
        <v>763</v>
      </c>
    </row>
    <row r="3669" spans="2:15" s="1305" customFormat="1" ht="27.75" customHeight="1" x14ac:dyDescent="0.2">
      <c r="B3669" s="1573" t="s">
        <v>3358</v>
      </c>
      <c r="C3669" s="1532" t="s">
        <v>2041</v>
      </c>
      <c r="D3669" s="1532" t="s">
        <v>233</v>
      </c>
      <c r="E3669" s="1533">
        <f t="shared" si="20"/>
        <v>39</v>
      </c>
      <c r="F3669" s="1534">
        <v>19.010000000000002</v>
      </c>
      <c r="G3669" s="1535">
        <v>19.989999999999998</v>
      </c>
      <c r="H3669" s="1568" t="s">
        <v>58</v>
      </c>
      <c r="I3669" s="1536">
        <v>0.11</v>
      </c>
      <c r="J3669" s="1569">
        <v>0.22</v>
      </c>
      <c r="K3669" s="1536">
        <v>0.15</v>
      </c>
      <c r="L3669" s="1570" t="s">
        <v>2198</v>
      </c>
      <c r="M3669" s="1536" t="s">
        <v>2476</v>
      </c>
      <c r="N3669" s="1571" t="s">
        <v>89</v>
      </c>
      <c r="O3669" s="1572" t="s">
        <v>763</v>
      </c>
    </row>
    <row r="3670" spans="2:15" s="1305" customFormat="1" ht="27.75" customHeight="1" x14ac:dyDescent="0.2">
      <c r="B3670" s="1573" t="s">
        <v>3359</v>
      </c>
      <c r="C3670" s="1532" t="s">
        <v>2041</v>
      </c>
      <c r="D3670" s="1532" t="s">
        <v>233</v>
      </c>
      <c r="E3670" s="1533">
        <f t="shared" si="20"/>
        <v>49</v>
      </c>
      <c r="F3670" s="1534">
        <v>29.01</v>
      </c>
      <c r="G3670" s="1535">
        <v>19.989999999999998</v>
      </c>
      <c r="H3670" s="1568" t="s">
        <v>58</v>
      </c>
      <c r="I3670" s="1536">
        <v>0.11</v>
      </c>
      <c r="J3670" s="1569">
        <v>0.22</v>
      </c>
      <c r="K3670" s="1536">
        <v>0.15</v>
      </c>
      <c r="L3670" s="1570" t="s">
        <v>2980</v>
      </c>
      <c r="M3670" s="1536" t="s">
        <v>2981</v>
      </c>
      <c r="N3670" s="1571" t="s">
        <v>2982</v>
      </c>
      <c r="O3670" s="1572" t="s">
        <v>763</v>
      </c>
    </row>
    <row r="3671" spans="2:15" s="1305" customFormat="1" ht="27.75" customHeight="1" x14ac:dyDescent="0.2">
      <c r="B3671" s="1573" t="s">
        <v>3360</v>
      </c>
      <c r="C3671" s="1532" t="s">
        <v>2041</v>
      </c>
      <c r="D3671" s="1532" t="s">
        <v>233</v>
      </c>
      <c r="E3671" s="1533">
        <f t="shared" si="20"/>
        <v>49</v>
      </c>
      <c r="F3671" s="1534">
        <v>29.01</v>
      </c>
      <c r="G3671" s="1535">
        <v>19.989999999999998</v>
      </c>
      <c r="H3671" s="1568" t="s">
        <v>58</v>
      </c>
      <c r="I3671" s="1536">
        <v>0.11</v>
      </c>
      <c r="J3671" s="1569">
        <v>0.22</v>
      </c>
      <c r="K3671" s="1536">
        <v>0.15</v>
      </c>
      <c r="L3671" s="1570" t="s">
        <v>2980</v>
      </c>
      <c r="M3671" s="1536" t="s">
        <v>2981</v>
      </c>
      <c r="N3671" s="1571" t="s">
        <v>2982</v>
      </c>
      <c r="O3671" s="1572" t="s">
        <v>763</v>
      </c>
    </row>
    <row r="3672" spans="2:15" s="1305" customFormat="1" ht="27.75" customHeight="1" x14ac:dyDescent="0.2">
      <c r="B3672" s="1573" t="s">
        <v>3361</v>
      </c>
      <c r="C3672" s="1532" t="s">
        <v>2041</v>
      </c>
      <c r="D3672" s="1532" t="s">
        <v>233</v>
      </c>
      <c r="E3672" s="1533">
        <f t="shared" si="20"/>
        <v>49</v>
      </c>
      <c r="F3672" s="1534">
        <v>29.01</v>
      </c>
      <c r="G3672" s="1535">
        <v>19.989999999999998</v>
      </c>
      <c r="H3672" s="1568" t="s">
        <v>58</v>
      </c>
      <c r="I3672" s="1536">
        <v>0.11</v>
      </c>
      <c r="J3672" s="1569">
        <v>0.22</v>
      </c>
      <c r="K3672" s="1536">
        <v>0.15</v>
      </c>
      <c r="L3672" s="1570" t="s">
        <v>2980</v>
      </c>
      <c r="M3672" s="1536" t="s">
        <v>2981</v>
      </c>
      <c r="N3672" s="1571" t="s">
        <v>2982</v>
      </c>
      <c r="O3672" s="1572" t="s">
        <v>763</v>
      </c>
    </row>
    <row r="3673" spans="2:15" s="1305" customFormat="1" ht="27.75" customHeight="1" x14ac:dyDescent="0.2">
      <c r="B3673" s="1573" t="s">
        <v>3362</v>
      </c>
      <c r="C3673" s="1532" t="s">
        <v>2041</v>
      </c>
      <c r="D3673" s="1532" t="s">
        <v>233</v>
      </c>
      <c r="E3673" s="1533">
        <f t="shared" si="20"/>
        <v>59</v>
      </c>
      <c r="F3673" s="1534">
        <v>39.01</v>
      </c>
      <c r="G3673" s="1535">
        <v>19.989999999999998</v>
      </c>
      <c r="H3673" s="1568" t="s">
        <v>58</v>
      </c>
      <c r="I3673" s="1536">
        <v>9.8000000000000004E-2</v>
      </c>
      <c r="J3673" s="1569">
        <v>0.22</v>
      </c>
      <c r="K3673" s="1536">
        <v>0.15</v>
      </c>
      <c r="L3673" s="1570" t="s">
        <v>2197</v>
      </c>
      <c r="M3673" s="1536" t="s">
        <v>101</v>
      </c>
      <c r="N3673" s="1571" t="s">
        <v>102</v>
      </c>
      <c r="O3673" s="1572" t="s">
        <v>390</v>
      </c>
    </row>
    <row r="3674" spans="2:15" s="1305" customFormat="1" ht="27.75" customHeight="1" x14ac:dyDescent="0.2">
      <c r="B3674" s="1573" t="s">
        <v>3363</v>
      </c>
      <c r="C3674" s="1532" t="s">
        <v>2041</v>
      </c>
      <c r="D3674" s="1532" t="s">
        <v>233</v>
      </c>
      <c r="E3674" s="1533">
        <f t="shared" si="20"/>
        <v>59</v>
      </c>
      <c r="F3674" s="1534">
        <v>39.01</v>
      </c>
      <c r="G3674" s="1535">
        <v>19.989999999999998</v>
      </c>
      <c r="H3674" s="1568" t="s">
        <v>58</v>
      </c>
      <c r="I3674" s="1536">
        <v>9.8000000000000004E-2</v>
      </c>
      <c r="J3674" s="1569">
        <v>0.22</v>
      </c>
      <c r="K3674" s="1536">
        <v>0.15</v>
      </c>
      <c r="L3674" s="1570" t="s">
        <v>2197</v>
      </c>
      <c r="M3674" s="1536" t="s">
        <v>101</v>
      </c>
      <c r="N3674" s="1571" t="s">
        <v>102</v>
      </c>
      <c r="O3674" s="1572" t="s">
        <v>390</v>
      </c>
    </row>
    <row r="3675" spans="2:15" s="1305" customFormat="1" ht="27.75" customHeight="1" x14ac:dyDescent="0.2">
      <c r="B3675" s="1573" t="s">
        <v>3364</v>
      </c>
      <c r="C3675" s="1532" t="s">
        <v>2041</v>
      </c>
      <c r="D3675" s="1532" t="s">
        <v>233</v>
      </c>
      <c r="E3675" s="1533">
        <f t="shared" si="20"/>
        <v>59</v>
      </c>
      <c r="F3675" s="1534">
        <v>39.01</v>
      </c>
      <c r="G3675" s="1535">
        <v>19.989999999999998</v>
      </c>
      <c r="H3675" s="1568" t="s">
        <v>58</v>
      </c>
      <c r="I3675" s="1536">
        <v>9.8000000000000004E-2</v>
      </c>
      <c r="J3675" s="1569">
        <v>0.22</v>
      </c>
      <c r="K3675" s="1536">
        <v>0.15</v>
      </c>
      <c r="L3675" s="1570" t="s">
        <v>2197</v>
      </c>
      <c r="M3675" s="1536" t="s">
        <v>101</v>
      </c>
      <c r="N3675" s="1571" t="s">
        <v>102</v>
      </c>
      <c r="O3675" s="1572" t="s">
        <v>390</v>
      </c>
    </row>
    <row r="3676" spans="2:15" s="1305" customFormat="1" ht="27.75" customHeight="1" x14ac:dyDescent="0.2">
      <c r="B3676" s="1573" t="s">
        <v>3365</v>
      </c>
      <c r="C3676" s="1532" t="s">
        <v>2041</v>
      </c>
      <c r="D3676" s="1532" t="s">
        <v>233</v>
      </c>
      <c r="E3676" s="1533">
        <f t="shared" si="20"/>
        <v>79</v>
      </c>
      <c r="F3676" s="1534">
        <v>59.01</v>
      </c>
      <c r="G3676" s="1535">
        <v>19.989999999999998</v>
      </c>
      <c r="H3676" s="1568" t="s">
        <v>58</v>
      </c>
      <c r="I3676" s="1536">
        <v>0.09</v>
      </c>
      <c r="J3676" s="1569">
        <v>0.22</v>
      </c>
      <c r="K3676" s="1536">
        <v>0.15</v>
      </c>
      <c r="L3676" s="1570" t="s">
        <v>107</v>
      </c>
      <c r="M3676" s="1536" t="s">
        <v>2606</v>
      </c>
      <c r="N3676" s="1571" t="s">
        <v>580</v>
      </c>
      <c r="O3676" s="1572" t="s">
        <v>390</v>
      </c>
    </row>
    <row r="3677" spans="2:15" s="1305" customFormat="1" ht="27.75" customHeight="1" x14ac:dyDescent="0.2">
      <c r="B3677" s="1573" t="s">
        <v>3366</v>
      </c>
      <c r="C3677" s="1532" t="s">
        <v>2041</v>
      </c>
      <c r="D3677" s="1532" t="s">
        <v>233</v>
      </c>
      <c r="E3677" s="1533">
        <f t="shared" si="20"/>
        <v>79</v>
      </c>
      <c r="F3677" s="1534">
        <v>59.01</v>
      </c>
      <c r="G3677" s="1535">
        <v>19.989999999999998</v>
      </c>
      <c r="H3677" s="1568" t="s">
        <v>58</v>
      </c>
      <c r="I3677" s="1536">
        <v>0.09</v>
      </c>
      <c r="J3677" s="1569">
        <v>0.22</v>
      </c>
      <c r="K3677" s="1536">
        <v>0.15</v>
      </c>
      <c r="L3677" s="1570" t="s">
        <v>107</v>
      </c>
      <c r="M3677" s="1536" t="s">
        <v>2606</v>
      </c>
      <c r="N3677" s="1571" t="s">
        <v>580</v>
      </c>
      <c r="O3677" s="1572" t="s">
        <v>390</v>
      </c>
    </row>
    <row r="3678" spans="2:15" s="1305" customFormat="1" ht="27.75" customHeight="1" x14ac:dyDescent="0.2">
      <c r="B3678" s="1573" t="s">
        <v>3367</v>
      </c>
      <c r="C3678" s="1532" t="s">
        <v>2041</v>
      </c>
      <c r="D3678" s="1532" t="s">
        <v>233</v>
      </c>
      <c r="E3678" s="1533">
        <f t="shared" si="20"/>
        <v>79</v>
      </c>
      <c r="F3678" s="1534">
        <v>59.01</v>
      </c>
      <c r="G3678" s="1535">
        <v>19.989999999999998</v>
      </c>
      <c r="H3678" s="1568" t="s">
        <v>58</v>
      </c>
      <c r="I3678" s="1536">
        <v>0.09</v>
      </c>
      <c r="J3678" s="1569">
        <v>0.22</v>
      </c>
      <c r="K3678" s="1536">
        <v>0.15</v>
      </c>
      <c r="L3678" s="1570" t="s">
        <v>107</v>
      </c>
      <c r="M3678" s="1536" t="s">
        <v>2606</v>
      </c>
      <c r="N3678" s="1571" t="s">
        <v>580</v>
      </c>
      <c r="O3678" s="1572" t="s">
        <v>390</v>
      </c>
    </row>
    <row r="3679" spans="2:15" s="1305" customFormat="1" ht="27.75" customHeight="1" x14ac:dyDescent="0.2">
      <c r="B3679" s="1573" t="s">
        <v>3368</v>
      </c>
      <c r="C3679" s="1532" t="s">
        <v>2041</v>
      </c>
      <c r="D3679" s="1532" t="s">
        <v>233</v>
      </c>
      <c r="E3679" s="1533">
        <f t="shared" si="20"/>
        <v>99</v>
      </c>
      <c r="F3679" s="1534">
        <v>79.010000000000005</v>
      </c>
      <c r="G3679" s="1535">
        <v>19.989999999999998</v>
      </c>
      <c r="H3679" s="1568" t="s">
        <v>58</v>
      </c>
      <c r="I3679" s="1536">
        <v>8.5999999999999993E-2</v>
      </c>
      <c r="J3679" s="1569">
        <v>0.22</v>
      </c>
      <c r="K3679" s="1536">
        <v>0.15</v>
      </c>
      <c r="L3679" s="1570" t="s">
        <v>2927</v>
      </c>
      <c r="M3679" s="1536" t="s">
        <v>2928</v>
      </c>
      <c r="N3679" s="1571" t="s">
        <v>883</v>
      </c>
      <c r="O3679" s="1572" t="s">
        <v>390</v>
      </c>
    </row>
    <row r="3680" spans="2:15" s="1305" customFormat="1" ht="27.75" customHeight="1" x14ac:dyDescent="0.2">
      <c r="B3680" s="1573" t="s">
        <v>3369</v>
      </c>
      <c r="C3680" s="1532" t="s">
        <v>2041</v>
      </c>
      <c r="D3680" s="1532" t="s">
        <v>233</v>
      </c>
      <c r="E3680" s="1533">
        <f t="shared" si="20"/>
        <v>99</v>
      </c>
      <c r="F3680" s="1534">
        <v>79.010000000000005</v>
      </c>
      <c r="G3680" s="1535">
        <v>19.989999999999998</v>
      </c>
      <c r="H3680" s="1568" t="s">
        <v>58</v>
      </c>
      <c r="I3680" s="1536">
        <v>8.5999999999999993E-2</v>
      </c>
      <c r="J3680" s="1569">
        <v>0.22</v>
      </c>
      <c r="K3680" s="1536">
        <v>0.15</v>
      </c>
      <c r="L3680" s="1570" t="s">
        <v>2927</v>
      </c>
      <c r="M3680" s="1536" t="s">
        <v>2928</v>
      </c>
      <c r="N3680" s="1571" t="s">
        <v>883</v>
      </c>
      <c r="O3680" s="1572" t="s">
        <v>390</v>
      </c>
    </row>
    <row r="3681" spans="2:15" s="1305" customFormat="1" ht="42" customHeight="1" x14ac:dyDescent="0.2">
      <c r="B3681" s="1573" t="s">
        <v>3370</v>
      </c>
      <c r="C3681" s="1532" t="s">
        <v>2041</v>
      </c>
      <c r="D3681" s="1532" t="s">
        <v>233</v>
      </c>
      <c r="E3681" s="1533">
        <f t="shared" si="20"/>
        <v>99</v>
      </c>
      <c r="F3681" s="1534">
        <v>79.010000000000005</v>
      </c>
      <c r="G3681" s="1535">
        <v>19.989999999999998</v>
      </c>
      <c r="H3681" s="1568" t="s">
        <v>58</v>
      </c>
      <c r="I3681" s="1536">
        <v>8.5999999999999993E-2</v>
      </c>
      <c r="J3681" s="1569">
        <v>0.22</v>
      </c>
      <c r="K3681" s="1536">
        <v>0.15</v>
      </c>
      <c r="L3681" s="1570" t="s">
        <v>2927</v>
      </c>
      <c r="M3681" s="1536" t="s">
        <v>2928</v>
      </c>
      <c r="N3681" s="1571" t="s">
        <v>883</v>
      </c>
      <c r="O3681" s="1572" t="s">
        <v>390</v>
      </c>
    </row>
    <row r="3682" spans="2:15" s="1305" customFormat="1" ht="27.75" customHeight="1" x14ac:dyDescent="0.2">
      <c r="B3682" s="1573" t="s">
        <v>3371</v>
      </c>
      <c r="C3682" s="1532" t="s">
        <v>2041</v>
      </c>
      <c r="D3682" s="1532" t="s">
        <v>233</v>
      </c>
      <c r="E3682" s="1533">
        <f t="shared" si="20"/>
        <v>120</v>
      </c>
      <c r="F3682" s="1534">
        <v>100.01</v>
      </c>
      <c r="G3682" s="1535">
        <v>19.989999999999998</v>
      </c>
      <c r="H3682" s="1568" t="s">
        <v>58</v>
      </c>
      <c r="I3682" s="1536">
        <v>8.5999999999999993E-2</v>
      </c>
      <c r="J3682" s="1569">
        <v>0.22</v>
      </c>
      <c r="K3682" s="1536">
        <v>0.15</v>
      </c>
      <c r="L3682" s="1570" t="s">
        <v>2995</v>
      </c>
      <c r="M3682" s="1536" t="s">
        <v>2996</v>
      </c>
      <c r="N3682" s="1571" t="s">
        <v>1474</v>
      </c>
      <c r="O3682" s="1572" t="s">
        <v>390</v>
      </c>
    </row>
    <row r="3683" spans="2:15" s="1305" customFormat="1" ht="27.75" customHeight="1" x14ac:dyDescent="0.2">
      <c r="B3683" s="1573" t="s">
        <v>3372</v>
      </c>
      <c r="C3683" s="1532" t="s">
        <v>2041</v>
      </c>
      <c r="D3683" s="1532" t="s">
        <v>233</v>
      </c>
      <c r="E3683" s="1533">
        <f t="shared" si="20"/>
        <v>120</v>
      </c>
      <c r="F3683" s="1534">
        <v>100.01</v>
      </c>
      <c r="G3683" s="1535">
        <v>19.989999999999998</v>
      </c>
      <c r="H3683" s="1568" t="s">
        <v>58</v>
      </c>
      <c r="I3683" s="1536">
        <v>8.5999999999999993E-2</v>
      </c>
      <c r="J3683" s="1569">
        <v>0.22</v>
      </c>
      <c r="K3683" s="1536">
        <v>0.15</v>
      </c>
      <c r="L3683" s="1570" t="s">
        <v>2995</v>
      </c>
      <c r="M3683" s="1536" t="s">
        <v>2996</v>
      </c>
      <c r="N3683" s="1571" t="s">
        <v>1474</v>
      </c>
      <c r="O3683" s="1572" t="s">
        <v>390</v>
      </c>
    </row>
    <row r="3684" spans="2:15" s="1305" customFormat="1" ht="27.75" customHeight="1" x14ac:dyDescent="0.2">
      <c r="B3684" s="1573" t="s">
        <v>3373</v>
      </c>
      <c r="C3684" s="1532" t="s">
        <v>2041</v>
      </c>
      <c r="D3684" s="1532" t="s">
        <v>233</v>
      </c>
      <c r="E3684" s="1533">
        <f t="shared" si="20"/>
        <v>120</v>
      </c>
      <c r="F3684" s="1534">
        <v>100.01</v>
      </c>
      <c r="G3684" s="1535">
        <v>19.989999999999998</v>
      </c>
      <c r="H3684" s="1568" t="s">
        <v>58</v>
      </c>
      <c r="I3684" s="1536">
        <v>8.5999999999999993E-2</v>
      </c>
      <c r="J3684" s="1569">
        <v>0.22</v>
      </c>
      <c r="K3684" s="1536">
        <v>0.15</v>
      </c>
      <c r="L3684" s="1570" t="s">
        <v>2995</v>
      </c>
      <c r="M3684" s="1536" t="s">
        <v>2996</v>
      </c>
      <c r="N3684" s="1571" t="s">
        <v>1474</v>
      </c>
      <c r="O3684" s="1572" t="s">
        <v>390</v>
      </c>
    </row>
    <row r="3685" spans="2:15" s="1305" customFormat="1" ht="18" customHeight="1" x14ac:dyDescent="0.2">
      <c r="B3685" s="1574"/>
      <c r="C3685" s="1575"/>
      <c r="D3685" s="1575"/>
      <c r="E3685" s="1576"/>
      <c r="F3685" s="1577"/>
      <c r="G3685" s="1576"/>
      <c r="H3685" s="1576"/>
      <c r="I3685" s="1578"/>
      <c r="J3685" s="1579"/>
      <c r="K3685" s="1578"/>
      <c r="L3685" s="1580"/>
      <c r="M3685" s="1578"/>
      <c r="N3685" s="1581"/>
      <c r="O3685" s="1582"/>
    </row>
    <row r="3686" spans="2:15" s="1305" customFormat="1" ht="32.25" customHeight="1" x14ac:dyDescent="0.2">
      <c r="B3686" s="1531" t="s">
        <v>3354</v>
      </c>
      <c r="C3686" s="1583" t="s">
        <v>783</v>
      </c>
      <c r="D3686" s="1532" t="s">
        <v>233</v>
      </c>
      <c r="E3686" s="1533">
        <f>+F3686+G3686</f>
        <v>30</v>
      </c>
      <c r="F3686" s="1534">
        <v>10.01</v>
      </c>
      <c r="G3686" s="1535">
        <v>19.989999999999998</v>
      </c>
      <c r="H3686" s="1568" t="s">
        <v>58</v>
      </c>
      <c r="I3686" s="1536">
        <v>0.1</v>
      </c>
      <c r="J3686" s="1569">
        <v>0.22</v>
      </c>
      <c r="K3686" s="1536">
        <v>0.15</v>
      </c>
      <c r="L3686" s="1570" t="s">
        <v>2183</v>
      </c>
      <c r="M3686" s="1536" t="s">
        <v>1781</v>
      </c>
      <c r="N3686" s="1571" t="s">
        <v>1782</v>
      </c>
      <c r="O3686" s="1572" t="s">
        <v>763</v>
      </c>
    </row>
    <row r="3687" spans="2:15" s="1305" customFormat="1" ht="32.25" customHeight="1" x14ac:dyDescent="0.2">
      <c r="B3687" s="1531" t="s">
        <v>3374</v>
      </c>
      <c r="C3687" s="1583" t="s">
        <v>783</v>
      </c>
      <c r="D3687" s="1532" t="s">
        <v>233</v>
      </c>
      <c r="E3687" s="1533">
        <f t="shared" ref="E3687:E3706" si="21">+F3687+G3687</f>
        <v>30</v>
      </c>
      <c r="F3687" s="1534">
        <v>10.01</v>
      </c>
      <c r="G3687" s="1535">
        <v>19.989999999999998</v>
      </c>
      <c r="H3687" s="1568" t="s">
        <v>58</v>
      </c>
      <c r="I3687" s="1536">
        <v>0.1</v>
      </c>
      <c r="J3687" s="1569">
        <v>0.22</v>
      </c>
      <c r="K3687" s="1536">
        <v>0.15</v>
      </c>
      <c r="L3687" s="1570" t="s">
        <v>2183</v>
      </c>
      <c r="M3687" s="1536" t="s">
        <v>1781</v>
      </c>
      <c r="N3687" s="1571" t="s">
        <v>1782</v>
      </c>
      <c r="O3687" s="1572" t="s">
        <v>763</v>
      </c>
    </row>
    <row r="3688" spans="2:15" s="1305" customFormat="1" ht="32.25" customHeight="1" x14ac:dyDescent="0.2">
      <c r="B3688" s="1531" t="s">
        <v>3355</v>
      </c>
      <c r="C3688" s="1583" t="s">
        <v>783</v>
      </c>
      <c r="D3688" s="1532" t="s">
        <v>233</v>
      </c>
      <c r="E3688" s="1533">
        <f t="shared" si="21"/>
        <v>30</v>
      </c>
      <c r="F3688" s="1534">
        <v>10.01</v>
      </c>
      <c r="G3688" s="1535">
        <v>19.989999999999998</v>
      </c>
      <c r="H3688" s="1568" t="s">
        <v>58</v>
      </c>
      <c r="I3688" s="1536">
        <v>0.1</v>
      </c>
      <c r="J3688" s="1569">
        <v>0.22</v>
      </c>
      <c r="K3688" s="1536">
        <v>0.15</v>
      </c>
      <c r="L3688" s="1570" t="s">
        <v>2183</v>
      </c>
      <c r="M3688" s="1536" t="s">
        <v>1781</v>
      </c>
      <c r="N3688" s="1571" t="s">
        <v>1782</v>
      </c>
      <c r="O3688" s="1572" t="s">
        <v>763</v>
      </c>
    </row>
    <row r="3689" spans="2:15" s="1305" customFormat="1" ht="32.25" customHeight="1" x14ac:dyDescent="0.2">
      <c r="B3689" s="1573" t="s">
        <v>3356</v>
      </c>
      <c r="C3689" s="1583" t="s">
        <v>783</v>
      </c>
      <c r="D3689" s="1532" t="s">
        <v>233</v>
      </c>
      <c r="E3689" s="1533">
        <f t="shared" si="21"/>
        <v>39</v>
      </c>
      <c r="F3689" s="1534">
        <v>19.010000000000002</v>
      </c>
      <c r="G3689" s="1535">
        <v>19.989999999999998</v>
      </c>
      <c r="H3689" s="1568" t="s">
        <v>58</v>
      </c>
      <c r="I3689" s="1536">
        <v>0.1</v>
      </c>
      <c r="J3689" s="1569">
        <v>0.22</v>
      </c>
      <c r="K3689" s="1536">
        <v>0.15</v>
      </c>
      <c r="L3689" s="1570" t="s">
        <v>2999</v>
      </c>
      <c r="M3689" s="1536" t="s">
        <v>2476</v>
      </c>
      <c r="N3689" s="1571" t="s">
        <v>89</v>
      </c>
      <c r="O3689" s="1572" t="s">
        <v>763</v>
      </c>
    </row>
    <row r="3690" spans="2:15" s="1305" customFormat="1" ht="32.25" customHeight="1" x14ac:dyDescent="0.2">
      <c r="B3690" s="1573" t="s">
        <v>3357</v>
      </c>
      <c r="C3690" s="1583" t="s">
        <v>783</v>
      </c>
      <c r="D3690" s="1532" t="s">
        <v>233</v>
      </c>
      <c r="E3690" s="1533">
        <f t="shared" si="21"/>
        <v>39</v>
      </c>
      <c r="F3690" s="1534">
        <v>19.010000000000002</v>
      </c>
      <c r="G3690" s="1535">
        <v>19.989999999999998</v>
      </c>
      <c r="H3690" s="1568" t="s">
        <v>58</v>
      </c>
      <c r="I3690" s="1536">
        <v>0.1</v>
      </c>
      <c r="J3690" s="1569">
        <v>0.22</v>
      </c>
      <c r="K3690" s="1536">
        <v>0.15</v>
      </c>
      <c r="L3690" s="1570" t="s">
        <v>2999</v>
      </c>
      <c r="M3690" s="1536" t="s">
        <v>2476</v>
      </c>
      <c r="N3690" s="1571" t="s">
        <v>89</v>
      </c>
      <c r="O3690" s="1572" t="s">
        <v>763</v>
      </c>
    </row>
    <row r="3691" spans="2:15" s="1305" customFormat="1" ht="32.25" customHeight="1" x14ac:dyDescent="0.2">
      <c r="B3691" s="1573" t="s">
        <v>3358</v>
      </c>
      <c r="C3691" s="1583" t="s">
        <v>783</v>
      </c>
      <c r="D3691" s="1532" t="s">
        <v>233</v>
      </c>
      <c r="E3691" s="1533">
        <f t="shared" si="21"/>
        <v>39</v>
      </c>
      <c r="F3691" s="1534">
        <v>19.010000000000002</v>
      </c>
      <c r="G3691" s="1535">
        <v>19.989999999999998</v>
      </c>
      <c r="H3691" s="1568" t="s">
        <v>58</v>
      </c>
      <c r="I3691" s="1536">
        <v>0.1</v>
      </c>
      <c r="J3691" s="1569">
        <v>0.22</v>
      </c>
      <c r="K3691" s="1536">
        <v>0.15</v>
      </c>
      <c r="L3691" s="1570" t="s">
        <v>2999</v>
      </c>
      <c r="M3691" s="1536" t="s">
        <v>2476</v>
      </c>
      <c r="N3691" s="1571" t="s">
        <v>89</v>
      </c>
      <c r="O3691" s="1572" t="s">
        <v>763</v>
      </c>
    </row>
    <row r="3692" spans="2:15" s="1305" customFormat="1" ht="32.25" customHeight="1" x14ac:dyDescent="0.2">
      <c r="B3692" s="1573" t="s">
        <v>3359</v>
      </c>
      <c r="C3692" s="1583" t="s">
        <v>783</v>
      </c>
      <c r="D3692" s="1532" t="s">
        <v>233</v>
      </c>
      <c r="E3692" s="1533">
        <f t="shared" si="21"/>
        <v>49</v>
      </c>
      <c r="F3692" s="1534">
        <v>29.01</v>
      </c>
      <c r="G3692" s="1535">
        <v>19.989999999999998</v>
      </c>
      <c r="H3692" s="1568" t="s">
        <v>58</v>
      </c>
      <c r="I3692" s="1536">
        <v>0.1</v>
      </c>
      <c r="J3692" s="1569">
        <v>0.22</v>
      </c>
      <c r="K3692" s="1536">
        <v>0.15</v>
      </c>
      <c r="L3692" s="1570" t="s">
        <v>110</v>
      </c>
      <c r="M3692" s="1536" t="s">
        <v>2981</v>
      </c>
      <c r="N3692" s="1571" t="s">
        <v>2982</v>
      </c>
      <c r="O3692" s="1572" t="s">
        <v>763</v>
      </c>
    </row>
    <row r="3693" spans="2:15" s="1305" customFormat="1" ht="32.25" customHeight="1" x14ac:dyDescent="0.2">
      <c r="B3693" s="1573" t="s">
        <v>3360</v>
      </c>
      <c r="C3693" s="1583" t="s">
        <v>783</v>
      </c>
      <c r="D3693" s="1532" t="s">
        <v>233</v>
      </c>
      <c r="E3693" s="1533">
        <f t="shared" si="21"/>
        <v>49</v>
      </c>
      <c r="F3693" s="1534">
        <v>29.01</v>
      </c>
      <c r="G3693" s="1535">
        <v>19.989999999999998</v>
      </c>
      <c r="H3693" s="1568" t="s">
        <v>58</v>
      </c>
      <c r="I3693" s="1536">
        <v>0.1</v>
      </c>
      <c r="J3693" s="1569">
        <v>0.22</v>
      </c>
      <c r="K3693" s="1536">
        <v>0.15</v>
      </c>
      <c r="L3693" s="1570" t="s">
        <v>110</v>
      </c>
      <c r="M3693" s="1536" t="s">
        <v>2981</v>
      </c>
      <c r="N3693" s="1571" t="s">
        <v>2982</v>
      </c>
      <c r="O3693" s="1572" t="s">
        <v>763</v>
      </c>
    </row>
    <row r="3694" spans="2:15" s="1305" customFormat="1" ht="32.25" customHeight="1" x14ac:dyDescent="0.2">
      <c r="B3694" s="1573" t="s">
        <v>3361</v>
      </c>
      <c r="C3694" s="1583" t="s">
        <v>783</v>
      </c>
      <c r="D3694" s="1532" t="s">
        <v>233</v>
      </c>
      <c r="E3694" s="1533">
        <f t="shared" si="21"/>
        <v>49</v>
      </c>
      <c r="F3694" s="1534">
        <v>29.01</v>
      </c>
      <c r="G3694" s="1535">
        <v>19.989999999999998</v>
      </c>
      <c r="H3694" s="1568" t="s">
        <v>58</v>
      </c>
      <c r="I3694" s="1536">
        <v>0.1</v>
      </c>
      <c r="J3694" s="1569">
        <v>0.22</v>
      </c>
      <c r="K3694" s="1536">
        <v>0.15</v>
      </c>
      <c r="L3694" s="1570" t="s">
        <v>110</v>
      </c>
      <c r="M3694" s="1536" t="s">
        <v>2981</v>
      </c>
      <c r="N3694" s="1571" t="s">
        <v>2982</v>
      </c>
      <c r="O3694" s="1572" t="s">
        <v>763</v>
      </c>
    </row>
    <row r="3695" spans="2:15" s="1305" customFormat="1" ht="32.25" customHeight="1" x14ac:dyDescent="0.2">
      <c r="B3695" s="1573" t="s">
        <v>3362</v>
      </c>
      <c r="C3695" s="1583" t="s">
        <v>783</v>
      </c>
      <c r="D3695" s="1532" t="s">
        <v>233</v>
      </c>
      <c r="E3695" s="1533">
        <f t="shared" si="21"/>
        <v>59</v>
      </c>
      <c r="F3695" s="1534">
        <v>39.01</v>
      </c>
      <c r="G3695" s="1535">
        <v>19.989999999999998</v>
      </c>
      <c r="H3695" s="1568" t="s">
        <v>58</v>
      </c>
      <c r="I3695" s="1536">
        <v>9.8000000000000004E-2</v>
      </c>
      <c r="J3695" s="1569">
        <v>0.22</v>
      </c>
      <c r="K3695" s="1536">
        <v>0.15</v>
      </c>
      <c r="L3695" s="1570" t="s">
        <v>2197</v>
      </c>
      <c r="M3695" s="1536" t="s">
        <v>101</v>
      </c>
      <c r="N3695" s="1571" t="s">
        <v>102</v>
      </c>
      <c r="O3695" s="1572" t="s">
        <v>390</v>
      </c>
    </row>
    <row r="3696" spans="2:15" s="1305" customFormat="1" ht="32.25" customHeight="1" x14ac:dyDescent="0.2">
      <c r="B3696" s="1573" t="s">
        <v>3363</v>
      </c>
      <c r="C3696" s="1583" t="s">
        <v>783</v>
      </c>
      <c r="D3696" s="1532" t="s">
        <v>233</v>
      </c>
      <c r="E3696" s="1533">
        <f t="shared" si="21"/>
        <v>59</v>
      </c>
      <c r="F3696" s="1534">
        <v>39.01</v>
      </c>
      <c r="G3696" s="1535">
        <v>19.989999999999998</v>
      </c>
      <c r="H3696" s="1568" t="s">
        <v>58</v>
      </c>
      <c r="I3696" s="1536">
        <v>9.8000000000000004E-2</v>
      </c>
      <c r="J3696" s="1569">
        <v>0.22</v>
      </c>
      <c r="K3696" s="1536">
        <v>0.15</v>
      </c>
      <c r="L3696" s="1570" t="s">
        <v>2197</v>
      </c>
      <c r="M3696" s="1536" t="s">
        <v>101</v>
      </c>
      <c r="N3696" s="1571" t="s">
        <v>102</v>
      </c>
      <c r="O3696" s="1572" t="s">
        <v>390</v>
      </c>
    </row>
    <row r="3697" spans="2:15" s="1305" customFormat="1" ht="32.25" customHeight="1" x14ac:dyDescent="0.2">
      <c r="B3697" s="1573" t="s">
        <v>3364</v>
      </c>
      <c r="C3697" s="1583" t="s">
        <v>783</v>
      </c>
      <c r="D3697" s="1532" t="s">
        <v>233</v>
      </c>
      <c r="E3697" s="1533">
        <f t="shared" si="21"/>
        <v>59</v>
      </c>
      <c r="F3697" s="1534">
        <v>39.01</v>
      </c>
      <c r="G3697" s="1535">
        <v>19.989999999999998</v>
      </c>
      <c r="H3697" s="1568" t="s">
        <v>58</v>
      </c>
      <c r="I3697" s="1536">
        <v>9.8000000000000004E-2</v>
      </c>
      <c r="J3697" s="1569">
        <v>0.22</v>
      </c>
      <c r="K3697" s="1536">
        <v>0.15</v>
      </c>
      <c r="L3697" s="1570" t="s">
        <v>2197</v>
      </c>
      <c r="M3697" s="1536" t="s">
        <v>101</v>
      </c>
      <c r="N3697" s="1571" t="s">
        <v>102</v>
      </c>
      <c r="O3697" s="1572" t="s">
        <v>390</v>
      </c>
    </row>
    <row r="3698" spans="2:15" s="1305" customFormat="1" ht="32.25" customHeight="1" x14ac:dyDescent="0.2">
      <c r="B3698" s="1573" t="s">
        <v>3365</v>
      </c>
      <c r="C3698" s="1583" t="s">
        <v>783</v>
      </c>
      <c r="D3698" s="1532" t="s">
        <v>233</v>
      </c>
      <c r="E3698" s="1533">
        <f t="shared" si="21"/>
        <v>79</v>
      </c>
      <c r="F3698" s="1534">
        <v>59.01</v>
      </c>
      <c r="G3698" s="1535">
        <v>19.989999999999998</v>
      </c>
      <c r="H3698" s="1568" t="s">
        <v>58</v>
      </c>
      <c r="I3698" s="1536">
        <v>0.09</v>
      </c>
      <c r="J3698" s="1569">
        <v>0.22</v>
      </c>
      <c r="K3698" s="1536">
        <v>0.15</v>
      </c>
      <c r="L3698" s="1570" t="s">
        <v>107</v>
      </c>
      <c r="M3698" s="1536" t="s">
        <v>2606</v>
      </c>
      <c r="N3698" s="1571" t="s">
        <v>580</v>
      </c>
      <c r="O3698" s="1572" t="s">
        <v>390</v>
      </c>
    </row>
    <row r="3699" spans="2:15" s="1305" customFormat="1" ht="32.25" customHeight="1" x14ac:dyDescent="0.2">
      <c r="B3699" s="1573" t="s">
        <v>3366</v>
      </c>
      <c r="C3699" s="1583" t="s">
        <v>783</v>
      </c>
      <c r="D3699" s="1532" t="s">
        <v>233</v>
      </c>
      <c r="E3699" s="1533">
        <f t="shared" si="21"/>
        <v>79</v>
      </c>
      <c r="F3699" s="1534">
        <v>59.01</v>
      </c>
      <c r="G3699" s="1535">
        <v>19.989999999999998</v>
      </c>
      <c r="H3699" s="1568" t="s">
        <v>58</v>
      </c>
      <c r="I3699" s="1536">
        <v>0.09</v>
      </c>
      <c r="J3699" s="1569">
        <v>0.22</v>
      </c>
      <c r="K3699" s="1536">
        <v>0.15</v>
      </c>
      <c r="L3699" s="1570" t="s">
        <v>107</v>
      </c>
      <c r="M3699" s="1536" t="s">
        <v>2606</v>
      </c>
      <c r="N3699" s="1571" t="s">
        <v>580</v>
      </c>
      <c r="O3699" s="1572" t="s">
        <v>390</v>
      </c>
    </row>
    <row r="3700" spans="2:15" s="1305" customFormat="1" ht="32.25" customHeight="1" x14ac:dyDescent="0.2">
      <c r="B3700" s="1573" t="s">
        <v>3367</v>
      </c>
      <c r="C3700" s="1583" t="s">
        <v>783</v>
      </c>
      <c r="D3700" s="1532" t="s">
        <v>233</v>
      </c>
      <c r="E3700" s="1533">
        <f t="shared" si="21"/>
        <v>79</v>
      </c>
      <c r="F3700" s="1534">
        <v>59.01</v>
      </c>
      <c r="G3700" s="1535">
        <v>19.989999999999998</v>
      </c>
      <c r="H3700" s="1568" t="s">
        <v>58</v>
      </c>
      <c r="I3700" s="1536">
        <v>0.09</v>
      </c>
      <c r="J3700" s="1569">
        <v>0.22</v>
      </c>
      <c r="K3700" s="1536">
        <v>0.15</v>
      </c>
      <c r="L3700" s="1570" t="s">
        <v>107</v>
      </c>
      <c r="M3700" s="1536" t="s">
        <v>2606</v>
      </c>
      <c r="N3700" s="1571" t="s">
        <v>580</v>
      </c>
      <c r="O3700" s="1572" t="s">
        <v>390</v>
      </c>
    </row>
    <row r="3701" spans="2:15" s="1305" customFormat="1" ht="32.25" customHeight="1" x14ac:dyDescent="0.2">
      <c r="B3701" s="1573" t="s">
        <v>3368</v>
      </c>
      <c r="C3701" s="1583" t="s">
        <v>783</v>
      </c>
      <c r="D3701" s="1532" t="s">
        <v>233</v>
      </c>
      <c r="E3701" s="1533">
        <f t="shared" si="21"/>
        <v>99</v>
      </c>
      <c r="F3701" s="1534">
        <v>79.010000000000005</v>
      </c>
      <c r="G3701" s="1535">
        <v>19.989999999999998</v>
      </c>
      <c r="H3701" s="1568" t="s">
        <v>58</v>
      </c>
      <c r="I3701" s="1536">
        <v>8.5999999999999993E-2</v>
      </c>
      <c r="J3701" s="1569">
        <v>0.22</v>
      </c>
      <c r="K3701" s="1536">
        <v>0.15</v>
      </c>
      <c r="L3701" s="1570" t="s">
        <v>2927</v>
      </c>
      <c r="M3701" s="1536" t="s">
        <v>2928</v>
      </c>
      <c r="N3701" s="1571" t="s">
        <v>883</v>
      </c>
      <c r="O3701" s="1572" t="s">
        <v>390</v>
      </c>
    </row>
    <row r="3702" spans="2:15" s="1305" customFormat="1" ht="32.25" customHeight="1" x14ac:dyDescent="0.2">
      <c r="B3702" s="1573" t="s">
        <v>3369</v>
      </c>
      <c r="C3702" s="1583" t="s">
        <v>783</v>
      </c>
      <c r="D3702" s="1532" t="s">
        <v>233</v>
      </c>
      <c r="E3702" s="1533">
        <f t="shared" si="21"/>
        <v>99</v>
      </c>
      <c r="F3702" s="1534">
        <v>79.010000000000005</v>
      </c>
      <c r="G3702" s="1535">
        <v>19.989999999999998</v>
      </c>
      <c r="H3702" s="1568" t="s">
        <v>58</v>
      </c>
      <c r="I3702" s="1536">
        <v>8.5999999999999993E-2</v>
      </c>
      <c r="J3702" s="1569">
        <v>0.22</v>
      </c>
      <c r="K3702" s="1536">
        <v>0.15</v>
      </c>
      <c r="L3702" s="1570" t="s">
        <v>2927</v>
      </c>
      <c r="M3702" s="1536" t="s">
        <v>2928</v>
      </c>
      <c r="N3702" s="1571" t="s">
        <v>883</v>
      </c>
      <c r="O3702" s="1572" t="s">
        <v>390</v>
      </c>
    </row>
    <row r="3703" spans="2:15" s="1305" customFormat="1" ht="32.25" customHeight="1" x14ac:dyDescent="0.2">
      <c r="B3703" s="1573" t="s">
        <v>3370</v>
      </c>
      <c r="C3703" s="1583" t="s">
        <v>783</v>
      </c>
      <c r="D3703" s="1532" t="s">
        <v>233</v>
      </c>
      <c r="E3703" s="1533">
        <f t="shared" si="21"/>
        <v>99</v>
      </c>
      <c r="F3703" s="1534">
        <v>79.010000000000005</v>
      </c>
      <c r="G3703" s="1535">
        <v>19.989999999999998</v>
      </c>
      <c r="H3703" s="1568" t="s">
        <v>58</v>
      </c>
      <c r="I3703" s="1536">
        <v>8.5999999999999993E-2</v>
      </c>
      <c r="J3703" s="1569">
        <v>0.22</v>
      </c>
      <c r="K3703" s="1536">
        <v>0.15</v>
      </c>
      <c r="L3703" s="1570" t="s">
        <v>2927</v>
      </c>
      <c r="M3703" s="1536" t="s">
        <v>2928</v>
      </c>
      <c r="N3703" s="1571" t="s">
        <v>883</v>
      </c>
      <c r="O3703" s="1572" t="s">
        <v>390</v>
      </c>
    </row>
    <row r="3704" spans="2:15" s="1305" customFormat="1" ht="32.25" customHeight="1" x14ac:dyDescent="0.2">
      <c r="B3704" s="1573" t="s">
        <v>3371</v>
      </c>
      <c r="C3704" s="1583" t="s">
        <v>783</v>
      </c>
      <c r="D3704" s="1532" t="s">
        <v>233</v>
      </c>
      <c r="E3704" s="1533">
        <f t="shared" si="21"/>
        <v>120</v>
      </c>
      <c r="F3704" s="1534">
        <v>100.01</v>
      </c>
      <c r="G3704" s="1535">
        <v>19.989999999999998</v>
      </c>
      <c r="H3704" s="1568" t="s">
        <v>58</v>
      </c>
      <c r="I3704" s="1536">
        <v>8.5999999999999993E-2</v>
      </c>
      <c r="J3704" s="1569">
        <v>0.22</v>
      </c>
      <c r="K3704" s="1536">
        <v>0.15</v>
      </c>
      <c r="L3704" s="1570" t="s">
        <v>2995</v>
      </c>
      <c r="M3704" s="1536" t="s">
        <v>2996</v>
      </c>
      <c r="N3704" s="1571" t="s">
        <v>1474</v>
      </c>
      <c r="O3704" s="1572" t="s">
        <v>390</v>
      </c>
    </row>
    <row r="3705" spans="2:15" s="1305" customFormat="1" ht="32.25" customHeight="1" x14ac:dyDescent="0.2">
      <c r="B3705" s="1573" t="s">
        <v>3372</v>
      </c>
      <c r="C3705" s="1583" t="s">
        <v>783</v>
      </c>
      <c r="D3705" s="1532" t="s">
        <v>233</v>
      </c>
      <c r="E3705" s="1533">
        <f t="shared" si="21"/>
        <v>120</v>
      </c>
      <c r="F3705" s="1534">
        <v>100.01</v>
      </c>
      <c r="G3705" s="1535">
        <v>19.989999999999998</v>
      </c>
      <c r="H3705" s="1568" t="s">
        <v>58</v>
      </c>
      <c r="I3705" s="1536">
        <v>8.5999999999999993E-2</v>
      </c>
      <c r="J3705" s="1569">
        <v>0.22</v>
      </c>
      <c r="K3705" s="1536">
        <v>0.15</v>
      </c>
      <c r="L3705" s="1570" t="s">
        <v>2995</v>
      </c>
      <c r="M3705" s="1536" t="s">
        <v>2996</v>
      </c>
      <c r="N3705" s="1571" t="s">
        <v>1474</v>
      </c>
      <c r="O3705" s="1572" t="s">
        <v>390</v>
      </c>
    </row>
    <row r="3706" spans="2:15" s="1305" customFormat="1" ht="40.5" customHeight="1" x14ac:dyDescent="0.2">
      <c r="B3706" s="1573" t="s">
        <v>3373</v>
      </c>
      <c r="C3706" s="1583" t="s">
        <v>783</v>
      </c>
      <c r="D3706" s="1532" t="s">
        <v>233</v>
      </c>
      <c r="E3706" s="1533">
        <f t="shared" si="21"/>
        <v>120</v>
      </c>
      <c r="F3706" s="1534">
        <v>100.01</v>
      </c>
      <c r="G3706" s="1535">
        <v>19.989999999999998</v>
      </c>
      <c r="H3706" s="1568" t="s">
        <v>58</v>
      </c>
      <c r="I3706" s="1536">
        <v>8.5999999999999993E-2</v>
      </c>
      <c r="J3706" s="1569">
        <v>0.22</v>
      </c>
      <c r="K3706" s="1536">
        <v>0.15</v>
      </c>
      <c r="L3706" s="1570" t="s">
        <v>2995</v>
      </c>
      <c r="M3706" s="1536" t="s">
        <v>2996</v>
      </c>
      <c r="N3706" s="1571" t="s">
        <v>1474</v>
      </c>
      <c r="O3706" s="1572" t="s">
        <v>390</v>
      </c>
    </row>
    <row r="3707" spans="2:15" s="1305" customFormat="1" ht="18" customHeight="1" x14ac:dyDescent="0.2">
      <c r="B3707" s="3893" t="s">
        <v>1996</v>
      </c>
      <c r="C3707" s="3894"/>
      <c r="D3707" s="1540"/>
      <c r="E3707" s="1540"/>
      <c r="F3707" s="772"/>
      <c r="G3707" s="772"/>
      <c r="H3707" s="772"/>
      <c r="I3707" s="712"/>
      <c r="J3707" s="712"/>
      <c r="K3707" s="712"/>
      <c r="L3707" s="712"/>
      <c r="M3707" s="712"/>
      <c r="N3707" s="712"/>
      <c r="O3707" s="729"/>
    </row>
    <row r="3708" spans="2:15" s="1305" customFormat="1" ht="18" customHeight="1" thickBot="1" x14ac:dyDescent="0.25">
      <c r="B3708" s="1567" t="s">
        <v>3352</v>
      </c>
      <c r="C3708" s="699"/>
      <c r="D3708" s="699"/>
      <c r="E3708" s="699"/>
      <c r="F3708" s="776"/>
      <c r="G3708" s="776"/>
      <c r="H3708" s="776"/>
      <c r="I3708" s="699"/>
      <c r="J3708" s="699"/>
      <c r="K3708" s="699"/>
      <c r="L3708" s="699"/>
      <c r="M3708" s="699"/>
      <c r="N3708" s="699"/>
      <c r="O3708" s="700"/>
    </row>
    <row r="3709" spans="2:15" s="1305" customFormat="1" ht="18" customHeight="1" thickTop="1" x14ac:dyDescent="0.3">
      <c r="B3709" s="4286" t="str">
        <f>+B3659</f>
        <v>.</v>
      </c>
      <c r="C3709" s="4286"/>
      <c r="D3709" s="534"/>
      <c r="E3709" s="534"/>
      <c r="F3709" s="534"/>
      <c r="G3709" s="506"/>
    </row>
    <row r="3710" spans="2:15" s="1305" customFormat="1" ht="18" customHeight="1" thickBot="1" x14ac:dyDescent="0.35">
      <c r="B3710" s="534"/>
      <c r="C3710" s="534"/>
      <c r="D3710" s="534"/>
      <c r="E3710" s="534"/>
      <c r="F3710" s="534"/>
      <c r="G3710" s="506"/>
    </row>
    <row r="3711" spans="2:15" s="1305" customFormat="1" ht="18" customHeight="1" thickTop="1" thickBot="1" x14ac:dyDescent="0.25">
      <c r="B3711" s="742"/>
      <c r="C3711" s="1042"/>
      <c r="D3711" s="1042"/>
      <c r="E3711" s="1042"/>
      <c r="F3711" s="1042"/>
      <c r="G3711" s="1042"/>
      <c r="H3711" s="1042"/>
      <c r="I3711" s="1042"/>
      <c r="J3711" s="1042"/>
      <c r="K3711" s="1042"/>
      <c r="L3711" s="1042"/>
      <c r="M3711" s="1042"/>
      <c r="N3711" s="1042"/>
      <c r="O3711" s="734"/>
    </row>
    <row r="3712" spans="2:15" s="1305" customFormat="1" ht="18" customHeight="1" thickTop="1" x14ac:dyDescent="0.2">
      <c r="B3712" s="1519" t="s">
        <v>3314</v>
      </c>
      <c r="C3712" s="1520"/>
      <c r="D3712" s="1520"/>
      <c r="E3712" s="1520"/>
      <c r="F3712" s="1520"/>
      <c r="G3712" s="1521"/>
      <c r="H3712" s="1521"/>
      <c r="I3712" s="1521"/>
      <c r="J3712" s="1521"/>
      <c r="K3712" s="1521"/>
      <c r="L3712" s="1522"/>
      <c r="M3712" s="1522"/>
      <c r="N3712" s="1522"/>
      <c r="O3712" s="1523"/>
    </row>
    <row r="3713" spans="2:15" s="1305" customFormat="1" ht="47.25" customHeight="1" x14ac:dyDescent="0.2">
      <c r="B3713" s="1524" t="s">
        <v>1003</v>
      </c>
      <c r="C3713" s="1525" t="s">
        <v>80</v>
      </c>
      <c r="D3713" s="1526" t="s">
        <v>1821</v>
      </c>
      <c r="E3713" s="1527" t="s">
        <v>535</v>
      </c>
      <c r="F3713" s="1527" t="s">
        <v>2966</v>
      </c>
      <c r="G3713" s="1528" t="s">
        <v>536</v>
      </c>
      <c r="H3713" s="1528" t="s">
        <v>537</v>
      </c>
      <c r="I3713" s="1525" t="s">
        <v>2967</v>
      </c>
      <c r="J3713" s="1525" t="s">
        <v>2968</v>
      </c>
      <c r="K3713" s="1525" t="s">
        <v>2969</v>
      </c>
      <c r="L3713" s="1525" t="s">
        <v>2970</v>
      </c>
      <c r="M3713" s="1525" t="s">
        <v>2971</v>
      </c>
      <c r="N3713" s="1529" t="s">
        <v>2972</v>
      </c>
      <c r="O3713" s="1530" t="s">
        <v>2039</v>
      </c>
    </row>
    <row r="3714" spans="2:15" s="1305" customFormat="1" ht="18" customHeight="1" x14ac:dyDescent="0.2">
      <c r="B3714" s="1710" t="s">
        <v>3315</v>
      </c>
      <c r="C3714" s="1532" t="s">
        <v>2041</v>
      </c>
      <c r="D3714" s="1532" t="s">
        <v>233</v>
      </c>
      <c r="E3714" s="1533">
        <v>18</v>
      </c>
      <c r="F3714" s="1535">
        <v>8.01</v>
      </c>
      <c r="G3714" s="1535">
        <f>+E3714-F3714</f>
        <v>9.99</v>
      </c>
      <c r="H3714" s="1568" t="s">
        <v>3316</v>
      </c>
      <c r="I3714" s="1711">
        <v>0.12</v>
      </c>
      <c r="J3714" s="1569">
        <v>0.22</v>
      </c>
      <c r="K3714" s="1711">
        <v>0.15</v>
      </c>
      <c r="L3714" s="1570" t="s">
        <v>1782</v>
      </c>
      <c r="M3714" s="1536" t="s">
        <v>235</v>
      </c>
      <c r="N3714" s="1571" t="s">
        <v>236</v>
      </c>
      <c r="O3714" s="1572" t="s">
        <v>2045</v>
      </c>
    </row>
    <row r="3715" spans="2:15" s="1305" customFormat="1" ht="18" customHeight="1" x14ac:dyDescent="0.2">
      <c r="B3715" s="1710" t="s">
        <v>3317</v>
      </c>
      <c r="C3715" s="1532" t="s">
        <v>2041</v>
      </c>
      <c r="D3715" s="1532" t="s">
        <v>233</v>
      </c>
      <c r="E3715" s="1533">
        <v>18</v>
      </c>
      <c r="F3715" s="1535">
        <v>8.01</v>
      </c>
      <c r="G3715" s="1535">
        <f t="shared" ref="G3715:G3747" si="22">+E3715-F3715</f>
        <v>9.99</v>
      </c>
      <c r="H3715" s="1568" t="s">
        <v>3316</v>
      </c>
      <c r="I3715" s="1711">
        <v>0.12</v>
      </c>
      <c r="J3715" s="1569">
        <v>0.22</v>
      </c>
      <c r="K3715" s="1711">
        <v>0.15</v>
      </c>
      <c r="L3715" s="1570" t="s">
        <v>1782</v>
      </c>
      <c r="M3715" s="1536" t="s">
        <v>235</v>
      </c>
      <c r="N3715" s="1571" t="s">
        <v>236</v>
      </c>
      <c r="O3715" s="1572" t="s">
        <v>2045</v>
      </c>
    </row>
    <row r="3716" spans="2:15" s="1305" customFormat="1" ht="18" customHeight="1" x14ac:dyDescent="0.2">
      <c r="B3716" s="1710" t="s">
        <v>3318</v>
      </c>
      <c r="C3716" s="1532" t="s">
        <v>2041</v>
      </c>
      <c r="D3716" s="1532" t="s">
        <v>233</v>
      </c>
      <c r="E3716" s="1533">
        <v>20</v>
      </c>
      <c r="F3716" s="1535">
        <v>10.01</v>
      </c>
      <c r="G3716" s="1535">
        <f t="shared" si="22"/>
        <v>9.99</v>
      </c>
      <c r="H3716" s="1568" t="s">
        <v>3316</v>
      </c>
      <c r="I3716" s="1711">
        <v>0.12</v>
      </c>
      <c r="J3716" s="1569">
        <v>0.22</v>
      </c>
      <c r="K3716" s="1711">
        <v>0.15</v>
      </c>
      <c r="L3716" s="1570" t="s">
        <v>1780</v>
      </c>
      <c r="M3716" s="1536" t="s">
        <v>1781</v>
      </c>
      <c r="N3716" s="1571" t="s">
        <v>1782</v>
      </c>
      <c r="O3716" s="1572" t="s">
        <v>2045</v>
      </c>
    </row>
    <row r="3717" spans="2:15" s="1305" customFormat="1" ht="18" customHeight="1" x14ac:dyDescent="0.2">
      <c r="B3717" s="1710" t="s">
        <v>3319</v>
      </c>
      <c r="C3717" s="1532" t="s">
        <v>2041</v>
      </c>
      <c r="D3717" s="1532" t="s">
        <v>233</v>
      </c>
      <c r="E3717" s="1533">
        <v>20</v>
      </c>
      <c r="F3717" s="1535">
        <v>10.01</v>
      </c>
      <c r="G3717" s="1535">
        <f t="shared" si="22"/>
        <v>9.99</v>
      </c>
      <c r="H3717" s="1568" t="s">
        <v>3316</v>
      </c>
      <c r="I3717" s="1711">
        <v>0.12</v>
      </c>
      <c r="J3717" s="1569">
        <v>0.22</v>
      </c>
      <c r="K3717" s="1711">
        <v>0.15</v>
      </c>
      <c r="L3717" s="1570" t="s">
        <v>1780</v>
      </c>
      <c r="M3717" s="1536" t="s">
        <v>1781</v>
      </c>
      <c r="N3717" s="1571" t="s">
        <v>1782</v>
      </c>
      <c r="O3717" s="1572" t="s">
        <v>2045</v>
      </c>
    </row>
    <row r="3718" spans="2:15" s="1305" customFormat="1" ht="18" customHeight="1" x14ac:dyDescent="0.2">
      <c r="B3718" s="1710" t="s">
        <v>3320</v>
      </c>
      <c r="C3718" s="1532" t="s">
        <v>2041</v>
      </c>
      <c r="D3718" s="1532" t="s">
        <v>233</v>
      </c>
      <c r="E3718" s="1533">
        <v>20</v>
      </c>
      <c r="F3718" s="1534">
        <v>10.01</v>
      </c>
      <c r="G3718" s="1535">
        <f t="shared" si="22"/>
        <v>9.99</v>
      </c>
      <c r="H3718" s="1568" t="s">
        <v>3316</v>
      </c>
      <c r="I3718" s="1711">
        <v>0.12</v>
      </c>
      <c r="J3718" s="1569">
        <v>0.22</v>
      </c>
      <c r="K3718" s="1711">
        <v>0.15</v>
      </c>
      <c r="L3718" s="1570" t="s">
        <v>1780</v>
      </c>
      <c r="M3718" s="1536" t="s">
        <v>1781</v>
      </c>
      <c r="N3718" s="1571" t="s">
        <v>1782</v>
      </c>
      <c r="O3718" s="1572" t="s">
        <v>2045</v>
      </c>
    </row>
    <row r="3719" spans="2:15" s="1305" customFormat="1" ht="18" customHeight="1" x14ac:dyDescent="0.2">
      <c r="B3719" s="1710" t="s">
        <v>3321</v>
      </c>
      <c r="C3719" s="1532" t="s">
        <v>2041</v>
      </c>
      <c r="D3719" s="1532" t="s">
        <v>233</v>
      </c>
      <c r="E3719" s="1533">
        <v>25</v>
      </c>
      <c r="F3719" s="1534">
        <v>15.01</v>
      </c>
      <c r="G3719" s="1535">
        <f t="shared" si="22"/>
        <v>9.99</v>
      </c>
      <c r="H3719" s="1568" t="s">
        <v>3316</v>
      </c>
      <c r="I3719" s="1711">
        <v>0.12</v>
      </c>
      <c r="J3719" s="1569">
        <v>0.22</v>
      </c>
      <c r="K3719" s="1711">
        <v>0.15</v>
      </c>
      <c r="L3719" s="1570" t="s">
        <v>1902</v>
      </c>
      <c r="M3719" s="1536" t="s">
        <v>2479</v>
      </c>
      <c r="N3719" s="1571" t="s">
        <v>2183</v>
      </c>
      <c r="O3719" s="1572" t="s">
        <v>2045</v>
      </c>
    </row>
    <row r="3720" spans="2:15" s="1305" customFormat="1" ht="18" customHeight="1" x14ac:dyDescent="0.2">
      <c r="B3720" s="1712" t="s">
        <v>3322</v>
      </c>
      <c r="C3720" s="1532" t="s">
        <v>2041</v>
      </c>
      <c r="D3720" s="1532" t="s">
        <v>233</v>
      </c>
      <c r="E3720" s="1533">
        <v>25</v>
      </c>
      <c r="F3720" s="1534">
        <v>15.01</v>
      </c>
      <c r="G3720" s="1535">
        <f t="shared" si="22"/>
        <v>9.99</v>
      </c>
      <c r="H3720" s="1568" t="s">
        <v>3316</v>
      </c>
      <c r="I3720" s="1711">
        <v>0.12</v>
      </c>
      <c r="J3720" s="1569">
        <v>0.22</v>
      </c>
      <c r="K3720" s="1711">
        <v>0.15</v>
      </c>
      <c r="L3720" s="1570" t="s">
        <v>1902</v>
      </c>
      <c r="M3720" s="1536" t="s">
        <v>2479</v>
      </c>
      <c r="N3720" s="1571" t="s">
        <v>2183</v>
      </c>
      <c r="O3720" s="1572" t="s">
        <v>2045</v>
      </c>
    </row>
    <row r="3721" spans="2:15" s="1305" customFormat="1" ht="18" customHeight="1" x14ac:dyDescent="0.2">
      <c r="B3721" s="1712" t="s">
        <v>3323</v>
      </c>
      <c r="C3721" s="1532" t="s">
        <v>2041</v>
      </c>
      <c r="D3721" s="1532" t="s">
        <v>233</v>
      </c>
      <c r="E3721" s="1533">
        <v>25</v>
      </c>
      <c r="F3721" s="1534">
        <v>15.01</v>
      </c>
      <c r="G3721" s="1535">
        <f t="shared" si="22"/>
        <v>9.99</v>
      </c>
      <c r="H3721" s="1568" t="s">
        <v>3316</v>
      </c>
      <c r="I3721" s="1711">
        <v>0.12</v>
      </c>
      <c r="J3721" s="1569">
        <v>0.22</v>
      </c>
      <c r="K3721" s="1711">
        <v>0.15</v>
      </c>
      <c r="L3721" s="1570" t="s">
        <v>1902</v>
      </c>
      <c r="M3721" s="1536" t="s">
        <v>2479</v>
      </c>
      <c r="N3721" s="1571" t="s">
        <v>2183</v>
      </c>
      <c r="O3721" s="1572" t="s">
        <v>2045</v>
      </c>
    </row>
    <row r="3722" spans="2:15" s="1305" customFormat="1" ht="18" customHeight="1" x14ac:dyDescent="0.2">
      <c r="B3722" s="1713" t="s">
        <v>3324</v>
      </c>
      <c r="C3722" s="1532" t="s">
        <v>2041</v>
      </c>
      <c r="D3722" s="1532" t="s">
        <v>233</v>
      </c>
      <c r="E3722" s="1533">
        <v>30</v>
      </c>
      <c r="F3722" s="1534">
        <v>10.01</v>
      </c>
      <c r="G3722" s="1535">
        <f t="shared" si="22"/>
        <v>19.990000000000002</v>
      </c>
      <c r="H3722" s="1568" t="s">
        <v>58</v>
      </c>
      <c r="I3722" s="1711">
        <v>0.12</v>
      </c>
      <c r="J3722" s="1569">
        <v>0.22</v>
      </c>
      <c r="K3722" s="1711">
        <v>0.15</v>
      </c>
      <c r="L3722" s="1570" t="s">
        <v>1780</v>
      </c>
      <c r="M3722" s="1536" t="s">
        <v>1781</v>
      </c>
      <c r="N3722" s="1571" t="s">
        <v>1782</v>
      </c>
      <c r="O3722" s="1572" t="s">
        <v>763</v>
      </c>
    </row>
    <row r="3723" spans="2:15" s="1305" customFormat="1" ht="18" customHeight="1" x14ac:dyDescent="0.2">
      <c r="B3723" s="1713" t="s">
        <v>3325</v>
      </c>
      <c r="C3723" s="1532" t="s">
        <v>2041</v>
      </c>
      <c r="D3723" s="1532" t="s">
        <v>233</v>
      </c>
      <c r="E3723" s="1533">
        <v>30</v>
      </c>
      <c r="F3723" s="1534">
        <v>10.01</v>
      </c>
      <c r="G3723" s="1535">
        <f t="shared" si="22"/>
        <v>19.990000000000002</v>
      </c>
      <c r="H3723" s="1568" t="s">
        <v>58</v>
      </c>
      <c r="I3723" s="1711">
        <v>0.12</v>
      </c>
      <c r="J3723" s="1569">
        <v>0.22</v>
      </c>
      <c r="K3723" s="1711">
        <v>0.15</v>
      </c>
      <c r="L3723" s="1570" t="s">
        <v>1780</v>
      </c>
      <c r="M3723" s="1536" t="s">
        <v>1781</v>
      </c>
      <c r="N3723" s="1571" t="s">
        <v>1782</v>
      </c>
      <c r="O3723" s="1572" t="s">
        <v>763</v>
      </c>
    </row>
    <row r="3724" spans="2:15" s="1305" customFormat="1" ht="18" customHeight="1" x14ac:dyDescent="0.2">
      <c r="B3724" s="1713" t="s">
        <v>3326</v>
      </c>
      <c r="C3724" s="1532" t="s">
        <v>2041</v>
      </c>
      <c r="D3724" s="1532" t="s">
        <v>233</v>
      </c>
      <c r="E3724" s="1533">
        <v>30</v>
      </c>
      <c r="F3724" s="1534">
        <v>10.01</v>
      </c>
      <c r="G3724" s="1535">
        <f t="shared" si="22"/>
        <v>19.990000000000002</v>
      </c>
      <c r="H3724" s="1568" t="s">
        <v>58</v>
      </c>
      <c r="I3724" s="1711">
        <v>0.12</v>
      </c>
      <c r="J3724" s="1569">
        <v>0.22</v>
      </c>
      <c r="K3724" s="1711">
        <v>0.15</v>
      </c>
      <c r="L3724" s="1570" t="s">
        <v>1780</v>
      </c>
      <c r="M3724" s="1536" t="s">
        <v>1781</v>
      </c>
      <c r="N3724" s="1571" t="s">
        <v>1782</v>
      </c>
      <c r="O3724" s="1572" t="s">
        <v>763</v>
      </c>
    </row>
    <row r="3725" spans="2:15" s="1305" customFormat="1" ht="18" customHeight="1" x14ac:dyDescent="0.2">
      <c r="B3725" s="1714" t="s">
        <v>3327</v>
      </c>
      <c r="C3725" s="1532" t="s">
        <v>2041</v>
      </c>
      <c r="D3725" s="1532" t="s">
        <v>233</v>
      </c>
      <c r="E3725" s="1533">
        <v>34</v>
      </c>
      <c r="F3725" s="1534">
        <v>14.01</v>
      </c>
      <c r="G3725" s="1535">
        <f t="shared" si="22"/>
        <v>19.990000000000002</v>
      </c>
      <c r="H3725" s="1568" t="s">
        <v>58</v>
      </c>
      <c r="I3725" s="1711">
        <v>0.11</v>
      </c>
      <c r="J3725" s="1569">
        <v>0.22</v>
      </c>
      <c r="K3725" s="1711">
        <v>0.15</v>
      </c>
      <c r="L3725" s="1570" t="s">
        <v>762</v>
      </c>
      <c r="M3725" s="1536" t="s">
        <v>1788</v>
      </c>
      <c r="N3725" s="1571" t="s">
        <v>2474</v>
      </c>
      <c r="O3725" s="1572" t="s">
        <v>763</v>
      </c>
    </row>
    <row r="3726" spans="2:15" s="1305" customFormat="1" ht="18" customHeight="1" x14ac:dyDescent="0.2">
      <c r="B3726" s="1714" t="s">
        <v>3328</v>
      </c>
      <c r="C3726" s="1532" t="s">
        <v>2041</v>
      </c>
      <c r="D3726" s="1532" t="s">
        <v>233</v>
      </c>
      <c r="E3726" s="1533">
        <v>34</v>
      </c>
      <c r="F3726" s="1534">
        <v>14.01</v>
      </c>
      <c r="G3726" s="1535">
        <f t="shared" si="22"/>
        <v>19.990000000000002</v>
      </c>
      <c r="H3726" s="1568" t="s">
        <v>58</v>
      </c>
      <c r="I3726" s="1711">
        <v>0.11</v>
      </c>
      <c r="J3726" s="1569">
        <v>0.22</v>
      </c>
      <c r="K3726" s="1711">
        <v>0.15</v>
      </c>
      <c r="L3726" s="1570" t="s">
        <v>762</v>
      </c>
      <c r="M3726" s="1536" t="s">
        <v>1788</v>
      </c>
      <c r="N3726" s="1571" t="s">
        <v>2474</v>
      </c>
      <c r="O3726" s="1572" t="s">
        <v>763</v>
      </c>
    </row>
    <row r="3727" spans="2:15" s="1305" customFormat="1" ht="18" customHeight="1" x14ac:dyDescent="0.2">
      <c r="B3727" s="1714" t="s">
        <v>3329</v>
      </c>
      <c r="C3727" s="1532" t="s">
        <v>2041</v>
      </c>
      <c r="D3727" s="1532" t="s">
        <v>233</v>
      </c>
      <c r="E3727" s="1533">
        <v>34</v>
      </c>
      <c r="F3727" s="1534">
        <v>14.01</v>
      </c>
      <c r="G3727" s="1535">
        <f t="shared" si="22"/>
        <v>19.990000000000002</v>
      </c>
      <c r="H3727" s="1568" t="s">
        <v>58</v>
      </c>
      <c r="I3727" s="1711">
        <v>0.11</v>
      </c>
      <c r="J3727" s="1569">
        <v>0.22</v>
      </c>
      <c r="K3727" s="1711">
        <v>0.15</v>
      </c>
      <c r="L3727" s="1570" t="s">
        <v>762</v>
      </c>
      <c r="M3727" s="1536" t="s">
        <v>1788</v>
      </c>
      <c r="N3727" s="1571" t="s">
        <v>2474</v>
      </c>
      <c r="O3727" s="1572" t="s">
        <v>763</v>
      </c>
    </row>
    <row r="3728" spans="2:15" s="1305" customFormat="1" ht="18" customHeight="1" x14ac:dyDescent="0.2">
      <c r="B3728" s="1715" t="s">
        <v>3330</v>
      </c>
      <c r="C3728" s="1532" t="s">
        <v>2041</v>
      </c>
      <c r="D3728" s="1532" t="s">
        <v>233</v>
      </c>
      <c r="E3728" s="1533">
        <v>39</v>
      </c>
      <c r="F3728" s="1534">
        <v>19.010000000000002</v>
      </c>
      <c r="G3728" s="1535">
        <f t="shared" si="22"/>
        <v>19.989999999999998</v>
      </c>
      <c r="H3728" s="1568" t="s">
        <v>58</v>
      </c>
      <c r="I3728" s="1711">
        <v>0.11</v>
      </c>
      <c r="J3728" s="1569">
        <v>0.22</v>
      </c>
      <c r="K3728" s="1711">
        <v>0.15</v>
      </c>
      <c r="L3728" s="1570" t="s">
        <v>2198</v>
      </c>
      <c r="M3728" s="1536" t="s">
        <v>2476</v>
      </c>
      <c r="N3728" s="1571" t="s">
        <v>89</v>
      </c>
      <c r="O3728" s="1572" t="s">
        <v>763</v>
      </c>
    </row>
    <row r="3729" spans="2:15" s="1305" customFormat="1" ht="18" customHeight="1" x14ac:dyDescent="0.2">
      <c r="B3729" s="1715" t="s">
        <v>3331</v>
      </c>
      <c r="C3729" s="1532" t="s">
        <v>2041</v>
      </c>
      <c r="D3729" s="1532" t="s">
        <v>233</v>
      </c>
      <c r="E3729" s="1533">
        <v>39</v>
      </c>
      <c r="F3729" s="1534">
        <v>19.010000000000002</v>
      </c>
      <c r="G3729" s="1535">
        <f t="shared" si="22"/>
        <v>19.989999999999998</v>
      </c>
      <c r="H3729" s="1568" t="s">
        <v>58</v>
      </c>
      <c r="I3729" s="1711">
        <v>0.11</v>
      </c>
      <c r="J3729" s="1569">
        <v>0.22</v>
      </c>
      <c r="K3729" s="1711">
        <v>0.15</v>
      </c>
      <c r="L3729" s="1570" t="s">
        <v>2198</v>
      </c>
      <c r="M3729" s="1536" t="s">
        <v>2476</v>
      </c>
      <c r="N3729" s="1571" t="s">
        <v>89</v>
      </c>
      <c r="O3729" s="1572" t="s">
        <v>763</v>
      </c>
    </row>
    <row r="3730" spans="2:15" s="1305" customFormat="1" ht="18" customHeight="1" x14ac:dyDescent="0.2">
      <c r="B3730" s="1715" t="s">
        <v>3332</v>
      </c>
      <c r="C3730" s="1532" t="s">
        <v>2041</v>
      </c>
      <c r="D3730" s="1532" t="s">
        <v>233</v>
      </c>
      <c r="E3730" s="1533">
        <v>39</v>
      </c>
      <c r="F3730" s="1534">
        <v>19.010000000000002</v>
      </c>
      <c r="G3730" s="1535">
        <f t="shared" si="22"/>
        <v>19.989999999999998</v>
      </c>
      <c r="H3730" s="1568" t="s">
        <v>58</v>
      </c>
      <c r="I3730" s="1711">
        <v>0.11</v>
      </c>
      <c r="J3730" s="1569">
        <v>0.22</v>
      </c>
      <c r="K3730" s="1711">
        <v>0.15</v>
      </c>
      <c r="L3730" s="1570" t="s">
        <v>2198</v>
      </c>
      <c r="M3730" s="1536" t="s">
        <v>2476</v>
      </c>
      <c r="N3730" s="1571" t="s">
        <v>89</v>
      </c>
      <c r="O3730" s="1572" t="s">
        <v>763</v>
      </c>
    </row>
    <row r="3731" spans="2:15" s="1305" customFormat="1" ht="18" customHeight="1" x14ac:dyDescent="0.2">
      <c r="B3731" s="1715" t="s">
        <v>3333</v>
      </c>
      <c r="C3731" s="1532" t="s">
        <v>2041</v>
      </c>
      <c r="D3731" s="1532" t="s">
        <v>233</v>
      </c>
      <c r="E3731" s="1533">
        <v>49</v>
      </c>
      <c r="F3731" s="1534">
        <v>29.01</v>
      </c>
      <c r="G3731" s="1535">
        <f t="shared" si="22"/>
        <v>19.989999999999998</v>
      </c>
      <c r="H3731" s="1568" t="s">
        <v>58</v>
      </c>
      <c r="I3731" s="1711">
        <v>0.108</v>
      </c>
      <c r="J3731" s="1569">
        <v>0.22</v>
      </c>
      <c r="K3731" s="1711">
        <v>0.15</v>
      </c>
      <c r="L3731" s="1570" t="s">
        <v>2606</v>
      </c>
      <c r="M3731" s="1536" t="s">
        <v>1264</v>
      </c>
      <c r="N3731" s="1571" t="s">
        <v>1265</v>
      </c>
      <c r="O3731" s="1572" t="s">
        <v>763</v>
      </c>
    </row>
    <row r="3732" spans="2:15" s="1305" customFormat="1" ht="18" customHeight="1" x14ac:dyDescent="0.2">
      <c r="B3732" s="1715" t="s">
        <v>3334</v>
      </c>
      <c r="C3732" s="1532" t="s">
        <v>2041</v>
      </c>
      <c r="D3732" s="1532" t="s">
        <v>233</v>
      </c>
      <c r="E3732" s="1533">
        <v>49</v>
      </c>
      <c r="F3732" s="1534">
        <v>29.01</v>
      </c>
      <c r="G3732" s="1535">
        <f t="shared" si="22"/>
        <v>19.989999999999998</v>
      </c>
      <c r="H3732" s="1568" t="s">
        <v>58</v>
      </c>
      <c r="I3732" s="1711">
        <v>0.108</v>
      </c>
      <c r="J3732" s="1569">
        <v>0.22</v>
      </c>
      <c r="K3732" s="1711">
        <v>0.15</v>
      </c>
      <c r="L3732" s="1570" t="s">
        <v>2606</v>
      </c>
      <c r="M3732" s="1536" t="s">
        <v>1264</v>
      </c>
      <c r="N3732" s="1571" t="s">
        <v>1265</v>
      </c>
      <c r="O3732" s="1572" t="s">
        <v>763</v>
      </c>
    </row>
    <row r="3733" spans="2:15" s="1305" customFormat="1" ht="18" customHeight="1" x14ac:dyDescent="0.2">
      <c r="B3733" s="1715" t="s">
        <v>3335</v>
      </c>
      <c r="C3733" s="1532" t="s">
        <v>2041</v>
      </c>
      <c r="D3733" s="1532" t="s">
        <v>233</v>
      </c>
      <c r="E3733" s="1533">
        <v>49</v>
      </c>
      <c r="F3733" s="1534">
        <v>29.01</v>
      </c>
      <c r="G3733" s="1535">
        <f t="shared" si="22"/>
        <v>19.989999999999998</v>
      </c>
      <c r="H3733" s="1568" t="s">
        <v>58</v>
      </c>
      <c r="I3733" s="1711">
        <v>0.108</v>
      </c>
      <c r="J3733" s="1569">
        <v>0.22</v>
      </c>
      <c r="K3733" s="1711">
        <v>0.15</v>
      </c>
      <c r="L3733" s="1570" t="s">
        <v>2606</v>
      </c>
      <c r="M3733" s="1536" t="s">
        <v>1264</v>
      </c>
      <c r="N3733" s="1571" t="s">
        <v>1265</v>
      </c>
      <c r="O3733" s="1572" t="s">
        <v>763</v>
      </c>
    </row>
    <row r="3734" spans="2:15" s="1305" customFormat="1" ht="18" customHeight="1" x14ac:dyDescent="0.2">
      <c r="B3734" s="1573" t="s">
        <v>3336</v>
      </c>
      <c r="C3734" s="1532" t="s">
        <v>2041</v>
      </c>
      <c r="D3734" s="1532" t="s">
        <v>233</v>
      </c>
      <c r="E3734" s="1533">
        <v>59</v>
      </c>
      <c r="F3734" s="1534">
        <v>39.01</v>
      </c>
      <c r="G3734" s="1535">
        <f t="shared" si="22"/>
        <v>19.990000000000002</v>
      </c>
      <c r="H3734" s="1568" t="s">
        <v>58</v>
      </c>
      <c r="I3734" s="1711">
        <v>9.8000000000000004E-2</v>
      </c>
      <c r="J3734" s="1569">
        <v>0.22</v>
      </c>
      <c r="K3734" s="1711">
        <v>0.15</v>
      </c>
      <c r="L3734" s="1570" t="s">
        <v>2197</v>
      </c>
      <c r="M3734" s="1536" t="s">
        <v>101</v>
      </c>
      <c r="N3734" s="1571" t="s">
        <v>102</v>
      </c>
      <c r="O3734" s="1572" t="s">
        <v>390</v>
      </c>
    </row>
    <row r="3735" spans="2:15" s="1305" customFormat="1" ht="18" customHeight="1" x14ac:dyDescent="0.2">
      <c r="B3735" s="1573" t="s">
        <v>3337</v>
      </c>
      <c r="C3735" s="1532" t="s">
        <v>2041</v>
      </c>
      <c r="D3735" s="1532" t="s">
        <v>233</v>
      </c>
      <c r="E3735" s="1533">
        <v>59</v>
      </c>
      <c r="F3735" s="1534">
        <v>39.01</v>
      </c>
      <c r="G3735" s="1535">
        <f t="shared" si="22"/>
        <v>19.990000000000002</v>
      </c>
      <c r="H3735" s="1568" t="s">
        <v>58</v>
      </c>
      <c r="I3735" s="1711">
        <v>9.8000000000000004E-2</v>
      </c>
      <c r="J3735" s="1569">
        <v>0.22</v>
      </c>
      <c r="K3735" s="1711">
        <v>0.15</v>
      </c>
      <c r="L3735" s="1570" t="s">
        <v>2197</v>
      </c>
      <c r="M3735" s="1536" t="s">
        <v>101</v>
      </c>
      <c r="N3735" s="1571" t="s">
        <v>102</v>
      </c>
      <c r="O3735" s="1572" t="s">
        <v>390</v>
      </c>
    </row>
    <row r="3736" spans="2:15" s="1305" customFormat="1" ht="18" customHeight="1" x14ac:dyDescent="0.2">
      <c r="B3736" s="1573" t="s">
        <v>3338</v>
      </c>
      <c r="C3736" s="1532" t="s">
        <v>2041</v>
      </c>
      <c r="D3736" s="1532" t="s">
        <v>233</v>
      </c>
      <c r="E3736" s="1533">
        <v>59</v>
      </c>
      <c r="F3736" s="1534">
        <v>39.01</v>
      </c>
      <c r="G3736" s="1535">
        <f t="shared" si="22"/>
        <v>19.990000000000002</v>
      </c>
      <c r="H3736" s="1568" t="s">
        <v>58</v>
      </c>
      <c r="I3736" s="1711">
        <v>9.8000000000000004E-2</v>
      </c>
      <c r="J3736" s="1569">
        <v>0.22</v>
      </c>
      <c r="K3736" s="1711">
        <v>0.15</v>
      </c>
      <c r="L3736" s="1570" t="s">
        <v>2197</v>
      </c>
      <c r="M3736" s="1536" t="s">
        <v>101</v>
      </c>
      <c r="N3736" s="1571" t="s">
        <v>102</v>
      </c>
      <c r="O3736" s="1572" t="s">
        <v>390</v>
      </c>
    </row>
    <row r="3737" spans="2:15" s="1305" customFormat="1" ht="18" customHeight="1" x14ac:dyDescent="0.2">
      <c r="B3737" s="1573" t="s">
        <v>3339</v>
      </c>
      <c r="C3737" s="1532" t="s">
        <v>2041</v>
      </c>
      <c r="D3737" s="1532" t="s">
        <v>233</v>
      </c>
      <c r="E3737" s="1533">
        <v>59</v>
      </c>
      <c r="F3737" s="1534">
        <v>39.01</v>
      </c>
      <c r="G3737" s="1535">
        <f t="shared" si="22"/>
        <v>19.990000000000002</v>
      </c>
      <c r="H3737" s="1568" t="s">
        <v>58</v>
      </c>
      <c r="I3737" s="1711">
        <v>9.8000000000000004E-2</v>
      </c>
      <c r="J3737" s="1569">
        <v>0.22</v>
      </c>
      <c r="K3737" s="1711">
        <v>0.15</v>
      </c>
      <c r="L3737" s="1570" t="s">
        <v>3340</v>
      </c>
      <c r="M3737" s="1536" t="s">
        <v>101</v>
      </c>
      <c r="N3737" s="1571" t="s">
        <v>102</v>
      </c>
      <c r="O3737" s="1572" t="s">
        <v>390</v>
      </c>
    </row>
    <row r="3738" spans="2:15" s="1305" customFormat="1" ht="18" customHeight="1" x14ac:dyDescent="0.2">
      <c r="B3738" s="1573" t="s">
        <v>3341</v>
      </c>
      <c r="C3738" s="1532" t="s">
        <v>2041</v>
      </c>
      <c r="D3738" s="1532" t="s">
        <v>233</v>
      </c>
      <c r="E3738" s="1533">
        <v>69</v>
      </c>
      <c r="F3738" s="1534">
        <v>49.01</v>
      </c>
      <c r="G3738" s="1535">
        <f t="shared" si="22"/>
        <v>19.990000000000002</v>
      </c>
      <c r="H3738" s="1568" t="s">
        <v>58</v>
      </c>
      <c r="I3738" s="1711">
        <v>9.6000000000000002E-2</v>
      </c>
      <c r="J3738" s="1569">
        <v>0.22</v>
      </c>
      <c r="K3738" s="1711">
        <v>0.15</v>
      </c>
      <c r="L3738" s="1570" t="s">
        <v>3340</v>
      </c>
      <c r="M3738" s="1536" t="s">
        <v>2047</v>
      </c>
      <c r="N3738" s="1571" t="s">
        <v>879</v>
      </c>
      <c r="O3738" s="1572" t="s">
        <v>390</v>
      </c>
    </row>
    <row r="3739" spans="2:15" s="1305" customFormat="1" ht="18" customHeight="1" x14ac:dyDescent="0.2">
      <c r="B3739" s="1573" t="s">
        <v>3342</v>
      </c>
      <c r="C3739" s="1532" t="s">
        <v>2041</v>
      </c>
      <c r="D3739" s="1532" t="s">
        <v>233</v>
      </c>
      <c r="E3739" s="1533">
        <v>69</v>
      </c>
      <c r="F3739" s="1534">
        <v>49.01</v>
      </c>
      <c r="G3739" s="1535">
        <f t="shared" si="22"/>
        <v>19.990000000000002</v>
      </c>
      <c r="H3739" s="1568" t="s">
        <v>58</v>
      </c>
      <c r="I3739" s="1711">
        <v>9.6000000000000002E-2</v>
      </c>
      <c r="J3739" s="1569">
        <v>0.22</v>
      </c>
      <c r="K3739" s="1711">
        <v>0.15</v>
      </c>
      <c r="L3739" s="1570" t="s">
        <v>3340</v>
      </c>
      <c r="M3739" s="1536" t="s">
        <v>2047</v>
      </c>
      <c r="N3739" s="1571" t="s">
        <v>879</v>
      </c>
      <c r="O3739" s="1572" t="s">
        <v>390</v>
      </c>
    </row>
    <row r="3740" spans="2:15" s="1305" customFormat="1" ht="18" customHeight="1" x14ac:dyDescent="0.2">
      <c r="B3740" s="1573" t="s">
        <v>3343</v>
      </c>
      <c r="C3740" s="1532" t="s">
        <v>2041</v>
      </c>
      <c r="D3740" s="1532" t="s">
        <v>233</v>
      </c>
      <c r="E3740" s="1533">
        <v>69</v>
      </c>
      <c r="F3740" s="1534">
        <v>49.01</v>
      </c>
      <c r="G3740" s="1535">
        <f t="shared" si="22"/>
        <v>19.990000000000002</v>
      </c>
      <c r="H3740" s="1568" t="s">
        <v>58</v>
      </c>
      <c r="I3740" s="1711">
        <v>9.6000000000000002E-2</v>
      </c>
      <c r="J3740" s="1569">
        <v>0.22</v>
      </c>
      <c r="K3740" s="1711">
        <v>0.15</v>
      </c>
      <c r="L3740" s="1570" t="s">
        <v>107</v>
      </c>
      <c r="M3740" s="1536" t="s">
        <v>2047</v>
      </c>
      <c r="N3740" s="1571" t="s">
        <v>879</v>
      </c>
      <c r="O3740" s="1572" t="s">
        <v>390</v>
      </c>
    </row>
    <row r="3741" spans="2:15" s="1305" customFormat="1" ht="18" customHeight="1" x14ac:dyDescent="0.2">
      <c r="B3741" s="1573" t="s">
        <v>3344</v>
      </c>
      <c r="C3741" s="1532" t="s">
        <v>2041</v>
      </c>
      <c r="D3741" s="1532" t="s">
        <v>233</v>
      </c>
      <c r="E3741" s="1533">
        <v>79</v>
      </c>
      <c r="F3741" s="1534">
        <v>59.01</v>
      </c>
      <c r="G3741" s="1535">
        <f t="shared" si="22"/>
        <v>19.990000000000002</v>
      </c>
      <c r="H3741" s="1568" t="s">
        <v>58</v>
      </c>
      <c r="I3741" s="1711">
        <v>0.09</v>
      </c>
      <c r="J3741" s="1569">
        <v>0.22</v>
      </c>
      <c r="K3741" s="1711">
        <v>0.15</v>
      </c>
      <c r="L3741" s="1570" t="s">
        <v>107</v>
      </c>
      <c r="M3741" s="1536" t="s">
        <v>2606</v>
      </c>
      <c r="N3741" s="1571" t="s">
        <v>580</v>
      </c>
      <c r="O3741" s="1572" t="s">
        <v>390</v>
      </c>
    </row>
    <row r="3742" spans="2:15" s="1305" customFormat="1" ht="18" customHeight="1" x14ac:dyDescent="0.2">
      <c r="B3742" s="1573" t="s">
        <v>3345</v>
      </c>
      <c r="C3742" s="1532" t="s">
        <v>2041</v>
      </c>
      <c r="D3742" s="1532" t="s">
        <v>233</v>
      </c>
      <c r="E3742" s="1533">
        <v>79</v>
      </c>
      <c r="F3742" s="1534">
        <v>59.01</v>
      </c>
      <c r="G3742" s="1535">
        <f t="shared" si="22"/>
        <v>19.990000000000002</v>
      </c>
      <c r="H3742" s="1568" t="s">
        <v>58</v>
      </c>
      <c r="I3742" s="1711">
        <v>0.09</v>
      </c>
      <c r="J3742" s="1569">
        <v>0.22</v>
      </c>
      <c r="K3742" s="1711">
        <v>0.15</v>
      </c>
      <c r="L3742" s="1570" t="s">
        <v>107</v>
      </c>
      <c r="M3742" s="1536" t="s">
        <v>2606</v>
      </c>
      <c r="N3742" s="1571" t="s">
        <v>580</v>
      </c>
      <c r="O3742" s="1572" t="s">
        <v>390</v>
      </c>
    </row>
    <row r="3743" spans="2:15" s="1305" customFormat="1" ht="18" customHeight="1" x14ac:dyDescent="0.2">
      <c r="B3743" s="1573" t="s">
        <v>3346</v>
      </c>
      <c r="C3743" s="1532" t="s">
        <v>2041</v>
      </c>
      <c r="D3743" s="1532" t="s">
        <v>233</v>
      </c>
      <c r="E3743" s="1533">
        <v>79</v>
      </c>
      <c r="F3743" s="1534">
        <v>59.01</v>
      </c>
      <c r="G3743" s="1535">
        <f t="shared" si="22"/>
        <v>19.990000000000002</v>
      </c>
      <c r="H3743" s="1568" t="s">
        <v>58</v>
      </c>
      <c r="I3743" s="1711">
        <v>0.09</v>
      </c>
      <c r="J3743" s="1569">
        <v>0.22</v>
      </c>
      <c r="K3743" s="1711">
        <v>0.15</v>
      </c>
      <c r="L3743" s="1570" t="s">
        <v>107</v>
      </c>
      <c r="M3743" s="1536" t="s">
        <v>2606</v>
      </c>
      <c r="N3743" s="1571" t="s">
        <v>580</v>
      </c>
      <c r="O3743" s="1572" t="s">
        <v>390</v>
      </c>
    </row>
    <row r="3744" spans="2:15" s="1305" customFormat="1" ht="18" customHeight="1" x14ac:dyDescent="0.2">
      <c r="B3744" s="1573" t="s">
        <v>3347</v>
      </c>
      <c r="C3744" s="1532" t="s">
        <v>2041</v>
      </c>
      <c r="D3744" s="1532" t="s">
        <v>233</v>
      </c>
      <c r="E3744" s="1533">
        <v>99</v>
      </c>
      <c r="F3744" s="1534">
        <v>79.010000000000005</v>
      </c>
      <c r="G3744" s="1535">
        <f t="shared" si="22"/>
        <v>19.989999999999995</v>
      </c>
      <c r="H3744" s="1568" t="s">
        <v>58</v>
      </c>
      <c r="I3744" s="1711">
        <v>8.5999999999999993E-2</v>
      </c>
      <c r="J3744" s="1569">
        <v>0.22</v>
      </c>
      <c r="K3744" s="1711">
        <v>0.15</v>
      </c>
      <c r="L3744" s="1570" t="s">
        <v>2927</v>
      </c>
      <c r="M3744" s="1536" t="s">
        <v>2928</v>
      </c>
      <c r="N3744" s="1571" t="s">
        <v>883</v>
      </c>
      <c r="O3744" s="1572" t="s">
        <v>390</v>
      </c>
    </row>
    <row r="3745" spans="2:15" s="1305" customFormat="1" ht="18" customHeight="1" x14ac:dyDescent="0.2">
      <c r="B3745" s="1573" t="s">
        <v>3348</v>
      </c>
      <c r="C3745" s="1532" t="s">
        <v>2041</v>
      </c>
      <c r="D3745" s="1532" t="s">
        <v>233</v>
      </c>
      <c r="E3745" s="1533">
        <v>99</v>
      </c>
      <c r="F3745" s="1534">
        <v>79.010000000000005</v>
      </c>
      <c r="G3745" s="1535">
        <f t="shared" si="22"/>
        <v>19.989999999999995</v>
      </c>
      <c r="H3745" s="1568" t="s">
        <v>58</v>
      </c>
      <c r="I3745" s="1711">
        <v>8.5999999999999993E-2</v>
      </c>
      <c r="J3745" s="1569">
        <v>0.22</v>
      </c>
      <c r="K3745" s="1711">
        <v>0.15</v>
      </c>
      <c r="L3745" s="1570" t="s">
        <v>2927</v>
      </c>
      <c r="M3745" s="1536" t="s">
        <v>2928</v>
      </c>
      <c r="N3745" s="1571" t="s">
        <v>883</v>
      </c>
      <c r="O3745" s="1572" t="s">
        <v>390</v>
      </c>
    </row>
    <row r="3746" spans="2:15" s="1305" customFormat="1" ht="25.5" customHeight="1" x14ac:dyDescent="0.2">
      <c r="B3746" s="1573" t="s">
        <v>3349</v>
      </c>
      <c r="C3746" s="1532" t="s">
        <v>2041</v>
      </c>
      <c r="D3746" s="1532" t="s">
        <v>233</v>
      </c>
      <c r="E3746" s="1533">
        <v>99</v>
      </c>
      <c r="F3746" s="1534">
        <v>79.010000000000005</v>
      </c>
      <c r="G3746" s="1535">
        <f t="shared" si="22"/>
        <v>19.989999999999995</v>
      </c>
      <c r="H3746" s="1568" t="s">
        <v>58</v>
      </c>
      <c r="I3746" s="1711">
        <v>8.5999999999999993E-2</v>
      </c>
      <c r="J3746" s="1569">
        <v>0.22</v>
      </c>
      <c r="K3746" s="1711">
        <v>0.15</v>
      </c>
      <c r="L3746" s="1570" t="s">
        <v>2927</v>
      </c>
      <c r="M3746" s="1536" t="s">
        <v>2928</v>
      </c>
      <c r="N3746" s="1571" t="s">
        <v>883</v>
      </c>
      <c r="O3746" s="1572" t="s">
        <v>390</v>
      </c>
    </row>
    <row r="3747" spans="2:15" s="1305" customFormat="1" ht="18" customHeight="1" x14ac:dyDescent="0.2">
      <c r="B3747" s="1573" t="s">
        <v>3350</v>
      </c>
      <c r="C3747" s="1532" t="s">
        <v>2041</v>
      </c>
      <c r="D3747" s="1532" t="s">
        <v>233</v>
      </c>
      <c r="E3747" s="1533">
        <v>99</v>
      </c>
      <c r="F3747" s="1534">
        <v>79.010000000000005</v>
      </c>
      <c r="G3747" s="1535">
        <f t="shared" si="22"/>
        <v>19.989999999999995</v>
      </c>
      <c r="H3747" s="1568" t="s">
        <v>58</v>
      </c>
      <c r="I3747" s="1711">
        <v>8.5999999999999993E-2</v>
      </c>
      <c r="J3747" s="1569">
        <v>0.22</v>
      </c>
      <c r="K3747" s="1711">
        <v>0.15</v>
      </c>
      <c r="L3747" s="1570" t="s">
        <v>2927</v>
      </c>
      <c r="M3747" s="1536" t="s">
        <v>2928</v>
      </c>
      <c r="N3747" s="1571" t="s">
        <v>883</v>
      </c>
      <c r="O3747" s="1572" t="s">
        <v>390</v>
      </c>
    </row>
    <row r="3748" spans="2:15" s="1305" customFormat="1" ht="18" customHeight="1" x14ac:dyDescent="0.2">
      <c r="B3748" s="1716"/>
      <c r="C3748" s="1717"/>
      <c r="D3748" s="1718"/>
      <c r="E3748" s="1719"/>
      <c r="F3748" s="1720"/>
      <c r="G3748" s="1719"/>
      <c r="H3748" s="1721"/>
      <c r="I3748" s="1722"/>
      <c r="J3748" s="1723"/>
      <c r="K3748" s="1722"/>
      <c r="L3748" s="1724"/>
      <c r="M3748" s="1725"/>
      <c r="N3748" s="1726"/>
      <c r="O3748" s="1727"/>
    </row>
    <row r="3749" spans="2:15" s="1305" customFormat="1" ht="18" customHeight="1" x14ac:dyDescent="0.2">
      <c r="B3749" s="1710" t="s">
        <v>3321</v>
      </c>
      <c r="C3749" s="1583" t="s">
        <v>783</v>
      </c>
      <c r="D3749" s="1532" t="s">
        <v>233</v>
      </c>
      <c r="E3749" s="1533">
        <v>25</v>
      </c>
      <c r="F3749" s="1534">
        <v>15.01</v>
      </c>
      <c r="G3749" s="1535">
        <f t="shared" ref="G3749:G3775" si="23">+E3749-F3749</f>
        <v>9.99</v>
      </c>
      <c r="H3749" s="1568" t="s">
        <v>3316</v>
      </c>
      <c r="I3749" s="1711">
        <v>0.12</v>
      </c>
      <c r="J3749" s="1569">
        <v>0.22</v>
      </c>
      <c r="K3749" s="1711">
        <v>0.15</v>
      </c>
      <c r="L3749" s="1570" t="s">
        <v>1903</v>
      </c>
      <c r="M3749" s="1536" t="s">
        <v>2479</v>
      </c>
      <c r="N3749" s="1571" t="s">
        <v>2183</v>
      </c>
      <c r="O3749" s="1572" t="s">
        <v>2045</v>
      </c>
    </row>
    <row r="3750" spans="2:15" s="1305" customFormat="1" ht="18" customHeight="1" x14ac:dyDescent="0.2">
      <c r="B3750" s="1712" t="s">
        <v>3322</v>
      </c>
      <c r="C3750" s="1583" t="s">
        <v>783</v>
      </c>
      <c r="D3750" s="1532" t="s">
        <v>233</v>
      </c>
      <c r="E3750" s="1533">
        <v>25</v>
      </c>
      <c r="F3750" s="1534">
        <v>15.01</v>
      </c>
      <c r="G3750" s="1535">
        <f t="shared" si="23"/>
        <v>9.99</v>
      </c>
      <c r="H3750" s="1568" t="s">
        <v>3316</v>
      </c>
      <c r="I3750" s="1711">
        <v>0.12</v>
      </c>
      <c r="J3750" s="1569">
        <v>0.22</v>
      </c>
      <c r="K3750" s="1711">
        <v>0.15</v>
      </c>
      <c r="L3750" s="1570" t="s">
        <v>1903</v>
      </c>
      <c r="M3750" s="1536" t="s">
        <v>2479</v>
      </c>
      <c r="N3750" s="1571" t="s">
        <v>2183</v>
      </c>
      <c r="O3750" s="1572" t="s">
        <v>2045</v>
      </c>
    </row>
    <row r="3751" spans="2:15" s="1305" customFormat="1" ht="18" customHeight="1" x14ac:dyDescent="0.2">
      <c r="B3751" s="1712" t="s">
        <v>3323</v>
      </c>
      <c r="C3751" s="1583" t="s">
        <v>783</v>
      </c>
      <c r="D3751" s="1532" t="s">
        <v>233</v>
      </c>
      <c r="E3751" s="1533">
        <v>25</v>
      </c>
      <c r="F3751" s="1534">
        <v>15.01</v>
      </c>
      <c r="G3751" s="1535">
        <f t="shared" si="23"/>
        <v>9.99</v>
      </c>
      <c r="H3751" s="1568" t="s">
        <v>3316</v>
      </c>
      <c r="I3751" s="1711">
        <v>0.12</v>
      </c>
      <c r="J3751" s="1569">
        <v>0.22</v>
      </c>
      <c r="K3751" s="1711">
        <v>0.15</v>
      </c>
      <c r="L3751" s="1570" t="s">
        <v>1903</v>
      </c>
      <c r="M3751" s="1536" t="s">
        <v>2479</v>
      </c>
      <c r="N3751" s="1571" t="s">
        <v>2183</v>
      </c>
      <c r="O3751" s="1572" t="s">
        <v>2045</v>
      </c>
    </row>
    <row r="3752" spans="2:15" s="1305" customFormat="1" ht="18" customHeight="1" x14ac:dyDescent="0.2">
      <c r="B3752" s="1713" t="s">
        <v>3324</v>
      </c>
      <c r="C3752" s="1583" t="s">
        <v>783</v>
      </c>
      <c r="D3752" s="1532" t="s">
        <v>233</v>
      </c>
      <c r="E3752" s="1533">
        <v>30</v>
      </c>
      <c r="F3752" s="1534">
        <v>10.01</v>
      </c>
      <c r="G3752" s="1535">
        <f t="shared" si="23"/>
        <v>19.990000000000002</v>
      </c>
      <c r="H3752" s="1568" t="s">
        <v>58</v>
      </c>
      <c r="I3752" s="1711">
        <v>0.12</v>
      </c>
      <c r="J3752" s="1569">
        <v>0.22</v>
      </c>
      <c r="K3752" s="1711">
        <v>0.15</v>
      </c>
      <c r="L3752" s="1570" t="s">
        <v>2183</v>
      </c>
      <c r="M3752" s="1536" t="s">
        <v>1781</v>
      </c>
      <c r="N3752" s="1571" t="s">
        <v>1782</v>
      </c>
      <c r="O3752" s="1572" t="s">
        <v>763</v>
      </c>
    </row>
    <row r="3753" spans="2:15" s="1305" customFormat="1" ht="18" customHeight="1" x14ac:dyDescent="0.2">
      <c r="B3753" s="1713" t="s">
        <v>3325</v>
      </c>
      <c r="C3753" s="1583" t="s">
        <v>783</v>
      </c>
      <c r="D3753" s="1532" t="s">
        <v>233</v>
      </c>
      <c r="E3753" s="1533">
        <v>30</v>
      </c>
      <c r="F3753" s="1534">
        <v>10.01</v>
      </c>
      <c r="G3753" s="1535">
        <f t="shared" si="23"/>
        <v>19.990000000000002</v>
      </c>
      <c r="H3753" s="1568" t="s">
        <v>58</v>
      </c>
      <c r="I3753" s="1711">
        <v>0.12</v>
      </c>
      <c r="J3753" s="1569">
        <v>0.22</v>
      </c>
      <c r="K3753" s="1711">
        <v>0.15</v>
      </c>
      <c r="L3753" s="1570" t="s">
        <v>2183</v>
      </c>
      <c r="M3753" s="1536" t="s">
        <v>1781</v>
      </c>
      <c r="N3753" s="1571" t="s">
        <v>1782</v>
      </c>
      <c r="O3753" s="1572" t="s">
        <v>763</v>
      </c>
    </row>
    <row r="3754" spans="2:15" s="1305" customFormat="1" ht="18" customHeight="1" x14ac:dyDescent="0.2">
      <c r="B3754" s="1713" t="s">
        <v>3326</v>
      </c>
      <c r="C3754" s="1583" t="s">
        <v>783</v>
      </c>
      <c r="D3754" s="1532" t="s">
        <v>233</v>
      </c>
      <c r="E3754" s="1533">
        <v>30</v>
      </c>
      <c r="F3754" s="1534">
        <v>10.01</v>
      </c>
      <c r="G3754" s="1535">
        <f t="shared" si="23"/>
        <v>19.990000000000002</v>
      </c>
      <c r="H3754" s="1568" t="s">
        <v>58</v>
      </c>
      <c r="I3754" s="1711">
        <v>0.12</v>
      </c>
      <c r="J3754" s="1569">
        <v>0.22</v>
      </c>
      <c r="K3754" s="1711">
        <v>0.15</v>
      </c>
      <c r="L3754" s="1570" t="s">
        <v>2183</v>
      </c>
      <c r="M3754" s="1536" t="s">
        <v>1781</v>
      </c>
      <c r="N3754" s="1571" t="s">
        <v>1782</v>
      </c>
      <c r="O3754" s="1572" t="s">
        <v>763</v>
      </c>
    </row>
    <row r="3755" spans="2:15" s="1305" customFormat="1" ht="18" customHeight="1" x14ac:dyDescent="0.2">
      <c r="B3755" s="1714" t="s">
        <v>3327</v>
      </c>
      <c r="C3755" s="1583" t="s">
        <v>783</v>
      </c>
      <c r="D3755" s="1532" t="s">
        <v>233</v>
      </c>
      <c r="E3755" s="1533">
        <v>34</v>
      </c>
      <c r="F3755" s="1534">
        <v>14.01</v>
      </c>
      <c r="G3755" s="1535">
        <f t="shared" si="23"/>
        <v>19.990000000000002</v>
      </c>
      <c r="H3755" s="1568" t="s">
        <v>58</v>
      </c>
      <c r="I3755" s="1711">
        <v>0.11</v>
      </c>
      <c r="J3755" s="1569">
        <v>0.22</v>
      </c>
      <c r="K3755" s="1711">
        <v>0.15</v>
      </c>
      <c r="L3755" s="1570" t="s">
        <v>1635</v>
      </c>
      <c r="M3755" s="1536" t="s">
        <v>1788</v>
      </c>
      <c r="N3755" s="1571" t="s">
        <v>2474</v>
      </c>
      <c r="O3755" s="1572" t="s">
        <v>763</v>
      </c>
    </row>
    <row r="3756" spans="2:15" s="1305" customFormat="1" ht="18" customHeight="1" x14ac:dyDescent="0.2">
      <c r="B3756" s="1714" t="s">
        <v>3328</v>
      </c>
      <c r="C3756" s="1583" t="s">
        <v>783</v>
      </c>
      <c r="D3756" s="1532" t="s">
        <v>233</v>
      </c>
      <c r="E3756" s="1533">
        <v>34</v>
      </c>
      <c r="F3756" s="1534">
        <v>14.01</v>
      </c>
      <c r="G3756" s="1535">
        <f t="shared" si="23"/>
        <v>19.990000000000002</v>
      </c>
      <c r="H3756" s="1568" t="s">
        <v>58</v>
      </c>
      <c r="I3756" s="1711">
        <v>0.11</v>
      </c>
      <c r="J3756" s="1569">
        <v>0.22</v>
      </c>
      <c r="K3756" s="1711">
        <v>0.15</v>
      </c>
      <c r="L3756" s="1570" t="s">
        <v>1635</v>
      </c>
      <c r="M3756" s="1536" t="s">
        <v>1788</v>
      </c>
      <c r="N3756" s="1571" t="s">
        <v>2474</v>
      </c>
      <c r="O3756" s="1572" t="s">
        <v>763</v>
      </c>
    </row>
    <row r="3757" spans="2:15" s="1305" customFormat="1" ht="18" customHeight="1" x14ac:dyDescent="0.2">
      <c r="B3757" s="1714" t="s">
        <v>3329</v>
      </c>
      <c r="C3757" s="1583" t="s">
        <v>783</v>
      </c>
      <c r="D3757" s="1532" t="s">
        <v>233</v>
      </c>
      <c r="E3757" s="1533">
        <v>34</v>
      </c>
      <c r="F3757" s="1534">
        <v>14.01</v>
      </c>
      <c r="G3757" s="1535">
        <f t="shared" si="23"/>
        <v>19.990000000000002</v>
      </c>
      <c r="H3757" s="1568" t="s">
        <v>58</v>
      </c>
      <c r="I3757" s="1711">
        <v>0.11</v>
      </c>
      <c r="J3757" s="1569">
        <v>0.22</v>
      </c>
      <c r="K3757" s="1711">
        <v>0.15</v>
      </c>
      <c r="L3757" s="1570" t="s">
        <v>1635</v>
      </c>
      <c r="M3757" s="1536" t="s">
        <v>1788</v>
      </c>
      <c r="N3757" s="1571" t="s">
        <v>2474</v>
      </c>
      <c r="O3757" s="1572" t="s">
        <v>763</v>
      </c>
    </row>
    <row r="3758" spans="2:15" s="1305" customFormat="1" ht="18" customHeight="1" x14ac:dyDescent="0.2">
      <c r="B3758" s="1715" t="s">
        <v>3330</v>
      </c>
      <c r="C3758" s="1583" t="s">
        <v>783</v>
      </c>
      <c r="D3758" s="1532" t="s">
        <v>233</v>
      </c>
      <c r="E3758" s="1533">
        <v>39</v>
      </c>
      <c r="F3758" s="1534">
        <v>19.010000000000002</v>
      </c>
      <c r="G3758" s="1535">
        <f t="shared" si="23"/>
        <v>19.989999999999998</v>
      </c>
      <c r="H3758" s="1568" t="s">
        <v>58</v>
      </c>
      <c r="I3758" s="1711">
        <v>0.11</v>
      </c>
      <c r="J3758" s="1569">
        <v>0.22</v>
      </c>
      <c r="K3758" s="1711">
        <v>0.15</v>
      </c>
      <c r="L3758" s="1570" t="s">
        <v>2999</v>
      </c>
      <c r="M3758" s="1536" t="s">
        <v>2476</v>
      </c>
      <c r="N3758" s="1571" t="s">
        <v>89</v>
      </c>
      <c r="O3758" s="1572" t="s">
        <v>763</v>
      </c>
    </row>
    <row r="3759" spans="2:15" s="1305" customFormat="1" ht="18" customHeight="1" x14ac:dyDescent="0.2">
      <c r="B3759" s="1715" t="s">
        <v>3331</v>
      </c>
      <c r="C3759" s="1583" t="s">
        <v>783</v>
      </c>
      <c r="D3759" s="1532" t="s">
        <v>233</v>
      </c>
      <c r="E3759" s="1533">
        <v>39</v>
      </c>
      <c r="F3759" s="1534">
        <v>19.010000000000002</v>
      </c>
      <c r="G3759" s="1535">
        <f t="shared" si="23"/>
        <v>19.989999999999998</v>
      </c>
      <c r="H3759" s="1568" t="s">
        <v>58</v>
      </c>
      <c r="I3759" s="1711">
        <v>0.11</v>
      </c>
      <c r="J3759" s="1569">
        <v>0.22</v>
      </c>
      <c r="K3759" s="1711">
        <v>0.15</v>
      </c>
      <c r="L3759" s="1570" t="s">
        <v>2999</v>
      </c>
      <c r="M3759" s="1536" t="s">
        <v>2476</v>
      </c>
      <c r="N3759" s="1571" t="s">
        <v>89</v>
      </c>
      <c r="O3759" s="1572" t="s">
        <v>763</v>
      </c>
    </row>
    <row r="3760" spans="2:15" s="1305" customFormat="1" ht="18" customHeight="1" x14ac:dyDescent="0.2">
      <c r="B3760" s="1715" t="s">
        <v>3332</v>
      </c>
      <c r="C3760" s="1583" t="s">
        <v>783</v>
      </c>
      <c r="D3760" s="1532" t="s">
        <v>233</v>
      </c>
      <c r="E3760" s="1533">
        <v>39</v>
      </c>
      <c r="F3760" s="1534">
        <v>19.010000000000002</v>
      </c>
      <c r="G3760" s="1535">
        <f t="shared" si="23"/>
        <v>19.989999999999998</v>
      </c>
      <c r="H3760" s="1568" t="s">
        <v>58</v>
      </c>
      <c r="I3760" s="1711">
        <v>0.11</v>
      </c>
      <c r="J3760" s="1569">
        <v>0.22</v>
      </c>
      <c r="K3760" s="1711">
        <v>0.15</v>
      </c>
      <c r="L3760" s="1570" t="s">
        <v>2999</v>
      </c>
      <c r="M3760" s="1536" t="s">
        <v>2476</v>
      </c>
      <c r="N3760" s="1571" t="s">
        <v>89</v>
      </c>
      <c r="O3760" s="1572" t="s">
        <v>763</v>
      </c>
    </row>
    <row r="3761" spans="2:15" s="1305" customFormat="1" ht="18" customHeight="1" x14ac:dyDescent="0.2">
      <c r="B3761" s="1715" t="s">
        <v>3333</v>
      </c>
      <c r="C3761" s="1583" t="s">
        <v>783</v>
      </c>
      <c r="D3761" s="1532" t="s">
        <v>233</v>
      </c>
      <c r="E3761" s="1533">
        <v>49</v>
      </c>
      <c r="F3761" s="1534">
        <v>29.01</v>
      </c>
      <c r="G3761" s="1535">
        <f t="shared" si="23"/>
        <v>19.989999999999998</v>
      </c>
      <c r="H3761" s="1568" t="s">
        <v>58</v>
      </c>
      <c r="I3761" s="1711">
        <v>0.108</v>
      </c>
      <c r="J3761" s="1569">
        <v>0.22</v>
      </c>
      <c r="K3761" s="1711">
        <v>0.15</v>
      </c>
      <c r="L3761" s="1570" t="s">
        <v>3351</v>
      </c>
      <c r="M3761" s="1536" t="s">
        <v>2981</v>
      </c>
      <c r="N3761" s="1571" t="s">
        <v>2982</v>
      </c>
      <c r="O3761" s="1572" t="s">
        <v>763</v>
      </c>
    </row>
    <row r="3762" spans="2:15" s="1305" customFormat="1" ht="18" customHeight="1" x14ac:dyDescent="0.2">
      <c r="B3762" s="1715" t="s">
        <v>3334</v>
      </c>
      <c r="C3762" s="1583" t="s">
        <v>783</v>
      </c>
      <c r="D3762" s="1532" t="s">
        <v>233</v>
      </c>
      <c r="E3762" s="1533">
        <v>49</v>
      </c>
      <c r="F3762" s="1534">
        <v>29.01</v>
      </c>
      <c r="G3762" s="1535">
        <f t="shared" si="23"/>
        <v>19.989999999999998</v>
      </c>
      <c r="H3762" s="1568" t="s">
        <v>58</v>
      </c>
      <c r="I3762" s="1711">
        <v>0.108</v>
      </c>
      <c r="J3762" s="1569">
        <v>0.22</v>
      </c>
      <c r="K3762" s="1711">
        <v>0.15</v>
      </c>
      <c r="L3762" s="1570" t="s">
        <v>3351</v>
      </c>
      <c r="M3762" s="1536" t="s">
        <v>2981</v>
      </c>
      <c r="N3762" s="1571" t="s">
        <v>2982</v>
      </c>
      <c r="O3762" s="1572" t="s">
        <v>763</v>
      </c>
    </row>
    <row r="3763" spans="2:15" s="1305" customFormat="1" ht="18" customHeight="1" x14ac:dyDescent="0.2">
      <c r="B3763" s="1715" t="s">
        <v>3335</v>
      </c>
      <c r="C3763" s="1583" t="s">
        <v>783</v>
      </c>
      <c r="D3763" s="1532" t="s">
        <v>233</v>
      </c>
      <c r="E3763" s="1533">
        <v>49</v>
      </c>
      <c r="F3763" s="1534">
        <v>29.01</v>
      </c>
      <c r="G3763" s="1535">
        <f t="shared" si="23"/>
        <v>19.989999999999998</v>
      </c>
      <c r="H3763" s="1568" t="s">
        <v>58</v>
      </c>
      <c r="I3763" s="1711">
        <v>0.108</v>
      </c>
      <c r="J3763" s="1569">
        <v>0.22</v>
      </c>
      <c r="K3763" s="1711">
        <v>0.15</v>
      </c>
      <c r="L3763" s="1570" t="s">
        <v>3351</v>
      </c>
      <c r="M3763" s="1536" t="s">
        <v>2981</v>
      </c>
      <c r="N3763" s="1571" t="s">
        <v>2982</v>
      </c>
      <c r="O3763" s="1572" t="s">
        <v>763</v>
      </c>
    </row>
    <row r="3764" spans="2:15" s="1305" customFormat="1" ht="18" customHeight="1" x14ac:dyDescent="0.2">
      <c r="B3764" s="1573" t="s">
        <v>3337</v>
      </c>
      <c r="C3764" s="1583" t="s">
        <v>783</v>
      </c>
      <c r="D3764" s="1532" t="s">
        <v>233</v>
      </c>
      <c r="E3764" s="1533">
        <v>59</v>
      </c>
      <c r="F3764" s="1534">
        <v>39.01</v>
      </c>
      <c r="G3764" s="1535">
        <f t="shared" si="23"/>
        <v>19.990000000000002</v>
      </c>
      <c r="H3764" s="1568" t="s">
        <v>58</v>
      </c>
      <c r="I3764" s="1711">
        <v>9.8000000000000004E-2</v>
      </c>
      <c r="J3764" s="1569">
        <v>0.22</v>
      </c>
      <c r="K3764" s="1711">
        <v>0.15</v>
      </c>
      <c r="L3764" s="1570" t="s">
        <v>2197</v>
      </c>
      <c r="M3764" s="1536" t="s">
        <v>101</v>
      </c>
      <c r="N3764" s="1571" t="s">
        <v>102</v>
      </c>
      <c r="O3764" s="1572" t="s">
        <v>390</v>
      </c>
    </row>
    <row r="3765" spans="2:15" s="1305" customFormat="1" ht="18" customHeight="1" x14ac:dyDescent="0.2">
      <c r="B3765" s="1573" t="s">
        <v>3338</v>
      </c>
      <c r="C3765" s="1532" t="s">
        <v>2041</v>
      </c>
      <c r="D3765" s="1532" t="s">
        <v>233</v>
      </c>
      <c r="E3765" s="1533">
        <v>59</v>
      </c>
      <c r="F3765" s="1534">
        <v>39.01</v>
      </c>
      <c r="G3765" s="1535">
        <f t="shared" si="23"/>
        <v>19.990000000000002</v>
      </c>
      <c r="H3765" s="1568" t="s">
        <v>58</v>
      </c>
      <c r="I3765" s="1711">
        <v>9.8000000000000004E-2</v>
      </c>
      <c r="J3765" s="1569">
        <v>0.22</v>
      </c>
      <c r="K3765" s="1711">
        <v>0.15</v>
      </c>
      <c r="L3765" s="1570" t="s">
        <v>2197</v>
      </c>
      <c r="M3765" s="1536" t="s">
        <v>101</v>
      </c>
      <c r="N3765" s="1571" t="s">
        <v>102</v>
      </c>
      <c r="O3765" s="1572" t="s">
        <v>390</v>
      </c>
    </row>
    <row r="3766" spans="2:15" s="1305" customFormat="1" ht="18" customHeight="1" x14ac:dyDescent="0.2">
      <c r="B3766" s="1573" t="s">
        <v>3339</v>
      </c>
      <c r="C3766" s="1532" t="s">
        <v>2041</v>
      </c>
      <c r="D3766" s="1532" t="s">
        <v>233</v>
      </c>
      <c r="E3766" s="1533">
        <v>59</v>
      </c>
      <c r="F3766" s="1534">
        <v>39.01</v>
      </c>
      <c r="G3766" s="1535">
        <f t="shared" si="23"/>
        <v>19.990000000000002</v>
      </c>
      <c r="H3766" s="1568" t="s">
        <v>58</v>
      </c>
      <c r="I3766" s="1711">
        <v>9.8000000000000004E-2</v>
      </c>
      <c r="J3766" s="1569">
        <v>0.22</v>
      </c>
      <c r="K3766" s="1711">
        <v>0.15</v>
      </c>
      <c r="L3766" s="1570" t="s">
        <v>2197</v>
      </c>
      <c r="M3766" s="1536" t="s">
        <v>101</v>
      </c>
      <c r="N3766" s="1571" t="s">
        <v>102</v>
      </c>
      <c r="O3766" s="1572" t="s">
        <v>390</v>
      </c>
    </row>
    <row r="3767" spans="2:15" s="1305" customFormat="1" ht="18" customHeight="1" x14ac:dyDescent="0.2">
      <c r="B3767" s="1573" t="s">
        <v>3341</v>
      </c>
      <c r="C3767" s="1532" t="s">
        <v>2041</v>
      </c>
      <c r="D3767" s="1532" t="s">
        <v>233</v>
      </c>
      <c r="E3767" s="1533">
        <v>69</v>
      </c>
      <c r="F3767" s="1534">
        <v>49.01</v>
      </c>
      <c r="G3767" s="1535">
        <f t="shared" si="23"/>
        <v>19.990000000000002</v>
      </c>
      <c r="H3767" s="1568" t="s">
        <v>58</v>
      </c>
      <c r="I3767" s="1711">
        <v>9.6000000000000002E-2</v>
      </c>
      <c r="J3767" s="1569">
        <v>0.22</v>
      </c>
      <c r="K3767" s="1711">
        <v>0.15</v>
      </c>
      <c r="L3767" s="1570" t="s">
        <v>3340</v>
      </c>
      <c r="M3767" s="1536" t="s">
        <v>2047</v>
      </c>
      <c r="N3767" s="1571" t="s">
        <v>879</v>
      </c>
      <c r="O3767" s="1572" t="s">
        <v>390</v>
      </c>
    </row>
    <row r="3768" spans="2:15" s="1305" customFormat="1" ht="18" customHeight="1" x14ac:dyDescent="0.2">
      <c r="B3768" s="1573" t="s">
        <v>3342</v>
      </c>
      <c r="C3768" s="1532" t="s">
        <v>2041</v>
      </c>
      <c r="D3768" s="1532" t="s">
        <v>233</v>
      </c>
      <c r="E3768" s="1533">
        <v>69</v>
      </c>
      <c r="F3768" s="1534">
        <v>49.01</v>
      </c>
      <c r="G3768" s="1535">
        <f t="shared" si="23"/>
        <v>19.990000000000002</v>
      </c>
      <c r="H3768" s="1568" t="s">
        <v>58</v>
      </c>
      <c r="I3768" s="1711">
        <v>9.6000000000000002E-2</v>
      </c>
      <c r="J3768" s="1569">
        <v>0.22</v>
      </c>
      <c r="K3768" s="1711">
        <v>0.15</v>
      </c>
      <c r="L3768" s="1570" t="s">
        <v>3340</v>
      </c>
      <c r="M3768" s="1536" t="s">
        <v>2047</v>
      </c>
      <c r="N3768" s="1571" t="s">
        <v>879</v>
      </c>
      <c r="O3768" s="1572" t="s">
        <v>390</v>
      </c>
    </row>
    <row r="3769" spans="2:15" s="1305" customFormat="1" ht="18" customHeight="1" x14ac:dyDescent="0.2">
      <c r="B3769" s="1573" t="s">
        <v>3343</v>
      </c>
      <c r="C3769" s="1532" t="s">
        <v>2041</v>
      </c>
      <c r="D3769" s="1532" t="s">
        <v>233</v>
      </c>
      <c r="E3769" s="1533">
        <v>69</v>
      </c>
      <c r="F3769" s="1534">
        <v>49.01</v>
      </c>
      <c r="G3769" s="1535">
        <f t="shared" si="23"/>
        <v>19.990000000000002</v>
      </c>
      <c r="H3769" s="1568" t="s">
        <v>58</v>
      </c>
      <c r="I3769" s="1711">
        <v>9.6000000000000002E-2</v>
      </c>
      <c r="J3769" s="1569">
        <v>0.22</v>
      </c>
      <c r="K3769" s="1711">
        <v>0.15</v>
      </c>
      <c r="L3769" s="1570" t="s">
        <v>3340</v>
      </c>
      <c r="M3769" s="1536" t="s">
        <v>2047</v>
      </c>
      <c r="N3769" s="1571" t="s">
        <v>879</v>
      </c>
      <c r="O3769" s="1572" t="s">
        <v>390</v>
      </c>
    </row>
    <row r="3770" spans="2:15" s="1305" customFormat="1" ht="18" customHeight="1" x14ac:dyDescent="0.2">
      <c r="B3770" s="1573" t="s">
        <v>3344</v>
      </c>
      <c r="C3770" s="1532" t="s">
        <v>2041</v>
      </c>
      <c r="D3770" s="1532" t="s">
        <v>233</v>
      </c>
      <c r="E3770" s="1533">
        <v>79</v>
      </c>
      <c r="F3770" s="1534">
        <v>59.01</v>
      </c>
      <c r="G3770" s="1535">
        <f t="shared" si="23"/>
        <v>19.990000000000002</v>
      </c>
      <c r="H3770" s="1568" t="s">
        <v>58</v>
      </c>
      <c r="I3770" s="1711">
        <v>0.09</v>
      </c>
      <c r="J3770" s="1569">
        <v>0.22</v>
      </c>
      <c r="K3770" s="1711">
        <v>0.15</v>
      </c>
      <c r="L3770" s="1570" t="s">
        <v>107</v>
      </c>
      <c r="M3770" s="1536" t="s">
        <v>2606</v>
      </c>
      <c r="N3770" s="1571" t="s">
        <v>580</v>
      </c>
      <c r="O3770" s="1572" t="s">
        <v>390</v>
      </c>
    </row>
    <row r="3771" spans="2:15" s="1305" customFormat="1" ht="18" customHeight="1" x14ac:dyDescent="0.2">
      <c r="B3771" s="1573" t="s">
        <v>3345</v>
      </c>
      <c r="C3771" s="1532" t="s">
        <v>2041</v>
      </c>
      <c r="D3771" s="1532" t="s">
        <v>233</v>
      </c>
      <c r="E3771" s="1533">
        <v>79</v>
      </c>
      <c r="F3771" s="1534">
        <v>59.01</v>
      </c>
      <c r="G3771" s="1535">
        <f t="shared" si="23"/>
        <v>19.990000000000002</v>
      </c>
      <c r="H3771" s="1568" t="s">
        <v>58</v>
      </c>
      <c r="I3771" s="1711">
        <v>0.09</v>
      </c>
      <c r="J3771" s="1569">
        <v>0.22</v>
      </c>
      <c r="K3771" s="1711">
        <v>0.15</v>
      </c>
      <c r="L3771" s="1570" t="s">
        <v>107</v>
      </c>
      <c r="M3771" s="1536" t="s">
        <v>2606</v>
      </c>
      <c r="N3771" s="1571" t="s">
        <v>580</v>
      </c>
      <c r="O3771" s="1572" t="s">
        <v>390</v>
      </c>
    </row>
    <row r="3772" spans="2:15" s="1305" customFormat="1" ht="18" customHeight="1" x14ac:dyDescent="0.2">
      <c r="B3772" s="1573" t="s">
        <v>3346</v>
      </c>
      <c r="C3772" s="1532" t="s">
        <v>2041</v>
      </c>
      <c r="D3772" s="1532" t="s">
        <v>233</v>
      </c>
      <c r="E3772" s="1533">
        <v>79</v>
      </c>
      <c r="F3772" s="1534">
        <v>59.01</v>
      </c>
      <c r="G3772" s="1535">
        <f t="shared" si="23"/>
        <v>19.990000000000002</v>
      </c>
      <c r="H3772" s="1568" t="s">
        <v>58</v>
      </c>
      <c r="I3772" s="1711">
        <v>0.09</v>
      </c>
      <c r="J3772" s="1569">
        <v>0.22</v>
      </c>
      <c r="K3772" s="1711">
        <v>0.15</v>
      </c>
      <c r="L3772" s="1570" t="s">
        <v>107</v>
      </c>
      <c r="M3772" s="1536" t="s">
        <v>2606</v>
      </c>
      <c r="N3772" s="1571" t="s">
        <v>580</v>
      </c>
      <c r="O3772" s="1572" t="s">
        <v>390</v>
      </c>
    </row>
    <row r="3773" spans="2:15" s="1305" customFormat="1" ht="18" customHeight="1" x14ac:dyDescent="0.2">
      <c r="B3773" s="1573" t="s">
        <v>3347</v>
      </c>
      <c r="C3773" s="1532" t="s">
        <v>2041</v>
      </c>
      <c r="D3773" s="1532" t="s">
        <v>233</v>
      </c>
      <c r="E3773" s="1533">
        <v>99</v>
      </c>
      <c r="F3773" s="1534">
        <v>79.010000000000005</v>
      </c>
      <c r="G3773" s="1535">
        <f t="shared" si="23"/>
        <v>19.989999999999995</v>
      </c>
      <c r="H3773" s="1568" t="s">
        <v>58</v>
      </c>
      <c r="I3773" s="1711">
        <v>8.5999999999999993E-2</v>
      </c>
      <c r="J3773" s="1569">
        <v>0.22</v>
      </c>
      <c r="K3773" s="1711">
        <v>0.15</v>
      </c>
      <c r="L3773" s="1570" t="s">
        <v>2927</v>
      </c>
      <c r="M3773" s="1536" t="s">
        <v>2928</v>
      </c>
      <c r="N3773" s="1571" t="s">
        <v>883</v>
      </c>
      <c r="O3773" s="1572" t="s">
        <v>390</v>
      </c>
    </row>
    <row r="3774" spans="2:15" s="1305" customFormat="1" ht="18" customHeight="1" x14ac:dyDescent="0.2">
      <c r="B3774" s="1573" t="s">
        <v>3348</v>
      </c>
      <c r="C3774" s="1532" t="s">
        <v>2041</v>
      </c>
      <c r="D3774" s="1532" t="s">
        <v>233</v>
      </c>
      <c r="E3774" s="1533">
        <v>99</v>
      </c>
      <c r="F3774" s="1534">
        <v>79.010000000000005</v>
      </c>
      <c r="G3774" s="1535">
        <f t="shared" si="23"/>
        <v>19.989999999999995</v>
      </c>
      <c r="H3774" s="1568" t="s">
        <v>58</v>
      </c>
      <c r="I3774" s="1711">
        <v>8.5999999999999993E-2</v>
      </c>
      <c r="J3774" s="1569">
        <v>0.22</v>
      </c>
      <c r="K3774" s="1711">
        <v>0.15</v>
      </c>
      <c r="L3774" s="1570" t="s">
        <v>2927</v>
      </c>
      <c r="M3774" s="1536" t="s">
        <v>2928</v>
      </c>
      <c r="N3774" s="1571" t="s">
        <v>883</v>
      </c>
      <c r="O3774" s="1572" t="s">
        <v>390</v>
      </c>
    </row>
    <row r="3775" spans="2:15" s="1305" customFormat="1" ht="18" customHeight="1" x14ac:dyDescent="0.2">
      <c r="B3775" s="1573" t="s">
        <v>3350</v>
      </c>
      <c r="C3775" s="1532" t="s">
        <v>2041</v>
      </c>
      <c r="D3775" s="1532" t="s">
        <v>233</v>
      </c>
      <c r="E3775" s="1533">
        <v>99</v>
      </c>
      <c r="F3775" s="1534">
        <v>79.010000000000005</v>
      </c>
      <c r="G3775" s="1535">
        <f t="shared" si="23"/>
        <v>19.989999999999995</v>
      </c>
      <c r="H3775" s="1568" t="s">
        <v>58</v>
      </c>
      <c r="I3775" s="1711">
        <v>8.5999999999999993E-2</v>
      </c>
      <c r="J3775" s="1569">
        <v>0.22</v>
      </c>
      <c r="K3775" s="1711">
        <v>0.15</v>
      </c>
      <c r="L3775" s="1570" t="s">
        <v>2927</v>
      </c>
      <c r="M3775" s="1536" t="s">
        <v>2928</v>
      </c>
      <c r="N3775" s="1571" t="s">
        <v>883</v>
      </c>
      <c r="O3775" s="1572" t="s">
        <v>390</v>
      </c>
    </row>
    <row r="3776" spans="2:15" s="1305" customFormat="1" ht="18" customHeight="1" x14ac:dyDescent="0.2">
      <c r="B3776" s="3893" t="s">
        <v>1996</v>
      </c>
      <c r="C3776" s="3894"/>
      <c r="D3776" s="1540"/>
      <c r="E3776" s="1540"/>
      <c r="F3776" s="772"/>
      <c r="G3776" s="772"/>
      <c r="H3776" s="772"/>
      <c r="I3776" s="712"/>
      <c r="J3776" s="712"/>
      <c r="K3776" s="712"/>
      <c r="L3776" s="712"/>
      <c r="M3776" s="712"/>
      <c r="N3776" s="712"/>
      <c r="O3776" s="729"/>
    </row>
    <row r="3777" spans="2:15" s="1305" customFormat="1" ht="18" customHeight="1" thickBot="1" x14ac:dyDescent="0.25">
      <c r="B3777" s="1567" t="s">
        <v>3352</v>
      </c>
      <c r="C3777" s="699"/>
      <c r="D3777" s="699"/>
      <c r="E3777" s="699"/>
      <c r="F3777" s="776"/>
      <c r="G3777" s="776"/>
      <c r="H3777" s="776"/>
      <c r="I3777" s="699"/>
      <c r="J3777" s="699"/>
      <c r="K3777" s="699"/>
      <c r="L3777" s="699"/>
      <c r="M3777" s="699"/>
      <c r="N3777" s="699"/>
      <c r="O3777" s="700"/>
    </row>
    <row r="3778" spans="2:15" s="1305" customFormat="1" ht="18" customHeight="1" thickTop="1" x14ac:dyDescent="0.3">
      <c r="B3778" s="3826" t="str">
        <f>+B3709</f>
        <v>.</v>
      </c>
      <c r="C3778" s="3826"/>
      <c r="D3778" s="534"/>
      <c r="E3778" s="534"/>
      <c r="F3778" s="534"/>
      <c r="G3778" s="506"/>
    </row>
    <row r="3779" spans="2:15" s="1305" customFormat="1" ht="17.25" customHeight="1" thickBot="1" x14ac:dyDescent="0.35">
      <c r="B3779" s="1517"/>
      <c r="C3779" s="1517"/>
      <c r="D3779" s="534"/>
      <c r="E3779" s="534"/>
      <c r="F3779" s="534"/>
      <c r="G3779" s="506"/>
    </row>
    <row r="3780" spans="2:15" s="1305" customFormat="1" ht="17.25" customHeight="1" thickTop="1" x14ac:dyDescent="0.25">
      <c r="B3780" s="3914" t="s">
        <v>3153</v>
      </c>
      <c r="C3780" s="3834"/>
      <c r="D3780" s="3834"/>
      <c r="E3780" s="3834"/>
      <c r="F3780" s="3834"/>
      <c r="G3780" s="3834"/>
      <c r="H3780" s="3834"/>
      <c r="I3780" s="3834"/>
      <c r="J3780" s="3834"/>
      <c r="K3780" s="3835"/>
    </row>
    <row r="3781" spans="2:15" s="1305" customFormat="1" ht="17.25" customHeight="1" x14ac:dyDescent="0.25">
      <c r="B3781" s="3925" t="s">
        <v>3303</v>
      </c>
      <c r="C3781" s="3926"/>
      <c r="D3781" s="3926"/>
      <c r="E3781" s="3926"/>
      <c r="F3781" s="3926"/>
      <c r="G3781" s="3926"/>
      <c r="H3781" s="3926"/>
      <c r="I3781" s="3926"/>
      <c r="J3781" s="3926"/>
      <c r="K3781" s="3841"/>
    </row>
    <row r="3782" spans="2:15" s="1305" customFormat="1" ht="49.5" customHeight="1" x14ac:dyDescent="0.2">
      <c r="B3782" s="1647" t="s">
        <v>1003</v>
      </c>
      <c r="C3782" s="1700" t="s">
        <v>1226</v>
      </c>
      <c r="D3782" s="1700" t="s">
        <v>1875</v>
      </c>
      <c r="E3782" s="1700" t="s">
        <v>81</v>
      </c>
      <c r="F3782" s="1700" t="s">
        <v>3304</v>
      </c>
      <c r="G3782" s="1700" t="s">
        <v>3305</v>
      </c>
      <c r="H3782" s="1700" t="s">
        <v>3306</v>
      </c>
      <c r="I3782" s="1700" t="s">
        <v>3307</v>
      </c>
      <c r="J3782" s="1347" t="s">
        <v>3308</v>
      </c>
      <c r="K3782" s="1370" t="s">
        <v>3309</v>
      </c>
    </row>
    <row r="3783" spans="2:15" s="1305" customFormat="1" ht="17.25" customHeight="1" thickBot="1" x14ac:dyDescent="0.25">
      <c r="B3783" s="710" t="s">
        <v>3303</v>
      </c>
      <c r="C3783" s="1705" t="s">
        <v>783</v>
      </c>
      <c r="D3783" s="1705" t="s">
        <v>3310</v>
      </c>
      <c r="E3783" s="1706">
        <v>300</v>
      </c>
      <c r="F3783" s="1706">
        <v>300</v>
      </c>
      <c r="G3783" s="1707">
        <v>0.05</v>
      </c>
      <c r="H3783" s="1707">
        <v>0.1</v>
      </c>
      <c r="I3783" s="1707">
        <v>0.1</v>
      </c>
      <c r="J3783" s="1708" t="s">
        <v>3311</v>
      </c>
      <c r="K3783" s="1709" t="s">
        <v>3312</v>
      </c>
    </row>
    <row r="3784" spans="2:15" s="1305" customFormat="1" ht="17.25" customHeight="1" x14ac:dyDescent="0.2">
      <c r="B3784" s="3927" t="s">
        <v>3313</v>
      </c>
      <c r="C3784" s="3928"/>
      <c r="D3784" s="3928"/>
      <c r="E3784" s="3928"/>
      <c r="F3784" s="3928"/>
      <c r="G3784" s="3928"/>
      <c r="H3784" s="3928"/>
      <c r="I3784" s="3928"/>
      <c r="J3784" s="3928"/>
      <c r="K3784" s="3929"/>
    </row>
    <row r="3785" spans="2:15" s="1305" customFormat="1" ht="17.25" customHeight="1" thickBot="1" x14ac:dyDescent="0.25">
      <c r="B3785" s="1490"/>
      <c r="C3785" s="1491"/>
      <c r="D3785" s="1491"/>
      <c r="E3785" s="1491"/>
      <c r="F3785" s="1491"/>
      <c r="G3785" s="1491"/>
      <c r="H3785" s="1491"/>
      <c r="I3785" s="1491"/>
      <c r="J3785" s="1491"/>
      <c r="K3785" s="1492"/>
    </row>
    <row r="3786" spans="2:15" s="1305" customFormat="1" ht="17.25" customHeight="1" thickTop="1" x14ac:dyDescent="0.3">
      <c r="B3786" s="3826" t="str">
        <f>+B3778</f>
        <v>.</v>
      </c>
      <c r="C3786" s="3826"/>
      <c r="D3786" s="534"/>
      <c r="E3786" s="534"/>
      <c r="F3786" s="534"/>
      <c r="G3786" s="506"/>
    </row>
    <row r="3787" spans="2:15" s="1305" customFormat="1" ht="17.25" customHeight="1" thickBot="1" x14ac:dyDescent="0.35">
      <c r="B3787" s="1517"/>
      <c r="C3787" s="1517"/>
      <c r="D3787" s="534"/>
      <c r="E3787" s="534"/>
      <c r="F3787" s="534"/>
      <c r="G3787" s="506"/>
    </row>
    <row r="3788" spans="2:15" s="1305" customFormat="1" ht="17.25" customHeight="1" thickTop="1" thickBot="1" x14ac:dyDescent="0.25">
      <c r="B3788" s="3856" t="s">
        <v>3186</v>
      </c>
      <c r="C3788" s="3857"/>
      <c r="D3788" s="3857"/>
      <c r="E3788" s="3857"/>
      <c r="F3788" s="3858"/>
      <c r="G3788" s="506"/>
    </row>
    <row r="3789" spans="2:15" s="1305" customFormat="1" ht="17.25" customHeight="1" thickTop="1" x14ac:dyDescent="0.2">
      <c r="B3789" s="695"/>
      <c r="C3789" s="696"/>
      <c r="D3789" s="696"/>
      <c r="E3789" s="696"/>
      <c r="F3789" s="697"/>
      <c r="G3789" s="506"/>
    </row>
    <row r="3790" spans="2:15" s="1305" customFormat="1" ht="17.25" customHeight="1" x14ac:dyDescent="0.2">
      <c r="B3790" s="1564" t="s">
        <v>346</v>
      </c>
      <c r="C3790" s="1503" t="s">
        <v>3187</v>
      </c>
      <c r="D3790" s="915"/>
      <c r="E3790" s="915"/>
      <c r="F3790" s="916"/>
      <c r="G3790" s="506"/>
    </row>
    <row r="3791" spans="2:15" s="1305" customFormat="1" ht="17.25" customHeight="1" x14ac:dyDescent="0.2">
      <c r="B3791" s="1564" t="s">
        <v>2956</v>
      </c>
      <c r="C3791" s="1503" t="s">
        <v>3188</v>
      </c>
      <c r="D3791" s="915"/>
      <c r="E3791" s="915"/>
      <c r="F3791" s="916"/>
      <c r="G3791" s="506"/>
    </row>
    <row r="3792" spans="2:15" s="1305" customFormat="1" ht="17.25" customHeight="1" x14ac:dyDescent="0.2">
      <c r="B3792" s="1564" t="s">
        <v>3189</v>
      </c>
      <c r="C3792" s="1503">
        <v>150</v>
      </c>
      <c r="D3792" s="915"/>
      <c r="E3792" s="915"/>
      <c r="F3792" s="916"/>
      <c r="G3792" s="506"/>
    </row>
    <row r="3793" spans="2:7" s="1305" customFormat="1" ht="17.25" customHeight="1" x14ac:dyDescent="0.2">
      <c r="B3793" s="1564" t="s">
        <v>2955</v>
      </c>
      <c r="C3793" s="1503" t="s">
        <v>3190</v>
      </c>
      <c r="D3793" s="915"/>
      <c r="E3793" s="915"/>
      <c r="F3793" s="916"/>
      <c r="G3793" s="506"/>
    </row>
    <row r="3794" spans="2:7" s="1305" customFormat="1" ht="43.5" customHeight="1" x14ac:dyDescent="0.2">
      <c r="B3794" s="1564" t="s">
        <v>2957</v>
      </c>
      <c r="C3794" s="3903" t="s">
        <v>3191</v>
      </c>
      <c r="D3794" s="3903"/>
      <c r="E3794" s="3903"/>
      <c r="F3794" s="3904"/>
      <c r="G3794" s="506"/>
    </row>
    <row r="3795" spans="2:7" s="1305" customFormat="1" ht="17.25" customHeight="1" x14ac:dyDescent="0.2">
      <c r="B3795" s="1564" t="s">
        <v>3180</v>
      </c>
      <c r="C3795" s="3903" t="s">
        <v>2251</v>
      </c>
      <c r="D3795" s="3903"/>
      <c r="E3795" s="3903"/>
      <c r="F3795" s="3904"/>
      <c r="G3795" s="506"/>
    </row>
    <row r="3796" spans="2:7" s="1305" customFormat="1" ht="17.25" customHeight="1" thickBot="1" x14ac:dyDescent="0.25">
      <c r="B3796" s="1650"/>
      <c r="C3796" s="1565"/>
      <c r="D3796" s="699"/>
      <c r="E3796" s="699"/>
      <c r="F3796" s="700"/>
      <c r="G3796" s="506"/>
    </row>
    <row r="3797" spans="2:7" s="1305" customFormat="1" ht="17.25" customHeight="1" thickTop="1" x14ac:dyDescent="0.3">
      <c r="B3797" s="3826" t="str">
        <f>+B3786</f>
        <v>.</v>
      </c>
      <c r="C3797" s="3826"/>
      <c r="D3797" s="534"/>
      <c r="E3797" s="534"/>
      <c r="F3797" s="534"/>
      <c r="G3797" s="506"/>
    </row>
    <row r="3798" spans="2:7" s="1305" customFormat="1" ht="17.25" customHeight="1" thickBot="1" x14ac:dyDescent="0.35">
      <c r="B3798" s="1517"/>
      <c r="C3798" s="1517"/>
      <c r="D3798" s="534"/>
      <c r="E3798" s="534"/>
      <c r="F3798" s="534"/>
      <c r="G3798" s="506"/>
    </row>
    <row r="3799" spans="2:7" s="1305" customFormat="1" ht="33" customHeight="1" thickTop="1" thickBot="1" x14ac:dyDescent="0.25">
      <c r="B3799" s="3856" t="s">
        <v>3175</v>
      </c>
      <c r="C3799" s="3857"/>
      <c r="D3799" s="3857"/>
      <c r="E3799" s="3857"/>
      <c r="F3799" s="3858"/>
      <c r="G3799" s="506"/>
    </row>
    <row r="3800" spans="2:7" s="1305" customFormat="1" ht="17.25" customHeight="1" thickTop="1" x14ac:dyDescent="0.2">
      <c r="B3800" s="695"/>
      <c r="C3800" s="696"/>
      <c r="D3800" s="696"/>
      <c r="E3800" s="696"/>
      <c r="F3800" s="697"/>
      <c r="G3800" s="506"/>
    </row>
    <row r="3801" spans="2:7" s="1305" customFormat="1" ht="17.25" customHeight="1" x14ac:dyDescent="0.2">
      <c r="B3801" s="1564" t="s">
        <v>346</v>
      </c>
      <c r="C3801" s="1503" t="s">
        <v>3176</v>
      </c>
      <c r="D3801" s="915"/>
      <c r="E3801" s="915"/>
      <c r="F3801" s="916"/>
      <c r="G3801" s="506"/>
    </row>
    <row r="3802" spans="2:7" s="1305" customFormat="1" ht="17.25" customHeight="1" x14ac:dyDescent="0.2">
      <c r="B3802" s="1564" t="s">
        <v>2956</v>
      </c>
      <c r="C3802" s="1503" t="s">
        <v>3177</v>
      </c>
      <c r="D3802" s="915"/>
      <c r="E3802" s="915"/>
      <c r="F3802" s="916"/>
      <c r="G3802" s="506"/>
    </row>
    <row r="3803" spans="2:7" s="1305" customFormat="1" ht="17.25" customHeight="1" x14ac:dyDescent="0.2">
      <c r="B3803" s="1564" t="s">
        <v>2955</v>
      </c>
      <c r="C3803" s="1503" t="s">
        <v>3178</v>
      </c>
      <c r="D3803" s="915"/>
      <c r="E3803" s="915"/>
      <c r="F3803" s="916"/>
      <c r="G3803" s="506"/>
    </row>
    <row r="3804" spans="2:7" s="1305" customFormat="1" ht="17.25" customHeight="1" x14ac:dyDescent="0.2">
      <c r="B3804" s="1564" t="s">
        <v>2957</v>
      </c>
      <c r="C3804" s="3903" t="s">
        <v>3179</v>
      </c>
      <c r="D3804" s="3903"/>
      <c r="E3804" s="3903"/>
      <c r="F3804" s="3904"/>
      <c r="G3804" s="506"/>
    </row>
    <row r="3805" spans="2:7" s="1305" customFormat="1" ht="17.25" customHeight="1" x14ac:dyDescent="0.2">
      <c r="B3805" s="1564" t="s">
        <v>3180</v>
      </c>
      <c r="C3805" s="3903" t="s">
        <v>3181</v>
      </c>
      <c r="D3805" s="3903"/>
      <c r="E3805" s="3903"/>
      <c r="F3805" s="3904"/>
      <c r="G3805" s="506"/>
    </row>
    <row r="3806" spans="2:7" s="1305" customFormat="1" ht="27" customHeight="1" x14ac:dyDescent="0.2">
      <c r="B3806" s="3867" t="s">
        <v>2930</v>
      </c>
      <c r="C3806" s="3862" t="s">
        <v>3182</v>
      </c>
      <c r="D3806" s="3862"/>
      <c r="E3806" s="3862"/>
      <c r="F3806" s="3863"/>
      <c r="G3806" s="506"/>
    </row>
    <row r="3807" spans="2:7" s="1305" customFormat="1" ht="42.75" customHeight="1" x14ac:dyDescent="0.2">
      <c r="B3807" s="3867"/>
      <c r="C3807" s="3862" t="s">
        <v>3183</v>
      </c>
      <c r="D3807" s="3862"/>
      <c r="E3807" s="3862"/>
      <c r="F3807" s="3863"/>
      <c r="G3807" s="506"/>
    </row>
    <row r="3808" spans="2:7" s="1305" customFormat="1" ht="15.75" customHeight="1" x14ac:dyDescent="0.2">
      <c r="B3808" s="3867"/>
      <c r="C3808" s="4289" t="s">
        <v>3184</v>
      </c>
      <c r="D3808" s="4289"/>
      <c r="E3808" s="4289"/>
      <c r="F3808" s="4290"/>
      <c r="G3808" s="506"/>
    </row>
    <row r="3809" spans="2:7" s="1305" customFormat="1" ht="31.5" customHeight="1" x14ac:dyDescent="0.2">
      <c r="B3809" s="3867"/>
      <c r="C3809" s="3862" t="s">
        <v>3185</v>
      </c>
      <c r="D3809" s="3862"/>
      <c r="E3809" s="3862"/>
      <c r="F3809" s="3863"/>
      <c r="G3809" s="506"/>
    </row>
    <row r="3810" spans="2:7" s="1305" customFormat="1" ht="13.5" customHeight="1" thickBot="1" x14ac:dyDescent="0.25">
      <c r="B3810" s="3868"/>
      <c r="C3810" s="1565"/>
      <c r="D3810" s="699"/>
      <c r="E3810" s="699"/>
      <c r="F3810" s="700"/>
      <c r="G3810" s="506"/>
    </row>
    <row r="3811" spans="2:7" s="1305" customFormat="1" ht="17.25" customHeight="1" thickTop="1" x14ac:dyDescent="0.3">
      <c r="B3811" s="3826" t="str">
        <f>+B3797</f>
        <v>.</v>
      </c>
      <c r="C3811" s="3826"/>
      <c r="D3811" s="534"/>
      <c r="E3811" s="534"/>
      <c r="F3811" s="534"/>
      <c r="G3811" s="506"/>
    </row>
    <row r="3812" spans="2:7" s="1305" customFormat="1" ht="17.25" customHeight="1" thickBot="1" x14ac:dyDescent="0.35">
      <c r="B3812" s="1517"/>
      <c r="C3812" s="1517"/>
      <c r="D3812" s="534"/>
      <c r="E3812" s="534"/>
      <c r="F3812" s="534"/>
      <c r="G3812" s="506"/>
    </row>
    <row r="3813" spans="2:7" s="1305" customFormat="1" ht="17.25" customHeight="1" thickTop="1" x14ac:dyDescent="0.3">
      <c r="B3813" s="3836" t="s">
        <v>3153</v>
      </c>
      <c r="C3813" s="3837"/>
      <c r="D3813" s="3837"/>
      <c r="E3813" s="3838"/>
      <c r="F3813" s="534"/>
      <c r="G3813" s="506"/>
    </row>
    <row r="3814" spans="2:7" s="1305" customFormat="1" ht="17.25" customHeight="1" x14ac:dyDescent="0.3">
      <c r="B3814" s="3839" t="s">
        <v>3154</v>
      </c>
      <c r="C3814" s="4278"/>
      <c r="D3814" s="4278"/>
      <c r="E3814" s="4279"/>
      <c r="F3814" s="534"/>
      <c r="G3814" s="506"/>
    </row>
    <row r="3815" spans="2:7" s="1305" customFormat="1" ht="17.25" customHeight="1" x14ac:dyDescent="0.3">
      <c r="B3815" s="1647" t="s">
        <v>381</v>
      </c>
      <c r="C3815" s="1347" t="s">
        <v>215</v>
      </c>
      <c r="D3815" s="1347" t="s">
        <v>2670</v>
      </c>
      <c r="E3815" s="1370" t="s">
        <v>239</v>
      </c>
      <c r="F3815" s="534"/>
      <c r="G3815" s="506"/>
    </row>
    <row r="3816" spans="2:7" s="1305" customFormat="1" ht="17.25" customHeight="1" thickBot="1" x14ac:dyDescent="0.35">
      <c r="B3816" s="710" t="s">
        <v>3155</v>
      </c>
      <c r="C3816" s="1461">
        <v>49</v>
      </c>
      <c r="D3816" s="1461">
        <v>0.1</v>
      </c>
      <c r="E3816" s="1648" t="s">
        <v>3156</v>
      </c>
      <c r="F3816" s="534"/>
      <c r="G3816" s="506"/>
    </row>
    <row r="3817" spans="2:7" s="1305" customFormat="1" ht="17.25" customHeight="1" x14ac:dyDescent="0.3">
      <c r="B3817" s="4287"/>
      <c r="C3817" s="4288"/>
      <c r="D3817" s="4288"/>
      <c r="E3817" s="4259"/>
      <c r="F3817" s="534"/>
      <c r="G3817" s="506"/>
    </row>
    <row r="3818" spans="2:7" s="1305" customFormat="1" ht="17.25" customHeight="1" x14ac:dyDescent="0.3">
      <c r="B3818" s="3956" t="s">
        <v>3157</v>
      </c>
      <c r="C3818" s="3957"/>
      <c r="D3818" s="3957"/>
      <c r="E3818" s="3958"/>
      <c r="F3818" s="534"/>
      <c r="G3818" s="506"/>
    </row>
    <row r="3819" spans="2:7" s="1305" customFormat="1" ht="17.25" customHeight="1" x14ac:dyDescent="0.3">
      <c r="B3819" s="3927" t="s">
        <v>3158</v>
      </c>
      <c r="C3819" s="3928"/>
      <c r="D3819" s="3928"/>
      <c r="E3819" s="3929"/>
      <c r="F3819" s="534"/>
      <c r="G3819" s="506"/>
    </row>
    <row r="3820" spans="2:7" s="1305" customFormat="1" ht="17.25" customHeight="1" thickBot="1" x14ac:dyDescent="0.35">
      <c r="B3820" s="1490"/>
      <c r="C3820" s="1491"/>
      <c r="D3820" s="1491"/>
      <c r="E3820" s="1492"/>
      <c r="F3820" s="534"/>
      <c r="G3820" s="506"/>
    </row>
    <row r="3821" spans="2:7" s="1305" customFormat="1" ht="17.25" customHeight="1" thickTop="1" x14ac:dyDescent="0.3">
      <c r="B3821" s="3826" t="str">
        <f>+B3811</f>
        <v>.</v>
      </c>
      <c r="C3821" s="3826"/>
      <c r="D3821" s="534"/>
      <c r="E3821" s="534"/>
      <c r="F3821" s="534"/>
      <c r="G3821" s="506"/>
    </row>
    <row r="3822" spans="2:7" s="1305" customFormat="1" ht="17.25" customHeight="1" thickBot="1" x14ac:dyDescent="0.35">
      <c r="B3822" s="534"/>
      <c r="C3822" s="534"/>
      <c r="D3822" s="534"/>
      <c r="E3822" s="534"/>
      <c r="F3822" s="534"/>
      <c r="G3822" s="506"/>
    </row>
    <row r="3823" spans="2:7" s="1305" customFormat="1" ht="17.25" customHeight="1" thickTop="1" thickBot="1" x14ac:dyDescent="0.35">
      <c r="B3823" s="742"/>
      <c r="C3823" s="1042"/>
      <c r="D3823" s="1042"/>
      <c r="E3823" s="734"/>
      <c r="F3823" s="534"/>
      <c r="G3823" s="506"/>
    </row>
    <row r="3824" spans="2:7" s="1305" customFormat="1" ht="27" customHeight="1" thickTop="1" x14ac:dyDescent="0.3">
      <c r="B3824" s="3859" t="s">
        <v>3152</v>
      </c>
      <c r="C3824" s="3860"/>
      <c r="D3824" s="3860"/>
      <c r="E3824" s="3861"/>
      <c r="F3824" s="534"/>
      <c r="G3824" s="506"/>
    </row>
    <row r="3825" spans="2:7" s="1305" customFormat="1" ht="17.25" customHeight="1" x14ac:dyDescent="0.3">
      <c r="B3825" s="1524" t="s">
        <v>1738</v>
      </c>
      <c r="C3825" s="1525" t="s">
        <v>1162</v>
      </c>
      <c r="D3825" s="1526" t="s">
        <v>3001</v>
      </c>
      <c r="E3825" s="1584" t="s">
        <v>1228</v>
      </c>
      <c r="F3825" s="534"/>
      <c r="G3825" s="506"/>
    </row>
    <row r="3826" spans="2:7" s="1305" customFormat="1" ht="17.25" customHeight="1" thickBot="1" x14ac:dyDescent="0.35">
      <c r="B3826" s="3949" t="s">
        <v>3002</v>
      </c>
      <c r="C3826" s="3950"/>
      <c r="D3826" s="3950"/>
      <c r="E3826" s="3951"/>
      <c r="F3826" s="534"/>
      <c r="G3826" s="506"/>
    </row>
    <row r="3827" spans="2:7" s="1305" customFormat="1" ht="17.25" customHeight="1" x14ac:dyDescent="0.3">
      <c r="B3827" s="3955" t="s">
        <v>1368</v>
      </c>
      <c r="C3827" s="1585" t="s">
        <v>3003</v>
      </c>
      <c r="D3827" s="1586">
        <v>1.5</v>
      </c>
      <c r="E3827" s="1587" t="s">
        <v>163</v>
      </c>
      <c r="F3827" s="534"/>
      <c r="G3827" s="506"/>
    </row>
    <row r="3828" spans="2:7" s="1305" customFormat="1" ht="17.25" customHeight="1" x14ac:dyDescent="0.3">
      <c r="B3828" s="3943"/>
      <c r="C3828" s="1375" t="s">
        <v>3004</v>
      </c>
      <c r="D3828" s="1588">
        <v>1.99</v>
      </c>
      <c r="E3828" s="1589" t="s">
        <v>163</v>
      </c>
      <c r="F3828" s="534"/>
      <c r="G3828" s="506"/>
    </row>
    <row r="3829" spans="2:7" s="1305" customFormat="1" ht="17.25" customHeight="1" x14ac:dyDescent="0.3">
      <c r="B3829" s="3943"/>
      <c r="C3829" s="1375" t="s">
        <v>1371</v>
      </c>
      <c r="D3829" s="1588">
        <v>1.5</v>
      </c>
      <c r="E3829" s="1589" t="s">
        <v>163</v>
      </c>
      <c r="F3829" s="534"/>
      <c r="G3829" s="506"/>
    </row>
    <row r="3830" spans="2:7" s="1305" customFormat="1" ht="17.25" customHeight="1" x14ac:dyDescent="0.3">
      <c r="B3830" s="3943" t="s">
        <v>340</v>
      </c>
      <c r="C3830" s="887" t="s">
        <v>1372</v>
      </c>
      <c r="D3830" s="1588">
        <v>0.4</v>
      </c>
      <c r="E3830" s="1589" t="s">
        <v>2516</v>
      </c>
      <c r="F3830" s="534"/>
      <c r="G3830" s="506"/>
    </row>
    <row r="3831" spans="2:7" s="1305" customFormat="1" ht="17.25" customHeight="1" x14ac:dyDescent="0.3">
      <c r="B3831" s="3943"/>
      <c r="C3831" s="887" t="s">
        <v>1373</v>
      </c>
      <c r="D3831" s="1588">
        <v>0.25</v>
      </c>
      <c r="E3831" s="1589" t="s">
        <v>2516</v>
      </c>
      <c r="F3831" s="534"/>
      <c r="G3831" s="506"/>
    </row>
    <row r="3832" spans="2:7" s="1305" customFormat="1" ht="17.25" customHeight="1" x14ac:dyDescent="0.3">
      <c r="B3832" s="3943" t="s">
        <v>71</v>
      </c>
      <c r="C3832" s="887" t="s">
        <v>1372</v>
      </c>
      <c r="D3832" s="1588">
        <v>0.8</v>
      </c>
      <c r="E3832" s="1589" t="s">
        <v>2516</v>
      </c>
      <c r="F3832" s="534"/>
      <c r="G3832" s="506"/>
    </row>
    <row r="3833" spans="2:7" s="1305" customFormat="1" ht="17.25" customHeight="1" x14ac:dyDescent="0.3">
      <c r="B3833" s="3943"/>
      <c r="C3833" s="887" t="s">
        <v>1373</v>
      </c>
      <c r="D3833" s="1588">
        <v>0.45</v>
      </c>
      <c r="E3833" s="1589" t="s">
        <v>2516</v>
      </c>
      <c r="F3833" s="534"/>
      <c r="G3833" s="506"/>
    </row>
    <row r="3834" spans="2:7" s="1305" customFormat="1" ht="17.25" customHeight="1" x14ac:dyDescent="0.3">
      <c r="B3834" s="1590" t="s">
        <v>2518</v>
      </c>
      <c r="C3834" s="887" t="s">
        <v>1374</v>
      </c>
      <c r="D3834" s="1588">
        <v>0.02</v>
      </c>
      <c r="E3834" s="1589" t="s">
        <v>3005</v>
      </c>
      <c r="F3834" s="534"/>
      <c r="G3834" s="506"/>
    </row>
    <row r="3835" spans="2:7" s="1305" customFormat="1" ht="17.25" customHeight="1" x14ac:dyDescent="0.3">
      <c r="B3835" s="3952" t="s">
        <v>3006</v>
      </c>
      <c r="C3835" s="3953"/>
      <c r="D3835" s="3953"/>
      <c r="E3835" s="3954"/>
      <c r="F3835" s="534"/>
      <c r="G3835" s="506"/>
    </row>
    <row r="3836" spans="2:7" s="1305" customFormat="1" ht="17.25" customHeight="1" x14ac:dyDescent="0.3">
      <c r="B3836" s="3943" t="s">
        <v>1368</v>
      </c>
      <c r="C3836" s="1375" t="s">
        <v>3003</v>
      </c>
      <c r="D3836" s="1588">
        <v>0.99</v>
      </c>
      <c r="E3836" s="1589" t="s">
        <v>163</v>
      </c>
      <c r="F3836" s="534"/>
      <c r="G3836" s="506"/>
    </row>
    <row r="3837" spans="2:7" s="1305" customFormat="1" ht="17.25" customHeight="1" x14ac:dyDescent="0.3">
      <c r="B3837" s="3943"/>
      <c r="C3837" s="1375" t="s">
        <v>3004</v>
      </c>
      <c r="D3837" s="1588">
        <v>1.2</v>
      </c>
      <c r="E3837" s="1589" t="s">
        <v>163</v>
      </c>
      <c r="F3837" s="534"/>
      <c r="G3837" s="506"/>
    </row>
    <row r="3838" spans="2:7" s="1305" customFormat="1" ht="17.25" customHeight="1" x14ac:dyDescent="0.3">
      <c r="B3838" s="3943"/>
      <c r="C3838" s="1375" t="s">
        <v>1371</v>
      </c>
      <c r="D3838" s="1588">
        <v>0.99</v>
      </c>
      <c r="E3838" s="1589" t="s">
        <v>163</v>
      </c>
      <c r="F3838" s="534"/>
      <c r="G3838" s="506"/>
    </row>
    <row r="3839" spans="2:7" s="1305" customFormat="1" ht="17.25" customHeight="1" x14ac:dyDescent="0.3">
      <c r="B3839" s="3943" t="s">
        <v>340</v>
      </c>
      <c r="C3839" s="887" t="s">
        <v>1372</v>
      </c>
      <c r="D3839" s="1588">
        <v>0.3</v>
      </c>
      <c r="E3839" s="1589" t="s">
        <v>2516</v>
      </c>
      <c r="F3839" s="534"/>
      <c r="G3839" s="506"/>
    </row>
    <row r="3840" spans="2:7" s="1305" customFormat="1" ht="17.25" customHeight="1" x14ac:dyDescent="0.3">
      <c r="B3840" s="3943"/>
      <c r="C3840" s="887" t="s">
        <v>1373</v>
      </c>
      <c r="D3840" s="1588"/>
      <c r="E3840" s="1589" t="s">
        <v>2516</v>
      </c>
      <c r="F3840" s="534"/>
      <c r="G3840" s="506"/>
    </row>
    <row r="3841" spans="2:7" s="1305" customFormat="1" ht="17.25" customHeight="1" x14ac:dyDescent="0.3">
      <c r="B3841" s="3943" t="s">
        <v>71</v>
      </c>
      <c r="C3841" s="887" t="s">
        <v>1372</v>
      </c>
      <c r="D3841" s="1588">
        <v>0.8</v>
      </c>
      <c r="E3841" s="1589" t="s">
        <v>2516</v>
      </c>
      <c r="F3841" s="534"/>
      <c r="G3841" s="506"/>
    </row>
    <row r="3842" spans="2:7" s="1305" customFormat="1" ht="17.25" customHeight="1" x14ac:dyDescent="0.3">
      <c r="B3842" s="3943"/>
      <c r="C3842" s="887" t="s">
        <v>1373</v>
      </c>
      <c r="D3842" s="1588">
        <v>0.45</v>
      </c>
      <c r="E3842" s="1589" t="s">
        <v>2516</v>
      </c>
      <c r="F3842" s="534"/>
      <c r="G3842" s="506"/>
    </row>
    <row r="3843" spans="2:7" s="1305" customFormat="1" ht="17.25" customHeight="1" x14ac:dyDescent="0.3">
      <c r="B3843" s="1590" t="s">
        <v>2518</v>
      </c>
      <c r="C3843" s="887" t="s">
        <v>1374</v>
      </c>
      <c r="D3843" s="1588">
        <v>0.02</v>
      </c>
      <c r="E3843" s="1589" t="s">
        <v>3005</v>
      </c>
      <c r="F3843" s="534"/>
      <c r="G3843" s="506"/>
    </row>
    <row r="3844" spans="2:7" s="1305" customFormat="1" ht="17.25" customHeight="1" x14ac:dyDescent="0.3">
      <c r="B3844" s="824"/>
      <c r="C3844" s="757"/>
      <c r="D3844" s="1588"/>
      <c r="E3844" s="864"/>
      <c r="F3844" s="534"/>
      <c r="G3844" s="506"/>
    </row>
    <row r="3845" spans="2:7" s="1305" customFormat="1" ht="17.25" customHeight="1" x14ac:dyDescent="0.3">
      <c r="B3845" s="3944" t="s">
        <v>3007</v>
      </c>
      <c r="C3845" s="1375" t="s">
        <v>1722</v>
      </c>
      <c r="D3845" s="1591">
        <v>2.5000000000000001E-2</v>
      </c>
      <c r="E3845" s="1589" t="s">
        <v>3005</v>
      </c>
      <c r="F3845" s="534"/>
      <c r="G3845" s="506"/>
    </row>
    <row r="3846" spans="2:7" s="1305" customFormat="1" ht="17.25" customHeight="1" x14ac:dyDescent="0.3">
      <c r="B3846" s="3945"/>
      <c r="C3846" s="1375" t="s">
        <v>1288</v>
      </c>
      <c r="D3846" s="1588">
        <v>3.9</v>
      </c>
      <c r="E3846" s="1589" t="s">
        <v>1289</v>
      </c>
      <c r="F3846" s="534"/>
      <c r="G3846" s="506"/>
    </row>
    <row r="3847" spans="2:7" s="1305" customFormat="1" ht="17.25" customHeight="1" thickBot="1" x14ac:dyDescent="0.35">
      <c r="B3847" s="3946"/>
      <c r="C3847" s="1376" t="s">
        <v>3008</v>
      </c>
      <c r="D3847" s="1592">
        <v>19.989999999999998</v>
      </c>
      <c r="E3847" s="1593" t="s">
        <v>1955</v>
      </c>
      <c r="F3847" s="534"/>
      <c r="G3847" s="506"/>
    </row>
    <row r="3848" spans="2:7" s="1305" customFormat="1" ht="17.25" customHeight="1" x14ac:dyDescent="0.3">
      <c r="B3848" s="1594" t="s">
        <v>3009</v>
      </c>
      <c r="C3848" s="712"/>
      <c r="D3848" s="712"/>
      <c r="E3848" s="729"/>
      <c r="F3848" s="534"/>
      <c r="G3848" s="506"/>
    </row>
    <row r="3849" spans="2:7" s="1305" customFormat="1" ht="17.25" customHeight="1" thickBot="1" x14ac:dyDescent="0.35">
      <c r="B3849" s="728"/>
      <c r="C3849" s="712"/>
      <c r="D3849" s="712"/>
      <c r="E3849" s="729"/>
      <c r="F3849" s="534"/>
      <c r="G3849" s="506"/>
    </row>
    <row r="3850" spans="2:7" s="1305" customFormat="1" ht="17.25" customHeight="1" thickBot="1" x14ac:dyDescent="0.35">
      <c r="B3850" s="1595" t="s">
        <v>3007</v>
      </c>
      <c r="C3850" s="1596" t="s">
        <v>3010</v>
      </c>
      <c r="D3850" s="1597">
        <v>29.99</v>
      </c>
      <c r="E3850" s="1598" t="s">
        <v>1516</v>
      </c>
      <c r="F3850" s="534"/>
      <c r="G3850" s="506"/>
    </row>
    <row r="3851" spans="2:7" s="1305" customFormat="1" ht="17.25" customHeight="1" x14ac:dyDescent="0.3">
      <c r="B3851" s="1594" t="s">
        <v>3011</v>
      </c>
      <c r="C3851" s="712"/>
      <c r="D3851" s="1599"/>
      <c r="E3851" s="729"/>
      <c r="F3851" s="534"/>
      <c r="G3851" s="506"/>
    </row>
    <row r="3852" spans="2:7" s="1305" customFormat="1" ht="17.25" customHeight="1" thickBot="1" x14ac:dyDescent="0.35">
      <c r="B3852" s="728"/>
      <c r="C3852" s="712"/>
      <c r="D3852" s="1599"/>
      <c r="E3852" s="729"/>
      <c r="F3852" s="534"/>
      <c r="G3852" s="506"/>
    </row>
    <row r="3853" spans="2:7" s="1305" customFormat="1" ht="17.25" customHeight="1" x14ac:dyDescent="0.3">
      <c r="B3853" s="1600" t="s">
        <v>3012</v>
      </c>
      <c r="C3853" s="1585" t="s">
        <v>3013</v>
      </c>
      <c r="D3853" s="1586">
        <v>39.99</v>
      </c>
      <c r="E3853" s="1587" t="s">
        <v>3014</v>
      </c>
      <c r="F3853" s="534"/>
      <c r="G3853" s="506"/>
    </row>
    <row r="3854" spans="2:7" s="1305" customFormat="1" ht="17.25" customHeight="1" x14ac:dyDescent="0.3">
      <c r="B3854" s="1590" t="s">
        <v>3015</v>
      </c>
      <c r="C3854" s="1375" t="s">
        <v>3013</v>
      </c>
      <c r="D3854" s="1588">
        <v>99.99</v>
      </c>
      <c r="E3854" s="1589" t="s">
        <v>370</v>
      </c>
      <c r="F3854" s="534"/>
      <c r="G3854" s="506"/>
    </row>
    <row r="3855" spans="2:7" s="1305" customFormat="1" ht="17.25" customHeight="1" thickBot="1" x14ac:dyDescent="0.35">
      <c r="B3855" s="1601" t="s">
        <v>3016</v>
      </c>
      <c r="C3855" s="1376" t="s">
        <v>3013</v>
      </c>
      <c r="D3855" s="1592">
        <v>199.99</v>
      </c>
      <c r="E3855" s="1593" t="s">
        <v>47</v>
      </c>
      <c r="F3855" s="534"/>
      <c r="G3855" s="506"/>
    </row>
    <row r="3856" spans="2:7" s="1305" customFormat="1" ht="17.25" customHeight="1" thickBot="1" x14ac:dyDescent="0.35">
      <c r="B3856" s="1567" t="s">
        <v>3017</v>
      </c>
      <c r="C3856" s="699"/>
      <c r="D3856" s="1602"/>
      <c r="E3856" s="700"/>
      <c r="F3856" s="534"/>
      <c r="G3856" s="506"/>
    </row>
    <row r="3857" spans="2:15" s="1305" customFormat="1" ht="17.25" customHeight="1" thickTop="1" x14ac:dyDescent="0.3">
      <c r="B3857" s="3815" t="str">
        <f>+B3821</f>
        <v>.</v>
      </c>
      <c r="C3857" s="3815"/>
      <c r="D3857" s="534"/>
      <c r="E3857" s="534"/>
      <c r="F3857" s="534"/>
      <c r="G3857" s="506"/>
    </row>
    <row r="3858" spans="2:15" s="1305" customFormat="1" ht="17.25" customHeight="1" thickBot="1" x14ac:dyDescent="0.35">
      <c r="B3858" s="534"/>
      <c r="C3858" s="534"/>
      <c r="D3858" s="534"/>
      <c r="E3858" s="534"/>
      <c r="F3858" s="534"/>
      <c r="G3858" s="506"/>
    </row>
    <row r="3859" spans="2:15" s="1305" customFormat="1" ht="17.25" customHeight="1" thickTop="1" thickBot="1" x14ac:dyDescent="0.25">
      <c r="B3859" s="742"/>
      <c r="C3859" s="1042"/>
      <c r="D3859" s="1042"/>
      <c r="E3859" s="1042"/>
      <c r="F3859" s="1042"/>
      <c r="G3859" s="1042"/>
      <c r="H3859" s="1042"/>
      <c r="I3859" s="1042"/>
      <c r="J3859" s="1042"/>
      <c r="K3859" s="1042"/>
      <c r="L3859" s="1042"/>
      <c r="M3859" s="1042"/>
      <c r="N3859" s="1042"/>
      <c r="O3859" s="734"/>
    </row>
    <row r="3860" spans="2:15" s="1305" customFormat="1" ht="17.25" customHeight="1" thickTop="1" x14ac:dyDescent="0.2">
      <c r="B3860" s="1519" t="s">
        <v>2965</v>
      </c>
      <c r="C3860" s="1520"/>
      <c r="D3860" s="1520"/>
      <c r="E3860" s="1520"/>
      <c r="F3860" s="1520"/>
      <c r="G3860" s="1521"/>
      <c r="H3860" s="1521"/>
      <c r="I3860" s="1521"/>
      <c r="J3860" s="1521"/>
      <c r="K3860" s="1521"/>
      <c r="L3860" s="1522"/>
      <c r="M3860" s="1522"/>
      <c r="N3860" s="1522"/>
      <c r="O3860" s="1523"/>
    </row>
    <row r="3861" spans="2:15" s="1305" customFormat="1" ht="51.75" customHeight="1" x14ac:dyDescent="0.2">
      <c r="B3861" s="1524" t="s">
        <v>1003</v>
      </c>
      <c r="C3861" s="1525" t="s">
        <v>80</v>
      </c>
      <c r="D3861" s="1526" t="s">
        <v>1821</v>
      </c>
      <c r="E3861" s="1527" t="s">
        <v>535</v>
      </c>
      <c r="F3861" s="1527" t="s">
        <v>2966</v>
      </c>
      <c r="G3861" s="1528" t="s">
        <v>536</v>
      </c>
      <c r="H3861" s="1528" t="s">
        <v>537</v>
      </c>
      <c r="I3861" s="1525" t="s">
        <v>2967</v>
      </c>
      <c r="J3861" s="1525" t="s">
        <v>2968</v>
      </c>
      <c r="K3861" s="1525" t="s">
        <v>2969</v>
      </c>
      <c r="L3861" s="1525" t="s">
        <v>2970</v>
      </c>
      <c r="M3861" s="1525" t="s">
        <v>2971</v>
      </c>
      <c r="N3861" s="1529" t="s">
        <v>2972</v>
      </c>
      <c r="O3861" s="1530" t="s">
        <v>2039</v>
      </c>
    </row>
    <row r="3862" spans="2:15" s="1305" customFormat="1" ht="54.75" customHeight="1" x14ac:dyDescent="0.2">
      <c r="B3862" s="1531" t="s">
        <v>2973</v>
      </c>
      <c r="C3862" s="1532" t="s">
        <v>2041</v>
      </c>
      <c r="D3862" s="1532" t="s">
        <v>233</v>
      </c>
      <c r="E3862" s="1533">
        <f>+F3862+G3862</f>
        <v>30</v>
      </c>
      <c r="F3862" s="1534">
        <v>10.01</v>
      </c>
      <c r="G3862" s="1535">
        <v>19.989999999999998</v>
      </c>
      <c r="H3862" s="1568" t="s">
        <v>2926</v>
      </c>
      <c r="I3862" s="1536">
        <v>0.12</v>
      </c>
      <c r="J3862" s="1569">
        <v>0.22</v>
      </c>
      <c r="K3862" s="1536">
        <v>0.15</v>
      </c>
      <c r="L3862" s="1570" t="s">
        <v>1780</v>
      </c>
      <c r="M3862" s="1536" t="s">
        <v>1781</v>
      </c>
      <c r="N3862" s="1571" t="s">
        <v>1782</v>
      </c>
      <c r="O3862" s="1572" t="s">
        <v>763</v>
      </c>
    </row>
    <row r="3863" spans="2:15" s="1305" customFormat="1" ht="54.75" customHeight="1" x14ac:dyDescent="0.2">
      <c r="B3863" s="1531" t="s">
        <v>2974</v>
      </c>
      <c r="C3863" s="1532" t="s">
        <v>2041</v>
      </c>
      <c r="D3863" s="1532" t="s">
        <v>233</v>
      </c>
      <c r="E3863" s="1533">
        <f t="shared" ref="E3863:E3882" si="24">+F3863+G3863</f>
        <v>30</v>
      </c>
      <c r="F3863" s="1534">
        <v>10.01</v>
      </c>
      <c r="G3863" s="1535">
        <v>19.989999999999998</v>
      </c>
      <c r="H3863" s="1568" t="s">
        <v>2926</v>
      </c>
      <c r="I3863" s="1536">
        <v>0.12</v>
      </c>
      <c r="J3863" s="1569">
        <v>0.22</v>
      </c>
      <c r="K3863" s="1536">
        <v>0.15</v>
      </c>
      <c r="L3863" s="1570" t="s">
        <v>1780</v>
      </c>
      <c r="M3863" s="1536" t="s">
        <v>1781</v>
      </c>
      <c r="N3863" s="1571" t="s">
        <v>1782</v>
      </c>
      <c r="O3863" s="1572" t="s">
        <v>763</v>
      </c>
    </row>
    <row r="3864" spans="2:15" s="1305" customFormat="1" ht="54.75" customHeight="1" x14ac:dyDescent="0.2">
      <c r="B3864" s="1531" t="s">
        <v>2975</v>
      </c>
      <c r="C3864" s="1532" t="s">
        <v>2041</v>
      </c>
      <c r="D3864" s="1532" t="s">
        <v>233</v>
      </c>
      <c r="E3864" s="1533">
        <f t="shared" si="24"/>
        <v>30</v>
      </c>
      <c r="F3864" s="1534">
        <v>10.01</v>
      </c>
      <c r="G3864" s="1535">
        <v>19.989999999999998</v>
      </c>
      <c r="H3864" s="1568" t="s">
        <v>2926</v>
      </c>
      <c r="I3864" s="1536">
        <v>0.12</v>
      </c>
      <c r="J3864" s="1569">
        <v>0.22</v>
      </c>
      <c r="K3864" s="1536">
        <v>0.15</v>
      </c>
      <c r="L3864" s="1570" t="s">
        <v>1780</v>
      </c>
      <c r="M3864" s="1536" t="s">
        <v>1781</v>
      </c>
      <c r="N3864" s="1571" t="s">
        <v>1782</v>
      </c>
      <c r="O3864" s="1572" t="s">
        <v>763</v>
      </c>
    </row>
    <row r="3865" spans="2:15" s="1305" customFormat="1" ht="54.75" customHeight="1" x14ac:dyDescent="0.2">
      <c r="B3865" s="1573" t="s">
        <v>2976</v>
      </c>
      <c r="C3865" s="1532" t="s">
        <v>2041</v>
      </c>
      <c r="D3865" s="1532" t="s">
        <v>233</v>
      </c>
      <c r="E3865" s="1533">
        <f t="shared" si="24"/>
        <v>39</v>
      </c>
      <c r="F3865" s="1534">
        <v>19.010000000000002</v>
      </c>
      <c r="G3865" s="1535">
        <v>19.989999999999998</v>
      </c>
      <c r="H3865" s="1568" t="s">
        <v>2926</v>
      </c>
      <c r="I3865" s="1536">
        <v>0.11</v>
      </c>
      <c r="J3865" s="1569">
        <v>0.22</v>
      </c>
      <c r="K3865" s="1536">
        <v>0.15</v>
      </c>
      <c r="L3865" s="1570" t="s">
        <v>2198</v>
      </c>
      <c r="M3865" s="1536" t="s">
        <v>2476</v>
      </c>
      <c r="N3865" s="1571" t="s">
        <v>89</v>
      </c>
      <c r="O3865" s="1572" t="s">
        <v>763</v>
      </c>
    </row>
    <row r="3866" spans="2:15" s="1305" customFormat="1" ht="54.75" customHeight="1" x14ac:dyDescent="0.2">
      <c r="B3866" s="1573" t="s">
        <v>2977</v>
      </c>
      <c r="C3866" s="1532" t="s">
        <v>2041</v>
      </c>
      <c r="D3866" s="1532" t="s">
        <v>233</v>
      </c>
      <c r="E3866" s="1533">
        <f t="shared" si="24"/>
        <v>39</v>
      </c>
      <c r="F3866" s="1534">
        <v>19.010000000000002</v>
      </c>
      <c r="G3866" s="1535">
        <v>19.989999999999998</v>
      </c>
      <c r="H3866" s="1568" t="s">
        <v>2926</v>
      </c>
      <c r="I3866" s="1536">
        <v>0.11</v>
      </c>
      <c r="J3866" s="1569">
        <v>0.22</v>
      </c>
      <c r="K3866" s="1536">
        <v>0.15</v>
      </c>
      <c r="L3866" s="1570" t="s">
        <v>2198</v>
      </c>
      <c r="M3866" s="1536" t="s">
        <v>2476</v>
      </c>
      <c r="N3866" s="1571" t="s">
        <v>89</v>
      </c>
      <c r="O3866" s="1572" t="s">
        <v>763</v>
      </c>
    </row>
    <row r="3867" spans="2:15" s="1305" customFormat="1" ht="54.75" customHeight="1" x14ac:dyDescent="0.2">
      <c r="B3867" s="1573" t="s">
        <v>2978</v>
      </c>
      <c r="C3867" s="1532" t="s">
        <v>2041</v>
      </c>
      <c r="D3867" s="1532" t="s">
        <v>233</v>
      </c>
      <c r="E3867" s="1533">
        <f t="shared" si="24"/>
        <v>39</v>
      </c>
      <c r="F3867" s="1534">
        <v>19.010000000000002</v>
      </c>
      <c r="G3867" s="1535">
        <v>19.989999999999998</v>
      </c>
      <c r="H3867" s="1568" t="s">
        <v>2926</v>
      </c>
      <c r="I3867" s="1536">
        <v>0.11</v>
      </c>
      <c r="J3867" s="1569">
        <v>0.22</v>
      </c>
      <c r="K3867" s="1536">
        <v>0.15</v>
      </c>
      <c r="L3867" s="1570" t="s">
        <v>2198</v>
      </c>
      <c r="M3867" s="1536" t="s">
        <v>2476</v>
      </c>
      <c r="N3867" s="1571" t="s">
        <v>89</v>
      </c>
      <c r="O3867" s="1572" t="s">
        <v>763</v>
      </c>
    </row>
    <row r="3868" spans="2:15" s="1305" customFormat="1" ht="54.75" customHeight="1" x14ac:dyDescent="0.2">
      <c r="B3868" s="1573" t="s">
        <v>2979</v>
      </c>
      <c r="C3868" s="1532" t="s">
        <v>2041</v>
      </c>
      <c r="D3868" s="1532" t="s">
        <v>233</v>
      </c>
      <c r="E3868" s="1533">
        <f t="shared" si="24"/>
        <v>49</v>
      </c>
      <c r="F3868" s="1534">
        <v>29.01</v>
      </c>
      <c r="G3868" s="1535">
        <v>19.989999999999998</v>
      </c>
      <c r="H3868" s="1568" t="s">
        <v>2926</v>
      </c>
      <c r="I3868" s="1536">
        <v>0.11</v>
      </c>
      <c r="J3868" s="1569">
        <v>0.22</v>
      </c>
      <c r="K3868" s="1536">
        <v>0.15</v>
      </c>
      <c r="L3868" s="1570" t="s">
        <v>2980</v>
      </c>
      <c r="M3868" s="1536" t="s">
        <v>2981</v>
      </c>
      <c r="N3868" s="1571" t="s">
        <v>2982</v>
      </c>
      <c r="O3868" s="1572" t="s">
        <v>763</v>
      </c>
    </row>
    <row r="3869" spans="2:15" s="1305" customFormat="1" ht="54.75" customHeight="1" x14ac:dyDescent="0.2">
      <c r="B3869" s="1573" t="s">
        <v>2983</v>
      </c>
      <c r="C3869" s="1532" t="s">
        <v>2041</v>
      </c>
      <c r="D3869" s="1532" t="s">
        <v>233</v>
      </c>
      <c r="E3869" s="1533">
        <f t="shared" si="24"/>
        <v>49</v>
      </c>
      <c r="F3869" s="1534">
        <v>29.01</v>
      </c>
      <c r="G3869" s="1535">
        <v>19.989999999999998</v>
      </c>
      <c r="H3869" s="1568" t="s">
        <v>2926</v>
      </c>
      <c r="I3869" s="1536">
        <v>0.11</v>
      </c>
      <c r="J3869" s="1569">
        <v>0.22</v>
      </c>
      <c r="K3869" s="1536">
        <v>0.15</v>
      </c>
      <c r="L3869" s="1570" t="s">
        <v>2980</v>
      </c>
      <c r="M3869" s="1536" t="s">
        <v>2981</v>
      </c>
      <c r="N3869" s="1571" t="s">
        <v>2982</v>
      </c>
      <c r="O3869" s="1572" t="s">
        <v>763</v>
      </c>
    </row>
    <row r="3870" spans="2:15" s="1305" customFormat="1" ht="54.75" customHeight="1" x14ac:dyDescent="0.2">
      <c r="B3870" s="1573" t="s">
        <v>2984</v>
      </c>
      <c r="C3870" s="1532" t="s">
        <v>2041</v>
      </c>
      <c r="D3870" s="1532" t="s">
        <v>233</v>
      </c>
      <c r="E3870" s="1533">
        <f t="shared" si="24"/>
        <v>49</v>
      </c>
      <c r="F3870" s="1534">
        <v>29.01</v>
      </c>
      <c r="G3870" s="1535">
        <v>19.989999999999998</v>
      </c>
      <c r="H3870" s="1568" t="s">
        <v>2926</v>
      </c>
      <c r="I3870" s="1536">
        <v>0.11</v>
      </c>
      <c r="J3870" s="1569">
        <v>0.22</v>
      </c>
      <c r="K3870" s="1536">
        <v>0.15</v>
      </c>
      <c r="L3870" s="1570" t="s">
        <v>2980</v>
      </c>
      <c r="M3870" s="1536" t="s">
        <v>2981</v>
      </c>
      <c r="N3870" s="1571" t="s">
        <v>2982</v>
      </c>
      <c r="O3870" s="1572" t="s">
        <v>763</v>
      </c>
    </row>
    <row r="3871" spans="2:15" s="1305" customFormat="1" ht="54.75" customHeight="1" x14ac:dyDescent="0.2">
      <c r="B3871" s="1573" t="s">
        <v>2985</v>
      </c>
      <c r="C3871" s="1532" t="s">
        <v>2041</v>
      </c>
      <c r="D3871" s="1532" t="s">
        <v>233</v>
      </c>
      <c r="E3871" s="1533">
        <f t="shared" si="24"/>
        <v>59</v>
      </c>
      <c r="F3871" s="1534">
        <v>39.01</v>
      </c>
      <c r="G3871" s="1535">
        <v>19.989999999999998</v>
      </c>
      <c r="H3871" s="1568" t="s">
        <v>2926</v>
      </c>
      <c r="I3871" s="1536">
        <v>9.8000000000000004E-2</v>
      </c>
      <c r="J3871" s="1569">
        <v>0.22</v>
      </c>
      <c r="K3871" s="1536">
        <v>0.15</v>
      </c>
      <c r="L3871" s="1570" t="s">
        <v>2197</v>
      </c>
      <c r="M3871" s="1536" t="s">
        <v>101</v>
      </c>
      <c r="N3871" s="1571" t="s">
        <v>102</v>
      </c>
      <c r="O3871" s="1572" t="s">
        <v>390</v>
      </c>
    </row>
    <row r="3872" spans="2:15" s="1305" customFormat="1" ht="54.75" customHeight="1" x14ac:dyDescent="0.2">
      <c r="B3872" s="1573" t="s">
        <v>2986</v>
      </c>
      <c r="C3872" s="1532" t="s">
        <v>2041</v>
      </c>
      <c r="D3872" s="1532" t="s">
        <v>233</v>
      </c>
      <c r="E3872" s="1533">
        <f t="shared" si="24"/>
        <v>59</v>
      </c>
      <c r="F3872" s="1534">
        <v>39.01</v>
      </c>
      <c r="G3872" s="1535">
        <v>19.989999999999998</v>
      </c>
      <c r="H3872" s="1568" t="s">
        <v>2926</v>
      </c>
      <c r="I3872" s="1536">
        <v>9.8000000000000004E-2</v>
      </c>
      <c r="J3872" s="1569">
        <v>0.22</v>
      </c>
      <c r="K3872" s="1536">
        <v>0.15</v>
      </c>
      <c r="L3872" s="1570" t="s">
        <v>2197</v>
      </c>
      <c r="M3872" s="1536" t="s">
        <v>101</v>
      </c>
      <c r="N3872" s="1571" t="s">
        <v>102</v>
      </c>
      <c r="O3872" s="1572" t="s">
        <v>390</v>
      </c>
    </row>
    <row r="3873" spans="2:15" s="1305" customFormat="1" ht="54.75" customHeight="1" x14ac:dyDescent="0.2">
      <c r="B3873" s="1573" t="s">
        <v>2987</v>
      </c>
      <c r="C3873" s="1532" t="s">
        <v>2041</v>
      </c>
      <c r="D3873" s="1532" t="s">
        <v>233</v>
      </c>
      <c r="E3873" s="1533">
        <f t="shared" si="24"/>
        <v>59</v>
      </c>
      <c r="F3873" s="1534">
        <v>39.01</v>
      </c>
      <c r="G3873" s="1535">
        <v>19.989999999999998</v>
      </c>
      <c r="H3873" s="1568" t="s">
        <v>2926</v>
      </c>
      <c r="I3873" s="1536">
        <v>9.8000000000000004E-2</v>
      </c>
      <c r="J3873" s="1569">
        <v>0.22</v>
      </c>
      <c r="K3873" s="1536">
        <v>0.15</v>
      </c>
      <c r="L3873" s="1570" t="s">
        <v>2197</v>
      </c>
      <c r="M3873" s="1536" t="s">
        <v>101</v>
      </c>
      <c r="N3873" s="1571" t="s">
        <v>102</v>
      </c>
      <c r="O3873" s="1572" t="s">
        <v>390</v>
      </c>
    </row>
    <row r="3874" spans="2:15" s="1305" customFormat="1" ht="54.75" customHeight="1" x14ac:dyDescent="0.2">
      <c r="B3874" s="1573" t="s">
        <v>2988</v>
      </c>
      <c r="C3874" s="1532" t="s">
        <v>2041</v>
      </c>
      <c r="D3874" s="1532" t="s">
        <v>233</v>
      </c>
      <c r="E3874" s="1533">
        <f t="shared" si="24"/>
        <v>79</v>
      </c>
      <c r="F3874" s="1534">
        <v>59.01</v>
      </c>
      <c r="G3874" s="1535">
        <v>19.989999999999998</v>
      </c>
      <c r="H3874" s="1568" t="s">
        <v>2926</v>
      </c>
      <c r="I3874" s="1536">
        <v>0.09</v>
      </c>
      <c r="J3874" s="1569">
        <v>0.22</v>
      </c>
      <c r="K3874" s="1536">
        <v>0.15</v>
      </c>
      <c r="L3874" s="1570" t="s">
        <v>107</v>
      </c>
      <c r="M3874" s="1536" t="s">
        <v>2606</v>
      </c>
      <c r="N3874" s="1571" t="s">
        <v>580</v>
      </c>
      <c r="O3874" s="1572" t="s">
        <v>390</v>
      </c>
    </row>
    <row r="3875" spans="2:15" s="1305" customFormat="1" ht="54.75" customHeight="1" x14ac:dyDescent="0.2">
      <c r="B3875" s="1573" t="s">
        <v>2989</v>
      </c>
      <c r="C3875" s="1532" t="s">
        <v>2041</v>
      </c>
      <c r="D3875" s="1532" t="s">
        <v>233</v>
      </c>
      <c r="E3875" s="1533">
        <f t="shared" si="24"/>
        <v>79</v>
      </c>
      <c r="F3875" s="1534">
        <v>59.01</v>
      </c>
      <c r="G3875" s="1535">
        <v>19.989999999999998</v>
      </c>
      <c r="H3875" s="1568" t="s">
        <v>2926</v>
      </c>
      <c r="I3875" s="1536">
        <v>0.09</v>
      </c>
      <c r="J3875" s="1569">
        <v>0.22</v>
      </c>
      <c r="K3875" s="1536">
        <v>0.15</v>
      </c>
      <c r="L3875" s="1570" t="s">
        <v>107</v>
      </c>
      <c r="M3875" s="1536" t="s">
        <v>2606</v>
      </c>
      <c r="N3875" s="1571" t="s">
        <v>580</v>
      </c>
      <c r="O3875" s="1572" t="s">
        <v>390</v>
      </c>
    </row>
    <row r="3876" spans="2:15" s="1305" customFormat="1" ht="54.75" customHeight="1" x14ac:dyDescent="0.2">
      <c r="B3876" s="1573" t="s">
        <v>2990</v>
      </c>
      <c r="C3876" s="1532" t="s">
        <v>2041</v>
      </c>
      <c r="D3876" s="1532" t="s">
        <v>233</v>
      </c>
      <c r="E3876" s="1533">
        <f t="shared" si="24"/>
        <v>79</v>
      </c>
      <c r="F3876" s="1534">
        <v>59.01</v>
      </c>
      <c r="G3876" s="1535">
        <v>19.989999999999998</v>
      </c>
      <c r="H3876" s="1568" t="s">
        <v>2926</v>
      </c>
      <c r="I3876" s="1536">
        <v>0.09</v>
      </c>
      <c r="J3876" s="1569">
        <v>0.22</v>
      </c>
      <c r="K3876" s="1536">
        <v>0.15</v>
      </c>
      <c r="L3876" s="1570" t="s">
        <v>107</v>
      </c>
      <c r="M3876" s="1536" t="s">
        <v>2606</v>
      </c>
      <c r="N3876" s="1571" t="s">
        <v>580</v>
      </c>
      <c r="O3876" s="1572" t="s">
        <v>390</v>
      </c>
    </row>
    <row r="3877" spans="2:15" s="1305" customFormat="1" ht="54.75" customHeight="1" x14ac:dyDescent="0.2">
      <c r="B3877" s="1573" t="s">
        <v>2991</v>
      </c>
      <c r="C3877" s="1532" t="s">
        <v>2041</v>
      </c>
      <c r="D3877" s="1532" t="s">
        <v>233</v>
      </c>
      <c r="E3877" s="1533">
        <f t="shared" si="24"/>
        <v>99</v>
      </c>
      <c r="F3877" s="1534">
        <v>79.010000000000005</v>
      </c>
      <c r="G3877" s="1535">
        <v>19.989999999999998</v>
      </c>
      <c r="H3877" s="1568" t="s">
        <v>2926</v>
      </c>
      <c r="I3877" s="1536">
        <v>8.5999999999999993E-2</v>
      </c>
      <c r="J3877" s="1569">
        <v>0.22</v>
      </c>
      <c r="K3877" s="1536">
        <v>0.15</v>
      </c>
      <c r="L3877" s="1570" t="s">
        <v>2927</v>
      </c>
      <c r="M3877" s="1536" t="s">
        <v>2928</v>
      </c>
      <c r="N3877" s="1571" t="s">
        <v>883</v>
      </c>
      <c r="O3877" s="1572" t="s">
        <v>390</v>
      </c>
    </row>
    <row r="3878" spans="2:15" s="1305" customFormat="1" ht="54.75" customHeight="1" x14ac:dyDescent="0.2">
      <c r="B3878" s="1573" t="s">
        <v>2992</v>
      </c>
      <c r="C3878" s="1532" t="s">
        <v>2041</v>
      </c>
      <c r="D3878" s="1532" t="s">
        <v>233</v>
      </c>
      <c r="E3878" s="1533">
        <f t="shared" si="24"/>
        <v>99</v>
      </c>
      <c r="F3878" s="1534">
        <v>79.010000000000005</v>
      </c>
      <c r="G3878" s="1535">
        <v>19.989999999999998</v>
      </c>
      <c r="H3878" s="1568" t="s">
        <v>2926</v>
      </c>
      <c r="I3878" s="1536">
        <v>8.5999999999999993E-2</v>
      </c>
      <c r="J3878" s="1569">
        <v>0.22</v>
      </c>
      <c r="K3878" s="1536">
        <v>0.15</v>
      </c>
      <c r="L3878" s="1570" t="s">
        <v>2927</v>
      </c>
      <c r="M3878" s="1536" t="s">
        <v>2928</v>
      </c>
      <c r="N3878" s="1571" t="s">
        <v>883</v>
      </c>
      <c r="O3878" s="1572" t="s">
        <v>390</v>
      </c>
    </row>
    <row r="3879" spans="2:15" s="1305" customFormat="1" ht="54.75" customHeight="1" x14ac:dyDescent="0.2">
      <c r="B3879" s="1573" t="s">
        <v>2993</v>
      </c>
      <c r="C3879" s="1532" t="s">
        <v>2041</v>
      </c>
      <c r="D3879" s="1532" t="s">
        <v>233</v>
      </c>
      <c r="E3879" s="1533">
        <f t="shared" si="24"/>
        <v>99</v>
      </c>
      <c r="F3879" s="1534">
        <v>79.010000000000005</v>
      </c>
      <c r="G3879" s="1535">
        <v>19.989999999999998</v>
      </c>
      <c r="H3879" s="1568" t="s">
        <v>2926</v>
      </c>
      <c r="I3879" s="1536">
        <v>8.5999999999999993E-2</v>
      </c>
      <c r="J3879" s="1569">
        <v>0.22</v>
      </c>
      <c r="K3879" s="1536">
        <v>0.15</v>
      </c>
      <c r="L3879" s="1570" t="s">
        <v>2927</v>
      </c>
      <c r="M3879" s="1536" t="s">
        <v>2928</v>
      </c>
      <c r="N3879" s="1571" t="s">
        <v>883</v>
      </c>
      <c r="O3879" s="1572" t="s">
        <v>390</v>
      </c>
    </row>
    <row r="3880" spans="2:15" s="1305" customFormat="1" ht="54.75" customHeight="1" x14ac:dyDescent="0.2">
      <c r="B3880" s="1573" t="s">
        <v>2994</v>
      </c>
      <c r="C3880" s="1532" t="s">
        <v>2041</v>
      </c>
      <c r="D3880" s="1532" t="s">
        <v>233</v>
      </c>
      <c r="E3880" s="1533">
        <f t="shared" si="24"/>
        <v>120</v>
      </c>
      <c r="F3880" s="1534">
        <v>100.01</v>
      </c>
      <c r="G3880" s="1535">
        <v>19.989999999999998</v>
      </c>
      <c r="H3880" s="1568" t="s">
        <v>2926</v>
      </c>
      <c r="I3880" s="1536">
        <v>8.5999999999999993E-2</v>
      </c>
      <c r="J3880" s="1569">
        <v>0.22</v>
      </c>
      <c r="K3880" s="1536">
        <v>0.15</v>
      </c>
      <c r="L3880" s="1570" t="s">
        <v>2995</v>
      </c>
      <c r="M3880" s="1536" t="s">
        <v>2996</v>
      </c>
      <c r="N3880" s="1571" t="s">
        <v>1474</v>
      </c>
      <c r="O3880" s="1572" t="s">
        <v>390</v>
      </c>
    </row>
    <row r="3881" spans="2:15" s="1305" customFormat="1" ht="54.75" customHeight="1" x14ac:dyDescent="0.2">
      <c r="B3881" s="1573" t="s">
        <v>2997</v>
      </c>
      <c r="C3881" s="1532" t="s">
        <v>2041</v>
      </c>
      <c r="D3881" s="1532" t="s">
        <v>233</v>
      </c>
      <c r="E3881" s="1533">
        <f t="shared" si="24"/>
        <v>120</v>
      </c>
      <c r="F3881" s="1534">
        <v>100.01</v>
      </c>
      <c r="G3881" s="1535">
        <v>19.989999999999998</v>
      </c>
      <c r="H3881" s="1568" t="s">
        <v>2926</v>
      </c>
      <c r="I3881" s="1536">
        <v>8.5999999999999993E-2</v>
      </c>
      <c r="J3881" s="1569">
        <v>0.22</v>
      </c>
      <c r="K3881" s="1536">
        <v>0.15</v>
      </c>
      <c r="L3881" s="1570" t="s">
        <v>2995</v>
      </c>
      <c r="M3881" s="1536" t="s">
        <v>2996</v>
      </c>
      <c r="N3881" s="1571" t="s">
        <v>1474</v>
      </c>
      <c r="O3881" s="1572" t="s">
        <v>390</v>
      </c>
    </row>
    <row r="3882" spans="2:15" s="1305" customFormat="1" ht="54.75" customHeight="1" x14ac:dyDescent="0.2">
      <c r="B3882" s="1573" t="s">
        <v>2998</v>
      </c>
      <c r="C3882" s="1532" t="s">
        <v>2041</v>
      </c>
      <c r="D3882" s="1532" t="s">
        <v>233</v>
      </c>
      <c r="E3882" s="1533">
        <f t="shared" si="24"/>
        <v>120</v>
      </c>
      <c r="F3882" s="1534">
        <v>100.01</v>
      </c>
      <c r="G3882" s="1535">
        <v>19.989999999999998</v>
      </c>
      <c r="H3882" s="1568" t="s">
        <v>2926</v>
      </c>
      <c r="I3882" s="1536">
        <v>8.5999999999999993E-2</v>
      </c>
      <c r="J3882" s="1569">
        <v>0.22</v>
      </c>
      <c r="K3882" s="1536">
        <v>0.15</v>
      </c>
      <c r="L3882" s="1570" t="s">
        <v>2995</v>
      </c>
      <c r="M3882" s="1536" t="s">
        <v>2996</v>
      </c>
      <c r="N3882" s="1571" t="s">
        <v>1474</v>
      </c>
      <c r="O3882" s="1572" t="s">
        <v>390</v>
      </c>
    </row>
    <row r="3883" spans="2:15" s="1305" customFormat="1" ht="15" customHeight="1" x14ac:dyDescent="0.2">
      <c r="B3883" s="1574"/>
      <c r="C3883" s="1575"/>
      <c r="D3883" s="1575"/>
      <c r="E3883" s="1576"/>
      <c r="F3883" s="1577"/>
      <c r="G3883" s="1576"/>
      <c r="H3883" s="1576"/>
      <c r="I3883" s="1578"/>
      <c r="J3883" s="1579"/>
      <c r="K3883" s="1578"/>
      <c r="L3883" s="1580"/>
      <c r="M3883" s="1578"/>
      <c r="N3883" s="1581"/>
      <c r="O3883" s="1582"/>
    </row>
    <row r="3884" spans="2:15" s="1305" customFormat="1" ht="54.75" customHeight="1" x14ac:dyDescent="0.2">
      <c r="B3884" s="1531" t="s">
        <v>2973</v>
      </c>
      <c r="C3884" s="1583" t="s">
        <v>783</v>
      </c>
      <c r="D3884" s="1532" t="s">
        <v>233</v>
      </c>
      <c r="E3884" s="1533">
        <f>+F3884+G3884</f>
        <v>30</v>
      </c>
      <c r="F3884" s="1534">
        <v>10.01</v>
      </c>
      <c r="G3884" s="1535">
        <v>19.989999999999998</v>
      </c>
      <c r="H3884" s="1568" t="s">
        <v>2926</v>
      </c>
      <c r="I3884" s="1536">
        <v>0.1</v>
      </c>
      <c r="J3884" s="1569">
        <v>0.22</v>
      </c>
      <c r="K3884" s="1536">
        <v>0.15</v>
      </c>
      <c r="L3884" s="1570" t="s">
        <v>2183</v>
      </c>
      <c r="M3884" s="1536" t="s">
        <v>1781</v>
      </c>
      <c r="N3884" s="1571" t="s">
        <v>1782</v>
      </c>
      <c r="O3884" s="1572" t="s">
        <v>763</v>
      </c>
    </row>
    <row r="3885" spans="2:15" s="1305" customFormat="1" ht="54.75" customHeight="1" x14ac:dyDescent="0.2">
      <c r="B3885" s="1531" t="s">
        <v>2974</v>
      </c>
      <c r="C3885" s="1583" t="s">
        <v>783</v>
      </c>
      <c r="D3885" s="1532" t="s">
        <v>233</v>
      </c>
      <c r="E3885" s="1533">
        <f t="shared" ref="E3885:E3904" si="25">+F3885+G3885</f>
        <v>30</v>
      </c>
      <c r="F3885" s="1534">
        <v>10.01</v>
      </c>
      <c r="G3885" s="1535">
        <v>19.989999999999998</v>
      </c>
      <c r="H3885" s="1568" t="s">
        <v>2926</v>
      </c>
      <c r="I3885" s="1536">
        <v>0.1</v>
      </c>
      <c r="J3885" s="1569">
        <v>0.22</v>
      </c>
      <c r="K3885" s="1536">
        <v>0.15</v>
      </c>
      <c r="L3885" s="1570" t="s">
        <v>2183</v>
      </c>
      <c r="M3885" s="1536" t="s">
        <v>1781</v>
      </c>
      <c r="N3885" s="1571" t="s">
        <v>1782</v>
      </c>
      <c r="O3885" s="1572" t="s">
        <v>763</v>
      </c>
    </row>
    <row r="3886" spans="2:15" s="1305" customFormat="1" ht="54.75" customHeight="1" x14ac:dyDescent="0.2">
      <c r="B3886" s="1531" t="s">
        <v>2975</v>
      </c>
      <c r="C3886" s="1583" t="s">
        <v>783</v>
      </c>
      <c r="D3886" s="1532" t="s">
        <v>233</v>
      </c>
      <c r="E3886" s="1533">
        <f t="shared" si="25"/>
        <v>30</v>
      </c>
      <c r="F3886" s="1534">
        <v>10.01</v>
      </c>
      <c r="G3886" s="1535">
        <v>19.989999999999998</v>
      </c>
      <c r="H3886" s="1568" t="s">
        <v>2926</v>
      </c>
      <c r="I3886" s="1536">
        <v>0.1</v>
      </c>
      <c r="J3886" s="1569">
        <v>0.22</v>
      </c>
      <c r="K3886" s="1536">
        <v>0.15</v>
      </c>
      <c r="L3886" s="1570" t="s">
        <v>2183</v>
      </c>
      <c r="M3886" s="1536" t="s">
        <v>1781</v>
      </c>
      <c r="N3886" s="1571" t="s">
        <v>1782</v>
      </c>
      <c r="O3886" s="1572" t="s">
        <v>763</v>
      </c>
    </row>
    <row r="3887" spans="2:15" s="1305" customFormat="1" ht="54.75" customHeight="1" x14ac:dyDescent="0.2">
      <c r="B3887" s="1573" t="s">
        <v>2976</v>
      </c>
      <c r="C3887" s="1583" t="s">
        <v>783</v>
      </c>
      <c r="D3887" s="1532" t="s">
        <v>233</v>
      </c>
      <c r="E3887" s="1533">
        <f t="shared" si="25"/>
        <v>39</v>
      </c>
      <c r="F3887" s="1534">
        <v>19.010000000000002</v>
      </c>
      <c r="G3887" s="1535">
        <v>19.989999999999998</v>
      </c>
      <c r="H3887" s="1568" t="s">
        <v>2926</v>
      </c>
      <c r="I3887" s="1536">
        <v>0.1</v>
      </c>
      <c r="J3887" s="1569">
        <v>0.22</v>
      </c>
      <c r="K3887" s="1536">
        <v>0.15</v>
      </c>
      <c r="L3887" s="1570" t="s">
        <v>2999</v>
      </c>
      <c r="M3887" s="1536" t="s">
        <v>2476</v>
      </c>
      <c r="N3887" s="1571" t="s">
        <v>89</v>
      </c>
      <c r="O3887" s="1572" t="s">
        <v>763</v>
      </c>
    </row>
    <row r="3888" spans="2:15" s="1305" customFormat="1" ht="54.75" customHeight="1" x14ac:dyDescent="0.2">
      <c r="B3888" s="1573" t="s">
        <v>2977</v>
      </c>
      <c r="C3888" s="1583" t="s">
        <v>783</v>
      </c>
      <c r="D3888" s="1532" t="s">
        <v>233</v>
      </c>
      <c r="E3888" s="1533">
        <f t="shared" si="25"/>
        <v>39</v>
      </c>
      <c r="F3888" s="1534">
        <v>19.010000000000002</v>
      </c>
      <c r="G3888" s="1535">
        <v>19.989999999999998</v>
      </c>
      <c r="H3888" s="1568" t="s">
        <v>2926</v>
      </c>
      <c r="I3888" s="1536">
        <v>0.1</v>
      </c>
      <c r="J3888" s="1569">
        <v>0.22</v>
      </c>
      <c r="K3888" s="1536">
        <v>0.15</v>
      </c>
      <c r="L3888" s="1570" t="s">
        <v>2999</v>
      </c>
      <c r="M3888" s="1536" t="s">
        <v>2476</v>
      </c>
      <c r="N3888" s="1571" t="s">
        <v>89</v>
      </c>
      <c r="O3888" s="1572" t="s">
        <v>763</v>
      </c>
    </row>
    <row r="3889" spans="2:15" s="1305" customFormat="1" ht="54.75" customHeight="1" x14ac:dyDescent="0.2">
      <c r="B3889" s="1573" t="s">
        <v>2978</v>
      </c>
      <c r="C3889" s="1583" t="s">
        <v>783</v>
      </c>
      <c r="D3889" s="1532" t="s">
        <v>233</v>
      </c>
      <c r="E3889" s="1533">
        <f t="shared" si="25"/>
        <v>39</v>
      </c>
      <c r="F3889" s="1534">
        <v>19.010000000000002</v>
      </c>
      <c r="G3889" s="1535">
        <v>19.989999999999998</v>
      </c>
      <c r="H3889" s="1568" t="s">
        <v>2926</v>
      </c>
      <c r="I3889" s="1536">
        <v>0.1</v>
      </c>
      <c r="J3889" s="1569">
        <v>0.22</v>
      </c>
      <c r="K3889" s="1536">
        <v>0.15</v>
      </c>
      <c r="L3889" s="1570" t="s">
        <v>2999</v>
      </c>
      <c r="M3889" s="1536" t="s">
        <v>2476</v>
      </c>
      <c r="N3889" s="1571" t="s">
        <v>89</v>
      </c>
      <c r="O3889" s="1572" t="s">
        <v>763</v>
      </c>
    </row>
    <row r="3890" spans="2:15" s="1305" customFormat="1" ht="54.75" customHeight="1" x14ac:dyDescent="0.2">
      <c r="B3890" s="1573" t="s">
        <v>2979</v>
      </c>
      <c r="C3890" s="1583" t="s">
        <v>783</v>
      </c>
      <c r="D3890" s="1532" t="s">
        <v>233</v>
      </c>
      <c r="E3890" s="1533">
        <f t="shared" si="25"/>
        <v>49</v>
      </c>
      <c r="F3890" s="1534">
        <v>29.01</v>
      </c>
      <c r="G3890" s="1535">
        <v>19.989999999999998</v>
      </c>
      <c r="H3890" s="1568" t="s">
        <v>2926</v>
      </c>
      <c r="I3890" s="1536">
        <v>0.1</v>
      </c>
      <c r="J3890" s="1569">
        <v>0.22</v>
      </c>
      <c r="K3890" s="1536">
        <v>0.15</v>
      </c>
      <c r="L3890" s="1570" t="s">
        <v>110</v>
      </c>
      <c r="M3890" s="1536" t="s">
        <v>2981</v>
      </c>
      <c r="N3890" s="1571" t="s">
        <v>2982</v>
      </c>
      <c r="O3890" s="1572" t="s">
        <v>763</v>
      </c>
    </row>
    <row r="3891" spans="2:15" s="1305" customFormat="1" ht="54.75" customHeight="1" x14ac:dyDescent="0.2">
      <c r="B3891" s="1573" t="s">
        <v>2983</v>
      </c>
      <c r="C3891" s="1583" t="s">
        <v>783</v>
      </c>
      <c r="D3891" s="1532" t="s">
        <v>233</v>
      </c>
      <c r="E3891" s="1533">
        <f t="shared" si="25"/>
        <v>49</v>
      </c>
      <c r="F3891" s="1534">
        <v>29.01</v>
      </c>
      <c r="G3891" s="1535">
        <v>19.989999999999998</v>
      </c>
      <c r="H3891" s="1568" t="s">
        <v>2926</v>
      </c>
      <c r="I3891" s="1536">
        <v>0.1</v>
      </c>
      <c r="J3891" s="1569">
        <v>0.22</v>
      </c>
      <c r="K3891" s="1536">
        <v>0.15</v>
      </c>
      <c r="L3891" s="1570" t="s">
        <v>110</v>
      </c>
      <c r="M3891" s="1536" t="s">
        <v>2981</v>
      </c>
      <c r="N3891" s="1571" t="s">
        <v>2982</v>
      </c>
      <c r="O3891" s="1572" t="s">
        <v>763</v>
      </c>
    </row>
    <row r="3892" spans="2:15" s="1305" customFormat="1" ht="54.75" customHeight="1" x14ac:dyDescent="0.2">
      <c r="B3892" s="1573" t="s">
        <v>2984</v>
      </c>
      <c r="C3892" s="1583" t="s">
        <v>783</v>
      </c>
      <c r="D3892" s="1532" t="s">
        <v>233</v>
      </c>
      <c r="E3892" s="1533">
        <f t="shared" si="25"/>
        <v>49</v>
      </c>
      <c r="F3892" s="1534">
        <v>29.01</v>
      </c>
      <c r="G3892" s="1535">
        <v>19.989999999999998</v>
      </c>
      <c r="H3892" s="1568" t="s">
        <v>2926</v>
      </c>
      <c r="I3892" s="1536">
        <v>0.1</v>
      </c>
      <c r="J3892" s="1569">
        <v>0.22</v>
      </c>
      <c r="K3892" s="1536">
        <v>0.15</v>
      </c>
      <c r="L3892" s="1570" t="s">
        <v>110</v>
      </c>
      <c r="M3892" s="1536" t="s">
        <v>2981</v>
      </c>
      <c r="N3892" s="1571" t="s">
        <v>2982</v>
      </c>
      <c r="O3892" s="1572" t="s">
        <v>763</v>
      </c>
    </row>
    <row r="3893" spans="2:15" s="1305" customFormat="1" ht="54.75" customHeight="1" x14ac:dyDescent="0.2">
      <c r="B3893" s="1573" t="s">
        <v>2985</v>
      </c>
      <c r="C3893" s="1583" t="s">
        <v>783</v>
      </c>
      <c r="D3893" s="1532" t="s">
        <v>233</v>
      </c>
      <c r="E3893" s="1533">
        <f t="shared" si="25"/>
        <v>59</v>
      </c>
      <c r="F3893" s="1534">
        <v>39.01</v>
      </c>
      <c r="G3893" s="1535">
        <v>19.989999999999998</v>
      </c>
      <c r="H3893" s="1568" t="s">
        <v>2926</v>
      </c>
      <c r="I3893" s="1536">
        <v>9.8000000000000004E-2</v>
      </c>
      <c r="J3893" s="1569">
        <v>0.22</v>
      </c>
      <c r="K3893" s="1536">
        <v>0.15</v>
      </c>
      <c r="L3893" s="1570" t="s">
        <v>2197</v>
      </c>
      <c r="M3893" s="1536" t="s">
        <v>101</v>
      </c>
      <c r="N3893" s="1571" t="s">
        <v>102</v>
      </c>
      <c r="O3893" s="1572" t="s">
        <v>390</v>
      </c>
    </row>
    <row r="3894" spans="2:15" s="1305" customFormat="1" ht="54.75" customHeight="1" x14ac:dyDescent="0.2">
      <c r="B3894" s="1573" t="s">
        <v>2986</v>
      </c>
      <c r="C3894" s="1583" t="s">
        <v>783</v>
      </c>
      <c r="D3894" s="1532" t="s">
        <v>233</v>
      </c>
      <c r="E3894" s="1533">
        <f t="shared" si="25"/>
        <v>59</v>
      </c>
      <c r="F3894" s="1534">
        <v>39.01</v>
      </c>
      <c r="G3894" s="1535">
        <v>19.989999999999998</v>
      </c>
      <c r="H3894" s="1568" t="s">
        <v>2926</v>
      </c>
      <c r="I3894" s="1536">
        <v>9.8000000000000004E-2</v>
      </c>
      <c r="J3894" s="1569">
        <v>0.22</v>
      </c>
      <c r="K3894" s="1536">
        <v>0.15</v>
      </c>
      <c r="L3894" s="1570" t="s">
        <v>2197</v>
      </c>
      <c r="M3894" s="1536" t="s">
        <v>101</v>
      </c>
      <c r="N3894" s="1571" t="s">
        <v>102</v>
      </c>
      <c r="O3894" s="1572" t="s">
        <v>390</v>
      </c>
    </row>
    <row r="3895" spans="2:15" s="1305" customFormat="1" ht="54.75" customHeight="1" x14ac:dyDescent="0.2">
      <c r="B3895" s="1573" t="s">
        <v>2987</v>
      </c>
      <c r="C3895" s="1583" t="s">
        <v>783</v>
      </c>
      <c r="D3895" s="1532" t="s">
        <v>233</v>
      </c>
      <c r="E3895" s="1533">
        <f t="shared" si="25"/>
        <v>59</v>
      </c>
      <c r="F3895" s="1534">
        <v>39.01</v>
      </c>
      <c r="G3895" s="1535">
        <v>19.989999999999998</v>
      </c>
      <c r="H3895" s="1568" t="s">
        <v>2926</v>
      </c>
      <c r="I3895" s="1536">
        <v>9.8000000000000004E-2</v>
      </c>
      <c r="J3895" s="1569">
        <v>0.22</v>
      </c>
      <c r="K3895" s="1536">
        <v>0.15</v>
      </c>
      <c r="L3895" s="1570" t="s">
        <v>2197</v>
      </c>
      <c r="M3895" s="1536" t="s">
        <v>101</v>
      </c>
      <c r="N3895" s="1571" t="s">
        <v>102</v>
      </c>
      <c r="O3895" s="1572" t="s">
        <v>390</v>
      </c>
    </row>
    <row r="3896" spans="2:15" s="1305" customFormat="1" ht="54.75" customHeight="1" x14ac:dyDescent="0.2">
      <c r="B3896" s="1573" t="s">
        <v>2988</v>
      </c>
      <c r="C3896" s="1583" t="s">
        <v>783</v>
      </c>
      <c r="D3896" s="1532" t="s">
        <v>233</v>
      </c>
      <c r="E3896" s="1533">
        <f t="shared" si="25"/>
        <v>79</v>
      </c>
      <c r="F3896" s="1534">
        <v>59.01</v>
      </c>
      <c r="G3896" s="1535">
        <v>19.989999999999998</v>
      </c>
      <c r="H3896" s="1568" t="s">
        <v>2926</v>
      </c>
      <c r="I3896" s="1536">
        <v>0.09</v>
      </c>
      <c r="J3896" s="1569">
        <v>0.22</v>
      </c>
      <c r="K3896" s="1536">
        <v>0.15</v>
      </c>
      <c r="L3896" s="1570" t="s">
        <v>107</v>
      </c>
      <c r="M3896" s="1536" t="s">
        <v>2606</v>
      </c>
      <c r="N3896" s="1571" t="s">
        <v>580</v>
      </c>
      <c r="O3896" s="1572" t="s">
        <v>390</v>
      </c>
    </row>
    <row r="3897" spans="2:15" s="1305" customFormat="1" ht="54.75" customHeight="1" x14ac:dyDescent="0.2">
      <c r="B3897" s="1573" t="s">
        <v>2989</v>
      </c>
      <c r="C3897" s="1583" t="s">
        <v>783</v>
      </c>
      <c r="D3897" s="1532" t="s">
        <v>233</v>
      </c>
      <c r="E3897" s="1533">
        <f t="shared" si="25"/>
        <v>79</v>
      </c>
      <c r="F3897" s="1534">
        <v>59.01</v>
      </c>
      <c r="G3897" s="1535">
        <v>19.989999999999998</v>
      </c>
      <c r="H3897" s="1568" t="s">
        <v>2926</v>
      </c>
      <c r="I3897" s="1536">
        <v>0.09</v>
      </c>
      <c r="J3897" s="1569">
        <v>0.22</v>
      </c>
      <c r="K3897" s="1536">
        <v>0.15</v>
      </c>
      <c r="L3897" s="1570" t="s">
        <v>107</v>
      </c>
      <c r="M3897" s="1536" t="s">
        <v>2606</v>
      </c>
      <c r="N3897" s="1571" t="s">
        <v>580</v>
      </c>
      <c r="O3897" s="1572" t="s">
        <v>390</v>
      </c>
    </row>
    <row r="3898" spans="2:15" s="1305" customFormat="1" ht="54.75" customHeight="1" x14ac:dyDescent="0.2">
      <c r="B3898" s="1573" t="s">
        <v>2990</v>
      </c>
      <c r="C3898" s="1583" t="s">
        <v>783</v>
      </c>
      <c r="D3898" s="1532" t="s">
        <v>233</v>
      </c>
      <c r="E3898" s="1533">
        <f t="shared" si="25"/>
        <v>79</v>
      </c>
      <c r="F3898" s="1534">
        <v>59.01</v>
      </c>
      <c r="G3898" s="1535">
        <v>19.989999999999998</v>
      </c>
      <c r="H3898" s="1568" t="s">
        <v>2926</v>
      </c>
      <c r="I3898" s="1536">
        <v>0.09</v>
      </c>
      <c r="J3898" s="1569">
        <v>0.22</v>
      </c>
      <c r="K3898" s="1536">
        <v>0.15</v>
      </c>
      <c r="L3898" s="1570" t="s">
        <v>107</v>
      </c>
      <c r="M3898" s="1536" t="s">
        <v>2606</v>
      </c>
      <c r="N3898" s="1571" t="s">
        <v>580</v>
      </c>
      <c r="O3898" s="1572" t="s">
        <v>390</v>
      </c>
    </row>
    <row r="3899" spans="2:15" s="1305" customFormat="1" ht="54.75" customHeight="1" x14ac:dyDescent="0.2">
      <c r="B3899" s="1573" t="s">
        <v>2991</v>
      </c>
      <c r="C3899" s="1583" t="s">
        <v>783</v>
      </c>
      <c r="D3899" s="1532" t="s">
        <v>233</v>
      </c>
      <c r="E3899" s="1533">
        <f t="shared" si="25"/>
        <v>99</v>
      </c>
      <c r="F3899" s="1534">
        <v>79.010000000000005</v>
      </c>
      <c r="G3899" s="1535">
        <v>19.989999999999998</v>
      </c>
      <c r="H3899" s="1568" t="s">
        <v>2926</v>
      </c>
      <c r="I3899" s="1536">
        <v>8.5999999999999993E-2</v>
      </c>
      <c r="J3899" s="1569">
        <v>0.22</v>
      </c>
      <c r="K3899" s="1536">
        <v>0.15</v>
      </c>
      <c r="L3899" s="1570" t="s">
        <v>2927</v>
      </c>
      <c r="M3899" s="1536" t="s">
        <v>2928</v>
      </c>
      <c r="N3899" s="1571" t="s">
        <v>883</v>
      </c>
      <c r="O3899" s="1572" t="s">
        <v>390</v>
      </c>
    </row>
    <row r="3900" spans="2:15" s="1305" customFormat="1" ht="54.75" customHeight="1" x14ac:dyDescent="0.2">
      <c r="B3900" s="1573" t="s">
        <v>2992</v>
      </c>
      <c r="C3900" s="1583" t="s">
        <v>783</v>
      </c>
      <c r="D3900" s="1532" t="s">
        <v>233</v>
      </c>
      <c r="E3900" s="1533">
        <f t="shared" si="25"/>
        <v>99</v>
      </c>
      <c r="F3900" s="1534">
        <v>79.010000000000005</v>
      </c>
      <c r="G3900" s="1535">
        <v>19.989999999999998</v>
      </c>
      <c r="H3900" s="1568" t="s">
        <v>2926</v>
      </c>
      <c r="I3900" s="1536">
        <v>8.5999999999999993E-2</v>
      </c>
      <c r="J3900" s="1569">
        <v>0.22</v>
      </c>
      <c r="K3900" s="1536">
        <v>0.15</v>
      </c>
      <c r="L3900" s="1570" t="s">
        <v>2927</v>
      </c>
      <c r="M3900" s="1536" t="s">
        <v>2928</v>
      </c>
      <c r="N3900" s="1571" t="s">
        <v>883</v>
      </c>
      <c r="O3900" s="1572" t="s">
        <v>390</v>
      </c>
    </row>
    <row r="3901" spans="2:15" s="1305" customFormat="1" ht="54.75" customHeight="1" x14ac:dyDescent="0.2">
      <c r="B3901" s="1573" t="s">
        <v>2993</v>
      </c>
      <c r="C3901" s="1583" t="s">
        <v>783</v>
      </c>
      <c r="D3901" s="1532" t="s">
        <v>233</v>
      </c>
      <c r="E3901" s="1533">
        <f t="shared" si="25"/>
        <v>99</v>
      </c>
      <c r="F3901" s="1534">
        <v>79.010000000000005</v>
      </c>
      <c r="G3901" s="1535">
        <v>19.989999999999998</v>
      </c>
      <c r="H3901" s="1568" t="s">
        <v>2926</v>
      </c>
      <c r="I3901" s="1536">
        <v>8.5999999999999993E-2</v>
      </c>
      <c r="J3901" s="1569">
        <v>0.22</v>
      </c>
      <c r="K3901" s="1536">
        <v>0.15</v>
      </c>
      <c r="L3901" s="1570" t="s">
        <v>2927</v>
      </c>
      <c r="M3901" s="1536" t="s">
        <v>2928</v>
      </c>
      <c r="N3901" s="1571" t="s">
        <v>883</v>
      </c>
      <c r="O3901" s="1572" t="s">
        <v>390</v>
      </c>
    </row>
    <row r="3902" spans="2:15" s="1305" customFormat="1" ht="54.75" customHeight="1" x14ac:dyDescent="0.2">
      <c r="B3902" s="1573" t="s">
        <v>2994</v>
      </c>
      <c r="C3902" s="1583" t="s">
        <v>783</v>
      </c>
      <c r="D3902" s="1532" t="s">
        <v>233</v>
      </c>
      <c r="E3902" s="1533">
        <f t="shared" si="25"/>
        <v>120</v>
      </c>
      <c r="F3902" s="1534">
        <v>100.01</v>
      </c>
      <c r="G3902" s="1535">
        <v>19.989999999999998</v>
      </c>
      <c r="H3902" s="1568" t="s">
        <v>2926</v>
      </c>
      <c r="I3902" s="1536">
        <v>8.5999999999999993E-2</v>
      </c>
      <c r="J3902" s="1569">
        <v>0.22</v>
      </c>
      <c r="K3902" s="1536">
        <v>0.15</v>
      </c>
      <c r="L3902" s="1570" t="s">
        <v>2995</v>
      </c>
      <c r="M3902" s="1536" t="s">
        <v>2996</v>
      </c>
      <c r="N3902" s="1571" t="s">
        <v>1474</v>
      </c>
      <c r="O3902" s="1572" t="s">
        <v>390</v>
      </c>
    </row>
    <row r="3903" spans="2:15" s="1305" customFormat="1" ht="54.75" customHeight="1" x14ac:dyDescent="0.2">
      <c r="B3903" s="1573" t="s">
        <v>2997</v>
      </c>
      <c r="C3903" s="1583" t="s">
        <v>783</v>
      </c>
      <c r="D3903" s="1532" t="s">
        <v>233</v>
      </c>
      <c r="E3903" s="1533">
        <f t="shared" si="25"/>
        <v>120</v>
      </c>
      <c r="F3903" s="1534">
        <v>100.01</v>
      </c>
      <c r="G3903" s="1535">
        <v>19.989999999999998</v>
      </c>
      <c r="H3903" s="1568" t="s">
        <v>2926</v>
      </c>
      <c r="I3903" s="1536">
        <v>8.5999999999999993E-2</v>
      </c>
      <c r="J3903" s="1569">
        <v>0.22</v>
      </c>
      <c r="K3903" s="1536">
        <v>0.15</v>
      </c>
      <c r="L3903" s="1570" t="s">
        <v>2995</v>
      </c>
      <c r="M3903" s="1536" t="s">
        <v>2996</v>
      </c>
      <c r="N3903" s="1571" t="s">
        <v>1474</v>
      </c>
      <c r="O3903" s="1572" t="s">
        <v>390</v>
      </c>
    </row>
    <row r="3904" spans="2:15" s="1305" customFormat="1" ht="54.75" customHeight="1" x14ac:dyDescent="0.2">
      <c r="B3904" s="1573" t="s">
        <v>2998</v>
      </c>
      <c r="C3904" s="1583" t="s">
        <v>783</v>
      </c>
      <c r="D3904" s="1532" t="s">
        <v>233</v>
      </c>
      <c r="E3904" s="1533">
        <f t="shared" si="25"/>
        <v>120</v>
      </c>
      <c r="F3904" s="1534">
        <v>100.01</v>
      </c>
      <c r="G3904" s="1535">
        <v>19.989999999999998</v>
      </c>
      <c r="H3904" s="1568" t="s">
        <v>2926</v>
      </c>
      <c r="I3904" s="1536">
        <v>8.5999999999999993E-2</v>
      </c>
      <c r="J3904" s="1569">
        <v>0.22</v>
      </c>
      <c r="K3904" s="1536">
        <v>0.15</v>
      </c>
      <c r="L3904" s="1570" t="s">
        <v>2995</v>
      </c>
      <c r="M3904" s="1536" t="s">
        <v>2996</v>
      </c>
      <c r="N3904" s="1571" t="s">
        <v>1474</v>
      </c>
      <c r="O3904" s="1572" t="s">
        <v>390</v>
      </c>
    </row>
    <row r="3905" spans="2:15" s="1305" customFormat="1" ht="17.25" customHeight="1" x14ac:dyDescent="0.2">
      <c r="B3905" s="3893" t="s">
        <v>1996</v>
      </c>
      <c r="C3905" s="3894"/>
      <c r="D3905" s="1540"/>
      <c r="E3905" s="1540"/>
      <c r="F3905" s="772"/>
      <c r="G3905" s="772"/>
      <c r="H3905" s="772"/>
      <c r="I3905" s="712"/>
      <c r="J3905" s="712"/>
      <c r="K3905" s="712"/>
      <c r="L3905" s="712"/>
      <c r="M3905" s="712"/>
      <c r="N3905" s="712"/>
      <c r="O3905" s="729"/>
    </row>
    <row r="3906" spans="2:15" s="1305" customFormat="1" ht="17.25" customHeight="1" thickBot="1" x14ac:dyDescent="0.25">
      <c r="B3906" s="1567" t="s">
        <v>3000</v>
      </c>
      <c r="C3906" s="699"/>
      <c r="D3906" s="699"/>
      <c r="E3906" s="699"/>
      <c r="F3906" s="776"/>
      <c r="G3906" s="776"/>
      <c r="H3906" s="776"/>
      <c r="I3906" s="699"/>
      <c r="J3906" s="699"/>
      <c r="K3906" s="699"/>
      <c r="L3906" s="699"/>
      <c r="M3906" s="699"/>
      <c r="N3906" s="699"/>
      <c r="O3906" s="700"/>
    </row>
    <row r="3907" spans="2:15" s="1305" customFormat="1" ht="17.25" customHeight="1" thickTop="1" x14ac:dyDescent="0.3">
      <c r="B3907" s="3826" t="str">
        <f>+B3857</f>
        <v>.</v>
      </c>
      <c r="C3907" s="3826"/>
      <c r="D3907" s="534"/>
      <c r="E3907" s="534"/>
      <c r="F3907" s="534"/>
      <c r="G3907" s="506"/>
    </row>
    <row r="3908" spans="2:15" s="1305" customFormat="1" ht="17.25" customHeight="1" thickBot="1" x14ac:dyDescent="0.35">
      <c r="B3908" s="534"/>
      <c r="C3908" s="534"/>
      <c r="D3908" s="534"/>
      <c r="E3908" s="534"/>
      <c r="F3908" s="534"/>
      <c r="G3908" s="506"/>
    </row>
    <row r="3909" spans="2:15" s="1305" customFormat="1" ht="17.25" customHeight="1" thickTop="1" x14ac:dyDescent="0.2">
      <c r="B3909" s="3856" t="s">
        <v>2958</v>
      </c>
      <c r="C3909" s="3857"/>
      <c r="D3909" s="3857"/>
      <c r="E3909" s="3857"/>
      <c r="F3909" s="3858"/>
      <c r="G3909" s="506"/>
    </row>
    <row r="3910" spans="2:15" s="1305" customFormat="1" ht="17.25" customHeight="1" x14ac:dyDescent="0.2">
      <c r="B3910" s="1564" t="s">
        <v>346</v>
      </c>
      <c r="C3910" s="1503" t="s">
        <v>2959</v>
      </c>
      <c r="D3910" s="915"/>
      <c r="E3910" s="915"/>
      <c r="F3910" s="916"/>
      <c r="G3910" s="506"/>
    </row>
    <row r="3911" spans="2:15" s="1305" customFormat="1" ht="17.25" customHeight="1" x14ac:dyDescent="0.2">
      <c r="B3911" s="1564" t="s">
        <v>2954</v>
      </c>
      <c r="C3911" s="1503" t="s">
        <v>1875</v>
      </c>
      <c r="D3911" s="915"/>
      <c r="E3911" s="915"/>
      <c r="F3911" s="916"/>
      <c r="G3911" s="506"/>
    </row>
    <row r="3912" spans="2:15" s="1305" customFormat="1" ht="17.25" customHeight="1" x14ac:dyDescent="0.2">
      <c r="B3912" s="1564" t="s">
        <v>2955</v>
      </c>
      <c r="C3912" s="1503" t="s">
        <v>2960</v>
      </c>
      <c r="D3912" s="915"/>
      <c r="E3912" s="915"/>
      <c r="F3912" s="916"/>
      <c r="G3912" s="506"/>
    </row>
    <row r="3913" spans="2:15" s="1305" customFormat="1" ht="17.25" customHeight="1" x14ac:dyDescent="0.2">
      <c r="B3913" s="1566" t="s">
        <v>2956</v>
      </c>
      <c r="C3913" s="3947" t="s">
        <v>2961</v>
      </c>
      <c r="D3913" s="3947"/>
      <c r="E3913" s="3947"/>
      <c r="F3913" s="3948"/>
      <c r="G3913" s="506"/>
    </row>
    <row r="3914" spans="2:15" s="1305" customFormat="1" ht="27.75" customHeight="1" x14ac:dyDescent="0.2">
      <c r="B3914" s="3867" t="s">
        <v>2962</v>
      </c>
      <c r="C3914" s="3862" t="s">
        <v>2963</v>
      </c>
      <c r="D3914" s="3862"/>
      <c r="E3914" s="3862"/>
      <c r="F3914" s="3863"/>
      <c r="G3914" s="506"/>
    </row>
    <row r="3915" spans="2:15" s="1305" customFormat="1" ht="29.25" customHeight="1" x14ac:dyDescent="0.2">
      <c r="B3915" s="3867"/>
      <c r="C3915" s="3862" t="s">
        <v>2964</v>
      </c>
      <c r="D3915" s="3862"/>
      <c r="E3915" s="3862"/>
      <c r="F3915" s="3863"/>
      <c r="G3915" s="506"/>
    </row>
    <row r="3916" spans="2:15" s="1305" customFormat="1" ht="17.25" customHeight="1" thickBot="1" x14ac:dyDescent="0.25">
      <c r="B3916" s="3868"/>
      <c r="C3916" s="1565"/>
      <c r="D3916" s="699"/>
      <c r="E3916" s="699"/>
      <c r="F3916" s="700"/>
      <c r="G3916" s="506"/>
    </row>
    <row r="3917" spans="2:15" s="1305" customFormat="1" ht="17.25" customHeight="1" thickTop="1" x14ac:dyDescent="0.3">
      <c r="B3917" s="3826" t="str">
        <f>+B3907</f>
        <v>.</v>
      </c>
      <c r="C3917" s="3826"/>
      <c r="D3917" s="534"/>
      <c r="E3917" s="534"/>
      <c r="F3917" s="534"/>
      <c r="G3917" s="506"/>
    </row>
    <row r="3918" spans="2:15" s="1305" customFormat="1" ht="16.5" customHeight="1" thickBot="1" x14ac:dyDescent="0.35">
      <c r="B3918" s="534"/>
      <c r="C3918" s="534"/>
      <c r="D3918" s="534"/>
      <c r="E3918" s="534"/>
      <c r="F3918" s="534"/>
      <c r="G3918" s="506"/>
    </row>
    <row r="3919" spans="2:15" s="1305" customFormat="1" ht="24" customHeight="1" thickTop="1" thickBot="1" x14ac:dyDescent="0.25">
      <c r="B3919" s="742"/>
      <c r="C3919" s="1042"/>
      <c r="D3919" s="1042"/>
      <c r="E3919" s="1042"/>
      <c r="F3919" s="1042"/>
      <c r="G3919" s="1042"/>
      <c r="H3919" s="1042"/>
      <c r="I3919" s="1042"/>
      <c r="J3919" s="1042"/>
      <c r="K3919" s="1042"/>
      <c r="L3919" s="1042"/>
      <c r="M3919" s="1042"/>
      <c r="N3919" s="1042"/>
      <c r="O3919" s="734"/>
    </row>
    <row r="3920" spans="2:15" s="1305" customFormat="1" ht="24" customHeight="1" thickTop="1" x14ac:dyDescent="0.2">
      <c r="B3920" s="1519" t="s">
        <v>2922</v>
      </c>
      <c r="C3920" s="1520"/>
      <c r="D3920" s="1520"/>
      <c r="E3920" s="1520"/>
      <c r="F3920" s="1520"/>
      <c r="G3920" s="1521"/>
      <c r="H3920" s="1521"/>
      <c r="I3920" s="1521"/>
      <c r="J3920" s="1521"/>
      <c r="K3920" s="1521"/>
      <c r="L3920" s="1522"/>
      <c r="M3920" s="1522"/>
      <c r="N3920" s="1522"/>
      <c r="O3920" s="1523"/>
    </row>
    <row r="3921" spans="2:15" s="1305" customFormat="1" ht="24" customHeight="1" x14ac:dyDescent="0.2">
      <c r="B3921" s="1524" t="s">
        <v>1003</v>
      </c>
      <c r="C3921" s="1525" t="s">
        <v>80</v>
      </c>
      <c r="D3921" s="1526" t="s">
        <v>1821</v>
      </c>
      <c r="E3921" s="1527" t="s">
        <v>535</v>
      </c>
      <c r="F3921" s="1527" t="s">
        <v>93</v>
      </c>
      <c r="G3921" s="1528" t="s">
        <v>536</v>
      </c>
      <c r="H3921" s="1528" t="s">
        <v>537</v>
      </c>
      <c r="I3921" s="1525" t="s">
        <v>255</v>
      </c>
      <c r="J3921" s="1525" t="s">
        <v>2215</v>
      </c>
      <c r="K3921" s="1525" t="s">
        <v>2216</v>
      </c>
      <c r="L3921" s="1525" t="s">
        <v>302</v>
      </c>
      <c r="M3921" s="1525" t="s">
        <v>2217</v>
      </c>
      <c r="N3921" s="1529" t="s">
        <v>2218</v>
      </c>
      <c r="O3921" s="1530" t="s">
        <v>2039</v>
      </c>
    </row>
    <row r="3922" spans="2:15" s="1305" customFormat="1" ht="24" customHeight="1" x14ac:dyDescent="0.2">
      <c r="B3922" s="1531" t="s">
        <v>2923</v>
      </c>
      <c r="C3922" s="1532" t="s">
        <v>2041</v>
      </c>
      <c r="D3922" s="1532" t="s">
        <v>233</v>
      </c>
      <c r="E3922" s="1533">
        <f>+F3922+G3922</f>
        <v>20</v>
      </c>
      <c r="F3922" s="1534">
        <v>10.01</v>
      </c>
      <c r="G3922" s="1535">
        <v>9.99</v>
      </c>
      <c r="H3922" s="1535" t="s">
        <v>234</v>
      </c>
      <c r="I3922" s="1536">
        <v>0.12</v>
      </c>
      <c r="J3922" s="1533">
        <v>0.22</v>
      </c>
      <c r="K3922" s="1536">
        <v>0.15</v>
      </c>
      <c r="L3922" s="1537" t="s">
        <v>1780</v>
      </c>
      <c r="M3922" s="1538" t="s">
        <v>1781</v>
      </c>
      <c r="N3922" s="1538" t="s">
        <v>1782</v>
      </c>
      <c r="O3922" s="1539" t="s">
        <v>2045</v>
      </c>
    </row>
    <row r="3923" spans="2:15" s="1305" customFormat="1" ht="24" customHeight="1" x14ac:dyDescent="0.2">
      <c r="B3923" s="1531" t="s">
        <v>2924</v>
      </c>
      <c r="C3923" s="1532" t="s">
        <v>2041</v>
      </c>
      <c r="D3923" s="1532" t="s">
        <v>233</v>
      </c>
      <c r="E3923" s="1533">
        <f>+F3923+G3923</f>
        <v>20</v>
      </c>
      <c r="F3923" s="1534">
        <v>10.01</v>
      </c>
      <c r="G3923" s="1535">
        <v>9.99</v>
      </c>
      <c r="H3923" s="1535" t="s">
        <v>234</v>
      </c>
      <c r="I3923" s="1536">
        <v>0.12</v>
      </c>
      <c r="J3923" s="1533">
        <v>0.22</v>
      </c>
      <c r="K3923" s="1536">
        <v>0.15</v>
      </c>
      <c r="L3923" s="1537" t="s">
        <v>1780</v>
      </c>
      <c r="M3923" s="1538" t="s">
        <v>1781</v>
      </c>
      <c r="N3923" s="1538" t="s">
        <v>1782</v>
      </c>
      <c r="O3923" s="1539" t="s">
        <v>2045</v>
      </c>
    </row>
    <row r="3924" spans="2:15" s="1305" customFormat="1" ht="24" customHeight="1" x14ac:dyDescent="0.2">
      <c r="B3924" s="1531" t="s">
        <v>2925</v>
      </c>
      <c r="C3924" s="1532" t="s">
        <v>2041</v>
      </c>
      <c r="D3924" s="1532" t="s">
        <v>233</v>
      </c>
      <c r="E3924" s="1533">
        <f>+F3924+G3924</f>
        <v>99</v>
      </c>
      <c r="F3924" s="1534">
        <v>79.010000000000005</v>
      </c>
      <c r="G3924" s="1535">
        <v>19.989999999999998</v>
      </c>
      <c r="H3924" s="1535" t="s">
        <v>2926</v>
      </c>
      <c r="I3924" s="1536">
        <v>8.5999999999999993E-2</v>
      </c>
      <c r="J3924" s="1533">
        <v>0.22</v>
      </c>
      <c r="K3924" s="1536">
        <v>0.15</v>
      </c>
      <c r="L3924" s="1537" t="s">
        <v>2927</v>
      </c>
      <c r="M3924" s="1538" t="s">
        <v>2928</v>
      </c>
      <c r="N3924" s="1538" t="s">
        <v>883</v>
      </c>
      <c r="O3924" s="1539" t="s">
        <v>390</v>
      </c>
    </row>
    <row r="3925" spans="2:15" s="1305" customFormat="1" ht="24" customHeight="1" x14ac:dyDescent="0.2">
      <c r="B3925" s="3923" t="s">
        <v>1996</v>
      </c>
      <c r="C3925" s="3924"/>
      <c r="D3925" s="1540"/>
      <c r="E3925" s="1540"/>
      <c r="F3925" s="772"/>
      <c r="G3925" s="772"/>
      <c r="H3925" s="772"/>
      <c r="I3925" s="712"/>
      <c r="J3925" s="712"/>
      <c r="K3925" s="712"/>
      <c r="L3925" s="712"/>
      <c r="M3925" s="712"/>
      <c r="N3925" s="712"/>
      <c r="O3925" s="729"/>
    </row>
    <row r="3926" spans="2:15" s="1305" customFormat="1" ht="24" customHeight="1" thickBot="1" x14ac:dyDescent="0.25">
      <c r="B3926" s="698" t="s">
        <v>2929</v>
      </c>
      <c r="C3926" s="699"/>
      <c r="D3926" s="699"/>
      <c r="E3926" s="699"/>
      <c r="F3926" s="776"/>
      <c r="G3926" s="776"/>
      <c r="H3926" s="776"/>
      <c r="I3926" s="699"/>
      <c r="J3926" s="699"/>
      <c r="K3926" s="699"/>
      <c r="L3926" s="699"/>
      <c r="M3926" s="699"/>
      <c r="N3926" s="699"/>
      <c r="O3926" s="700"/>
    </row>
    <row r="3927" spans="2:15" s="1305" customFormat="1" ht="18" customHeight="1" thickTop="1" x14ac:dyDescent="0.3">
      <c r="B3927" s="3826" t="str">
        <f>+B3917</f>
        <v>.</v>
      </c>
      <c r="C3927" s="3826"/>
      <c r="D3927" s="534"/>
      <c r="E3927" s="534"/>
      <c r="F3927" s="534"/>
      <c r="G3927" s="506"/>
    </row>
    <row r="3928" spans="2:15" s="1305" customFormat="1" ht="16.5" customHeight="1" thickBot="1" x14ac:dyDescent="0.35">
      <c r="B3928" s="534"/>
      <c r="C3928" s="534"/>
      <c r="D3928" s="534"/>
      <c r="E3928" s="534"/>
      <c r="F3928" s="534"/>
      <c r="G3928" s="506"/>
    </row>
    <row r="3929" spans="2:15" s="1305" customFormat="1" ht="16.5" customHeight="1" thickTop="1" x14ac:dyDescent="0.2">
      <c r="B3929" s="4206" t="s">
        <v>2513</v>
      </c>
      <c r="C3929" s="4207"/>
      <c r="D3929" s="4207"/>
      <c r="E3929" s="4207"/>
      <c r="F3929" s="4208"/>
      <c r="G3929" s="506"/>
    </row>
    <row r="3930" spans="2:15" s="1305" customFormat="1" ht="16.5" customHeight="1" thickBot="1" x14ac:dyDescent="0.25">
      <c r="B3930" s="4201" t="s">
        <v>2514</v>
      </c>
      <c r="C3930" s="4202"/>
      <c r="D3930" s="4202"/>
      <c r="E3930" s="4202"/>
      <c r="F3930" s="4203"/>
      <c r="G3930" s="506"/>
    </row>
    <row r="3931" spans="2:15" s="1305" customFormat="1" ht="16.5" customHeight="1" x14ac:dyDescent="0.2">
      <c r="B3931" s="905" t="s">
        <v>1821</v>
      </c>
      <c r="C3931" s="907" t="s">
        <v>1162</v>
      </c>
      <c r="D3931" s="907" t="s">
        <v>1160</v>
      </c>
      <c r="E3931" s="907" t="s">
        <v>1228</v>
      </c>
      <c r="F3931" s="1456" t="s">
        <v>1226</v>
      </c>
      <c r="G3931" s="506"/>
    </row>
    <row r="3932" spans="2:15" s="1305" customFormat="1" ht="16.5" customHeight="1" x14ac:dyDescent="0.2">
      <c r="B3932" s="4275" t="s">
        <v>340</v>
      </c>
      <c r="C3932" s="757" t="s">
        <v>2387</v>
      </c>
      <c r="D3932" s="756">
        <v>1</v>
      </c>
      <c r="E3932" s="757">
        <v>30</v>
      </c>
      <c r="F3932" s="4271" t="s">
        <v>336</v>
      </c>
      <c r="G3932" s="506"/>
    </row>
    <row r="3933" spans="2:15" s="1305" customFormat="1" ht="16.5" customHeight="1" x14ac:dyDescent="0.2">
      <c r="B3933" s="4276"/>
      <c r="C3933" s="757" t="s">
        <v>2388</v>
      </c>
      <c r="D3933" s="756">
        <v>1.5</v>
      </c>
      <c r="E3933" s="757">
        <v>50</v>
      </c>
      <c r="F3933" s="4272"/>
      <c r="G3933" s="506"/>
    </row>
    <row r="3934" spans="2:15" s="1305" customFormat="1" ht="16.5" customHeight="1" x14ac:dyDescent="0.2">
      <c r="B3934" s="4276"/>
      <c r="C3934" s="757" t="s">
        <v>2515</v>
      </c>
      <c r="D3934" s="756">
        <v>2</v>
      </c>
      <c r="E3934" s="757">
        <v>90</v>
      </c>
      <c r="F3934" s="4272"/>
      <c r="G3934" s="506"/>
    </row>
    <row r="3935" spans="2:15" s="1305" customFormat="1" ht="16.5" customHeight="1" x14ac:dyDescent="0.2">
      <c r="B3935" s="4276"/>
      <c r="C3935" s="757" t="s">
        <v>2389</v>
      </c>
      <c r="D3935" s="756">
        <v>3.25</v>
      </c>
      <c r="E3935" s="757">
        <v>160</v>
      </c>
      <c r="F3935" s="4272"/>
      <c r="G3935" s="506"/>
    </row>
    <row r="3936" spans="2:15" s="1305" customFormat="1" ht="16.5" customHeight="1" x14ac:dyDescent="0.2">
      <c r="B3936" s="4276"/>
      <c r="C3936" s="757" t="s">
        <v>2527</v>
      </c>
      <c r="D3936" s="756">
        <v>5</v>
      </c>
      <c r="E3936" s="757">
        <v>240</v>
      </c>
      <c r="F3936" s="4272"/>
      <c r="G3936" s="506"/>
    </row>
    <row r="3937" spans="2:7" s="1305" customFormat="1" ht="16.5" customHeight="1" x14ac:dyDescent="0.2">
      <c r="B3937" s="4276"/>
      <c r="C3937" s="757" t="s">
        <v>2390</v>
      </c>
      <c r="D3937" s="756">
        <v>11.99</v>
      </c>
      <c r="E3937" s="757">
        <v>2800</v>
      </c>
      <c r="F3937" s="4272"/>
      <c r="G3937" s="506"/>
    </row>
    <row r="3938" spans="2:7" s="1305" customFormat="1" ht="16.5" customHeight="1" x14ac:dyDescent="0.2">
      <c r="B3938" s="4276"/>
      <c r="C3938" s="757" t="s">
        <v>1722</v>
      </c>
      <c r="D3938" s="756">
        <v>0.06</v>
      </c>
      <c r="E3938" s="757" t="s">
        <v>2516</v>
      </c>
      <c r="F3938" s="4272"/>
      <c r="G3938" s="506"/>
    </row>
    <row r="3939" spans="2:7" s="1305" customFormat="1" ht="16.5" customHeight="1" x14ac:dyDescent="0.2">
      <c r="B3939" s="4277"/>
      <c r="C3939" s="757" t="s">
        <v>2517</v>
      </c>
      <c r="D3939" s="756">
        <v>0.06</v>
      </c>
      <c r="E3939" s="757" t="s">
        <v>2516</v>
      </c>
      <c r="F3939" s="4272"/>
      <c r="G3939" s="506"/>
    </row>
    <row r="3940" spans="2:7" s="1305" customFormat="1" ht="16.5" customHeight="1" x14ac:dyDescent="0.2">
      <c r="B3940" s="4274" t="s">
        <v>71</v>
      </c>
      <c r="C3940" s="757" t="s">
        <v>2391</v>
      </c>
      <c r="D3940" s="756">
        <v>2.99</v>
      </c>
      <c r="E3940" s="757">
        <v>20</v>
      </c>
      <c r="F3940" s="4272"/>
      <c r="G3940" s="506"/>
    </row>
    <row r="3941" spans="2:7" s="1305" customFormat="1" ht="16.5" customHeight="1" x14ac:dyDescent="0.2">
      <c r="B3941" s="4274"/>
      <c r="C3941" s="757" t="s">
        <v>2392</v>
      </c>
      <c r="D3941" s="756">
        <v>6.99</v>
      </c>
      <c r="E3941" s="757">
        <v>50</v>
      </c>
      <c r="F3941" s="4272"/>
      <c r="G3941" s="506"/>
    </row>
    <row r="3942" spans="2:7" s="1305" customFormat="1" ht="16.5" customHeight="1" x14ac:dyDescent="0.2">
      <c r="B3942" s="3998" t="s">
        <v>2518</v>
      </c>
      <c r="C3942" s="757" t="s">
        <v>2393</v>
      </c>
      <c r="D3942" s="756">
        <v>3</v>
      </c>
      <c r="E3942" s="757">
        <v>4</v>
      </c>
      <c r="F3942" s="4272"/>
      <c r="G3942" s="506"/>
    </row>
    <row r="3943" spans="2:7" s="1305" customFormat="1" ht="16.5" customHeight="1" x14ac:dyDescent="0.2">
      <c r="B3943" s="3999"/>
      <c r="C3943" s="757" t="s">
        <v>2394</v>
      </c>
      <c r="D3943" s="756">
        <v>5</v>
      </c>
      <c r="E3943" s="757">
        <v>8</v>
      </c>
      <c r="F3943" s="4272"/>
      <c r="G3943" s="506"/>
    </row>
    <row r="3944" spans="2:7" s="1305" customFormat="1" ht="16.5" customHeight="1" x14ac:dyDescent="0.2">
      <c r="B3944" s="1457" t="s">
        <v>2659</v>
      </c>
      <c r="C3944" s="757" t="s">
        <v>2660</v>
      </c>
      <c r="D3944" s="756">
        <v>2.67</v>
      </c>
      <c r="E3944" s="973" t="s">
        <v>1737</v>
      </c>
      <c r="F3944" s="4272"/>
      <c r="G3944" s="506"/>
    </row>
    <row r="3945" spans="2:7" s="1305" customFormat="1" ht="16.5" customHeight="1" x14ac:dyDescent="0.2">
      <c r="B3945" s="1458" t="s">
        <v>2659</v>
      </c>
      <c r="C3945" s="757" t="s">
        <v>2661</v>
      </c>
      <c r="D3945" s="756">
        <v>14.28</v>
      </c>
      <c r="E3945" s="973" t="s">
        <v>1737</v>
      </c>
      <c r="F3945" s="4273"/>
      <c r="G3945" s="506"/>
    </row>
    <row r="3946" spans="2:7" s="1305" customFormat="1" ht="16.5" customHeight="1" x14ac:dyDescent="0.2">
      <c r="B3946" s="3980"/>
      <c r="C3946" s="3981"/>
      <c r="D3946" s="3981"/>
      <c r="E3946" s="3981"/>
      <c r="F3946" s="3982"/>
      <c r="G3946" s="506"/>
    </row>
    <row r="3947" spans="2:7" s="1305" customFormat="1" ht="16.5" customHeight="1" x14ac:dyDescent="0.2">
      <c r="B3947" s="3998" t="s">
        <v>2397</v>
      </c>
      <c r="C3947" s="757" t="s">
        <v>2399</v>
      </c>
      <c r="D3947" s="836">
        <v>25</v>
      </c>
      <c r="E3947" s="973">
        <v>100</v>
      </c>
      <c r="F3947" s="4001" t="s">
        <v>2662</v>
      </c>
      <c r="G3947" s="506"/>
    </row>
    <row r="3948" spans="2:7" s="1305" customFormat="1" ht="16.5" customHeight="1" x14ac:dyDescent="0.2">
      <c r="B3948" s="3999"/>
      <c r="C3948" s="757" t="s">
        <v>2400</v>
      </c>
      <c r="D3948" s="836">
        <v>39</v>
      </c>
      <c r="E3948" s="973">
        <v>200</v>
      </c>
      <c r="F3948" s="4001"/>
      <c r="G3948" s="506"/>
    </row>
    <row r="3949" spans="2:7" s="1305" customFormat="1" ht="16.5" customHeight="1" x14ac:dyDescent="0.2">
      <c r="B3949" s="3999"/>
      <c r="C3949" s="757" t="s">
        <v>2401</v>
      </c>
      <c r="D3949" s="836">
        <v>45</v>
      </c>
      <c r="E3949" s="973">
        <v>300</v>
      </c>
      <c r="F3949" s="4001"/>
      <c r="G3949" s="506"/>
    </row>
    <row r="3950" spans="2:7" s="1305" customFormat="1" ht="16.5" customHeight="1" x14ac:dyDescent="0.2">
      <c r="B3950" s="3999"/>
      <c r="C3950" s="757" t="s">
        <v>2402</v>
      </c>
      <c r="D3950" s="836">
        <v>49</v>
      </c>
      <c r="E3950" s="973">
        <v>400</v>
      </c>
      <c r="F3950" s="4001"/>
      <c r="G3950" s="506"/>
    </row>
    <row r="3951" spans="2:7" s="1305" customFormat="1" ht="16.5" customHeight="1" x14ac:dyDescent="0.2">
      <c r="B3951" s="3999"/>
      <c r="C3951" s="757" t="s">
        <v>2403</v>
      </c>
      <c r="D3951" s="836">
        <v>79</v>
      </c>
      <c r="E3951" s="973">
        <v>800</v>
      </c>
      <c r="F3951" s="4001"/>
      <c r="G3951" s="506"/>
    </row>
    <row r="3952" spans="2:7" s="1305" customFormat="1" ht="16.5" customHeight="1" x14ac:dyDescent="0.2">
      <c r="B3952" s="3999"/>
      <c r="C3952" s="757" t="s">
        <v>2404</v>
      </c>
      <c r="D3952" s="836">
        <v>99</v>
      </c>
      <c r="E3952" s="973">
        <v>1000</v>
      </c>
      <c r="F3952" s="4001"/>
      <c r="G3952" s="506"/>
    </row>
    <row r="3953" spans="2:7" s="1305" customFormat="1" ht="16.5" customHeight="1" x14ac:dyDescent="0.2">
      <c r="B3953" s="3999"/>
      <c r="C3953" s="757" t="s">
        <v>2405</v>
      </c>
      <c r="D3953" s="836">
        <v>180</v>
      </c>
      <c r="E3953" s="973">
        <v>2000</v>
      </c>
      <c r="F3953" s="4001"/>
      <c r="G3953" s="506"/>
    </row>
    <row r="3954" spans="2:7" s="1305" customFormat="1" ht="16.5" customHeight="1" x14ac:dyDescent="0.2">
      <c r="B3954" s="4000"/>
      <c r="C3954" s="757" t="s">
        <v>2406</v>
      </c>
      <c r="D3954" s="836">
        <v>280</v>
      </c>
      <c r="E3954" s="973">
        <v>3000</v>
      </c>
      <c r="F3954" s="4001"/>
      <c r="G3954" s="506"/>
    </row>
    <row r="3955" spans="2:7" s="1305" customFormat="1" ht="16.5" customHeight="1" x14ac:dyDescent="0.2">
      <c r="B3955" s="824"/>
      <c r="C3955" s="757"/>
      <c r="D3955" s="757"/>
      <c r="E3955" s="757"/>
      <c r="F3955" s="864"/>
      <c r="G3955" s="506"/>
    </row>
    <row r="3956" spans="2:7" s="1305" customFormat="1" ht="24.75" customHeight="1" x14ac:dyDescent="0.2">
      <c r="B3956" s="4002" t="s">
        <v>1374</v>
      </c>
      <c r="C3956" s="757" t="s">
        <v>1722</v>
      </c>
      <c r="D3956" s="1459" t="s">
        <v>2663</v>
      </c>
      <c r="E3956" s="1101" t="s">
        <v>2664</v>
      </c>
      <c r="F3956" s="3996" t="s">
        <v>2665</v>
      </c>
      <c r="G3956" s="506"/>
    </row>
    <row r="3957" spans="2:7" s="1305" customFormat="1" ht="16.5" customHeight="1" x14ac:dyDescent="0.2">
      <c r="B3957" s="4003"/>
      <c r="C3957" s="1460" t="s">
        <v>1727</v>
      </c>
      <c r="D3957" s="756">
        <v>4.99</v>
      </c>
      <c r="E3957" s="973" t="s">
        <v>2666</v>
      </c>
      <c r="F3957" s="3997"/>
      <c r="G3957" s="506"/>
    </row>
    <row r="3958" spans="2:7" s="1305" customFormat="1" ht="16.5" customHeight="1" x14ac:dyDescent="0.2">
      <c r="B3958" s="4003"/>
      <c r="C3958" s="1460" t="s">
        <v>2667</v>
      </c>
      <c r="D3958" s="756">
        <v>9.99</v>
      </c>
      <c r="E3958" s="973" t="s">
        <v>2668</v>
      </c>
      <c r="F3958" s="3997"/>
      <c r="G3958" s="506"/>
    </row>
    <row r="3959" spans="2:7" s="1305" customFormat="1" ht="16.5" customHeight="1" x14ac:dyDescent="0.2">
      <c r="B3959" s="4003"/>
      <c r="C3959" s="1460" t="s">
        <v>2424</v>
      </c>
      <c r="D3959" s="756">
        <v>14.99</v>
      </c>
      <c r="E3959" s="973" t="s">
        <v>2669</v>
      </c>
      <c r="F3959" s="3997"/>
      <c r="G3959" s="506"/>
    </row>
    <row r="3960" spans="2:7" s="1305" customFormat="1" ht="16.5" customHeight="1" x14ac:dyDescent="0.2">
      <c r="B3960" s="4003"/>
      <c r="C3960" s="757" t="s">
        <v>330</v>
      </c>
      <c r="D3960" s="756">
        <v>29.99</v>
      </c>
      <c r="E3960" s="973" t="s">
        <v>1737</v>
      </c>
      <c r="F3960" s="3997"/>
      <c r="G3960" s="506"/>
    </row>
    <row r="3961" spans="2:7" s="1305" customFormat="1" ht="16.5" customHeight="1" thickBot="1" x14ac:dyDescent="0.25">
      <c r="B3961" s="698"/>
      <c r="C3961" s="699"/>
      <c r="D3961" s="699"/>
      <c r="E3961" s="699"/>
      <c r="F3961" s="700"/>
      <c r="G3961" s="506"/>
    </row>
    <row r="3962" spans="2:7" s="1305" customFormat="1" ht="16.5" customHeight="1" thickTop="1" x14ac:dyDescent="0.3">
      <c r="B3962" s="3826" t="str">
        <f>+B3927</f>
        <v>.</v>
      </c>
      <c r="C3962" s="3826"/>
      <c r="D3962" s="534"/>
      <c r="E3962" s="534"/>
      <c r="F3962" s="534"/>
      <c r="G3962" s="506"/>
    </row>
    <row r="3963" spans="2:7" s="1305" customFormat="1" ht="16.5" customHeight="1" thickBot="1" x14ac:dyDescent="0.35">
      <c r="B3963" s="796"/>
      <c r="C3963" s="796"/>
      <c r="D3963" s="796"/>
      <c r="E3963" s="534"/>
      <c r="F3963" s="534"/>
      <c r="G3963" s="506"/>
    </row>
    <row r="3964" spans="2:7" s="1305" customFormat="1" ht="16.5" customHeight="1" thickTop="1" thickBot="1" x14ac:dyDescent="0.25">
      <c r="B3964" s="3974" t="s">
        <v>392</v>
      </c>
      <c r="C3964" s="3975"/>
      <c r="D3964" s="3975"/>
      <c r="E3964" s="3975"/>
      <c r="F3964" s="3976"/>
      <c r="G3964" s="506"/>
    </row>
    <row r="3965" spans="2:7" s="1305" customFormat="1" ht="16.5" customHeight="1" thickTop="1" thickBot="1" x14ac:dyDescent="0.25">
      <c r="B3965" s="3977" t="s">
        <v>393</v>
      </c>
      <c r="C3965" s="3978"/>
      <c r="D3965" s="3978"/>
      <c r="E3965" s="3978"/>
      <c r="F3965" s="3979"/>
      <c r="G3965" s="506"/>
    </row>
    <row r="3966" spans="2:7" s="1305" customFormat="1" ht="30.75" customHeight="1" x14ac:dyDescent="0.2">
      <c r="B3966" s="905" t="s">
        <v>381</v>
      </c>
      <c r="C3966" s="906" t="s">
        <v>215</v>
      </c>
      <c r="D3966" s="907" t="s">
        <v>217</v>
      </c>
      <c r="E3966" s="908" t="s">
        <v>1236</v>
      </c>
      <c r="F3966" s="908" t="s">
        <v>2724</v>
      </c>
      <c r="G3966" s="506"/>
    </row>
    <row r="3967" spans="2:7" s="1305" customFormat="1" ht="16.5" customHeight="1" x14ac:dyDescent="0.2">
      <c r="B3967" s="824"/>
      <c r="C3967" s="757"/>
      <c r="D3967" s="757"/>
      <c r="E3967" s="909"/>
      <c r="F3967" s="864"/>
      <c r="G3967" s="506"/>
    </row>
    <row r="3968" spans="2:7" s="1305" customFormat="1" ht="30" customHeight="1" x14ac:dyDescent="0.2">
      <c r="B3968" s="910" t="s">
        <v>241</v>
      </c>
      <c r="C3968" s="756">
        <v>39</v>
      </c>
      <c r="D3968" s="757">
        <v>3000</v>
      </c>
      <c r="E3968" s="909">
        <v>1.2999999999999999E-2</v>
      </c>
      <c r="F3968" s="1371">
        <v>0.1</v>
      </c>
      <c r="G3968" s="506"/>
    </row>
    <row r="3969" spans="2:15" s="1305" customFormat="1" ht="16.5" customHeight="1" x14ac:dyDescent="0.2">
      <c r="B3969" s="1372"/>
      <c r="C3969" s="1373"/>
      <c r="D3969" s="712"/>
      <c r="E3969" s="712"/>
      <c r="F3969" s="1374"/>
      <c r="G3969" s="506"/>
    </row>
    <row r="3970" spans="2:15" s="1305" customFormat="1" ht="16.5" customHeight="1" thickBot="1" x14ac:dyDescent="0.25">
      <c r="B3970" s="710" t="s">
        <v>240</v>
      </c>
      <c r="C3970" s="714"/>
      <c r="D3970" s="714"/>
      <c r="E3970" s="913"/>
      <c r="F3970" s="827"/>
      <c r="G3970" s="506"/>
    </row>
    <row r="3971" spans="2:15" s="1305" customFormat="1" ht="16.5" customHeight="1" thickBot="1" x14ac:dyDescent="0.25">
      <c r="B3971" s="698" t="s">
        <v>1981</v>
      </c>
      <c r="C3971" s="699"/>
      <c r="D3971" s="699"/>
      <c r="E3971" s="699"/>
      <c r="F3971" s="700"/>
      <c r="G3971" s="506"/>
    </row>
    <row r="3972" spans="2:15" s="1305" customFormat="1" ht="16.5" customHeight="1" thickTop="1" x14ac:dyDescent="0.3">
      <c r="B3972" s="3987" t="str">
        <f>+B3962</f>
        <v>.</v>
      </c>
      <c r="C3972" s="3987"/>
      <c r="D3972" s="796"/>
      <c r="E3972" s="534"/>
      <c r="F3972" s="534"/>
      <c r="G3972" s="506"/>
    </row>
    <row r="3973" spans="2:15" s="1305" customFormat="1" ht="16.5" customHeight="1" thickBot="1" x14ac:dyDescent="0.35">
      <c r="B3973" s="796"/>
      <c r="C3973" s="796"/>
      <c r="D3973" s="796"/>
      <c r="E3973" s="534"/>
      <c r="F3973" s="534"/>
      <c r="G3973" s="506"/>
    </row>
    <row r="3974" spans="2:15" s="1305" customFormat="1" ht="16.5" customHeight="1" thickTop="1" thickBot="1" x14ac:dyDescent="0.25">
      <c r="B3974" s="742"/>
      <c r="C3974" s="1042"/>
      <c r="D3974" s="1042"/>
      <c r="E3974" s="1042"/>
      <c r="F3974" s="1042"/>
      <c r="G3974" s="1042"/>
      <c r="H3974" s="1042"/>
      <c r="I3974" s="1042"/>
      <c r="J3974" s="1042"/>
      <c r="K3974" s="1042"/>
      <c r="L3974" s="1042"/>
      <c r="M3974" s="1042"/>
      <c r="N3974" s="1042"/>
      <c r="O3974" s="734"/>
    </row>
    <row r="3975" spans="2:15" s="1305" customFormat="1" ht="16.5" customHeight="1" thickTop="1" x14ac:dyDescent="0.2">
      <c r="B3975" s="100" t="s">
        <v>2214</v>
      </c>
      <c r="C3975" s="178"/>
      <c r="D3975" s="178"/>
      <c r="E3975" s="178"/>
      <c r="F3975" s="178"/>
      <c r="G3975" s="114"/>
      <c r="H3975" s="114"/>
      <c r="I3975" s="114"/>
      <c r="J3975" s="114"/>
      <c r="K3975" s="114"/>
      <c r="L3975" s="115"/>
      <c r="M3975" s="115"/>
      <c r="N3975" s="115"/>
      <c r="O3975" s="122"/>
    </row>
    <row r="3976" spans="2:15" s="1305" customFormat="1" ht="37.5" customHeight="1" x14ac:dyDescent="0.2">
      <c r="B3976" s="405" t="s">
        <v>1003</v>
      </c>
      <c r="C3976" s="359" t="s">
        <v>80</v>
      </c>
      <c r="D3976" s="396" t="s">
        <v>1821</v>
      </c>
      <c r="E3976" s="767" t="s">
        <v>535</v>
      </c>
      <c r="F3976" s="767" t="s">
        <v>93</v>
      </c>
      <c r="G3976" s="397" t="s">
        <v>536</v>
      </c>
      <c r="H3976" s="397" t="s">
        <v>537</v>
      </c>
      <c r="I3976" s="359" t="s">
        <v>255</v>
      </c>
      <c r="J3976" s="359" t="s">
        <v>2215</v>
      </c>
      <c r="K3976" s="359" t="s">
        <v>2216</v>
      </c>
      <c r="L3976" s="359" t="s">
        <v>302</v>
      </c>
      <c r="M3976" s="359" t="s">
        <v>2217</v>
      </c>
      <c r="N3976" s="1271" t="s">
        <v>2218</v>
      </c>
      <c r="O3976" s="398" t="s">
        <v>2039</v>
      </c>
    </row>
    <row r="3977" spans="2:15" s="1305" customFormat="1" ht="30.75" customHeight="1" x14ac:dyDescent="0.2">
      <c r="B3977" s="50" t="s">
        <v>232</v>
      </c>
      <c r="C3977" s="1272" t="s">
        <v>2041</v>
      </c>
      <c r="D3977" s="1272" t="s">
        <v>233</v>
      </c>
      <c r="E3977" s="412">
        <v>18</v>
      </c>
      <c r="F3977" s="1273">
        <v>8.01</v>
      </c>
      <c r="G3977" s="1274">
        <v>9.99</v>
      </c>
      <c r="H3977" s="1274" t="s">
        <v>234</v>
      </c>
      <c r="I3977" s="441">
        <v>0.12</v>
      </c>
      <c r="J3977" s="412">
        <v>0.22</v>
      </c>
      <c r="K3977" s="441">
        <v>0.15</v>
      </c>
      <c r="L3977" s="273" t="s">
        <v>1782</v>
      </c>
      <c r="M3977" s="441" t="s">
        <v>235</v>
      </c>
      <c r="N3977" s="1276" t="s">
        <v>236</v>
      </c>
      <c r="O3977" s="1277" t="s">
        <v>2045</v>
      </c>
    </row>
    <row r="3978" spans="2:15" s="1305" customFormat="1" ht="27.75" customHeight="1" x14ac:dyDescent="0.2">
      <c r="B3978" s="1278" t="s">
        <v>237</v>
      </c>
      <c r="C3978" s="1291" t="s">
        <v>2041</v>
      </c>
      <c r="D3978" s="1291" t="s">
        <v>233</v>
      </c>
      <c r="E3978" s="1292">
        <v>18</v>
      </c>
      <c r="F3978" s="1293">
        <v>8.01</v>
      </c>
      <c r="G3978" s="1292">
        <v>9.99</v>
      </c>
      <c r="H3978" s="1292" t="s">
        <v>234</v>
      </c>
      <c r="I3978" s="1367">
        <v>0.12</v>
      </c>
      <c r="J3978" s="1292">
        <v>0.22</v>
      </c>
      <c r="K3978" s="1367">
        <v>0.15</v>
      </c>
      <c r="L3978" s="1368" t="s">
        <v>1782</v>
      </c>
      <c r="M3978" s="1367" t="s">
        <v>235</v>
      </c>
      <c r="N3978" s="1369" t="s">
        <v>236</v>
      </c>
      <c r="O3978" s="1295" t="s">
        <v>2045</v>
      </c>
    </row>
    <row r="3979" spans="2:15" s="1305" customFormat="1" ht="16.5" customHeight="1" x14ac:dyDescent="0.2">
      <c r="B3979" s="3970" t="s">
        <v>1996</v>
      </c>
      <c r="C3979" s="3971"/>
      <c r="D3979" s="1086"/>
      <c r="E3979" s="1086"/>
      <c r="F3979" s="772"/>
      <c r="G3979" s="772"/>
      <c r="H3979" s="772"/>
      <c r="I3979" s="712"/>
      <c r="J3979" s="712"/>
      <c r="K3979" s="712"/>
      <c r="L3979" s="712"/>
      <c r="M3979" s="712"/>
      <c r="N3979" s="712"/>
      <c r="O3979" s="729"/>
    </row>
    <row r="3980" spans="2:15" s="1305" customFormat="1" ht="16.5" customHeight="1" thickBot="1" x14ac:dyDescent="0.25">
      <c r="B3980" s="698" t="s">
        <v>238</v>
      </c>
      <c r="C3980" s="699"/>
      <c r="D3980" s="699"/>
      <c r="E3980" s="699"/>
      <c r="F3980" s="776"/>
      <c r="G3980" s="776"/>
      <c r="H3980" s="776"/>
      <c r="I3980" s="699"/>
      <c r="J3980" s="699"/>
      <c r="K3980" s="699"/>
      <c r="L3980" s="699"/>
      <c r="M3980" s="699"/>
      <c r="N3980" s="699"/>
      <c r="O3980" s="700"/>
    </row>
    <row r="3981" spans="2:15" s="1305" customFormat="1" ht="16.5" customHeight="1" thickTop="1" x14ac:dyDescent="0.3">
      <c r="B3981" s="3987" t="str">
        <f>+B3972</f>
        <v>.</v>
      </c>
      <c r="C3981" s="3987"/>
      <c r="D3981" s="796"/>
      <c r="E3981" s="534"/>
      <c r="F3981" s="534"/>
      <c r="G3981" s="506"/>
    </row>
    <row r="3982" spans="2:15" s="1305" customFormat="1" ht="16.5" customHeight="1" thickBot="1" x14ac:dyDescent="0.35">
      <c r="B3982" s="534"/>
      <c r="C3982" s="534"/>
      <c r="D3982" s="534"/>
      <c r="E3982" s="534"/>
      <c r="F3982" s="534"/>
      <c r="G3982" s="506"/>
    </row>
    <row r="3983" spans="2:15" s="1305" customFormat="1" ht="31.5" customHeight="1" thickTop="1" thickBot="1" x14ac:dyDescent="0.25">
      <c r="B3983" s="3983" t="s">
        <v>2112</v>
      </c>
      <c r="C3983" s="3984"/>
      <c r="D3983" s="3984"/>
      <c r="E3983" s="3984"/>
      <c r="F3983" s="3984"/>
      <c r="G3983" s="3985"/>
    </row>
    <row r="3984" spans="2:15" s="1305" customFormat="1" ht="16.5" customHeight="1" thickBot="1" x14ac:dyDescent="0.25">
      <c r="B3984" s="853" t="s">
        <v>346</v>
      </c>
      <c r="C3984" s="1098" t="s">
        <v>1179</v>
      </c>
      <c r="D3984" s="833" t="s">
        <v>1065</v>
      </c>
      <c r="E3984" s="833" t="s">
        <v>2113</v>
      </c>
      <c r="F3984" s="833" t="s">
        <v>2114</v>
      </c>
      <c r="G3984" s="1095" t="s">
        <v>2128</v>
      </c>
    </row>
    <row r="3985" spans="2:12" s="1305" customFormat="1" ht="16.5" customHeight="1" x14ac:dyDescent="0.2">
      <c r="B3985" s="706" t="s">
        <v>2115</v>
      </c>
      <c r="C3985" s="753">
        <v>9.99</v>
      </c>
      <c r="D3985" s="1307" t="s">
        <v>2116</v>
      </c>
      <c r="E3985" s="752">
        <v>0.15</v>
      </c>
      <c r="F3985" s="1308" t="s">
        <v>2117</v>
      </c>
      <c r="G3985" s="1309" t="s">
        <v>1545</v>
      </c>
    </row>
    <row r="3986" spans="2:12" s="1305" customFormat="1" ht="16.5" customHeight="1" x14ac:dyDescent="0.2">
      <c r="B3986" s="824" t="s">
        <v>2118</v>
      </c>
      <c r="C3986" s="757">
        <v>14.99</v>
      </c>
      <c r="D3986" s="836" t="s">
        <v>2886</v>
      </c>
      <c r="E3986" s="756">
        <v>0.1</v>
      </c>
      <c r="F3986" s="1306" t="s">
        <v>2117</v>
      </c>
      <c r="G3986" s="1310" t="s">
        <v>1545</v>
      </c>
    </row>
    <row r="3987" spans="2:12" s="1305" customFormat="1" ht="16.5" customHeight="1" x14ac:dyDescent="0.2">
      <c r="B3987" s="824" t="s">
        <v>2119</v>
      </c>
      <c r="C3987" s="757">
        <v>19.989999999999998</v>
      </c>
      <c r="D3987" s="836" t="s">
        <v>1720</v>
      </c>
      <c r="E3987" s="1311" t="s">
        <v>1545</v>
      </c>
      <c r="F3987" s="1306" t="s">
        <v>2117</v>
      </c>
      <c r="G3987" s="1310" t="s">
        <v>2120</v>
      </c>
    </row>
    <row r="3988" spans="2:12" s="1305" customFormat="1" ht="16.5" customHeight="1" x14ac:dyDescent="0.2">
      <c r="B3988" s="824" t="s">
        <v>2121</v>
      </c>
      <c r="C3988" s="757">
        <v>39.99</v>
      </c>
      <c r="D3988" s="836" t="s">
        <v>1720</v>
      </c>
      <c r="E3988" s="1311" t="s">
        <v>1545</v>
      </c>
      <c r="F3988" s="1306" t="s">
        <v>2122</v>
      </c>
      <c r="G3988" s="1310" t="s">
        <v>2123</v>
      </c>
    </row>
    <row r="3989" spans="2:12" s="1305" customFormat="1" ht="16.5" customHeight="1" thickBot="1" x14ac:dyDescent="0.25">
      <c r="B3989" s="710"/>
      <c r="C3989" s="714"/>
      <c r="D3989" s="760"/>
      <c r="E3989" s="714"/>
      <c r="F3989" s="1312"/>
      <c r="G3989" s="827"/>
    </row>
    <row r="3990" spans="2:12" s="1305" customFormat="1" ht="16.5" customHeight="1" x14ac:dyDescent="0.2">
      <c r="B3990" s="741" t="s">
        <v>2124</v>
      </c>
      <c r="C3990" s="712"/>
      <c r="D3990" s="712"/>
      <c r="E3990" s="712"/>
      <c r="F3990" s="712"/>
      <c r="G3990" s="729"/>
    </row>
    <row r="3991" spans="2:12" s="1305" customFormat="1" ht="16.5" customHeight="1" x14ac:dyDescent="0.2">
      <c r="B3991" s="741" t="s">
        <v>2125</v>
      </c>
      <c r="C3991" s="712"/>
      <c r="D3991" s="712"/>
      <c r="E3991" s="712"/>
      <c r="F3991" s="712"/>
      <c r="G3991" s="729"/>
    </row>
    <row r="3992" spans="2:12" s="1305" customFormat="1" ht="16.5" customHeight="1" x14ac:dyDescent="0.2">
      <c r="B3992" s="741" t="s">
        <v>2126</v>
      </c>
      <c r="C3992" s="712"/>
      <c r="D3992" s="712"/>
      <c r="E3992" s="712"/>
      <c r="F3992" s="712"/>
      <c r="G3992" s="729"/>
    </row>
    <row r="3993" spans="2:12" s="1305" customFormat="1" ht="16.5" customHeight="1" x14ac:dyDescent="0.2">
      <c r="B3993" s="741" t="s">
        <v>2127</v>
      </c>
      <c r="C3993" s="712"/>
      <c r="D3993" s="712"/>
      <c r="E3993" s="712"/>
      <c r="F3993" s="712"/>
      <c r="G3993" s="729"/>
    </row>
    <row r="3994" spans="2:12" s="1305" customFormat="1" ht="16.5" customHeight="1" thickBot="1" x14ac:dyDescent="0.25">
      <c r="B3994" s="698" t="s">
        <v>1634</v>
      </c>
      <c r="C3994" s="699"/>
      <c r="D3994" s="699"/>
      <c r="E3994" s="699"/>
      <c r="F3994" s="699"/>
      <c r="G3994" s="700"/>
    </row>
    <row r="3995" spans="2:12" s="1305" customFormat="1" ht="16.5" customHeight="1" thickTop="1" x14ac:dyDescent="0.3">
      <c r="B3995" s="3826" t="str">
        <f>+B3981</f>
        <v>.</v>
      </c>
      <c r="C3995" s="3826"/>
      <c r="D3995" s="534"/>
      <c r="E3995" s="534"/>
      <c r="F3995" s="534"/>
      <c r="G3995" s="506"/>
    </row>
    <row r="3996" spans="2:12" s="1305" customFormat="1" ht="16.5" customHeight="1" thickBot="1" x14ac:dyDescent="0.35">
      <c r="B3996" s="534"/>
      <c r="C3996" s="534"/>
      <c r="D3996" s="534"/>
      <c r="E3996" s="534"/>
      <c r="F3996" s="534"/>
      <c r="G3996" s="506"/>
    </row>
    <row r="3997" spans="2:12" s="1305" customFormat="1" ht="16.5" customHeight="1" thickTop="1" x14ac:dyDescent="0.2">
      <c r="B3997" s="3967" t="s">
        <v>875</v>
      </c>
      <c r="C3997" s="3968"/>
      <c r="D3997" s="3968"/>
      <c r="E3997" s="3968"/>
      <c r="F3997" s="3968"/>
      <c r="G3997" s="3968"/>
      <c r="H3997" s="3968"/>
      <c r="I3997" s="3968"/>
      <c r="J3997" s="3968"/>
      <c r="K3997" s="3968"/>
      <c r="L3997" s="3969"/>
    </row>
    <row r="3998" spans="2:12" s="1305" customFormat="1" ht="37.5" customHeight="1" x14ac:dyDescent="0.2">
      <c r="B3998" s="405" t="s">
        <v>1003</v>
      </c>
      <c r="C3998" s="396" t="s">
        <v>1226</v>
      </c>
      <c r="D3998" s="396" t="s">
        <v>1821</v>
      </c>
      <c r="E3998" s="767" t="s">
        <v>535</v>
      </c>
      <c r="F3998" s="767" t="s">
        <v>93</v>
      </c>
      <c r="G3998" s="397" t="s">
        <v>536</v>
      </c>
      <c r="H3998" s="397" t="s">
        <v>537</v>
      </c>
      <c r="I3998" s="359" t="s">
        <v>255</v>
      </c>
      <c r="J3998" s="359" t="s">
        <v>2215</v>
      </c>
      <c r="K3998" s="359" t="s">
        <v>2216</v>
      </c>
      <c r="L3998" s="398" t="s">
        <v>302</v>
      </c>
    </row>
    <row r="3999" spans="2:12" s="1305" customFormat="1" ht="22.5" customHeight="1" x14ac:dyDescent="0.2">
      <c r="B3999" s="50" t="s">
        <v>875</v>
      </c>
      <c r="C3999" s="1272" t="s">
        <v>783</v>
      </c>
      <c r="D3999" s="1272" t="s">
        <v>1638</v>
      </c>
      <c r="E3999" s="412">
        <v>1184</v>
      </c>
      <c r="F3999" s="1273">
        <v>1184</v>
      </c>
      <c r="G3999" s="1274">
        <v>0</v>
      </c>
      <c r="H3999" s="1274" t="s">
        <v>876</v>
      </c>
      <c r="I3999" s="779">
        <v>0.02</v>
      </c>
      <c r="J3999" s="412">
        <v>0.1</v>
      </c>
      <c r="K3999" s="779">
        <v>0.1</v>
      </c>
      <c r="L3999" s="271" t="s">
        <v>877</v>
      </c>
    </row>
    <row r="4000" spans="2:12" s="1305" customFormat="1" ht="16.5" customHeight="1" x14ac:dyDescent="0.2">
      <c r="B4000" s="3970" t="s">
        <v>1996</v>
      </c>
      <c r="C4000" s="3971"/>
      <c r="D4000" s="1086"/>
      <c r="E4000" s="1086"/>
      <c r="F4000" s="772"/>
      <c r="G4000" s="772"/>
      <c r="H4000" s="772"/>
      <c r="I4000" s="712"/>
      <c r="J4000" s="712"/>
      <c r="K4000" s="712"/>
      <c r="L4000" s="729"/>
    </row>
    <row r="4001" spans="2:15" s="1305" customFormat="1" ht="16.5" customHeight="1" thickBot="1" x14ac:dyDescent="0.25">
      <c r="B4001" s="698" t="s">
        <v>878</v>
      </c>
      <c r="C4001" s="699"/>
      <c r="D4001" s="699"/>
      <c r="E4001" s="699"/>
      <c r="F4001" s="776"/>
      <c r="G4001" s="776"/>
      <c r="H4001" s="776"/>
      <c r="I4001" s="699"/>
      <c r="J4001" s="699"/>
      <c r="K4001" s="699"/>
      <c r="L4001" s="700"/>
    </row>
    <row r="4002" spans="2:15" s="1305" customFormat="1" ht="16.5" customHeight="1" thickTop="1" x14ac:dyDescent="0.3">
      <c r="B4002" s="3826" t="str">
        <f>+B3995</f>
        <v>.</v>
      </c>
      <c r="C4002" s="3826"/>
      <c r="D4002" s="534"/>
      <c r="E4002" s="534"/>
      <c r="F4002" s="534"/>
      <c r="G4002" s="506"/>
    </row>
    <row r="4003" spans="2:15" customFormat="1" ht="15.75" customHeight="1" thickBot="1" x14ac:dyDescent="0.25">
      <c r="B4003" s="99"/>
      <c r="C4003" s="99"/>
      <c r="D4003" s="99"/>
    </row>
    <row r="4004" spans="2:15" customFormat="1" ht="15.75" customHeight="1" thickTop="1" thickBot="1" x14ac:dyDescent="0.25">
      <c r="B4004" s="742"/>
      <c r="C4004" s="1042"/>
      <c r="D4004" s="1042"/>
      <c r="E4004" s="1042"/>
      <c r="F4004" s="1042"/>
      <c r="G4004" s="1042"/>
      <c r="H4004" s="1042"/>
      <c r="I4004" s="1042"/>
      <c r="J4004" s="1042"/>
      <c r="K4004" s="1042"/>
      <c r="L4004" s="1042"/>
      <c r="M4004" s="1042"/>
      <c r="N4004" s="1042"/>
      <c r="O4004" s="734"/>
    </row>
    <row r="4005" spans="2:15" customFormat="1" ht="15.75" customHeight="1" thickTop="1" x14ac:dyDescent="0.2">
      <c r="B4005" s="100" t="s">
        <v>2214</v>
      </c>
      <c r="C4005" s="178"/>
      <c r="D4005" s="178"/>
      <c r="E4005" s="178"/>
      <c r="F4005" s="178"/>
      <c r="G4005" s="114"/>
      <c r="H4005" s="114"/>
      <c r="I4005" s="114"/>
      <c r="J4005" s="114"/>
      <c r="K4005" s="114"/>
      <c r="L4005" s="115"/>
      <c r="M4005" s="115"/>
      <c r="N4005" s="115"/>
      <c r="O4005" s="122"/>
    </row>
    <row r="4006" spans="2:15" customFormat="1" ht="34.5" customHeight="1" x14ac:dyDescent="0.2">
      <c r="B4006" s="405" t="s">
        <v>1003</v>
      </c>
      <c r="C4006" s="396" t="s">
        <v>1226</v>
      </c>
      <c r="D4006" s="396" t="s">
        <v>1821</v>
      </c>
      <c r="E4006" s="767" t="s">
        <v>535</v>
      </c>
      <c r="F4006" s="767" t="s">
        <v>93</v>
      </c>
      <c r="G4006" s="397" t="s">
        <v>536</v>
      </c>
      <c r="H4006" s="397" t="s">
        <v>537</v>
      </c>
      <c r="I4006" s="359" t="s">
        <v>255</v>
      </c>
      <c r="J4006" s="359" t="s">
        <v>2215</v>
      </c>
      <c r="K4006" s="359" t="s">
        <v>2216</v>
      </c>
      <c r="L4006" s="359" t="s">
        <v>302</v>
      </c>
      <c r="M4006" s="359" t="s">
        <v>2217</v>
      </c>
      <c r="N4006" s="1271" t="s">
        <v>2218</v>
      </c>
      <c r="O4006" s="398" t="s">
        <v>2039</v>
      </c>
    </row>
    <row r="4007" spans="2:15" customFormat="1" ht="27" customHeight="1" x14ac:dyDescent="0.2">
      <c r="B4007" s="50" t="s">
        <v>303</v>
      </c>
      <c r="C4007" s="1272" t="s">
        <v>2041</v>
      </c>
      <c r="D4007" s="1272" t="s">
        <v>304</v>
      </c>
      <c r="E4007" s="412">
        <v>25</v>
      </c>
      <c r="F4007" s="1273">
        <v>12.01</v>
      </c>
      <c r="G4007" s="1274">
        <v>12.99</v>
      </c>
      <c r="H4007" s="1275" t="s">
        <v>305</v>
      </c>
      <c r="I4007" s="441">
        <v>0.12</v>
      </c>
      <c r="J4007" s="412">
        <v>0.22</v>
      </c>
      <c r="K4007" s="441">
        <v>0.15</v>
      </c>
      <c r="L4007" s="273" t="s">
        <v>2183</v>
      </c>
      <c r="M4007" s="441" t="s">
        <v>306</v>
      </c>
      <c r="N4007" s="1276" t="s">
        <v>2048</v>
      </c>
      <c r="O4007" s="1277" t="s">
        <v>2045</v>
      </c>
    </row>
    <row r="4008" spans="2:15" customFormat="1" ht="15.75" customHeight="1" x14ac:dyDescent="0.2">
      <c r="B4008" s="1278" t="s">
        <v>307</v>
      </c>
      <c r="C4008" s="1279" t="s">
        <v>308</v>
      </c>
      <c r="D4008" s="1279" t="s">
        <v>308</v>
      </c>
      <c r="E4008" s="1279" t="s">
        <v>308</v>
      </c>
      <c r="F4008" s="1279" t="s">
        <v>308</v>
      </c>
      <c r="G4008" s="1280" t="s">
        <v>308</v>
      </c>
      <c r="H4008" s="1281" t="s">
        <v>309</v>
      </c>
      <c r="I4008" s="1282" t="s">
        <v>308</v>
      </c>
      <c r="J4008" s="1279" t="s">
        <v>308</v>
      </c>
      <c r="K4008" s="1282" t="s">
        <v>308</v>
      </c>
      <c r="L4008" s="1279" t="s">
        <v>308</v>
      </c>
      <c r="M4008" s="1282" t="s">
        <v>308</v>
      </c>
      <c r="N4008" s="1283" t="s">
        <v>308</v>
      </c>
      <c r="O4008" s="1284" t="s">
        <v>763</v>
      </c>
    </row>
    <row r="4009" spans="2:15" customFormat="1" ht="23.25" customHeight="1" x14ac:dyDescent="0.2">
      <c r="B4009" s="1285" t="s">
        <v>310</v>
      </c>
      <c r="C4009" s="1286" t="s">
        <v>308</v>
      </c>
      <c r="D4009" s="1286" t="s">
        <v>308</v>
      </c>
      <c r="E4009" s="1286" t="s">
        <v>308</v>
      </c>
      <c r="F4009" s="1286" t="s">
        <v>308</v>
      </c>
      <c r="G4009" s="1287" t="s">
        <v>308</v>
      </c>
      <c r="H4009" s="1275" t="s">
        <v>309</v>
      </c>
      <c r="I4009" s="1288" t="s">
        <v>308</v>
      </c>
      <c r="J4009" s="1286" t="s">
        <v>308</v>
      </c>
      <c r="K4009" s="1288" t="s">
        <v>308</v>
      </c>
      <c r="L4009" s="1286" t="s">
        <v>308</v>
      </c>
      <c r="M4009" s="1288" t="s">
        <v>308</v>
      </c>
      <c r="N4009" s="1289" t="s">
        <v>308</v>
      </c>
      <c r="O4009" s="1290" t="s">
        <v>763</v>
      </c>
    </row>
    <row r="4010" spans="2:15" customFormat="1" ht="26.25" customHeight="1" x14ac:dyDescent="0.2">
      <c r="B4010" s="1278" t="s">
        <v>311</v>
      </c>
      <c r="C4010" s="1291" t="s">
        <v>783</v>
      </c>
      <c r="D4010" s="1291" t="s">
        <v>304</v>
      </c>
      <c r="E4010" s="1292">
        <v>25</v>
      </c>
      <c r="F4010" s="1292">
        <v>12.01</v>
      </c>
      <c r="G4010" s="1292">
        <v>12</v>
      </c>
      <c r="H4010" s="1281" t="s">
        <v>305</v>
      </c>
      <c r="I4010" s="1293">
        <v>0.1</v>
      </c>
      <c r="J4010" s="1292">
        <v>0.22</v>
      </c>
      <c r="K4010" s="1293">
        <v>0.15</v>
      </c>
      <c r="L4010" s="1291" t="s">
        <v>2052</v>
      </c>
      <c r="M4010" s="446" t="s">
        <v>306</v>
      </c>
      <c r="N4010" s="1294" t="s">
        <v>2048</v>
      </c>
      <c r="O4010" s="1295" t="s">
        <v>2045</v>
      </c>
    </row>
    <row r="4011" spans="2:15" customFormat="1" ht="15.75" customHeight="1" x14ac:dyDescent="0.2">
      <c r="B4011" s="3970" t="s">
        <v>1996</v>
      </c>
      <c r="C4011" s="3971"/>
      <c r="D4011" s="1086"/>
      <c r="E4011" s="1086"/>
      <c r="F4011" s="772"/>
      <c r="G4011" s="772"/>
      <c r="H4011" s="772"/>
      <c r="I4011" s="712"/>
      <c r="J4011" s="712"/>
      <c r="K4011" s="712"/>
      <c r="L4011" s="712"/>
      <c r="M4011" s="712"/>
      <c r="N4011" s="712"/>
      <c r="O4011" s="729"/>
    </row>
    <row r="4012" spans="2:15" customFormat="1" ht="15.75" customHeight="1" thickBot="1" x14ac:dyDescent="0.25">
      <c r="B4012" s="698" t="s">
        <v>312</v>
      </c>
      <c r="C4012" s="699"/>
      <c r="D4012" s="699"/>
      <c r="E4012" s="699"/>
      <c r="F4012" s="776"/>
      <c r="G4012" s="776"/>
      <c r="H4012" s="776"/>
      <c r="I4012" s="699"/>
      <c r="J4012" s="699"/>
      <c r="K4012" s="699"/>
      <c r="L4012" s="699"/>
      <c r="M4012" s="699"/>
      <c r="N4012" s="699"/>
      <c r="O4012" s="700"/>
    </row>
    <row r="4013" spans="2:15" customFormat="1" ht="15.75" customHeight="1" thickTop="1" x14ac:dyDescent="0.2">
      <c r="B4013" s="3986" t="str">
        <f>+B4002</f>
        <v>.</v>
      </c>
      <c r="C4013" s="3986"/>
      <c r="D4013" s="3986"/>
    </row>
    <row r="4014" spans="2:15" customFormat="1" ht="15.75" customHeight="1" thickBot="1" x14ac:dyDescent="0.25">
      <c r="B4014" s="99"/>
      <c r="C4014" s="99"/>
      <c r="D4014" s="99"/>
    </row>
    <row r="4015" spans="2:15" customFormat="1" ht="21.75" customHeight="1" thickTop="1" x14ac:dyDescent="0.2">
      <c r="B4015" s="4184" t="s">
        <v>552</v>
      </c>
      <c r="C4015" s="3857"/>
      <c r="D4015" s="3858"/>
    </row>
    <row r="4016" spans="2:15" customFormat="1" ht="15.75" customHeight="1" thickBot="1" x14ac:dyDescent="0.25">
      <c r="B4016" s="728"/>
      <c r="C4016" s="712"/>
      <c r="D4016" s="729"/>
    </row>
    <row r="4017" spans="2:4" customFormat="1" ht="15.75" customHeight="1" x14ac:dyDescent="0.2">
      <c r="B4017" s="1269" t="s">
        <v>1161</v>
      </c>
      <c r="C4017" s="3988" t="s">
        <v>2566</v>
      </c>
      <c r="D4017" s="3989"/>
    </row>
    <row r="4018" spans="2:4" customFormat="1" ht="15.75" customHeight="1" x14ac:dyDescent="0.2">
      <c r="B4018" s="824" t="s">
        <v>553</v>
      </c>
      <c r="C4018" s="3972">
        <v>0.05</v>
      </c>
      <c r="D4018" s="3973"/>
    </row>
    <row r="4019" spans="2:4" customFormat="1" ht="15.75" customHeight="1" x14ac:dyDescent="0.2">
      <c r="B4019" s="933" t="s">
        <v>554</v>
      </c>
      <c r="C4019" s="3991">
        <v>0.06</v>
      </c>
      <c r="D4019" s="3992"/>
    </row>
    <row r="4020" spans="2:4" customFormat="1" ht="15.75" customHeight="1" x14ac:dyDescent="0.2">
      <c r="B4020" s="933" t="s">
        <v>2208</v>
      </c>
      <c r="C4020" s="3972">
        <v>0.06</v>
      </c>
      <c r="D4020" s="3973"/>
    </row>
    <row r="4021" spans="2:4" customFormat="1" ht="15.75" customHeight="1" x14ac:dyDescent="0.2">
      <c r="B4021" s="3993" t="s">
        <v>2209</v>
      </c>
      <c r="C4021" s="3994"/>
      <c r="D4021" s="3995"/>
    </row>
    <row r="4022" spans="2:4" customFormat="1" ht="15.75" customHeight="1" x14ac:dyDescent="0.2">
      <c r="B4022" s="3961" t="s">
        <v>550</v>
      </c>
      <c r="C4022" s="3897"/>
      <c r="D4022" s="3898"/>
    </row>
    <row r="4023" spans="2:4" customFormat="1" ht="15.75" customHeight="1" x14ac:dyDescent="0.2">
      <c r="B4023" s="3961" t="s">
        <v>2210</v>
      </c>
      <c r="C4023" s="3897"/>
      <c r="D4023" s="3898"/>
    </row>
    <row r="4024" spans="2:4" customFormat="1" ht="15.75" customHeight="1" x14ac:dyDescent="0.2">
      <c r="B4024" s="728" t="s">
        <v>1981</v>
      </c>
      <c r="C4024" s="900"/>
      <c r="D4024" s="1233"/>
    </row>
    <row r="4025" spans="2:4" customFormat="1" ht="15.75" customHeight="1" thickBot="1" x14ac:dyDescent="0.25">
      <c r="B4025" s="698" t="s">
        <v>2211</v>
      </c>
      <c r="C4025" s="699"/>
      <c r="D4025" s="700"/>
    </row>
    <row r="4026" spans="2:4" customFormat="1" ht="15.75" customHeight="1" thickTop="1" x14ac:dyDescent="0.2">
      <c r="B4026" s="3986" t="str">
        <f>+B4013</f>
        <v>.</v>
      </c>
      <c r="C4026" s="3986"/>
      <c r="D4026" s="3986"/>
    </row>
    <row r="4027" spans="2:4" customFormat="1" ht="15.75" customHeight="1" thickBot="1" x14ac:dyDescent="0.25"/>
    <row r="4028" spans="2:4" customFormat="1" ht="15.75" customHeight="1" thickTop="1" x14ac:dyDescent="0.2">
      <c r="B4028" s="4184" t="s">
        <v>545</v>
      </c>
      <c r="C4028" s="3857"/>
      <c r="D4028" s="3858"/>
    </row>
    <row r="4029" spans="2:4" customFormat="1" ht="15.75" customHeight="1" thickBot="1" x14ac:dyDescent="0.25">
      <c r="B4029" s="728"/>
      <c r="C4029" s="712"/>
      <c r="D4029" s="729"/>
    </row>
    <row r="4030" spans="2:4" customFormat="1" ht="15.75" customHeight="1" thickBot="1" x14ac:dyDescent="0.25">
      <c r="B4030" s="1270" t="s">
        <v>1161</v>
      </c>
      <c r="C4030" s="3908" t="s">
        <v>2566</v>
      </c>
      <c r="D4030" s="3990"/>
    </row>
    <row r="4031" spans="2:4" customFormat="1" ht="15.75" customHeight="1" x14ac:dyDescent="0.2">
      <c r="B4031" s="706" t="s">
        <v>546</v>
      </c>
      <c r="C4031" s="4258">
        <v>0.04</v>
      </c>
      <c r="D4031" s="4259"/>
    </row>
    <row r="4032" spans="2:4" customFormat="1" ht="15.75" customHeight="1" x14ac:dyDescent="0.2">
      <c r="B4032" s="933" t="s">
        <v>554</v>
      </c>
      <c r="C4032" s="4260" t="s">
        <v>2212</v>
      </c>
      <c r="D4032" s="4261"/>
    </row>
    <row r="4033" spans="2:5" customFormat="1" ht="15.75" customHeight="1" thickBot="1" x14ac:dyDescent="0.25">
      <c r="B4033" s="933" t="s">
        <v>2208</v>
      </c>
      <c r="C4033" s="4262" t="s">
        <v>2212</v>
      </c>
      <c r="D4033" s="4263"/>
    </row>
    <row r="4034" spans="2:5" customFormat="1" ht="15.75" customHeight="1" x14ac:dyDescent="0.2">
      <c r="B4034" s="3993" t="s">
        <v>2209</v>
      </c>
      <c r="C4034" s="3994"/>
      <c r="D4034" s="3995"/>
    </row>
    <row r="4035" spans="2:5" customFormat="1" ht="15.75" customHeight="1" x14ac:dyDescent="0.2">
      <c r="B4035" s="3961" t="s">
        <v>550</v>
      </c>
      <c r="C4035" s="3897"/>
      <c r="D4035" s="3898"/>
    </row>
    <row r="4036" spans="2:5" customFormat="1" ht="15.75" customHeight="1" x14ac:dyDescent="0.2">
      <c r="B4036" s="3961" t="s">
        <v>2213</v>
      </c>
      <c r="C4036" s="3897"/>
      <c r="D4036" s="3898"/>
    </row>
    <row r="4037" spans="2:5" customFormat="1" ht="15.75" customHeight="1" x14ac:dyDescent="0.2">
      <c r="B4037" s="728" t="s">
        <v>1981</v>
      </c>
      <c r="C4037" s="900"/>
      <c r="D4037" s="1233"/>
    </row>
    <row r="4038" spans="2:5" customFormat="1" ht="15.75" customHeight="1" thickBot="1" x14ac:dyDescent="0.25">
      <c r="B4038" s="698" t="s">
        <v>2211</v>
      </c>
      <c r="C4038" s="699"/>
      <c r="D4038" s="700"/>
    </row>
    <row r="4039" spans="2:5" customFormat="1" ht="15.75" customHeight="1" thickTop="1" x14ac:dyDescent="0.2">
      <c r="B4039" s="3986" t="str">
        <f>+B4026</f>
        <v>.</v>
      </c>
      <c r="C4039" s="3986"/>
      <c r="D4039" s="3986"/>
    </row>
    <row r="4040" spans="2:5" customFormat="1" ht="15.75" customHeight="1" thickBot="1" x14ac:dyDescent="0.25">
      <c r="B4040" s="99"/>
      <c r="C4040" s="99"/>
      <c r="D4040" s="99"/>
    </row>
    <row r="4041" spans="2:5" customFormat="1" ht="15.75" customHeight="1" thickTop="1" x14ac:dyDescent="0.2">
      <c r="B4041" s="4206" t="s">
        <v>400</v>
      </c>
      <c r="C4041" s="4207"/>
      <c r="D4041" s="4207"/>
      <c r="E4041" s="4208"/>
    </row>
    <row r="4042" spans="2:5" customFormat="1" ht="15.75" customHeight="1" x14ac:dyDescent="0.25">
      <c r="B4042" s="4236" t="s">
        <v>401</v>
      </c>
      <c r="C4042" s="4237"/>
      <c r="D4042" s="4237"/>
      <c r="E4042" s="4238"/>
    </row>
    <row r="4043" spans="2:5" customFormat="1" ht="25.5" customHeight="1" x14ac:dyDescent="0.2">
      <c r="B4043" s="1247" t="s">
        <v>448</v>
      </c>
      <c r="C4043" s="1248" t="s">
        <v>402</v>
      </c>
      <c r="D4043" s="1248" t="s">
        <v>403</v>
      </c>
      <c r="E4043" s="1249" t="s">
        <v>1065</v>
      </c>
    </row>
    <row r="4044" spans="2:5" customFormat="1" ht="25.5" customHeight="1" x14ac:dyDescent="0.2">
      <c r="B4044" s="1250" t="s">
        <v>404</v>
      </c>
      <c r="C4044" s="1251" t="s">
        <v>405</v>
      </c>
      <c r="D4044" s="1252">
        <v>0.1</v>
      </c>
      <c r="E4044" s="1253" t="s">
        <v>406</v>
      </c>
    </row>
    <row r="4045" spans="2:5" customFormat="1" ht="15.75" customHeight="1" x14ac:dyDescent="0.2">
      <c r="B4045" s="1250" t="s">
        <v>2892</v>
      </c>
      <c r="C4045" s="1251" t="s">
        <v>2893</v>
      </c>
      <c r="D4045" s="1252">
        <v>0.1</v>
      </c>
      <c r="E4045" s="1253" t="s">
        <v>2894</v>
      </c>
    </row>
    <row r="4046" spans="2:5" customFormat="1" ht="15.75" customHeight="1" thickBot="1" x14ac:dyDescent="0.25">
      <c r="B4046" s="1254" t="s">
        <v>407</v>
      </c>
      <c r="C4046" s="1255" t="s">
        <v>408</v>
      </c>
      <c r="D4046" s="1256">
        <v>0.1</v>
      </c>
      <c r="E4046" s="1257" t="s">
        <v>1182</v>
      </c>
    </row>
    <row r="4047" spans="2:5" customFormat="1" ht="15.75" customHeight="1" x14ac:dyDescent="0.2">
      <c r="B4047" s="728"/>
      <c r="C4047" s="712"/>
      <c r="D4047" s="712"/>
      <c r="E4047" s="729"/>
    </row>
    <row r="4048" spans="2:5" customFormat="1" ht="44.25" customHeight="1" x14ac:dyDescent="0.2">
      <c r="B4048" s="4195" t="s">
        <v>2895</v>
      </c>
      <c r="C4048" s="4267"/>
      <c r="D4048" s="4267"/>
      <c r="E4048" s="4268"/>
    </row>
    <row r="4049" spans="2:5" customFormat="1" ht="14.25" customHeight="1" x14ac:dyDescent="0.2">
      <c r="B4049" s="3964" t="s">
        <v>2896</v>
      </c>
      <c r="C4049" s="3965"/>
      <c r="D4049" s="3965"/>
      <c r="E4049" s="3966"/>
    </row>
    <row r="4050" spans="2:5" customFormat="1" ht="27" customHeight="1" x14ac:dyDescent="0.2">
      <c r="B4050" s="3964" t="s">
        <v>2204</v>
      </c>
      <c r="C4050" s="3965"/>
      <c r="D4050" s="3965"/>
      <c r="E4050" s="3966"/>
    </row>
    <row r="4051" spans="2:5" customFormat="1" ht="15.75" customHeight="1" x14ac:dyDescent="0.2">
      <c r="B4051" s="728"/>
      <c r="C4051" s="712"/>
      <c r="D4051" s="712"/>
      <c r="E4051" s="729"/>
    </row>
    <row r="4052" spans="2:5" customFormat="1" ht="15.75" customHeight="1" thickBot="1" x14ac:dyDescent="0.3">
      <c r="B4052" s="4236" t="s">
        <v>2877</v>
      </c>
      <c r="C4052" s="4237"/>
      <c r="D4052" s="4237"/>
      <c r="E4052" s="4238"/>
    </row>
    <row r="4053" spans="2:5" customFormat="1" ht="31.5" customHeight="1" thickBot="1" x14ac:dyDescent="0.25">
      <c r="B4053" s="1258" t="s">
        <v>2878</v>
      </c>
      <c r="C4053" s="4242" t="s">
        <v>2879</v>
      </c>
      <c r="D4053" s="4270"/>
      <c r="E4053" s="856" t="s">
        <v>2205</v>
      </c>
    </row>
    <row r="4054" spans="2:5" customFormat="1" ht="15.75" customHeight="1" thickBot="1" x14ac:dyDescent="0.25">
      <c r="B4054" s="1259" t="s">
        <v>2880</v>
      </c>
      <c r="C4054" s="3962" t="s">
        <v>2206</v>
      </c>
      <c r="D4054" s="4235"/>
      <c r="E4054" s="1268">
        <v>2.2399999999999998E-3</v>
      </c>
    </row>
    <row r="4055" spans="2:5" customFormat="1" ht="15.75" customHeight="1" thickBot="1" x14ac:dyDescent="0.25">
      <c r="B4055" s="728"/>
      <c r="C4055" s="712"/>
      <c r="D4055" s="712"/>
      <c r="E4055" s="729"/>
    </row>
    <row r="4056" spans="2:5" customFormat="1" ht="29.25" customHeight="1" thickBot="1" x14ac:dyDescent="0.25">
      <c r="B4056" s="1260" t="s">
        <v>2882</v>
      </c>
      <c r="C4056" s="1261" t="s">
        <v>2883</v>
      </c>
      <c r="D4056" s="1262" t="s">
        <v>2884</v>
      </c>
      <c r="E4056" s="729"/>
    </row>
    <row r="4057" spans="2:5" customFormat="1" ht="15.75" customHeight="1" x14ac:dyDescent="0.2">
      <c r="B4057" s="1263" t="s">
        <v>2885</v>
      </c>
      <c r="C4057" s="1264">
        <v>3</v>
      </c>
      <c r="D4057" s="1265" t="s">
        <v>2886</v>
      </c>
      <c r="E4057" s="729"/>
    </row>
    <row r="4058" spans="2:5" customFormat="1" ht="15.75" customHeight="1" x14ac:dyDescent="0.2">
      <c r="B4058" s="1266" t="s">
        <v>2887</v>
      </c>
      <c r="C4058" s="1267">
        <v>16</v>
      </c>
      <c r="D4058" s="973" t="s">
        <v>2888</v>
      </c>
      <c r="E4058" s="729"/>
    </row>
    <row r="4059" spans="2:5" customFormat="1" ht="15.75" customHeight="1" x14ac:dyDescent="0.2">
      <c r="B4059" s="1266" t="s">
        <v>2889</v>
      </c>
      <c r="C4059" s="1267">
        <v>30</v>
      </c>
      <c r="D4059" s="973" t="s">
        <v>2890</v>
      </c>
      <c r="E4059" s="729"/>
    </row>
    <row r="4060" spans="2:5" customFormat="1" ht="15.75" customHeight="1" thickBot="1" x14ac:dyDescent="0.25">
      <c r="B4060" s="698" t="s">
        <v>2207</v>
      </c>
      <c r="C4060" s="699"/>
      <c r="D4060" s="699"/>
      <c r="E4060" s="700"/>
    </row>
    <row r="4061" spans="2:5" customFormat="1" ht="15.75" customHeight="1" thickTop="1" x14ac:dyDescent="0.2">
      <c r="B4061" s="3986" t="str">
        <f>+B4039</f>
        <v>.</v>
      </c>
      <c r="C4061" s="3986"/>
      <c r="D4061" s="3986"/>
    </row>
    <row r="4062" spans="2:5" customFormat="1" ht="15.75" customHeight="1" thickBot="1" x14ac:dyDescent="0.25">
      <c r="B4062" s="99"/>
      <c r="C4062" s="99"/>
      <c r="D4062" s="99"/>
    </row>
    <row r="4063" spans="2:5" customFormat="1" ht="15.75" customHeight="1" thickTop="1" x14ac:dyDescent="0.2">
      <c r="B4063" s="733" t="s">
        <v>400</v>
      </c>
      <c r="C4063" s="1042"/>
      <c r="D4063" s="1042"/>
      <c r="E4063" s="734"/>
    </row>
    <row r="4064" spans="2:5" customFormat="1" ht="15.75" customHeight="1" x14ac:dyDescent="0.25">
      <c r="B4064" s="4236" t="s">
        <v>401</v>
      </c>
      <c r="C4064" s="4237"/>
      <c r="D4064" s="4237"/>
      <c r="E4064" s="4238"/>
    </row>
    <row r="4065" spans="2:5" customFormat="1" ht="28.5" customHeight="1" x14ac:dyDescent="0.2">
      <c r="B4065" s="1247" t="s">
        <v>448</v>
      </c>
      <c r="C4065" s="1248" t="s">
        <v>402</v>
      </c>
      <c r="D4065" s="1248" t="s">
        <v>403</v>
      </c>
      <c r="E4065" s="1249" t="s">
        <v>1065</v>
      </c>
    </row>
    <row r="4066" spans="2:5" customFormat="1" ht="14.25" customHeight="1" x14ac:dyDescent="0.2">
      <c r="B4066" s="1250" t="s">
        <v>404</v>
      </c>
      <c r="C4066" s="1251" t="s">
        <v>405</v>
      </c>
      <c r="D4066" s="1252">
        <v>0.1</v>
      </c>
      <c r="E4066" s="1253" t="s">
        <v>406</v>
      </c>
    </row>
    <row r="4067" spans="2:5" customFormat="1" ht="15.75" customHeight="1" thickBot="1" x14ac:dyDescent="0.25">
      <c r="B4067" s="1254" t="s">
        <v>407</v>
      </c>
      <c r="C4067" s="1255" t="s">
        <v>408</v>
      </c>
      <c r="D4067" s="1256">
        <v>0.1</v>
      </c>
      <c r="E4067" s="1257" t="s">
        <v>1182</v>
      </c>
    </row>
    <row r="4068" spans="2:5" customFormat="1" ht="15.75" customHeight="1" x14ac:dyDescent="0.2">
      <c r="B4068" s="728"/>
      <c r="C4068" s="712"/>
      <c r="D4068" s="712"/>
      <c r="E4068" s="729"/>
    </row>
    <row r="4069" spans="2:5" customFormat="1" ht="39" customHeight="1" x14ac:dyDescent="0.2">
      <c r="B4069" s="3964" t="s">
        <v>409</v>
      </c>
      <c r="C4069" s="3965"/>
      <c r="D4069" s="3965"/>
      <c r="E4069" s="3966"/>
    </row>
    <row r="4070" spans="2:5" customFormat="1" ht="17.25" customHeight="1" x14ac:dyDescent="0.2">
      <c r="B4070" s="3964" t="s">
        <v>410</v>
      </c>
      <c r="C4070" s="3965"/>
      <c r="D4070" s="3965"/>
      <c r="E4070" s="3966"/>
    </row>
    <row r="4071" spans="2:5" customFormat="1" ht="36.75" customHeight="1" x14ac:dyDescent="0.2">
      <c r="B4071" s="3964" t="s">
        <v>2876</v>
      </c>
      <c r="C4071" s="3965"/>
      <c r="D4071" s="3965"/>
      <c r="E4071" s="3966"/>
    </row>
    <row r="4072" spans="2:5" customFormat="1" ht="15.75" customHeight="1" x14ac:dyDescent="0.2">
      <c r="B4072" s="728"/>
      <c r="C4072" s="712"/>
      <c r="D4072" s="712"/>
      <c r="E4072" s="729"/>
    </row>
    <row r="4073" spans="2:5" customFormat="1" ht="15.75" customHeight="1" x14ac:dyDescent="0.25">
      <c r="B4073" s="4236" t="s">
        <v>2877</v>
      </c>
      <c r="C4073" s="4237"/>
      <c r="D4073" s="4269"/>
      <c r="E4073" s="729"/>
    </row>
    <row r="4074" spans="2:5" customFormat="1" ht="15.75" customHeight="1" thickBot="1" x14ac:dyDescent="0.25">
      <c r="B4074" s="1258" t="s">
        <v>2878</v>
      </c>
      <c r="C4074" s="4242" t="s">
        <v>2879</v>
      </c>
      <c r="D4074" s="4243"/>
      <c r="E4074" s="729"/>
    </row>
    <row r="4075" spans="2:5" customFormat="1" ht="22.5" customHeight="1" thickBot="1" x14ac:dyDescent="0.25">
      <c r="B4075" s="1259" t="s">
        <v>2880</v>
      </c>
      <c r="C4075" s="3962" t="s">
        <v>2881</v>
      </c>
      <c r="D4075" s="3963"/>
      <c r="E4075" s="729"/>
    </row>
    <row r="4076" spans="2:5" customFormat="1" ht="15.75" customHeight="1" thickBot="1" x14ac:dyDescent="0.25">
      <c r="B4076" s="728"/>
      <c r="C4076" s="712"/>
      <c r="D4076" s="712"/>
      <c r="E4076" s="729"/>
    </row>
    <row r="4077" spans="2:5" customFormat="1" ht="33" customHeight="1" thickBot="1" x14ac:dyDescent="0.25">
      <c r="B4077" s="1260" t="s">
        <v>2882</v>
      </c>
      <c r="C4077" s="1261" t="s">
        <v>2883</v>
      </c>
      <c r="D4077" s="1262" t="s">
        <v>2884</v>
      </c>
      <c r="E4077" s="729"/>
    </row>
    <row r="4078" spans="2:5" customFormat="1" ht="15.75" customHeight="1" x14ac:dyDescent="0.2">
      <c r="B4078" s="1263" t="s">
        <v>2885</v>
      </c>
      <c r="C4078" s="1264">
        <v>3</v>
      </c>
      <c r="D4078" s="1265" t="s">
        <v>2886</v>
      </c>
      <c r="E4078" s="729"/>
    </row>
    <row r="4079" spans="2:5" customFormat="1" ht="15.75" customHeight="1" x14ac:dyDescent="0.2">
      <c r="B4079" s="1266" t="s">
        <v>2887</v>
      </c>
      <c r="C4079" s="1267">
        <v>16</v>
      </c>
      <c r="D4079" s="973" t="s">
        <v>2888</v>
      </c>
      <c r="E4079" s="729"/>
    </row>
    <row r="4080" spans="2:5" customFormat="1" ht="15.75" customHeight="1" x14ac:dyDescent="0.2">
      <c r="B4080" s="1266" t="s">
        <v>2889</v>
      </c>
      <c r="C4080" s="1267">
        <v>30</v>
      </c>
      <c r="D4080" s="973" t="s">
        <v>2890</v>
      </c>
      <c r="E4080" s="729"/>
    </row>
    <row r="4081" spans="2:5" customFormat="1" ht="15.75" customHeight="1" thickBot="1" x14ac:dyDescent="0.25">
      <c r="B4081" s="698" t="s">
        <v>2891</v>
      </c>
      <c r="C4081" s="699"/>
      <c r="D4081" s="699"/>
      <c r="E4081" s="700"/>
    </row>
    <row r="4082" spans="2:5" customFormat="1" ht="15.75" customHeight="1" thickTop="1" x14ac:dyDescent="0.2">
      <c r="B4082" s="3986" t="str">
        <f>+B4061</f>
        <v>.</v>
      </c>
      <c r="C4082" s="3986"/>
      <c r="D4082" s="3986"/>
    </row>
    <row r="4083" spans="2:5" customFormat="1" ht="15.75" customHeight="1" thickBot="1" x14ac:dyDescent="0.25">
      <c r="B4083" s="99"/>
      <c r="C4083" s="99"/>
      <c r="D4083" s="99"/>
    </row>
    <row r="4084" spans="2:5" customFormat="1" ht="15.75" customHeight="1" thickTop="1" thickBot="1" x14ac:dyDescent="0.25">
      <c r="B4084" s="3974" t="s">
        <v>392</v>
      </c>
      <c r="C4084" s="3975"/>
      <c r="D4084" s="3975"/>
      <c r="E4084" s="3976"/>
    </row>
    <row r="4085" spans="2:5" customFormat="1" ht="15.75" customHeight="1" thickTop="1" thickBot="1" x14ac:dyDescent="0.25">
      <c r="B4085" s="3977" t="s">
        <v>393</v>
      </c>
      <c r="C4085" s="3978"/>
      <c r="D4085" s="3978"/>
      <c r="E4085" s="3979"/>
    </row>
    <row r="4086" spans="2:5" customFormat="1" ht="15.75" customHeight="1" x14ac:dyDescent="0.2">
      <c r="B4086" s="905" t="s">
        <v>381</v>
      </c>
      <c r="C4086" s="906" t="s">
        <v>215</v>
      </c>
      <c r="D4086" s="907" t="s">
        <v>217</v>
      </c>
      <c r="E4086" s="908" t="s">
        <v>2724</v>
      </c>
    </row>
    <row r="4087" spans="2:5" customFormat="1" ht="15.75" customHeight="1" x14ac:dyDescent="0.2">
      <c r="B4087" s="824"/>
      <c r="C4087" s="757"/>
      <c r="D4087" s="757"/>
      <c r="E4087" s="864"/>
    </row>
    <row r="4088" spans="2:5" customFormat="1" ht="23.25" customHeight="1" x14ac:dyDescent="0.2">
      <c r="B4088" s="910" t="s">
        <v>394</v>
      </c>
      <c r="C4088" s="756">
        <v>19</v>
      </c>
      <c r="D4088" s="757">
        <v>1000</v>
      </c>
      <c r="E4088" s="1245">
        <v>0.1</v>
      </c>
    </row>
    <row r="4089" spans="2:5" customFormat="1" ht="27.75" customHeight="1" x14ac:dyDescent="0.2">
      <c r="B4089" s="1083" t="s">
        <v>395</v>
      </c>
      <c r="C4089" s="756">
        <v>29</v>
      </c>
      <c r="D4089" s="757">
        <v>3000</v>
      </c>
      <c r="E4089" s="1245">
        <v>0.1</v>
      </c>
    </row>
    <row r="4090" spans="2:5" customFormat="1" ht="27" customHeight="1" thickBot="1" x14ac:dyDescent="0.25">
      <c r="B4090" s="4239" t="s">
        <v>396</v>
      </c>
      <c r="C4090" s="4240"/>
      <c r="D4090" s="4240"/>
      <c r="E4090" s="4241"/>
    </row>
    <row r="4091" spans="2:5" customFormat="1" ht="15.75" customHeight="1" thickTop="1" x14ac:dyDescent="0.2">
      <c r="B4091" s="3789" t="s">
        <v>397</v>
      </c>
      <c r="C4091" s="3790"/>
      <c r="D4091" s="3790"/>
      <c r="E4091" s="3791"/>
    </row>
    <row r="4092" spans="2:5" customFormat="1" ht="27.75" customHeight="1" x14ac:dyDescent="0.2">
      <c r="B4092" s="910" t="s">
        <v>394</v>
      </c>
      <c r="C4092" s="756">
        <v>39</v>
      </c>
      <c r="D4092" s="757">
        <v>1200</v>
      </c>
      <c r="E4092" s="1245">
        <v>0.1</v>
      </c>
    </row>
    <row r="4093" spans="2:5" customFormat="1" ht="26.25" customHeight="1" x14ac:dyDescent="0.2">
      <c r="B4093" s="1083" t="s">
        <v>395</v>
      </c>
      <c r="C4093" s="756">
        <v>49</v>
      </c>
      <c r="D4093" s="757">
        <v>2500</v>
      </c>
      <c r="E4093" s="1245">
        <v>0.1</v>
      </c>
    </row>
    <row r="4094" spans="2:5" customFormat="1" ht="27.75" customHeight="1" thickBot="1" x14ac:dyDescent="0.25">
      <c r="B4094" s="1240" t="s">
        <v>398</v>
      </c>
      <c r="C4094" s="760">
        <v>65</v>
      </c>
      <c r="D4094" s="714">
        <v>5000</v>
      </c>
      <c r="E4094" s="1246">
        <v>0.1</v>
      </c>
    </row>
    <row r="4095" spans="2:5" customFormat="1" ht="15.75" customHeight="1" thickBot="1" x14ac:dyDescent="0.25">
      <c r="B4095" s="710" t="s">
        <v>399</v>
      </c>
      <c r="C4095" s="714"/>
      <c r="D4095" s="714"/>
      <c r="E4095" s="827"/>
    </row>
    <row r="4096" spans="2:5" customFormat="1" ht="15.75" customHeight="1" thickBot="1" x14ac:dyDescent="0.25">
      <c r="B4096" s="698" t="s">
        <v>1981</v>
      </c>
      <c r="C4096" s="699"/>
      <c r="D4096" s="699"/>
      <c r="E4096" s="700"/>
    </row>
    <row r="4097" spans="2:15" customFormat="1" ht="15.75" customHeight="1" thickTop="1" x14ac:dyDescent="0.2">
      <c r="B4097" s="3986" t="str">
        <f>+B4082</f>
        <v>.</v>
      </c>
      <c r="C4097" s="3986"/>
      <c r="D4097" s="3986"/>
    </row>
    <row r="4098" spans="2:15" customFormat="1" ht="15.75" customHeight="1" thickBot="1" x14ac:dyDescent="0.25">
      <c r="B4098" s="99"/>
      <c r="C4098" s="99"/>
      <c r="D4098" s="99"/>
    </row>
    <row r="4099" spans="2:15" customFormat="1" ht="15.75" customHeight="1" thickTop="1" thickBot="1" x14ac:dyDescent="0.25">
      <c r="B4099" s="1040" t="s">
        <v>2486</v>
      </c>
      <c r="C4099" s="1041"/>
      <c r="D4099" s="1041"/>
      <c r="E4099" s="1041"/>
      <c r="F4099" s="1041"/>
      <c r="G4099" s="1041"/>
      <c r="H4099" s="1041"/>
      <c r="I4099" s="1041"/>
      <c r="J4099" s="1042"/>
      <c r="K4099" s="1042"/>
      <c r="L4099" s="1043"/>
      <c r="M4099" s="1042"/>
      <c r="N4099" s="1042"/>
      <c r="O4099" s="734"/>
    </row>
    <row r="4100" spans="2:15" customFormat="1" ht="33" customHeight="1" x14ac:dyDescent="0.2">
      <c r="B4100" s="1044" t="s">
        <v>1003</v>
      </c>
      <c r="C4100" s="1045" t="s">
        <v>2709</v>
      </c>
      <c r="D4100" s="1045" t="s">
        <v>1875</v>
      </c>
      <c r="E4100" s="1046" t="s">
        <v>81</v>
      </c>
      <c r="F4100" s="1046" t="s">
        <v>2710</v>
      </c>
      <c r="G4100" s="1046" t="s">
        <v>2711</v>
      </c>
      <c r="H4100" s="1047" t="s">
        <v>2712</v>
      </c>
      <c r="I4100" s="1047" t="s">
        <v>255</v>
      </c>
      <c r="J4100" s="1047" t="s">
        <v>1823</v>
      </c>
      <c r="K4100" s="1047" t="s">
        <v>2034</v>
      </c>
      <c r="L4100" s="1048" t="s">
        <v>302</v>
      </c>
      <c r="M4100" s="1047" t="s">
        <v>2488</v>
      </c>
      <c r="N4100" s="1047" t="s">
        <v>2489</v>
      </c>
      <c r="O4100" s="1050" t="s">
        <v>2039</v>
      </c>
    </row>
    <row r="4101" spans="2:15" customFormat="1" ht="25.5" customHeight="1" x14ac:dyDescent="0.2">
      <c r="B4101" s="1078" t="s">
        <v>2725</v>
      </c>
      <c r="C4101" s="1059" t="s">
        <v>783</v>
      </c>
      <c r="D4101" s="1066" t="s">
        <v>2726</v>
      </c>
      <c r="E4101" s="1060">
        <f>+F4101+G4101</f>
        <v>49</v>
      </c>
      <c r="F4101" s="1060">
        <v>26.01</v>
      </c>
      <c r="G4101" s="1060">
        <v>22.99</v>
      </c>
      <c r="H4101" s="1065" t="s">
        <v>2727</v>
      </c>
      <c r="I4101" s="1241">
        <v>9.8000000000000004E-2</v>
      </c>
      <c r="J4101" s="1062">
        <v>0.22</v>
      </c>
      <c r="K4101" s="1062">
        <v>0.15</v>
      </c>
      <c r="L4101" s="1063" t="s">
        <v>2728</v>
      </c>
      <c r="M4101" s="1063" t="s">
        <v>1264</v>
      </c>
      <c r="N4101" s="1067" t="s">
        <v>1265</v>
      </c>
      <c r="O4101" s="1064" t="s">
        <v>763</v>
      </c>
    </row>
    <row r="4102" spans="2:15" customFormat="1" ht="42.75" customHeight="1" x14ac:dyDescent="0.2">
      <c r="B4102" s="1078" t="s">
        <v>1266</v>
      </c>
      <c r="C4102" s="1059" t="s">
        <v>783</v>
      </c>
      <c r="D4102" s="1066" t="s">
        <v>2726</v>
      </c>
      <c r="E4102" s="1060">
        <f>+F4102+G4102</f>
        <v>49</v>
      </c>
      <c r="F4102" s="1060">
        <v>26.01</v>
      </c>
      <c r="G4102" s="1060">
        <v>22.99</v>
      </c>
      <c r="H4102" s="1065" t="s">
        <v>2727</v>
      </c>
      <c r="I4102" s="1241">
        <v>9.8000000000000004E-2</v>
      </c>
      <c r="J4102" s="1062">
        <v>0.22</v>
      </c>
      <c r="K4102" s="1062">
        <v>0.15</v>
      </c>
      <c r="L4102" s="1063" t="s">
        <v>2728</v>
      </c>
      <c r="M4102" s="1063" t="s">
        <v>1264</v>
      </c>
      <c r="N4102" s="1067" t="s">
        <v>1265</v>
      </c>
      <c r="O4102" s="1064" t="s">
        <v>763</v>
      </c>
    </row>
    <row r="4103" spans="2:15" customFormat="1" ht="39" customHeight="1" x14ac:dyDescent="0.2">
      <c r="B4103" s="1078" t="s">
        <v>1267</v>
      </c>
      <c r="C4103" s="1059" t="s">
        <v>783</v>
      </c>
      <c r="D4103" s="1066" t="s">
        <v>2726</v>
      </c>
      <c r="E4103" s="1060">
        <f>+F4103+G4103</f>
        <v>49</v>
      </c>
      <c r="F4103" s="1060">
        <v>26.01</v>
      </c>
      <c r="G4103" s="1060">
        <v>22.99</v>
      </c>
      <c r="H4103" s="1065" t="s">
        <v>2727</v>
      </c>
      <c r="I4103" s="1241">
        <v>9.8000000000000004E-2</v>
      </c>
      <c r="J4103" s="1062">
        <v>0.22</v>
      </c>
      <c r="K4103" s="1062">
        <v>0.15</v>
      </c>
      <c r="L4103" s="1063" t="s">
        <v>2728</v>
      </c>
      <c r="M4103" s="1063" t="s">
        <v>1264</v>
      </c>
      <c r="N4103" s="1067" t="s">
        <v>1265</v>
      </c>
      <c r="O4103" s="1064" t="s">
        <v>763</v>
      </c>
    </row>
    <row r="4104" spans="2:15" customFormat="1" ht="11.25" customHeight="1" x14ac:dyDescent="0.2">
      <c r="B4104" s="1068"/>
      <c r="C4104" s="1069"/>
      <c r="D4104" s="1069"/>
      <c r="E4104" s="1070"/>
      <c r="F4104" s="1070"/>
      <c r="G4104" s="1070"/>
      <c r="H4104" s="1071"/>
      <c r="I4104" s="1072"/>
      <c r="J4104" s="1073"/>
      <c r="K4104" s="1073"/>
      <c r="L4104" s="1074"/>
      <c r="M4104" s="1074"/>
      <c r="N4104" s="1074"/>
      <c r="O4104" s="1076"/>
    </row>
    <row r="4105" spans="2:15" customFormat="1" ht="15.75" customHeight="1" x14ac:dyDescent="0.2">
      <c r="B4105" s="1058" t="s">
        <v>1268</v>
      </c>
      <c r="C4105" s="1059" t="s">
        <v>2041</v>
      </c>
      <c r="D4105" s="1059" t="s">
        <v>88</v>
      </c>
      <c r="E4105" s="1060">
        <f>+F4105+G4105</f>
        <v>20</v>
      </c>
      <c r="F4105" s="1060">
        <v>10.01</v>
      </c>
      <c r="G4105" s="1060">
        <v>9.99</v>
      </c>
      <c r="H4105" s="1065" t="s">
        <v>1269</v>
      </c>
      <c r="I4105" s="1241">
        <v>0.12</v>
      </c>
      <c r="J4105" s="1062">
        <v>0.22</v>
      </c>
      <c r="K4105" s="1062">
        <v>0.15</v>
      </c>
      <c r="L4105" s="1063" t="s">
        <v>1780</v>
      </c>
      <c r="M4105" s="1063" t="s">
        <v>1781</v>
      </c>
      <c r="N4105" s="1063" t="s">
        <v>1782</v>
      </c>
      <c r="O4105" s="1064" t="s">
        <v>2045</v>
      </c>
    </row>
    <row r="4106" spans="2:15" customFormat="1" ht="42.75" customHeight="1" x14ac:dyDescent="0.2">
      <c r="B4106" s="1078" t="s">
        <v>2725</v>
      </c>
      <c r="C4106" s="1066" t="s">
        <v>2041</v>
      </c>
      <c r="D4106" s="1066" t="s">
        <v>2726</v>
      </c>
      <c r="E4106" s="1060">
        <f>+F4106+G4106</f>
        <v>49</v>
      </c>
      <c r="F4106" s="1060">
        <v>26.01</v>
      </c>
      <c r="G4106" s="1060">
        <v>22.99</v>
      </c>
      <c r="H4106" s="1065" t="s">
        <v>2727</v>
      </c>
      <c r="I4106" s="1241">
        <v>0.108</v>
      </c>
      <c r="J4106" s="1062">
        <v>0.22</v>
      </c>
      <c r="K4106" s="1062">
        <v>0.15</v>
      </c>
      <c r="L4106" s="1063" t="s">
        <v>1270</v>
      </c>
      <c r="M4106" s="1063" t="s">
        <v>1264</v>
      </c>
      <c r="N4106" s="1067" t="s">
        <v>1265</v>
      </c>
      <c r="O4106" s="1064" t="s">
        <v>763</v>
      </c>
    </row>
    <row r="4107" spans="2:15" customFormat="1" ht="40.5" customHeight="1" x14ac:dyDescent="0.2">
      <c r="B4107" s="1078" t="s">
        <v>1266</v>
      </c>
      <c r="C4107" s="1066" t="s">
        <v>2041</v>
      </c>
      <c r="D4107" s="1066" t="s">
        <v>2726</v>
      </c>
      <c r="E4107" s="1060">
        <f>+F4107+G4107</f>
        <v>49</v>
      </c>
      <c r="F4107" s="1060">
        <v>26.01</v>
      </c>
      <c r="G4107" s="1060">
        <v>22.99</v>
      </c>
      <c r="H4107" s="1065" t="s">
        <v>2727</v>
      </c>
      <c r="I4107" s="1241">
        <v>0.108</v>
      </c>
      <c r="J4107" s="1062">
        <v>0.22</v>
      </c>
      <c r="K4107" s="1062">
        <v>0.15</v>
      </c>
      <c r="L4107" s="1063" t="s">
        <v>1270</v>
      </c>
      <c r="M4107" s="1063" t="s">
        <v>1264</v>
      </c>
      <c r="N4107" s="1067" t="s">
        <v>1265</v>
      </c>
      <c r="O4107" s="1064" t="s">
        <v>763</v>
      </c>
    </row>
    <row r="4108" spans="2:15" customFormat="1" ht="40.5" customHeight="1" x14ac:dyDescent="0.2">
      <c r="B4108" s="1078" t="s">
        <v>1267</v>
      </c>
      <c r="C4108" s="1066" t="s">
        <v>2041</v>
      </c>
      <c r="D4108" s="1066" t="s">
        <v>2726</v>
      </c>
      <c r="E4108" s="1060">
        <f>+F4108+G4108</f>
        <v>49</v>
      </c>
      <c r="F4108" s="1060">
        <v>26.01</v>
      </c>
      <c r="G4108" s="1060">
        <v>22.99</v>
      </c>
      <c r="H4108" s="1065" t="s">
        <v>2727</v>
      </c>
      <c r="I4108" s="1241">
        <v>0.108</v>
      </c>
      <c r="J4108" s="1062">
        <v>0.22</v>
      </c>
      <c r="K4108" s="1062">
        <v>0.15</v>
      </c>
      <c r="L4108" s="1063" t="s">
        <v>1270</v>
      </c>
      <c r="M4108" s="1063" t="s">
        <v>1264</v>
      </c>
      <c r="N4108" s="1067" t="s">
        <v>1265</v>
      </c>
      <c r="O4108" s="1064" t="s">
        <v>763</v>
      </c>
    </row>
    <row r="4109" spans="2:15" customFormat="1" ht="15.75" customHeight="1" thickBot="1" x14ac:dyDescent="0.25">
      <c r="B4109" s="1079"/>
      <c r="C4109" s="1080"/>
      <c r="D4109" s="1080"/>
      <c r="E4109" s="1080"/>
      <c r="F4109" s="1080"/>
      <c r="G4109" s="1080"/>
      <c r="H4109" s="1080"/>
      <c r="I4109" s="1080"/>
      <c r="J4109" s="1080"/>
      <c r="K4109" s="1080"/>
      <c r="L4109" s="1080"/>
      <c r="M4109" s="1080"/>
      <c r="N4109" s="1080"/>
      <c r="O4109" s="1081"/>
    </row>
    <row r="4110" spans="2:15" customFormat="1" ht="15.75" customHeight="1" thickBot="1" x14ac:dyDescent="0.25">
      <c r="B4110" s="1082" t="s">
        <v>1634</v>
      </c>
      <c r="C4110" s="699"/>
      <c r="D4110" s="699"/>
      <c r="E4110" s="699"/>
      <c r="F4110" s="699"/>
      <c r="G4110" s="699"/>
      <c r="H4110" s="699"/>
      <c r="I4110" s="699"/>
      <c r="J4110" s="699"/>
      <c r="K4110" s="699"/>
      <c r="L4110" s="699"/>
      <c r="M4110" s="699"/>
      <c r="N4110" s="699"/>
      <c r="O4110" s="700"/>
    </row>
    <row r="4111" spans="2:15" customFormat="1" ht="15.75" customHeight="1" thickTop="1" x14ac:dyDescent="0.2">
      <c r="B4111" s="3986" t="str">
        <f>+B4097</f>
        <v>.</v>
      </c>
      <c r="C4111" s="3986"/>
      <c r="D4111" s="3986"/>
    </row>
    <row r="4112" spans="2:15" customFormat="1" ht="15.75" customHeight="1" thickBot="1" x14ac:dyDescent="0.25">
      <c r="B4112" s="99"/>
      <c r="C4112" s="99"/>
      <c r="D4112" s="99"/>
    </row>
    <row r="4113" spans="2:6" customFormat="1" ht="15.75" customHeight="1" thickTop="1" thickBot="1" x14ac:dyDescent="0.25">
      <c r="B4113" s="4264" t="s">
        <v>1234</v>
      </c>
      <c r="C4113" s="4265"/>
      <c r="D4113" s="4265"/>
      <c r="E4113" s="4265"/>
      <c r="F4113" s="4266"/>
    </row>
    <row r="4114" spans="2:6" customFormat="1" ht="15.75" customHeight="1" thickTop="1" thickBot="1" x14ac:dyDescent="0.25">
      <c r="B4114" s="3977" t="s">
        <v>1235</v>
      </c>
      <c r="C4114" s="3978"/>
      <c r="D4114" s="3978"/>
      <c r="E4114" s="3978"/>
      <c r="F4114" s="3979"/>
    </row>
    <row r="4115" spans="2:6" customFormat="1" ht="31.5" customHeight="1" x14ac:dyDescent="0.2">
      <c r="B4115" s="905" t="s">
        <v>381</v>
      </c>
      <c r="C4115" s="906" t="s">
        <v>215</v>
      </c>
      <c r="D4115" s="907" t="s">
        <v>217</v>
      </c>
      <c r="E4115" s="906" t="s">
        <v>1236</v>
      </c>
      <c r="F4115" s="908" t="s">
        <v>1237</v>
      </c>
    </row>
    <row r="4116" spans="2:6" customFormat="1" ht="15.75" customHeight="1" x14ac:dyDescent="0.2">
      <c r="B4116" s="824"/>
      <c r="C4116" s="757"/>
      <c r="D4116" s="757"/>
      <c r="E4116" s="909"/>
      <c r="F4116" s="864"/>
    </row>
    <row r="4117" spans="2:6" customFormat="1" ht="25.5" customHeight="1" x14ac:dyDescent="0.2">
      <c r="B4117" s="910" t="s">
        <v>268</v>
      </c>
      <c r="C4117" s="756">
        <v>19</v>
      </c>
      <c r="D4117" s="757">
        <v>1000</v>
      </c>
      <c r="E4117" s="911">
        <v>1.9E-2</v>
      </c>
      <c r="F4117" s="912">
        <v>0.1</v>
      </c>
    </row>
    <row r="4118" spans="2:6" customFormat="1" ht="26.25" customHeight="1" x14ac:dyDescent="0.2">
      <c r="B4118" s="910" t="s">
        <v>269</v>
      </c>
      <c r="C4118" s="756">
        <v>29</v>
      </c>
      <c r="D4118" s="757">
        <v>2000</v>
      </c>
      <c r="E4118" s="911">
        <v>1.4999999999999999E-2</v>
      </c>
      <c r="F4118" s="912">
        <v>0.1</v>
      </c>
    </row>
    <row r="4119" spans="2:6" customFormat="1" ht="26.25" customHeight="1" x14ac:dyDescent="0.2">
      <c r="B4119" s="910" t="s">
        <v>270</v>
      </c>
      <c r="C4119" s="756">
        <v>49</v>
      </c>
      <c r="D4119" s="757">
        <v>5000</v>
      </c>
      <c r="E4119" s="911">
        <v>0.01</v>
      </c>
      <c r="F4119" s="912">
        <v>0.1</v>
      </c>
    </row>
    <row r="4120" spans="2:6" customFormat="1" ht="15.75" customHeight="1" thickBot="1" x14ac:dyDescent="0.25">
      <c r="B4120" s="710"/>
      <c r="C4120" s="714"/>
      <c r="D4120" s="714"/>
      <c r="E4120" s="913"/>
      <c r="F4120" s="827"/>
    </row>
    <row r="4121" spans="2:6" customFormat="1" ht="15.75" customHeight="1" thickBot="1" x14ac:dyDescent="0.25">
      <c r="B4121" s="698" t="s">
        <v>1981</v>
      </c>
      <c r="C4121" s="699"/>
      <c r="D4121" s="699"/>
      <c r="E4121" s="699"/>
      <c r="F4121" s="700"/>
    </row>
    <row r="4122" spans="2:6" customFormat="1" ht="15.75" customHeight="1" thickTop="1" x14ac:dyDescent="0.2">
      <c r="B4122" s="99" t="str">
        <f>+B4111</f>
        <v>.</v>
      </c>
      <c r="C4122" s="99"/>
      <c r="D4122" s="99"/>
    </row>
    <row r="4123" spans="2:6" customFormat="1" ht="15.75" customHeight="1" thickBot="1" x14ac:dyDescent="0.25">
      <c r="B4123" s="99"/>
      <c r="C4123" s="99"/>
      <c r="D4123" s="99"/>
    </row>
    <row r="4124" spans="2:6" customFormat="1" ht="15.75" customHeight="1" thickTop="1" thickBot="1" x14ac:dyDescent="0.25">
      <c r="B4124" s="4184" t="s">
        <v>2720</v>
      </c>
      <c r="C4124" s="3857"/>
      <c r="D4124" s="3858"/>
    </row>
    <row r="4125" spans="2:6" customFormat="1" ht="15.75" customHeight="1" thickTop="1" thickBot="1" x14ac:dyDescent="0.25">
      <c r="B4125" s="695"/>
      <c r="C4125" s="696"/>
      <c r="D4125" s="697"/>
    </row>
    <row r="4126" spans="2:6" customFormat="1" ht="15.75" customHeight="1" x14ac:dyDescent="0.2">
      <c r="B4126" s="701" t="s">
        <v>1821</v>
      </c>
      <c r="C4126" s="920" t="s">
        <v>1179</v>
      </c>
      <c r="D4126" s="829" t="s">
        <v>1226</v>
      </c>
    </row>
    <row r="4127" spans="2:6" customFormat="1" ht="42" customHeight="1" x14ac:dyDescent="0.2">
      <c r="B4127" s="1238" t="s">
        <v>2719</v>
      </c>
      <c r="C4127" s="838">
        <v>2</v>
      </c>
      <c r="D4127" s="1239" t="s">
        <v>2721</v>
      </c>
    </row>
    <row r="4128" spans="2:6" customFormat="1" ht="15.75" customHeight="1" x14ac:dyDescent="0.2">
      <c r="B4128" s="4232" t="s">
        <v>2722</v>
      </c>
      <c r="C4128" s="4233"/>
      <c r="D4128" s="4234"/>
    </row>
    <row r="4129" spans="2:25" customFormat="1" ht="15.75" customHeight="1" x14ac:dyDescent="0.2">
      <c r="B4129" s="4244" t="s">
        <v>2723</v>
      </c>
      <c r="C4129" s="4245"/>
      <c r="D4129" s="4246"/>
    </row>
    <row r="4130" spans="2:25" customFormat="1" ht="15.75" customHeight="1" thickBot="1" x14ac:dyDescent="0.25">
      <c r="B4130" s="698" t="s">
        <v>1981</v>
      </c>
      <c r="C4130" s="699"/>
      <c r="D4130" s="700"/>
    </row>
    <row r="4131" spans="2:25" customFormat="1" ht="15.75" customHeight="1" thickTop="1" x14ac:dyDescent="0.2">
      <c r="B4131" s="4032" t="str">
        <f>+B4122</f>
        <v>.</v>
      </c>
      <c r="C4131" s="4032"/>
      <c r="D4131" s="99"/>
    </row>
    <row r="4132" spans="2:25" customFormat="1" ht="15.75" customHeight="1" thickBot="1" x14ac:dyDescent="0.25">
      <c r="B4132" s="99"/>
      <c r="C4132" s="99"/>
      <c r="D4132" s="99"/>
      <c r="M4132">
        <v>9.1499999999999998E-2</v>
      </c>
      <c r="O4132">
        <v>6.3899999999999998E-2</v>
      </c>
      <c r="Q4132">
        <v>1.6199999999999999E-2</v>
      </c>
    </row>
    <row r="4133" spans="2:25" customFormat="1" ht="15.75" customHeight="1" thickTop="1" thickBot="1" x14ac:dyDescent="0.25">
      <c r="B4133" s="4251" t="s">
        <v>761</v>
      </c>
      <c r="C4133" s="4252"/>
      <c r="D4133" s="4252"/>
      <c r="E4133" s="4252"/>
      <c r="F4133" s="4252"/>
      <c r="G4133" s="4252"/>
      <c r="H4133" s="4252"/>
      <c r="I4133" s="4252"/>
      <c r="J4133" s="4252"/>
      <c r="K4133" s="4252"/>
      <c r="L4133" s="4252"/>
      <c r="M4133" s="4252"/>
      <c r="N4133" s="4252"/>
      <c r="O4133" s="4252"/>
      <c r="P4133" s="4252"/>
      <c r="Q4133" s="4252"/>
      <c r="R4133" s="4252"/>
      <c r="S4133" s="4252"/>
      <c r="T4133" s="4252"/>
      <c r="U4133" s="4252"/>
      <c r="V4133" s="4252"/>
      <c r="W4133" s="4252"/>
      <c r="X4133" s="4252"/>
      <c r="Y4133" s="4253"/>
    </row>
    <row r="4134" spans="2:25" customFormat="1" ht="15.75" customHeight="1" thickBot="1" x14ac:dyDescent="0.25">
      <c r="B4134" s="4256" t="s">
        <v>381</v>
      </c>
      <c r="C4134" s="4249" t="s">
        <v>80</v>
      </c>
      <c r="D4134" s="4209" t="s">
        <v>1875</v>
      </c>
      <c r="E4134" s="4254" t="s">
        <v>2798</v>
      </c>
      <c r="F4134" s="4218" t="s">
        <v>224</v>
      </c>
      <c r="G4134" s="4219"/>
      <c r="H4134" s="4218" t="s">
        <v>340</v>
      </c>
      <c r="I4134" s="4219"/>
      <c r="J4134" s="4220" t="s">
        <v>225</v>
      </c>
      <c r="K4134" s="4220"/>
      <c r="L4134" s="4211" t="s">
        <v>2799</v>
      </c>
      <c r="M4134" s="4212"/>
      <c r="N4134" s="4212"/>
      <c r="O4134" s="4212"/>
      <c r="P4134" s="4212"/>
      <c r="Q4134" s="4212"/>
      <c r="R4134" s="4213"/>
      <c r="S4134" s="4211" t="s">
        <v>2800</v>
      </c>
      <c r="T4134" s="4212"/>
      <c r="U4134" s="4212"/>
      <c r="V4134" s="4212"/>
      <c r="W4134" s="4213"/>
      <c r="X4134" s="4216" t="s">
        <v>2801</v>
      </c>
      <c r="Y4134" s="4214" t="s">
        <v>2013</v>
      </c>
    </row>
    <row r="4135" spans="2:25" customFormat="1" ht="96.75" customHeight="1" x14ac:dyDescent="0.2">
      <c r="B4135" s="4257"/>
      <c r="C4135" s="4250"/>
      <c r="D4135" s="4210"/>
      <c r="E4135" s="4255"/>
      <c r="F4135" s="1087" t="s">
        <v>2802</v>
      </c>
      <c r="G4135" s="1117" t="s">
        <v>2803</v>
      </c>
      <c r="H4135" s="1087" t="s">
        <v>2004</v>
      </c>
      <c r="I4135" s="1088" t="s">
        <v>2804</v>
      </c>
      <c r="J4135" s="1088" t="s">
        <v>2805</v>
      </c>
      <c r="K4135" s="1088" t="s">
        <v>2007</v>
      </c>
      <c r="L4135" s="1118" t="s">
        <v>2464</v>
      </c>
      <c r="M4135" s="1088" t="s">
        <v>1680</v>
      </c>
      <c r="N4135" s="1088" t="s">
        <v>2808</v>
      </c>
      <c r="O4135" s="1088" t="s">
        <v>1681</v>
      </c>
      <c r="P4135" s="1088" t="s">
        <v>2808</v>
      </c>
      <c r="Q4135" s="1088" t="s">
        <v>2809</v>
      </c>
      <c r="R4135" s="1088" t="s">
        <v>2808</v>
      </c>
      <c r="S4135" s="1118" t="s">
        <v>2464</v>
      </c>
      <c r="T4135" s="1088" t="s">
        <v>2807</v>
      </c>
      <c r="U4135" s="1088" t="s">
        <v>2808</v>
      </c>
      <c r="V4135" s="1088" t="s">
        <v>2809</v>
      </c>
      <c r="W4135" s="1088" t="s">
        <v>2808</v>
      </c>
      <c r="X4135" s="4217"/>
      <c r="Y4135" s="4215"/>
    </row>
    <row r="4136" spans="2:25" customFormat="1" ht="15.75" customHeight="1" x14ac:dyDescent="0.2">
      <c r="B4136" s="1227" t="s">
        <v>1682</v>
      </c>
      <c r="C4136" s="1198" t="s">
        <v>783</v>
      </c>
      <c r="D4136" s="1198" t="s">
        <v>1638</v>
      </c>
      <c r="E4136" s="1199">
        <v>22</v>
      </c>
      <c r="F4136" s="1199">
        <v>22</v>
      </c>
      <c r="G4136" s="1200">
        <v>220</v>
      </c>
      <c r="H4136" s="1201"/>
      <c r="I4136" s="1198"/>
      <c r="J4136" s="1199"/>
      <c r="K4136" s="1198"/>
      <c r="L4136" s="1202">
        <v>0.1</v>
      </c>
      <c r="M4136" s="1202">
        <f>+N4136-$M$4132</f>
        <v>0.1285</v>
      </c>
      <c r="N4136" s="1202">
        <v>0.22</v>
      </c>
      <c r="O4136" s="1203">
        <f>+P4136-$O$4132</f>
        <v>0.15610000000000002</v>
      </c>
      <c r="P4136" s="1202">
        <v>0.22</v>
      </c>
      <c r="Q4136" s="1203">
        <f>+R4136-$Q$4132</f>
        <v>0.1338</v>
      </c>
      <c r="R4136" s="1202">
        <v>0.15</v>
      </c>
      <c r="S4136" s="1197"/>
      <c r="T4136" s="1197"/>
      <c r="U4136" s="1197"/>
      <c r="V4136" s="1197"/>
      <c r="W4136" s="1197"/>
      <c r="X4136" s="1204" t="s">
        <v>1683</v>
      </c>
      <c r="Y4136" s="729"/>
    </row>
    <row r="4137" spans="2:25" customFormat="1" ht="15.75" customHeight="1" x14ac:dyDescent="0.2">
      <c r="B4137" s="1227" t="s">
        <v>1684</v>
      </c>
      <c r="C4137" s="1198" t="s">
        <v>783</v>
      </c>
      <c r="D4137" s="1198" t="s">
        <v>1638</v>
      </c>
      <c r="E4137" s="1199">
        <v>25</v>
      </c>
      <c r="F4137" s="1199">
        <v>25</v>
      </c>
      <c r="G4137" s="1200">
        <v>250</v>
      </c>
      <c r="H4137" s="1201"/>
      <c r="I4137" s="1198"/>
      <c r="J4137" s="1199"/>
      <c r="K4137" s="1198"/>
      <c r="L4137" s="1202">
        <v>0.1</v>
      </c>
      <c r="M4137" s="1202">
        <f>+N4137-$M$4132</f>
        <v>0.1285</v>
      </c>
      <c r="N4137" s="1202">
        <v>0.22</v>
      </c>
      <c r="O4137" s="1203">
        <f>+P4137-$O$4132</f>
        <v>0.15610000000000002</v>
      </c>
      <c r="P4137" s="1202">
        <v>0.22</v>
      </c>
      <c r="Q4137" s="1203">
        <f>+R4137-$Q$4132</f>
        <v>0.1338</v>
      </c>
      <c r="R4137" s="1202">
        <v>0.15</v>
      </c>
      <c r="S4137" s="1197"/>
      <c r="T4137" s="1197"/>
      <c r="U4137" s="1197"/>
      <c r="V4137" s="1197"/>
      <c r="W4137" s="1197"/>
      <c r="X4137" s="1204" t="s">
        <v>1683</v>
      </c>
      <c r="Y4137" s="729"/>
    </row>
    <row r="4138" spans="2:25" customFormat="1" ht="15.75" customHeight="1" x14ac:dyDescent="0.2">
      <c r="B4138" s="1227" t="s">
        <v>1685</v>
      </c>
      <c r="C4138" s="1198" t="s">
        <v>783</v>
      </c>
      <c r="D4138" s="1198" t="s">
        <v>929</v>
      </c>
      <c r="E4138" s="1199">
        <v>25</v>
      </c>
      <c r="F4138" s="1199">
        <v>15.01</v>
      </c>
      <c r="G4138" s="1200">
        <v>150</v>
      </c>
      <c r="H4138" s="1201"/>
      <c r="I4138" s="1198"/>
      <c r="J4138" s="1199">
        <v>9.99</v>
      </c>
      <c r="K4138" s="1198" t="s">
        <v>1686</v>
      </c>
      <c r="L4138" s="1202">
        <v>0.1</v>
      </c>
      <c r="M4138" s="1202">
        <f t="shared" ref="M4138:M4201" si="26">+N4138-$M$4132</f>
        <v>0.1285</v>
      </c>
      <c r="N4138" s="1202">
        <v>0.22</v>
      </c>
      <c r="O4138" s="1203">
        <f t="shared" ref="O4138:O4201" si="27">+P4138-$O$4132</f>
        <v>0.15610000000000002</v>
      </c>
      <c r="P4138" s="1202">
        <v>0.22</v>
      </c>
      <c r="Q4138" s="1203">
        <f t="shared" ref="Q4138:Q4201" si="28">+R4138-$Q$4132</f>
        <v>0.1338</v>
      </c>
      <c r="R4138" s="1202">
        <v>0.15</v>
      </c>
      <c r="S4138" s="1197"/>
      <c r="T4138" s="1197"/>
      <c r="U4138" s="1197"/>
      <c r="V4138" s="1197"/>
      <c r="W4138" s="1197"/>
      <c r="X4138" s="1204" t="s">
        <v>1683</v>
      </c>
      <c r="Y4138" s="729"/>
    </row>
    <row r="4139" spans="2:25" customFormat="1" ht="15.75" customHeight="1" x14ac:dyDescent="0.2">
      <c r="B4139" s="1227" t="s">
        <v>1687</v>
      </c>
      <c r="C4139" s="1198" t="s">
        <v>783</v>
      </c>
      <c r="D4139" s="1198" t="s">
        <v>929</v>
      </c>
      <c r="E4139" s="1199">
        <v>25</v>
      </c>
      <c r="F4139" s="1199">
        <v>15.01</v>
      </c>
      <c r="G4139" s="1200">
        <v>150</v>
      </c>
      <c r="H4139" s="1201"/>
      <c r="I4139" s="1198"/>
      <c r="J4139" s="1199">
        <v>9.99</v>
      </c>
      <c r="K4139" s="1198" t="s">
        <v>2430</v>
      </c>
      <c r="L4139" s="1202">
        <v>0.1</v>
      </c>
      <c r="M4139" s="1202">
        <f t="shared" si="26"/>
        <v>0.1285</v>
      </c>
      <c r="N4139" s="1202">
        <v>0.22</v>
      </c>
      <c r="O4139" s="1203">
        <f t="shared" si="27"/>
        <v>0.15610000000000002</v>
      </c>
      <c r="P4139" s="1202">
        <v>0.22</v>
      </c>
      <c r="Q4139" s="1203">
        <f t="shared" si="28"/>
        <v>0.1338</v>
      </c>
      <c r="R4139" s="1202">
        <v>0.15</v>
      </c>
      <c r="S4139" s="1197"/>
      <c r="T4139" s="1197"/>
      <c r="U4139" s="1197"/>
      <c r="V4139" s="1197"/>
      <c r="W4139" s="1197"/>
      <c r="X4139" s="1204" t="s">
        <v>1683</v>
      </c>
      <c r="Y4139" s="729"/>
    </row>
    <row r="4140" spans="2:25" customFormat="1" ht="15.75" customHeight="1" x14ac:dyDescent="0.2">
      <c r="B4140" s="1227" t="s">
        <v>1688</v>
      </c>
      <c r="C4140" s="1198" t="s">
        <v>783</v>
      </c>
      <c r="D4140" s="1198" t="s">
        <v>929</v>
      </c>
      <c r="E4140" s="1199">
        <v>25</v>
      </c>
      <c r="F4140" s="1199">
        <v>12.01</v>
      </c>
      <c r="G4140" s="1200">
        <v>120</v>
      </c>
      <c r="H4140" s="1201">
        <v>3</v>
      </c>
      <c r="I4140" s="1198" t="s">
        <v>1689</v>
      </c>
      <c r="J4140" s="1199">
        <v>9.99</v>
      </c>
      <c r="K4140" s="1198" t="s">
        <v>1690</v>
      </c>
      <c r="L4140" s="1202">
        <v>0.1</v>
      </c>
      <c r="M4140" s="1202">
        <f t="shared" si="26"/>
        <v>0.1285</v>
      </c>
      <c r="N4140" s="1202">
        <v>0.22</v>
      </c>
      <c r="O4140" s="1203">
        <f t="shared" si="27"/>
        <v>0.15610000000000002</v>
      </c>
      <c r="P4140" s="1202">
        <v>0.22</v>
      </c>
      <c r="Q4140" s="1203">
        <f t="shared" si="28"/>
        <v>0.1338</v>
      </c>
      <c r="R4140" s="1202">
        <v>0.15</v>
      </c>
      <c r="S4140" s="1197"/>
      <c r="T4140" s="1197"/>
      <c r="U4140" s="1197"/>
      <c r="V4140" s="1197"/>
      <c r="W4140" s="1197"/>
      <c r="X4140" s="1204" t="s">
        <v>1683</v>
      </c>
      <c r="Y4140" s="729"/>
    </row>
    <row r="4141" spans="2:25" customFormat="1" ht="15.75" customHeight="1" x14ac:dyDescent="0.2">
      <c r="B4141" s="1227" t="s">
        <v>1691</v>
      </c>
      <c r="C4141" s="1198" t="s">
        <v>783</v>
      </c>
      <c r="D4141" s="1198" t="s">
        <v>1638</v>
      </c>
      <c r="E4141" s="1199">
        <v>34</v>
      </c>
      <c r="F4141" s="1199">
        <v>34</v>
      </c>
      <c r="G4141" s="1200">
        <v>340</v>
      </c>
      <c r="H4141" s="1201"/>
      <c r="I4141" s="1198"/>
      <c r="J4141" s="1199"/>
      <c r="K4141" s="1198"/>
      <c r="L4141" s="1202">
        <v>0.1</v>
      </c>
      <c r="M4141" s="1202">
        <f t="shared" si="26"/>
        <v>0.1285</v>
      </c>
      <c r="N4141" s="1202">
        <v>0.22</v>
      </c>
      <c r="O4141" s="1203">
        <f t="shared" si="27"/>
        <v>0.15610000000000002</v>
      </c>
      <c r="P4141" s="1202">
        <v>0.22</v>
      </c>
      <c r="Q4141" s="1203">
        <f t="shared" si="28"/>
        <v>0.1338</v>
      </c>
      <c r="R4141" s="1202">
        <v>0.15</v>
      </c>
      <c r="S4141" s="1197"/>
      <c r="T4141" s="1197"/>
      <c r="U4141" s="1197"/>
      <c r="V4141" s="1197"/>
      <c r="W4141" s="1197"/>
      <c r="X4141" s="1204" t="s">
        <v>763</v>
      </c>
      <c r="Y4141" s="729"/>
    </row>
    <row r="4142" spans="2:25" customFormat="1" ht="15.75" customHeight="1" x14ac:dyDescent="0.2">
      <c r="B4142" s="1227" t="s">
        <v>1692</v>
      </c>
      <c r="C4142" s="1198" t="s">
        <v>783</v>
      </c>
      <c r="D4142" s="1198" t="s">
        <v>929</v>
      </c>
      <c r="E4142" s="1199">
        <v>34</v>
      </c>
      <c r="F4142" s="1199">
        <v>14.01</v>
      </c>
      <c r="G4142" s="1200">
        <v>140</v>
      </c>
      <c r="H4142" s="1201"/>
      <c r="I4142" s="1198"/>
      <c r="J4142" s="1199">
        <v>19.989999999999998</v>
      </c>
      <c r="K4142" s="1198" t="s">
        <v>1693</v>
      </c>
      <c r="L4142" s="1202">
        <v>0.1</v>
      </c>
      <c r="M4142" s="1202">
        <f t="shared" si="26"/>
        <v>0.1285</v>
      </c>
      <c r="N4142" s="1202">
        <v>0.22</v>
      </c>
      <c r="O4142" s="1203">
        <f t="shared" si="27"/>
        <v>0.15610000000000002</v>
      </c>
      <c r="P4142" s="1202">
        <v>0.22</v>
      </c>
      <c r="Q4142" s="1203">
        <f t="shared" si="28"/>
        <v>0.1338</v>
      </c>
      <c r="R4142" s="1202">
        <v>0.15</v>
      </c>
      <c r="S4142" s="1197"/>
      <c r="T4142" s="1197"/>
      <c r="U4142" s="1197"/>
      <c r="V4142" s="1197"/>
      <c r="W4142" s="1197"/>
      <c r="X4142" s="1204" t="s">
        <v>763</v>
      </c>
      <c r="Y4142" s="729"/>
    </row>
    <row r="4143" spans="2:25" customFormat="1" ht="15.75" customHeight="1" x14ac:dyDescent="0.2">
      <c r="B4143" s="1227" t="s">
        <v>1694</v>
      </c>
      <c r="C4143" s="1198" t="s">
        <v>783</v>
      </c>
      <c r="D4143" s="1198" t="s">
        <v>929</v>
      </c>
      <c r="E4143" s="1199">
        <v>34</v>
      </c>
      <c r="F4143" s="1199">
        <v>14.01</v>
      </c>
      <c r="G4143" s="1200">
        <v>140</v>
      </c>
      <c r="H4143" s="1201"/>
      <c r="I4143" s="1198"/>
      <c r="J4143" s="1199">
        <v>19.989999999999998</v>
      </c>
      <c r="K4143" s="1198" t="s">
        <v>1693</v>
      </c>
      <c r="L4143" s="1202">
        <v>0.1</v>
      </c>
      <c r="M4143" s="1202">
        <f t="shared" si="26"/>
        <v>0.1285</v>
      </c>
      <c r="N4143" s="1202">
        <v>0.22</v>
      </c>
      <c r="O4143" s="1203">
        <f t="shared" si="27"/>
        <v>0.15610000000000002</v>
      </c>
      <c r="P4143" s="1202">
        <v>0.22</v>
      </c>
      <c r="Q4143" s="1203">
        <f t="shared" si="28"/>
        <v>0.1338</v>
      </c>
      <c r="R4143" s="1202">
        <v>0.15</v>
      </c>
      <c r="S4143" s="1197"/>
      <c r="T4143" s="1197"/>
      <c r="U4143" s="1197"/>
      <c r="V4143" s="1197"/>
      <c r="W4143" s="1197"/>
      <c r="X4143" s="1204" t="s">
        <v>763</v>
      </c>
      <c r="Y4143" s="729"/>
    </row>
    <row r="4144" spans="2:25" customFormat="1" ht="15.75" customHeight="1" x14ac:dyDescent="0.2">
      <c r="B4144" s="1227" t="s">
        <v>1695</v>
      </c>
      <c r="C4144" s="1198" t="s">
        <v>783</v>
      </c>
      <c r="D4144" s="1198" t="s">
        <v>929</v>
      </c>
      <c r="E4144" s="1199">
        <v>34</v>
      </c>
      <c r="F4144" s="1199">
        <v>14.01</v>
      </c>
      <c r="G4144" s="1200">
        <v>140</v>
      </c>
      <c r="H4144" s="1201"/>
      <c r="I4144" s="1198"/>
      <c r="J4144" s="1199">
        <v>19.989999999999998</v>
      </c>
      <c r="K4144" s="1198" t="s">
        <v>1693</v>
      </c>
      <c r="L4144" s="1202">
        <v>0.1</v>
      </c>
      <c r="M4144" s="1202">
        <f t="shared" si="26"/>
        <v>0.1285</v>
      </c>
      <c r="N4144" s="1202">
        <v>0.22</v>
      </c>
      <c r="O4144" s="1203">
        <f t="shared" si="27"/>
        <v>0.15610000000000002</v>
      </c>
      <c r="P4144" s="1202">
        <v>0.22</v>
      </c>
      <c r="Q4144" s="1203">
        <f t="shared" si="28"/>
        <v>0.1338</v>
      </c>
      <c r="R4144" s="1202">
        <v>0.15</v>
      </c>
      <c r="S4144" s="1197"/>
      <c r="T4144" s="1197"/>
      <c r="U4144" s="1197"/>
      <c r="V4144" s="1197"/>
      <c r="W4144" s="1197"/>
      <c r="X4144" s="1204" t="s">
        <v>763</v>
      </c>
      <c r="Y4144" s="729"/>
    </row>
    <row r="4145" spans="2:25" customFormat="1" ht="15.75" customHeight="1" x14ac:dyDescent="0.2">
      <c r="B4145" s="1227" t="s">
        <v>1696</v>
      </c>
      <c r="C4145" s="1198" t="s">
        <v>783</v>
      </c>
      <c r="D4145" s="1198" t="s">
        <v>2295</v>
      </c>
      <c r="E4145" s="1199">
        <v>30</v>
      </c>
      <c r="F4145" s="1199">
        <v>20</v>
      </c>
      <c r="G4145" s="1200">
        <v>200</v>
      </c>
      <c r="H4145" s="1201">
        <v>10</v>
      </c>
      <c r="I4145" s="1198" t="s">
        <v>1697</v>
      </c>
      <c r="J4145" s="1197"/>
      <c r="K4145" s="1198"/>
      <c r="L4145" s="1202">
        <v>0.1</v>
      </c>
      <c r="M4145" s="1202">
        <f t="shared" si="26"/>
        <v>0.1285</v>
      </c>
      <c r="N4145" s="1202">
        <v>0.22</v>
      </c>
      <c r="O4145" s="1203">
        <f t="shared" si="27"/>
        <v>0.15610000000000002</v>
      </c>
      <c r="P4145" s="1202">
        <v>0.22</v>
      </c>
      <c r="Q4145" s="1203">
        <f t="shared" si="28"/>
        <v>0.1338</v>
      </c>
      <c r="R4145" s="1202">
        <v>0.15</v>
      </c>
      <c r="S4145" s="1197"/>
      <c r="T4145" s="1197"/>
      <c r="U4145" s="1197"/>
      <c r="V4145" s="1197"/>
      <c r="W4145" s="1197"/>
      <c r="X4145" s="1205" t="s">
        <v>763</v>
      </c>
      <c r="Y4145" s="729"/>
    </row>
    <row r="4146" spans="2:25" customFormat="1" ht="15.75" customHeight="1" x14ac:dyDescent="0.2">
      <c r="B4146" s="1227" t="s">
        <v>1698</v>
      </c>
      <c r="C4146" s="1198" t="s">
        <v>783</v>
      </c>
      <c r="D4146" s="1198" t="s">
        <v>929</v>
      </c>
      <c r="E4146" s="1199">
        <v>30</v>
      </c>
      <c r="F4146" s="1199">
        <v>15</v>
      </c>
      <c r="G4146" s="1200">
        <v>150</v>
      </c>
      <c r="H4146" s="1201"/>
      <c r="I4146" s="1198"/>
      <c r="J4146" s="1199">
        <v>15</v>
      </c>
      <c r="K4146" s="1198" t="s">
        <v>1693</v>
      </c>
      <c r="L4146" s="1202">
        <v>0.1</v>
      </c>
      <c r="M4146" s="1202">
        <f t="shared" si="26"/>
        <v>0.1285</v>
      </c>
      <c r="N4146" s="1202">
        <v>0.22</v>
      </c>
      <c r="O4146" s="1203">
        <f t="shared" si="27"/>
        <v>0.15610000000000002</v>
      </c>
      <c r="P4146" s="1202">
        <v>0.22</v>
      </c>
      <c r="Q4146" s="1203">
        <f t="shared" si="28"/>
        <v>0.1338</v>
      </c>
      <c r="R4146" s="1202">
        <v>0.15</v>
      </c>
      <c r="S4146" s="1197"/>
      <c r="T4146" s="1197"/>
      <c r="U4146" s="1197"/>
      <c r="V4146" s="1197"/>
      <c r="W4146" s="1197"/>
      <c r="X4146" s="1205" t="s">
        <v>763</v>
      </c>
      <c r="Y4146" s="729"/>
    </row>
    <row r="4147" spans="2:25" customFormat="1" ht="15.75" customHeight="1" x14ac:dyDescent="0.2">
      <c r="B4147" s="1227" t="s">
        <v>1699</v>
      </c>
      <c r="C4147" s="1198" t="s">
        <v>783</v>
      </c>
      <c r="D4147" s="1198" t="s">
        <v>929</v>
      </c>
      <c r="E4147" s="1199">
        <v>39</v>
      </c>
      <c r="F4147" s="1199">
        <v>20</v>
      </c>
      <c r="G4147" s="1200">
        <v>200</v>
      </c>
      <c r="H4147" s="1201"/>
      <c r="I4147" s="1198"/>
      <c r="J4147" s="1199">
        <v>19</v>
      </c>
      <c r="K4147" s="1198" t="s">
        <v>1693</v>
      </c>
      <c r="L4147" s="1202">
        <v>0.1</v>
      </c>
      <c r="M4147" s="1202">
        <f t="shared" si="26"/>
        <v>0.1285</v>
      </c>
      <c r="N4147" s="1202">
        <v>0.22</v>
      </c>
      <c r="O4147" s="1203">
        <f t="shared" si="27"/>
        <v>0.15610000000000002</v>
      </c>
      <c r="P4147" s="1202">
        <v>0.22</v>
      </c>
      <c r="Q4147" s="1203">
        <f t="shared" si="28"/>
        <v>0.1338</v>
      </c>
      <c r="R4147" s="1202">
        <v>0.15</v>
      </c>
      <c r="S4147" s="1197"/>
      <c r="T4147" s="1197"/>
      <c r="U4147" s="1197"/>
      <c r="V4147" s="1197"/>
      <c r="W4147" s="1197"/>
      <c r="X4147" s="1204" t="s">
        <v>763</v>
      </c>
      <c r="Y4147" s="729"/>
    </row>
    <row r="4148" spans="2:25" customFormat="1" ht="15.75" customHeight="1" x14ac:dyDescent="0.2">
      <c r="B4148" s="1227" t="s">
        <v>1097</v>
      </c>
      <c r="C4148" s="1198" t="s">
        <v>783</v>
      </c>
      <c r="D4148" s="1198" t="s">
        <v>929</v>
      </c>
      <c r="E4148" s="1199">
        <v>39</v>
      </c>
      <c r="F4148" s="1199">
        <v>20</v>
      </c>
      <c r="G4148" s="1200">
        <v>200</v>
      </c>
      <c r="H4148" s="1201"/>
      <c r="I4148" s="1198"/>
      <c r="J4148" s="1199">
        <v>19</v>
      </c>
      <c r="K4148" s="1198" t="s">
        <v>1693</v>
      </c>
      <c r="L4148" s="1202">
        <v>0.1</v>
      </c>
      <c r="M4148" s="1202">
        <f t="shared" si="26"/>
        <v>0.1285</v>
      </c>
      <c r="N4148" s="1202">
        <v>0.22</v>
      </c>
      <c r="O4148" s="1203">
        <f t="shared" si="27"/>
        <v>0.15610000000000002</v>
      </c>
      <c r="P4148" s="1202">
        <v>0.22</v>
      </c>
      <c r="Q4148" s="1203">
        <f t="shared" si="28"/>
        <v>0.1338</v>
      </c>
      <c r="R4148" s="1202">
        <v>0.15</v>
      </c>
      <c r="S4148" s="1197"/>
      <c r="T4148" s="1197"/>
      <c r="U4148" s="1197"/>
      <c r="V4148" s="1197"/>
      <c r="W4148" s="1197"/>
      <c r="X4148" s="1204" t="s">
        <v>763</v>
      </c>
      <c r="Y4148" s="729"/>
    </row>
    <row r="4149" spans="2:25" customFormat="1" ht="15.75" customHeight="1" x14ac:dyDescent="0.2">
      <c r="B4149" s="1227" t="s">
        <v>1098</v>
      </c>
      <c r="C4149" s="1198" t="s">
        <v>783</v>
      </c>
      <c r="D4149" s="1198" t="s">
        <v>929</v>
      </c>
      <c r="E4149" s="1199">
        <v>39</v>
      </c>
      <c r="F4149" s="1199">
        <v>20</v>
      </c>
      <c r="G4149" s="1200">
        <v>200</v>
      </c>
      <c r="H4149" s="1201"/>
      <c r="I4149" s="1198"/>
      <c r="J4149" s="1199">
        <v>19</v>
      </c>
      <c r="K4149" s="1198" t="s">
        <v>1693</v>
      </c>
      <c r="L4149" s="1202">
        <v>0.1</v>
      </c>
      <c r="M4149" s="1202">
        <f t="shared" si="26"/>
        <v>0.1285</v>
      </c>
      <c r="N4149" s="1202">
        <v>0.22</v>
      </c>
      <c r="O4149" s="1203">
        <f t="shared" si="27"/>
        <v>0.15610000000000002</v>
      </c>
      <c r="P4149" s="1202">
        <v>0.22</v>
      </c>
      <c r="Q4149" s="1203">
        <f t="shared" si="28"/>
        <v>0.1338</v>
      </c>
      <c r="R4149" s="1202">
        <v>0.15</v>
      </c>
      <c r="S4149" s="1197"/>
      <c r="T4149" s="1197"/>
      <c r="U4149" s="1197"/>
      <c r="V4149" s="1197"/>
      <c r="W4149" s="1197"/>
      <c r="X4149" s="1204" t="s">
        <v>763</v>
      </c>
      <c r="Y4149" s="729"/>
    </row>
    <row r="4150" spans="2:25" customFormat="1" ht="15.75" customHeight="1" x14ac:dyDescent="0.2">
      <c r="B4150" s="1227" t="s">
        <v>1099</v>
      </c>
      <c r="C4150" s="1198" t="s">
        <v>783</v>
      </c>
      <c r="D4150" s="1198" t="s">
        <v>1638</v>
      </c>
      <c r="E4150" s="1199">
        <v>43</v>
      </c>
      <c r="F4150" s="1199">
        <v>43</v>
      </c>
      <c r="G4150" s="1200">
        <v>438</v>
      </c>
      <c r="H4150" s="1201"/>
      <c r="I4150" s="1198"/>
      <c r="J4150" s="1199"/>
      <c r="K4150" s="1198"/>
      <c r="L4150" s="1202">
        <v>9.8000000000000004E-2</v>
      </c>
      <c r="M4150" s="1202">
        <f t="shared" si="26"/>
        <v>0.1285</v>
      </c>
      <c r="N4150" s="1202">
        <v>0.22</v>
      </c>
      <c r="O4150" s="1203">
        <f t="shared" si="27"/>
        <v>0.15610000000000002</v>
      </c>
      <c r="P4150" s="1202">
        <v>0.22</v>
      </c>
      <c r="Q4150" s="1203">
        <f t="shared" si="28"/>
        <v>0.1338</v>
      </c>
      <c r="R4150" s="1202">
        <v>0.15</v>
      </c>
      <c r="S4150" s="1197"/>
      <c r="T4150" s="1197"/>
      <c r="U4150" s="1197"/>
      <c r="V4150" s="1197"/>
      <c r="W4150" s="1197"/>
      <c r="X4150" s="1204" t="s">
        <v>763</v>
      </c>
      <c r="Y4150" s="729"/>
    </row>
    <row r="4151" spans="2:25" customFormat="1" ht="15.75" customHeight="1" x14ac:dyDescent="0.2">
      <c r="B4151" s="1227" t="s">
        <v>1100</v>
      </c>
      <c r="C4151" s="1198" t="s">
        <v>783</v>
      </c>
      <c r="D4151" s="1198" t="s">
        <v>929</v>
      </c>
      <c r="E4151" s="1199">
        <v>49</v>
      </c>
      <c r="F4151" s="1199">
        <v>34</v>
      </c>
      <c r="G4151" s="1200">
        <v>346</v>
      </c>
      <c r="H4151" s="1201"/>
      <c r="I4151" s="1198"/>
      <c r="J4151" s="1199">
        <v>15</v>
      </c>
      <c r="K4151" s="1198" t="s">
        <v>1693</v>
      </c>
      <c r="L4151" s="1202">
        <v>9.8000000000000004E-2</v>
      </c>
      <c r="M4151" s="1202">
        <f t="shared" si="26"/>
        <v>0.1285</v>
      </c>
      <c r="N4151" s="1202">
        <v>0.22</v>
      </c>
      <c r="O4151" s="1203">
        <f t="shared" si="27"/>
        <v>0.15610000000000002</v>
      </c>
      <c r="P4151" s="1202">
        <v>0.22</v>
      </c>
      <c r="Q4151" s="1203">
        <f t="shared" si="28"/>
        <v>0.1338</v>
      </c>
      <c r="R4151" s="1202">
        <v>0.15</v>
      </c>
      <c r="S4151" s="1197"/>
      <c r="T4151" s="1197"/>
      <c r="U4151" s="1197"/>
      <c r="V4151" s="1197"/>
      <c r="W4151" s="1197"/>
      <c r="X4151" s="1204" t="s">
        <v>763</v>
      </c>
      <c r="Y4151" s="729"/>
    </row>
    <row r="4152" spans="2:25" customFormat="1" ht="15.75" customHeight="1" x14ac:dyDescent="0.2">
      <c r="B4152" s="1227" t="s">
        <v>1101</v>
      </c>
      <c r="C4152" s="1198" t="s">
        <v>783</v>
      </c>
      <c r="D4152" s="1198" t="s">
        <v>929</v>
      </c>
      <c r="E4152" s="1199">
        <v>49</v>
      </c>
      <c r="F4152" s="1199">
        <v>34</v>
      </c>
      <c r="G4152" s="1200">
        <v>346</v>
      </c>
      <c r="H4152" s="1201"/>
      <c r="I4152" s="1198"/>
      <c r="J4152" s="1199">
        <v>15</v>
      </c>
      <c r="K4152" s="1198" t="s">
        <v>1693</v>
      </c>
      <c r="L4152" s="1202">
        <v>9.8000000000000004E-2</v>
      </c>
      <c r="M4152" s="1202">
        <f t="shared" si="26"/>
        <v>0.1285</v>
      </c>
      <c r="N4152" s="1202">
        <v>0.22</v>
      </c>
      <c r="O4152" s="1203">
        <f t="shared" si="27"/>
        <v>0.15610000000000002</v>
      </c>
      <c r="P4152" s="1202">
        <v>0.22</v>
      </c>
      <c r="Q4152" s="1203">
        <f t="shared" si="28"/>
        <v>0.1338</v>
      </c>
      <c r="R4152" s="1202">
        <v>0.15</v>
      </c>
      <c r="S4152" s="1197"/>
      <c r="T4152" s="1197"/>
      <c r="U4152" s="1197"/>
      <c r="V4152" s="1197"/>
      <c r="W4152" s="1197"/>
      <c r="X4152" s="1204" t="s">
        <v>763</v>
      </c>
      <c r="Y4152" s="729"/>
    </row>
    <row r="4153" spans="2:25" customFormat="1" ht="15.75" customHeight="1" x14ac:dyDescent="0.2">
      <c r="B4153" s="1227" t="s">
        <v>1102</v>
      </c>
      <c r="C4153" s="1198" t="s">
        <v>783</v>
      </c>
      <c r="D4153" s="1198" t="s">
        <v>929</v>
      </c>
      <c r="E4153" s="1199">
        <v>49</v>
      </c>
      <c r="F4153" s="1199">
        <v>34</v>
      </c>
      <c r="G4153" s="1200">
        <v>346</v>
      </c>
      <c r="H4153" s="1201"/>
      <c r="I4153" s="1198"/>
      <c r="J4153" s="1199">
        <v>15</v>
      </c>
      <c r="K4153" s="1198" t="s">
        <v>1693</v>
      </c>
      <c r="L4153" s="1202">
        <v>9.8000000000000004E-2</v>
      </c>
      <c r="M4153" s="1202">
        <f t="shared" si="26"/>
        <v>0.1285</v>
      </c>
      <c r="N4153" s="1202">
        <v>0.22</v>
      </c>
      <c r="O4153" s="1203">
        <f t="shared" si="27"/>
        <v>0.15610000000000002</v>
      </c>
      <c r="P4153" s="1202">
        <v>0.22</v>
      </c>
      <c r="Q4153" s="1203">
        <f t="shared" si="28"/>
        <v>0.1338</v>
      </c>
      <c r="R4153" s="1202">
        <v>0.15</v>
      </c>
      <c r="S4153" s="1197"/>
      <c r="T4153" s="1197"/>
      <c r="U4153" s="1197"/>
      <c r="V4153" s="1197"/>
      <c r="W4153" s="1197"/>
      <c r="X4153" s="1204" t="s">
        <v>763</v>
      </c>
      <c r="Y4153" s="729"/>
    </row>
    <row r="4154" spans="2:25" customFormat="1" ht="15.75" customHeight="1" x14ac:dyDescent="0.2">
      <c r="B4154" s="1227" t="s">
        <v>1103</v>
      </c>
      <c r="C4154" s="1198" t="s">
        <v>783</v>
      </c>
      <c r="D4154" s="1198" t="s">
        <v>929</v>
      </c>
      <c r="E4154" s="1199">
        <v>49</v>
      </c>
      <c r="F4154" s="1199">
        <v>34</v>
      </c>
      <c r="G4154" s="1200">
        <v>346</v>
      </c>
      <c r="H4154" s="1201"/>
      <c r="I4154" s="1198"/>
      <c r="J4154" s="1199">
        <v>15</v>
      </c>
      <c r="K4154" s="1198" t="s">
        <v>1693</v>
      </c>
      <c r="L4154" s="1202">
        <v>9.8000000000000004E-2</v>
      </c>
      <c r="M4154" s="1202">
        <f t="shared" si="26"/>
        <v>0.1285</v>
      </c>
      <c r="N4154" s="1202">
        <v>0.22</v>
      </c>
      <c r="O4154" s="1203">
        <f t="shared" si="27"/>
        <v>0.15610000000000002</v>
      </c>
      <c r="P4154" s="1202">
        <v>0.22</v>
      </c>
      <c r="Q4154" s="1203">
        <f t="shared" si="28"/>
        <v>0.1338</v>
      </c>
      <c r="R4154" s="1202">
        <v>0.15</v>
      </c>
      <c r="S4154" s="1197"/>
      <c r="T4154" s="1197"/>
      <c r="U4154" s="1197"/>
      <c r="V4154" s="1197"/>
      <c r="W4154" s="1197"/>
      <c r="X4154" s="1204" t="s">
        <v>763</v>
      </c>
      <c r="Y4154" s="729"/>
    </row>
    <row r="4155" spans="2:25" customFormat="1" ht="15.75" customHeight="1" x14ac:dyDescent="0.2">
      <c r="B4155" s="1227" t="s">
        <v>1104</v>
      </c>
      <c r="C4155" s="1198" t="s">
        <v>783</v>
      </c>
      <c r="D4155" s="1198" t="s">
        <v>1105</v>
      </c>
      <c r="E4155" s="1199">
        <v>49</v>
      </c>
      <c r="F4155" s="1199">
        <v>19.020000000000003</v>
      </c>
      <c r="G4155" s="1200">
        <v>194</v>
      </c>
      <c r="H4155" s="1201">
        <v>9.99</v>
      </c>
      <c r="I4155" s="1198" t="s">
        <v>1106</v>
      </c>
      <c r="J4155" s="1199">
        <v>19.989999999999998</v>
      </c>
      <c r="K4155" s="1198" t="s">
        <v>1693</v>
      </c>
      <c r="L4155" s="1202">
        <v>9.8000000000000004E-2</v>
      </c>
      <c r="M4155" s="1202">
        <f t="shared" si="26"/>
        <v>0.1285</v>
      </c>
      <c r="N4155" s="1202">
        <v>0.22</v>
      </c>
      <c r="O4155" s="1203">
        <f t="shared" si="27"/>
        <v>0.15610000000000002</v>
      </c>
      <c r="P4155" s="1202">
        <v>0.22</v>
      </c>
      <c r="Q4155" s="1203">
        <f t="shared" si="28"/>
        <v>0.1338</v>
      </c>
      <c r="R4155" s="1202">
        <v>0.15</v>
      </c>
      <c r="S4155" s="1197"/>
      <c r="T4155" s="1197"/>
      <c r="U4155" s="1197"/>
      <c r="V4155" s="1197"/>
      <c r="W4155" s="1197"/>
      <c r="X4155" s="1204" t="s">
        <v>763</v>
      </c>
      <c r="Y4155" s="729"/>
    </row>
    <row r="4156" spans="2:25" customFormat="1" ht="15.75" customHeight="1" x14ac:dyDescent="0.2">
      <c r="B4156" s="1227" t="s">
        <v>1107</v>
      </c>
      <c r="C4156" s="1198" t="s">
        <v>783</v>
      </c>
      <c r="D4156" s="1198" t="s">
        <v>1105</v>
      </c>
      <c r="E4156" s="1199">
        <v>49</v>
      </c>
      <c r="F4156" s="1199">
        <v>19.020000000000003</v>
      </c>
      <c r="G4156" s="1200">
        <v>194</v>
      </c>
      <c r="H4156" s="1201">
        <v>9.99</v>
      </c>
      <c r="I4156" s="1198" t="s">
        <v>1106</v>
      </c>
      <c r="J4156" s="1199">
        <v>19.989999999999998</v>
      </c>
      <c r="K4156" s="1198" t="s">
        <v>1693</v>
      </c>
      <c r="L4156" s="1202">
        <v>9.8000000000000004E-2</v>
      </c>
      <c r="M4156" s="1202">
        <f t="shared" si="26"/>
        <v>0.1285</v>
      </c>
      <c r="N4156" s="1202">
        <v>0.22</v>
      </c>
      <c r="O4156" s="1203">
        <f t="shared" si="27"/>
        <v>0.15610000000000002</v>
      </c>
      <c r="P4156" s="1202">
        <v>0.22</v>
      </c>
      <c r="Q4156" s="1203">
        <f t="shared" si="28"/>
        <v>0.1338</v>
      </c>
      <c r="R4156" s="1202">
        <v>0.15</v>
      </c>
      <c r="S4156" s="1197"/>
      <c r="T4156" s="1197"/>
      <c r="U4156" s="1197"/>
      <c r="V4156" s="1197"/>
      <c r="W4156" s="1197"/>
      <c r="X4156" s="1204" t="s">
        <v>763</v>
      </c>
      <c r="Y4156" s="729"/>
    </row>
    <row r="4157" spans="2:25" customFormat="1" ht="15.75" customHeight="1" x14ac:dyDescent="0.2">
      <c r="B4157" s="1227" t="s">
        <v>1108</v>
      </c>
      <c r="C4157" s="1198" t="s">
        <v>783</v>
      </c>
      <c r="D4157" s="1198" t="s">
        <v>1105</v>
      </c>
      <c r="E4157" s="1199">
        <v>49</v>
      </c>
      <c r="F4157" s="1199">
        <v>19.020000000000003</v>
      </c>
      <c r="G4157" s="1200">
        <v>194</v>
      </c>
      <c r="H4157" s="1201">
        <v>9.99</v>
      </c>
      <c r="I4157" s="1198" t="s">
        <v>1106</v>
      </c>
      <c r="J4157" s="1199">
        <v>19.989999999999998</v>
      </c>
      <c r="K4157" s="1198" t="s">
        <v>1693</v>
      </c>
      <c r="L4157" s="1202">
        <v>9.8000000000000004E-2</v>
      </c>
      <c r="M4157" s="1202">
        <f t="shared" si="26"/>
        <v>0.1285</v>
      </c>
      <c r="N4157" s="1202">
        <v>0.22</v>
      </c>
      <c r="O4157" s="1203">
        <f t="shared" si="27"/>
        <v>0.15610000000000002</v>
      </c>
      <c r="P4157" s="1202">
        <v>0.22</v>
      </c>
      <c r="Q4157" s="1203">
        <f t="shared" si="28"/>
        <v>0.1338</v>
      </c>
      <c r="R4157" s="1202">
        <v>0.15</v>
      </c>
      <c r="S4157" s="1197"/>
      <c r="T4157" s="1197"/>
      <c r="U4157" s="1197"/>
      <c r="V4157" s="1197"/>
      <c r="W4157" s="1197"/>
      <c r="X4157" s="1204" t="s">
        <v>763</v>
      </c>
      <c r="Y4157" s="729"/>
    </row>
    <row r="4158" spans="2:25" customFormat="1" ht="15.75" customHeight="1" x14ac:dyDescent="0.2">
      <c r="B4158" s="1227" t="s">
        <v>1109</v>
      </c>
      <c r="C4158" s="1198" t="s">
        <v>783</v>
      </c>
      <c r="D4158" s="1198" t="s">
        <v>1638</v>
      </c>
      <c r="E4158" s="1199">
        <v>54</v>
      </c>
      <c r="F4158" s="1199">
        <v>54</v>
      </c>
      <c r="G4158" s="1200">
        <v>562</v>
      </c>
      <c r="H4158" s="1201"/>
      <c r="I4158" s="1198"/>
      <c r="J4158" s="1199"/>
      <c r="K4158" s="1198"/>
      <c r="L4158" s="1202">
        <v>9.6000000000000002E-2</v>
      </c>
      <c r="M4158" s="1202">
        <f t="shared" si="26"/>
        <v>0.1285</v>
      </c>
      <c r="N4158" s="1202">
        <v>0.22</v>
      </c>
      <c r="O4158" s="1203">
        <f t="shared" si="27"/>
        <v>0.15610000000000002</v>
      </c>
      <c r="P4158" s="1202">
        <v>0.22</v>
      </c>
      <c r="Q4158" s="1203">
        <f t="shared" si="28"/>
        <v>0.1338</v>
      </c>
      <c r="R4158" s="1202">
        <v>0.15</v>
      </c>
      <c r="S4158" s="1197"/>
      <c r="T4158" s="1197"/>
      <c r="U4158" s="1197"/>
      <c r="V4158" s="1197"/>
      <c r="W4158" s="1197"/>
      <c r="X4158" s="1204" t="s">
        <v>763</v>
      </c>
      <c r="Y4158" s="729"/>
    </row>
    <row r="4159" spans="2:25" customFormat="1" ht="15.75" customHeight="1" x14ac:dyDescent="0.2">
      <c r="B4159" s="1227" t="s">
        <v>1110</v>
      </c>
      <c r="C4159" s="1198" t="s">
        <v>783</v>
      </c>
      <c r="D4159" s="1198" t="s">
        <v>929</v>
      </c>
      <c r="E4159" s="1199">
        <v>59</v>
      </c>
      <c r="F4159" s="1199">
        <v>39</v>
      </c>
      <c r="G4159" s="1200">
        <v>397</v>
      </c>
      <c r="H4159" s="1201"/>
      <c r="I4159" s="1198"/>
      <c r="J4159" s="1199">
        <v>20</v>
      </c>
      <c r="K4159" s="1198" t="s">
        <v>1693</v>
      </c>
      <c r="L4159" s="1202">
        <v>9.8000000000000004E-2</v>
      </c>
      <c r="M4159" s="1202">
        <f t="shared" si="26"/>
        <v>0.1285</v>
      </c>
      <c r="N4159" s="1202">
        <v>0.22</v>
      </c>
      <c r="O4159" s="1203">
        <f t="shared" si="27"/>
        <v>0.15610000000000002</v>
      </c>
      <c r="P4159" s="1202">
        <v>0.22</v>
      </c>
      <c r="Q4159" s="1203">
        <f t="shared" si="28"/>
        <v>0.1338</v>
      </c>
      <c r="R4159" s="1202">
        <v>0.15</v>
      </c>
      <c r="S4159" s="1197"/>
      <c r="T4159" s="1197"/>
      <c r="U4159" s="1197"/>
      <c r="V4159" s="1197"/>
      <c r="W4159" s="1197"/>
      <c r="X4159" s="1204" t="s">
        <v>390</v>
      </c>
      <c r="Y4159" s="729"/>
    </row>
    <row r="4160" spans="2:25" customFormat="1" ht="15.75" customHeight="1" x14ac:dyDescent="0.2">
      <c r="B4160" s="1227" t="s">
        <v>1111</v>
      </c>
      <c r="C4160" s="1198" t="s">
        <v>783</v>
      </c>
      <c r="D4160" s="1198" t="s">
        <v>929</v>
      </c>
      <c r="E4160" s="1199">
        <v>59</v>
      </c>
      <c r="F4160" s="1199">
        <v>44</v>
      </c>
      <c r="G4160" s="1200">
        <v>448</v>
      </c>
      <c r="H4160" s="1201"/>
      <c r="I4160" s="1198"/>
      <c r="J4160" s="1199">
        <v>15</v>
      </c>
      <c r="K4160" s="1198" t="s">
        <v>1693</v>
      </c>
      <c r="L4160" s="1202">
        <v>9.8000000000000004E-2</v>
      </c>
      <c r="M4160" s="1202">
        <f t="shared" si="26"/>
        <v>0.1285</v>
      </c>
      <c r="N4160" s="1202">
        <v>0.22</v>
      </c>
      <c r="O4160" s="1203">
        <f t="shared" si="27"/>
        <v>0.15610000000000002</v>
      </c>
      <c r="P4160" s="1202">
        <v>0.22</v>
      </c>
      <c r="Q4160" s="1203">
        <f t="shared" si="28"/>
        <v>0.1338</v>
      </c>
      <c r="R4160" s="1202">
        <v>0.15</v>
      </c>
      <c r="S4160" s="1197"/>
      <c r="T4160" s="1197"/>
      <c r="U4160" s="1197"/>
      <c r="V4160" s="1197"/>
      <c r="W4160" s="1197"/>
      <c r="X4160" s="1204" t="s">
        <v>390</v>
      </c>
      <c r="Y4160" s="729"/>
    </row>
    <row r="4161" spans="2:25" customFormat="1" ht="15.75" customHeight="1" x14ac:dyDescent="0.2">
      <c r="B4161" s="1227" t="s">
        <v>1112</v>
      </c>
      <c r="C4161" s="1198" t="s">
        <v>783</v>
      </c>
      <c r="D4161" s="1198" t="s">
        <v>929</v>
      </c>
      <c r="E4161" s="1199">
        <v>59</v>
      </c>
      <c r="F4161" s="1199">
        <v>44</v>
      </c>
      <c r="G4161" s="1200">
        <v>448</v>
      </c>
      <c r="H4161" s="1201"/>
      <c r="I4161" s="1198"/>
      <c r="J4161" s="1199">
        <v>15</v>
      </c>
      <c r="K4161" s="1198" t="s">
        <v>1693</v>
      </c>
      <c r="L4161" s="1202">
        <v>9.8000000000000004E-2</v>
      </c>
      <c r="M4161" s="1202">
        <f t="shared" si="26"/>
        <v>0.1285</v>
      </c>
      <c r="N4161" s="1202">
        <v>0.22</v>
      </c>
      <c r="O4161" s="1203">
        <f t="shared" si="27"/>
        <v>0.15610000000000002</v>
      </c>
      <c r="P4161" s="1202">
        <v>0.22</v>
      </c>
      <c r="Q4161" s="1203">
        <f t="shared" si="28"/>
        <v>0.1338</v>
      </c>
      <c r="R4161" s="1202">
        <v>0.15</v>
      </c>
      <c r="S4161" s="1197"/>
      <c r="T4161" s="1197"/>
      <c r="U4161" s="1197"/>
      <c r="V4161" s="1197"/>
      <c r="W4161" s="1197"/>
      <c r="X4161" s="1204" t="s">
        <v>390</v>
      </c>
      <c r="Y4161" s="729"/>
    </row>
    <row r="4162" spans="2:25" customFormat="1" ht="15.75" customHeight="1" x14ac:dyDescent="0.2">
      <c r="B4162" s="1227" t="s">
        <v>1113</v>
      </c>
      <c r="C4162" s="1198" t="s">
        <v>783</v>
      </c>
      <c r="D4162" s="1198" t="s">
        <v>929</v>
      </c>
      <c r="E4162" s="1199">
        <v>69</v>
      </c>
      <c r="F4162" s="1199">
        <v>54</v>
      </c>
      <c r="G4162" s="1200">
        <v>562</v>
      </c>
      <c r="H4162" s="1201"/>
      <c r="I4162" s="1198"/>
      <c r="J4162" s="1199">
        <v>15</v>
      </c>
      <c r="K4162" s="1198" t="s">
        <v>1693</v>
      </c>
      <c r="L4162" s="1202">
        <v>9.6000000000000002E-2</v>
      </c>
      <c r="M4162" s="1202">
        <f t="shared" si="26"/>
        <v>0.1285</v>
      </c>
      <c r="N4162" s="1202">
        <v>0.22</v>
      </c>
      <c r="O4162" s="1203">
        <f t="shared" si="27"/>
        <v>0.15610000000000002</v>
      </c>
      <c r="P4162" s="1202">
        <v>0.22</v>
      </c>
      <c r="Q4162" s="1203">
        <f t="shared" si="28"/>
        <v>0.1338</v>
      </c>
      <c r="R4162" s="1202">
        <v>0.15</v>
      </c>
      <c r="S4162" s="1197"/>
      <c r="T4162" s="1197"/>
      <c r="U4162" s="1197"/>
      <c r="V4162" s="1197"/>
      <c r="W4162" s="1197"/>
      <c r="X4162" s="1204" t="s">
        <v>390</v>
      </c>
      <c r="Y4162" s="729"/>
    </row>
    <row r="4163" spans="2:25" customFormat="1" ht="15.75" customHeight="1" x14ac:dyDescent="0.2">
      <c r="B4163" s="1227" t="s">
        <v>1114</v>
      </c>
      <c r="C4163" s="1198" t="s">
        <v>783</v>
      </c>
      <c r="D4163" s="1198" t="s">
        <v>929</v>
      </c>
      <c r="E4163" s="1199">
        <v>69</v>
      </c>
      <c r="F4163" s="1199">
        <v>54</v>
      </c>
      <c r="G4163" s="1200">
        <v>562</v>
      </c>
      <c r="H4163" s="1201"/>
      <c r="I4163" s="1198"/>
      <c r="J4163" s="1199">
        <v>15</v>
      </c>
      <c r="K4163" s="1198" t="s">
        <v>1693</v>
      </c>
      <c r="L4163" s="1202">
        <v>9.6000000000000002E-2</v>
      </c>
      <c r="M4163" s="1202">
        <f t="shared" si="26"/>
        <v>0.1285</v>
      </c>
      <c r="N4163" s="1202">
        <v>0.22</v>
      </c>
      <c r="O4163" s="1203">
        <f t="shared" si="27"/>
        <v>0.15610000000000002</v>
      </c>
      <c r="P4163" s="1202">
        <v>0.22</v>
      </c>
      <c r="Q4163" s="1203">
        <f t="shared" si="28"/>
        <v>0.1338</v>
      </c>
      <c r="R4163" s="1202">
        <v>0.15</v>
      </c>
      <c r="S4163" s="1197"/>
      <c r="T4163" s="1197"/>
      <c r="U4163" s="1197"/>
      <c r="V4163" s="1197"/>
      <c r="W4163" s="1197"/>
      <c r="X4163" s="1204" t="s">
        <v>390</v>
      </c>
      <c r="Y4163" s="729"/>
    </row>
    <row r="4164" spans="2:25" customFormat="1" ht="15.75" customHeight="1" x14ac:dyDescent="0.2">
      <c r="B4164" s="1227" t="s">
        <v>1115</v>
      </c>
      <c r="C4164" s="1198" t="s">
        <v>783</v>
      </c>
      <c r="D4164" s="1198" t="s">
        <v>929</v>
      </c>
      <c r="E4164" s="1199">
        <v>69</v>
      </c>
      <c r="F4164" s="1199">
        <v>54</v>
      </c>
      <c r="G4164" s="1200">
        <v>562</v>
      </c>
      <c r="H4164" s="1201"/>
      <c r="I4164" s="1198"/>
      <c r="J4164" s="1199">
        <v>15</v>
      </c>
      <c r="K4164" s="1198" t="s">
        <v>1693</v>
      </c>
      <c r="L4164" s="1202">
        <v>9.6000000000000002E-2</v>
      </c>
      <c r="M4164" s="1202">
        <f t="shared" si="26"/>
        <v>0.1285</v>
      </c>
      <c r="N4164" s="1202">
        <v>0.22</v>
      </c>
      <c r="O4164" s="1203">
        <f t="shared" si="27"/>
        <v>0.15610000000000002</v>
      </c>
      <c r="P4164" s="1202">
        <v>0.22</v>
      </c>
      <c r="Q4164" s="1203">
        <f t="shared" si="28"/>
        <v>0.1338</v>
      </c>
      <c r="R4164" s="1202">
        <v>0.15</v>
      </c>
      <c r="S4164" s="1197"/>
      <c r="T4164" s="1197"/>
      <c r="U4164" s="1197"/>
      <c r="V4164" s="1197"/>
      <c r="W4164" s="1197"/>
      <c r="X4164" s="1204" t="s">
        <v>390</v>
      </c>
      <c r="Y4164" s="729"/>
    </row>
    <row r="4165" spans="2:25" customFormat="1" ht="15.75" customHeight="1" x14ac:dyDescent="0.2">
      <c r="B4165" s="1227" t="s">
        <v>1116</v>
      </c>
      <c r="C4165" s="1198" t="s">
        <v>783</v>
      </c>
      <c r="D4165" s="1198" t="s">
        <v>929</v>
      </c>
      <c r="E4165" s="1199">
        <v>69</v>
      </c>
      <c r="F4165" s="1199">
        <v>54</v>
      </c>
      <c r="G4165" s="1200">
        <v>562</v>
      </c>
      <c r="H4165" s="1201"/>
      <c r="I4165" s="1198"/>
      <c r="J4165" s="1199">
        <v>15</v>
      </c>
      <c r="K4165" s="1198" t="s">
        <v>1693</v>
      </c>
      <c r="L4165" s="1202">
        <v>9.6000000000000002E-2</v>
      </c>
      <c r="M4165" s="1202">
        <f t="shared" si="26"/>
        <v>0.1285</v>
      </c>
      <c r="N4165" s="1202">
        <v>0.22</v>
      </c>
      <c r="O4165" s="1203">
        <f t="shared" si="27"/>
        <v>0.15610000000000002</v>
      </c>
      <c r="P4165" s="1202">
        <v>0.22</v>
      </c>
      <c r="Q4165" s="1203">
        <f t="shared" si="28"/>
        <v>0.1338</v>
      </c>
      <c r="R4165" s="1202">
        <v>0.15</v>
      </c>
      <c r="S4165" s="1197"/>
      <c r="T4165" s="1197"/>
      <c r="U4165" s="1197"/>
      <c r="V4165" s="1197"/>
      <c r="W4165" s="1197"/>
      <c r="X4165" s="1204" t="s">
        <v>390</v>
      </c>
      <c r="Y4165" s="729"/>
    </row>
    <row r="4166" spans="2:25" customFormat="1" ht="15.75" customHeight="1" x14ac:dyDescent="0.2">
      <c r="B4166" s="1227" t="s">
        <v>1117</v>
      </c>
      <c r="C4166" s="1198" t="s">
        <v>783</v>
      </c>
      <c r="D4166" s="1198" t="s">
        <v>1638</v>
      </c>
      <c r="E4166" s="1199">
        <v>79</v>
      </c>
      <c r="F4166" s="1199">
        <v>79</v>
      </c>
      <c r="G4166" s="1200">
        <v>897</v>
      </c>
      <c r="H4166" s="1201"/>
      <c r="I4166" s="1198"/>
      <c r="J4166" s="1199"/>
      <c r="K4166" s="1198"/>
      <c r="L4166" s="1202">
        <v>8.7999999999999995E-2</v>
      </c>
      <c r="M4166" s="1202">
        <f t="shared" si="26"/>
        <v>0.1285</v>
      </c>
      <c r="N4166" s="1202">
        <v>0.22</v>
      </c>
      <c r="O4166" s="1203">
        <f t="shared" si="27"/>
        <v>0.15610000000000002</v>
      </c>
      <c r="P4166" s="1202">
        <v>0.22</v>
      </c>
      <c r="Q4166" s="1203">
        <f t="shared" si="28"/>
        <v>0.1338</v>
      </c>
      <c r="R4166" s="1202">
        <v>0.15</v>
      </c>
      <c r="S4166" s="1197"/>
      <c r="T4166" s="1197"/>
      <c r="U4166" s="1197"/>
      <c r="V4166" s="1197"/>
      <c r="W4166" s="1197"/>
      <c r="X4166" s="1204" t="s">
        <v>390</v>
      </c>
      <c r="Y4166" s="729"/>
    </row>
    <row r="4167" spans="2:25" customFormat="1" ht="15.75" customHeight="1" x14ac:dyDescent="0.2">
      <c r="B4167" s="1227" t="s">
        <v>1118</v>
      </c>
      <c r="C4167" s="1198" t="s">
        <v>783</v>
      </c>
      <c r="D4167" s="1198" t="s">
        <v>929</v>
      </c>
      <c r="E4167" s="1199">
        <v>79</v>
      </c>
      <c r="F4167" s="1199">
        <v>59</v>
      </c>
      <c r="G4167" s="1200">
        <v>655</v>
      </c>
      <c r="H4167" s="1201"/>
      <c r="I4167" s="1198"/>
      <c r="J4167" s="1199">
        <v>20</v>
      </c>
      <c r="K4167" s="1198" t="s">
        <v>1693</v>
      </c>
      <c r="L4167" s="1202">
        <v>0.09</v>
      </c>
      <c r="M4167" s="1202">
        <f t="shared" si="26"/>
        <v>0.1285</v>
      </c>
      <c r="N4167" s="1202">
        <v>0.22</v>
      </c>
      <c r="O4167" s="1203">
        <f t="shared" si="27"/>
        <v>0.15610000000000002</v>
      </c>
      <c r="P4167" s="1202">
        <v>0.22</v>
      </c>
      <c r="Q4167" s="1203">
        <f t="shared" si="28"/>
        <v>0.1338</v>
      </c>
      <c r="R4167" s="1202">
        <v>0.15</v>
      </c>
      <c r="S4167" s="1197"/>
      <c r="T4167" s="1197"/>
      <c r="U4167" s="1197"/>
      <c r="V4167" s="1197"/>
      <c r="W4167" s="1197"/>
      <c r="X4167" s="1204" t="s">
        <v>390</v>
      </c>
      <c r="Y4167" s="729"/>
    </row>
    <row r="4168" spans="2:25" customFormat="1" ht="15.75" customHeight="1" x14ac:dyDescent="0.2">
      <c r="B4168" s="1227" t="s">
        <v>1119</v>
      </c>
      <c r="C4168" s="1198" t="s">
        <v>783</v>
      </c>
      <c r="D4168" s="1198" t="s">
        <v>929</v>
      </c>
      <c r="E4168" s="1199">
        <v>79</v>
      </c>
      <c r="F4168" s="1199">
        <v>64</v>
      </c>
      <c r="G4168" s="1200">
        <v>711</v>
      </c>
      <c r="H4168" s="1201"/>
      <c r="I4168" s="1198"/>
      <c r="J4168" s="1199">
        <v>15</v>
      </c>
      <c r="K4168" s="1198" t="s">
        <v>1693</v>
      </c>
      <c r="L4168" s="1202">
        <v>0.09</v>
      </c>
      <c r="M4168" s="1202">
        <f t="shared" si="26"/>
        <v>0.1285</v>
      </c>
      <c r="N4168" s="1202">
        <v>0.22</v>
      </c>
      <c r="O4168" s="1203">
        <f t="shared" si="27"/>
        <v>0.15610000000000002</v>
      </c>
      <c r="P4168" s="1202">
        <v>0.22</v>
      </c>
      <c r="Q4168" s="1203">
        <f t="shared" si="28"/>
        <v>0.1338</v>
      </c>
      <c r="R4168" s="1202">
        <v>0.15</v>
      </c>
      <c r="S4168" s="1197"/>
      <c r="T4168" s="1197"/>
      <c r="U4168" s="1197"/>
      <c r="V4168" s="1197"/>
      <c r="W4168" s="1197"/>
      <c r="X4168" s="1204" t="s">
        <v>390</v>
      </c>
      <c r="Y4168" s="729"/>
    </row>
    <row r="4169" spans="2:25" customFormat="1" ht="15.75" customHeight="1" x14ac:dyDescent="0.2">
      <c r="B4169" s="1227" t="s">
        <v>1120</v>
      </c>
      <c r="C4169" s="1198" t="s">
        <v>783</v>
      </c>
      <c r="D4169" s="1198" t="s">
        <v>929</v>
      </c>
      <c r="E4169" s="1199">
        <v>79</v>
      </c>
      <c r="F4169" s="1199">
        <v>64</v>
      </c>
      <c r="G4169" s="1200">
        <v>711</v>
      </c>
      <c r="H4169" s="1201"/>
      <c r="I4169" s="1198"/>
      <c r="J4169" s="1199">
        <v>15</v>
      </c>
      <c r="K4169" s="1198" t="s">
        <v>1693</v>
      </c>
      <c r="L4169" s="1202">
        <v>0.09</v>
      </c>
      <c r="M4169" s="1202">
        <f t="shared" si="26"/>
        <v>0.1285</v>
      </c>
      <c r="N4169" s="1202">
        <v>0.22</v>
      </c>
      <c r="O4169" s="1203">
        <f t="shared" si="27"/>
        <v>0.15610000000000002</v>
      </c>
      <c r="P4169" s="1202">
        <v>0.22</v>
      </c>
      <c r="Q4169" s="1203">
        <f t="shared" si="28"/>
        <v>0.1338</v>
      </c>
      <c r="R4169" s="1202">
        <v>0.15</v>
      </c>
      <c r="S4169" s="1197"/>
      <c r="T4169" s="1197"/>
      <c r="U4169" s="1197"/>
      <c r="V4169" s="1197"/>
      <c r="W4169" s="1197"/>
      <c r="X4169" s="1204" t="s">
        <v>390</v>
      </c>
      <c r="Y4169" s="729"/>
    </row>
    <row r="4170" spans="2:25" customFormat="1" ht="15.75" customHeight="1" x14ac:dyDescent="0.2">
      <c r="B4170" s="1227" t="s">
        <v>1121</v>
      </c>
      <c r="C4170" s="1198" t="s">
        <v>783</v>
      </c>
      <c r="D4170" s="1198" t="s">
        <v>1638</v>
      </c>
      <c r="E4170" s="1199">
        <v>95</v>
      </c>
      <c r="F4170" s="1199">
        <v>95</v>
      </c>
      <c r="G4170" s="1200">
        <v>1104</v>
      </c>
      <c r="H4170" s="1201"/>
      <c r="I4170" s="1198"/>
      <c r="J4170" s="1199"/>
      <c r="K4170" s="1198"/>
      <c r="L4170" s="1202">
        <v>8.5999999999999993E-2</v>
      </c>
      <c r="M4170" s="1202">
        <f t="shared" si="26"/>
        <v>0.1285</v>
      </c>
      <c r="N4170" s="1202">
        <v>0.22</v>
      </c>
      <c r="O4170" s="1203">
        <f t="shared" si="27"/>
        <v>0.15610000000000002</v>
      </c>
      <c r="P4170" s="1202">
        <v>0.22</v>
      </c>
      <c r="Q4170" s="1203">
        <f t="shared" si="28"/>
        <v>0.1338</v>
      </c>
      <c r="R4170" s="1202">
        <v>0.15</v>
      </c>
      <c r="S4170" s="1197"/>
      <c r="T4170" s="1197"/>
      <c r="U4170" s="1197"/>
      <c r="V4170" s="1197"/>
      <c r="W4170" s="1197"/>
      <c r="X4170" s="1204" t="s">
        <v>390</v>
      </c>
      <c r="Y4170" s="729"/>
    </row>
    <row r="4171" spans="2:25" customFormat="1" ht="15.75" customHeight="1" x14ac:dyDescent="0.2">
      <c r="B4171" s="1227" t="s">
        <v>1122</v>
      </c>
      <c r="C4171" s="1198" t="s">
        <v>783</v>
      </c>
      <c r="D4171" s="1198" t="s">
        <v>929</v>
      </c>
      <c r="E4171" s="1199">
        <v>99</v>
      </c>
      <c r="F4171" s="1199">
        <v>84</v>
      </c>
      <c r="G4171" s="1200">
        <v>976</v>
      </c>
      <c r="H4171" s="1201"/>
      <c r="I4171" s="1198"/>
      <c r="J4171" s="1199">
        <v>15</v>
      </c>
      <c r="K4171" s="1198" t="s">
        <v>1693</v>
      </c>
      <c r="L4171" s="1202">
        <v>8.5999999999999993E-2</v>
      </c>
      <c r="M4171" s="1202">
        <f t="shared" si="26"/>
        <v>0.1285</v>
      </c>
      <c r="N4171" s="1202">
        <v>0.22</v>
      </c>
      <c r="O4171" s="1203">
        <f t="shared" si="27"/>
        <v>0.15610000000000002</v>
      </c>
      <c r="P4171" s="1202">
        <v>0.22</v>
      </c>
      <c r="Q4171" s="1203">
        <f t="shared" si="28"/>
        <v>0.1338</v>
      </c>
      <c r="R4171" s="1202">
        <v>0.15</v>
      </c>
      <c r="S4171" s="1197"/>
      <c r="T4171" s="1197"/>
      <c r="U4171" s="1197"/>
      <c r="V4171" s="1197"/>
      <c r="W4171" s="1197"/>
      <c r="X4171" s="1204" t="s">
        <v>390</v>
      </c>
      <c r="Y4171" s="729"/>
    </row>
    <row r="4172" spans="2:25" customFormat="1" ht="15.75" customHeight="1" x14ac:dyDescent="0.2">
      <c r="B4172" s="1227" t="s">
        <v>1123</v>
      </c>
      <c r="C4172" s="1198" t="s">
        <v>783</v>
      </c>
      <c r="D4172" s="1198" t="s">
        <v>929</v>
      </c>
      <c r="E4172" s="1199">
        <v>99</v>
      </c>
      <c r="F4172" s="1199">
        <v>84</v>
      </c>
      <c r="G4172" s="1200">
        <v>976</v>
      </c>
      <c r="H4172" s="1201"/>
      <c r="I4172" s="1198"/>
      <c r="J4172" s="1199">
        <v>15</v>
      </c>
      <c r="K4172" s="1198" t="s">
        <v>1693</v>
      </c>
      <c r="L4172" s="1202">
        <v>8.5999999999999993E-2</v>
      </c>
      <c r="M4172" s="1202">
        <f t="shared" si="26"/>
        <v>0.1285</v>
      </c>
      <c r="N4172" s="1202">
        <v>0.22</v>
      </c>
      <c r="O4172" s="1203">
        <f t="shared" si="27"/>
        <v>0.15610000000000002</v>
      </c>
      <c r="P4172" s="1202">
        <v>0.22</v>
      </c>
      <c r="Q4172" s="1203">
        <f t="shared" si="28"/>
        <v>0.1338</v>
      </c>
      <c r="R4172" s="1202">
        <v>0.15</v>
      </c>
      <c r="S4172" s="1197"/>
      <c r="T4172" s="1197"/>
      <c r="U4172" s="1197"/>
      <c r="V4172" s="1197"/>
      <c r="W4172" s="1197"/>
      <c r="X4172" s="1204" t="s">
        <v>390</v>
      </c>
      <c r="Y4172" s="729"/>
    </row>
    <row r="4173" spans="2:25" customFormat="1" ht="15.75" customHeight="1" x14ac:dyDescent="0.2">
      <c r="B4173" s="1227" t="s">
        <v>1124</v>
      </c>
      <c r="C4173" s="1198" t="s">
        <v>783</v>
      </c>
      <c r="D4173" s="1198" t="s">
        <v>929</v>
      </c>
      <c r="E4173" s="1199">
        <v>99</v>
      </c>
      <c r="F4173" s="1199">
        <v>84</v>
      </c>
      <c r="G4173" s="1200">
        <v>976</v>
      </c>
      <c r="H4173" s="1201"/>
      <c r="I4173" s="1198"/>
      <c r="J4173" s="1199">
        <v>15</v>
      </c>
      <c r="K4173" s="1198" t="s">
        <v>1693</v>
      </c>
      <c r="L4173" s="1202">
        <v>8.5999999999999993E-2</v>
      </c>
      <c r="M4173" s="1202">
        <f t="shared" si="26"/>
        <v>0.1285</v>
      </c>
      <c r="N4173" s="1202">
        <v>0.22</v>
      </c>
      <c r="O4173" s="1203">
        <f t="shared" si="27"/>
        <v>0.15610000000000002</v>
      </c>
      <c r="P4173" s="1202">
        <v>0.22</v>
      </c>
      <c r="Q4173" s="1203">
        <f t="shared" si="28"/>
        <v>0.1338</v>
      </c>
      <c r="R4173" s="1202">
        <v>0.15</v>
      </c>
      <c r="S4173" s="1197"/>
      <c r="T4173" s="1197"/>
      <c r="U4173" s="1197"/>
      <c r="V4173" s="1197"/>
      <c r="W4173" s="1197"/>
      <c r="X4173" s="1204" t="s">
        <v>390</v>
      </c>
      <c r="Y4173" s="729"/>
    </row>
    <row r="4174" spans="2:25" customFormat="1" ht="15.75" customHeight="1" x14ac:dyDescent="0.2">
      <c r="B4174" s="1227" t="s">
        <v>1125</v>
      </c>
      <c r="C4174" s="1198" t="s">
        <v>783</v>
      </c>
      <c r="D4174" s="1198" t="s">
        <v>1638</v>
      </c>
      <c r="E4174" s="1199">
        <v>120</v>
      </c>
      <c r="F4174" s="1199">
        <v>120</v>
      </c>
      <c r="G4174" s="1200">
        <v>1428</v>
      </c>
      <c r="H4174" s="1201"/>
      <c r="I4174" s="1198"/>
      <c r="J4174" s="1199"/>
      <c r="K4174" s="1198"/>
      <c r="L4174" s="1202">
        <v>8.4000000000000005E-2</v>
      </c>
      <c r="M4174" s="1202">
        <f t="shared" si="26"/>
        <v>0.1285</v>
      </c>
      <c r="N4174" s="1202">
        <v>0.22</v>
      </c>
      <c r="O4174" s="1203">
        <f t="shared" si="27"/>
        <v>0.15610000000000002</v>
      </c>
      <c r="P4174" s="1202">
        <v>0.22</v>
      </c>
      <c r="Q4174" s="1203">
        <f t="shared" si="28"/>
        <v>0.1338</v>
      </c>
      <c r="R4174" s="1202">
        <v>0.15</v>
      </c>
      <c r="S4174" s="1197"/>
      <c r="T4174" s="1197"/>
      <c r="U4174" s="1197"/>
      <c r="V4174" s="1197"/>
      <c r="W4174" s="1197"/>
      <c r="X4174" s="1204" t="s">
        <v>390</v>
      </c>
      <c r="Y4174" s="729"/>
    </row>
    <row r="4175" spans="2:25" customFormat="1" ht="15.75" customHeight="1" x14ac:dyDescent="0.2">
      <c r="B4175" s="1227" t="s">
        <v>1126</v>
      </c>
      <c r="C4175" s="1198" t="s">
        <v>2810</v>
      </c>
      <c r="D4175" s="1198" t="s">
        <v>2295</v>
      </c>
      <c r="E4175" s="1199">
        <v>12</v>
      </c>
      <c r="F4175" s="1199">
        <v>10</v>
      </c>
      <c r="G4175" s="1200">
        <v>83</v>
      </c>
      <c r="H4175" s="1201">
        <v>2</v>
      </c>
      <c r="I4175" s="1198" t="s">
        <v>1127</v>
      </c>
      <c r="J4175" s="1197"/>
      <c r="K4175" s="1198"/>
      <c r="L4175" s="1202">
        <v>0.12</v>
      </c>
      <c r="M4175" s="1202">
        <f t="shared" si="26"/>
        <v>0.1285</v>
      </c>
      <c r="N4175" s="1202">
        <v>0.22</v>
      </c>
      <c r="O4175" s="1203">
        <f t="shared" si="27"/>
        <v>0.15610000000000002</v>
      </c>
      <c r="P4175" s="1202">
        <v>0.22</v>
      </c>
      <c r="Q4175" s="1203">
        <f t="shared" si="28"/>
        <v>0.1338</v>
      </c>
      <c r="R4175" s="1202">
        <v>0.15</v>
      </c>
      <c r="S4175" s="1197"/>
      <c r="T4175" s="1197"/>
      <c r="U4175" s="1197"/>
      <c r="V4175" s="1197"/>
      <c r="W4175" s="1197"/>
      <c r="X4175" s="1204" t="s">
        <v>2045</v>
      </c>
      <c r="Y4175" s="729"/>
    </row>
    <row r="4176" spans="2:25" customFormat="1" ht="15.75" customHeight="1" x14ac:dyDescent="0.2">
      <c r="B4176" s="1227" t="s">
        <v>1128</v>
      </c>
      <c r="C4176" s="1198" t="s">
        <v>2810</v>
      </c>
      <c r="D4176" s="1198" t="s">
        <v>1638</v>
      </c>
      <c r="E4176" s="1199">
        <v>15</v>
      </c>
      <c r="F4176" s="1199">
        <v>15</v>
      </c>
      <c r="G4176" s="1200">
        <v>100</v>
      </c>
      <c r="H4176" s="1201"/>
      <c r="I4176" s="1198"/>
      <c r="J4176" s="1199"/>
      <c r="K4176" s="1198"/>
      <c r="L4176" s="1202">
        <v>0.15</v>
      </c>
      <c r="M4176" s="1202">
        <f t="shared" si="26"/>
        <v>0.1285</v>
      </c>
      <c r="N4176" s="1202">
        <v>0.22</v>
      </c>
      <c r="O4176" s="1203">
        <f t="shared" si="27"/>
        <v>8.6099999999999996E-2</v>
      </c>
      <c r="P4176" s="1202">
        <v>0.15</v>
      </c>
      <c r="Q4176" s="1203">
        <f t="shared" si="28"/>
        <v>0.1338</v>
      </c>
      <c r="R4176" s="1202">
        <v>0.15</v>
      </c>
      <c r="S4176" s="1197"/>
      <c r="T4176" s="1197"/>
      <c r="U4176" s="1197"/>
      <c r="V4176" s="1197"/>
      <c r="W4176" s="1197"/>
      <c r="X4176" s="1204" t="s">
        <v>2045</v>
      </c>
      <c r="Y4176" s="729"/>
    </row>
    <row r="4177" spans="2:25" customFormat="1" ht="15.75" customHeight="1" x14ac:dyDescent="0.2">
      <c r="B4177" s="1227" t="s">
        <v>1129</v>
      </c>
      <c r="C4177" s="1198" t="s">
        <v>2810</v>
      </c>
      <c r="D4177" s="1198" t="s">
        <v>1638</v>
      </c>
      <c r="E4177" s="1199">
        <v>15</v>
      </c>
      <c r="F4177" s="1199">
        <v>15</v>
      </c>
      <c r="G4177" s="1200">
        <v>125</v>
      </c>
      <c r="H4177" s="1201"/>
      <c r="I4177" s="1198"/>
      <c r="J4177" s="1199"/>
      <c r="K4177" s="1198"/>
      <c r="L4177" s="1202">
        <v>0.12</v>
      </c>
      <c r="M4177" s="1202">
        <f t="shared" si="26"/>
        <v>0.1285</v>
      </c>
      <c r="N4177" s="1202">
        <v>0.22</v>
      </c>
      <c r="O4177" s="1203">
        <f t="shared" si="27"/>
        <v>0.15610000000000002</v>
      </c>
      <c r="P4177" s="1202">
        <v>0.22</v>
      </c>
      <c r="Q4177" s="1203">
        <f t="shared" si="28"/>
        <v>0.1338</v>
      </c>
      <c r="R4177" s="1202">
        <v>0.15</v>
      </c>
      <c r="S4177" s="1197"/>
      <c r="T4177" s="1197"/>
      <c r="U4177" s="1197"/>
      <c r="V4177" s="1197"/>
      <c r="W4177" s="1197"/>
      <c r="X4177" s="1204" t="s">
        <v>2045</v>
      </c>
      <c r="Y4177" s="729"/>
    </row>
    <row r="4178" spans="2:25" customFormat="1" ht="15.75" customHeight="1" x14ac:dyDescent="0.2">
      <c r="B4178" s="1227" t="s">
        <v>1130</v>
      </c>
      <c r="C4178" s="1198" t="s">
        <v>2041</v>
      </c>
      <c r="D4178" s="1198" t="s">
        <v>2295</v>
      </c>
      <c r="E4178" s="1199">
        <v>15</v>
      </c>
      <c r="F4178" s="1199">
        <v>12.64</v>
      </c>
      <c r="G4178" s="1200">
        <v>105</v>
      </c>
      <c r="H4178" s="1201">
        <v>2.3599999999999994</v>
      </c>
      <c r="I4178" s="1198" t="s">
        <v>1127</v>
      </c>
      <c r="J4178" s="1197"/>
      <c r="K4178" s="1198"/>
      <c r="L4178" s="1202">
        <v>0.12</v>
      </c>
      <c r="M4178" s="1202">
        <f t="shared" si="26"/>
        <v>0.1285</v>
      </c>
      <c r="N4178" s="1202">
        <v>0.22</v>
      </c>
      <c r="O4178" s="1203">
        <f t="shared" si="27"/>
        <v>0.15610000000000002</v>
      </c>
      <c r="P4178" s="1202">
        <v>0.22</v>
      </c>
      <c r="Q4178" s="1203">
        <f t="shared" si="28"/>
        <v>0.1338</v>
      </c>
      <c r="R4178" s="1202">
        <v>0.15</v>
      </c>
      <c r="S4178" s="1197"/>
      <c r="T4178" s="1197"/>
      <c r="U4178" s="1197"/>
      <c r="V4178" s="1197"/>
      <c r="W4178" s="1197"/>
      <c r="X4178" s="1206" t="s">
        <v>2045</v>
      </c>
      <c r="Y4178" s="729"/>
    </row>
    <row r="4179" spans="2:25" customFormat="1" ht="15.75" customHeight="1" x14ac:dyDescent="0.2">
      <c r="B4179" s="1227" t="s">
        <v>1131</v>
      </c>
      <c r="C4179" s="1198" t="s">
        <v>2810</v>
      </c>
      <c r="D4179" s="1198" t="s">
        <v>1638</v>
      </c>
      <c r="E4179" s="1199">
        <v>18</v>
      </c>
      <c r="F4179" s="1199">
        <v>18</v>
      </c>
      <c r="G4179" s="1200">
        <v>150</v>
      </c>
      <c r="H4179" s="1201"/>
      <c r="I4179" s="1198"/>
      <c r="J4179" s="1199"/>
      <c r="K4179" s="1198"/>
      <c r="L4179" s="1202">
        <v>0.12</v>
      </c>
      <c r="M4179" s="1202">
        <f t="shared" si="26"/>
        <v>0.1285</v>
      </c>
      <c r="N4179" s="1202">
        <v>0.22</v>
      </c>
      <c r="O4179" s="1203">
        <f t="shared" si="27"/>
        <v>0.15610000000000002</v>
      </c>
      <c r="P4179" s="1202">
        <v>0.22</v>
      </c>
      <c r="Q4179" s="1203">
        <f t="shared" si="28"/>
        <v>0.1338</v>
      </c>
      <c r="R4179" s="1202">
        <v>0.15</v>
      </c>
      <c r="S4179" s="1197"/>
      <c r="T4179" s="1197"/>
      <c r="U4179" s="1197"/>
      <c r="V4179" s="1197"/>
      <c r="W4179" s="1197"/>
      <c r="X4179" s="1204" t="s">
        <v>2045</v>
      </c>
      <c r="Y4179" s="729"/>
    </row>
    <row r="4180" spans="2:25" customFormat="1" ht="15.75" customHeight="1" x14ac:dyDescent="0.2">
      <c r="B4180" s="1227" t="s">
        <v>1132</v>
      </c>
      <c r="C4180" s="1198" t="s">
        <v>2041</v>
      </c>
      <c r="D4180" s="1198" t="s">
        <v>2295</v>
      </c>
      <c r="E4180" s="1199">
        <v>18</v>
      </c>
      <c r="F4180" s="1199">
        <v>14.07</v>
      </c>
      <c r="G4180" s="1200">
        <v>117</v>
      </c>
      <c r="H4180" s="1201">
        <v>3.9299999999999997</v>
      </c>
      <c r="I4180" s="1198" t="s">
        <v>1133</v>
      </c>
      <c r="J4180" s="1197"/>
      <c r="K4180" s="1198"/>
      <c r="L4180" s="1202">
        <v>0.12</v>
      </c>
      <c r="M4180" s="1202">
        <f t="shared" si="26"/>
        <v>0.1285</v>
      </c>
      <c r="N4180" s="1202">
        <v>0.22</v>
      </c>
      <c r="O4180" s="1203">
        <f t="shared" si="27"/>
        <v>0.15610000000000002</v>
      </c>
      <c r="P4180" s="1202">
        <v>0.22</v>
      </c>
      <c r="Q4180" s="1203">
        <f t="shared" si="28"/>
        <v>0.1338</v>
      </c>
      <c r="R4180" s="1202">
        <v>0.15</v>
      </c>
      <c r="S4180" s="1197"/>
      <c r="T4180" s="1197"/>
      <c r="U4180" s="1197"/>
      <c r="V4180" s="1197"/>
      <c r="W4180" s="1197"/>
      <c r="X4180" s="1206" t="s">
        <v>2045</v>
      </c>
      <c r="Y4180" s="729"/>
    </row>
    <row r="4181" spans="2:25" customFormat="1" ht="15.75" customHeight="1" x14ac:dyDescent="0.2">
      <c r="B4181" s="1227" t="s">
        <v>1134</v>
      </c>
      <c r="C4181" s="1198" t="s">
        <v>2041</v>
      </c>
      <c r="D4181" s="1198" t="s">
        <v>2295</v>
      </c>
      <c r="E4181" s="1199">
        <v>20</v>
      </c>
      <c r="F4181" s="1199">
        <v>12.13</v>
      </c>
      <c r="G4181" s="1200">
        <v>101</v>
      </c>
      <c r="H4181" s="1201">
        <v>7.8699999999999992</v>
      </c>
      <c r="I4181" s="1198" t="s">
        <v>1135</v>
      </c>
      <c r="J4181" s="1197"/>
      <c r="K4181" s="1198"/>
      <c r="L4181" s="1202">
        <v>0.12</v>
      </c>
      <c r="M4181" s="1202">
        <f t="shared" si="26"/>
        <v>0.1285</v>
      </c>
      <c r="N4181" s="1202">
        <v>0.22</v>
      </c>
      <c r="O4181" s="1203">
        <f t="shared" si="27"/>
        <v>0.15610000000000002</v>
      </c>
      <c r="P4181" s="1202">
        <v>0.22</v>
      </c>
      <c r="Q4181" s="1203">
        <f t="shared" si="28"/>
        <v>0.1338</v>
      </c>
      <c r="R4181" s="1202">
        <v>0.15</v>
      </c>
      <c r="S4181" s="1197"/>
      <c r="T4181" s="1197"/>
      <c r="U4181" s="1197"/>
      <c r="V4181" s="1197"/>
      <c r="W4181" s="1197"/>
      <c r="X4181" s="1206" t="s">
        <v>2045</v>
      </c>
      <c r="Y4181" s="729"/>
    </row>
    <row r="4182" spans="2:25" customFormat="1" ht="15.75" customHeight="1" x14ac:dyDescent="0.2">
      <c r="B4182" s="1227" t="s">
        <v>1136</v>
      </c>
      <c r="C4182" s="1198" t="s">
        <v>2810</v>
      </c>
      <c r="D4182" s="1198" t="s">
        <v>1638</v>
      </c>
      <c r="E4182" s="1199">
        <v>22</v>
      </c>
      <c r="F4182" s="1199">
        <v>22</v>
      </c>
      <c r="G4182" s="1200">
        <v>183</v>
      </c>
      <c r="H4182" s="1201"/>
      <c r="I4182" s="1198"/>
      <c r="J4182" s="1199"/>
      <c r="K4182" s="1198"/>
      <c r="L4182" s="1202">
        <v>0.12</v>
      </c>
      <c r="M4182" s="1202">
        <f t="shared" si="26"/>
        <v>0.1285</v>
      </c>
      <c r="N4182" s="1202">
        <v>0.22</v>
      </c>
      <c r="O4182" s="1203">
        <f t="shared" si="27"/>
        <v>0.15610000000000002</v>
      </c>
      <c r="P4182" s="1202">
        <v>0.22</v>
      </c>
      <c r="Q4182" s="1203">
        <f t="shared" si="28"/>
        <v>0.1338</v>
      </c>
      <c r="R4182" s="1202">
        <v>0.15</v>
      </c>
      <c r="S4182" s="1197"/>
      <c r="T4182" s="1197"/>
      <c r="U4182" s="1197"/>
      <c r="V4182" s="1197"/>
      <c r="W4182" s="1197"/>
      <c r="X4182" s="1204" t="s">
        <v>2045</v>
      </c>
      <c r="Y4182" s="729"/>
    </row>
    <row r="4183" spans="2:25" customFormat="1" ht="15.75" customHeight="1" x14ac:dyDescent="0.2">
      <c r="B4183" s="1227" t="s">
        <v>1682</v>
      </c>
      <c r="C4183" s="1198" t="s">
        <v>2810</v>
      </c>
      <c r="D4183" s="1198" t="s">
        <v>1638</v>
      </c>
      <c r="E4183" s="1199">
        <v>22</v>
      </c>
      <c r="F4183" s="1199">
        <v>22</v>
      </c>
      <c r="G4183" s="1200">
        <v>183</v>
      </c>
      <c r="H4183" s="1201"/>
      <c r="I4183" s="1198"/>
      <c r="J4183" s="1199"/>
      <c r="K4183" s="1198"/>
      <c r="L4183" s="1202">
        <v>0.12</v>
      </c>
      <c r="M4183" s="1202">
        <f t="shared" si="26"/>
        <v>0.1285</v>
      </c>
      <c r="N4183" s="1202">
        <v>0.22</v>
      </c>
      <c r="O4183" s="1203">
        <f t="shared" si="27"/>
        <v>0.15610000000000002</v>
      </c>
      <c r="P4183" s="1202">
        <v>0.22</v>
      </c>
      <c r="Q4183" s="1203">
        <f t="shared" si="28"/>
        <v>0.1338</v>
      </c>
      <c r="R4183" s="1202">
        <v>0.15</v>
      </c>
      <c r="S4183" s="1197"/>
      <c r="T4183" s="1197"/>
      <c r="U4183" s="1197"/>
      <c r="V4183" s="1197"/>
      <c r="W4183" s="1197"/>
      <c r="X4183" s="1204" t="s">
        <v>2045</v>
      </c>
      <c r="Y4183" s="729"/>
    </row>
    <row r="4184" spans="2:25" customFormat="1" ht="15.75" customHeight="1" x14ac:dyDescent="0.2">
      <c r="B4184" s="1227" t="s">
        <v>1137</v>
      </c>
      <c r="C4184" s="1198" t="s">
        <v>2041</v>
      </c>
      <c r="D4184" s="1198" t="s">
        <v>2295</v>
      </c>
      <c r="E4184" s="1199">
        <v>22</v>
      </c>
      <c r="F4184" s="1199">
        <v>10.199999999999999</v>
      </c>
      <c r="G4184" s="1200">
        <v>85</v>
      </c>
      <c r="H4184" s="1201">
        <v>11.8</v>
      </c>
      <c r="I4184" s="1198" t="s">
        <v>1138</v>
      </c>
      <c r="J4184" s="1197"/>
      <c r="K4184" s="1198"/>
      <c r="L4184" s="1202">
        <v>0.12</v>
      </c>
      <c r="M4184" s="1202">
        <f t="shared" si="26"/>
        <v>0.1285</v>
      </c>
      <c r="N4184" s="1202">
        <v>0.22</v>
      </c>
      <c r="O4184" s="1203">
        <f t="shared" si="27"/>
        <v>0.15610000000000002</v>
      </c>
      <c r="P4184" s="1202">
        <v>0.22</v>
      </c>
      <c r="Q4184" s="1203">
        <f t="shared" si="28"/>
        <v>0.1338</v>
      </c>
      <c r="R4184" s="1202">
        <v>0.15</v>
      </c>
      <c r="S4184" s="1197"/>
      <c r="T4184" s="1197"/>
      <c r="U4184" s="1197"/>
      <c r="V4184" s="1197"/>
      <c r="W4184" s="1197"/>
      <c r="X4184" s="1206" t="s">
        <v>2045</v>
      </c>
      <c r="Y4184" s="729"/>
    </row>
    <row r="4185" spans="2:25" customFormat="1" ht="15.75" customHeight="1" x14ac:dyDescent="0.2">
      <c r="B4185" s="1227" t="s">
        <v>1684</v>
      </c>
      <c r="C4185" s="1198" t="s">
        <v>2810</v>
      </c>
      <c r="D4185" s="1198" t="s">
        <v>1638</v>
      </c>
      <c r="E4185" s="1199">
        <v>25</v>
      </c>
      <c r="F4185" s="1199">
        <v>25</v>
      </c>
      <c r="G4185" s="1200">
        <v>208</v>
      </c>
      <c r="H4185" s="1201"/>
      <c r="I4185" s="1198"/>
      <c r="J4185" s="1199"/>
      <c r="K4185" s="1198"/>
      <c r="L4185" s="1202">
        <v>0.12</v>
      </c>
      <c r="M4185" s="1202">
        <f t="shared" si="26"/>
        <v>0.1285</v>
      </c>
      <c r="N4185" s="1202">
        <v>0.22</v>
      </c>
      <c r="O4185" s="1203">
        <f t="shared" si="27"/>
        <v>0.15610000000000002</v>
      </c>
      <c r="P4185" s="1202">
        <v>0.22</v>
      </c>
      <c r="Q4185" s="1203">
        <f t="shared" si="28"/>
        <v>0.1338</v>
      </c>
      <c r="R4185" s="1202">
        <v>0.15</v>
      </c>
      <c r="S4185" s="1197"/>
      <c r="T4185" s="1197"/>
      <c r="U4185" s="1197"/>
      <c r="V4185" s="1197"/>
      <c r="W4185" s="1197"/>
      <c r="X4185" s="1204" t="s">
        <v>2045</v>
      </c>
      <c r="Y4185" s="729"/>
    </row>
    <row r="4186" spans="2:25" customFormat="1" ht="15.75" customHeight="1" x14ac:dyDescent="0.2">
      <c r="B4186" s="1227" t="s">
        <v>1685</v>
      </c>
      <c r="C4186" s="1198" t="s">
        <v>2810</v>
      </c>
      <c r="D4186" s="1198" t="s">
        <v>929</v>
      </c>
      <c r="E4186" s="1199">
        <v>25</v>
      </c>
      <c r="F4186" s="1199">
        <v>15.01</v>
      </c>
      <c r="G4186" s="1200">
        <v>125</v>
      </c>
      <c r="H4186" s="1201"/>
      <c r="I4186" s="1198"/>
      <c r="J4186" s="1199">
        <v>9.99</v>
      </c>
      <c r="K4186" s="1198" t="s">
        <v>1686</v>
      </c>
      <c r="L4186" s="1202">
        <v>0.12</v>
      </c>
      <c r="M4186" s="1202">
        <f t="shared" si="26"/>
        <v>0.1285</v>
      </c>
      <c r="N4186" s="1202">
        <v>0.22</v>
      </c>
      <c r="O4186" s="1203">
        <f t="shared" si="27"/>
        <v>0.15610000000000002</v>
      </c>
      <c r="P4186" s="1202">
        <v>0.22</v>
      </c>
      <c r="Q4186" s="1203">
        <f t="shared" si="28"/>
        <v>0.1338</v>
      </c>
      <c r="R4186" s="1202">
        <v>0.15</v>
      </c>
      <c r="S4186" s="1197"/>
      <c r="T4186" s="1197"/>
      <c r="U4186" s="1197"/>
      <c r="V4186" s="1197"/>
      <c r="W4186" s="1197"/>
      <c r="X4186" s="1204" t="s">
        <v>2045</v>
      </c>
      <c r="Y4186" s="729"/>
    </row>
    <row r="4187" spans="2:25" customFormat="1" ht="15.75" customHeight="1" x14ac:dyDescent="0.2">
      <c r="B4187" s="1227" t="s">
        <v>1687</v>
      </c>
      <c r="C4187" s="1198" t="s">
        <v>2810</v>
      </c>
      <c r="D4187" s="1198" t="s">
        <v>929</v>
      </c>
      <c r="E4187" s="1199">
        <v>25</v>
      </c>
      <c r="F4187" s="1199">
        <v>15.01</v>
      </c>
      <c r="G4187" s="1200">
        <v>125</v>
      </c>
      <c r="H4187" s="1201"/>
      <c r="I4187" s="1198"/>
      <c r="J4187" s="1199">
        <v>9.99</v>
      </c>
      <c r="K4187" s="1198" t="s">
        <v>2430</v>
      </c>
      <c r="L4187" s="1202">
        <v>0.12</v>
      </c>
      <c r="M4187" s="1202">
        <f t="shared" si="26"/>
        <v>0.1285</v>
      </c>
      <c r="N4187" s="1202">
        <v>0.22</v>
      </c>
      <c r="O4187" s="1203">
        <f t="shared" si="27"/>
        <v>0.15610000000000002</v>
      </c>
      <c r="P4187" s="1202">
        <v>0.22</v>
      </c>
      <c r="Q4187" s="1203">
        <f t="shared" si="28"/>
        <v>0.1338</v>
      </c>
      <c r="R4187" s="1202">
        <v>0.15</v>
      </c>
      <c r="S4187" s="1197"/>
      <c r="T4187" s="1197"/>
      <c r="U4187" s="1197"/>
      <c r="V4187" s="1197"/>
      <c r="W4187" s="1197"/>
      <c r="X4187" s="1204" t="s">
        <v>2045</v>
      </c>
      <c r="Y4187" s="729"/>
    </row>
    <row r="4188" spans="2:25" customFormat="1" ht="15.75" customHeight="1" x14ac:dyDescent="0.2">
      <c r="B4188" s="1227" t="s">
        <v>1688</v>
      </c>
      <c r="C4188" s="1198" t="s">
        <v>2810</v>
      </c>
      <c r="D4188" s="1198" t="s">
        <v>929</v>
      </c>
      <c r="E4188" s="1199">
        <v>25</v>
      </c>
      <c r="F4188" s="1199">
        <v>12.01</v>
      </c>
      <c r="G4188" s="1200">
        <v>100</v>
      </c>
      <c r="H4188" s="1201">
        <v>3</v>
      </c>
      <c r="I4188" s="1198" t="s">
        <v>1689</v>
      </c>
      <c r="J4188" s="1199">
        <v>9.99</v>
      </c>
      <c r="K4188" s="1198" t="s">
        <v>1690</v>
      </c>
      <c r="L4188" s="1202">
        <v>0.12</v>
      </c>
      <c r="M4188" s="1202">
        <f t="shared" si="26"/>
        <v>0.1285</v>
      </c>
      <c r="N4188" s="1202">
        <v>0.22</v>
      </c>
      <c r="O4188" s="1203">
        <f t="shared" si="27"/>
        <v>0.15610000000000002</v>
      </c>
      <c r="P4188" s="1202">
        <v>0.22</v>
      </c>
      <c r="Q4188" s="1203">
        <f t="shared" si="28"/>
        <v>0.1338</v>
      </c>
      <c r="R4188" s="1202">
        <v>0.15</v>
      </c>
      <c r="S4188" s="1197"/>
      <c r="T4188" s="1197"/>
      <c r="U4188" s="1197"/>
      <c r="V4188" s="1197"/>
      <c r="W4188" s="1197"/>
      <c r="X4188" s="1206" t="s">
        <v>2045</v>
      </c>
      <c r="Y4188" s="729"/>
    </row>
    <row r="4189" spans="2:25" customFormat="1" ht="15.75" customHeight="1" x14ac:dyDescent="0.2">
      <c r="B4189" s="1227" t="s">
        <v>1696</v>
      </c>
      <c r="C4189" s="1198" t="s">
        <v>2041</v>
      </c>
      <c r="D4189" s="1198" t="s">
        <v>2295</v>
      </c>
      <c r="E4189" s="1199">
        <v>30</v>
      </c>
      <c r="F4189" s="1199">
        <v>20</v>
      </c>
      <c r="G4189" s="1200">
        <v>181</v>
      </c>
      <c r="H4189" s="1201">
        <v>10</v>
      </c>
      <c r="I4189" s="1198" t="s">
        <v>1697</v>
      </c>
      <c r="J4189" s="1197"/>
      <c r="K4189" s="1198"/>
      <c r="L4189" s="1202">
        <v>0.11</v>
      </c>
      <c r="M4189" s="1202">
        <f t="shared" si="26"/>
        <v>0.1285</v>
      </c>
      <c r="N4189" s="1202">
        <v>0.22</v>
      </c>
      <c r="O4189" s="1203">
        <f t="shared" si="27"/>
        <v>0.15610000000000002</v>
      </c>
      <c r="P4189" s="1202">
        <v>0.22</v>
      </c>
      <c r="Q4189" s="1203">
        <f t="shared" si="28"/>
        <v>0.1338</v>
      </c>
      <c r="R4189" s="1202">
        <v>0.15</v>
      </c>
      <c r="S4189" s="1197"/>
      <c r="T4189" s="1197"/>
      <c r="U4189" s="1197"/>
      <c r="V4189" s="1197"/>
      <c r="W4189" s="1197"/>
      <c r="X4189" s="1206" t="s">
        <v>763</v>
      </c>
      <c r="Y4189" s="729"/>
    </row>
    <row r="4190" spans="2:25" customFormat="1" ht="15.75" customHeight="1" x14ac:dyDescent="0.2">
      <c r="B4190" s="1227" t="s">
        <v>1698</v>
      </c>
      <c r="C4190" s="1198" t="s">
        <v>2041</v>
      </c>
      <c r="D4190" s="1198" t="s">
        <v>929</v>
      </c>
      <c r="E4190" s="1199">
        <v>30</v>
      </c>
      <c r="F4190" s="1199">
        <v>15</v>
      </c>
      <c r="G4190" s="1200">
        <v>125</v>
      </c>
      <c r="H4190" s="1201"/>
      <c r="I4190" s="1198"/>
      <c r="J4190" s="1199">
        <v>15</v>
      </c>
      <c r="K4190" s="1198" t="s">
        <v>1693</v>
      </c>
      <c r="L4190" s="1202">
        <v>0.12</v>
      </c>
      <c r="M4190" s="1202">
        <f t="shared" si="26"/>
        <v>0.1285</v>
      </c>
      <c r="N4190" s="1202">
        <v>0.22</v>
      </c>
      <c r="O4190" s="1203">
        <f t="shared" si="27"/>
        <v>0.15610000000000002</v>
      </c>
      <c r="P4190" s="1202">
        <v>0.22</v>
      </c>
      <c r="Q4190" s="1203">
        <f t="shared" si="28"/>
        <v>0.1338</v>
      </c>
      <c r="R4190" s="1202">
        <v>0.15</v>
      </c>
      <c r="S4190" s="1197"/>
      <c r="T4190" s="1197"/>
      <c r="U4190" s="1197"/>
      <c r="V4190" s="1197"/>
      <c r="W4190" s="1197"/>
      <c r="X4190" s="1205" t="s">
        <v>763</v>
      </c>
      <c r="Y4190" s="729"/>
    </row>
    <row r="4191" spans="2:25" customFormat="1" ht="15.75" customHeight="1" x14ac:dyDescent="0.2">
      <c r="B4191" s="1227" t="s">
        <v>1691</v>
      </c>
      <c r="C4191" s="1198" t="s">
        <v>2810</v>
      </c>
      <c r="D4191" s="1198" t="s">
        <v>1638</v>
      </c>
      <c r="E4191" s="1199">
        <v>34</v>
      </c>
      <c r="F4191" s="1199">
        <v>34</v>
      </c>
      <c r="G4191" s="1200">
        <v>309</v>
      </c>
      <c r="H4191" s="1201"/>
      <c r="I4191" s="1198"/>
      <c r="J4191" s="1199"/>
      <c r="K4191" s="1198"/>
      <c r="L4191" s="1202">
        <v>0.11</v>
      </c>
      <c r="M4191" s="1202">
        <f t="shared" si="26"/>
        <v>0.1285</v>
      </c>
      <c r="N4191" s="1202">
        <v>0.22</v>
      </c>
      <c r="O4191" s="1203">
        <f t="shared" si="27"/>
        <v>0.15610000000000002</v>
      </c>
      <c r="P4191" s="1202">
        <v>0.22</v>
      </c>
      <c r="Q4191" s="1203">
        <f t="shared" si="28"/>
        <v>0.1338</v>
      </c>
      <c r="R4191" s="1202">
        <v>0.15</v>
      </c>
      <c r="S4191" s="1197"/>
      <c r="T4191" s="1197"/>
      <c r="U4191" s="1197"/>
      <c r="V4191" s="1197"/>
      <c r="W4191" s="1197"/>
      <c r="X4191" s="1204" t="s">
        <v>763</v>
      </c>
      <c r="Y4191" s="729"/>
    </row>
    <row r="4192" spans="2:25" customFormat="1" ht="15.75" customHeight="1" x14ac:dyDescent="0.2">
      <c r="B4192" s="1227" t="s">
        <v>1692</v>
      </c>
      <c r="C4192" s="1198" t="s">
        <v>2810</v>
      </c>
      <c r="D4192" s="1198" t="s">
        <v>929</v>
      </c>
      <c r="E4192" s="1199">
        <v>34</v>
      </c>
      <c r="F4192" s="1199">
        <v>14.01</v>
      </c>
      <c r="G4192" s="1200">
        <v>127</v>
      </c>
      <c r="H4192" s="1201"/>
      <c r="I4192" s="1198"/>
      <c r="J4192" s="1199">
        <v>19.989999999999998</v>
      </c>
      <c r="K4192" s="1198" t="s">
        <v>1693</v>
      </c>
      <c r="L4192" s="1202">
        <v>0.11</v>
      </c>
      <c r="M4192" s="1202">
        <f t="shared" si="26"/>
        <v>0.1285</v>
      </c>
      <c r="N4192" s="1202">
        <v>0.22</v>
      </c>
      <c r="O4192" s="1203">
        <f t="shared" si="27"/>
        <v>0.15610000000000002</v>
      </c>
      <c r="P4192" s="1202">
        <v>0.22</v>
      </c>
      <c r="Q4192" s="1203">
        <f t="shared" si="28"/>
        <v>0.1338</v>
      </c>
      <c r="R4192" s="1202">
        <v>0.15</v>
      </c>
      <c r="S4192" s="1197"/>
      <c r="T4192" s="1197"/>
      <c r="U4192" s="1197"/>
      <c r="V4192" s="1197"/>
      <c r="W4192" s="1197"/>
      <c r="X4192" s="1204" t="s">
        <v>763</v>
      </c>
      <c r="Y4192" s="729"/>
    </row>
    <row r="4193" spans="2:25" customFormat="1" ht="15.75" customHeight="1" x14ac:dyDescent="0.2">
      <c r="B4193" s="1227" t="s">
        <v>1694</v>
      </c>
      <c r="C4193" s="1198" t="s">
        <v>2810</v>
      </c>
      <c r="D4193" s="1198" t="s">
        <v>929</v>
      </c>
      <c r="E4193" s="1199">
        <v>34</v>
      </c>
      <c r="F4193" s="1199">
        <v>14.01</v>
      </c>
      <c r="G4193" s="1200">
        <v>127</v>
      </c>
      <c r="H4193" s="1201"/>
      <c r="I4193" s="1198"/>
      <c r="J4193" s="1199">
        <v>19.989999999999998</v>
      </c>
      <c r="K4193" s="1198" t="s">
        <v>1693</v>
      </c>
      <c r="L4193" s="1202">
        <v>0.11</v>
      </c>
      <c r="M4193" s="1202">
        <f t="shared" si="26"/>
        <v>0.1285</v>
      </c>
      <c r="N4193" s="1202">
        <v>0.22</v>
      </c>
      <c r="O4193" s="1203">
        <f t="shared" si="27"/>
        <v>0.15610000000000002</v>
      </c>
      <c r="P4193" s="1202">
        <v>0.22</v>
      </c>
      <c r="Q4193" s="1203">
        <f t="shared" si="28"/>
        <v>0.1338</v>
      </c>
      <c r="R4193" s="1202">
        <v>0.15</v>
      </c>
      <c r="S4193" s="1197"/>
      <c r="T4193" s="1197"/>
      <c r="U4193" s="1197"/>
      <c r="V4193" s="1197"/>
      <c r="W4193" s="1197"/>
      <c r="X4193" s="1204" t="s">
        <v>763</v>
      </c>
      <c r="Y4193" s="729"/>
    </row>
    <row r="4194" spans="2:25" customFormat="1" ht="15.75" customHeight="1" x14ac:dyDescent="0.2">
      <c r="B4194" s="1227" t="s">
        <v>1695</v>
      </c>
      <c r="C4194" s="1198" t="s">
        <v>2810</v>
      </c>
      <c r="D4194" s="1198" t="s">
        <v>929</v>
      </c>
      <c r="E4194" s="1199">
        <v>34</v>
      </c>
      <c r="F4194" s="1199">
        <v>14.01</v>
      </c>
      <c r="G4194" s="1200">
        <v>127</v>
      </c>
      <c r="H4194" s="1201"/>
      <c r="I4194" s="1198"/>
      <c r="J4194" s="1199">
        <v>19.989999999999998</v>
      </c>
      <c r="K4194" s="1198" t="s">
        <v>1693</v>
      </c>
      <c r="L4194" s="1202">
        <v>0.11</v>
      </c>
      <c r="M4194" s="1202">
        <f t="shared" si="26"/>
        <v>0.1285</v>
      </c>
      <c r="N4194" s="1202">
        <v>0.22</v>
      </c>
      <c r="O4194" s="1203">
        <f t="shared" si="27"/>
        <v>0.15610000000000002</v>
      </c>
      <c r="P4194" s="1202">
        <v>0.22</v>
      </c>
      <c r="Q4194" s="1203">
        <f t="shared" si="28"/>
        <v>0.1338</v>
      </c>
      <c r="R4194" s="1202">
        <v>0.15</v>
      </c>
      <c r="S4194" s="1197"/>
      <c r="T4194" s="1197"/>
      <c r="U4194" s="1197"/>
      <c r="V4194" s="1197"/>
      <c r="W4194" s="1197"/>
      <c r="X4194" s="1204" t="s">
        <v>763</v>
      </c>
      <c r="Y4194" s="729"/>
    </row>
    <row r="4195" spans="2:25" customFormat="1" ht="15.75" customHeight="1" x14ac:dyDescent="0.2">
      <c r="B4195" s="1227" t="s">
        <v>1699</v>
      </c>
      <c r="C4195" s="1198" t="s">
        <v>2041</v>
      </c>
      <c r="D4195" s="1198" t="s">
        <v>929</v>
      </c>
      <c r="E4195" s="1199">
        <v>39</v>
      </c>
      <c r="F4195" s="1199">
        <v>20</v>
      </c>
      <c r="G4195" s="1200">
        <v>181</v>
      </c>
      <c r="H4195" s="1201"/>
      <c r="I4195" s="1198"/>
      <c r="J4195" s="1199">
        <v>19</v>
      </c>
      <c r="K4195" s="1198" t="s">
        <v>1693</v>
      </c>
      <c r="L4195" s="1202">
        <v>0.11</v>
      </c>
      <c r="M4195" s="1202">
        <f t="shared" si="26"/>
        <v>0.1285</v>
      </c>
      <c r="N4195" s="1202">
        <v>0.22</v>
      </c>
      <c r="O4195" s="1203">
        <f t="shared" si="27"/>
        <v>0.15610000000000002</v>
      </c>
      <c r="P4195" s="1202">
        <v>0.22</v>
      </c>
      <c r="Q4195" s="1203">
        <f t="shared" si="28"/>
        <v>0.1338</v>
      </c>
      <c r="R4195" s="1202">
        <v>0.15</v>
      </c>
      <c r="S4195" s="1197"/>
      <c r="T4195" s="1197"/>
      <c r="U4195" s="1197"/>
      <c r="V4195" s="1197"/>
      <c r="W4195" s="1197"/>
      <c r="X4195" s="1204" t="s">
        <v>763</v>
      </c>
      <c r="Y4195" s="729"/>
    </row>
    <row r="4196" spans="2:25" customFormat="1" ht="15.75" customHeight="1" x14ac:dyDescent="0.2">
      <c r="B4196" s="1227" t="s">
        <v>1097</v>
      </c>
      <c r="C4196" s="1198" t="s">
        <v>2041</v>
      </c>
      <c r="D4196" s="1198" t="s">
        <v>929</v>
      </c>
      <c r="E4196" s="1199">
        <v>39</v>
      </c>
      <c r="F4196" s="1199">
        <v>20</v>
      </c>
      <c r="G4196" s="1200">
        <v>181</v>
      </c>
      <c r="H4196" s="1201"/>
      <c r="I4196" s="1198"/>
      <c r="J4196" s="1199">
        <v>19</v>
      </c>
      <c r="K4196" s="1198" t="s">
        <v>1693</v>
      </c>
      <c r="L4196" s="1202">
        <v>0.11</v>
      </c>
      <c r="M4196" s="1202">
        <f t="shared" si="26"/>
        <v>0.1285</v>
      </c>
      <c r="N4196" s="1202">
        <v>0.22</v>
      </c>
      <c r="O4196" s="1203">
        <f t="shared" si="27"/>
        <v>0.15610000000000002</v>
      </c>
      <c r="P4196" s="1202">
        <v>0.22</v>
      </c>
      <c r="Q4196" s="1203">
        <f t="shared" si="28"/>
        <v>0.1338</v>
      </c>
      <c r="R4196" s="1202">
        <v>0.15</v>
      </c>
      <c r="S4196" s="1197"/>
      <c r="T4196" s="1197"/>
      <c r="U4196" s="1197"/>
      <c r="V4196" s="1197"/>
      <c r="W4196" s="1197"/>
      <c r="X4196" s="1204" t="s">
        <v>763</v>
      </c>
      <c r="Y4196" s="729"/>
    </row>
    <row r="4197" spans="2:25" customFormat="1" ht="15.75" customHeight="1" x14ac:dyDescent="0.2">
      <c r="B4197" s="1227" t="s">
        <v>1098</v>
      </c>
      <c r="C4197" s="1198" t="s">
        <v>2041</v>
      </c>
      <c r="D4197" s="1198" t="s">
        <v>929</v>
      </c>
      <c r="E4197" s="1199">
        <v>39</v>
      </c>
      <c r="F4197" s="1199">
        <v>20</v>
      </c>
      <c r="G4197" s="1200">
        <v>181</v>
      </c>
      <c r="H4197" s="1201"/>
      <c r="I4197" s="1198"/>
      <c r="J4197" s="1199">
        <v>19</v>
      </c>
      <c r="K4197" s="1198" t="s">
        <v>1693</v>
      </c>
      <c r="L4197" s="1202">
        <v>0.11</v>
      </c>
      <c r="M4197" s="1202">
        <f t="shared" si="26"/>
        <v>0.1285</v>
      </c>
      <c r="N4197" s="1202">
        <v>0.22</v>
      </c>
      <c r="O4197" s="1203">
        <f t="shared" si="27"/>
        <v>0.15610000000000002</v>
      </c>
      <c r="P4197" s="1202">
        <v>0.22</v>
      </c>
      <c r="Q4197" s="1203">
        <f t="shared" si="28"/>
        <v>0.1338</v>
      </c>
      <c r="R4197" s="1202">
        <v>0.15</v>
      </c>
      <c r="S4197" s="1197"/>
      <c r="T4197" s="1197"/>
      <c r="U4197" s="1197"/>
      <c r="V4197" s="1197"/>
      <c r="W4197" s="1197"/>
      <c r="X4197" s="1204" t="s">
        <v>763</v>
      </c>
      <c r="Y4197" s="729"/>
    </row>
    <row r="4198" spans="2:25" customFormat="1" ht="15.75" customHeight="1" x14ac:dyDescent="0.2">
      <c r="B4198" s="1227" t="s">
        <v>1099</v>
      </c>
      <c r="C4198" s="1198" t="s">
        <v>2810</v>
      </c>
      <c r="D4198" s="1198" t="s">
        <v>1638</v>
      </c>
      <c r="E4198" s="1199">
        <v>43</v>
      </c>
      <c r="F4198" s="1199">
        <v>43</v>
      </c>
      <c r="G4198" s="1200">
        <v>398</v>
      </c>
      <c r="H4198" s="1201"/>
      <c r="I4198" s="1198"/>
      <c r="J4198" s="1199"/>
      <c r="K4198" s="1198"/>
      <c r="L4198" s="1202">
        <v>0.108</v>
      </c>
      <c r="M4198" s="1202">
        <f t="shared" si="26"/>
        <v>0.1285</v>
      </c>
      <c r="N4198" s="1202">
        <v>0.22</v>
      </c>
      <c r="O4198" s="1203">
        <f t="shared" si="27"/>
        <v>0.15610000000000002</v>
      </c>
      <c r="P4198" s="1202">
        <v>0.22</v>
      </c>
      <c r="Q4198" s="1203">
        <f t="shared" si="28"/>
        <v>0.1338</v>
      </c>
      <c r="R4198" s="1202">
        <v>0.15</v>
      </c>
      <c r="S4198" s="1197"/>
      <c r="T4198" s="1197"/>
      <c r="U4198" s="1197"/>
      <c r="V4198" s="1197"/>
      <c r="W4198" s="1197"/>
      <c r="X4198" s="1204" t="s">
        <v>763</v>
      </c>
      <c r="Y4198" s="729"/>
    </row>
    <row r="4199" spans="2:25" customFormat="1" ht="15.75" customHeight="1" x14ac:dyDescent="0.2">
      <c r="B4199" s="1227" t="s">
        <v>1100</v>
      </c>
      <c r="C4199" s="1198" t="s">
        <v>2041</v>
      </c>
      <c r="D4199" s="1198" t="s">
        <v>929</v>
      </c>
      <c r="E4199" s="1199">
        <v>49</v>
      </c>
      <c r="F4199" s="1199">
        <v>34</v>
      </c>
      <c r="G4199" s="1200">
        <v>314</v>
      </c>
      <c r="H4199" s="1201"/>
      <c r="I4199" s="1198"/>
      <c r="J4199" s="1199">
        <v>15</v>
      </c>
      <c r="K4199" s="1198" t="s">
        <v>1693</v>
      </c>
      <c r="L4199" s="1202">
        <v>0.108</v>
      </c>
      <c r="M4199" s="1202">
        <f t="shared" si="26"/>
        <v>0.1285</v>
      </c>
      <c r="N4199" s="1202">
        <v>0.22</v>
      </c>
      <c r="O4199" s="1203">
        <f t="shared" si="27"/>
        <v>0.15610000000000002</v>
      </c>
      <c r="P4199" s="1202">
        <v>0.22</v>
      </c>
      <c r="Q4199" s="1203">
        <f t="shared" si="28"/>
        <v>0.1338</v>
      </c>
      <c r="R4199" s="1202">
        <v>0.15</v>
      </c>
      <c r="S4199" s="1197"/>
      <c r="T4199" s="1197"/>
      <c r="U4199" s="1197"/>
      <c r="V4199" s="1197"/>
      <c r="W4199" s="1197"/>
      <c r="X4199" s="1204" t="s">
        <v>763</v>
      </c>
      <c r="Y4199" s="729"/>
    </row>
    <row r="4200" spans="2:25" customFormat="1" ht="15.75" customHeight="1" x14ac:dyDescent="0.2">
      <c r="B4200" s="1227" t="s">
        <v>1101</v>
      </c>
      <c r="C4200" s="1198" t="s">
        <v>2041</v>
      </c>
      <c r="D4200" s="1198" t="s">
        <v>929</v>
      </c>
      <c r="E4200" s="1199">
        <v>49</v>
      </c>
      <c r="F4200" s="1199">
        <v>34</v>
      </c>
      <c r="G4200" s="1200">
        <v>314</v>
      </c>
      <c r="H4200" s="1201"/>
      <c r="I4200" s="1198"/>
      <c r="J4200" s="1199">
        <v>15</v>
      </c>
      <c r="K4200" s="1198" t="s">
        <v>1693</v>
      </c>
      <c r="L4200" s="1202">
        <v>0.108</v>
      </c>
      <c r="M4200" s="1202">
        <f t="shared" si="26"/>
        <v>0.1285</v>
      </c>
      <c r="N4200" s="1202">
        <v>0.22</v>
      </c>
      <c r="O4200" s="1203">
        <f t="shared" si="27"/>
        <v>0.15610000000000002</v>
      </c>
      <c r="P4200" s="1202">
        <v>0.22</v>
      </c>
      <c r="Q4200" s="1203">
        <f t="shared" si="28"/>
        <v>0.1338</v>
      </c>
      <c r="R4200" s="1202">
        <v>0.15</v>
      </c>
      <c r="S4200" s="1197"/>
      <c r="T4200" s="1197"/>
      <c r="U4200" s="1197"/>
      <c r="V4200" s="1197"/>
      <c r="W4200" s="1197"/>
      <c r="X4200" s="1204" t="s">
        <v>763</v>
      </c>
      <c r="Y4200" s="729"/>
    </row>
    <row r="4201" spans="2:25" customFormat="1" ht="15.75" customHeight="1" x14ac:dyDescent="0.2">
      <c r="B4201" s="1227" t="s">
        <v>1102</v>
      </c>
      <c r="C4201" s="1198" t="s">
        <v>2041</v>
      </c>
      <c r="D4201" s="1198" t="s">
        <v>929</v>
      </c>
      <c r="E4201" s="1199">
        <v>49</v>
      </c>
      <c r="F4201" s="1199">
        <v>34</v>
      </c>
      <c r="G4201" s="1200">
        <v>314</v>
      </c>
      <c r="H4201" s="1201"/>
      <c r="I4201" s="1198"/>
      <c r="J4201" s="1199">
        <v>15</v>
      </c>
      <c r="K4201" s="1198" t="s">
        <v>1693</v>
      </c>
      <c r="L4201" s="1202">
        <v>0.108</v>
      </c>
      <c r="M4201" s="1202">
        <f t="shared" si="26"/>
        <v>0.1285</v>
      </c>
      <c r="N4201" s="1202">
        <v>0.22</v>
      </c>
      <c r="O4201" s="1203">
        <f t="shared" si="27"/>
        <v>0.15610000000000002</v>
      </c>
      <c r="P4201" s="1202">
        <v>0.22</v>
      </c>
      <c r="Q4201" s="1203">
        <f t="shared" si="28"/>
        <v>0.1338</v>
      </c>
      <c r="R4201" s="1202">
        <v>0.15</v>
      </c>
      <c r="S4201" s="1197"/>
      <c r="T4201" s="1197"/>
      <c r="U4201" s="1197"/>
      <c r="V4201" s="1197"/>
      <c r="W4201" s="1197"/>
      <c r="X4201" s="1204" t="s">
        <v>763</v>
      </c>
      <c r="Y4201" s="729"/>
    </row>
    <row r="4202" spans="2:25" customFormat="1" ht="15.75" customHeight="1" x14ac:dyDescent="0.2">
      <c r="B4202" s="1227" t="s">
        <v>1103</v>
      </c>
      <c r="C4202" s="1198" t="s">
        <v>2041</v>
      </c>
      <c r="D4202" s="1198" t="s">
        <v>929</v>
      </c>
      <c r="E4202" s="1199">
        <v>49</v>
      </c>
      <c r="F4202" s="1199">
        <v>34</v>
      </c>
      <c r="G4202" s="1200">
        <v>314</v>
      </c>
      <c r="H4202" s="1201"/>
      <c r="I4202" s="1198"/>
      <c r="J4202" s="1199">
        <v>15</v>
      </c>
      <c r="K4202" s="1198" t="s">
        <v>1693</v>
      </c>
      <c r="L4202" s="1202">
        <v>0.108</v>
      </c>
      <c r="M4202" s="1202">
        <f t="shared" ref="M4202:M4265" si="29">+N4202-$M$4132</f>
        <v>0.1285</v>
      </c>
      <c r="N4202" s="1202">
        <v>0.22</v>
      </c>
      <c r="O4202" s="1203">
        <f t="shared" ref="O4202:O4265" si="30">+P4202-$O$4132</f>
        <v>0.15610000000000002</v>
      </c>
      <c r="P4202" s="1202">
        <v>0.22</v>
      </c>
      <c r="Q4202" s="1203">
        <f t="shared" ref="Q4202:Q4265" si="31">+R4202-$Q$4132</f>
        <v>0.1338</v>
      </c>
      <c r="R4202" s="1202">
        <v>0.15</v>
      </c>
      <c r="S4202" s="1197"/>
      <c r="T4202" s="1197"/>
      <c r="U4202" s="1197"/>
      <c r="V4202" s="1197"/>
      <c r="W4202" s="1197"/>
      <c r="X4202" s="1204" t="s">
        <v>763</v>
      </c>
      <c r="Y4202" s="729"/>
    </row>
    <row r="4203" spans="2:25" customFormat="1" ht="15.75" customHeight="1" x14ac:dyDescent="0.2">
      <c r="B4203" s="1227" t="s">
        <v>1104</v>
      </c>
      <c r="C4203" s="1198" t="s">
        <v>2041</v>
      </c>
      <c r="D4203" s="1198" t="s">
        <v>929</v>
      </c>
      <c r="E4203" s="1199">
        <v>49</v>
      </c>
      <c r="F4203" s="1199">
        <v>19.020000000000003</v>
      </c>
      <c r="G4203" s="1200">
        <v>176</v>
      </c>
      <c r="H4203" s="1201">
        <v>9.99</v>
      </c>
      <c r="I4203" s="1198" t="s">
        <v>1139</v>
      </c>
      <c r="J4203" s="1199">
        <v>19.989999999999998</v>
      </c>
      <c r="K4203" s="1198" t="s">
        <v>1693</v>
      </c>
      <c r="L4203" s="1202">
        <v>0.108</v>
      </c>
      <c r="M4203" s="1202">
        <f t="shared" si="29"/>
        <v>0.1285</v>
      </c>
      <c r="N4203" s="1202">
        <v>0.22</v>
      </c>
      <c r="O4203" s="1203">
        <f t="shared" si="30"/>
        <v>0.15610000000000002</v>
      </c>
      <c r="P4203" s="1202">
        <v>0.22</v>
      </c>
      <c r="Q4203" s="1203">
        <f t="shared" si="31"/>
        <v>0.1338</v>
      </c>
      <c r="R4203" s="1202">
        <v>0.15</v>
      </c>
      <c r="S4203" s="1197"/>
      <c r="T4203" s="1197"/>
      <c r="U4203" s="1197"/>
      <c r="V4203" s="1197"/>
      <c r="W4203" s="1197"/>
      <c r="X4203" s="1204" t="s">
        <v>763</v>
      </c>
      <c r="Y4203" s="729"/>
    </row>
    <row r="4204" spans="2:25" customFormat="1" ht="15.75" customHeight="1" x14ac:dyDescent="0.2">
      <c r="B4204" s="1227" t="s">
        <v>1107</v>
      </c>
      <c r="C4204" s="1198" t="s">
        <v>2041</v>
      </c>
      <c r="D4204" s="1198" t="s">
        <v>929</v>
      </c>
      <c r="E4204" s="1199">
        <v>49</v>
      </c>
      <c r="F4204" s="1199">
        <v>19.020000000000003</v>
      </c>
      <c r="G4204" s="1200">
        <v>176</v>
      </c>
      <c r="H4204" s="1201">
        <v>9.99</v>
      </c>
      <c r="I4204" s="1198" t="s">
        <v>1139</v>
      </c>
      <c r="J4204" s="1199">
        <v>19.989999999999998</v>
      </c>
      <c r="K4204" s="1198" t="s">
        <v>1693</v>
      </c>
      <c r="L4204" s="1202">
        <v>0.108</v>
      </c>
      <c r="M4204" s="1202">
        <f t="shared" si="29"/>
        <v>0.1285</v>
      </c>
      <c r="N4204" s="1202">
        <v>0.22</v>
      </c>
      <c r="O4204" s="1203">
        <f t="shared" si="30"/>
        <v>0.15610000000000002</v>
      </c>
      <c r="P4204" s="1202">
        <v>0.22</v>
      </c>
      <c r="Q4204" s="1203">
        <f t="shared" si="31"/>
        <v>0.1338</v>
      </c>
      <c r="R4204" s="1202">
        <v>0.15</v>
      </c>
      <c r="S4204" s="1197"/>
      <c r="T4204" s="1197"/>
      <c r="U4204" s="1197"/>
      <c r="V4204" s="1197"/>
      <c r="W4204" s="1197"/>
      <c r="X4204" s="1204" t="s">
        <v>763</v>
      </c>
      <c r="Y4204" s="729"/>
    </row>
    <row r="4205" spans="2:25" customFormat="1" ht="15.75" customHeight="1" x14ac:dyDescent="0.2">
      <c r="B4205" s="1227" t="s">
        <v>1108</v>
      </c>
      <c r="C4205" s="1198" t="s">
        <v>2041</v>
      </c>
      <c r="D4205" s="1198" t="s">
        <v>929</v>
      </c>
      <c r="E4205" s="1199">
        <v>49</v>
      </c>
      <c r="F4205" s="1199">
        <v>19.020000000000003</v>
      </c>
      <c r="G4205" s="1200">
        <v>176</v>
      </c>
      <c r="H4205" s="1201">
        <v>9.99</v>
      </c>
      <c r="I4205" s="1198" t="s">
        <v>1139</v>
      </c>
      <c r="J4205" s="1199">
        <v>19.989999999999998</v>
      </c>
      <c r="K4205" s="1198" t="s">
        <v>1693</v>
      </c>
      <c r="L4205" s="1202">
        <v>0.108</v>
      </c>
      <c r="M4205" s="1202">
        <f t="shared" si="29"/>
        <v>0.1285</v>
      </c>
      <c r="N4205" s="1202">
        <v>0.22</v>
      </c>
      <c r="O4205" s="1203">
        <f t="shared" si="30"/>
        <v>0.15610000000000002</v>
      </c>
      <c r="P4205" s="1202">
        <v>0.22</v>
      </c>
      <c r="Q4205" s="1203">
        <f t="shared" si="31"/>
        <v>0.1338</v>
      </c>
      <c r="R4205" s="1202">
        <v>0.15</v>
      </c>
      <c r="S4205" s="1197"/>
      <c r="T4205" s="1197"/>
      <c r="U4205" s="1197"/>
      <c r="V4205" s="1197"/>
      <c r="W4205" s="1197"/>
      <c r="X4205" s="1204" t="s">
        <v>763</v>
      </c>
      <c r="Y4205" s="729"/>
    </row>
    <row r="4206" spans="2:25" customFormat="1" ht="15.75" customHeight="1" x14ac:dyDescent="0.2">
      <c r="B4206" s="1227" t="s">
        <v>1140</v>
      </c>
      <c r="C4206" s="1198" t="s">
        <v>2810</v>
      </c>
      <c r="D4206" s="1198" t="s">
        <v>1638</v>
      </c>
      <c r="E4206" s="1199">
        <v>54</v>
      </c>
      <c r="F4206" s="1199">
        <v>54</v>
      </c>
      <c r="G4206" s="1200">
        <v>562</v>
      </c>
      <c r="H4206" s="1201"/>
      <c r="I4206" s="1198"/>
      <c r="J4206" s="1199"/>
      <c r="K4206" s="1198"/>
      <c r="L4206" s="1202">
        <v>9.6000000000000002E-2</v>
      </c>
      <c r="M4206" s="1202">
        <f t="shared" si="29"/>
        <v>0.1285</v>
      </c>
      <c r="N4206" s="1202">
        <v>0.22</v>
      </c>
      <c r="O4206" s="1203">
        <f t="shared" si="30"/>
        <v>0.15610000000000002</v>
      </c>
      <c r="P4206" s="1202">
        <v>0.22</v>
      </c>
      <c r="Q4206" s="1203">
        <f t="shared" si="31"/>
        <v>0.1338</v>
      </c>
      <c r="R4206" s="1202">
        <v>0.15</v>
      </c>
      <c r="S4206" s="1197"/>
      <c r="T4206" s="1197"/>
      <c r="U4206" s="1197"/>
      <c r="V4206" s="1197"/>
      <c r="W4206" s="1197"/>
      <c r="X4206" s="1204" t="s">
        <v>763</v>
      </c>
      <c r="Y4206" s="729"/>
    </row>
    <row r="4207" spans="2:25" customFormat="1" ht="15.75" customHeight="1" x14ac:dyDescent="0.2">
      <c r="B4207" s="1227" t="s">
        <v>1110</v>
      </c>
      <c r="C4207" s="1198" t="s">
        <v>2041</v>
      </c>
      <c r="D4207" s="1198" t="s">
        <v>929</v>
      </c>
      <c r="E4207" s="1199">
        <v>59</v>
      </c>
      <c r="F4207" s="1199">
        <v>39</v>
      </c>
      <c r="G4207" s="1200">
        <v>397</v>
      </c>
      <c r="H4207" s="1201"/>
      <c r="I4207" s="1198"/>
      <c r="J4207" s="1199">
        <v>20</v>
      </c>
      <c r="K4207" s="1198" t="s">
        <v>1693</v>
      </c>
      <c r="L4207" s="1202">
        <v>9.8000000000000004E-2</v>
      </c>
      <c r="M4207" s="1202">
        <f t="shared" si="29"/>
        <v>0.1285</v>
      </c>
      <c r="N4207" s="1202">
        <v>0.22</v>
      </c>
      <c r="O4207" s="1203">
        <f t="shared" si="30"/>
        <v>0.15610000000000002</v>
      </c>
      <c r="P4207" s="1202">
        <v>0.22</v>
      </c>
      <c r="Q4207" s="1203">
        <f t="shared" si="31"/>
        <v>0.1338</v>
      </c>
      <c r="R4207" s="1202">
        <v>0.15</v>
      </c>
      <c r="S4207" s="1197"/>
      <c r="T4207" s="1197"/>
      <c r="U4207" s="1197"/>
      <c r="V4207" s="1197"/>
      <c r="W4207" s="1197"/>
      <c r="X4207" s="1204" t="s">
        <v>390</v>
      </c>
      <c r="Y4207" s="729"/>
    </row>
    <row r="4208" spans="2:25" customFormat="1" ht="15.75" customHeight="1" x14ac:dyDescent="0.2">
      <c r="B4208" s="1227" t="s">
        <v>1111</v>
      </c>
      <c r="C4208" s="1198" t="s">
        <v>2041</v>
      </c>
      <c r="D4208" s="1198" t="s">
        <v>929</v>
      </c>
      <c r="E4208" s="1199">
        <v>59</v>
      </c>
      <c r="F4208" s="1199">
        <v>44</v>
      </c>
      <c r="G4208" s="1200">
        <v>448</v>
      </c>
      <c r="H4208" s="1201"/>
      <c r="I4208" s="1198"/>
      <c r="J4208" s="1199">
        <v>15</v>
      </c>
      <c r="K4208" s="1198" t="s">
        <v>1693</v>
      </c>
      <c r="L4208" s="1202">
        <v>9.8000000000000004E-2</v>
      </c>
      <c r="M4208" s="1202">
        <f t="shared" si="29"/>
        <v>0.1285</v>
      </c>
      <c r="N4208" s="1202">
        <v>0.22</v>
      </c>
      <c r="O4208" s="1203">
        <f t="shared" si="30"/>
        <v>0.15610000000000002</v>
      </c>
      <c r="P4208" s="1202">
        <v>0.22</v>
      </c>
      <c r="Q4208" s="1203">
        <f t="shared" si="31"/>
        <v>0.1338</v>
      </c>
      <c r="R4208" s="1202">
        <v>0.15</v>
      </c>
      <c r="S4208" s="1197"/>
      <c r="T4208" s="1197"/>
      <c r="U4208" s="1197"/>
      <c r="V4208" s="1197"/>
      <c r="W4208" s="1197"/>
      <c r="X4208" s="1204" t="s">
        <v>390</v>
      </c>
      <c r="Y4208" s="729"/>
    </row>
    <row r="4209" spans="2:25" customFormat="1" ht="15.75" customHeight="1" x14ac:dyDescent="0.2">
      <c r="B4209" s="1227" t="s">
        <v>1112</v>
      </c>
      <c r="C4209" s="1198" t="s">
        <v>2041</v>
      </c>
      <c r="D4209" s="1198" t="s">
        <v>929</v>
      </c>
      <c r="E4209" s="1199">
        <v>59</v>
      </c>
      <c r="F4209" s="1199">
        <v>44</v>
      </c>
      <c r="G4209" s="1200">
        <v>448</v>
      </c>
      <c r="H4209" s="1201"/>
      <c r="I4209" s="1198"/>
      <c r="J4209" s="1199">
        <v>15</v>
      </c>
      <c r="K4209" s="1198" t="s">
        <v>1693</v>
      </c>
      <c r="L4209" s="1202">
        <v>9.8000000000000004E-2</v>
      </c>
      <c r="M4209" s="1202">
        <f t="shared" si="29"/>
        <v>0.1285</v>
      </c>
      <c r="N4209" s="1202">
        <v>0.22</v>
      </c>
      <c r="O4209" s="1203">
        <f t="shared" si="30"/>
        <v>0.15610000000000002</v>
      </c>
      <c r="P4209" s="1202">
        <v>0.22</v>
      </c>
      <c r="Q4209" s="1203">
        <f t="shared" si="31"/>
        <v>0.1338</v>
      </c>
      <c r="R4209" s="1202">
        <v>0.15</v>
      </c>
      <c r="S4209" s="1197"/>
      <c r="T4209" s="1197"/>
      <c r="U4209" s="1197"/>
      <c r="V4209" s="1197"/>
      <c r="W4209" s="1197"/>
      <c r="X4209" s="1204" t="s">
        <v>390</v>
      </c>
      <c r="Y4209" s="729"/>
    </row>
    <row r="4210" spans="2:25" customFormat="1" ht="15.75" customHeight="1" x14ac:dyDescent="0.2">
      <c r="B4210" s="1227" t="s">
        <v>1113</v>
      </c>
      <c r="C4210" s="1198" t="s">
        <v>2041</v>
      </c>
      <c r="D4210" s="1198" t="s">
        <v>929</v>
      </c>
      <c r="E4210" s="1199">
        <v>69</v>
      </c>
      <c r="F4210" s="1199">
        <v>54</v>
      </c>
      <c r="G4210" s="1200">
        <v>562</v>
      </c>
      <c r="H4210" s="1201"/>
      <c r="I4210" s="1198"/>
      <c r="J4210" s="1199">
        <v>15</v>
      </c>
      <c r="K4210" s="1198" t="s">
        <v>1693</v>
      </c>
      <c r="L4210" s="1202">
        <v>9.6000000000000002E-2</v>
      </c>
      <c r="M4210" s="1202">
        <f t="shared" si="29"/>
        <v>0.1285</v>
      </c>
      <c r="N4210" s="1202">
        <v>0.22</v>
      </c>
      <c r="O4210" s="1203">
        <f t="shared" si="30"/>
        <v>0.15610000000000002</v>
      </c>
      <c r="P4210" s="1202">
        <v>0.22</v>
      </c>
      <c r="Q4210" s="1203">
        <f t="shared" si="31"/>
        <v>0.1338</v>
      </c>
      <c r="R4210" s="1202">
        <v>0.15</v>
      </c>
      <c r="S4210" s="1197"/>
      <c r="T4210" s="1197"/>
      <c r="U4210" s="1197"/>
      <c r="V4210" s="1197"/>
      <c r="W4210" s="1197"/>
      <c r="X4210" s="1204" t="s">
        <v>390</v>
      </c>
      <c r="Y4210" s="729"/>
    </row>
    <row r="4211" spans="2:25" customFormat="1" ht="15.75" customHeight="1" x14ac:dyDescent="0.2">
      <c r="B4211" s="1227" t="s">
        <v>1114</v>
      </c>
      <c r="C4211" s="1198" t="s">
        <v>2041</v>
      </c>
      <c r="D4211" s="1198" t="s">
        <v>929</v>
      </c>
      <c r="E4211" s="1199">
        <v>69</v>
      </c>
      <c r="F4211" s="1199">
        <v>54</v>
      </c>
      <c r="G4211" s="1200">
        <v>562</v>
      </c>
      <c r="H4211" s="1201"/>
      <c r="I4211" s="1198"/>
      <c r="J4211" s="1199">
        <v>15</v>
      </c>
      <c r="K4211" s="1198" t="s">
        <v>1693</v>
      </c>
      <c r="L4211" s="1202">
        <v>9.6000000000000002E-2</v>
      </c>
      <c r="M4211" s="1202">
        <f t="shared" si="29"/>
        <v>0.1285</v>
      </c>
      <c r="N4211" s="1202">
        <v>0.22</v>
      </c>
      <c r="O4211" s="1203">
        <f t="shared" si="30"/>
        <v>0.15610000000000002</v>
      </c>
      <c r="P4211" s="1202">
        <v>0.22</v>
      </c>
      <c r="Q4211" s="1203">
        <f t="shared" si="31"/>
        <v>0.1338</v>
      </c>
      <c r="R4211" s="1202">
        <v>0.15</v>
      </c>
      <c r="S4211" s="1197"/>
      <c r="T4211" s="1197"/>
      <c r="U4211" s="1197"/>
      <c r="V4211" s="1197"/>
      <c r="W4211" s="1197"/>
      <c r="X4211" s="1204" t="s">
        <v>390</v>
      </c>
      <c r="Y4211" s="729"/>
    </row>
    <row r="4212" spans="2:25" customFormat="1" ht="15.75" customHeight="1" x14ac:dyDescent="0.2">
      <c r="B4212" s="1227" t="s">
        <v>1115</v>
      </c>
      <c r="C4212" s="1198" t="s">
        <v>2041</v>
      </c>
      <c r="D4212" s="1198" t="s">
        <v>929</v>
      </c>
      <c r="E4212" s="1199">
        <v>69</v>
      </c>
      <c r="F4212" s="1199">
        <v>54</v>
      </c>
      <c r="G4212" s="1200">
        <v>562</v>
      </c>
      <c r="H4212" s="1201"/>
      <c r="I4212" s="1198"/>
      <c r="J4212" s="1199">
        <v>15</v>
      </c>
      <c r="K4212" s="1198" t="s">
        <v>1693</v>
      </c>
      <c r="L4212" s="1202">
        <v>9.6000000000000002E-2</v>
      </c>
      <c r="M4212" s="1202">
        <f t="shared" si="29"/>
        <v>0.1285</v>
      </c>
      <c r="N4212" s="1202">
        <v>0.22</v>
      </c>
      <c r="O4212" s="1203">
        <f t="shared" si="30"/>
        <v>0.15610000000000002</v>
      </c>
      <c r="P4212" s="1202">
        <v>0.22</v>
      </c>
      <c r="Q4212" s="1203">
        <f t="shared" si="31"/>
        <v>0.1338</v>
      </c>
      <c r="R4212" s="1202">
        <v>0.15</v>
      </c>
      <c r="S4212" s="1197"/>
      <c r="T4212" s="1197"/>
      <c r="U4212" s="1197"/>
      <c r="V4212" s="1197"/>
      <c r="W4212" s="1197"/>
      <c r="X4212" s="1204" t="s">
        <v>390</v>
      </c>
      <c r="Y4212" s="729"/>
    </row>
    <row r="4213" spans="2:25" customFormat="1" ht="15.75" customHeight="1" x14ac:dyDescent="0.2">
      <c r="B4213" s="1227" t="s">
        <v>1116</v>
      </c>
      <c r="C4213" s="1198" t="s">
        <v>2041</v>
      </c>
      <c r="D4213" s="1198" t="s">
        <v>929</v>
      </c>
      <c r="E4213" s="1199">
        <v>69</v>
      </c>
      <c r="F4213" s="1199">
        <v>54</v>
      </c>
      <c r="G4213" s="1200">
        <v>562</v>
      </c>
      <c r="H4213" s="1201"/>
      <c r="I4213" s="1198"/>
      <c r="J4213" s="1199">
        <v>15</v>
      </c>
      <c r="K4213" s="1198" t="s">
        <v>1693</v>
      </c>
      <c r="L4213" s="1202">
        <v>9.6000000000000002E-2</v>
      </c>
      <c r="M4213" s="1202">
        <f t="shared" si="29"/>
        <v>0.1285</v>
      </c>
      <c r="N4213" s="1202">
        <v>0.22</v>
      </c>
      <c r="O4213" s="1203">
        <f t="shared" si="30"/>
        <v>0.15610000000000002</v>
      </c>
      <c r="P4213" s="1202">
        <v>0.22</v>
      </c>
      <c r="Q4213" s="1203">
        <f t="shared" si="31"/>
        <v>0.1338</v>
      </c>
      <c r="R4213" s="1202">
        <v>0.15</v>
      </c>
      <c r="S4213" s="1197"/>
      <c r="T4213" s="1197"/>
      <c r="U4213" s="1197"/>
      <c r="V4213" s="1197"/>
      <c r="W4213" s="1197"/>
      <c r="X4213" s="1204" t="s">
        <v>390</v>
      </c>
      <c r="Y4213" s="729"/>
    </row>
    <row r="4214" spans="2:25" customFormat="1" ht="15.75" customHeight="1" x14ac:dyDescent="0.2">
      <c r="B4214" s="1227" t="s">
        <v>1118</v>
      </c>
      <c r="C4214" s="1198" t="s">
        <v>2041</v>
      </c>
      <c r="D4214" s="1198" t="s">
        <v>929</v>
      </c>
      <c r="E4214" s="1199">
        <v>79</v>
      </c>
      <c r="F4214" s="1199">
        <v>59</v>
      </c>
      <c r="G4214" s="1200">
        <v>655</v>
      </c>
      <c r="H4214" s="1201"/>
      <c r="I4214" s="1198"/>
      <c r="J4214" s="1199">
        <v>20</v>
      </c>
      <c r="K4214" s="1198" t="s">
        <v>1693</v>
      </c>
      <c r="L4214" s="1202">
        <v>0.09</v>
      </c>
      <c r="M4214" s="1202">
        <f t="shared" si="29"/>
        <v>0.1285</v>
      </c>
      <c r="N4214" s="1202">
        <v>0.22</v>
      </c>
      <c r="O4214" s="1203">
        <f t="shared" si="30"/>
        <v>0.15610000000000002</v>
      </c>
      <c r="P4214" s="1202">
        <v>0.22</v>
      </c>
      <c r="Q4214" s="1203">
        <f t="shared" si="31"/>
        <v>0.1338</v>
      </c>
      <c r="R4214" s="1202">
        <v>0.15</v>
      </c>
      <c r="S4214" s="1197"/>
      <c r="T4214" s="1197"/>
      <c r="U4214" s="1197"/>
      <c r="V4214" s="1197"/>
      <c r="W4214" s="1197"/>
      <c r="X4214" s="1204" t="s">
        <v>390</v>
      </c>
      <c r="Y4214" s="729"/>
    </row>
    <row r="4215" spans="2:25" customFormat="1" ht="15.75" customHeight="1" x14ac:dyDescent="0.2">
      <c r="B4215" s="1227" t="s">
        <v>1119</v>
      </c>
      <c r="C4215" s="1198" t="s">
        <v>2041</v>
      </c>
      <c r="D4215" s="1198" t="s">
        <v>929</v>
      </c>
      <c r="E4215" s="1199">
        <v>79</v>
      </c>
      <c r="F4215" s="1199">
        <v>64</v>
      </c>
      <c r="G4215" s="1200">
        <v>711</v>
      </c>
      <c r="H4215" s="1201"/>
      <c r="I4215" s="1198"/>
      <c r="J4215" s="1199">
        <v>15</v>
      </c>
      <c r="K4215" s="1198" t="s">
        <v>1693</v>
      </c>
      <c r="L4215" s="1202">
        <v>0.09</v>
      </c>
      <c r="M4215" s="1202">
        <f t="shared" si="29"/>
        <v>0.1285</v>
      </c>
      <c r="N4215" s="1202">
        <v>0.22</v>
      </c>
      <c r="O4215" s="1203">
        <f t="shared" si="30"/>
        <v>0.15610000000000002</v>
      </c>
      <c r="P4215" s="1202">
        <v>0.22</v>
      </c>
      <c r="Q4215" s="1203">
        <f t="shared" si="31"/>
        <v>0.1338</v>
      </c>
      <c r="R4215" s="1202">
        <v>0.15</v>
      </c>
      <c r="S4215" s="1197"/>
      <c r="T4215" s="1197"/>
      <c r="U4215" s="1197"/>
      <c r="V4215" s="1197"/>
      <c r="W4215" s="1197"/>
      <c r="X4215" s="1204" t="s">
        <v>390</v>
      </c>
      <c r="Y4215" s="729"/>
    </row>
    <row r="4216" spans="2:25" customFormat="1" ht="15.75" customHeight="1" x14ac:dyDescent="0.2">
      <c r="B4216" s="1227" t="s">
        <v>1120</v>
      </c>
      <c r="C4216" s="1198" t="s">
        <v>2041</v>
      </c>
      <c r="D4216" s="1198" t="s">
        <v>929</v>
      </c>
      <c r="E4216" s="1199">
        <v>79</v>
      </c>
      <c r="F4216" s="1199">
        <v>64</v>
      </c>
      <c r="G4216" s="1200">
        <v>711</v>
      </c>
      <c r="H4216" s="1201"/>
      <c r="I4216" s="1198"/>
      <c r="J4216" s="1199">
        <v>15</v>
      </c>
      <c r="K4216" s="1198" t="s">
        <v>1693</v>
      </c>
      <c r="L4216" s="1202">
        <v>0.09</v>
      </c>
      <c r="M4216" s="1202">
        <f t="shared" si="29"/>
        <v>0.1285</v>
      </c>
      <c r="N4216" s="1202">
        <v>0.22</v>
      </c>
      <c r="O4216" s="1203">
        <f t="shared" si="30"/>
        <v>0.15610000000000002</v>
      </c>
      <c r="P4216" s="1202">
        <v>0.22</v>
      </c>
      <c r="Q4216" s="1203">
        <f t="shared" si="31"/>
        <v>0.1338</v>
      </c>
      <c r="R4216" s="1202">
        <v>0.15</v>
      </c>
      <c r="S4216" s="1197"/>
      <c r="T4216" s="1197"/>
      <c r="U4216" s="1197"/>
      <c r="V4216" s="1197"/>
      <c r="W4216" s="1197"/>
      <c r="X4216" s="1204" t="s">
        <v>390</v>
      </c>
      <c r="Y4216" s="729"/>
    </row>
    <row r="4217" spans="2:25" customFormat="1" ht="15.75" customHeight="1" x14ac:dyDescent="0.2">
      <c r="B4217" s="1227" t="s">
        <v>1122</v>
      </c>
      <c r="C4217" s="1198" t="s">
        <v>2041</v>
      </c>
      <c r="D4217" s="1198" t="s">
        <v>929</v>
      </c>
      <c r="E4217" s="1199">
        <v>99</v>
      </c>
      <c r="F4217" s="1199">
        <v>84</v>
      </c>
      <c r="G4217" s="1200">
        <v>976</v>
      </c>
      <c r="H4217" s="1201"/>
      <c r="I4217" s="1198"/>
      <c r="J4217" s="1199">
        <v>15</v>
      </c>
      <c r="K4217" s="1198" t="s">
        <v>1693</v>
      </c>
      <c r="L4217" s="1202">
        <v>8.5999999999999993E-2</v>
      </c>
      <c r="M4217" s="1202">
        <f t="shared" si="29"/>
        <v>0.1285</v>
      </c>
      <c r="N4217" s="1202">
        <v>0.22</v>
      </c>
      <c r="O4217" s="1203">
        <f t="shared" si="30"/>
        <v>0.15610000000000002</v>
      </c>
      <c r="P4217" s="1202">
        <v>0.22</v>
      </c>
      <c r="Q4217" s="1203">
        <f t="shared" si="31"/>
        <v>0.1338</v>
      </c>
      <c r="R4217" s="1202">
        <v>0.15</v>
      </c>
      <c r="S4217" s="1197"/>
      <c r="T4217" s="1197"/>
      <c r="U4217" s="1197"/>
      <c r="V4217" s="1197"/>
      <c r="W4217" s="1197"/>
      <c r="X4217" s="1204" t="s">
        <v>390</v>
      </c>
      <c r="Y4217" s="729"/>
    </row>
    <row r="4218" spans="2:25" customFormat="1" ht="15.75" customHeight="1" x14ac:dyDescent="0.2">
      <c r="B4218" s="1227" t="s">
        <v>1123</v>
      </c>
      <c r="C4218" s="1198" t="s">
        <v>2041</v>
      </c>
      <c r="D4218" s="1198" t="s">
        <v>929</v>
      </c>
      <c r="E4218" s="1199">
        <v>99</v>
      </c>
      <c r="F4218" s="1199">
        <v>84</v>
      </c>
      <c r="G4218" s="1200">
        <v>976</v>
      </c>
      <c r="H4218" s="1201"/>
      <c r="I4218" s="1198"/>
      <c r="J4218" s="1199">
        <v>15</v>
      </c>
      <c r="K4218" s="1198" t="s">
        <v>1693</v>
      </c>
      <c r="L4218" s="1202">
        <v>8.5999999999999993E-2</v>
      </c>
      <c r="M4218" s="1202">
        <f t="shared" si="29"/>
        <v>0.1285</v>
      </c>
      <c r="N4218" s="1202">
        <v>0.22</v>
      </c>
      <c r="O4218" s="1203">
        <f t="shared" si="30"/>
        <v>0.15610000000000002</v>
      </c>
      <c r="P4218" s="1202">
        <v>0.22</v>
      </c>
      <c r="Q4218" s="1203">
        <f t="shared" si="31"/>
        <v>0.1338</v>
      </c>
      <c r="R4218" s="1202">
        <v>0.15</v>
      </c>
      <c r="S4218" s="1197"/>
      <c r="T4218" s="1197"/>
      <c r="U4218" s="1197"/>
      <c r="V4218" s="1197"/>
      <c r="W4218" s="1197"/>
      <c r="X4218" s="1204" t="s">
        <v>390</v>
      </c>
      <c r="Y4218" s="729"/>
    </row>
    <row r="4219" spans="2:25" customFormat="1" ht="15.75" customHeight="1" x14ac:dyDescent="0.2">
      <c r="B4219" s="1227" t="s">
        <v>1124</v>
      </c>
      <c r="C4219" s="1198" t="s">
        <v>2041</v>
      </c>
      <c r="D4219" s="1198" t="s">
        <v>929</v>
      </c>
      <c r="E4219" s="1199">
        <v>99</v>
      </c>
      <c r="F4219" s="1199">
        <v>84</v>
      </c>
      <c r="G4219" s="1200">
        <v>976</v>
      </c>
      <c r="H4219" s="1201"/>
      <c r="I4219" s="1198"/>
      <c r="J4219" s="1199">
        <v>15</v>
      </c>
      <c r="K4219" s="1198" t="s">
        <v>1693</v>
      </c>
      <c r="L4219" s="1202">
        <v>8.5999999999999993E-2</v>
      </c>
      <c r="M4219" s="1202">
        <f t="shared" si="29"/>
        <v>0.1285</v>
      </c>
      <c r="N4219" s="1202">
        <v>0.22</v>
      </c>
      <c r="O4219" s="1203">
        <f t="shared" si="30"/>
        <v>0.15610000000000002</v>
      </c>
      <c r="P4219" s="1202">
        <v>0.22</v>
      </c>
      <c r="Q4219" s="1203">
        <f t="shared" si="31"/>
        <v>0.1338</v>
      </c>
      <c r="R4219" s="1202">
        <v>0.15</v>
      </c>
      <c r="S4219" s="1197"/>
      <c r="T4219" s="1197"/>
      <c r="U4219" s="1197"/>
      <c r="V4219" s="1197"/>
      <c r="W4219" s="1197"/>
      <c r="X4219" s="1204" t="s">
        <v>390</v>
      </c>
      <c r="Y4219" s="729"/>
    </row>
    <row r="4220" spans="2:25" customFormat="1" ht="15.75" customHeight="1" x14ac:dyDescent="0.2">
      <c r="B4220" s="1227" t="s">
        <v>1980</v>
      </c>
      <c r="C4220" s="1207" t="s">
        <v>783</v>
      </c>
      <c r="D4220" s="1198" t="s">
        <v>929</v>
      </c>
      <c r="E4220" s="1199">
        <v>40</v>
      </c>
      <c r="F4220" s="1199">
        <v>20</v>
      </c>
      <c r="G4220" s="1200">
        <v>200</v>
      </c>
      <c r="H4220" s="1201">
        <v>1</v>
      </c>
      <c r="I4220" s="1198" t="s">
        <v>1141</v>
      </c>
      <c r="J4220" s="1197">
        <v>19</v>
      </c>
      <c r="K4220" s="1198" t="s">
        <v>370</v>
      </c>
      <c r="L4220" s="1202">
        <v>0.1</v>
      </c>
      <c r="M4220" s="1202">
        <f t="shared" si="29"/>
        <v>0.1285</v>
      </c>
      <c r="N4220" s="1202">
        <v>0.22</v>
      </c>
      <c r="O4220" s="1203">
        <f t="shared" si="30"/>
        <v>0.15610000000000002</v>
      </c>
      <c r="P4220" s="1202">
        <v>0.22</v>
      </c>
      <c r="Q4220" s="1203">
        <f t="shared" si="31"/>
        <v>0.1338</v>
      </c>
      <c r="R4220" s="1202">
        <v>0.15</v>
      </c>
      <c r="S4220" s="1197"/>
      <c r="T4220" s="1197"/>
      <c r="U4220" s="1197"/>
      <c r="V4220" s="1197"/>
      <c r="W4220" s="1197"/>
      <c r="X4220" s="1198" t="s">
        <v>763</v>
      </c>
      <c r="Y4220" s="729"/>
    </row>
    <row r="4221" spans="2:25" customFormat="1" ht="15.75" customHeight="1" x14ac:dyDescent="0.2">
      <c r="B4221" s="1227" t="s">
        <v>1944</v>
      </c>
      <c r="C4221" s="1207" t="s">
        <v>783</v>
      </c>
      <c r="D4221" s="1198" t="s">
        <v>929</v>
      </c>
      <c r="E4221" s="1199">
        <v>55</v>
      </c>
      <c r="F4221" s="1199">
        <v>30</v>
      </c>
      <c r="G4221" s="1200">
        <v>300</v>
      </c>
      <c r="H4221" s="1201">
        <v>1.5</v>
      </c>
      <c r="I4221" s="1198" t="s">
        <v>1142</v>
      </c>
      <c r="J4221" s="1197">
        <v>23.5</v>
      </c>
      <c r="K4221" s="1198" t="s">
        <v>1945</v>
      </c>
      <c r="L4221" s="1202">
        <v>0.1</v>
      </c>
      <c r="M4221" s="1202">
        <f t="shared" si="29"/>
        <v>0.1285</v>
      </c>
      <c r="N4221" s="1202">
        <v>0.22</v>
      </c>
      <c r="O4221" s="1203">
        <f t="shared" si="30"/>
        <v>0.15610000000000002</v>
      </c>
      <c r="P4221" s="1202">
        <v>0.22</v>
      </c>
      <c r="Q4221" s="1203">
        <f t="shared" si="31"/>
        <v>0.1338</v>
      </c>
      <c r="R4221" s="1202">
        <v>0.15</v>
      </c>
      <c r="S4221" s="1197"/>
      <c r="T4221" s="1197"/>
      <c r="U4221" s="1197"/>
      <c r="V4221" s="1197"/>
      <c r="W4221" s="1197"/>
      <c r="X4221" s="1198" t="s">
        <v>390</v>
      </c>
      <c r="Y4221" s="729"/>
    </row>
    <row r="4222" spans="2:25" customFormat="1" ht="15.75" customHeight="1" x14ac:dyDescent="0.2">
      <c r="B4222" s="1227" t="s">
        <v>1947</v>
      </c>
      <c r="C4222" s="1207" t="s">
        <v>783</v>
      </c>
      <c r="D4222" s="1198" t="s">
        <v>929</v>
      </c>
      <c r="E4222" s="1199">
        <v>65</v>
      </c>
      <c r="F4222" s="1199">
        <v>40</v>
      </c>
      <c r="G4222" s="1200">
        <v>400</v>
      </c>
      <c r="H4222" s="1201">
        <v>2</v>
      </c>
      <c r="I4222" s="1198" t="s">
        <v>1143</v>
      </c>
      <c r="J4222" s="1197">
        <v>23</v>
      </c>
      <c r="K4222" s="1198" t="s">
        <v>47</v>
      </c>
      <c r="L4222" s="1202">
        <v>0.1</v>
      </c>
      <c r="M4222" s="1202">
        <f t="shared" si="29"/>
        <v>0.1285</v>
      </c>
      <c r="N4222" s="1202">
        <v>0.22</v>
      </c>
      <c r="O4222" s="1203">
        <f t="shared" si="30"/>
        <v>0.15610000000000002</v>
      </c>
      <c r="P4222" s="1202">
        <v>0.22</v>
      </c>
      <c r="Q4222" s="1203">
        <f t="shared" si="31"/>
        <v>0.1338</v>
      </c>
      <c r="R4222" s="1202">
        <v>0.15</v>
      </c>
      <c r="S4222" s="1197"/>
      <c r="T4222" s="1197"/>
      <c r="U4222" s="1197"/>
      <c r="V4222" s="1197"/>
      <c r="W4222" s="1197"/>
      <c r="X4222" s="1198" t="s">
        <v>390</v>
      </c>
      <c r="Y4222" s="729"/>
    </row>
    <row r="4223" spans="2:25" customFormat="1" ht="15.75" customHeight="1" x14ac:dyDescent="0.2">
      <c r="B4223" s="1227" t="s">
        <v>1950</v>
      </c>
      <c r="C4223" s="1207" t="s">
        <v>783</v>
      </c>
      <c r="D4223" s="1198" t="s">
        <v>929</v>
      </c>
      <c r="E4223" s="1199">
        <v>125</v>
      </c>
      <c r="F4223" s="1199">
        <v>87</v>
      </c>
      <c r="G4223" s="1200">
        <v>870</v>
      </c>
      <c r="H4223" s="1201">
        <v>3</v>
      </c>
      <c r="I4223" s="1198" t="s">
        <v>1127</v>
      </c>
      <c r="J4223" s="1197">
        <v>35</v>
      </c>
      <c r="K4223" s="1198" t="s">
        <v>1693</v>
      </c>
      <c r="L4223" s="1202">
        <v>0.1</v>
      </c>
      <c r="M4223" s="1202">
        <f t="shared" si="29"/>
        <v>0.1285</v>
      </c>
      <c r="N4223" s="1202">
        <v>0.22</v>
      </c>
      <c r="O4223" s="1203">
        <f t="shared" si="30"/>
        <v>0.15610000000000002</v>
      </c>
      <c r="P4223" s="1202">
        <v>0.22</v>
      </c>
      <c r="Q4223" s="1203">
        <f t="shared" si="31"/>
        <v>0.1338</v>
      </c>
      <c r="R4223" s="1202">
        <v>0.15</v>
      </c>
      <c r="S4223" s="1197"/>
      <c r="T4223" s="1197"/>
      <c r="U4223" s="1197"/>
      <c r="V4223" s="1197"/>
      <c r="W4223" s="1197"/>
      <c r="X4223" s="1198" t="s">
        <v>390</v>
      </c>
      <c r="Y4223" s="729"/>
    </row>
    <row r="4224" spans="2:25" customFormat="1" ht="15.75" customHeight="1" x14ac:dyDescent="0.2">
      <c r="B4224" s="1227" t="s">
        <v>1980</v>
      </c>
      <c r="C4224" s="1207" t="s">
        <v>2041</v>
      </c>
      <c r="D4224" s="1198" t="s">
        <v>929</v>
      </c>
      <c r="E4224" s="1199">
        <v>40</v>
      </c>
      <c r="F4224" s="1199">
        <v>20</v>
      </c>
      <c r="G4224" s="1200">
        <v>200</v>
      </c>
      <c r="H4224" s="1201">
        <v>1</v>
      </c>
      <c r="I4224" s="1198" t="s">
        <v>1141</v>
      </c>
      <c r="J4224" s="1197">
        <v>19</v>
      </c>
      <c r="K4224" s="1198" t="s">
        <v>370</v>
      </c>
      <c r="L4224" s="1202">
        <v>0.1</v>
      </c>
      <c r="M4224" s="1202">
        <f t="shared" si="29"/>
        <v>0.1285</v>
      </c>
      <c r="N4224" s="1202">
        <v>0.22</v>
      </c>
      <c r="O4224" s="1203">
        <f t="shared" si="30"/>
        <v>0.15610000000000002</v>
      </c>
      <c r="P4224" s="1202">
        <v>0.22</v>
      </c>
      <c r="Q4224" s="1203">
        <f t="shared" si="31"/>
        <v>0.1338</v>
      </c>
      <c r="R4224" s="1202">
        <v>0.15</v>
      </c>
      <c r="S4224" s="1197"/>
      <c r="T4224" s="1197"/>
      <c r="U4224" s="1197"/>
      <c r="V4224" s="1197"/>
      <c r="W4224" s="1197"/>
      <c r="X4224" s="1198" t="s">
        <v>390</v>
      </c>
      <c r="Y4224" s="729"/>
    </row>
    <row r="4225" spans="2:25" customFormat="1" ht="15.75" customHeight="1" x14ac:dyDescent="0.2">
      <c r="B4225" s="1227" t="s">
        <v>1944</v>
      </c>
      <c r="C4225" s="1207" t="s">
        <v>2041</v>
      </c>
      <c r="D4225" s="1198" t="s">
        <v>929</v>
      </c>
      <c r="E4225" s="1199">
        <v>55</v>
      </c>
      <c r="F4225" s="1199">
        <v>30</v>
      </c>
      <c r="G4225" s="1200">
        <v>300</v>
      </c>
      <c r="H4225" s="1201">
        <v>1.5</v>
      </c>
      <c r="I4225" s="1198" t="s">
        <v>1142</v>
      </c>
      <c r="J4225" s="1197">
        <v>23.5</v>
      </c>
      <c r="K4225" s="1198" t="s">
        <v>1945</v>
      </c>
      <c r="L4225" s="1202">
        <v>0.1</v>
      </c>
      <c r="M4225" s="1202">
        <f t="shared" si="29"/>
        <v>0.1285</v>
      </c>
      <c r="N4225" s="1202">
        <v>0.22</v>
      </c>
      <c r="O4225" s="1203">
        <f t="shared" si="30"/>
        <v>0.15610000000000002</v>
      </c>
      <c r="P4225" s="1202">
        <v>0.22</v>
      </c>
      <c r="Q4225" s="1203">
        <f t="shared" si="31"/>
        <v>0.1338</v>
      </c>
      <c r="R4225" s="1202">
        <v>0.15</v>
      </c>
      <c r="S4225" s="1197"/>
      <c r="T4225" s="1197"/>
      <c r="U4225" s="1197"/>
      <c r="V4225" s="1197"/>
      <c r="W4225" s="1197"/>
      <c r="X4225" s="1198" t="s">
        <v>390</v>
      </c>
      <c r="Y4225" s="729"/>
    </row>
    <row r="4226" spans="2:25" customFormat="1" ht="15.75" customHeight="1" x14ac:dyDescent="0.2">
      <c r="B4226" s="1227" t="s">
        <v>1947</v>
      </c>
      <c r="C4226" s="1207" t="s">
        <v>2041</v>
      </c>
      <c r="D4226" s="1198" t="s">
        <v>929</v>
      </c>
      <c r="E4226" s="1199">
        <v>65</v>
      </c>
      <c r="F4226" s="1199">
        <v>40</v>
      </c>
      <c r="G4226" s="1200">
        <v>400</v>
      </c>
      <c r="H4226" s="1201">
        <v>2</v>
      </c>
      <c r="I4226" s="1198" t="s">
        <v>1143</v>
      </c>
      <c r="J4226" s="1197">
        <v>23</v>
      </c>
      <c r="K4226" s="1198" t="s">
        <v>47</v>
      </c>
      <c r="L4226" s="1202">
        <v>0.1</v>
      </c>
      <c r="M4226" s="1202">
        <f t="shared" si="29"/>
        <v>0.1285</v>
      </c>
      <c r="N4226" s="1202">
        <v>0.22</v>
      </c>
      <c r="O4226" s="1203">
        <f t="shared" si="30"/>
        <v>0.15610000000000002</v>
      </c>
      <c r="P4226" s="1202">
        <v>0.22</v>
      </c>
      <c r="Q4226" s="1203">
        <f t="shared" si="31"/>
        <v>0.1338</v>
      </c>
      <c r="R4226" s="1202">
        <v>0.15</v>
      </c>
      <c r="S4226" s="1197"/>
      <c r="T4226" s="1197"/>
      <c r="U4226" s="1197"/>
      <c r="V4226" s="1197"/>
      <c r="W4226" s="1197"/>
      <c r="X4226" s="1198" t="s">
        <v>390</v>
      </c>
      <c r="Y4226" s="729"/>
    </row>
    <row r="4227" spans="2:25" customFormat="1" ht="15.75" customHeight="1" x14ac:dyDescent="0.2">
      <c r="B4227" s="1227" t="s">
        <v>2040</v>
      </c>
      <c r="C4227" s="1208" t="s">
        <v>2041</v>
      </c>
      <c r="D4227" s="1198" t="s">
        <v>1638</v>
      </c>
      <c r="E4227" s="1199">
        <v>10</v>
      </c>
      <c r="F4227" s="1199">
        <v>10</v>
      </c>
      <c r="G4227" s="1209">
        <v>105</v>
      </c>
      <c r="H4227" s="1201">
        <v>0</v>
      </c>
      <c r="I4227" s="1198" t="s">
        <v>1144</v>
      </c>
      <c r="J4227" s="1197"/>
      <c r="K4227" s="1198"/>
      <c r="L4227" s="1202">
        <v>9.5000000000000001E-2</v>
      </c>
      <c r="M4227" s="1202">
        <f t="shared" si="29"/>
        <v>0.1285</v>
      </c>
      <c r="N4227" s="1202">
        <v>0.22</v>
      </c>
      <c r="O4227" s="1203">
        <f t="shared" si="30"/>
        <v>0.15610000000000002</v>
      </c>
      <c r="P4227" s="1202">
        <v>0.22</v>
      </c>
      <c r="Q4227" s="1203">
        <f t="shared" si="31"/>
        <v>0.1338</v>
      </c>
      <c r="R4227" s="1202">
        <v>0.15</v>
      </c>
      <c r="S4227" s="1197"/>
      <c r="T4227" s="1197"/>
      <c r="U4227" s="1197"/>
      <c r="V4227" s="1197"/>
      <c r="W4227" s="1197"/>
      <c r="X4227" s="1204" t="s">
        <v>2045</v>
      </c>
      <c r="Y4227" s="729"/>
    </row>
    <row r="4228" spans="2:25" customFormat="1" ht="15.75" customHeight="1" x14ac:dyDescent="0.2">
      <c r="B4228" s="1227" t="s">
        <v>2046</v>
      </c>
      <c r="C4228" s="1208" t="s">
        <v>2041</v>
      </c>
      <c r="D4228" s="1198" t="s">
        <v>1638</v>
      </c>
      <c r="E4228" s="1199">
        <v>20</v>
      </c>
      <c r="F4228" s="1199">
        <v>20</v>
      </c>
      <c r="G4228" s="1209">
        <v>222</v>
      </c>
      <c r="H4228" s="1201">
        <v>0</v>
      </c>
      <c r="I4228" s="1198" t="s">
        <v>1145</v>
      </c>
      <c r="J4228" s="1197"/>
      <c r="K4228" s="1198"/>
      <c r="L4228" s="1202">
        <v>0.09</v>
      </c>
      <c r="M4228" s="1202">
        <f t="shared" si="29"/>
        <v>0.1285</v>
      </c>
      <c r="N4228" s="1202">
        <v>0.22</v>
      </c>
      <c r="O4228" s="1203">
        <f t="shared" si="30"/>
        <v>0.15610000000000002</v>
      </c>
      <c r="P4228" s="1202">
        <v>0.22</v>
      </c>
      <c r="Q4228" s="1203">
        <f t="shared" si="31"/>
        <v>0.1338</v>
      </c>
      <c r="R4228" s="1202">
        <v>0.15</v>
      </c>
      <c r="S4228" s="1197"/>
      <c r="T4228" s="1197"/>
      <c r="U4228" s="1197"/>
      <c r="V4228" s="1197"/>
      <c r="W4228" s="1197"/>
      <c r="X4228" s="1204" t="s">
        <v>2045</v>
      </c>
      <c r="Y4228" s="729"/>
    </row>
    <row r="4229" spans="2:25" customFormat="1" ht="15.75" customHeight="1" x14ac:dyDescent="0.2">
      <c r="B4229" s="1227" t="s">
        <v>2050</v>
      </c>
      <c r="C4229" s="1208" t="s">
        <v>2041</v>
      </c>
      <c r="D4229" s="1198" t="s">
        <v>1638</v>
      </c>
      <c r="E4229" s="1199">
        <v>30</v>
      </c>
      <c r="F4229" s="1199">
        <v>30</v>
      </c>
      <c r="G4229" s="1209">
        <v>375</v>
      </c>
      <c r="H4229" s="1201">
        <v>0</v>
      </c>
      <c r="I4229" s="1198" t="s">
        <v>1146</v>
      </c>
      <c r="J4229" s="1197"/>
      <c r="K4229" s="1198"/>
      <c r="L4229" s="1202">
        <v>0.08</v>
      </c>
      <c r="M4229" s="1202">
        <f t="shared" si="29"/>
        <v>0.1285</v>
      </c>
      <c r="N4229" s="1202">
        <v>0.22</v>
      </c>
      <c r="O4229" s="1203">
        <f t="shared" si="30"/>
        <v>0.15610000000000002</v>
      </c>
      <c r="P4229" s="1202">
        <v>0.22</v>
      </c>
      <c r="Q4229" s="1203">
        <f t="shared" si="31"/>
        <v>0.1338</v>
      </c>
      <c r="R4229" s="1202">
        <v>0.15</v>
      </c>
      <c r="S4229" s="1197"/>
      <c r="T4229" s="1197"/>
      <c r="U4229" s="1197"/>
      <c r="V4229" s="1197"/>
      <c r="W4229" s="1197"/>
      <c r="X4229" s="1204" t="s">
        <v>2045</v>
      </c>
      <c r="Y4229" s="729"/>
    </row>
    <row r="4230" spans="2:25" customFormat="1" ht="15.75" customHeight="1" x14ac:dyDescent="0.2">
      <c r="B4230" s="1228" t="s">
        <v>2056</v>
      </c>
      <c r="C4230" s="1211" t="s">
        <v>1642</v>
      </c>
      <c r="D4230" s="1212" t="s">
        <v>1638</v>
      </c>
      <c r="E4230" s="1213">
        <v>49</v>
      </c>
      <c r="F4230" s="1213">
        <v>49</v>
      </c>
      <c r="G4230" s="1209">
        <v>462</v>
      </c>
      <c r="H4230" s="1201"/>
      <c r="I4230" s="1212"/>
      <c r="J4230" s="1210"/>
      <c r="K4230" s="1212"/>
      <c r="L4230" s="1214">
        <v>0.106</v>
      </c>
      <c r="M4230" s="1202">
        <f t="shared" si="29"/>
        <v>0.1285</v>
      </c>
      <c r="N4230" s="1214">
        <v>0.22</v>
      </c>
      <c r="O4230" s="1203">
        <f t="shared" si="30"/>
        <v>0.15610000000000002</v>
      </c>
      <c r="P4230" s="1214">
        <v>0.22</v>
      </c>
      <c r="Q4230" s="1203">
        <f t="shared" si="31"/>
        <v>0.1338</v>
      </c>
      <c r="R4230" s="1214">
        <v>0.15</v>
      </c>
      <c r="S4230" s="1210"/>
      <c r="T4230" s="1210"/>
      <c r="U4230" s="1210"/>
      <c r="V4230" s="1210"/>
      <c r="W4230" s="1210"/>
      <c r="X4230" s="1204" t="s">
        <v>763</v>
      </c>
      <c r="Y4230" s="729"/>
    </row>
    <row r="4231" spans="2:25" customFormat="1" ht="15.75" customHeight="1" x14ac:dyDescent="0.2">
      <c r="B4231" s="1227" t="s">
        <v>2057</v>
      </c>
      <c r="C4231" s="1211" t="s">
        <v>1642</v>
      </c>
      <c r="D4231" s="1198" t="s">
        <v>1638</v>
      </c>
      <c r="E4231" s="1199">
        <v>79</v>
      </c>
      <c r="F4231" s="1199">
        <v>79</v>
      </c>
      <c r="G4231" s="1209">
        <v>797</v>
      </c>
      <c r="H4231" s="1201"/>
      <c r="I4231" s="1198"/>
      <c r="J4231" s="1197"/>
      <c r="K4231" s="1198"/>
      <c r="L4231" s="1202">
        <v>9.9000000000000005E-2</v>
      </c>
      <c r="M4231" s="1202">
        <f t="shared" si="29"/>
        <v>0.1285</v>
      </c>
      <c r="N4231" s="1202">
        <v>0.22</v>
      </c>
      <c r="O4231" s="1203">
        <f t="shared" si="30"/>
        <v>0.15610000000000002</v>
      </c>
      <c r="P4231" s="1202">
        <v>0.22</v>
      </c>
      <c r="Q4231" s="1203">
        <f t="shared" si="31"/>
        <v>0.1338</v>
      </c>
      <c r="R4231" s="1202">
        <v>0.15</v>
      </c>
      <c r="S4231" s="1197"/>
      <c r="T4231" s="1197"/>
      <c r="U4231" s="1197"/>
      <c r="V4231" s="1197"/>
      <c r="W4231" s="1197"/>
      <c r="X4231" s="1204" t="s">
        <v>390</v>
      </c>
      <c r="Y4231" s="729"/>
    </row>
    <row r="4232" spans="2:25" customFormat="1" ht="15.75" customHeight="1" x14ac:dyDescent="0.2">
      <c r="B4232" s="1227" t="s">
        <v>2058</v>
      </c>
      <c r="C4232" s="1211" t="s">
        <v>1642</v>
      </c>
      <c r="D4232" s="1198" t="s">
        <v>1638</v>
      </c>
      <c r="E4232" s="1199">
        <v>95</v>
      </c>
      <c r="F4232" s="1199">
        <v>95</v>
      </c>
      <c r="G4232" s="1209">
        <v>1104</v>
      </c>
      <c r="H4232" s="1201"/>
      <c r="I4232" s="1198"/>
      <c r="J4232" s="1197"/>
      <c r="K4232" s="1198"/>
      <c r="L4232" s="1202">
        <v>8.5999999999999993E-2</v>
      </c>
      <c r="M4232" s="1202">
        <f t="shared" si="29"/>
        <v>0.1285</v>
      </c>
      <c r="N4232" s="1202">
        <v>0.22</v>
      </c>
      <c r="O4232" s="1203">
        <f t="shared" si="30"/>
        <v>0.15610000000000002</v>
      </c>
      <c r="P4232" s="1202">
        <v>0.22</v>
      </c>
      <c r="Q4232" s="1203">
        <f t="shared" si="31"/>
        <v>0.1338</v>
      </c>
      <c r="R4232" s="1202">
        <v>0.15</v>
      </c>
      <c r="S4232" s="1197"/>
      <c r="T4232" s="1197"/>
      <c r="U4232" s="1197"/>
      <c r="V4232" s="1197"/>
      <c r="W4232" s="1197"/>
      <c r="X4232" s="1204" t="s">
        <v>390</v>
      </c>
      <c r="Y4232" s="729"/>
    </row>
    <row r="4233" spans="2:25" customFormat="1" ht="15.75" customHeight="1" x14ac:dyDescent="0.2">
      <c r="B4233" s="1227" t="s">
        <v>2059</v>
      </c>
      <c r="C4233" s="1211" t="s">
        <v>1642</v>
      </c>
      <c r="D4233" s="1198" t="s">
        <v>1638</v>
      </c>
      <c r="E4233" s="1199">
        <v>120</v>
      </c>
      <c r="F4233" s="1199">
        <v>120</v>
      </c>
      <c r="G4233" s="1209">
        <v>1395</v>
      </c>
      <c r="H4233" s="1201">
        <v>0</v>
      </c>
      <c r="I4233" s="1198" t="s">
        <v>2060</v>
      </c>
      <c r="J4233" s="1197"/>
      <c r="K4233" s="1198"/>
      <c r="L4233" s="1202">
        <v>8.5999999999999993E-2</v>
      </c>
      <c r="M4233" s="1202">
        <f t="shared" si="29"/>
        <v>0.1285</v>
      </c>
      <c r="N4233" s="1202">
        <v>0.22</v>
      </c>
      <c r="O4233" s="1203">
        <f t="shared" si="30"/>
        <v>0.15610000000000002</v>
      </c>
      <c r="P4233" s="1202">
        <v>0.22</v>
      </c>
      <c r="Q4233" s="1203">
        <f t="shared" si="31"/>
        <v>0.1338</v>
      </c>
      <c r="R4233" s="1202">
        <v>0.15</v>
      </c>
      <c r="S4233" s="1197"/>
      <c r="T4233" s="1197"/>
      <c r="U4233" s="1197"/>
      <c r="V4233" s="1197"/>
      <c r="W4233" s="1197"/>
      <c r="X4233" s="1204" t="s">
        <v>390</v>
      </c>
      <c r="Y4233" s="729"/>
    </row>
    <row r="4234" spans="2:25" customFormat="1" ht="15.75" customHeight="1" x14ac:dyDescent="0.2">
      <c r="B4234" s="1227" t="s">
        <v>2061</v>
      </c>
      <c r="C4234" s="1211" t="s">
        <v>1642</v>
      </c>
      <c r="D4234" s="1198" t="s">
        <v>1638</v>
      </c>
      <c r="E4234" s="1199">
        <v>150</v>
      </c>
      <c r="F4234" s="1199">
        <v>150</v>
      </c>
      <c r="G4234" s="1209">
        <v>1744</v>
      </c>
      <c r="H4234" s="1201">
        <v>0</v>
      </c>
      <c r="I4234" s="1198" t="s">
        <v>1127</v>
      </c>
      <c r="J4234" s="1197"/>
      <c r="K4234" s="1198"/>
      <c r="L4234" s="1202">
        <v>8.5999999999999993E-2</v>
      </c>
      <c r="M4234" s="1202">
        <f t="shared" si="29"/>
        <v>0.1285</v>
      </c>
      <c r="N4234" s="1202">
        <v>0.22</v>
      </c>
      <c r="O4234" s="1203">
        <f t="shared" si="30"/>
        <v>0.15610000000000002</v>
      </c>
      <c r="P4234" s="1202">
        <v>0.22</v>
      </c>
      <c r="Q4234" s="1203">
        <f t="shared" si="31"/>
        <v>0.1338</v>
      </c>
      <c r="R4234" s="1202">
        <v>0.15</v>
      </c>
      <c r="S4234" s="1197"/>
      <c r="T4234" s="1197"/>
      <c r="U4234" s="1197"/>
      <c r="V4234" s="1197"/>
      <c r="W4234" s="1197"/>
      <c r="X4234" s="1204" t="s">
        <v>390</v>
      </c>
      <c r="Y4234" s="729"/>
    </row>
    <row r="4235" spans="2:25" customFormat="1" ht="15.75" customHeight="1" x14ac:dyDescent="0.2">
      <c r="B4235" s="1227" t="s">
        <v>2056</v>
      </c>
      <c r="C4235" s="1211" t="s">
        <v>2041</v>
      </c>
      <c r="D4235" s="1198" t="s">
        <v>1638</v>
      </c>
      <c r="E4235" s="1199">
        <v>49</v>
      </c>
      <c r="F4235" s="1199">
        <v>49</v>
      </c>
      <c r="G4235" s="1209">
        <v>462</v>
      </c>
      <c r="H4235" s="1201"/>
      <c r="I4235" s="1198" t="s">
        <v>2062</v>
      </c>
      <c r="J4235" s="1197"/>
      <c r="K4235" s="1198"/>
      <c r="L4235" s="1202">
        <v>0.106</v>
      </c>
      <c r="M4235" s="1202">
        <f t="shared" si="29"/>
        <v>0.1285</v>
      </c>
      <c r="N4235" s="1202">
        <v>0.22</v>
      </c>
      <c r="O4235" s="1203">
        <f t="shared" si="30"/>
        <v>0.15610000000000002</v>
      </c>
      <c r="P4235" s="1202">
        <v>0.22</v>
      </c>
      <c r="Q4235" s="1203">
        <f t="shared" si="31"/>
        <v>0.1338</v>
      </c>
      <c r="R4235" s="1202">
        <v>0.15</v>
      </c>
      <c r="S4235" s="1197"/>
      <c r="T4235" s="1197"/>
      <c r="U4235" s="1197"/>
      <c r="V4235" s="1197"/>
      <c r="W4235" s="1197"/>
      <c r="X4235" s="1204" t="s">
        <v>763</v>
      </c>
      <c r="Y4235" s="729"/>
    </row>
    <row r="4236" spans="2:25" customFormat="1" ht="15.75" customHeight="1" x14ac:dyDescent="0.2">
      <c r="B4236" s="1227" t="s">
        <v>2057</v>
      </c>
      <c r="C4236" s="1211" t="s">
        <v>2041</v>
      </c>
      <c r="D4236" s="1198" t="s">
        <v>1638</v>
      </c>
      <c r="E4236" s="1199">
        <v>79</v>
      </c>
      <c r="F4236" s="1199">
        <v>79</v>
      </c>
      <c r="G4236" s="1209">
        <v>797</v>
      </c>
      <c r="H4236" s="1201"/>
      <c r="I4236" s="1198"/>
      <c r="J4236" s="1197"/>
      <c r="K4236" s="1198"/>
      <c r="L4236" s="1202">
        <v>9.9000000000000005E-2</v>
      </c>
      <c r="M4236" s="1202">
        <f t="shared" si="29"/>
        <v>0.1285</v>
      </c>
      <c r="N4236" s="1202">
        <v>0.22</v>
      </c>
      <c r="O4236" s="1203">
        <f t="shared" si="30"/>
        <v>0.15610000000000002</v>
      </c>
      <c r="P4236" s="1202">
        <v>0.22</v>
      </c>
      <c r="Q4236" s="1203">
        <f t="shared" si="31"/>
        <v>0.1338</v>
      </c>
      <c r="R4236" s="1202">
        <v>0.15</v>
      </c>
      <c r="S4236" s="1197"/>
      <c r="T4236" s="1197"/>
      <c r="U4236" s="1197"/>
      <c r="V4236" s="1197"/>
      <c r="W4236" s="1197"/>
      <c r="X4236" s="1204" t="s">
        <v>390</v>
      </c>
      <c r="Y4236" s="729"/>
    </row>
    <row r="4237" spans="2:25" customFormat="1" ht="15.75" customHeight="1" x14ac:dyDescent="0.2">
      <c r="B4237" s="1227" t="s">
        <v>2058</v>
      </c>
      <c r="C4237" s="1211" t="s">
        <v>2041</v>
      </c>
      <c r="D4237" s="1198" t="s">
        <v>1638</v>
      </c>
      <c r="E4237" s="1199">
        <v>95</v>
      </c>
      <c r="F4237" s="1199">
        <v>95</v>
      </c>
      <c r="G4237" s="1209">
        <v>1104</v>
      </c>
      <c r="H4237" s="1201"/>
      <c r="I4237" s="1198"/>
      <c r="J4237" s="1197"/>
      <c r="K4237" s="1198"/>
      <c r="L4237" s="1202">
        <v>8.5999999999999993E-2</v>
      </c>
      <c r="M4237" s="1202">
        <f t="shared" si="29"/>
        <v>0.1285</v>
      </c>
      <c r="N4237" s="1202">
        <v>0.22</v>
      </c>
      <c r="O4237" s="1203">
        <f t="shared" si="30"/>
        <v>0.15610000000000002</v>
      </c>
      <c r="P4237" s="1202">
        <v>0.22</v>
      </c>
      <c r="Q4237" s="1203">
        <f t="shared" si="31"/>
        <v>0.1338</v>
      </c>
      <c r="R4237" s="1202">
        <v>0.15</v>
      </c>
      <c r="S4237" s="1197"/>
      <c r="T4237" s="1197"/>
      <c r="U4237" s="1197"/>
      <c r="V4237" s="1197"/>
      <c r="W4237" s="1197"/>
      <c r="X4237" s="1204" t="s">
        <v>390</v>
      </c>
      <c r="Y4237" s="729"/>
    </row>
    <row r="4238" spans="2:25" customFormat="1" ht="15.75" customHeight="1" x14ac:dyDescent="0.2">
      <c r="B4238" s="1227" t="s">
        <v>2059</v>
      </c>
      <c r="C4238" s="1211" t="s">
        <v>2041</v>
      </c>
      <c r="D4238" s="1198" t="s">
        <v>1638</v>
      </c>
      <c r="E4238" s="1199">
        <v>120</v>
      </c>
      <c r="F4238" s="1199">
        <v>120</v>
      </c>
      <c r="G4238" s="1209">
        <v>1395</v>
      </c>
      <c r="H4238" s="1201">
        <v>0</v>
      </c>
      <c r="I4238" s="1198" t="s">
        <v>2060</v>
      </c>
      <c r="J4238" s="1197"/>
      <c r="K4238" s="1198"/>
      <c r="L4238" s="1202">
        <v>8.5999999999999993E-2</v>
      </c>
      <c r="M4238" s="1202">
        <f t="shared" si="29"/>
        <v>0.1285</v>
      </c>
      <c r="N4238" s="1202">
        <v>0.22</v>
      </c>
      <c r="O4238" s="1203">
        <f t="shared" si="30"/>
        <v>0.15610000000000002</v>
      </c>
      <c r="P4238" s="1202">
        <v>0.22</v>
      </c>
      <c r="Q4238" s="1203">
        <f t="shared" si="31"/>
        <v>0.1338</v>
      </c>
      <c r="R4238" s="1202">
        <v>0.15</v>
      </c>
      <c r="S4238" s="1197"/>
      <c r="T4238" s="1197"/>
      <c r="U4238" s="1197"/>
      <c r="V4238" s="1197"/>
      <c r="W4238" s="1197"/>
      <c r="X4238" s="1204" t="s">
        <v>390</v>
      </c>
      <c r="Y4238" s="729"/>
    </row>
    <row r="4239" spans="2:25" customFormat="1" ht="15.75" customHeight="1" x14ac:dyDescent="0.2">
      <c r="B4239" s="1227" t="s">
        <v>2061</v>
      </c>
      <c r="C4239" s="1211" t="s">
        <v>2041</v>
      </c>
      <c r="D4239" s="1198" t="s">
        <v>1638</v>
      </c>
      <c r="E4239" s="1199">
        <v>150</v>
      </c>
      <c r="F4239" s="1199">
        <v>150</v>
      </c>
      <c r="G4239" s="1209">
        <v>1744</v>
      </c>
      <c r="H4239" s="1201">
        <v>0</v>
      </c>
      <c r="I4239" s="1198" t="s">
        <v>1127</v>
      </c>
      <c r="J4239" s="1197"/>
      <c r="K4239" s="1198"/>
      <c r="L4239" s="1202">
        <v>8.5999999999999993E-2</v>
      </c>
      <c r="M4239" s="1202">
        <f t="shared" si="29"/>
        <v>0.1285</v>
      </c>
      <c r="N4239" s="1202">
        <v>0.22</v>
      </c>
      <c r="O4239" s="1203">
        <f t="shared" si="30"/>
        <v>0.15610000000000002</v>
      </c>
      <c r="P4239" s="1202">
        <v>0.22</v>
      </c>
      <c r="Q4239" s="1203">
        <f t="shared" si="31"/>
        <v>0.1338</v>
      </c>
      <c r="R4239" s="1202">
        <v>0.15</v>
      </c>
      <c r="S4239" s="1197"/>
      <c r="T4239" s="1197"/>
      <c r="U4239" s="1197"/>
      <c r="V4239" s="1197"/>
      <c r="W4239" s="1197"/>
      <c r="X4239" s="1204" t="s">
        <v>390</v>
      </c>
      <c r="Y4239" s="729"/>
    </row>
    <row r="4240" spans="2:25" customFormat="1" ht="15.75" customHeight="1" x14ac:dyDescent="0.2">
      <c r="B4240" s="1229" t="s">
        <v>1468</v>
      </c>
      <c r="C4240" s="1211" t="s">
        <v>783</v>
      </c>
      <c r="D4240" s="1198" t="s">
        <v>1638</v>
      </c>
      <c r="E4240" s="1215">
        <v>50</v>
      </c>
      <c r="F4240" s="1215">
        <v>50</v>
      </c>
      <c r="G4240" s="1216">
        <v>555</v>
      </c>
      <c r="H4240" s="1201">
        <v>0</v>
      </c>
      <c r="I4240" s="1198" t="s">
        <v>1144</v>
      </c>
      <c r="J4240" s="1197">
        <v>0</v>
      </c>
      <c r="K4240" s="1198" t="s">
        <v>2063</v>
      </c>
      <c r="L4240" s="1214">
        <v>0.09</v>
      </c>
      <c r="M4240" s="1202">
        <f t="shared" si="29"/>
        <v>0.1285</v>
      </c>
      <c r="N4240" s="1202">
        <v>0.22</v>
      </c>
      <c r="O4240" s="1203">
        <f t="shared" si="30"/>
        <v>0.15610000000000002</v>
      </c>
      <c r="P4240" s="1202">
        <v>0.22</v>
      </c>
      <c r="Q4240" s="1203">
        <f t="shared" si="31"/>
        <v>0.1338</v>
      </c>
      <c r="R4240" s="1202">
        <v>0.15</v>
      </c>
      <c r="S4240" s="1197"/>
      <c r="T4240" s="1197"/>
      <c r="U4240" s="1197"/>
      <c r="V4240" s="1197"/>
      <c r="W4240" s="1197"/>
      <c r="X4240" s="1198" t="s">
        <v>1846</v>
      </c>
      <c r="Y4240" s="729"/>
    </row>
    <row r="4241" spans="2:25" customFormat="1" ht="15.75" customHeight="1" x14ac:dyDescent="0.2">
      <c r="B4241" s="1229" t="s">
        <v>1475</v>
      </c>
      <c r="C4241" s="1211" t="s">
        <v>783</v>
      </c>
      <c r="D4241" s="1198" t="s">
        <v>1638</v>
      </c>
      <c r="E4241" s="1215">
        <v>101</v>
      </c>
      <c r="F4241" s="1215">
        <v>101</v>
      </c>
      <c r="G4241" s="1216">
        <v>1122</v>
      </c>
      <c r="H4241" s="1201">
        <v>0</v>
      </c>
      <c r="I4241" s="1198" t="s">
        <v>1144</v>
      </c>
      <c r="J4241" s="1197">
        <v>0</v>
      </c>
      <c r="K4241" s="1198" t="s">
        <v>2063</v>
      </c>
      <c r="L4241" s="1214">
        <v>0.09</v>
      </c>
      <c r="M4241" s="1202">
        <f t="shared" si="29"/>
        <v>0.1285</v>
      </c>
      <c r="N4241" s="1202">
        <v>0.22</v>
      </c>
      <c r="O4241" s="1203">
        <f t="shared" si="30"/>
        <v>0.15610000000000002</v>
      </c>
      <c r="P4241" s="1202">
        <v>0.22</v>
      </c>
      <c r="Q4241" s="1203">
        <f t="shared" si="31"/>
        <v>0.1338</v>
      </c>
      <c r="R4241" s="1202">
        <v>0.15</v>
      </c>
      <c r="S4241" s="1197"/>
      <c r="T4241" s="1197"/>
      <c r="U4241" s="1197"/>
      <c r="V4241" s="1197"/>
      <c r="W4241" s="1197"/>
      <c r="X4241" s="1198" t="s">
        <v>1846</v>
      </c>
      <c r="Y4241" s="729"/>
    </row>
    <row r="4242" spans="2:25" customFormat="1" ht="15.75" customHeight="1" x14ac:dyDescent="0.2">
      <c r="B4242" s="1229" t="s">
        <v>2816</v>
      </c>
      <c r="C4242" s="1211" t="s">
        <v>783</v>
      </c>
      <c r="D4242" s="1198" t="s">
        <v>1638</v>
      </c>
      <c r="E4242" s="1215">
        <v>151</v>
      </c>
      <c r="F4242" s="1215">
        <v>151</v>
      </c>
      <c r="G4242" s="1216">
        <v>1677</v>
      </c>
      <c r="H4242" s="1201">
        <v>0</v>
      </c>
      <c r="I4242" s="1198" t="s">
        <v>1144</v>
      </c>
      <c r="J4242" s="1197">
        <v>0</v>
      </c>
      <c r="K4242" s="1198" t="s">
        <v>2063</v>
      </c>
      <c r="L4242" s="1214">
        <v>0.09</v>
      </c>
      <c r="M4242" s="1202">
        <f t="shared" si="29"/>
        <v>0.1285</v>
      </c>
      <c r="N4242" s="1202">
        <v>0.22</v>
      </c>
      <c r="O4242" s="1203">
        <f t="shared" si="30"/>
        <v>0.15610000000000002</v>
      </c>
      <c r="P4242" s="1202">
        <v>0.22</v>
      </c>
      <c r="Q4242" s="1203">
        <f t="shared" si="31"/>
        <v>0.1338</v>
      </c>
      <c r="R4242" s="1202">
        <v>0.15</v>
      </c>
      <c r="S4242" s="1197"/>
      <c r="T4242" s="1197"/>
      <c r="U4242" s="1197"/>
      <c r="V4242" s="1197"/>
      <c r="W4242" s="1197"/>
      <c r="X4242" s="1198" t="s">
        <v>1846</v>
      </c>
      <c r="Y4242" s="729"/>
    </row>
    <row r="4243" spans="2:25" customFormat="1" ht="15.75" customHeight="1" x14ac:dyDescent="0.2">
      <c r="B4243" s="1229" t="s">
        <v>2823</v>
      </c>
      <c r="C4243" s="1211" t="s">
        <v>783</v>
      </c>
      <c r="D4243" s="1198" t="s">
        <v>1638</v>
      </c>
      <c r="E4243" s="1215">
        <v>201</v>
      </c>
      <c r="F4243" s="1215">
        <v>201</v>
      </c>
      <c r="G4243" s="1216">
        <v>2233</v>
      </c>
      <c r="H4243" s="1201">
        <v>0</v>
      </c>
      <c r="I4243" s="1198" t="s">
        <v>1144</v>
      </c>
      <c r="J4243" s="1197">
        <v>0</v>
      </c>
      <c r="K4243" s="1198" t="s">
        <v>2063</v>
      </c>
      <c r="L4243" s="1214">
        <v>0.09</v>
      </c>
      <c r="M4243" s="1202">
        <f t="shared" si="29"/>
        <v>0.1285</v>
      </c>
      <c r="N4243" s="1202">
        <v>0.22</v>
      </c>
      <c r="O4243" s="1203">
        <f t="shared" si="30"/>
        <v>0.15610000000000002</v>
      </c>
      <c r="P4243" s="1202">
        <v>0.22</v>
      </c>
      <c r="Q4243" s="1203">
        <f t="shared" si="31"/>
        <v>0.1338</v>
      </c>
      <c r="R4243" s="1202">
        <v>0.15</v>
      </c>
      <c r="S4243" s="1197"/>
      <c r="T4243" s="1197"/>
      <c r="U4243" s="1197"/>
      <c r="V4243" s="1197"/>
      <c r="W4243" s="1197"/>
      <c r="X4243" s="1198" t="s">
        <v>1846</v>
      </c>
      <c r="Y4243" s="729"/>
    </row>
    <row r="4244" spans="2:25" customFormat="1" ht="15.75" customHeight="1" x14ac:dyDescent="0.2">
      <c r="B4244" s="1229" t="s">
        <v>2830</v>
      </c>
      <c r="C4244" s="1211" t="s">
        <v>783</v>
      </c>
      <c r="D4244" s="1198" t="s">
        <v>1638</v>
      </c>
      <c r="E4244" s="1215">
        <v>251</v>
      </c>
      <c r="F4244" s="1215">
        <v>251</v>
      </c>
      <c r="G4244" s="1216">
        <v>2788</v>
      </c>
      <c r="H4244" s="1201">
        <v>0</v>
      </c>
      <c r="I4244" s="1198" t="s">
        <v>1144</v>
      </c>
      <c r="J4244" s="1197">
        <v>0</v>
      </c>
      <c r="K4244" s="1198" t="s">
        <v>2063</v>
      </c>
      <c r="L4244" s="1214">
        <v>0.09</v>
      </c>
      <c r="M4244" s="1202">
        <f t="shared" si="29"/>
        <v>0.1285</v>
      </c>
      <c r="N4244" s="1202">
        <v>0.22</v>
      </c>
      <c r="O4244" s="1203">
        <f t="shared" si="30"/>
        <v>0.15610000000000002</v>
      </c>
      <c r="P4244" s="1202">
        <v>0.22</v>
      </c>
      <c r="Q4244" s="1203">
        <f t="shared" si="31"/>
        <v>0.1338</v>
      </c>
      <c r="R4244" s="1202">
        <v>0.15</v>
      </c>
      <c r="S4244" s="1197"/>
      <c r="T4244" s="1197"/>
      <c r="U4244" s="1197"/>
      <c r="V4244" s="1197"/>
      <c r="W4244" s="1197"/>
      <c r="X4244" s="1198" t="s">
        <v>1846</v>
      </c>
      <c r="Y4244" s="729"/>
    </row>
    <row r="4245" spans="2:25" customFormat="1" ht="15.75" customHeight="1" x14ac:dyDescent="0.2">
      <c r="B4245" s="1229" t="s">
        <v>2837</v>
      </c>
      <c r="C4245" s="1211" t="s">
        <v>783</v>
      </c>
      <c r="D4245" s="1198" t="s">
        <v>1638</v>
      </c>
      <c r="E4245" s="1215">
        <v>301</v>
      </c>
      <c r="F4245" s="1215">
        <v>301</v>
      </c>
      <c r="G4245" s="1216">
        <v>3344</v>
      </c>
      <c r="H4245" s="1201">
        <v>0</v>
      </c>
      <c r="I4245" s="1198" t="s">
        <v>1144</v>
      </c>
      <c r="J4245" s="1197">
        <v>0</v>
      </c>
      <c r="K4245" s="1198" t="s">
        <v>2063</v>
      </c>
      <c r="L4245" s="1214">
        <v>0.09</v>
      </c>
      <c r="M4245" s="1202">
        <f t="shared" si="29"/>
        <v>0.1285</v>
      </c>
      <c r="N4245" s="1202">
        <v>0.22</v>
      </c>
      <c r="O4245" s="1203">
        <f t="shared" si="30"/>
        <v>0.15610000000000002</v>
      </c>
      <c r="P4245" s="1202">
        <v>0.22</v>
      </c>
      <c r="Q4245" s="1203">
        <f t="shared" si="31"/>
        <v>0.1338</v>
      </c>
      <c r="R4245" s="1202">
        <v>0.15</v>
      </c>
      <c r="S4245" s="1197"/>
      <c r="T4245" s="1197"/>
      <c r="U4245" s="1197"/>
      <c r="V4245" s="1197"/>
      <c r="W4245" s="1197"/>
      <c r="X4245" s="1198" t="s">
        <v>1851</v>
      </c>
      <c r="Y4245" s="729"/>
    </row>
    <row r="4246" spans="2:25" customFormat="1" ht="15.75" customHeight="1" x14ac:dyDescent="0.2">
      <c r="B4246" s="1229" t="s">
        <v>479</v>
      </c>
      <c r="C4246" s="1211" t="s">
        <v>783</v>
      </c>
      <c r="D4246" s="1198" t="s">
        <v>1638</v>
      </c>
      <c r="E4246" s="1215">
        <v>351</v>
      </c>
      <c r="F4246" s="1215">
        <v>351</v>
      </c>
      <c r="G4246" s="1216">
        <v>3900</v>
      </c>
      <c r="H4246" s="1201">
        <v>0</v>
      </c>
      <c r="I4246" s="1198" t="s">
        <v>1144</v>
      </c>
      <c r="J4246" s="1197">
        <v>0</v>
      </c>
      <c r="K4246" s="1198" t="s">
        <v>2063</v>
      </c>
      <c r="L4246" s="1214">
        <v>0.09</v>
      </c>
      <c r="M4246" s="1202">
        <f t="shared" si="29"/>
        <v>0.1285</v>
      </c>
      <c r="N4246" s="1202">
        <v>0.22</v>
      </c>
      <c r="O4246" s="1203">
        <f t="shared" si="30"/>
        <v>0.15610000000000002</v>
      </c>
      <c r="P4246" s="1202">
        <v>0.22</v>
      </c>
      <c r="Q4246" s="1203">
        <f t="shared" si="31"/>
        <v>0.1338</v>
      </c>
      <c r="R4246" s="1202">
        <v>0.15</v>
      </c>
      <c r="S4246" s="1197"/>
      <c r="T4246" s="1197"/>
      <c r="U4246" s="1197"/>
      <c r="V4246" s="1197"/>
      <c r="W4246" s="1197"/>
      <c r="X4246" s="1198" t="s">
        <v>1851</v>
      </c>
      <c r="Y4246" s="729"/>
    </row>
    <row r="4247" spans="2:25" customFormat="1" ht="15.75" customHeight="1" x14ac:dyDescent="0.2">
      <c r="B4247" s="1229" t="s">
        <v>486</v>
      </c>
      <c r="C4247" s="1211" t="s">
        <v>783</v>
      </c>
      <c r="D4247" s="1198" t="s">
        <v>1638</v>
      </c>
      <c r="E4247" s="1215">
        <v>401</v>
      </c>
      <c r="F4247" s="1215">
        <v>401</v>
      </c>
      <c r="G4247" s="1216">
        <v>4455</v>
      </c>
      <c r="H4247" s="1201">
        <v>0</v>
      </c>
      <c r="I4247" s="1198" t="s">
        <v>1144</v>
      </c>
      <c r="J4247" s="1197">
        <v>0</v>
      </c>
      <c r="K4247" s="1198" t="s">
        <v>2063</v>
      </c>
      <c r="L4247" s="1214">
        <v>0.09</v>
      </c>
      <c r="M4247" s="1202">
        <f t="shared" si="29"/>
        <v>0.1285</v>
      </c>
      <c r="N4247" s="1202">
        <v>0.22</v>
      </c>
      <c r="O4247" s="1203">
        <f t="shared" si="30"/>
        <v>0.15610000000000002</v>
      </c>
      <c r="P4247" s="1202">
        <v>0.22</v>
      </c>
      <c r="Q4247" s="1203">
        <f t="shared" si="31"/>
        <v>0.1338</v>
      </c>
      <c r="R4247" s="1202">
        <v>0.15</v>
      </c>
      <c r="S4247" s="1197"/>
      <c r="T4247" s="1197"/>
      <c r="U4247" s="1197"/>
      <c r="V4247" s="1197"/>
      <c r="W4247" s="1197"/>
      <c r="X4247" s="1198" t="s">
        <v>1851</v>
      </c>
      <c r="Y4247" s="729"/>
    </row>
    <row r="4248" spans="2:25" customFormat="1" ht="15.75" customHeight="1" x14ac:dyDescent="0.2">
      <c r="B4248" s="1229" t="s">
        <v>493</v>
      </c>
      <c r="C4248" s="1211" t="s">
        <v>783</v>
      </c>
      <c r="D4248" s="1198" t="s">
        <v>1638</v>
      </c>
      <c r="E4248" s="1215">
        <v>451</v>
      </c>
      <c r="F4248" s="1215">
        <v>451</v>
      </c>
      <c r="G4248" s="1216">
        <v>5011</v>
      </c>
      <c r="H4248" s="1201">
        <v>0</v>
      </c>
      <c r="I4248" s="1198" t="s">
        <v>1144</v>
      </c>
      <c r="J4248" s="1197">
        <v>0</v>
      </c>
      <c r="K4248" s="1198" t="s">
        <v>2063</v>
      </c>
      <c r="L4248" s="1214">
        <v>0.09</v>
      </c>
      <c r="M4248" s="1202">
        <f t="shared" si="29"/>
        <v>0.1285</v>
      </c>
      <c r="N4248" s="1202">
        <v>0.22</v>
      </c>
      <c r="O4248" s="1203">
        <f t="shared" si="30"/>
        <v>0.15610000000000002</v>
      </c>
      <c r="P4248" s="1202">
        <v>0.22</v>
      </c>
      <c r="Q4248" s="1203">
        <f t="shared" si="31"/>
        <v>0.1338</v>
      </c>
      <c r="R4248" s="1202">
        <v>0.15</v>
      </c>
      <c r="S4248" s="1197"/>
      <c r="T4248" s="1197"/>
      <c r="U4248" s="1197"/>
      <c r="V4248" s="1197"/>
      <c r="W4248" s="1197"/>
      <c r="X4248" s="1198" t="s">
        <v>1851</v>
      </c>
      <c r="Y4248" s="729"/>
    </row>
    <row r="4249" spans="2:25" customFormat="1" ht="15.75" customHeight="1" x14ac:dyDescent="0.2">
      <c r="B4249" s="1229" t="s">
        <v>500</v>
      </c>
      <c r="C4249" s="1211" t="s">
        <v>783</v>
      </c>
      <c r="D4249" s="1198" t="s">
        <v>1638</v>
      </c>
      <c r="E4249" s="1215">
        <v>501</v>
      </c>
      <c r="F4249" s="1215">
        <v>501</v>
      </c>
      <c r="G4249" s="1216">
        <v>5566</v>
      </c>
      <c r="H4249" s="1201">
        <v>0</v>
      </c>
      <c r="I4249" s="1198" t="s">
        <v>1144</v>
      </c>
      <c r="J4249" s="1197">
        <v>0</v>
      </c>
      <c r="K4249" s="1198" t="s">
        <v>2063</v>
      </c>
      <c r="L4249" s="1214">
        <v>0.09</v>
      </c>
      <c r="M4249" s="1202">
        <f t="shared" si="29"/>
        <v>0.1285</v>
      </c>
      <c r="N4249" s="1202">
        <v>0.22</v>
      </c>
      <c r="O4249" s="1203">
        <f t="shared" si="30"/>
        <v>0.15610000000000002</v>
      </c>
      <c r="P4249" s="1202">
        <v>0.22</v>
      </c>
      <c r="Q4249" s="1203">
        <f t="shared" si="31"/>
        <v>0.1338</v>
      </c>
      <c r="R4249" s="1202">
        <v>0.15</v>
      </c>
      <c r="S4249" s="1197"/>
      <c r="T4249" s="1197"/>
      <c r="U4249" s="1197"/>
      <c r="V4249" s="1197"/>
      <c r="W4249" s="1197"/>
      <c r="X4249" s="1198" t="s">
        <v>1851</v>
      </c>
      <c r="Y4249" s="729"/>
    </row>
    <row r="4250" spans="2:25" customFormat="1" ht="15.75" customHeight="1" x14ac:dyDescent="0.2">
      <c r="B4250" s="1229" t="s">
        <v>1468</v>
      </c>
      <c r="C4250" s="1211" t="s">
        <v>2041</v>
      </c>
      <c r="D4250" s="1198" t="s">
        <v>1638</v>
      </c>
      <c r="E4250" s="1215">
        <v>50</v>
      </c>
      <c r="F4250" s="1215">
        <v>50</v>
      </c>
      <c r="G4250" s="1216">
        <v>555</v>
      </c>
      <c r="H4250" s="1201">
        <v>0</v>
      </c>
      <c r="I4250" s="1198" t="s">
        <v>1144</v>
      </c>
      <c r="J4250" s="1197">
        <v>0</v>
      </c>
      <c r="K4250" s="1198" t="s">
        <v>2063</v>
      </c>
      <c r="L4250" s="1214">
        <v>0.09</v>
      </c>
      <c r="M4250" s="1202">
        <f t="shared" si="29"/>
        <v>0.1285</v>
      </c>
      <c r="N4250" s="1202">
        <v>0.22</v>
      </c>
      <c r="O4250" s="1203">
        <f t="shared" si="30"/>
        <v>0.15610000000000002</v>
      </c>
      <c r="P4250" s="1202">
        <v>0.22</v>
      </c>
      <c r="Q4250" s="1203">
        <f t="shared" si="31"/>
        <v>0.1338</v>
      </c>
      <c r="R4250" s="1202">
        <v>0.15</v>
      </c>
      <c r="S4250" s="1197"/>
      <c r="T4250" s="1197"/>
      <c r="U4250" s="1197"/>
      <c r="V4250" s="1197"/>
      <c r="W4250" s="1197"/>
      <c r="X4250" s="1198" t="s">
        <v>1846</v>
      </c>
      <c r="Y4250" s="729"/>
    </row>
    <row r="4251" spans="2:25" customFormat="1" ht="15.75" customHeight="1" x14ac:dyDescent="0.2">
      <c r="B4251" s="1229" t="s">
        <v>1475</v>
      </c>
      <c r="C4251" s="1211" t="s">
        <v>2041</v>
      </c>
      <c r="D4251" s="1198" t="s">
        <v>1638</v>
      </c>
      <c r="E4251" s="1215">
        <v>101</v>
      </c>
      <c r="F4251" s="1215">
        <v>101</v>
      </c>
      <c r="G4251" s="1216">
        <v>1122</v>
      </c>
      <c r="H4251" s="1201">
        <v>0</v>
      </c>
      <c r="I4251" s="1198" t="s">
        <v>1144</v>
      </c>
      <c r="J4251" s="1197">
        <v>0</v>
      </c>
      <c r="K4251" s="1198" t="s">
        <v>2063</v>
      </c>
      <c r="L4251" s="1214">
        <v>0.09</v>
      </c>
      <c r="M4251" s="1202">
        <f t="shared" si="29"/>
        <v>0.1285</v>
      </c>
      <c r="N4251" s="1202">
        <v>0.22</v>
      </c>
      <c r="O4251" s="1203">
        <f t="shared" si="30"/>
        <v>0.15610000000000002</v>
      </c>
      <c r="P4251" s="1202">
        <v>0.22</v>
      </c>
      <c r="Q4251" s="1203">
        <f t="shared" si="31"/>
        <v>0.1338</v>
      </c>
      <c r="R4251" s="1202">
        <v>0.15</v>
      </c>
      <c r="S4251" s="1197"/>
      <c r="T4251" s="1197"/>
      <c r="U4251" s="1197"/>
      <c r="V4251" s="1197"/>
      <c r="W4251" s="1197"/>
      <c r="X4251" s="1198" t="s">
        <v>1846</v>
      </c>
      <c r="Y4251" s="729"/>
    </row>
    <row r="4252" spans="2:25" customFormat="1" ht="15.75" customHeight="1" x14ac:dyDescent="0.2">
      <c r="B4252" s="1229" t="s">
        <v>2816</v>
      </c>
      <c r="C4252" s="1211" t="s">
        <v>2041</v>
      </c>
      <c r="D4252" s="1198" t="s">
        <v>1638</v>
      </c>
      <c r="E4252" s="1215">
        <v>151</v>
      </c>
      <c r="F4252" s="1215">
        <v>151</v>
      </c>
      <c r="G4252" s="1216">
        <v>1677</v>
      </c>
      <c r="H4252" s="1201">
        <v>0</v>
      </c>
      <c r="I4252" s="1198" t="s">
        <v>1144</v>
      </c>
      <c r="J4252" s="1197">
        <v>0</v>
      </c>
      <c r="K4252" s="1198" t="s">
        <v>2063</v>
      </c>
      <c r="L4252" s="1214">
        <v>0.09</v>
      </c>
      <c r="M4252" s="1202">
        <f t="shared" si="29"/>
        <v>0.1285</v>
      </c>
      <c r="N4252" s="1202">
        <v>0.22</v>
      </c>
      <c r="O4252" s="1203">
        <f t="shared" si="30"/>
        <v>0.15610000000000002</v>
      </c>
      <c r="P4252" s="1202">
        <v>0.22</v>
      </c>
      <c r="Q4252" s="1203">
        <f t="shared" si="31"/>
        <v>0.1338</v>
      </c>
      <c r="R4252" s="1202">
        <v>0.15</v>
      </c>
      <c r="S4252" s="1197"/>
      <c r="T4252" s="1197"/>
      <c r="U4252" s="1197"/>
      <c r="V4252" s="1197"/>
      <c r="W4252" s="1197"/>
      <c r="X4252" s="1198" t="s">
        <v>1846</v>
      </c>
      <c r="Y4252" s="729"/>
    </row>
    <row r="4253" spans="2:25" customFormat="1" ht="15.75" customHeight="1" x14ac:dyDescent="0.2">
      <c r="B4253" s="1229" t="s">
        <v>2823</v>
      </c>
      <c r="C4253" s="1211" t="s">
        <v>2041</v>
      </c>
      <c r="D4253" s="1198" t="s">
        <v>1638</v>
      </c>
      <c r="E4253" s="1215">
        <v>201</v>
      </c>
      <c r="F4253" s="1215">
        <v>201</v>
      </c>
      <c r="G4253" s="1216">
        <v>2233</v>
      </c>
      <c r="H4253" s="1201">
        <v>0</v>
      </c>
      <c r="I4253" s="1198" t="s">
        <v>1144</v>
      </c>
      <c r="J4253" s="1197">
        <v>0</v>
      </c>
      <c r="K4253" s="1198" t="s">
        <v>2063</v>
      </c>
      <c r="L4253" s="1214">
        <v>0.09</v>
      </c>
      <c r="M4253" s="1202">
        <f t="shared" si="29"/>
        <v>0.1285</v>
      </c>
      <c r="N4253" s="1202">
        <v>0.22</v>
      </c>
      <c r="O4253" s="1203">
        <f t="shared" si="30"/>
        <v>0.15610000000000002</v>
      </c>
      <c r="P4253" s="1202">
        <v>0.22</v>
      </c>
      <c r="Q4253" s="1203">
        <f t="shared" si="31"/>
        <v>0.1338</v>
      </c>
      <c r="R4253" s="1202">
        <v>0.15</v>
      </c>
      <c r="S4253" s="1197"/>
      <c r="T4253" s="1197"/>
      <c r="U4253" s="1197"/>
      <c r="V4253" s="1197"/>
      <c r="W4253" s="1197"/>
      <c r="X4253" s="1198" t="s">
        <v>1846</v>
      </c>
      <c r="Y4253" s="729"/>
    </row>
    <row r="4254" spans="2:25" customFormat="1" ht="15.75" customHeight="1" x14ac:dyDescent="0.2">
      <c r="B4254" s="1229" t="s">
        <v>2830</v>
      </c>
      <c r="C4254" s="1211" t="s">
        <v>2041</v>
      </c>
      <c r="D4254" s="1198" t="s">
        <v>1638</v>
      </c>
      <c r="E4254" s="1215">
        <v>251</v>
      </c>
      <c r="F4254" s="1215">
        <v>251</v>
      </c>
      <c r="G4254" s="1216">
        <v>2788</v>
      </c>
      <c r="H4254" s="1201">
        <v>0</v>
      </c>
      <c r="I4254" s="1198" t="s">
        <v>1144</v>
      </c>
      <c r="J4254" s="1197">
        <v>0</v>
      </c>
      <c r="K4254" s="1198" t="s">
        <v>2063</v>
      </c>
      <c r="L4254" s="1214">
        <v>0.09</v>
      </c>
      <c r="M4254" s="1202">
        <f t="shared" si="29"/>
        <v>0.1285</v>
      </c>
      <c r="N4254" s="1202">
        <v>0.22</v>
      </c>
      <c r="O4254" s="1203">
        <f t="shared" si="30"/>
        <v>0.15610000000000002</v>
      </c>
      <c r="P4254" s="1202">
        <v>0.22</v>
      </c>
      <c r="Q4254" s="1203">
        <f t="shared" si="31"/>
        <v>0.1338</v>
      </c>
      <c r="R4254" s="1202">
        <v>0.15</v>
      </c>
      <c r="S4254" s="1197"/>
      <c r="T4254" s="1197"/>
      <c r="U4254" s="1197"/>
      <c r="V4254" s="1197"/>
      <c r="W4254" s="1197"/>
      <c r="X4254" s="1198" t="s">
        <v>1846</v>
      </c>
      <c r="Y4254" s="729"/>
    </row>
    <row r="4255" spans="2:25" customFormat="1" ht="15.75" customHeight="1" x14ac:dyDescent="0.2">
      <c r="B4255" s="1229" t="s">
        <v>2837</v>
      </c>
      <c r="C4255" s="1211" t="s">
        <v>2041</v>
      </c>
      <c r="D4255" s="1198" t="s">
        <v>1638</v>
      </c>
      <c r="E4255" s="1215">
        <v>301</v>
      </c>
      <c r="F4255" s="1215">
        <v>301</v>
      </c>
      <c r="G4255" s="1216">
        <v>3344</v>
      </c>
      <c r="H4255" s="1201">
        <v>0</v>
      </c>
      <c r="I4255" s="1198" t="s">
        <v>1144</v>
      </c>
      <c r="J4255" s="1197">
        <v>0</v>
      </c>
      <c r="K4255" s="1198" t="s">
        <v>2063</v>
      </c>
      <c r="L4255" s="1214">
        <v>0.09</v>
      </c>
      <c r="M4255" s="1202">
        <f t="shared" si="29"/>
        <v>0.1285</v>
      </c>
      <c r="N4255" s="1202">
        <v>0.22</v>
      </c>
      <c r="O4255" s="1203">
        <f t="shared" si="30"/>
        <v>0.15610000000000002</v>
      </c>
      <c r="P4255" s="1202">
        <v>0.22</v>
      </c>
      <c r="Q4255" s="1203">
        <f t="shared" si="31"/>
        <v>0.1338</v>
      </c>
      <c r="R4255" s="1202">
        <v>0.15</v>
      </c>
      <c r="S4255" s="1197"/>
      <c r="T4255" s="1197"/>
      <c r="U4255" s="1197"/>
      <c r="V4255" s="1197"/>
      <c r="W4255" s="1197"/>
      <c r="X4255" s="1198" t="s">
        <v>1851</v>
      </c>
      <c r="Y4255" s="729"/>
    </row>
    <row r="4256" spans="2:25" customFormat="1" ht="15.75" customHeight="1" x14ac:dyDescent="0.2">
      <c r="B4256" s="1229" t="s">
        <v>479</v>
      </c>
      <c r="C4256" s="1211" t="s">
        <v>2041</v>
      </c>
      <c r="D4256" s="1198" t="s">
        <v>1638</v>
      </c>
      <c r="E4256" s="1215">
        <v>351</v>
      </c>
      <c r="F4256" s="1215">
        <v>351</v>
      </c>
      <c r="G4256" s="1216">
        <v>3900</v>
      </c>
      <c r="H4256" s="1201">
        <v>0</v>
      </c>
      <c r="I4256" s="1198" t="s">
        <v>1144</v>
      </c>
      <c r="J4256" s="1197">
        <v>0</v>
      </c>
      <c r="K4256" s="1198" t="s">
        <v>2063</v>
      </c>
      <c r="L4256" s="1214">
        <v>0.09</v>
      </c>
      <c r="M4256" s="1202">
        <f t="shared" si="29"/>
        <v>0.1285</v>
      </c>
      <c r="N4256" s="1202">
        <v>0.22</v>
      </c>
      <c r="O4256" s="1203">
        <f t="shared" si="30"/>
        <v>0.15610000000000002</v>
      </c>
      <c r="P4256" s="1202">
        <v>0.22</v>
      </c>
      <c r="Q4256" s="1203">
        <f t="shared" si="31"/>
        <v>0.1338</v>
      </c>
      <c r="R4256" s="1202">
        <v>0.15</v>
      </c>
      <c r="S4256" s="1197"/>
      <c r="T4256" s="1197"/>
      <c r="U4256" s="1197"/>
      <c r="V4256" s="1197"/>
      <c r="W4256" s="1197"/>
      <c r="X4256" s="1198" t="s">
        <v>1851</v>
      </c>
      <c r="Y4256" s="729"/>
    </row>
    <row r="4257" spans="2:25" customFormat="1" ht="15.75" customHeight="1" x14ac:dyDescent="0.2">
      <c r="B4257" s="1229" t="s">
        <v>486</v>
      </c>
      <c r="C4257" s="1211" t="s">
        <v>2041</v>
      </c>
      <c r="D4257" s="1198" t="s">
        <v>1638</v>
      </c>
      <c r="E4257" s="1215">
        <v>401</v>
      </c>
      <c r="F4257" s="1215">
        <v>401</v>
      </c>
      <c r="G4257" s="1216">
        <v>4455</v>
      </c>
      <c r="H4257" s="1201">
        <v>0</v>
      </c>
      <c r="I4257" s="1198" t="s">
        <v>1144</v>
      </c>
      <c r="J4257" s="1197">
        <v>0</v>
      </c>
      <c r="K4257" s="1198" t="s">
        <v>2063</v>
      </c>
      <c r="L4257" s="1214">
        <v>0.09</v>
      </c>
      <c r="M4257" s="1202">
        <f t="shared" si="29"/>
        <v>0.1285</v>
      </c>
      <c r="N4257" s="1202">
        <v>0.22</v>
      </c>
      <c r="O4257" s="1203">
        <f t="shared" si="30"/>
        <v>0.15610000000000002</v>
      </c>
      <c r="P4257" s="1202">
        <v>0.22</v>
      </c>
      <c r="Q4257" s="1203">
        <f t="shared" si="31"/>
        <v>0.1338</v>
      </c>
      <c r="R4257" s="1202">
        <v>0.15</v>
      </c>
      <c r="S4257" s="1197"/>
      <c r="T4257" s="1197"/>
      <c r="U4257" s="1197"/>
      <c r="V4257" s="1197"/>
      <c r="W4257" s="1197"/>
      <c r="X4257" s="1198" t="s">
        <v>1851</v>
      </c>
      <c r="Y4257" s="729"/>
    </row>
    <row r="4258" spans="2:25" customFormat="1" ht="15.75" customHeight="1" x14ac:dyDescent="0.2">
      <c r="B4258" s="1229" t="s">
        <v>493</v>
      </c>
      <c r="C4258" s="1211" t="s">
        <v>2041</v>
      </c>
      <c r="D4258" s="1198" t="s">
        <v>1638</v>
      </c>
      <c r="E4258" s="1215">
        <v>451</v>
      </c>
      <c r="F4258" s="1215">
        <v>451</v>
      </c>
      <c r="G4258" s="1216">
        <v>5011</v>
      </c>
      <c r="H4258" s="1201">
        <v>0</v>
      </c>
      <c r="I4258" s="1198" t="s">
        <v>1144</v>
      </c>
      <c r="J4258" s="1197">
        <v>0</v>
      </c>
      <c r="K4258" s="1198" t="s">
        <v>2063</v>
      </c>
      <c r="L4258" s="1214">
        <v>0.09</v>
      </c>
      <c r="M4258" s="1202">
        <f t="shared" si="29"/>
        <v>0.1285</v>
      </c>
      <c r="N4258" s="1202">
        <v>0.22</v>
      </c>
      <c r="O4258" s="1203">
        <f t="shared" si="30"/>
        <v>0.15610000000000002</v>
      </c>
      <c r="P4258" s="1202">
        <v>0.22</v>
      </c>
      <c r="Q4258" s="1203">
        <f t="shared" si="31"/>
        <v>0.1338</v>
      </c>
      <c r="R4258" s="1202">
        <v>0.15</v>
      </c>
      <c r="S4258" s="1197"/>
      <c r="T4258" s="1197"/>
      <c r="U4258" s="1197"/>
      <c r="V4258" s="1197"/>
      <c r="W4258" s="1197"/>
      <c r="X4258" s="1198" t="s">
        <v>1851</v>
      </c>
      <c r="Y4258" s="729"/>
    </row>
    <row r="4259" spans="2:25" customFormat="1" ht="15.75" customHeight="1" x14ac:dyDescent="0.2">
      <c r="B4259" s="1229" t="s">
        <v>500</v>
      </c>
      <c r="C4259" s="1211" t="s">
        <v>2041</v>
      </c>
      <c r="D4259" s="1198" t="s">
        <v>1638</v>
      </c>
      <c r="E4259" s="1215">
        <v>501</v>
      </c>
      <c r="F4259" s="1215">
        <v>501</v>
      </c>
      <c r="G4259" s="1216">
        <v>5566</v>
      </c>
      <c r="H4259" s="1201">
        <v>0</v>
      </c>
      <c r="I4259" s="1198" t="s">
        <v>1144</v>
      </c>
      <c r="J4259" s="1197">
        <v>0</v>
      </c>
      <c r="K4259" s="1198" t="s">
        <v>2063</v>
      </c>
      <c r="L4259" s="1214">
        <v>0.09</v>
      </c>
      <c r="M4259" s="1202">
        <f t="shared" si="29"/>
        <v>0.1285</v>
      </c>
      <c r="N4259" s="1202">
        <v>0.22</v>
      </c>
      <c r="O4259" s="1203">
        <f t="shared" si="30"/>
        <v>0.15610000000000002</v>
      </c>
      <c r="P4259" s="1202">
        <v>0.22</v>
      </c>
      <c r="Q4259" s="1203">
        <f t="shared" si="31"/>
        <v>0.1338</v>
      </c>
      <c r="R4259" s="1202">
        <v>0.15</v>
      </c>
      <c r="S4259" s="1197"/>
      <c r="T4259" s="1197"/>
      <c r="U4259" s="1197"/>
      <c r="V4259" s="1197"/>
      <c r="W4259" s="1197"/>
      <c r="X4259" s="1198" t="s">
        <v>1851</v>
      </c>
      <c r="Y4259" s="729"/>
    </row>
    <row r="4260" spans="2:25" customFormat="1" ht="15.75" customHeight="1" x14ac:dyDescent="0.2">
      <c r="B4260" s="1227" t="s">
        <v>2301</v>
      </c>
      <c r="C4260" s="1198" t="s">
        <v>783</v>
      </c>
      <c r="D4260" s="1198" t="s">
        <v>1638</v>
      </c>
      <c r="E4260" s="1215">
        <v>50</v>
      </c>
      <c r="F4260" s="1215">
        <v>50</v>
      </c>
      <c r="G4260" s="1209">
        <v>625</v>
      </c>
      <c r="H4260" s="1201">
        <v>0</v>
      </c>
      <c r="I4260" s="1198" t="s">
        <v>1144</v>
      </c>
      <c r="J4260" s="1197">
        <v>0</v>
      </c>
      <c r="K4260" s="1198" t="s">
        <v>2063</v>
      </c>
      <c r="L4260" s="1214">
        <v>0.08</v>
      </c>
      <c r="M4260" s="1202">
        <f t="shared" si="29"/>
        <v>0.1285</v>
      </c>
      <c r="N4260" s="1202">
        <v>0.22</v>
      </c>
      <c r="O4260" s="1203">
        <f t="shared" si="30"/>
        <v>0.15610000000000002</v>
      </c>
      <c r="P4260" s="1202">
        <v>0.22</v>
      </c>
      <c r="Q4260" s="1203">
        <f t="shared" si="31"/>
        <v>0.1338</v>
      </c>
      <c r="R4260" s="1202">
        <v>0.15</v>
      </c>
      <c r="S4260" s="1197"/>
      <c r="T4260" s="1197"/>
      <c r="U4260" s="1197"/>
      <c r="V4260" s="1197"/>
      <c r="W4260" s="1197"/>
      <c r="X4260" s="1198" t="s">
        <v>1846</v>
      </c>
      <c r="Y4260" s="729"/>
    </row>
    <row r="4261" spans="2:25" customFormat="1" ht="15.75" customHeight="1" x14ac:dyDescent="0.2">
      <c r="B4261" s="1227" t="s">
        <v>2304</v>
      </c>
      <c r="C4261" s="1198" t="s">
        <v>783</v>
      </c>
      <c r="D4261" s="1198" t="s">
        <v>1638</v>
      </c>
      <c r="E4261" s="1215">
        <v>100</v>
      </c>
      <c r="F4261" s="1215">
        <v>100</v>
      </c>
      <c r="G4261" s="1209">
        <v>1250</v>
      </c>
      <c r="H4261" s="1201">
        <v>0</v>
      </c>
      <c r="I4261" s="1198" t="s">
        <v>1144</v>
      </c>
      <c r="J4261" s="1197">
        <v>0</v>
      </c>
      <c r="K4261" s="1198" t="s">
        <v>2063</v>
      </c>
      <c r="L4261" s="1214">
        <v>0.08</v>
      </c>
      <c r="M4261" s="1202">
        <f t="shared" si="29"/>
        <v>0.1285</v>
      </c>
      <c r="N4261" s="1202">
        <v>0.22</v>
      </c>
      <c r="O4261" s="1203">
        <f t="shared" si="30"/>
        <v>0.15610000000000002</v>
      </c>
      <c r="P4261" s="1202">
        <v>0.22</v>
      </c>
      <c r="Q4261" s="1203">
        <f t="shared" si="31"/>
        <v>0.1338</v>
      </c>
      <c r="R4261" s="1202">
        <v>0.15</v>
      </c>
      <c r="S4261" s="1197"/>
      <c r="T4261" s="1197"/>
      <c r="U4261" s="1197"/>
      <c r="V4261" s="1197"/>
      <c r="W4261" s="1197"/>
      <c r="X4261" s="1198" t="s">
        <v>1846</v>
      </c>
      <c r="Y4261" s="729"/>
    </row>
    <row r="4262" spans="2:25" customFormat="1" ht="15.75" customHeight="1" x14ac:dyDescent="0.2">
      <c r="B4262" s="1227" t="s">
        <v>2308</v>
      </c>
      <c r="C4262" s="1198" t="s">
        <v>783</v>
      </c>
      <c r="D4262" s="1198" t="s">
        <v>1638</v>
      </c>
      <c r="E4262" s="1215">
        <v>150</v>
      </c>
      <c r="F4262" s="1215">
        <v>150</v>
      </c>
      <c r="G4262" s="1209">
        <v>1875</v>
      </c>
      <c r="H4262" s="1201">
        <v>0</v>
      </c>
      <c r="I4262" s="1198" t="s">
        <v>1144</v>
      </c>
      <c r="J4262" s="1197">
        <v>0</v>
      </c>
      <c r="K4262" s="1198" t="s">
        <v>2063</v>
      </c>
      <c r="L4262" s="1214">
        <v>0.08</v>
      </c>
      <c r="M4262" s="1202">
        <f t="shared" si="29"/>
        <v>0.1285</v>
      </c>
      <c r="N4262" s="1202">
        <v>0.22</v>
      </c>
      <c r="O4262" s="1203">
        <f t="shared" si="30"/>
        <v>0.15610000000000002</v>
      </c>
      <c r="P4262" s="1202">
        <v>0.22</v>
      </c>
      <c r="Q4262" s="1203">
        <f t="shared" si="31"/>
        <v>0.1338</v>
      </c>
      <c r="R4262" s="1202">
        <v>0.15</v>
      </c>
      <c r="S4262" s="1197"/>
      <c r="T4262" s="1197"/>
      <c r="U4262" s="1197"/>
      <c r="V4262" s="1197"/>
      <c r="W4262" s="1197"/>
      <c r="X4262" s="1198" t="s">
        <v>1846</v>
      </c>
      <c r="Y4262" s="729"/>
    </row>
    <row r="4263" spans="2:25" customFormat="1" ht="15.75" customHeight="1" x14ac:dyDescent="0.2">
      <c r="B4263" s="1227" t="s">
        <v>2311</v>
      </c>
      <c r="C4263" s="1198" t="s">
        <v>783</v>
      </c>
      <c r="D4263" s="1198" t="s">
        <v>1638</v>
      </c>
      <c r="E4263" s="1215">
        <v>200</v>
      </c>
      <c r="F4263" s="1215">
        <v>200</v>
      </c>
      <c r="G4263" s="1209">
        <v>2500</v>
      </c>
      <c r="H4263" s="1201">
        <v>0</v>
      </c>
      <c r="I4263" s="1198" t="s">
        <v>1144</v>
      </c>
      <c r="J4263" s="1197">
        <v>0</v>
      </c>
      <c r="K4263" s="1198" t="s">
        <v>2063</v>
      </c>
      <c r="L4263" s="1214">
        <v>0.08</v>
      </c>
      <c r="M4263" s="1202">
        <f t="shared" si="29"/>
        <v>0.1285</v>
      </c>
      <c r="N4263" s="1202">
        <v>0.22</v>
      </c>
      <c r="O4263" s="1203">
        <f t="shared" si="30"/>
        <v>0.15610000000000002</v>
      </c>
      <c r="P4263" s="1202">
        <v>0.22</v>
      </c>
      <c r="Q4263" s="1203">
        <f t="shared" si="31"/>
        <v>0.1338</v>
      </c>
      <c r="R4263" s="1202">
        <v>0.15</v>
      </c>
      <c r="S4263" s="1197"/>
      <c r="T4263" s="1197"/>
      <c r="U4263" s="1197"/>
      <c r="V4263" s="1197"/>
      <c r="W4263" s="1197"/>
      <c r="X4263" s="1198" t="s">
        <v>1846</v>
      </c>
      <c r="Y4263" s="729"/>
    </row>
    <row r="4264" spans="2:25" customFormat="1" ht="15.75" customHeight="1" x14ac:dyDescent="0.2">
      <c r="B4264" s="1227" t="s">
        <v>2313</v>
      </c>
      <c r="C4264" s="1198" t="s">
        <v>783</v>
      </c>
      <c r="D4264" s="1198" t="s">
        <v>1638</v>
      </c>
      <c r="E4264" s="1215">
        <v>250</v>
      </c>
      <c r="F4264" s="1215">
        <v>250</v>
      </c>
      <c r="G4264" s="1209">
        <v>3125</v>
      </c>
      <c r="H4264" s="1201">
        <v>0</v>
      </c>
      <c r="I4264" s="1198" t="s">
        <v>1144</v>
      </c>
      <c r="J4264" s="1197">
        <v>0</v>
      </c>
      <c r="K4264" s="1198" t="s">
        <v>2063</v>
      </c>
      <c r="L4264" s="1214">
        <v>0.08</v>
      </c>
      <c r="M4264" s="1202">
        <f t="shared" si="29"/>
        <v>0.1285</v>
      </c>
      <c r="N4264" s="1202">
        <v>0.22</v>
      </c>
      <c r="O4264" s="1203">
        <f t="shared" si="30"/>
        <v>0.15610000000000002</v>
      </c>
      <c r="P4264" s="1202">
        <v>0.22</v>
      </c>
      <c r="Q4264" s="1203">
        <f t="shared" si="31"/>
        <v>0.1338</v>
      </c>
      <c r="R4264" s="1202">
        <v>0.15</v>
      </c>
      <c r="S4264" s="1197"/>
      <c r="T4264" s="1197"/>
      <c r="U4264" s="1197"/>
      <c r="V4264" s="1197"/>
      <c r="W4264" s="1197"/>
      <c r="X4264" s="1198" t="s">
        <v>1846</v>
      </c>
      <c r="Y4264" s="729"/>
    </row>
    <row r="4265" spans="2:25" customFormat="1" ht="15.75" customHeight="1" x14ac:dyDescent="0.2">
      <c r="B4265" s="1227" t="s">
        <v>2317</v>
      </c>
      <c r="C4265" s="1198" t="s">
        <v>783</v>
      </c>
      <c r="D4265" s="1198" t="s">
        <v>1638</v>
      </c>
      <c r="E4265" s="1215">
        <v>300</v>
      </c>
      <c r="F4265" s="1215">
        <v>300</v>
      </c>
      <c r="G4265" s="1209">
        <v>3750</v>
      </c>
      <c r="H4265" s="1201">
        <v>0</v>
      </c>
      <c r="I4265" s="1198" t="s">
        <v>1144</v>
      </c>
      <c r="J4265" s="1197">
        <v>0</v>
      </c>
      <c r="K4265" s="1198" t="s">
        <v>2063</v>
      </c>
      <c r="L4265" s="1214">
        <v>0.08</v>
      </c>
      <c r="M4265" s="1202">
        <f t="shared" si="29"/>
        <v>0.1285</v>
      </c>
      <c r="N4265" s="1202">
        <v>0.22</v>
      </c>
      <c r="O4265" s="1203">
        <f t="shared" si="30"/>
        <v>0.15610000000000002</v>
      </c>
      <c r="P4265" s="1202">
        <v>0.22</v>
      </c>
      <c r="Q4265" s="1203">
        <f t="shared" si="31"/>
        <v>0.1338</v>
      </c>
      <c r="R4265" s="1202">
        <v>0.15</v>
      </c>
      <c r="S4265" s="1197"/>
      <c r="T4265" s="1197"/>
      <c r="U4265" s="1197"/>
      <c r="V4265" s="1197"/>
      <c r="W4265" s="1197"/>
      <c r="X4265" s="1198" t="s">
        <v>1846</v>
      </c>
      <c r="Y4265" s="729"/>
    </row>
    <row r="4266" spans="2:25" customFormat="1" ht="15.75" customHeight="1" x14ac:dyDescent="0.2">
      <c r="B4266" s="1227" t="s">
        <v>2320</v>
      </c>
      <c r="C4266" s="1198" t="s">
        <v>783</v>
      </c>
      <c r="D4266" s="1198" t="s">
        <v>1638</v>
      </c>
      <c r="E4266" s="1215">
        <v>350</v>
      </c>
      <c r="F4266" s="1215">
        <v>350</v>
      </c>
      <c r="G4266" s="1209">
        <v>4375</v>
      </c>
      <c r="H4266" s="1201">
        <v>0</v>
      </c>
      <c r="I4266" s="1198" t="s">
        <v>1144</v>
      </c>
      <c r="J4266" s="1197">
        <v>0</v>
      </c>
      <c r="K4266" s="1198" t="s">
        <v>2063</v>
      </c>
      <c r="L4266" s="1214">
        <v>0.08</v>
      </c>
      <c r="M4266" s="1202">
        <f t="shared" ref="M4266:M4329" si="32">+N4266-$M$4132</f>
        <v>0.1285</v>
      </c>
      <c r="N4266" s="1202">
        <v>0.22</v>
      </c>
      <c r="O4266" s="1203">
        <f t="shared" ref="O4266:O4329" si="33">+P4266-$O$4132</f>
        <v>0.15610000000000002</v>
      </c>
      <c r="P4266" s="1202">
        <v>0.22</v>
      </c>
      <c r="Q4266" s="1203">
        <f t="shared" ref="Q4266:Q4329" si="34">+R4266-$Q$4132</f>
        <v>0.1338</v>
      </c>
      <c r="R4266" s="1202">
        <v>0.15</v>
      </c>
      <c r="S4266" s="1197"/>
      <c r="T4266" s="1197"/>
      <c r="U4266" s="1197"/>
      <c r="V4266" s="1197"/>
      <c r="W4266" s="1197"/>
      <c r="X4266" s="1198" t="s">
        <v>1851</v>
      </c>
      <c r="Y4266" s="729"/>
    </row>
    <row r="4267" spans="2:25" customFormat="1" ht="15.75" customHeight="1" x14ac:dyDescent="0.2">
      <c r="B4267" s="1227" t="s">
        <v>2323</v>
      </c>
      <c r="C4267" s="1198" t="s">
        <v>783</v>
      </c>
      <c r="D4267" s="1198" t="s">
        <v>1638</v>
      </c>
      <c r="E4267" s="1215">
        <v>400</v>
      </c>
      <c r="F4267" s="1215">
        <v>400</v>
      </c>
      <c r="G4267" s="1209">
        <v>5000</v>
      </c>
      <c r="H4267" s="1201">
        <v>0</v>
      </c>
      <c r="I4267" s="1198" t="s">
        <v>1144</v>
      </c>
      <c r="J4267" s="1197">
        <v>0</v>
      </c>
      <c r="K4267" s="1198" t="s">
        <v>2063</v>
      </c>
      <c r="L4267" s="1214">
        <v>0.08</v>
      </c>
      <c r="M4267" s="1202">
        <f t="shared" si="32"/>
        <v>0.1285</v>
      </c>
      <c r="N4267" s="1202">
        <v>0.22</v>
      </c>
      <c r="O4267" s="1203">
        <f t="shared" si="33"/>
        <v>0.15610000000000002</v>
      </c>
      <c r="P4267" s="1202">
        <v>0.22</v>
      </c>
      <c r="Q4267" s="1203">
        <f t="shared" si="34"/>
        <v>0.1338</v>
      </c>
      <c r="R4267" s="1202">
        <v>0.15</v>
      </c>
      <c r="S4267" s="1197"/>
      <c r="T4267" s="1197"/>
      <c r="U4267" s="1197"/>
      <c r="V4267" s="1197"/>
      <c r="W4267" s="1197"/>
      <c r="X4267" s="1198" t="s">
        <v>1851</v>
      </c>
      <c r="Y4267" s="729"/>
    </row>
    <row r="4268" spans="2:25" customFormat="1" ht="15.75" customHeight="1" x14ac:dyDescent="0.2">
      <c r="B4268" s="1227" t="s">
        <v>2326</v>
      </c>
      <c r="C4268" s="1198" t="s">
        <v>783</v>
      </c>
      <c r="D4268" s="1198" t="s">
        <v>1638</v>
      </c>
      <c r="E4268" s="1215">
        <v>450</v>
      </c>
      <c r="F4268" s="1215">
        <v>450</v>
      </c>
      <c r="G4268" s="1209">
        <v>5625</v>
      </c>
      <c r="H4268" s="1201">
        <v>0</v>
      </c>
      <c r="I4268" s="1198" t="s">
        <v>1144</v>
      </c>
      <c r="J4268" s="1197">
        <v>0</v>
      </c>
      <c r="K4268" s="1198" t="s">
        <v>2063</v>
      </c>
      <c r="L4268" s="1214">
        <v>0.08</v>
      </c>
      <c r="M4268" s="1202">
        <f t="shared" si="32"/>
        <v>0.1285</v>
      </c>
      <c r="N4268" s="1202">
        <v>0.22</v>
      </c>
      <c r="O4268" s="1203">
        <f t="shared" si="33"/>
        <v>0.15610000000000002</v>
      </c>
      <c r="P4268" s="1202">
        <v>0.22</v>
      </c>
      <c r="Q4268" s="1203">
        <f t="shared" si="34"/>
        <v>0.1338</v>
      </c>
      <c r="R4268" s="1202">
        <v>0.15</v>
      </c>
      <c r="S4268" s="1197"/>
      <c r="T4268" s="1197"/>
      <c r="U4268" s="1197"/>
      <c r="V4268" s="1197"/>
      <c r="W4268" s="1197"/>
      <c r="X4268" s="1198" t="s">
        <v>1851</v>
      </c>
      <c r="Y4268" s="729"/>
    </row>
    <row r="4269" spans="2:25" customFormat="1" ht="15.75" customHeight="1" x14ac:dyDescent="0.2">
      <c r="B4269" s="1227" t="s">
        <v>2329</v>
      </c>
      <c r="C4269" s="1198" t="s">
        <v>783</v>
      </c>
      <c r="D4269" s="1198" t="s">
        <v>1638</v>
      </c>
      <c r="E4269" s="1215">
        <v>500</v>
      </c>
      <c r="F4269" s="1215">
        <v>500</v>
      </c>
      <c r="G4269" s="1209">
        <v>6250</v>
      </c>
      <c r="H4269" s="1201">
        <v>0</v>
      </c>
      <c r="I4269" s="1198" t="s">
        <v>1144</v>
      </c>
      <c r="J4269" s="1197">
        <v>0</v>
      </c>
      <c r="K4269" s="1198" t="s">
        <v>2063</v>
      </c>
      <c r="L4269" s="1214">
        <v>0.08</v>
      </c>
      <c r="M4269" s="1202">
        <f t="shared" si="32"/>
        <v>0.1285</v>
      </c>
      <c r="N4269" s="1202">
        <v>0.22</v>
      </c>
      <c r="O4269" s="1203">
        <f t="shared" si="33"/>
        <v>0.15610000000000002</v>
      </c>
      <c r="P4269" s="1202">
        <v>0.22</v>
      </c>
      <c r="Q4269" s="1203">
        <f t="shared" si="34"/>
        <v>0.1338</v>
      </c>
      <c r="R4269" s="1202">
        <v>0.15</v>
      </c>
      <c r="S4269" s="1197"/>
      <c r="T4269" s="1197"/>
      <c r="U4269" s="1197"/>
      <c r="V4269" s="1197"/>
      <c r="W4269" s="1197"/>
      <c r="X4269" s="1198" t="s">
        <v>1851</v>
      </c>
      <c r="Y4269" s="729"/>
    </row>
    <row r="4270" spans="2:25" customFormat="1" ht="15.75" customHeight="1" x14ac:dyDescent="0.2">
      <c r="B4270" s="1227" t="s">
        <v>2730</v>
      </c>
      <c r="C4270" s="1198" t="s">
        <v>783</v>
      </c>
      <c r="D4270" s="1198" t="s">
        <v>1638</v>
      </c>
      <c r="E4270" s="1215">
        <v>550</v>
      </c>
      <c r="F4270" s="1215">
        <v>550</v>
      </c>
      <c r="G4270" s="1209">
        <v>6875</v>
      </c>
      <c r="H4270" s="1201">
        <v>0</v>
      </c>
      <c r="I4270" s="1198" t="s">
        <v>1144</v>
      </c>
      <c r="J4270" s="1197">
        <v>0</v>
      </c>
      <c r="K4270" s="1198" t="s">
        <v>2063</v>
      </c>
      <c r="L4270" s="1214">
        <v>0.08</v>
      </c>
      <c r="M4270" s="1202">
        <f t="shared" si="32"/>
        <v>0.1285</v>
      </c>
      <c r="N4270" s="1202">
        <v>0.22</v>
      </c>
      <c r="O4270" s="1203">
        <f t="shared" si="33"/>
        <v>0.15610000000000002</v>
      </c>
      <c r="P4270" s="1202">
        <v>0.22</v>
      </c>
      <c r="Q4270" s="1203">
        <f t="shared" si="34"/>
        <v>0.1338</v>
      </c>
      <c r="R4270" s="1202">
        <v>0.15</v>
      </c>
      <c r="S4270" s="1197"/>
      <c r="T4270" s="1197"/>
      <c r="U4270" s="1197"/>
      <c r="V4270" s="1197"/>
      <c r="W4270" s="1197"/>
      <c r="X4270" s="1198" t="s">
        <v>1851</v>
      </c>
      <c r="Y4270" s="729"/>
    </row>
    <row r="4271" spans="2:25" customFormat="1" ht="15.75" customHeight="1" x14ac:dyDescent="0.2">
      <c r="B4271" s="1227" t="s">
        <v>2733</v>
      </c>
      <c r="C4271" s="1198" t="s">
        <v>783</v>
      </c>
      <c r="D4271" s="1198" t="s">
        <v>1638</v>
      </c>
      <c r="E4271" s="1215">
        <v>600</v>
      </c>
      <c r="F4271" s="1215">
        <v>600</v>
      </c>
      <c r="G4271" s="1209">
        <v>7500</v>
      </c>
      <c r="H4271" s="1201">
        <v>0</v>
      </c>
      <c r="I4271" s="1198" t="s">
        <v>1144</v>
      </c>
      <c r="J4271" s="1197">
        <v>0</v>
      </c>
      <c r="K4271" s="1198" t="s">
        <v>2063</v>
      </c>
      <c r="L4271" s="1214">
        <v>0.08</v>
      </c>
      <c r="M4271" s="1202">
        <f t="shared" si="32"/>
        <v>0.1285</v>
      </c>
      <c r="N4271" s="1202">
        <v>0.22</v>
      </c>
      <c r="O4271" s="1203">
        <f t="shared" si="33"/>
        <v>0.15610000000000002</v>
      </c>
      <c r="P4271" s="1202">
        <v>0.22</v>
      </c>
      <c r="Q4271" s="1203">
        <f t="shared" si="34"/>
        <v>0.1338</v>
      </c>
      <c r="R4271" s="1202">
        <v>0.15</v>
      </c>
      <c r="S4271" s="1197"/>
      <c r="T4271" s="1197"/>
      <c r="U4271" s="1197"/>
      <c r="V4271" s="1197"/>
      <c r="W4271" s="1197"/>
      <c r="X4271" s="1198" t="s">
        <v>1851</v>
      </c>
      <c r="Y4271" s="729"/>
    </row>
    <row r="4272" spans="2:25" customFormat="1" ht="15.75" customHeight="1" x14ac:dyDescent="0.2">
      <c r="B4272" s="1227" t="s">
        <v>2737</v>
      </c>
      <c r="C4272" s="1198" t="s">
        <v>783</v>
      </c>
      <c r="D4272" s="1198" t="s">
        <v>1638</v>
      </c>
      <c r="E4272" s="1215">
        <v>650</v>
      </c>
      <c r="F4272" s="1215">
        <v>650</v>
      </c>
      <c r="G4272" s="1209">
        <v>8125</v>
      </c>
      <c r="H4272" s="1201">
        <v>0</v>
      </c>
      <c r="I4272" s="1198" t="s">
        <v>1144</v>
      </c>
      <c r="J4272" s="1197">
        <v>0</v>
      </c>
      <c r="K4272" s="1198" t="s">
        <v>2063</v>
      </c>
      <c r="L4272" s="1214">
        <v>0.08</v>
      </c>
      <c r="M4272" s="1202">
        <f t="shared" si="32"/>
        <v>0.1285</v>
      </c>
      <c r="N4272" s="1202">
        <v>0.22</v>
      </c>
      <c r="O4272" s="1203">
        <f t="shared" si="33"/>
        <v>0.15610000000000002</v>
      </c>
      <c r="P4272" s="1202">
        <v>0.22</v>
      </c>
      <c r="Q4272" s="1203">
        <f t="shared" si="34"/>
        <v>0.1338</v>
      </c>
      <c r="R4272" s="1202">
        <v>0.15</v>
      </c>
      <c r="S4272" s="1197"/>
      <c r="T4272" s="1197"/>
      <c r="U4272" s="1197"/>
      <c r="V4272" s="1197"/>
      <c r="W4272" s="1197"/>
      <c r="X4272" s="1198" t="s">
        <v>1851</v>
      </c>
      <c r="Y4272" s="729"/>
    </row>
    <row r="4273" spans="2:25" customFormat="1" ht="15.75" customHeight="1" x14ac:dyDescent="0.2">
      <c r="B4273" s="1227" t="s">
        <v>2741</v>
      </c>
      <c r="C4273" s="1198" t="s">
        <v>783</v>
      </c>
      <c r="D4273" s="1198" t="s">
        <v>1638</v>
      </c>
      <c r="E4273" s="1215">
        <v>700</v>
      </c>
      <c r="F4273" s="1215">
        <v>700</v>
      </c>
      <c r="G4273" s="1209">
        <v>8750</v>
      </c>
      <c r="H4273" s="1201">
        <v>0</v>
      </c>
      <c r="I4273" s="1198" t="s">
        <v>1144</v>
      </c>
      <c r="J4273" s="1197">
        <v>0</v>
      </c>
      <c r="K4273" s="1198" t="s">
        <v>2063</v>
      </c>
      <c r="L4273" s="1214">
        <v>0.08</v>
      </c>
      <c r="M4273" s="1202">
        <f t="shared" si="32"/>
        <v>0.1285</v>
      </c>
      <c r="N4273" s="1202">
        <v>0.22</v>
      </c>
      <c r="O4273" s="1203">
        <f t="shared" si="33"/>
        <v>0.15610000000000002</v>
      </c>
      <c r="P4273" s="1202">
        <v>0.22</v>
      </c>
      <c r="Q4273" s="1203">
        <f t="shared" si="34"/>
        <v>0.1338</v>
      </c>
      <c r="R4273" s="1202">
        <v>0.15</v>
      </c>
      <c r="S4273" s="1197"/>
      <c r="T4273" s="1197"/>
      <c r="U4273" s="1197"/>
      <c r="V4273" s="1197"/>
      <c r="W4273" s="1197"/>
      <c r="X4273" s="1198" t="s">
        <v>1851</v>
      </c>
      <c r="Y4273" s="729"/>
    </row>
    <row r="4274" spans="2:25" customFormat="1" ht="15.75" customHeight="1" x14ac:dyDescent="0.2">
      <c r="B4274" s="1227" t="s">
        <v>2745</v>
      </c>
      <c r="C4274" s="1198" t="s">
        <v>783</v>
      </c>
      <c r="D4274" s="1198" t="s">
        <v>1638</v>
      </c>
      <c r="E4274" s="1215">
        <v>750</v>
      </c>
      <c r="F4274" s="1215">
        <v>750</v>
      </c>
      <c r="G4274" s="1209">
        <v>9375</v>
      </c>
      <c r="H4274" s="1201">
        <v>0</v>
      </c>
      <c r="I4274" s="1198" t="s">
        <v>1144</v>
      </c>
      <c r="J4274" s="1197">
        <v>0</v>
      </c>
      <c r="K4274" s="1198" t="s">
        <v>2063</v>
      </c>
      <c r="L4274" s="1214">
        <v>0.08</v>
      </c>
      <c r="M4274" s="1202">
        <f t="shared" si="32"/>
        <v>0.1285</v>
      </c>
      <c r="N4274" s="1202">
        <v>0.22</v>
      </c>
      <c r="O4274" s="1203">
        <f t="shared" si="33"/>
        <v>0.15610000000000002</v>
      </c>
      <c r="P4274" s="1202">
        <v>0.22</v>
      </c>
      <c r="Q4274" s="1203">
        <f t="shared" si="34"/>
        <v>0.1338</v>
      </c>
      <c r="R4274" s="1202">
        <v>0.15</v>
      </c>
      <c r="S4274" s="1197"/>
      <c r="T4274" s="1197"/>
      <c r="U4274" s="1197"/>
      <c r="V4274" s="1197"/>
      <c r="W4274" s="1197"/>
      <c r="X4274" s="1198" t="s">
        <v>1851</v>
      </c>
      <c r="Y4274" s="729"/>
    </row>
    <row r="4275" spans="2:25" customFormat="1" ht="15.75" customHeight="1" x14ac:dyDescent="0.2">
      <c r="B4275" s="1227" t="s">
        <v>2748</v>
      </c>
      <c r="C4275" s="1198" t="s">
        <v>783</v>
      </c>
      <c r="D4275" s="1198" t="s">
        <v>1638</v>
      </c>
      <c r="E4275" s="1215">
        <v>800</v>
      </c>
      <c r="F4275" s="1215">
        <v>800</v>
      </c>
      <c r="G4275" s="1209">
        <v>10000</v>
      </c>
      <c r="H4275" s="1201">
        <v>0</v>
      </c>
      <c r="I4275" s="1198" t="s">
        <v>1144</v>
      </c>
      <c r="J4275" s="1197">
        <v>0</v>
      </c>
      <c r="K4275" s="1198" t="s">
        <v>2063</v>
      </c>
      <c r="L4275" s="1214">
        <v>0.08</v>
      </c>
      <c r="M4275" s="1202">
        <f t="shared" si="32"/>
        <v>0.1285</v>
      </c>
      <c r="N4275" s="1202">
        <v>0.22</v>
      </c>
      <c r="O4275" s="1203">
        <f t="shared" si="33"/>
        <v>0.15610000000000002</v>
      </c>
      <c r="P4275" s="1202">
        <v>0.22</v>
      </c>
      <c r="Q4275" s="1203">
        <f t="shared" si="34"/>
        <v>0.1338</v>
      </c>
      <c r="R4275" s="1202">
        <v>0.15</v>
      </c>
      <c r="S4275" s="1197"/>
      <c r="T4275" s="1197"/>
      <c r="U4275" s="1197"/>
      <c r="V4275" s="1197"/>
      <c r="W4275" s="1197"/>
      <c r="X4275" s="1198" t="s">
        <v>1851</v>
      </c>
      <c r="Y4275" s="729"/>
    </row>
    <row r="4276" spans="2:25" customFormat="1" ht="15.75" customHeight="1" x14ac:dyDescent="0.2">
      <c r="B4276" s="1227" t="s">
        <v>2752</v>
      </c>
      <c r="C4276" s="1198" t="s">
        <v>783</v>
      </c>
      <c r="D4276" s="1198" t="s">
        <v>1638</v>
      </c>
      <c r="E4276" s="1215">
        <v>850</v>
      </c>
      <c r="F4276" s="1215">
        <v>850</v>
      </c>
      <c r="G4276" s="1209">
        <v>10625</v>
      </c>
      <c r="H4276" s="1201">
        <v>0</v>
      </c>
      <c r="I4276" s="1198" t="s">
        <v>1144</v>
      </c>
      <c r="J4276" s="1197">
        <v>0</v>
      </c>
      <c r="K4276" s="1198" t="s">
        <v>2063</v>
      </c>
      <c r="L4276" s="1214">
        <v>0.08</v>
      </c>
      <c r="M4276" s="1202">
        <f t="shared" si="32"/>
        <v>0.1285</v>
      </c>
      <c r="N4276" s="1202">
        <v>0.22</v>
      </c>
      <c r="O4276" s="1203">
        <f t="shared" si="33"/>
        <v>0.15610000000000002</v>
      </c>
      <c r="P4276" s="1202">
        <v>0.22</v>
      </c>
      <c r="Q4276" s="1203">
        <f t="shared" si="34"/>
        <v>0.1338</v>
      </c>
      <c r="R4276" s="1202">
        <v>0.15</v>
      </c>
      <c r="S4276" s="1197"/>
      <c r="T4276" s="1197"/>
      <c r="U4276" s="1197"/>
      <c r="V4276" s="1197"/>
      <c r="W4276" s="1197"/>
      <c r="X4276" s="1198" t="s">
        <v>1851</v>
      </c>
      <c r="Y4276" s="729"/>
    </row>
    <row r="4277" spans="2:25" customFormat="1" ht="15.75" customHeight="1" x14ac:dyDescent="0.2">
      <c r="B4277" s="1227" t="s">
        <v>2756</v>
      </c>
      <c r="C4277" s="1198" t="s">
        <v>783</v>
      </c>
      <c r="D4277" s="1198" t="s">
        <v>1638</v>
      </c>
      <c r="E4277" s="1215">
        <v>900</v>
      </c>
      <c r="F4277" s="1215">
        <v>900</v>
      </c>
      <c r="G4277" s="1209">
        <v>11250</v>
      </c>
      <c r="H4277" s="1201">
        <v>0</v>
      </c>
      <c r="I4277" s="1198" t="s">
        <v>1144</v>
      </c>
      <c r="J4277" s="1197">
        <v>0</v>
      </c>
      <c r="K4277" s="1198" t="s">
        <v>2063</v>
      </c>
      <c r="L4277" s="1214">
        <v>0.08</v>
      </c>
      <c r="M4277" s="1202">
        <f t="shared" si="32"/>
        <v>0.1285</v>
      </c>
      <c r="N4277" s="1202">
        <v>0.22</v>
      </c>
      <c r="O4277" s="1203">
        <f t="shared" si="33"/>
        <v>0.15610000000000002</v>
      </c>
      <c r="P4277" s="1202">
        <v>0.22</v>
      </c>
      <c r="Q4277" s="1203">
        <f t="shared" si="34"/>
        <v>0.1338</v>
      </c>
      <c r="R4277" s="1202">
        <v>0.15</v>
      </c>
      <c r="S4277" s="1197"/>
      <c r="T4277" s="1197"/>
      <c r="U4277" s="1197"/>
      <c r="V4277" s="1197"/>
      <c r="W4277" s="1197"/>
      <c r="X4277" s="1198" t="s">
        <v>1851</v>
      </c>
      <c r="Y4277" s="729"/>
    </row>
    <row r="4278" spans="2:25" customFormat="1" ht="15.75" customHeight="1" x14ac:dyDescent="0.2">
      <c r="B4278" s="1227" t="s">
        <v>2760</v>
      </c>
      <c r="C4278" s="1198" t="s">
        <v>783</v>
      </c>
      <c r="D4278" s="1198" t="s">
        <v>1638</v>
      </c>
      <c r="E4278" s="1215">
        <v>950</v>
      </c>
      <c r="F4278" s="1215">
        <v>950</v>
      </c>
      <c r="G4278" s="1209">
        <v>11875</v>
      </c>
      <c r="H4278" s="1201">
        <v>0</v>
      </c>
      <c r="I4278" s="1198" t="s">
        <v>1144</v>
      </c>
      <c r="J4278" s="1197">
        <v>0</v>
      </c>
      <c r="K4278" s="1198" t="s">
        <v>2063</v>
      </c>
      <c r="L4278" s="1214">
        <v>0.08</v>
      </c>
      <c r="M4278" s="1202">
        <f t="shared" si="32"/>
        <v>0.1285</v>
      </c>
      <c r="N4278" s="1202">
        <v>0.22</v>
      </c>
      <c r="O4278" s="1203">
        <f t="shared" si="33"/>
        <v>0.15610000000000002</v>
      </c>
      <c r="P4278" s="1202">
        <v>0.22</v>
      </c>
      <c r="Q4278" s="1203">
        <f t="shared" si="34"/>
        <v>0.1338</v>
      </c>
      <c r="R4278" s="1202">
        <v>0.15</v>
      </c>
      <c r="S4278" s="1197"/>
      <c r="T4278" s="1197"/>
      <c r="U4278" s="1197"/>
      <c r="V4278" s="1197"/>
      <c r="W4278" s="1197"/>
      <c r="X4278" s="1198" t="s">
        <v>1851</v>
      </c>
      <c r="Y4278" s="729"/>
    </row>
    <row r="4279" spans="2:25" customFormat="1" ht="15.75" customHeight="1" x14ac:dyDescent="0.2">
      <c r="B4279" s="1227" t="s">
        <v>2764</v>
      </c>
      <c r="C4279" s="1198" t="s">
        <v>783</v>
      </c>
      <c r="D4279" s="1198" t="s">
        <v>1638</v>
      </c>
      <c r="E4279" s="1215">
        <v>1000</v>
      </c>
      <c r="F4279" s="1215">
        <v>1000</v>
      </c>
      <c r="G4279" s="1209">
        <v>12500</v>
      </c>
      <c r="H4279" s="1201">
        <v>0</v>
      </c>
      <c r="I4279" s="1198" t="s">
        <v>1144</v>
      </c>
      <c r="J4279" s="1197">
        <v>0</v>
      </c>
      <c r="K4279" s="1198" t="s">
        <v>2063</v>
      </c>
      <c r="L4279" s="1214">
        <v>0.08</v>
      </c>
      <c r="M4279" s="1202">
        <f t="shared" si="32"/>
        <v>0.1285</v>
      </c>
      <c r="N4279" s="1202">
        <v>0.22</v>
      </c>
      <c r="O4279" s="1203">
        <f t="shared" si="33"/>
        <v>0.15610000000000002</v>
      </c>
      <c r="P4279" s="1202">
        <v>0.22</v>
      </c>
      <c r="Q4279" s="1203">
        <f t="shared" si="34"/>
        <v>0.1338</v>
      </c>
      <c r="R4279" s="1202">
        <v>0.15</v>
      </c>
      <c r="S4279" s="1197"/>
      <c r="T4279" s="1197"/>
      <c r="U4279" s="1197"/>
      <c r="V4279" s="1197"/>
      <c r="W4279" s="1197"/>
      <c r="X4279" s="1198" t="s">
        <v>1851</v>
      </c>
      <c r="Y4279" s="729"/>
    </row>
    <row r="4280" spans="2:25" customFormat="1" ht="15.75" customHeight="1" x14ac:dyDescent="0.2">
      <c r="B4280" s="1227" t="s">
        <v>2767</v>
      </c>
      <c r="C4280" s="1198" t="s">
        <v>783</v>
      </c>
      <c r="D4280" s="1198" t="s">
        <v>1638</v>
      </c>
      <c r="E4280" s="1215">
        <v>1500</v>
      </c>
      <c r="F4280" s="1215">
        <v>1500</v>
      </c>
      <c r="G4280" s="1209">
        <v>18750</v>
      </c>
      <c r="H4280" s="1201">
        <v>0</v>
      </c>
      <c r="I4280" s="1198" t="s">
        <v>1144</v>
      </c>
      <c r="J4280" s="1197">
        <v>0</v>
      </c>
      <c r="K4280" s="1198" t="s">
        <v>2063</v>
      </c>
      <c r="L4280" s="1214">
        <v>0.08</v>
      </c>
      <c r="M4280" s="1202">
        <f t="shared" si="32"/>
        <v>0.1285</v>
      </c>
      <c r="N4280" s="1202">
        <v>0.22</v>
      </c>
      <c r="O4280" s="1203">
        <f t="shared" si="33"/>
        <v>0.15610000000000002</v>
      </c>
      <c r="P4280" s="1202">
        <v>0.22</v>
      </c>
      <c r="Q4280" s="1203">
        <f t="shared" si="34"/>
        <v>0.1338</v>
      </c>
      <c r="R4280" s="1202">
        <v>0.15</v>
      </c>
      <c r="S4280" s="1197"/>
      <c r="T4280" s="1197"/>
      <c r="U4280" s="1197"/>
      <c r="V4280" s="1197"/>
      <c r="W4280" s="1197"/>
      <c r="X4280" s="1198" t="s">
        <v>1851</v>
      </c>
      <c r="Y4280" s="729"/>
    </row>
    <row r="4281" spans="2:25" customFormat="1" ht="15.75" customHeight="1" x14ac:dyDescent="0.2">
      <c r="B4281" s="1227" t="s">
        <v>2770</v>
      </c>
      <c r="C4281" s="1198" t="s">
        <v>783</v>
      </c>
      <c r="D4281" s="1198" t="s">
        <v>1638</v>
      </c>
      <c r="E4281" s="1215">
        <v>2000</v>
      </c>
      <c r="F4281" s="1215">
        <v>2000</v>
      </c>
      <c r="G4281" s="1209">
        <v>25000</v>
      </c>
      <c r="H4281" s="1201">
        <v>0</v>
      </c>
      <c r="I4281" s="1198" t="s">
        <v>1144</v>
      </c>
      <c r="J4281" s="1197">
        <v>0</v>
      </c>
      <c r="K4281" s="1198" t="s">
        <v>2063</v>
      </c>
      <c r="L4281" s="1214">
        <v>0.08</v>
      </c>
      <c r="M4281" s="1202">
        <f t="shared" si="32"/>
        <v>0.1285</v>
      </c>
      <c r="N4281" s="1202">
        <v>0.22</v>
      </c>
      <c r="O4281" s="1203">
        <f t="shared" si="33"/>
        <v>0.15610000000000002</v>
      </c>
      <c r="P4281" s="1202">
        <v>0.22</v>
      </c>
      <c r="Q4281" s="1203">
        <f t="shared" si="34"/>
        <v>0.1338</v>
      </c>
      <c r="R4281" s="1202">
        <v>0.15</v>
      </c>
      <c r="S4281" s="1197"/>
      <c r="T4281" s="1197"/>
      <c r="U4281" s="1197"/>
      <c r="V4281" s="1197"/>
      <c r="W4281" s="1197"/>
      <c r="X4281" s="1198" t="s">
        <v>1851</v>
      </c>
      <c r="Y4281" s="729"/>
    </row>
    <row r="4282" spans="2:25" customFormat="1" ht="15.75" customHeight="1" x14ac:dyDescent="0.2">
      <c r="B4282" s="1227" t="s">
        <v>2301</v>
      </c>
      <c r="C4282" s="1198" t="s">
        <v>2041</v>
      </c>
      <c r="D4282" s="1198" t="s">
        <v>1638</v>
      </c>
      <c r="E4282" s="1215">
        <v>50</v>
      </c>
      <c r="F4282" s="1215">
        <v>50</v>
      </c>
      <c r="G4282" s="1209">
        <v>625</v>
      </c>
      <c r="H4282" s="1201">
        <v>0</v>
      </c>
      <c r="I4282" s="1198" t="s">
        <v>1144</v>
      </c>
      <c r="J4282" s="1197">
        <v>0</v>
      </c>
      <c r="K4282" s="1198" t="s">
        <v>2063</v>
      </c>
      <c r="L4282" s="1214">
        <v>0.08</v>
      </c>
      <c r="M4282" s="1202">
        <f t="shared" si="32"/>
        <v>0.1285</v>
      </c>
      <c r="N4282" s="1202">
        <v>0.22</v>
      </c>
      <c r="O4282" s="1203">
        <f t="shared" si="33"/>
        <v>0.15610000000000002</v>
      </c>
      <c r="P4282" s="1202">
        <v>0.22</v>
      </c>
      <c r="Q4282" s="1203">
        <f t="shared" si="34"/>
        <v>0.1338</v>
      </c>
      <c r="R4282" s="1202">
        <v>0.15</v>
      </c>
      <c r="S4282" s="1197"/>
      <c r="T4282" s="1197"/>
      <c r="U4282" s="1197"/>
      <c r="V4282" s="1197"/>
      <c r="W4282" s="1197"/>
      <c r="X4282" s="1198" t="s">
        <v>1846</v>
      </c>
      <c r="Y4282" s="729"/>
    </row>
    <row r="4283" spans="2:25" customFormat="1" ht="15.75" customHeight="1" x14ac:dyDescent="0.2">
      <c r="B4283" s="1227" t="s">
        <v>2304</v>
      </c>
      <c r="C4283" s="1198" t="s">
        <v>2041</v>
      </c>
      <c r="D4283" s="1198" t="s">
        <v>1638</v>
      </c>
      <c r="E4283" s="1215">
        <v>100</v>
      </c>
      <c r="F4283" s="1215">
        <v>100</v>
      </c>
      <c r="G4283" s="1209">
        <v>1250</v>
      </c>
      <c r="H4283" s="1201">
        <v>0</v>
      </c>
      <c r="I4283" s="1198" t="s">
        <v>1144</v>
      </c>
      <c r="J4283" s="1197">
        <v>0</v>
      </c>
      <c r="K4283" s="1198" t="s">
        <v>2063</v>
      </c>
      <c r="L4283" s="1214">
        <v>0.08</v>
      </c>
      <c r="M4283" s="1202">
        <f t="shared" si="32"/>
        <v>0.1285</v>
      </c>
      <c r="N4283" s="1202">
        <v>0.22</v>
      </c>
      <c r="O4283" s="1203">
        <f t="shared" si="33"/>
        <v>0.15610000000000002</v>
      </c>
      <c r="P4283" s="1202">
        <v>0.22</v>
      </c>
      <c r="Q4283" s="1203">
        <f t="shared" si="34"/>
        <v>0.1338</v>
      </c>
      <c r="R4283" s="1202">
        <v>0.15</v>
      </c>
      <c r="S4283" s="1197"/>
      <c r="T4283" s="1197"/>
      <c r="U4283" s="1197"/>
      <c r="V4283" s="1197"/>
      <c r="W4283" s="1197"/>
      <c r="X4283" s="1198" t="s">
        <v>1846</v>
      </c>
      <c r="Y4283" s="729"/>
    </row>
    <row r="4284" spans="2:25" customFormat="1" ht="15.75" customHeight="1" x14ac:dyDescent="0.2">
      <c r="B4284" s="1227" t="s">
        <v>2308</v>
      </c>
      <c r="C4284" s="1198" t="s">
        <v>2041</v>
      </c>
      <c r="D4284" s="1198" t="s">
        <v>1638</v>
      </c>
      <c r="E4284" s="1215">
        <v>150</v>
      </c>
      <c r="F4284" s="1215">
        <v>150</v>
      </c>
      <c r="G4284" s="1209">
        <v>1875</v>
      </c>
      <c r="H4284" s="1201">
        <v>0</v>
      </c>
      <c r="I4284" s="1198" t="s">
        <v>1144</v>
      </c>
      <c r="J4284" s="1197">
        <v>0</v>
      </c>
      <c r="K4284" s="1198" t="s">
        <v>2063</v>
      </c>
      <c r="L4284" s="1214">
        <v>0.08</v>
      </c>
      <c r="M4284" s="1202">
        <f t="shared" si="32"/>
        <v>0.1285</v>
      </c>
      <c r="N4284" s="1202">
        <v>0.22</v>
      </c>
      <c r="O4284" s="1203">
        <f t="shared" si="33"/>
        <v>0.15610000000000002</v>
      </c>
      <c r="P4284" s="1202">
        <v>0.22</v>
      </c>
      <c r="Q4284" s="1203">
        <f t="shared" si="34"/>
        <v>0.1338</v>
      </c>
      <c r="R4284" s="1202">
        <v>0.15</v>
      </c>
      <c r="S4284" s="1197"/>
      <c r="T4284" s="1197"/>
      <c r="U4284" s="1197"/>
      <c r="V4284" s="1197"/>
      <c r="W4284" s="1197"/>
      <c r="X4284" s="1198" t="s">
        <v>1846</v>
      </c>
      <c r="Y4284" s="729"/>
    </row>
    <row r="4285" spans="2:25" customFormat="1" ht="15.75" customHeight="1" x14ac:dyDescent="0.2">
      <c r="B4285" s="1227" t="s">
        <v>2311</v>
      </c>
      <c r="C4285" s="1198" t="s">
        <v>2041</v>
      </c>
      <c r="D4285" s="1198" t="s">
        <v>1638</v>
      </c>
      <c r="E4285" s="1215">
        <v>200</v>
      </c>
      <c r="F4285" s="1215">
        <v>200</v>
      </c>
      <c r="G4285" s="1209">
        <v>2500</v>
      </c>
      <c r="H4285" s="1201">
        <v>0</v>
      </c>
      <c r="I4285" s="1198" t="s">
        <v>1144</v>
      </c>
      <c r="J4285" s="1197">
        <v>0</v>
      </c>
      <c r="K4285" s="1198" t="s">
        <v>2063</v>
      </c>
      <c r="L4285" s="1214">
        <v>0.08</v>
      </c>
      <c r="M4285" s="1202">
        <f t="shared" si="32"/>
        <v>0.1285</v>
      </c>
      <c r="N4285" s="1202">
        <v>0.22</v>
      </c>
      <c r="O4285" s="1203">
        <f t="shared" si="33"/>
        <v>0.15610000000000002</v>
      </c>
      <c r="P4285" s="1202">
        <v>0.22</v>
      </c>
      <c r="Q4285" s="1203">
        <f t="shared" si="34"/>
        <v>0.1338</v>
      </c>
      <c r="R4285" s="1202">
        <v>0.15</v>
      </c>
      <c r="S4285" s="1197"/>
      <c r="T4285" s="1197"/>
      <c r="U4285" s="1197"/>
      <c r="V4285" s="1197"/>
      <c r="W4285" s="1197"/>
      <c r="X4285" s="1198" t="s">
        <v>1846</v>
      </c>
      <c r="Y4285" s="729"/>
    </row>
    <row r="4286" spans="2:25" customFormat="1" ht="15.75" customHeight="1" x14ac:dyDescent="0.2">
      <c r="B4286" s="1227" t="s">
        <v>2313</v>
      </c>
      <c r="C4286" s="1198" t="s">
        <v>2041</v>
      </c>
      <c r="D4286" s="1198" t="s">
        <v>1638</v>
      </c>
      <c r="E4286" s="1215">
        <v>250</v>
      </c>
      <c r="F4286" s="1215">
        <v>250</v>
      </c>
      <c r="G4286" s="1209">
        <v>3125</v>
      </c>
      <c r="H4286" s="1201">
        <v>0</v>
      </c>
      <c r="I4286" s="1198" t="s">
        <v>1144</v>
      </c>
      <c r="J4286" s="1197">
        <v>0</v>
      </c>
      <c r="K4286" s="1198" t="s">
        <v>2063</v>
      </c>
      <c r="L4286" s="1214">
        <v>0.08</v>
      </c>
      <c r="M4286" s="1202">
        <f t="shared" si="32"/>
        <v>0.1285</v>
      </c>
      <c r="N4286" s="1202">
        <v>0.22</v>
      </c>
      <c r="O4286" s="1203">
        <f t="shared" si="33"/>
        <v>0.15610000000000002</v>
      </c>
      <c r="P4286" s="1202">
        <v>0.22</v>
      </c>
      <c r="Q4286" s="1203">
        <f t="shared" si="34"/>
        <v>0.1338</v>
      </c>
      <c r="R4286" s="1202">
        <v>0.15</v>
      </c>
      <c r="S4286" s="1197"/>
      <c r="T4286" s="1197"/>
      <c r="U4286" s="1197"/>
      <c r="V4286" s="1197"/>
      <c r="W4286" s="1197"/>
      <c r="X4286" s="1198" t="s">
        <v>1846</v>
      </c>
      <c r="Y4286" s="729"/>
    </row>
    <row r="4287" spans="2:25" customFormat="1" ht="15.75" customHeight="1" x14ac:dyDescent="0.2">
      <c r="B4287" s="1227" t="s">
        <v>2317</v>
      </c>
      <c r="C4287" s="1198" t="s">
        <v>2041</v>
      </c>
      <c r="D4287" s="1198" t="s">
        <v>1638</v>
      </c>
      <c r="E4287" s="1215">
        <v>300</v>
      </c>
      <c r="F4287" s="1215">
        <v>300</v>
      </c>
      <c r="G4287" s="1209">
        <v>3750</v>
      </c>
      <c r="H4287" s="1201">
        <v>0</v>
      </c>
      <c r="I4287" s="1198" t="s">
        <v>1144</v>
      </c>
      <c r="J4287" s="1197">
        <v>0</v>
      </c>
      <c r="K4287" s="1198" t="s">
        <v>2063</v>
      </c>
      <c r="L4287" s="1214">
        <v>0.08</v>
      </c>
      <c r="M4287" s="1202">
        <f t="shared" si="32"/>
        <v>0.1285</v>
      </c>
      <c r="N4287" s="1202">
        <v>0.22</v>
      </c>
      <c r="O4287" s="1203">
        <f t="shared" si="33"/>
        <v>0.15610000000000002</v>
      </c>
      <c r="P4287" s="1202">
        <v>0.22</v>
      </c>
      <c r="Q4287" s="1203">
        <f t="shared" si="34"/>
        <v>0.1338</v>
      </c>
      <c r="R4287" s="1202">
        <v>0.15</v>
      </c>
      <c r="S4287" s="1197"/>
      <c r="T4287" s="1197"/>
      <c r="U4287" s="1197"/>
      <c r="V4287" s="1197"/>
      <c r="W4287" s="1197"/>
      <c r="X4287" s="1198" t="s">
        <v>1846</v>
      </c>
      <c r="Y4287" s="729"/>
    </row>
    <row r="4288" spans="2:25" customFormat="1" ht="15.75" customHeight="1" x14ac:dyDescent="0.2">
      <c r="B4288" s="1227" t="s">
        <v>2320</v>
      </c>
      <c r="C4288" s="1198" t="s">
        <v>2041</v>
      </c>
      <c r="D4288" s="1198" t="s">
        <v>1638</v>
      </c>
      <c r="E4288" s="1215">
        <v>350</v>
      </c>
      <c r="F4288" s="1215">
        <v>350</v>
      </c>
      <c r="G4288" s="1209">
        <v>4375</v>
      </c>
      <c r="H4288" s="1201">
        <v>0</v>
      </c>
      <c r="I4288" s="1198" t="s">
        <v>1144</v>
      </c>
      <c r="J4288" s="1197">
        <v>0</v>
      </c>
      <c r="K4288" s="1198" t="s">
        <v>2063</v>
      </c>
      <c r="L4288" s="1214">
        <v>0.08</v>
      </c>
      <c r="M4288" s="1202">
        <f t="shared" si="32"/>
        <v>0.1285</v>
      </c>
      <c r="N4288" s="1202">
        <v>0.22</v>
      </c>
      <c r="O4288" s="1203">
        <f t="shared" si="33"/>
        <v>0.15610000000000002</v>
      </c>
      <c r="P4288" s="1202">
        <v>0.22</v>
      </c>
      <c r="Q4288" s="1203">
        <f t="shared" si="34"/>
        <v>0.1338</v>
      </c>
      <c r="R4288" s="1202">
        <v>0.15</v>
      </c>
      <c r="S4288" s="1197"/>
      <c r="T4288" s="1197"/>
      <c r="U4288" s="1197"/>
      <c r="V4288" s="1197"/>
      <c r="W4288" s="1197"/>
      <c r="X4288" s="1198" t="s">
        <v>1851</v>
      </c>
      <c r="Y4288" s="729"/>
    </row>
    <row r="4289" spans="2:25" customFormat="1" ht="15.75" customHeight="1" x14ac:dyDescent="0.2">
      <c r="B4289" s="1227" t="s">
        <v>2323</v>
      </c>
      <c r="C4289" s="1198" t="s">
        <v>2041</v>
      </c>
      <c r="D4289" s="1198" t="s">
        <v>1638</v>
      </c>
      <c r="E4289" s="1215">
        <v>400</v>
      </c>
      <c r="F4289" s="1215">
        <v>400</v>
      </c>
      <c r="G4289" s="1209">
        <v>5000</v>
      </c>
      <c r="H4289" s="1201">
        <v>0</v>
      </c>
      <c r="I4289" s="1198" t="s">
        <v>1144</v>
      </c>
      <c r="J4289" s="1197">
        <v>0</v>
      </c>
      <c r="K4289" s="1198" t="s">
        <v>2063</v>
      </c>
      <c r="L4289" s="1214">
        <v>0.08</v>
      </c>
      <c r="M4289" s="1202">
        <f t="shared" si="32"/>
        <v>0.1285</v>
      </c>
      <c r="N4289" s="1202">
        <v>0.22</v>
      </c>
      <c r="O4289" s="1203">
        <f t="shared" si="33"/>
        <v>0.15610000000000002</v>
      </c>
      <c r="P4289" s="1202">
        <v>0.22</v>
      </c>
      <c r="Q4289" s="1203">
        <f t="shared" si="34"/>
        <v>0.1338</v>
      </c>
      <c r="R4289" s="1202">
        <v>0.15</v>
      </c>
      <c r="S4289" s="1197"/>
      <c r="T4289" s="1197"/>
      <c r="U4289" s="1197"/>
      <c r="V4289" s="1197"/>
      <c r="W4289" s="1197"/>
      <c r="X4289" s="1198" t="s">
        <v>1851</v>
      </c>
      <c r="Y4289" s="729"/>
    </row>
    <row r="4290" spans="2:25" customFormat="1" ht="15.75" customHeight="1" x14ac:dyDescent="0.2">
      <c r="B4290" s="1227" t="s">
        <v>2326</v>
      </c>
      <c r="C4290" s="1198" t="s">
        <v>2041</v>
      </c>
      <c r="D4290" s="1198" t="s">
        <v>1638</v>
      </c>
      <c r="E4290" s="1215">
        <v>450</v>
      </c>
      <c r="F4290" s="1215">
        <v>450</v>
      </c>
      <c r="G4290" s="1209">
        <v>5625</v>
      </c>
      <c r="H4290" s="1201">
        <v>0</v>
      </c>
      <c r="I4290" s="1198" t="s">
        <v>1144</v>
      </c>
      <c r="J4290" s="1197">
        <v>0</v>
      </c>
      <c r="K4290" s="1198" t="s">
        <v>2063</v>
      </c>
      <c r="L4290" s="1214">
        <v>0.08</v>
      </c>
      <c r="M4290" s="1202">
        <f t="shared" si="32"/>
        <v>0.1285</v>
      </c>
      <c r="N4290" s="1202">
        <v>0.22</v>
      </c>
      <c r="O4290" s="1203">
        <f t="shared" si="33"/>
        <v>0.15610000000000002</v>
      </c>
      <c r="P4290" s="1202">
        <v>0.22</v>
      </c>
      <c r="Q4290" s="1203">
        <f t="shared" si="34"/>
        <v>0.1338</v>
      </c>
      <c r="R4290" s="1202">
        <v>0.15</v>
      </c>
      <c r="S4290" s="1197"/>
      <c r="T4290" s="1197"/>
      <c r="U4290" s="1197"/>
      <c r="V4290" s="1197"/>
      <c r="W4290" s="1197"/>
      <c r="X4290" s="1198" t="s">
        <v>1851</v>
      </c>
      <c r="Y4290" s="729"/>
    </row>
    <row r="4291" spans="2:25" customFormat="1" ht="15.75" customHeight="1" x14ac:dyDescent="0.2">
      <c r="B4291" s="1227" t="s">
        <v>2329</v>
      </c>
      <c r="C4291" s="1198" t="s">
        <v>2041</v>
      </c>
      <c r="D4291" s="1198" t="s">
        <v>1638</v>
      </c>
      <c r="E4291" s="1215">
        <v>500</v>
      </c>
      <c r="F4291" s="1215">
        <v>500</v>
      </c>
      <c r="G4291" s="1209">
        <v>6250</v>
      </c>
      <c r="H4291" s="1201">
        <v>0</v>
      </c>
      <c r="I4291" s="1198" t="s">
        <v>1144</v>
      </c>
      <c r="J4291" s="1197">
        <v>0</v>
      </c>
      <c r="K4291" s="1198" t="s">
        <v>2063</v>
      </c>
      <c r="L4291" s="1214">
        <v>0.08</v>
      </c>
      <c r="M4291" s="1202">
        <f t="shared" si="32"/>
        <v>0.1285</v>
      </c>
      <c r="N4291" s="1202">
        <v>0.22</v>
      </c>
      <c r="O4291" s="1203">
        <f t="shared" si="33"/>
        <v>0.15610000000000002</v>
      </c>
      <c r="P4291" s="1202">
        <v>0.22</v>
      </c>
      <c r="Q4291" s="1203">
        <f t="shared" si="34"/>
        <v>0.1338</v>
      </c>
      <c r="R4291" s="1202">
        <v>0.15</v>
      </c>
      <c r="S4291" s="1197"/>
      <c r="T4291" s="1197"/>
      <c r="U4291" s="1197"/>
      <c r="V4291" s="1197"/>
      <c r="W4291" s="1197"/>
      <c r="X4291" s="1198" t="s">
        <v>1851</v>
      </c>
      <c r="Y4291" s="729"/>
    </row>
    <row r="4292" spans="2:25" customFormat="1" ht="15.75" customHeight="1" x14ac:dyDescent="0.2">
      <c r="B4292" s="1227" t="s">
        <v>2730</v>
      </c>
      <c r="C4292" s="1198" t="s">
        <v>2041</v>
      </c>
      <c r="D4292" s="1198" t="s">
        <v>1638</v>
      </c>
      <c r="E4292" s="1215">
        <v>550</v>
      </c>
      <c r="F4292" s="1215">
        <v>550</v>
      </c>
      <c r="G4292" s="1209">
        <v>6875</v>
      </c>
      <c r="H4292" s="1201">
        <v>0</v>
      </c>
      <c r="I4292" s="1198" t="s">
        <v>1144</v>
      </c>
      <c r="J4292" s="1197">
        <v>0</v>
      </c>
      <c r="K4292" s="1198" t="s">
        <v>2063</v>
      </c>
      <c r="L4292" s="1214">
        <v>0.08</v>
      </c>
      <c r="M4292" s="1202">
        <f t="shared" si="32"/>
        <v>0.1285</v>
      </c>
      <c r="N4292" s="1202">
        <v>0.22</v>
      </c>
      <c r="O4292" s="1203">
        <f t="shared" si="33"/>
        <v>0.15610000000000002</v>
      </c>
      <c r="P4292" s="1202">
        <v>0.22</v>
      </c>
      <c r="Q4292" s="1203">
        <f t="shared" si="34"/>
        <v>0.1338</v>
      </c>
      <c r="R4292" s="1202">
        <v>0.15</v>
      </c>
      <c r="S4292" s="1197"/>
      <c r="T4292" s="1197"/>
      <c r="U4292" s="1197"/>
      <c r="V4292" s="1197"/>
      <c r="W4292" s="1197"/>
      <c r="X4292" s="1198" t="s">
        <v>1851</v>
      </c>
      <c r="Y4292" s="729"/>
    </row>
    <row r="4293" spans="2:25" customFormat="1" ht="15.75" customHeight="1" x14ac:dyDescent="0.2">
      <c r="B4293" s="1227" t="s">
        <v>2733</v>
      </c>
      <c r="C4293" s="1198" t="s">
        <v>2041</v>
      </c>
      <c r="D4293" s="1198" t="s">
        <v>1638</v>
      </c>
      <c r="E4293" s="1215">
        <v>600</v>
      </c>
      <c r="F4293" s="1215">
        <v>600</v>
      </c>
      <c r="G4293" s="1209">
        <v>7500</v>
      </c>
      <c r="H4293" s="1201">
        <v>0</v>
      </c>
      <c r="I4293" s="1198" t="s">
        <v>1144</v>
      </c>
      <c r="J4293" s="1197">
        <v>0</v>
      </c>
      <c r="K4293" s="1198" t="s">
        <v>2063</v>
      </c>
      <c r="L4293" s="1214">
        <v>0.08</v>
      </c>
      <c r="M4293" s="1202">
        <f t="shared" si="32"/>
        <v>0.1285</v>
      </c>
      <c r="N4293" s="1202">
        <v>0.22</v>
      </c>
      <c r="O4293" s="1203">
        <f t="shared" si="33"/>
        <v>0.15610000000000002</v>
      </c>
      <c r="P4293" s="1202">
        <v>0.22</v>
      </c>
      <c r="Q4293" s="1203">
        <f t="shared" si="34"/>
        <v>0.1338</v>
      </c>
      <c r="R4293" s="1202">
        <v>0.15</v>
      </c>
      <c r="S4293" s="1197"/>
      <c r="T4293" s="1197"/>
      <c r="U4293" s="1197"/>
      <c r="V4293" s="1197"/>
      <c r="W4293" s="1197"/>
      <c r="X4293" s="1198" t="s">
        <v>1851</v>
      </c>
      <c r="Y4293" s="729"/>
    </row>
    <row r="4294" spans="2:25" customFormat="1" ht="15.75" customHeight="1" x14ac:dyDescent="0.2">
      <c r="B4294" s="1227" t="s">
        <v>2737</v>
      </c>
      <c r="C4294" s="1198" t="s">
        <v>2041</v>
      </c>
      <c r="D4294" s="1198" t="s">
        <v>1638</v>
      </c>
      <c r="E4294" s="1215">
        <v>650</v>
      </c>
      <c r="F4294" s="1215">
        <v>650</v>
      </c>
      <c r="G4294" s="1209">
        <v>8125</v>
      </c>
      <c r="H4294" s="1201">
        <v>0</v>
      </c>
      <c r="I4294" s="1198" t="s">
        <v>1144</v>
      </c>
      <c r="J4294" s="1197">
        <v>0</v>
      </c>
      <c r="K4294" s="1198" t="s">
        <v>2063</v>
      </c>
      <c r="L4294" s="1214">
        <v>0.08</v>
      </c>
      <c r="M4294" s="1202">
        <f t="shared" si="32"/>
        <v>0.1285</v>
      </c>
      <c r="N4294" s="1202">
        <v>0.22</v>
      </c>
      <c r="O4294" s="1203">
        <f t="shared" si="33"/>
        <v>0.15610000000000002</v>
      </c>
      <c r="P4294" s="1202">
        <v>0.22</v>
      </c>
      <c r="Q4294" s="1203">
        <f t="shared" si="34"/>
        <v>0.1338</v>
      </c>
      <c r="R4294" s="1202">
        <v>0.15</v>
      </c>
      <c r="S4294" s="1197"/>
      <c r="T4294" s="1197"/>
      <c r="U4294" s="1197"/>
      <c r="V4294" s="1197"/>
      <c r="W4294" s="1197"/>
      <c r="X4294" s="1198" t="s">
        <v>1851</v>
      </c>
      <c r="Y4294" s="729"/>
    </row>
    <row r="4295" spans="2:25" customFormat="1" ht="15.75" customHeight="1" x14ac:dyDescent="0.2">
      <c r="B4295" s="1227" t="s">
        <v>2741</v>
      </c>
      <c r="C4295" s="1198" t="s">
        <v>2041</v>
      </c>
      <c r="D4295" s="1198" t="s">
        <v>1638</v>
      </c>
      <c r="E4295" s="1215">
        <v>700</v>
      </c>
      <c r="F4295" s="1215">
        <v>700</v>
      </c>
      <c r="G4295" s="1209">
        <v>8750</v>
      </c>
      <c r="H4295" s="1201">
        <v>0</v>
      </c>
      <c r="I4295" s="1198" t="s">
        <v>1144</v>
      </c>
      <c r="J4295" s="1197">
        <v>0</v>
      </c>
      <c r="K4295" s="1198" t="s">
        <v>2063</v>
      </c>
      <c r="L4295" s="1214">
        <v>0.08</v>
      </c>
      <c r="M4295" s="1202">
        <f t="shared" si="32"/>
        <v>0.1285</v>
      </c>
      <c r="N4295" s="1202">
        <v>0.22</v>
      </c>
      <c r="O4295" s="1203">
        <f t="shared" si="33"/>
        <v>0.15610000000000002</v>
      </c>
      <c r="P4295" s="1202">
        <v>0.22</v>
      </c>
      <c r="Q4295" s="1203">
        <f t="shared" si="34"/>
        <v>0.1338</v>
      </c>
      <c r="R4295" s="1202">
        <v>0.15</v>
      </c>
      <c r="S4295" s="1197"/>
      <c r="T4295" s="1197"/>
      <c r="U4295" s="1197"/>
      <c r="V4295" s="1197"/>
      <c r="W4295" s="1197"/>
      <c r="X4295" s="1198" t="s">
        <v>1851</v>
      </c>
      <c r="Y4295" s="729"/>
    </row>
    <row r="4296" spans="2:25" customFormat="1" ht="15.75" customHeight="1" x14ac:dyDescent="0.2">
      <c r="B4296" s="1227" t="s">
        <v>2745</v>
      </c>
      <c r="C4296" s="1198" t="s">
        <v>2041</v>
      </c>
      <c r="D4296" s="1198" t="s">
        <v>1638</v>
      </c>
      <c r="E4296" s="1215">
        <v>750</v>
      </c>
      <c r="F4296" s="1215">
        <v>750</v>
      </c>
      <c r="G4296" s="1209">
        <v>9375</v>
      </c>
      <c r="H4296" s="1201">
        <v>0</v>
      </c>
      <c r="I4296" s="1198" t="s">
        <v>1144</v>
      </c>
      <c r="J4296" s="1197">
        <v>0</v>
      </c>
      <c r="K4296" s="1198" t="s">
        <v>2063</v>
      </c>
      <c r="L4296" s="1214">
        <v>0.08</v>
      </c>
      <c r="M4296" s="1202">
        <f t="shared" si="32"/>
        <v>0.1285</v>
      </c>
      <c r="N4296" s="1202">
        <v>0.22</v>
      </c>
      <c r="O4296" s="1203">
        <f t="shared" si="33"/>
        <v>0.15610000000000002</v>
      </c>
      <c r="P4296" s="1202">
        <v>0.22</v>
      </c>
      <c r="Q4296" s="1203">
        <f t="shared" si="34"/>
        <v>0.1338</v>
      </c>
      <c r="R4296" s="1202">
        <v>0.15</v>
      </c>
      <c r="S4296" s="1197"/>
      <c r="T4296" s="1197"/>
      <c r="U4296" s="1197"/>
      <c r="V4296" s="1197"/>
      <c r="W4296" s="1197"/>
      <c r="X4296" s="1198" t="s">
        <v>1851</v>
      </c>
      <c r="Y4296" s="729"/>
    </row>
    <row r="4297" spans="2:25" customFormat="1" ht="15.75" customHeight="1" x14ac:dyDescent="0.2">
      <c r="B4297" s="1227" t="s">
        <v>2748</v>
      </c>
      <c r="C4297" s="1198" t="s">
        <v>2041</v>
      </c>
      <c r="D4297" s="1198" t="s">
        <v>1638</v>
      </c>
      <c r="E4297" s="1215">
        <v>800</v>
      </c>
      <c r="F4297" s="1215">
        <v>800</v>
      </c>
      <c r="G4297" s="1209">
        <v>10000</v>
      </c>
      <c r="H4297" s="1201">
        <v>0</v>
      </c>
      <c r="I4297" s="1198" t="s">
        <v>1144</v>
      </c>
      <c r="J4297" s="1197">
        <v>0</v>
      </c>
      <c r="K4297" s="1198" t="s">
        <v>2063</v>
      </c>
      <c r="L4297" s="1214">
        <v>0.08</v>
      </c>
      <c r="M4297" s="1202">
        <f t="shared" si="32"/>
        <v>0.1285</v>
      </c>
      <c r="N4297" s="1202">
        <v>0.22</v>
      </c>
      <c r="O4297" s="1203">
        <f t="shared" si="33"/>
        <v>0.15610000000000002</v>
      </c>
      <c r="P4297" s="1202">
        <v>0.22</v>
      </c>
      <c r="Q4297" s="1203">
        <f t="shared" si="34"/>
        <v>0.1338</v>
      </c>
      <c r="R4297" s="1202">
        <v>0.15</v>
      </c>
      <c r="S4297" s="1197"/>
      <c r="T4297" s="1197"/>
      <c r="U4297" s="1197"/>
      <c r="V4297" s="1197"/>
      <c r="W4297" s="1197"/>
      <c r="X4297" s="1198" t="s">
        <v>1851</v>
      </c>
      <c r="Y4297" s="729"/>
    </row>
    <row r="4298" spans="2:25" customFormat="1" ht="15.75" customHeight="1" x14ac:dyDescent="0.2">
      <c r="B4298" s="1227" t="s">
        <v>2752</v>
      </c>
      <c r="C4298" s="1198" t="s">
        <v>2041</v>
      </c>
      <c r="D4298" s="1198" t="s">
        <v>1638</v>
      </c>
      <c r="E4298" s="1215">
        <v>850</v>
      </c>
      <c r="F4298" s="1215">
        <v>850</v>
      </c>
      <c r="G4298" s="1209">
        <v>10625</v>
      </c>
      <c r="H4298" s="1201">
        <v>0</v>
      </c>
      <c r="I4298" s="1198" t="s">
        <v>1144</v>
      </c>
      <c r="J4298" s="1197">
        <v>0</v>
      </c>
      <c r="K4298" s="1198" t="s">
        <v>2063</v>
      </c>
      <c r="L4298" s="1214">
        <v>0.08</v>
      </c>
      <c r="M4298" s="1202">
        <f t="shared" si="32"/>
        <v>0.1285</v>
      </c>
      <c r="N4298" s="1202">
        <v>0.22</v>
      </c>
      <c r="O4298" s="1203">
        <f t="shared" si="33"/>
        <v>0.15610000000000002</v>
      </c>
      <c r="P4298" s="1202">
        <v>0.22</v>
      </c>
      <c r="Q4298" s="1203">
        <f t="shared" si="34"/>
        <v>0.1338</v>
      </c>
      <c r="R4298" s="1202">
        <v>0.15</v>
      </c>
      <c r="S4298" s="1197"/>
      <c r="T4298" s="1197"/>
      <c r="U4298" s="1197"/>
      <c r="V4298" s="1197"/>
      <c r="W4298" s="1197"/>
      <c r="X4298" s="1198" t="s">
        <v>1851</v>
      </c>
      <c r="Y4298" s="729"/>
    </row>
    <row r="4299" spans="2:25" customFormat="1" ht="15.75" customHeight="1" x14ac:dyDescent="0.2">
      <c r="B4299" s="1227" t="s">
        <v>2756</v>
      </c>
      <c r="C4299" s="1198" t="s">
        <v>2041</v>
      </c>
      <c r="D4299" s="1198" t="s">
        <v>1638</v>
      </c>
      <c r="E4299" s="1215">
        <v>900</v>
      </c>
      <c r="F4299" s="1215">
        <v>900</v>
      </c>
      <c r="G4299" s="1209">
        <v>11250</v>
      </c>
      <c r="H4299" s="1201">
        <v>0</v>
      </c>
      <c r="I4299" s="1198" t="s">
        <v>1144</v>
      </c>
      <c r="J4299" s="1197">
        <v>0</v>
      </c>
      <c r="K4299" s="1198" t="s">
        <v>2063</v>
      </c>
      <c r="L4299" s="1214">
        <v>0.08</v>
      </c>
      <c r="M4299" s="1202">
        <f t="shared" si="32"/>
        <v>0.1285</v>
      </c>
      <c r="N4299" s="1202">
        <v>0.22</v>
      </c>
      <c r="O4299" s="1203">
        <f t="shared" si="33"/>
        <v>0.15610000000000002</v>
      </c>
      <c r="P4299" s="1202">
        <v>0.22</v>
      </c>
      <c r="Q4299" s="1203">
        <f t="shared" si="34"/>
        <v>0.1338</v>
      </c>
      <c r="R4299" s="1202">
        <v>0.15</v>
      </c>
      <c r="S4299" s="1197"/>
      <c r="T4299" s="1197"/>
      <c r="U4299" s="1197"/>
      <c r="V4299" s="1197"/>
      <c r="W4299" s="1197"/>
      <c r="X4299" s="1198" t="s">
        <v>1851</v>
      </c>
      <c r="Y4299" s="729"/>
    </row>
    <row r="4300" spans="2:25" customFormat="1" ht="15.75" customHeight="1" x14ac:dyDescent="0.2">
      <c r="B4300" s="1227" t="s">
        <v>2760</v>
      </c>
      <c r="C4300" s="1198" t="s">
        <v>2041</v>
      </c>
      <c r="D4300" s="1198" t="s">
        <v>1638</v>
      </c>
      <c r="E4300" s="1215">
        <v>950</v>
      </c>
      <c r="F4300" s="1215">
        <v>950</v>
      </c>
      <c r="G4300" s="1209">
        <v>11875</v>
      </c>
      <c r="H4300" s="1201">
        <v>0</v>
      </c>
      <c r="I4300" s="1198" t="s">
        <v>1144</v>
      </c>
      <c r="J4300" s="1197">
        <v>0</v>
      </c>
      <c r="K4300" s="1198" t="s">
        <v>2063</v>
      </c>
      <c r="L4300" s="1214">
        <v>0.08</v>
      </c>
      <c r="M4300" s="1202">
        <f t="shared" si="32"/>
        <v>0.1285</v>
      </c>
      <c r="N4300" s="1202">
        <v>0.22</v>
      </c>
      <c r="O4300" s="1203">
        <f t="shared" si="33"/>
        <v>0.15610000000000002</v>
      </c>
      <c r="P4300" s="1202">
        <v>0.22</v>
      </c>
      <c r="Q4300" s="1203">
        <f t="shared" si="34"/>
        <v>0.1338</v>
      </c>
      <c r="R4300" s="1202">
        <v>0.15</v>
      </c>
      <c r="S4300" s="1197"/>
      <c r="T4300" s="1197"/>
      <c r="U4300" s="1197"/>
      <c r="V4300" s="1197"/>
      <c r="W4300" s="1197"/>
      <c r="X4300" s="1198" t="s">
        <v>1851</v>
      </c>
      <c r="Y4300" s="729"/>
    </row>
    <row r="4301" spans="2:25" customFormat="1" ht="15.75" customHeight="1" x14ac:dyDescent="0.2">
      <c r="B4301" s="1227" t="s">
        <v>2764</v>
      </c>
      <c r="C4301" s="1198" t="s">
        <v>2041</v>
      </c>
      <c r="D4301" s="1198" t="s">
        <v>1638</v>
      </c>
      <c r="E4301" s="1215">
        <v>1000</v>
      </c>
      <c r="F4301" s="1215">
        <v>1000</v>
      </c>
      <c r="G4301" s="1209">
        <v>12500</v>
      </c>
      <c r="H4301" s="1201">
        <v>0</v>
      </c>
      <c r="I4301" s="1198" t="s">
        <v>1144</v>
      </c>
      <c r="J4301" s="1197">
        <v>0</v>
      </c>
      <c r="K4301" s="1198" t="s">
        <v>2063</v>
      </c>
      <c r="L4301" s="1214">
        <v>0.08</v>
      </c>
      <c r="M4301" s="1202">
        <f t="shared" si="32"/>
        <v>0.1285</v>
      </c>
      <c r="N4301" s="1202">
        <v>0.22</v>
      </c>
      <c r="O4301" s="1203">
        <f t="shared" si="33"/>
        <v>0.15610000000000002</v>
      </c>
      <c r="P4301" s="1202">
        <v>0.22</v>
      </c>
      <c r="Q4301" s="1203">
        <f t="shared" si="34"/>
        <v>0.1338</v>
      </c>
      <c r="R4301" s="1202">
        <v>0.15</v>
      </c>
      <c r="S4301" s="1197"/>
      <c r="T4301" s="1197"/>
      <c r="U4301" s="1197"/>
      <c r="V4301" s="1197"/>
      <c r="W4301" s="1197"/>
      <c r="X4301" s="1198" t="s">
        <v>1851</v>
      </c>
      <c r="Y4301" s="729"/>
    </row>
    <row r="4302" spans="2:25" customFormat="1" ht="15.75" customHeight="1" x14ac:dyDescent="0.2">
      <c r="B4302" s="1227" t="s">
        <v>2767</v>
      </c>
      <c r="C4302" s="1198" t="s">
        <v>2041</v>
      </c>
      <c r="D4302" s="1198" t="s">
        <v>1638</v>
      </c>
      <c r="E4302" s="1215">
        <v>1500</v>
      </c>
      <c r="F4302" s="1215">
        <v>1500</v>
      </c>
      <c r="G4302" s="1209">
        <v>18750</v>
      </c>
      <c r="H4302" s="1201">
        <v>0</v>
      </c>
      <c r="I4302" s="1198" t="s">
        <v>1144</v>
      </c>
      <c r="J4302" s="1197">
        <v>0</v>
      </c>
      <c r="K4302" s="1198" t="s">
        <v>2063</v>
      </c>
      <c r="L4302" s="1214">
        <v>0.08</v>
      </c>
      <c r="M4302" s="1202">
        <f t="shared" si="32"/>
        <v>0.1285</v>
      </c>
      <c r="N4302" s="1202">
        <v>0.22</v>
      </c>
      <c r="O4302" s="1203">
        <f t="shared" si="33"/>
        <v>0.15610000000000002</v>
      </c>
      <c r="P4302" s="1202">
        <v>0.22</v>
      </c>
      <c r="Q4302" s="1203">
        <f t="shared" si="34"/>
        <v>0.1338</v>
      </c>
      <c r="R4302" s="1202">
        <v>0.15</v>
      </c>
      <c r="S4302" s="1197"/>
      <c r="T4302" s="1197"/>
      <c r="U4302" s="1197"/>
      <c r="V4302" s="1197"/>
      <c r="W4302" s="1197"/>
      <c r="X4302" s="1198" t="s">
        <v>1851</v>
      </c>
      <c r="Y4302" s="729"/>
    </row>
    <row r="4303" spans="2:25" customFormat="1" ht="15.75" customHeight="1" x14ac:dyDescent="0.2">
      <c r="B4303" s="1227" t="s">
        <v>2770</v>
      </c>
      <c r="C4303" s="1198" t="s">
        <v>2041</v>
      </c>
      <c r="D4303" s="1198" t="s">
        <v>1638</v>
      </c>
      <c r="E4303" s="1215">
        <v>2000</v>
      </c>
      <c r="F4303" s="1215">
        <v>2000</v>
      </c>
      <c r="G4303" s="1209">
        <v>25000</v>
      </c>
      <c r="H4303" s="1201">
        <v>0</v>
      </c>
      <c r="I4303" s="1198" t="s">
        <v>1144</v>
      </c>
      <c r="J4303" s="1197">
        <v>0</v>
      </c>
      <c r="K4303" s="1198" t="s">
        <v>2063</v>
      </c>
      <c r="L4303" s="1214">
        <v>0.08</v>
      </c>
      <c r="M4303" s="1202">
        <f t="shared" si="32"/>
        <v>0.1285</v>
      </c>
      <c r="N4303" s="1202">
        <v>0.22</v>
      </c>
      <c r="O4303" s="1203">
        <f t="shared" si="33"/>
        <v>0.15610000000000002</v>
      </c>
      <c r="P4303" s="1202">
        <v>0.22</v>
      </c>
      <c r="Q4303" s="1203">
        <f t="shared" si="34"/>
        <v>0.1338</v>
      </c>
      <c r="R4303" s="1202">
        <v>0.15</v>
      </c>
      <c r="S4303" s="1197"/>
      <c r="T4303" s="1197"/>
      <c r="U4303" s="1197"/>
      <c r="V4303" s="1197"/>
      <c r="W4303" s="1197"/>
      <c r="X4303" s="1198" t="s">
        <v>1851</v>
      </c>
      <c r="Y4303" s="729"/>
    </row>
    <row r="4304" spans="2:25" customFormat="1" ht="15.75" customHeight="1" x14ac:dyDescent="0.2">
      <c r="B4304" s="1227" t="s">
        <v>2610</v>
      </c>
      <c r="C4304" s="1198" t="s">
        <v>2041</v>
      </c>
      <c r="D4304" s="1198" t="s">
        <v>1638</v>
      </c>
      <c r="E4304" s="1215">
        <v>118</v>
      </c>
      <c r="F4304" s="1215">
        <v>118</v>
      </c>
      <c r="G4304" s="1209">
        <v>1372</v>
      </c>
      <c r="H4304" s="1197"/>
      <c r="I4304" s="1198"/>
      <c r="J4304" s="1197"/>
      <c r="K4304" s="1198"/>
      <c r="L4304" s="1214">
        <v>8.5999999999999993E-2</v>
      </c>
      <c r="M4304" s="1202">
        <f t="shared" si="32"/>
        <v>0.1285</v>
      </c>
      <c r="N4304" s="1202">
        <v>0.22</v>
      </c>
      <c r="O4304" s="1203">
        <f t="shared" si="33"/>
        <v>0.15610000000000002</v>
      </c>
      <c r="P4304" s="1202">
        <v>0.22</v>
      </c>
      <c r="Q4304" s="1203">
        <f t="shared" si="34"/>
        <v>0.1328</v>
      </c>
      <c r="R4304" s="1202">
        <v>0.14899999999999999</v>
      </c>
      <c r="S4304" s="1197"/>
      <c r="T4304" s="1197"/>
      <c r="U4304" s="1197"/>
      <c r="V4304" s="1197"/>
      <c r="W4304" s="1197"/>
      <c r="X4304" s="1217" t="s">
        <v>1846</v>
      </c>
      <c r="Y4304" s="729"/>
    </row>
    <row r="4305" spans="2:25" customFormat="1" ht="15.75" customHeight="1" x14ac:dyDescent="0.2">
      <c r="B4305" s="1227" t="s">
        <v>2614</v>
      </c>
      <c r="C4305" s="1198" t="s">
        <v>2041</v>
      </c>
      <c r="D4305" s="1198" t="s">
        <v>1638</v>
      </c>
      <c r="E4305" s="1215">
        <v>129</v>
      </c>
      <c r="F4305" s="1215">
        <v>129</v>
      </c>
      <c r="G4305" s="1209">
        <v>1500</v>
      </c>
      <c r="H4305" s="1197"/>
      <c r="I4305" s="1198"/>
      <c r="J4305" s="1197"/>
      <c r="K4305" s="1198"/>
      <c r="L4305" s="1214">
        <v>8.5999999999999993E-2</v>
      </c>
      <c r="M4305" s="1202">
        <f t="shared" si="32"/>
        <v>0.1285</v>
      </c>
      <c r="N4305" s="1202">
        <v>0.22</v>
      </c>
      <c r="O4305" s="1203">
        <f t="shared" si="33"/>
        <v>0.15610000000000002</v>
      </c>
      <c r="P4305" s="1202">
        <v>0.22</v>
      </c>
      <c r="Q4305" s="1203">
        <f t="shared" si="34"/>
        <v>0.1328</v>
      </c>
      <c r="R4305" s="1202">
        <v>0.14899999999999999</v>
      </c>
      <c r="S4305" s="1197"/>
      <c r="T4305" s="1197"/>
      <c r="U4305" s="1197"/>
      <c r="V4305" s="1197"/>
      <c r="W4305" s="1197"/>
      <c r="X4305" s="1217" t="s">
        <v>1846</v>
      </c>
      <c r="Y4305" s="729"/>
    </row>
    <row r="4306" spans="2:25" customFormat="1" ht="15.75" customHeight="1" x14ac:dyDescent="0.2">
      <c r="B4306" s="1227" t="s">
        <v>2618</v>
      </c>
      <c r="C4306" s="1198" t="s">
        <v>2041</v>
      </c>
      <c r="D4306" s="1198" t="s">
        <v>1638</v>
      </c>
      <c r="E4306" s="1215">
        <v>144</v>
      </c>
      <c r="F4306" s="1215">
        <v>144</v>
      </c>
      <c r="G4306" s="1209">
        <v>1674</v>
      </c>
      <c r="H4306" s="1197"/>
      <c r="I4306" s="1198"/>
      <c r="J4306" s="1197"/>
      <c r="K4306" s="1198"/>
      <c r="L4306" s="1214">
        <v>8.5999999999999993E-2</v>
      </c>
      <c r="M4306" s="1202">
        <f t="shared" si="32"/>
        <v>0.1285</v>
      </c>
      <c r="N4306" s="1202">
        <v>0.22</v>
      </c>
      <c r="O4306" s="1203">
        <f t="shared" si="33"/>
        <v>0.15610000000000002</v>
      </c>
      <c r="P4306" s="1202">
        <v>0.22</v>
      </c>
      <c r="Q4306" s="1203">
        <f t="shared" si="34"/>
        <v>0.1328</v>
      </c>
      <c r="R4306" s="1202">
        <v>0.14899999999999999</v>
      </c>
      <c r="S4306" s="1197"/>
      <c r="T4306" s="1197"/>
      <c r="U4306" s="1197"/>
      <c r="V4306" s="1197"/>
      <c r="W4306" s="1197"/>
      <c r="X4306" s="1217" t="s">
        <v>1846</v>
      </c>
      <c r="Y4306" s="729"/>
    </row>
    <row r="4307" spans="2:25" customFormat="1" ht="15.75" customHeight="1" x14ac:dyDescent="0.2">
      <c r="B4307" s="1227" t="s">
        <v>2622</v>
      </c>
      <c r="C4307" s="1198" t="s">
        <v>2041</v>
      </c>
      <c r="D4307" s="1198" t="s">
        <v>1638</v>
      </c>
      <c r="E4307" s="1215">
        <v>153</v>
      </c>
      <c r="F4307" s="1215">
        <v>153</v>
      </c>
      <c r="G4307" s="1209">
        <v>1779</v>
      </c>
      <c r="H4307" s="1197"/>
      <c r="I4307" s="1198"/>
      <c r="J4307" s="1197"/>
      <c r="K4307" s="1198"/>
      <c r="L4307" s="1214">
        <v>8.5999999999999993E-2</v>
      </c>
      <c r="M4307" s="1202">
        <f t="shared" si="32"/>
        <v>0.1285</v>
      </c>
      <c r="N4307" s="1202">
        <v>0.22</v>
      </c>
      <c r="O4307" s="1203">
        <f t="shared" si="33"/>
        <v>0.15610000000000002</v>
      </c>
      <c r="P4307" s="1202">
        <v>0.22</v>
      </c>
      <c r="Q4307" s="1203">
        <f t="shared" si="34"/>
        <v>0.1328</v>
      </c>
      <c r="R4307" s="1202">
        <v>0.14899999999999999</v>
      </c>
      <c r="S4307" s="1197"/>
      <c r="T4307" s="1197"/>
      <c r="U4307" s="1197"/>
      <c r="V4307" s="1197"/>
      <c r="W4307" s="1197"/>
      <c r="X4307" s="1217" t="s">
        <v>1846</v>
      </c>
      <c r="Y4307" s="729"/>
    </row>
    <row r="4308" spans="2:25" customFormat="1" ht="15.75" customHeight="1" x14ac:dyDescent="0.2">
      <c r="B4308" s="1227" t="s">
        <v>2626</v>
      </c>
      <c r="C4308" s="1198" t="s">
        <v>2041</v>
      </c>
      <c r="D4308" s="1198" t="s">
        <v>1638</v>
      </c>
      <c r="E4308" s="1215">
        <v>172</v>
      </c>
      <c r="F4308" s="1215">
        <v>172</v>
      </c>
      <c r="G4308" s="1209">
        <v>2000</v>
      </c>
      <c r="H4308" s="1197"/>
      <c r="I4308" s="1198"/>
      <c r="J4308" s="1197"/>
      <c r="K4308" s="1198"/>
      <c r="L4308" s="1214">
        <v>8.5999999999999993E-2</v>
      </c>
      <c r="M4308" s="1202">
        <f t="shared" si="32"/>
        <v>0.1285</v>
      </c>
      <c r="N4308" s="1202">
        <v>0.22</v>
      </c>
      <c r="O4308" s="1203">
        <f t="shared" si="33"/>
        <v>0.15610000000000002</v>
      </c>
      <c r="P4308" s="1202">
        <v>0.22</v>
      </c>
      <c r="Q4308" s="1203">
        <f t="shared" si="34"/>
        <v>0.1328</v>
      </c>
      <c r="R4308" s="1202">
        <v>0.14899999999999999</v>
      </c>
      <c r="S4308" s="1197"/>
      <c r="T4308" s="1197"/>
      <c r="U4308" s="1197"/>
      <c r="V4308" s="1197"/>
      <c r="W4308" s="1197"/>
      <c r="X4308" s="1217" t="s">
        <v>1846</v>
      </c>
      <c r="Y4308" s="729"/>
    </row>
    <row r="4309" spans="2:25" customFormat="1" ht="15.75" customHeight="1" x14ac:dyDescent="0.2">
      <c r="B4309" s="1227" t="s">
        <v>2629</v>
      </c>
      <c r="C4309" s="1198" t="s">
        <v>2041</v>
      </c>
      <c r="D4309" s="1198" t="s">
        <v>1638</v>
      </c>
      <c r="E4309" s="1215">
        <v>185</v>
      </c>
      <c r="F4309" s="1215">
        <v>185</v>
      </c>
      <c r="G4309" s="1209">
        <v>2151</v>
      </c>
      <c r="H4309" s="1197"/>
      <c r="I4309" s="1198"/>
      <c r="J4309" s="1197"/>
      <c r="K4309" s="1198"/>
      <c r="L4309" s="1214">
        <v>8.5999999999999993E-2</v>
      </c>
      <c r="M4309" s="1202">
        <f t="shared" si="32"/>
        <v>0.1285</v>
      </c>
      <c r="N4309" s="1202">
        <v>0.22</v>
      </c>
      <c r="O4309" s="1203">
        <f t="shared" si="33"/>
        <v>0.15610000000000002</v>
      </c>
      <c r="P4309" s="1202">
        <v>0.22</v>
      </c>
      <c r="Q4309" s="1203">
        <f t="shared" si="34"/>
        <v>0.1328</v>
      </c>
      <c r="R4309" s="1202">
        <v>0.14899999999999999</v>
      </c>
      <c r="S4309" s="1197"/>
      <c r="T4309" s="1197"/>
      <c r="U4309" s="1197"/>
      <c r="V4309" s="1197"/>
      <c r="W4309" s="1197"/>
      <c r="X4309" s="1217" t="s">
        <v>1846</v>
      </c>
      <c r="Y4309" s="729"/>
    </row>
    <row r="4310" spans="2:25" customFormat="1" ht="15.75" customHeight="1" x14ac:dyDescent="0.2">
      <c r="B4310" s="1227" t="s">
        <v>2633</v>
      </c>
      <c r="C4310" s="1198" t="s">
        <v>2041</v>
      </c>
      <c r="D4310" s="1198" t="s">
        <v>1638</v>
      </c>
      <c r="E4310" s="1215">
        <v>200</v>
      </c>
      <c r="F4310" s="1215">
        <v>200</v>
      </c>
      <c r="G4310" s="1209">
        <v>2325</v>
      </c>
      <c r="H4310" s="1197"/>
      <c r="I4310" s="1198"/>
      <c r="J4310" s="1197"/>
      <c r="K4310" s="1198"/>
      <c r="L4310" s="1214">
        <v>8.5999999999999993E-2</v>
      </c>
      <c r="M4310" s="1202">
        <f t="shared" si="32"/>
        <v>0.1285</v>
      </c>
      <c r="N4310" s="1202">
        <v>0.22</v>
      </c>
      <c r="O4310" s="1203">
        <f t="shared" si="33"/>
        <v>0.15610000000000002</v>
      </c>
      <c r="P4310" s="1202">
        <v>0.22</v>
      </c>
      <c r="Q4310" s="1203">
        <f t="shared" si="34"/>
        <v>0.1328</v>
      </c>
      <c r="R4310" s="1202">
        <v>0.14899999999999999</v>
      </c>
      <c r="S4310" s="1197"/>
      <c r="T4310" s="1197"/>
      <c r="U4310" s="1197"/>
      <c r="V4310" s="1197"/>
      <c r="W4310" s="1197"/>
      <c r="X4310" s="1217" t="s">
        <v>1846</v>
      </c>
      <c r="Y4310" s="729"/>
    </row>
    <row r="4311" spans="2:25" customFormat="1" ht="15.75" customHeight="1" x14ac:dyDescent="0.2">
      <c r="B4311" s="1227" t="s">
        <v>2637</v>
      </c>
      <c r="C4311" s="1198" t="s">
        <v>2041</v>
      </c>
      <c r="D4311" s="1198" t="s">
        <v>1638</v>
      </c>
      <c r="E4311" s="1215">
        <v>220</v>
      </c>
      <c r="F4311" s="1215">
        <v>220</v>
      </c>
      <c r="G4311" s="1209">
        <v>2558</v>
      </c>
      <c r="H4311" s="1197"/>
      <c r="I4311" s="1198"/>
      <c r="J4311" s="1197"/>
      <c r="K4311" s="1198"/>
      <c r="L4311" s="1214">
        <v>8.5999999999999993E-2</v>
      </c>
      <c r="M4311" s="1202">
        <f t="shared" si="32"/>
        <v>0.1285</v>
      </c>
      <c r="N4311" s="1202">
        <v>0.22</v>
      </c>
      <c r="O4311" s="1203">
        <f t="shared" si="33"/>
        <v>0.15610000000000002</v>
      </c>
      <c r="P4311" s="1202">
        <v>0.22</v>
      </c>
      <c r="Q4311" s="1203">
        <f t="shared" si="34"/>
        <v>0.1328</v>
      </c>
      <c r="R4311" s="1202">
        <v>0.14899999999999999</v>
      </c>
      <c r="S4311" s="1197"/>
      <c r="T4311" s="1197"/>
      <c r="U4311" s="1197"/>
      <c r="V4311" s="1197"/>
      <c r="W4311" s="1197"/>
      <c r="X4311" s="1217" t="s">
        <v>1846</v>
      </c>
      <c r="Y4311" s="729"/>
    </row>
    <row r="4312" spans="2:25" customFormat="1" ht="15.75" customHeight="1" x14ac:dyDescent="0.2">
      <c r="B4312" s="1227" t="s">
        <v>2641</v>
      </c>
      <c r="C4312" s="1198" t="s">
        <v>2041</v>
      </c>
      <c r="D4312" s="1198" t="s">
        <v>1638</v>
      </c>
      <c r="E4312" s="1215">
        <v>244</v>
      </c>
      <c r="F4312" s="1215">
        <v>244</v>
      </c>
      <c r="G4312" s="1209">
        <v>2837</v>
      </c>
      <c r="H4312" s="1197"/>
      <c r="I4312" s="1198"/>
      <c r="J4312" s="1197"/>
      <c r="K4312" s="1198"/>
      <c r="L4312" s="1214">
        <v>8.5999999999999993E-2</v>
      </c>
      <c r="M4312" s="1202">
        <f t="shared" si="32"/>
        <v>0.1285</v>
      </c>
      <c r="N4312" s="1202">
        <v>0.22</v>
      </c>
      <c r="O4312" s="1203">
        <f t="shared" si="33"/>
        <v>0.15610000000000002</v>
      </c>
      <c r="P4312" s="1202">
        <v>0.22</v>
      </c>
      <c r="Q4312" s="1203">
        <f t="shared" si="34"/>
        <v>0.1328</v>
      </c>
      <c r="R4312" s="1202">
        <v>0.14899999999999999</v>
      </c>
      <c r="S4312" s="1197"/>
      <c r="T4312" s="1197"/>
      <c r="U4312" s="1197"/>
      <c r="V4312" s="1197"/>
      <c r="W4312" s="1197"/>
      <c r="X4312" s="1217" t="s">
        <v>1846</v>
      </c>
      <c r="Y4312" s="729"/>
    </row>
    <row r="4313" spans="2:25" customFormat="1" ht="15.75" customHeight="1" x14ac:dyDescent="0.2">
      <c r="B4313" s="1227" t="s">
        <v>2644</v>
      </c>
      <c r="C4313" s="1198" t="s">
        <v>2041</v>
      </c>
      <c r="D4313" s="1198" t="s">
        <v>1638</v>
      </c>
      <c r="E4313" s="1215">
        <v>270</v>
      </c>
      <c r="F4313" s="1215">
        <v>270</v>
      </c>
      <c r="G4313" s="1209">
        <v>3139</v>
      </c>
      <c r="H4313" s="1197"/>
      <c r="I4313" s="1198"/>
      <c r="J4313" s="1197"/>
      <c r="K4313" s="1198"/>
      <c r="L4313" s="1214">
        <v>8.5999999999999993E-2</v>
      </c>
      <c r="M4313" s="1202">
        <f t="shared" si="32"/>
        <v>0.1285</v>
      </c>
      <c r="N4313" s="1202">
        <v>0.22</v>
      </c>
      <c r="O4313" s="1203">
        <f t="shared" si="33"/>
        <v>0.15610000000000002</v>
      </c>
      <c r="P4313" s="1202">
        <v>0.22</v>
      </c>
      <c r="Q4313" s="1203">
        <f t="shared" si="34"/>
        <v>0.1328</v>
      </c>
      <c r="R4313" s="1202">
        <v>0.14899999999999999</v>
      </c>
      <c r="S4313" s="1197"/>
      <c r="T4313" s="1197"/>
      <c r="U4313" s="1197"/>
      <c r="V4313" s="1197"/>
      <c r="W4313" s="1197"/>
      <c r="X4313" s="1217" t="s">
        <v>1846</v>
      </c>
      <c r="Y4313" s="729"/>
    </row>
    <row r="4314" spans="2:25" customFormat="1" ht="15.75" customHeight="1" x14ac:dyDescent="0.2">
      <c r="B4314" s="1227" t="s">
        <v>2648</v>
      </c>
      <c r="C4314" s="1198" t="s">
        <v>2041</v>
      </c>
      <c r="D4314" s="1198" t="s">
        <v>1638</v>
      </c>
      <c r="E4314" s="1215">
        <v>295</v>
      </c>
      <c r="F4314" s="1215">
        <v>295</v>
      </c>
      <c r="G4314" s="1209">
        <v>3430</v>
      </c>
      <c r="H4314" s="1197"/>
      <c r="I4314" s="1198"/>
      <c r="J4314" s="1197"/>
      <c r="K4314" s="1198"/>
      <c r="L4314" s="1214">
        <v>8.5999999999999993E-2</v>
      </c>
      <c r="M4314" s="1202">
        <f t="shared" si="32"/>
        <v>0.1285</v>
      </c>
      <c r="N4314" s="1202">
        <v>0.22</v>
      </c>
      <c r="O4314" s="1203">
        <f t="shared" si="33"/>
        <v>0.15610000000000002</v>
      </c>
      <c r="P4314" s="1202">
        <v>0.22</v>
      </c>
      <c r="Q4314" s="1203">
        <f t="shared" si="34"/>
        <v>0.1328</v>
      </c>
      <c r="R4314" s="1202">
        <v>0.14899999999999999</v>
      </c>
      <c r="S4314" s="1197"/>
      <c r="T4314" s="1197"/>
      <c r="U4314" s="1197"/>
      <c r="V4314" s="1197"/>
      <c r="W4314" s="1197"/>
      <c r="X4314" s="1217" t="s">
        <v>1846</v>
      </c>
      <c r="Y4314" s="729"/>
    </row>
    <row r="4315" spans="2:25" customFormat="1" ht="15.75" customHeight="1" x14ac:dyDescent="0.2">
      <c r="B4315" s="1227" t="s">
        <v>2652</v>
      </c>
      <c r="C4315" s="1198" t="s">
        <v>2041</v>
      </c>
      <c r="D4315" s="1198" t="s">
        <v>1638</v>
      </c>
      <c r="E4315" s="1215">
        <v>324</v>
      </c>
      <c r="F4315" s="1215">
        <v>324</v>
      </c>
      <c r="G4315" s="1209">
        <v>3767</v>
      </c>
      <c r="H4315" s="1197"/>
      <c r="I4315" s="1198"/>
      <c r="J4315" s="1197"/>
      <c r="K4315" s="1198"/>
      <c r="L4315" s="1214">
        <v>8.5999999999999993E-2</v>
      </c>
      <c r="M4315" s="1202">
        <f t="shared" si="32"/>
        <v>0.1285</v>
      </c>
      <c r="N4315" s="1202">
        <v>0.22</v>
      </c>
      <c r="O4315" s="1203">
        <f t="shared" si="33"/>
        <v>0.15610000000000002</v>
      </c>
      <c r="P4315" s="1202">
        <v>0.22</v>
      </c>
      <c r="Q4315" s="1203">
        <f t="shared" si="34"/>
        <v>0.1328</v>
      </c>
      <c r="R4315" s="1202">
        <v>0.14899999999999999</v>
      </c>
      <c r="S4315" s="1197"/>
      <c r="T4315" s="1197"/>
      <c r="U4315" s="1197"/>
      <c r="V4315" s="1197"/>
      <c r="W4315" s="1197"/>
      <c r="X4315" s="1217" t="s">
        <v>1851</v>
      </c>
      <c r="Y4315" s="729"/>
    </row>
    <row r="4316" spans="2:25" customFormat="1" ht="15.75" customHeight="1" x14ac:dyDescent="0.2">
      <c r="B4316" s="1227" t="s">
        <v>2656</v>
      </c>
      <c r="C4316" s="1198" t="s">
        <v>2041</v>
      </c>
      <c r="D4316" s="1198" t="s">
        <v>1638</v>
      </c>
      <c r="E4316" s="1215">
        <v>359</v>
      </c>
      <c r="F4316" s="1215">
        <v>359</v>
      </c>
      <c r="G4316" s="1209">
        <v>4174</v>
      </c>
      <c r="H4316" s="1197"/>
      <c r="I4316" s="1198"/>
      <c r="J4316" s="1197"/>
      <c r="K4316" s="1198"/>
      <c r="L4316" s="1214">
        <v>8.5999999999999993E-2</v>
      </c>
      <c r="M4316" s="1202">
        <f t="shared" si="32"/>
        <v>0.1285</v>
      </c>
      <c r="N4316" s="1202">
        <v>0.22</v>
      </c>
      <c r="O4316" s="1203">
        <f t="shared" si="33"/>
        <v>0.15610000000000002</v>
      </c>
      <c r="P4316" s="1202">
        <v>0.22</v>
      </c>
      <c r="Q4316" s="1203">
        <f t="shared" si="34"/>
        <v>0.1328</v>
      </c>
      <c r="R4316" s="1202">
        <v>0.14899999999999999</v>
      </c>
      <c r="S4316" s="1197"/>
      <c r="T4316" s="1197"/>
      <c r="U4316" s="1197"/>
      <c r="V4316" s="1197"/>
      <c r="W4316" s="1197"/>
      <c r="X4316" s="1217" t="s">
        <v>1851</v>
      </c>
      <c r="Y4316" s="729"/>
    </row>
    <row r="4317" spans="2:25" customFormat="1" ht="15.75" customHeight="1" x14ac:dyDescent="0.2">
      <c r="B4317" s="1227" t="s">
        <v>643</v>
      </c>
      <c r="C4317" s="1198" t="s">
        <v>2041</v>
      </c>
      <c r="D4317" s="1198" t="s">
        <v>1638</v>
      </c>
      <c r="E4317" s="1215">
        <v>395</v>
      </c>
      <c r="F4317" s="1215">
        <v>395</v>
      </c>
      <c r="G4317" s="1209">
        <v>4593</v>
      </c>
      <c r="H4317" s="1197"/>
      <c r="I4317" s="1198"/>
      <c r="J4317" s="1197"/>
      <c r="K4317" s="1198"/>
      <c r="L4317" s="1214">
        <v>8.5999999999999993E-2</v>
      </c>
      <c r="M4317" s="1202">
        <f t="shared" si="32"/>
        <v>0.1285</v>
      </c>
      <c r="N4317" s="1202">
        <v>0.22</v>
      </c>
      <c r="O4317" s="1203">
        <f t="shared" si="33"/>
        <v>0.15610000000000002</v>
      </c>
      <c r="P4317" s="1202">
        <v>0.22</v>
      </c>
      <c r="Q4317" s="1203">
        <f t="shared" si="34"/>
        <v>0.1328</v>
      </c>
      <c r="R4317" s="1202">
        <v>0.14899999999999999</v>
      </c>
      <c r="S4317" s="1197"/>
      <c r="T4317" s="1197"/>
      <c r="U4317" s="1197"/>
      <c r="V4317" s="1197"/>
      <c r="W4317" s="1197"/>
      <c r="X4317" s="1217" t="s">
        <v>1851</v>
      </c>
      <c r="Y4317" s="729"/>
    </row>
    <row r="4318" spans="2:25" customFormat="1" ht="15.75" customHeight="1" x14ac:dyDescent="0.2">
      <c r="B4318" s="1227" t="s">
        <v>647</v>
      </c>
      <c r="C4318" s="1198" t="s">
        <v>2041</v>
      </c>
      <c r="D4318" s="1198" t="s">
        <v>1638</v>
      </c>
      <c r="E4318" s="1215">
        <v>439</v>
      </c>
      <c r="F4318" s="1215">
        <v>439</v>
      </c>
      <c r="G4318" s="1209">
        <v>5164</v>
      </c>
      <c r="H4318" s="1215"/>
      <c r="I4318" s="1198"/>
      <c r="J4318" s="1197"/>
      <c r="K4318" s="1198"/>
      <c r="L4318" s="1214">
        <v>8.5000000000000006E-2</v>
      </c>
      <c r="M4318" s="1202">
        <f t="shared" si="32"/>
        <v>0.1285</v>
      </c>
      <c r="N4318" s="1202">
        <v>0.22</v>
      </c>
      <c r="O4318" s="1203">
        <f t="shared" si="33"/>
        <v>0.15610000000000002</v>
      </c>
      <c r="P4318" s="1202">
        <v>0.22</v>
      </c>
      <c r="Q4318" s="1203">
        <f t="shared" si="34"/>
        <v>0.1318</v>
      </c>
      <c r="R4318" s="1202">
        <v>0.14799999999999999</v>
      </c>
      <c r="S4318" s="1197"/>
      <c r="T4318" s="1197"/>
      <c r="U4318" s="1197"/>
      <c r="V4318" s="1197"/>
      <c r="W4318" s="1197"/>
      <c r="X4318" s="1217" t="s">
        <v>1851</v>
      </c>
      <c r="Y4318" s="729"/>
    </row>
    <row r="4319" spans="2:25" customFormat="1" ht="15.75" customHeight="1" x14ac:dyDescent="0.2">
      <c r="B4319" s="1227" t="s">
        <v>651</v>
      </c>
      <c r="C4319" s="1198" t="s">
        <v>2041</v>
      </c>
      <c r="D4319" s="1198" t="s">
        <v>1638</v>
      </c>
      <c r="E4319" s="1215">
        <v>515</v>
      </c>
      <c r="F4319" s="1215">
        <v>515</v>
      </c>
      <c r="G4319" s="1209">
        <v>6058</v>
      </c>
      <c r="H4319" s="1197"/>
      <c r="I4319" s="1198"/>
      <c r="J4319" s="1197"/>
      <c r="K4319" s="1198"/>
      <c r="L4319" s="1214">
        <v>8.5000000000000006E-2</v>
      </c>
      <c r="M4319" s="1202">
        <f t="shared" si="32"/>
        <v>0.1285</v>
      </c>
      <c r="N4319" s="1202">
        <v>0.22</v>
      </c>
      <c r="O4319" s="1203">
        <f t="shared" si="33"/>
        <v>0.15610000000000002</v>
      </c>
      <c r="P4319" s="1202">
        <v>0.22</v>
      </c>
      <c r="Q4319" s="1203">
        <f t="shared" si="34"/>
        <v>0.1318</v>
      </c>
      <c r="R4319" s="1202">
        <v>0.14799999999999999</v>
      </c>
      <c r="S4319" s="1197"/>
      <c r="T4319" s="1197"/>
      <c r="U4319" s="1197"/>
      <c r="V4319" s="1197"/>
      <c r="W4319" s="1197"/>
      <c r="X4319" s="1217" t="s">
        <v>1851</v>
      </c>
      <c r="Y4319" s="729"/>
    </row>
    <row r="4320" spans="2:25" customFormat="1" ht="15.75" customHeight="1" x14ac:dyDescent="0.2">
      <c r="B4320" s="1227" t="s">
        <v>79</v>
      </c>
      <c r="C4320" s="1198" t="s">
        <v>2041</v>
      </c>
      <c r="D4320" s="1198" t="s">
        <v>1638</v>
      </c>
      <c r="E4320" s="1215">
        <v>570</v>
      </c>
      <c r="F4320" s="1215">
        <v>570</v>
      </c>
      <c r="G4320" s="1209">
        <v>6705</v>
      </c>
      <c r="H4320" s="1197"/>
      <c r="I4320" s="1198"/>
      <c r="J4320" s="1197"/>
      <c r="K4320" s="1198"/>
      <c r="L4320" s="1214">
        <v>8.5000000000000006E-2</v>
      </c>
      <c r="M4320" s="1202">
        <f t="shared" si="32"/>
        <v>0.1285</v>
      </c>
      <c r="N4320" s="1202">
        <v>0.22</v>
      </c>
      <c r="O4320" s="1203">
        <f t="shared" si="33"/>
        <v>0.15610000000000002</v>
      </c>
      <c r="P4320" s="1202">
        <v>0.22</v>
      </c>
      <c r="Q4320" s="1203">
        <f t="shared" si="34"/>
        <v>0.1318</v>
      </c>
      <c r="R4320" s="1202">
        <v>0.14799999999999999</v>
      </c>
      <c r="S4320" s="1197"/>
      <c r="T4320" s="1197"/>
      <c r="U4320" s="1197"/>
      <c r="V4320" s="1197"/>
      <c r="W4320" s="1197"/>
      <c r="X4320" s="1217" t="s">
        <v>1851</v>
      </c>
      <c r="Y4320" s="729"/>
    </row>
    <row r="4321" spans="2:25" customFormat="1" ht="15.75" customHeight="1" x14ac:dyDescent="0.2">
      <c r="B4321" s="1227" t="s">
        <v>455</v>
      </c>
      <c r="C4321" s="1198" t="s">
        <v>2041</v>
      </c>
      <c r="D4321" s="1198" t="s">
        <v>1638</v>
      </c>
      <c r="E4321" s="1215">
        <v>620</v>
      </c>
      <c r="F4321" s="1215">
        <v>620</v>
      </c>
      <c r="G4321" s="1209">
        <v>7294</v>
      </c>
      <c r="H4321" s="1197"/>
      <c r="I4321" s="1198"/>
      <c r="J4321" s="1197"/>
      <c r="K4321" s="1198"/>
      <c r="L4321" s="1214">
        <v>8.5000000000000006E-2</v>
      </c>
      <c r="M4321" s="1202">
        <f t="shared" si="32"/>
        <v>0.1285</v>
      </c>
      <c r="N4321" s="1202">
        <v>0.22</v>
      </c>
      <c r="O4321" s="1203">
        <f t="shared" si="33"/>
        <v>0.15610000000000002</v>
      </c>
      <c r="P4321" s="1202">
        <v>0.22</v>
      </c>
      <c r="Q4321" s="1203">
        <f t="shared" si="34"/>
        <v>0.1318</v>
      </c>
      <c r="R4321" s="1202">
        <v>0.14799999999999999</v>
      </c>
      <c r="S4321" s="1197"/>
      <c r="T4321" s="1197"/>
      <c r="U4321" s="1197"/>
      <c r="V4321" s="1197"/>
      <c r="W4321" s="1197"/>
      <c r="X4321" s="1217" t="s">
        <v>1851</v>
      </c>
      <c r="Y4321" s="729"/>
    </row>
    <row r="4322" spans="2:25" customFormat="1" ht="15.75" customHeight="1" x14ac:dyDescent="0.2">
      <c r="B4322" s="1227" t="s">
        <v>459</v>
      </c>
      <c r="C4322" s="1198" t="s">
        <v>2041</v>
      </c>
      <c r="D4322" s="1198" t="s">
        <v>1638</v>
      </c>
      <c r="E4322" s="1215">
        <v>662</v>
      </c>
      <c r="F4322" s="1215">
        <v>662</v>
      </c>
      <c r="G4322" s="1209">
        <v>7788</v>
      </c>
      <c r="H4322" s="1197"/>
      <c r="I4322" s="1198"/>
      <c r="J4322" s="1197"/>
      <c r="K4322" s="1198"/>
      <c r="L4322" s="1214">
        <v>8.5000000000000006E-2</v>
      </c>
      <c r="M4322" s="1202">
        <f t="shared" si="32"/>
        <v>0.1285</v>
      </c>
      <c r="N4322" s="1202">
        <v>0.22</v>
      </c>
      <c r="O4322" s="1203">
        <f t="shared" si="33"/>
        <v>0.15610000000000002</v>
      </c>
      <c r="P4322" s="1202">
        <v>0.22</v>
      </c>
      <c r="Q4322" s="1203">
        <f t="shared" si="34"/>
        <v>0.1318</v>
      </c>
      <c r="R4322" s="1202">
        <v>0.14799999999999999</v>
      </c>
      <c r="S4322" s="1197"/>
      <c r="T4322" s="1197"/>
      <c r="U4322" s="1197"/>
      <c r="V4322" s="1197"/>
      <c r="W4322" s="1197"/>
      <c r="X4322" s="1217" t="s">
        <v>1851</v>
      </c>
      <c r="Y4322" s="729"/>
    </row>
    <row r="4323" spans="2:25" customFormat="1" ht="15.75" customHeight="1" x14ac:dyDescent="0.2">
      <c r="B4323" s="1227" t="s">
        <v>463</v>
      </c>
      <c r="C4323" s="1198" t="s">
        <v>2041</v>
      </c>
      <c r="D4323" s="1198" t="s">
        <v>1638</v>
      </c>
      <c r="E4323" s="1215">
        <v>700</v>
      </c>
      <c r="F4323" s="1215">
        <v>700</v>
      </c>
      <c r="G4323" s="1209">
        <v>8235</v>
      </c>
      <c r="H4323" s="1197"/>
      <c r="I4323" s="1198"/>
      <c r="J4323" s="1197"/>
      <c r="K4323" s="1198"/>
      <c r="L4323" s="1214">
        <v>8.5000000000000006E-2</v>
      </c>
      <c r="M4323" s="1202">
        <f t="shared" si="32"/>
        <v>0.1285</v>
      </c>
      <c r="N4323" s="1202">
        <v>0.22</v>
      </c>
      <c r="O4323" s="1203">
        <f t="shared" si="33"/>
        <v>0.15610000000000002</v>
      </c>
      <c r="P4323" s="1202">
        <v>0.22</v>
      </c>
      <c r="Q4323" s="1203">
        <f t="shared" si="34"/>
        <v>0.1318</v>
      </c>
      <c r="R4323" s="1202">
        <v>0.14799999999999999</v>
      </c>
      <c r="S4323" s="1197"/>
      <c r="T4323" s="1197"/>
      <c r="U4323" s="1197"/>
      <c r="V4323" s="1197"/>
      <c r="W4323" s="1197"/>
      <c r="X4323" s="1217" t="s">
        <v>1851</v>
      </c>
      <c r="Y4323" s="729"/>
    </row>
    <row r="4324" spans="2:25" customFormat="1" ht="15.75" customHeight="1" x14ac:dyDescent="0.2">
      <c r="B4324" s="1227" t="s">
        <v>467</v>
      </c>
      <c r="C4324" s="1198" t="s">
        <v>2041</v>
      </c>
      <c r="D4324" s="1198" t="s">
        <v>1638</v>
      </c>
      <c r="E4324" s="1215">
        <v>736</v>
      </c>
      <c r="F4324" s="1215">
        <v>736</v>
      </c>
      <c r="G4324" s="1209">
        <v>8658</v>
      </c>
      <c r="H4324" s="1197"/>
      <c r="I4324" s="1198"/>
      <c r="J4324" s="1197"/>
      <c r="K4324" s="1198"/>
      <c r="L4324" s="1214">
        <v>8.5000000000000006E-2</v>
      </c>
      <c r="M4324" s="1202">
        <f t="shared" si="32"/>
        <v>0.1285</v>
      </c>
      <c r="N4324" s="1202">
        <v>0.22</v>
      </c>
      <c r="O4324" s="1203">
        <f t="shared" si="33"/>
        <v>0.15610000000000002</v>
      </c>
      <c r="P4324" s="1202">
        <v>0.22</v>
      </c>
      <c r="Q4324" s="1203">
        <f t="shared" si="34"/>
        <v>0.1318</v>
      </c>
      <c r="R4324" s="1202">
        <v>0.14799999999999999</v>
      </c>
      <c r="S4324" s="1197"/>
      <c r="T4324" s="1197"/>
      <c r="U4324" s="1197"/>
      <c r="V4324" s="1197"/>
      <c r="W4324" s="1197"/>
      <c r="X4324" s="1217" t="s">
        <v>1851</v>
      </c>
      <c r="Y4324" s="729"/>
    </row>
    <row r="4325" spans="2:25" customFormat="1" ht="15.75" customHeight="1" x14ac:dyDescent="0.2">
      <c r="B4325" s="1227" t="s">
        <v>471</v>
      </c>
      <c r="C4325" s="1198" t="s">
        <v>2041</v>
      </c>
      <c r="D4325" s="1198" t="s">
        <v>1638</v>
      </c>
      <c r="E4325" s="1215">
        <v>880</v>
      </c>
      <c r="F4325" s="1215">
        <v>880</v>
      </c>
      <c r="G4325" s="1209">
        <v>10602</v>
      </c>
      <c r="H4325" s="1197"/>
      <c r="I4325" s="1198"/>
      <c r="J4325" s="1197"/>
      <c r="K4325" s="1198"/>
      <c r="L4325" s="1214">
        <v>8.3000000000000004E-2</v>
      </c>
      <c r="M4325" s="1202">
        <f t="shared" si="32"/>
        <v>0.1285</v>
      </c>
      <c r="N4325" s="1202">
        <v>0.22</v>
      </c>
      <c r="O4325" s="1203">
        <f t="shared" si="33"/>
        <v>0.15610000000000002</v>
      </c>
      <c r="P4325" s="1202">
        <v>0.22</v>
      </c>
      <c r="Q4325" s="1203">
        <f t="shared" si="34"/>
        <v>0.1288</v>
      </c>
      <c r="R4325" s="1202">
        <v>0.14499999999999999</v>
      </c>
      <c r="S4325" s="1197"/>
      <c r="T4325" s="1197"/>
      <c r="U4325" s="1197"/>
      <c r="V4325" s="1197"/>
      <c r="W4325" s="1197"/>
      <c r="X4325" s="1217" t="s">
        <v>1851</v>
      </c>
      <c r="Y4325" s="729"/>
    </row>
    <row r="4326" spans="2:25" customFormat="1" ht="15.75" customHeight="1" x14ac:dyDescent="0.2">
      <c r="B4326" s="1227" t="s">
        <v>475</v>
      </c>
      <c r="C4326" s="1198" t="s">
        <v>2041</v>
      </c>
      <c r="D4326" s="1198" t="s">
        <v>1638</v>
      </c>
      <c r="E4326" s="1215">
        <v>982</v>
      </c>
      <c r="F4326" s="1215">
        <v>982</v>
      </c>
      <c r="G4326" s="1209">
        <v>11831</v>
      </c>
      <c r="H4326" s="1197"/>
      <c r="I4326" s="1198"/>
      <c r="J4326" s="1197"/>
      <c r="K4326" s="1198"/>
      <c r="L4326" s="1214">
        <v>8.3000000000000004E-2</v>
      </c>
      <c r="M4326" s="1202">
        <f t="shared" si="32"/>
        <v>0.1285</v>
      </c>
      <c r="N4326" s="1202">
        <v>0.22</v>
      </c>
      <c r="O4326" s="1203">
        <f t="shared" si="33"/>
        <v>0.15610000000000002</v>
      </c>
      <c r="P4326" s="1202">
        <v>0.22</v>
      </c>
      <c r="Q4326" s="1203">
        <f t="shared" si="34"/>
        <v>0.1288</v>
      </c>
      <c r="R4326" s="1202">
        <v>0.14499999999999999</v>
      </c>
      <c r="S4326" s="1197"/>
      <c r="T4326" s="1197"/>
      <c r="U4326" s="1197"/>
      <c r="V4326" s="1197"/>
      <c r="W4326" s="1197"/>
      <c r="X4326" s="1217" t="s">
        <v>1851</v>
      </c>
      <c r="Y4326" s="729"/>
    </row>
    <row r="4327" spans="2:25" customFormat="1" ht="15.75" customHeight="1" x14ac:dyDescent="0.2">
      <c r="B4327" s="1227" t="s">
        <v>1238</v>
      </c>
      <c r="C4327" s="1198" t="s">
        <v>2041</v>
      </c>
      <c r="D4327" s="1198" t="s">
        <v>1638</v>
      </c>
      <c r="E4327" s="1215">
        <v>1075</v>
      </c>
      <c r="F4327" s="1215">
        <v>1075</v>
      </c>
      <c r="G4327" s="1209">
        <v>12951</v>
      </c>
      <c r="H4327" s="1197"/>
      <c r="I4327" s="1198"/>
      <c r="J4327" s="1197"/>
      <c r="K4327" s="1198"/>
      <c r="L4327" s="1214">
        <v>8.3000000000000004E-2</v>
      </c>
      <c r="M4327" s="1202">
        <f t="shared" si="32"/>
        <v>0.1285</v>
      </c>
      <c r="N4327" s="1202">
        <v>0.22</v>
      </c>
      <c r="O4327" s="1203">
        <f t="shared" si="33"/>
        <v>0.15610000000000002</v>
      </c>
      <c r="P4327" s="1202">
        <v>0.22</v>
      </c>
      <c r="Q4327" s="1203">
        <f t="shared" si="34"/>
        <v>0.1288</v>
      </c>
      <c r="R4327" s="1202">
        <v>0.14499999999999999</v>
      </c>
      <c r="S4327" s="1197"/>
      <c r="T4327" s="1197"/>
      <c r="U4327" s="1197"/>
      <c r="V4327" s="1197"/>
      <c r="W4327" s="1197"/>
      <c r="X4327" s="1217" t="s">
        <v>1851</v>
      </c>
      <c r="Y4327" s="729"/>
    </row>
    <row r="4328" spans="2:25" customFormat="1" ht="15.75" customHeight="1" x14ac:dyDescent="0.2">
      <c r="B4328" s="1227" t="s">
        <v>1242</v>
      </c>
      <c r="C4328" s="1198" t="s">
        <v>2041</v>
      </c>
      <c r="D4328" s="1198" t="s">
        <v>1638</v>
      </c>
      <c r="E4328" s="1215">
        <v>1179</v>
      </c>
      <c r="F4328" s="1215">
        <v>1179</v>
      </c>
      <c r="G4328" s="1209">
        <v>14204</v>
      </c>
      <c r="H4328" s="1197"/>
      <c r="I4328" s="1198"/>
      <c r="J4328" s="1197"/>
      <c r="K4328" s="1198"/>
      <c r="L4328" s="1214">
        <v>8.3000000000000004E-2</v>
      </c>
      <c r="M4328" s="1202">
        <f t="shared" si="32"/>
        <v>0.1285</v>
      </c>
      <c r="N4328" s="1202">
        <v>0.22</v>
      </c>
      <c r="O4328" s="1203">
        <f t="shared" si="33"/>
        <v>0.15610000000000002</v>
      </c>
      <c r="P4328" s="1202">
        <v>0.22</v>
      </c>
      <c r="Q4328" s="1203">
        <f t="shared" si="34"/>
        <v>0.1288</v>
      </c>
      <c r="R4328" s="1202">
        <v>0.14499999999999999</v>
      </c>
      <c r="S4328" s="1197"/>
      <c r="T4328" s="1197"/>
      <c r="U4328" s="1197"/>
      <c r="V4328" s="1197"/>
      <c r="W4328" s="1197"/>
      <c r="X4328" s="1217" t="s">
        <v>1851</v>
      </c>
      <c r="Y4328" s="729"/>
    </row>
    <row r="4329" spans="2:25" customFormat="1" ht="15.75" customHeight="1" x14ac:dyDescent="0.2">
      <c r="B4329" s="1227" t="s">
        <v>1246</v>
      </c>
      <c r="C4329" s="1198" t="s">
        <v>2041</v>
      </c>
      <c r="D4329" s="1198" t="s">
        <v>1638</v>
      </c>
      <c r="E4329" s="1215">
        <v>1285</v>
      </c>
      <c r="F4329" s="1215">
        <v>1285</v>
      </c>
      <c r="G4329" s="1209">
        <v>15864</v>
      </c>
      <c r="H4329" s="1197"/>
      <c r="I4329" s="1198"/>
      <c r="J4329" s="1197"/>
      <c r="K4329" s="1198"/>
      <c r="L4329" s="1214">
        <v>8.1000000000000003E-2</v>
      </c>
      <c r="M4329" s="1202">
        <f t="shared" si="32"/>
        <v>0.1285</v>
      </c>
      <c r="N4329" s="1202">
        <v>0.22</v>
      </c>
      <c r="O4329" s="1203">
        <f t="shared" si="33"/>
        <v>0.15610000000000002</v>
      </c>
      <c r="P4329" s="1202">
        <v>0.22</v>
      </c>
      <c r="Q4329" s="1203">
        <f t="shared" si="34"/>
        <v>0.1258</v>
      </c>
      <c r="R4329" s="1202">
        <v>0.14199999999999999</v>
      </c>
      <c r="S4329" s="1197"/>
      <c r="T4329" s="1197"/>
      <c r="U4329" s="1197"/>
      <c r="V4329" s="1197"/>
      <c r="W4329" s="1197"/>
      <c r="X4329" s="1217" t="s">
        <v>1851</v>
      </c>
      <c r="Y4329" s="729"/>
    </row>
    <row r="4330" spans="2:25" customFormat="1" ht="15.75" customHeight="1" x14ac:dyDescent="0.2">
      <c r="B4330" s="1227" t="s">
        <v>1250</v>
      </c>
      <c r="C4330" s="1198" t="s">
        <v>2041</v>
      </c>
      <c r="D4330" s="1198" t="s">
        <v>1638</v>
      </c>
      <c r="E4330" s="1215">
        <v>1395</v>
      </c>
      <c r="F4330" s="1215">
        <v>1395</v>
      </c>
      <c r="G4330" s="1209">
        <v>17222</v>
      </c>
      <c r="H4330" s="1197"/>
      <c r="I4330" s="1198"/>
      <c r="J4330" s="1197"/>
      <c r="K4330" s="1198"/>
      <c r="L4330" s="1214">
        <v>8.1000000000000003E-2</v>
      </c>
      <c r="M4330" s="1202">
        <f t="shared" ref="M4330:M4378" si="35">+N4330-$M$4132</f>
        <v>0.1285</v>
      </c>
      <c r="N4330" s="1202">
        <v>0.22</v>
      </c>
      <c r="O4330" s="1203">
        <f t="shared" ref="O4330:O4378" si="36">+P4330-$O$4132</f>
        <v>0.15610000000000002</v>
      </c>
      <c r="P4330" s="1202">
        <v>0.22</v>
      </c>
      <c r="Q4330" s="1203">
        <f t="shared" ref="Q4330:Q4378" si="37">+R4330-$Q$4132</f>
        <v>0.1258</v>
      </c>
      <c r="R4330" s="1202">
        <v>0.14199999999999999</v>
      </c>
      <c r="S4330" s="1197"/>
      <c r="T4330" s="1197"/>
      <c r="U4330" s="1197"/>
      <c r="V4330" s="1197"/>
      <c r="W4330" s="1197"/>
      <c r="X4330" s="1217" t="s">
        <v>1851</v>
      </c>
      <c r="Y4330" s="729"/>
    </row>
    <row r="4331" spans="2:25" customFormat="1" ht="15.75" customHeight="1" x14ac:dyDescent="0.2">
      <c r="B4331" s="1227" t="s">
        <v>1254</v>
      </c>
      <c r="C4331" s="1198" t="s">
        <v>2041</v>
      </c>
      <c r="D4331" s="1198" t="s">
        <v>1638</v>
      </c>
      <c r="E4331" s="1215">
        <v>1457</v>
      </c>
      <c r="F4331" s="1215">
        <v>1457</v>
      </c>
      <c r="G4331" s="1209">
        <v>17987</v>
      </c>
      <c r="H4331" s="1197"/>
      <c r="I4331" s="1198"/>
      <c r="J4331" s="1197"/>
      <c r="K4331" s="1198"/>
      <c r="L4331" s="1214">
        <v>8.1000000000000003E-2</v>
      </c>
      <c r="M4331" s="1202">
        <f t="shared" si="35"/>
        <v>0.1285</v>
      </c>
      <c r="N4331" s="1202">
        <v>0.22</v>
      </c>
      <c r="O4331" s="1203">
        <f t="shared" si="36"/>
        <v>0.15610000000000002</v>
      </c>
      <c r="P4331" s="1202">
        <v>0.22</v>
      </c>
      <c r="Q4331" s="1203">
        <f t="shared" si="37"/>
        <v>0.1258</v>
      </c>
      <c r="R4331" s="1202">
        <v>0.14199999999999999</v>
      </c>
      <c r="S4331" s="1197"/>
      <c r="T4331" s="1197"/>
      <c r="U4331" s="1197"/>
      <c r="V4331" s="1197"/>
      <c r="W4331" s="1197"/>
      <c r="X4331" s="1217" t="s">
        <v>1851</v>
      </c>
      <c r="Y4331" s="729"/>
    </row>
    <row r="4332" spans="2:25" customFormat="1" ht="15.75" customHeight="1" x14ac:dyDescent="0.2">
      <c r="B4332" s="1227" t="s">
        <v>1188</v>
      </c>
      <c r="C4332" s="1198" t="s">
        <v>2041</v>
      </c>
      <c r="D4332" s="1198" t="s">
        <v>1638</v>
      </c>
      <c r="E4332" s="1215">
        <v>2190</v>
      </c>
      <c r="F4332" s="1215">
        <v>2190</v>
      </c>
      <c r="G4332" s="1209">
        <v>27037</v>
      </c>
      <c r="H4332" s="1197"/>
      <c r="I4332" s="1198"/>
      <c r="J4332" s="1197"/>
      <c r="K4332" s="1198"/>
      <c r="L4332" s="1214">
        <v>8.1000000000000003E-2</v>
      </c>
      <c r="M4332" s="1202">
        <f t="shared" si="35"/>
        <v>0.1285</v>
      </c>
      <c r="N4332" s="1202">
        <v>0.22</v>
      </c>
      <c r="O4332" s="1203">
        <f t="shared" si="36"/>
        <v>0.15610000000000002</v>
      </c>
      <c r="P4332" s="1202">
        <v>0.22</v>
      </c>
      <c r="Q4332" s="1203">
        <f t="shared" si="37"/>
        <v>0.1258</v>
      </c>
      <c r="R4332" s="1202">
        <v>0.14199999999999999</v>
      </c>
      <c r="S4332" s="1197"/>
      <c r="T4332" s="1197"/>
      <c r="U4332" s="1197"/>
      <c r="V4332" s="1197"/>
      <c r="W4332" s="1197"/>
      <c r="X4332" s="1217" t="s">
        <v>1851</v>
      </c>
      <c r="Y4332" s="729"/>
    </row>
    <row r="4333" spans="2:25" customFormat="1" ht="15.75" customHeight="1" x14ac:dyDescent="0.2">
      <c r="B4333" s="1230" t="s">
        <v>2064</v>
      </c>
      <c r="C4333" s="1218" t="s">
        <v>783</v>
      </c>
      <c r="D4333" s="1198" t="s">
        <v>1638</v>
      </c>
      <c r="E4333" s="1215">
        <v>600</v>
      </c>
      <c r="F4333" s="1215">
        <v>600</v>
      </c>
      <c r="G4333" s="1219">
        <v>8571</v>
      </c>
      <c r="H4333" s="1215">
        <v>0</v>
      </c>
      <c r="I4333" s="1198" t="s">
        <v>2065</v>
      </c>
      <c r="J4333" s="1197"/>
      <c r="K4333" s="1198"/>
      <c r="L4333" s="1214">
        <v>7.0000000000000007E-2</v>
      </c>
      <c r="M4333" s="1202">
        <f t="shared" si="35"/>
        <v>0.1285</v>
      </c>
      <c r="N4333" s="1202">
        <v>0.22</v>
      </c>
      <c r="O4333" s="1203">
        <f t="shared" si="36"/>
        <v>0.14479999999999998</v>
      </c>
      <c r="P4333" s="1202">
        <v>0.2087</v>
      </c>
      <c r="Q4333" s="1203">
        <f t="shared" si="37"/>
        <v>0.12</v>
      </c>
      <c r="R4333" s="1202">
        <v>0.13619999999999999</v>
      </c>
      <c r="S4333" s="1197"/>
      <c r="T4333" s="1197"/>
      <c r="U4333" s="1197"/>
      <c r="V4333" s="1197"/>
      <c r="W4333" s="1197"/>
      <c r="X4333" s="1217" t="s">
        <v>1851</v>
      </c>
      <c r="Y4333" s="729"/>
    </row>
    <row r="4334" spans="2:25" customFormat="1" ht="15.75" customHeight="1" x14ac:dyDescent="0.2">
      <c r="B4334" s="1230" t="s">
        <v>2066</v>
      </c>
      <c r="C4334" s="1218" t="s">
        <v>783</v>
      </c>
      <c r="D4334" s="1198" t="s">
        <v>1638</v>
      </c>
      <c r="E4334" s="1215">
        <v>2000</v>
      </c>
      <c r="F4334" s="1215">
        <v>2000</v>
      </c>
      <c r="G4334" s="1219">
        <v>28571</v>
      </c>
      <c r="H4334" s="1215">
        <v>0</v>
      </c>
      <c r="I4334" s="1198" t="s">
        <v>2065</v>
      </c>
      <c r="J4334" s="1197"/>
      <c r="K4334" s="1198"/>
      <c r="L4334" s="1214">
        <v>7.0000000000000007E-2</v>
      </c>
      <c r="M4334" s="1202">
        <f t="shared" si="35"/>
        <v>0.1285</v>
      </c>
      <c r="N4334" s="1202">
        <v>0.22</v>
      </c>
      <c r="O4334" s="1203">
        <f t="shared" si="36"/>
        <v>0.14079999999999998</v>
      </c>
      <c r="P4334" s="1202">
        <v>0.20469999999999999</v>
      </c>
      <c r="Q4334" s="1203">
        <f t="shared" si="37"/>
        <v>0.12</v>
      </c>
      <c r="R4334" s="1202">
        <v>0.13619999999999999</v>
      </c>
      <c r="S4334" s="1197"/>
      <c r="T4334" s="1197"/>
      <c r="U4334" s="1197"/>
      <c r="V4334" s="1197"/>
      <c r="W4334" s="1197"/>
      <c r="X4334" s="1217" t="s">
        <v>1851</v>
      </c>
      <c r="Y4334" s="729"/>
    </row>
    <row r="4335" spans="2:25" customFormat="1" ht="15.75" customHeight="1" x14ac:dyDescent="0.2">
      <c r="B4335" s="1230" t="s">
        <v>2067</v>
      </c>
      <c r="C4335" s="1218" t="s">
        <v>783</v>
      </c>
      <c r="D4335" s="1198" t="s">
        <v>1638</v>
      </c>
      <c r="E4335" s="1215">
        <v>5000</v>
      </c>
      <c r="F4335" s="1215">
        <v>5000</v>
      </c>
      <c r="G4335" s="1219">
        <v>71428</v>
      </c>
      <c r="H4335" s="1215">
        <v>0</v>
      </c>
      <c r="I4335" s="1198" t="s">
        <v>2065</v>
      </c>
      <c r="J4335" s="1197"/>
      <c r="K4335" s="1198"/>
      <c r="L4335" s="1214">
        <v>7.0000000000000007E-2</v>
      </c>
      <c r="M4335" s="1202">
        <f t="shared" si="35"/>
        <v>0.1285</v>
      </c>
      <c r="N4335" s="1202">
        <v>0.22</v>
      </c>
      <c r="O4335" s="1203">
        <f t="shared" si="36"/>
        <v>0.13579999999999998</v>
      </c>
      <c r="P4335" s="1202">
        <v>0.19969999999999999</v>
      </c>
      <c r="Q4335" s="1203">
        <f t="shared" si="37"/>
        <v>0.10500000000000001</v>
      </c>
      <c r="R4335" s="1202">
        <v>0.1212</v>
      </c>
      <c r="S4335" s="1197"/>
      <c r="T4335" s="1197"/>
      <c r="U4335" s="1197"/>
      <c r="V4335" s="1197"/>
      <c r="W4335" s="1197"/>
      <c r="X4335" s="1217" t="s">
        <v>1851</v>
      </c>
      <c r="Y4335" s="729"/>
    </row>
    <row r="4336" spans="2:25" customFormat="1" ht="15.75" customHeight="1" x14ac:dyDescent="0.2">
      <c r="B4336" s="1230" t="s">
        <v>2068</v>
      </c>
      <c r="C4336" s="1218" t="s">
        <v>783</v>
      </c>
      <c r="D4336" s="1198" t="s">
        <v>1638</v>
      </c>
      <c r="E4336" s="1215">
        <v>10000</v>
      </c>
      <c r="F4336" s="1215">
        <v>10000</v>
      </c>
      <c r="G4336" s="1219">
        <v>142857</v>
      </c>
      <c r="H4336" s="1215">
        <v>0</v>
      </c>
      <c r="I4336" s="1198" t="s">
        <v>2065</v>
      </c>
      <c r="J4336" s="1197"/>
      <c r="K4336" s="1198"/>
      <c r="L4336" s="1214">
        <v>7.0000000000000007E-2</v>
      </c>
      <c r="M4336" s="1202">
        <f t="shared" si="35"/>
        <v>0.1285</v>
      </c>
      <c r="N4336" s="1202">
        <v>0.22</v>
      </c>
      <c r="O4336" s="1203">
        <f t="shared" si="36"/>
        <v>0.12980000000000003</v>
      </c>
      <c r="P4336" s="1202">
        <v>0.19370000000000001</v>
      </c>
      <c r="Q4336" s="1203">
        <f t="shared" si="37"/>
        <v>0.10500000000000001</v>
      </c>
      <c r="R4336" s="1202">
        <v>0.1212</v>
      </c>
      <c r="S4336" s="1197"/>
      <c r="T4336" s="1197"/>
      <c r="U4336" s="1197"/>
      <c r="V4336" s="1197"/>
      <c r="W4336" s="1197"/>
      <c r="X4336" s="1217" t="s">
        <v>1851</v>
      </c>
      <c r="Y4336" s="729"/>
    </row>
    <row r="4337" spans="2:25" customFormat="1" ht="15.75" customHeight="1" x14ac:dyDescent="0.2">
      <c r="B4337" s="1230" t="s">
        <v>2064</v>
      </c>
      <c r="C4337" s="1218" t="s">
        <v>2041</v>
      </c>
      <c r="D4337" s="1198" t="s">
        <v>1638</v>
      </c>
      <c r="E4337" s="1215">
        <v>600</v>
      </c>
      <c r="F4337" s="1215">
        <v>600</v>
      </c>
      <c r="G4337" s="1219">
        <v>8571</v>
      </c>
      <c r="H4337" s="1215">
        <v>0</v>
      </c>
      <c r="I4337" s="1198" t="s">
        <v>2065</v>
      </c>
      <c r="J4337" s="1197"/>
      <c r="K4337" s="1198"/>
      <c r="L4337" s="1214">
        <v>7.0000000000000007E-2</v>
      </c>
      <c r="M4337" s="1202">
        <f t="shared" si="35"/>
        <v>0.1285</v>
      </c>
      <c r="N4337" s="1202">
        <v>0.22</v>
      </c>
      <c r="O4337" s="1203">
        <f t="shared" si="36"/>
        <v>0.14479999999999998</v>
      </c>
      <c r="P4337" s="1202">
        <v>0.2087</v>
      </c>
      <c r="Q4337" s="1203">
        <f t="shared" si="37"/>
        <v>0.12</v>
      </c>
      <c r="R4337" s="1202">
        <v>0.13619999999999999</v>
      </c>
      <c r="S4337" s="1197"/>
      <c r="T4337" s="1197"/>
      <c r="U4337" s="1197"/>
      <c r="V4337" s="1197"/>
      <c r="W4337" s="1197"/>
      <c r="X4337" s="1217" t="s">
        <v>1851</v>
      </c>
      <c r="Y4337" s="729"/>
    </row>
    <row r="4338" spans="2:25" customFormat="1" ht="15.75" customHeight="1" x14ac:dyDescent="0.2">
      <c r="B4338" s="1230" t="s">
        <v>2066</v>
      </c>
      <c r="C4338" s="1218" t="s">
        <v>2041</v>
      </c>
      <c r="D4338" s="1198" t="s">
        <v>1638</v>
      </c>
      <c r="E4338" s="1215">
        <v>2000</v>
      </c>
      <c r="F4338" s="1215">
        <v>2000</v>
      </c>
      <c r="G4338" s="1219">
        <v>28571</v>
      </c>
      <c r="H4338" s="1215">
        <v>0</v>
      </c>
      <c r="I4338" s="1198" t="s">
        <v>2065</v>
      </c>
      <c r="J4338" s="1197"/>
      <c r="K4338" s="1198"/>
      <c r="L4338" s="1214">
        <v>7.0000000000000007E-2</v>
      </c>
      <c r="M4338" s="1202">
        <f t="shared" si="35"/>
        <v>0.1285</v>
      </c>
      <c r="N4338" s="1202">
        <v>0.22</v>
      </c>
      <c r="O4338" s="1203">
        <f t="shared" si="36"/>
        <v>0.14079999999999998</v>
      </c>
      <c r="P4338" s="1202">
        <v>0.20469999999999999</v>
      </c>
      <c r="Q4338" s="1203">
        <f t="shared" si="37"/>
        <v>0.12</v>
      </c>
      <c r="R4338" s="1202">
        <v>0.13619999999999999</v>
      </c>
      <c r="S4338" s="1197"/>
      <c r="T4338" s="1197"/>
      <c r="U4338" s="1197"/>
      <c r="V4338" s="1197"/>
      <c r="W4338" s="1197"/>
      <c r="X4338" s="1217" t="s">
        <v>1851</v>
      </c>
      <c r="Y4338" s="729"/>
    </row>
    <row r="4339" spans="2:25" customFormat="1" ht="15.75" customHeight="1" x14ac:dyDescent="0.2">
      <c r="B4339" s="1230" t="s">
        <v>2067</v>
      </c>
      <c r="C4339" s="1218" t="s">
        <v>2041</v>
      </c>
      <c r="D4339" s="1198" t="s">
        <v>1638</v>
      </c>
      <c r="E4339" s="1215">
        <v>5000</v>
      </c>
      <c r="F4339" s="1215">
        <v>5000</v>
      </c>
      <c r="G4339" s="1219">
        <v>71428</v>
      </c>
      <c r="H4339" s="1215">
        <v>0</v>
      </c>
      <c r="I4339" s="1198" t="s">
        <v>2065</v>
      </c>
      <c r="J4339" s="1197"/>
      <c r="K4339" s="1198"/>
      <c r="L4339" s="1214">
        <v>7.0000000000000007E-2</v>
      </c>
      <c r="M4339" s="1202">
        <f t="shared" si="35"/>
        <v>0.1285</v>
      </c>
      <c r="N4339" s="1202">
        <v>0.22</v>
      </c>
      <c r="O4339" s="1203">
        <f t="shared" si="36"/>
        <v>0.13579999999999998</v>
      </c>
      <c r="P4339" s="1202">
        <v>0.19969999999999999</v>
      </c>
      <c r="Q4339" s="1203">
        <f t="shared" si="37"/>
        <v>0.10500000000000001</v>
      </c>
      <c r="R4339" s="1202">
        <v>0.1212</v>
      </c>
      <c r="S4339" s="1197"/>
      <c r="T4339" s="1197"/>
      <c r="U4339" s="1197"/>
      <c r="V4339" s="1197"/>
      <c r="W4339" s="1197"/>
      <c r="X4339" s="1217" t="s">
        <v>1851</v>
      </c>
      <c r="Y4339" s="729"/>
    </row>
    <row r="4340" spans="2:25" customFormat="1" ht="15.75" customHeight="1" x14ac:dyDescent="0.2">
      <c r="B4340" s="1230" t="s">
        <v>2068</v>
      </c>
      <c r="C4340" s="1218" t="s">
        <v>2041</v>
      </c>
      <c r="D4340" s="1198" t="s">
        <v>1638</v>
      </c>
      <c r="E4340" s="1215">
        <v>10000</v>
      </c>
      <c r="F4340" s="1215">
        <v>10000</v>
      </c>
      <c r="G4340" s="1219">
        <v>142857</v>
      </c>
      <c r="H4340" s="1215">
        <v>0</v>
      </c>
      <c r="I4340" s="1198" t="s">
        <v>2065</v>
      </c>
      <c r="J4340" s="1197"/>
      <c r="K4340" s="1198"/>
      <c r="L4340" s="1214">
        <v>7.0000000000000007E-2</v>
      </c>
      <c r="M4340" s="1202">
        <f t="shared" si="35"/>
        <v>0.1285</v>
      </c>
      <c r="N4340" s="1202">
        <v>0.22</v>
      </c>
      <c r="O4340" s="1203">
        <f t="shared" si="36"/>
        <v>0.12980000000000003</v>
      </c>
      <c r="P4340" s="1202">
        <v>0.19370000000000001</v>
      </c>
      <c r="Q4340" s="1203">
        <f t="shared" si="37"/>
        <v>0.10500000000000001</v>
      </c>
      <c r="R4340" s="1202">
        <v>0.1212</v>
      </c>
      <c r="S4340" s="1197"/>
      <c r="T4340" s="1197"/>
      <c r="U4340" s="1197"/>
      <c r="V4340" s="1197"/>
      <c r="W4340" s="1197"/>
      <c r="X4340" s="1217" t="s">
        <v>1851</v>
      </c>
      <c r="Y4340" s="729"/>
    </row>
    <row r="4341" spans="2:25" customFormat="1" ht="15.75" customHeight="1" x14ac:dyDescent="0.2">
      <c r="B4341" s="1230" t="s">
        <v>512</v>
      </c>
      <c r="C4341" s="1218" t="s">
        <v>783</v>
      </c>
      <c r="D4341" s="1198" t="s">
        <v>1638</v>
      </c>
      <c r="E4341" s="1215">
        <v>168</v>
      </c>
      <c r="F4341" s="1215">
        <v>168</v>
      </c>
      <c r="G4341" s="1219">
        <v>2000</v>
      </c>
      <c r="H4341" s="1197"/>
      <c r="I4341" s="1198"/>
      <c r="J4341" s="1197"/>
      <c r="K4341" s="1198"/>
      <c r="L4341" s="1214">
        <v>8.4000000000000005E-2</v>
      </c>
      <c r="M4341" s="1202">
        <f t="shared" si="35"/>
        <v>0.14749999999999999</v>
      </c>
      <c r="N4341" s="1202">
        <v>0.23899999999999999</v>
      </c>
      <c r="O4341" s="1203">
        <f t="shared" si="36"/>
        <v>0.17509999999999998</v>
      </c>
      <c r="P4341" s="1202">
        <v>0.23899999999999999</v>
      </c>
      <c r="Q4341" s="1203">
        <f t="shared" si="37"/>
        <v>0.1298</v>
      </c>
      <c r="R4341" s="1202">
        <v>0.14599999999999999</v>
      </c>
      <c r="S4341" s="1197"/>
      <c r="T4341" s="1197"/>
      <c r="U4341" s="1197"/>
      <c r="V4341" s="1197"/>
      <c r="W4341" s="1197"/>
      <c r="X4341" s="1217" t="s">
        <v>1846</v>
      </c>
      <c r="Y4341" s="729"/>
    </row>
    <row r="4342" spans="2:25" customFormat="1" ht="15.75" customHeight="1" x14ac:dyDescent="0.2">
      <c r="B4342" s="1230" t="s">
        <v>2069</v>
      </c>
      <c r="C4342" s="1218" t="s">
        <v>783</v>
      </c>
      <c r="D4342" s="1198" t="s">
        <v>1638</v>
      </c>
      <c r="E4342" s="1215">
        <v>415</v>
      </c>
      <c r="F4342" s="1215">
        <v>415</v>
      </c>
      <c r="G4342" s="1219">
        <v>5000</v>
      </c>
      <c r="H4342" s="1197"/>
      <c r="I4342" s="1198"/>
      <c r="J4342" s="1197"/>
      <c r="K4342" s="1198"/>
      <c r="L4342" s="1214">
        <v>8.3000000000000004E-2</v>
      </c>
      <c r="M4342" s="1202">
        <f t="shared" si="35"/>
        <v>0.14649999999999999</v>
      </c>
      <c r="N4342" s="1202">
        <v>0.23799999999999999</v>
      </c>
      <c r="O4342" s="1203">
        <f t="shared" si="36"/>
        <v>0.17409999999999998</v>
      </c>
      <c r="P4342" s="1202">
        <v>0.23799999999999999</v>
      </c>
      <c r="Q4342" s="1203">
        <f t="shared" si="37"/>
        <v>0.1288</v>
      </c>
      <c r="R4342" s="1202">
        <v>0.14499999999999999</v>
      </c>
      <c r="S4342" s="1197"/>
      <c r="T4342" s="1197"/>
      <c r="U4342" s="1197"/>
      <c r="V4342" s="1197"/>
      <c r="W4342" s="1197"/>
      <c r="X4342" s="1217" t="s">
        <v>1851</v>
      </c>
      <c r="Y4342" s="729"/>
    </row>
    <row r="4343" spans="2:25" customFormat="1" ht="15.75" customHeight="1" x14ac:dyDescent="0.2">
      <c r="B4343" s="1230" t="s">
        <v>1852</v>
      </c>
      <c r="C4343" s="1218" t="s">
        <v>783</v>
      </c>
      <c r="D4343" s="1198" t="s">
        <v>1638</v>
      </c>
      <c r="E4343" s="1215">
        <v>1066</v>
      </c>
      <c r="F4343" s="1215">
        <v>1066</v>
      </c>
      <c r="G4343" s="1219">
        <v>13000</v>
      </c>
      <c r="H4343" s="1197"/>
      <c r="I4343" s="1198"/>
      <c r="J4343" s="1197"/>
      <c r="K4343" s="1198"/>
      <c r="L4343" s="1214">
        <v>8.2000000000000003E-2</v>
      </c>
      <c r="M4343" s="1202">
        <f t="shared" si="35"/>
        <v>0.14449999999999999</v>
      </c>
      <c r="N4343" s="1202">
        <v>0.23599999999999999</v>
      </c>
      <c r="O4343" s="1203">
        <f t="shared" si="36"/>
        <v>0.17209999999999998</v>
      </c>
      <c r="P4343" s="1202">
        <v>0.23599999999999999</v>
      </c>
      <c r="Q4343" s="1203">
        <f t="shared" si="37"/>
        <v>0.1268</v>
      </c>
      <c r="R4343" s="1202">
        <v>0.14299999999999999</v>
      </c>
      <c r="S4343" s="1197"/>
      <c r="T4343" s="1197"/>
      <c r="U4343" s="1197"/>
      <c r="V4343" s="1197"/>
      <c r="W4343" s="1197"/>
      <c r="X4343" s="1217" t="s">
        <v>1851</v>
      </c>
      <c r="Y4343" s="729"/>
    </row>
    <row r="4344" spans="2:25" customFormat="1" ht="15.75" customHeight="1" x14ac:dyDescent="0.2">
      <c r="B4344" s="1230" t="s">
        <v>1856</v>
      </c>
      <c r="C4344" s="1218" t="s">
        <v>783</v>
      </c>
      <c r="D4344" s="1198" t="s">
        <v>1638</v>
      </c>
      <c r="E4344" s="1215">
        <v>1620</v>
      </c>
      <c r="F4344" s="1215">
        <v>1620</v>
      </c>
      <c r="G4344" s="1219">
        <v>20000</v>
      </c>
      <c r="H4344" s="1197"/>
      <c r="I4344" s="1198"/>
      <c r="J4344" s="1197"/>
      <c r="K4344" s="1198"/>
      <c r="L4344" s="1214">
        <v>8.1000000000000003E-2</v>
      </c>
      <c r="M4344" s="1202">
        <f t="shared" si="35"/>
        <v>0.14349999999999999</v>
      </c>
      <c r="N4344" s="1202">
        <v>0.23499999999999999</v>
      </c>
      <c r="O4344" s="1203">
        <f t="shared" si="36"/>
        <v>0.17109999999999997</v>
      </c>
      <c r="P4344" s="1202">
        <v>0.23499999999999999</v>
      </c>
      <c r="Q4344" s="1203">
        <f t="shared" si="37"/>
        <v>0.1258</v>
      </c>
      <c r="R4344" s="1202">
        <v>0.14199999999999999</v>
      </c>
      <c r="S4344" s="1197"/>
      <c r="T4344" s="1197"/>
      <c r="U4344" s="1197"/>
      <c r="V4344" s="1197"/>
      <c r="W4344" s="1197"/>
      <c r="X4344" s="1217" t="s">
        <v>1851</v>
      </c>
      <c r="Y4344" s="729"/>
    </row>
    <row r="4345" spans="2:25" customFormat="1" ht="15.75" customHeight="1" x14ac:dyDescent="0.2">
      <c r="B4345" s="1230" t="s">
        <v>1860</v>
      </c>
      <c r="C4345" s="1218" t="s">
        <v>783</v>
      </c>
      <c r="D4345" s="1198" t="s">
        <v>1638</v>
      </c>
      <c r="E4345" s="1215">
        <v>3900</v>
      </c>
      <c r="F4345" s="1215">
        <v>3900</v>
      </c>
      <c r="G4345" s="1219">
        <v>50000</v>
      </c>
      <c r="H4345" s="1197"/>
      <c r="I4345" s="1198"/>
      <c r="J4345" s="1197"/>
      <c r="K4345" s="1198"/>
      <c r="L4345" s="1214">
        <v>7.8E-2</v>
      </c>
      <c r="M4345" s="1202">
        <f t="shared" si="35"/>
        <v>0.13850000000000001</v>
      </c>
      <c r="N4345" s="1202">
        <v>0.23</v>
      </c>
      <c r="O4345" s="1203">
        <f t="shared" si="36"/>
        <v>0.16610000000000003</v>
      </c>
      <c r="P4345" s="1202">
        <v>0.23</v>
      </c>
      <c r="Q4345" s="1203">
        <f t="shared" si="37"/>
        <v>0.12080000000000002</v>
      </c>
      <c r="R4345" s="1202">
        <v>0.13700000000000001</v>
      </c>
      <c r="S4345" s="1197"/>
      <c r="T4345" s="1197"/>
      <c r="U4345" s="1197"/>
      <c r="V4345" s="1197"/>
      <c r="W4345" s="1197"/>
      <c r="X4345" s="1217" t="s">
        <v>1851</v>
      </c>
      <c r="Y4345" s="729"/>
    </row>
    <row r="4346" spans="2:25" customFormat="1" ht="15.75" customHeight="1" x14ac:dyDescent="0.2">
      <c r="B4346" s="1230" t="s">
        <v>1864</v>
      </c>
      <c r="C4346" s="1218" t="s">
        <v>783</v>
      </c>
      <c r="D4346" s="1198" t="s">
        <v>1638</v>
      </c>
      <c r="E4346" s="1215">
        <v>6080</v>
      </c>
      <c r="F4346" s="1215">
        <v>6080</v>
      </c>
      <c r="G4346" s="1219">
        <v>80000</v>
      </c>
      <c r="H4346" s="1197"/>
      <c r="I4346" s="1198"/>
      <c r="J4346" s="1197"/>
      <c r="K4346" s="1198"/>
      <c r="L4346" s="1214">
        <v>7.5999999999999998E-2</v>
      </c>
      <c r="M4346" s="1202">
        <f t="shared" si="35"/>
        <v>0.13550000000000001</v>
      </c>
      <c r="N4346" s="1202">
        <v>0.22700000000000001</v>
      </c>
      <c r="O4346" s="1203">
        <f t="shared" si="36"/>
        <v>0.16310000000000002</v>
      </c>
      <c r="P4346" s="1202">
        <v>0.22700000000000001</v>
      </c>
      <c r="Q4346" s="1203">
        <f t="shared" si="37"/>
        <v>0.11780000000000002</v>
      </c>
      <c r="R4346" s="1202">
        <v>0.13400000000000001</v>
      </c>
      <c r="S4346" s="1197"/>
      <c r="T4346" s="1197"/>
      <c r="U4346" s="1197"/>
      <c r="V4346" s="1197"/>
      <c r="W4346" s="1197"/>
      <c r="X4346" s="1217" t="s">
        <v>1851</v>
      </c>
      <c r="Y4346" s="729"/>
    </row>
    <row r="4347" spans="2:25" customFormat="1" ht="15.75" customHeight="1" x14ac:dyDescent="0.2">
      <c r="B4347" s="1230" t="s">
        <v>2070</v>
      </c>
      <c r="C4347" s="1218" t="s">
        <v>783</v>
      </c>
      <c r="D4347" s="1198" t="s">
        <v>1638</v>
      </c>
      <c r="E4347" s="1215">
        <v>7500</v>
      </c>
      <c r="F4347" s="1215">
        <v>7500</v>
      </c>
      <c r="G4347" s="1219">
        <v>100000</v>
      </c>
      <c r="H4347" s="1197"/>
      <c r="I4347" s="1198"/>
      <c r="J4347" s="1197"/>
      <c r="K4347" s="1198"/>
      <c r="L4347" s="1214">
        <v>7.4999999999999997E-2</v>
      </c>
      <c r="M4347" s="1202">
        <f t="shared" si="35"/>
        <v>0.13450000000000001</v>
      </c>
      <c r="N4347" s="1202">
        <v>0.22600000000000001</v>
      </c>
      <c r="O4347" s="1203">
        <f t="shared" si="36"/>
        <v>0.16210000000000002</v>
      </c>
      <c r="P4347" s="1202">
        <v>0.22600000000000001</v>
      </c>
      <c r="Q4347" s="1203">
        <f t="shared" si="37"/>
        <v>0.11680000000000001</v>
      </c>
      <c r="R4347" s="1202">
        <v>0.13300000000000001</v>
      </c>
      <c r="S4347" s="1197"/>
      <c r="T4347" s="1197"/>
      <c r="U4347" s="1197"/>
      <c r="V4347" s="1197"/>
      <c r="W4347" s="1197"/>
      <c r="X4347" s="1217" t="s">
        <v>1851</v>
      </c>
      <c r="Y4347" s="729"/>
    </row>
    <row r="4348" spans="2:25" customFormat="1" ht="15.75" customHeight="1" x14ac:dyDescent="0.2">
      <c r="B4348" s="1230" t="s">
        <v>2071</v>
      </c>
      <c r="C4348" s="1218" t="s">
        <v>1642</v>
      </c>
      <c r="D4348" s="1198" t="s">
        <v>1638</v>
      </c>
      <c r="E4348" s="1215">
        <v>59</v>
      </c>
      <c r="F4348" s="1215">
        <v>59</v>
      </c>
      <c r="G4348" s="1209">
        <v>393</v>
      </c>
      <c r="H4348" s="1197"/>
      <c r="I4348" s="1198"/>
      <c r="J4348" s="1197"/>
      <c r="K4348" s="1198"/>
      <c r="L4348" s="1214">
        <v>0.15</v>
      </c>
      <c r="M4348" s="1202">
        <f t="shared" si="35"/>
        <v>0.1585</v>
      </c>
      <c r="N4348" s="1202">
        <v>0.25</v>
      </c>
      <c r="O4348" s="1203">
        <f t="shared" si="36"/>
        <v>0.18609999999999999</v>
      </c>
      <c r="P4348" s="1202">
        <v>0.25</v>
      </c>
      <c r="Q4348" s="1203">
        <f t="shared" si="37"/>
        <v>0.1338</v>
      </c>
      <c r="R4348" s="1202">
        <v>0.15</v>
      </c>
      <c r="S4348" s="1197"/>
      <c r="T4348" s="1197"/>
      <c r="U4348" s="1197"/>
      <c r="V4348" s="1197"/>
      <c r="W4348" s="1197"/>
      <c r="X4348" s="1217" t="s">
        <v>390</v>
      </c>
      <c r="Y4348" s="729"/>
    </row>
    <row r="4349" spans="2:25" customFormat="1" ht="15.75" customHeight="1" x14ac:dyDescent="0.2">
      <c r="B4349" s="1230" t="s">
        <v>2072</v>
      </c>
      <c r="C4349" s="1218" t="s">
        <v>1642</v>
      </c>
      <c r="D4349" s="1198" t="s">
        <v>1638</v>
      </c>
      <c r="E4349" s="1215">
        <v>85</v>
      </c>
      <c r="F4349" s="1215">
        <v>85</v>
      </c>
      <c r="G4349" s="1209">
        <v>629</v>
      </c>
      <c r="H4349" s="1197"/>
      <c r="I4349" s="1198"/>
      <c r="J4349" s="1197"/>
      <c r="K4349" s="1198"/>
      <c r="L4349" s="1214">
        <v>0.13500000000000001</v>
      </c>
      <c r="M4349" s="1202">
        <f t="shared" si="35"/>
        <v>0.1585</v>
      </c>
      <c r="N4349" s="1202">
        <v>0.25</v>
      </c>
      <c r="O4349" s="1203">
        <f t="shared" si="36"/>
        <v>0.18609999999999999</v>
      </c>
      <c r="P4349" s="1202">
        <v>0.25</v>
      </c>
      <c r="Q4349" s="1203">
        <f t="shared" si="37"/>
        <v>0.1338</v>
      </c>
      <c r="R4349" s="1202">
        <v>0.15</v>
      </c>
      <c r="S4349" s="1197"/>
      <c r="T4349" s="1197"/>
      <c r="U4349" s="1197"/>
      <c r="V4349" s="1197"/>
      <c r="W4349" s="1197"/>
      <c r="X4349" s="1217" t="s">
        <v>390</v>
      </c>
      <c r="Y4349" s="729"/>
    </row>
    <row r="4350" spans="2:25" customFormat="1" ht="15.75" customHeight="1" x14ac:dyDescent="0.2">
      <c r="B4350" s="1230" t="s">
        <v>2073</v>
      </c>
      <c r="C4350" s="1218" t="s">
        <v>1642</v>
      </c>
      <c r="D4350" s="1198" t="s">
        <v>1638</v>
      </c>
      <c r="E4350" s="1215">
        <v>109</v>
      </c>
      <c r="F4350" s="1215">
        <v>109</v>
      </c>
      <c r="G4350" s="1209">
        <v>872</v>
      </c>
      <c r="H4350" s="1197"/>
      <c r="I4350" s="1198"/>
      <c r="J4350" s="1197"/>
      <c r="K4350" s="1198"/>
      <c r="L4350" s="1214">
        <v>0.125</v>
      </c>
      <c r="M4350" s="1202">
        <f t="shared" si="35"/>
        <v>0.1585</v>
      </c>
      <c r="N4350" s="1202">
        <v>0.25</v>
      </c>
      <c r="O4350" s="1203">
        <f t="shared" si="36"/>
        <v>0.18609999999999999</v>
      </c>
      <c r="P4350" s="1202">
        <v>0.25</v>
      </c>
      <c r="Q4350" s="1203">
        <f t="shared" si="37"/>
        <v>0.1338</v>
      </c>
      <c r="R4350" s="1202">
        <v>0.15</v>
      </c>
      <c r="S4350" s="1197"/>
      <c r="T4350" s="1197"/>
      <c r="U4350" s="1197"/>
      <c r="V4350" s="1197"/>
      <c r="W4350" s="1197"/>
      <c r="X4350" s="1217" t="s">
        <v>390</v>
      </c>
      <c r="Y4350" s="729"/>
    </row>
    <row r="4351" spans="2:25" customFormat="1" ht="15.75" customHeight="1" x14ac:dyDescent="0.2">
      <c r="B4351" s="1230" t="s">
        <v>2074</v>
      </c>
      <c r="C4351" s="1218" t="s">
        <v>1642</v>
      </c>
      <c r="D4351" s="1198" t="s">
        <v>1638</v>
      </c>
      <c r="E4351" s="1215">
        <v>129</v>
      </c>
      <c r="F4351" s="1215">
        <v>129</v>
      </c>
      <c r="G4351" s="1209">
        <v>1075</v>
      </c>
      <c r="H4351" s="1197"/>
      <c r="I4351" s="1198"/>
      <c r="J4351" s="1197"/>
      <c r="K4351" s="1198"/>
      <c r="L4351" s="1214">
        <v>0.12</v>
      </c>
      <c r="M4351" s="1202">
        <f t="shared" si="35"/>
        <v>0.1585</v>
      </c>
      <c r="N4351" s="1202">
        <v>0.25</v>
      </c>
      <c r="O4351" s="1203">
        <f t="shared" si="36"/>
        <v>0.18609999999999999</v>
      </c>
      <c r="P4351" s="1202">
        <v>0.25</v>
      </c>
      <c r="Q4351" s="1203">
        <f t="shared" si="37"/>
        <v>0.1338</v>
      </c>
      <c r="R4351" s="1202">
        <v>0.15</v>
      </c>
      <c r="S4351" s="1197"/>
      <c r="T4351" s="1197"/>
      <c r="U4351" s="1197"/>
      <c r="V4351" s="1197"/>
      <c r="W4351" s="1197"/>
      <c r="X4351" s="1217" t="s">
        <v>390</v>
      </c>
      <c r="Y4351" s="729"/>
    </row>
    <row r="4352" spans="2:25" customFormat="1" ht="15.75" customHeight="1" x14ac:dyDescent="0.2">
      <c r="B4352" s="1230" t="s">
        <v>2071</v>
      </c>
      <c r="C4352" s="1218" t="s">
        <v>2041</v>
      </c>
      <c r="D4352" s="1198" t="s">
        <v>1638</v>
      </c>
      <c r="E4352" s="1215">
        <v>59</v>
      </c>
      <c r="F4352" s="1215">
        <v>59</v>
      </c>
      <c r="G4352" s="1209">
        <v>393</v>
      </c>
      <c r="H4352" s="1197"/>
      <c r="I4352" s="1198"/>
      <c r="J4352" s="1197"/>
      <c r="K4352" s="1198"/>
      <c r="L4352" s="1214">
        <v>0.15</v>
      </c>
      <c r="M4352" s="1202">
        <f t="shared" si="35"/>
        <v>0.1585</v>
      </c>
      <c r="N4352" s="1202">
        <v>0.25</v>
      </c>
      <c r="O4352" s="1203">
        <f t="shared" si="36"/>
        <v>0.18609999999999999</v>
      </c>
      <c r="P4352" s="1202">
        <v>0.25</v>
      </c>
      <c r="Q4352" s="1203">
        <f t="shared" si="37"/>
        <v>0.1338</v>
      </c>
      <c r="R4352" s="1202">
        <v>0.15</v>
      </c>
      <c r="S4352" s="1197"/>
      <c r="T4352" s="1197"/>
      <c r="U4352" s="1197"/>
      <c r="V4352" s="1197"/>
      <c r="W4352" s="1197"/>
      <c r="X4352" s="1217" t="s">
        <v>390</v>
      </c>
      <c r="Y4352" s="729"/>
    </row>
    <row r="4353" spans="2:25" customFormat="1" ht="15.75" customHeight="1" x14ac:dyDescent="0.2">
      <c r="B4353" s="1230" t="s">
        <v>2072</v>
      </c>
      <c r="C4353" s="1218" t="s">
        <v>2041</v>
      </c>
      <c r="D4353" s="1198" t="s">
        <v>1638</v>
      </c>
      <c r="E4353" s="1215">
        <v>85</v>
      </c>
      <c r="F4353" s="1215">
        <v>85</v>
      </c>
      <c r="G4353" s="1209">
        <v>629</v>
      </c>
      <c r="H4353" s="1197"/>
      <c r="I4353" s="1198"/>
      <c r="J4353" s="1197"/>
      <c r="K4353" s="1198"/>
      <c r="L4353" s="1214">
        <v>0.13500000000000001</v>
      </c>
      <c r="M4353" s="1202">
        <f t="shared" si="35"/>
        <v>0.1585</v>
      </c>
      <c r="N4353" s="1202">
        <v>0.25</v>
      </c>
      <c r="O4353" s="1203">
        <f t="shared" si="36"/>
        <v>0.18609999999999999</v>
      </c>
      <c r="P4353" s="1202">
        <v>0.25</v>
      </c>
      <c r="Q4353" s="1203">
        <f t="shared" si="37"/>
        <v>0.1338</v>
      </c>
      <c r="R4353" s="1202">
        <v>0.15</v>
      </c>
      <c r="S4353" s="1197"/>
      <c r="T4353" s="1197"/>
      <c r="U4353" s="1197"/>
      <c r="V4353" s="1197"/>
      <c r="W4353" s="1197"/>
      <c r="X4353" s="1217" t="s">
        <v>390</v>
      </c>
      <c r="Y4353" s="729"/>
    </row>
    <row r="4354" spans="2:25" customFormat="1" ht="15.75" customHeight="1" x14ac:dyDescent="0.2">
      <c r="B4354" s="1230" t="s">
        <v>2073</v>
      </c>
      <c r="C4354" s="1218" t="s">
        <v>2041</v>
      </c>
      <c r="D4354" s="1198" t="s">
        <v>1638</v>
      </c>
      <c r="E4354" s="1215">
        <v>109</v>
      </c>
      <c r="F4354" s="1215">
        <v>109</v>
      </c>
      <c r="G4354" s="1209">
        <v>872</v>
      </c>
      <c r="H4354" s="1197"/>
      <c r="I4354" s="1198"/>
      <c r="J4354" s="1197"/>
      <c r="K4354" s="1198"/>
      <c r="L4354" s="1214">
        <v>0.125</v>
      </c>
      <c r="M4354" s="1202">
        <f t="shared" si="35"/>
        <v>0.1585</v>
      </c>
      <c r="N4354" s="1202">
        <v>0.25</v>
      </c>
      <c r="O4354" s="1203">
        <f t="shared" si="36"/>
        <v>0.18609999999999999</v>
      </c>
      <c r="P4354" s="1202">
        <v>0.25</v>
      </c>
      <c r="Q4354" s="1203">
        <f t="shared" si="37"/>
        <v>0.1338</v>
      </c>
      <c r="R4354" s="1202">
        <v>0.15</v>
      </c>
      <c r="S4354" s="1197"/>
      <c r="T4354" s="1197"/>
      <c r="U4354" s="1197"/>
      <c r="V4354" s="1197"/>
      <c r="W4354" s="1197"/>
      <c r="X4354" s="1217" t="s">
        <v>390</v>
      </c>
      <c r="Y4354" s="729"/>
    </row>
    <row r="4355" spans="2:25" customFormat="1" ht="15.75" customHeight="1" x14ac:dyDescent="0.2">
      <c r="B4355" s="1230" t="s">
        <v>2074</v>
      </c>
      <c r="C4355" s="1218" t="s">
        <v>2041</v>
      </c>
      <c r="D4355" s="1198" t="s">
        <v>1638</v>
      </c>
      <c r="E4355" s="1215">
        <v>129</v>
      </c>
      <c r="F4355" s="1215">
        <v>129</v>
      </c>
      <c r="G4355" s="1209">
        <v>1075</v>
      </c>
      <c r="H4355" s="1197"/>
      <c r="I4355" s="1198"/>
      <c r="J4355" s="1197"/>
      <c r="K4355" s="1198"/>
      <c r="L4355" s="1214">
        <v>0.12</v>
      </c>
      <c r="M4355" s="1202">
        <f t="shared" si="35"/>
        <v>0.1585</v>
      </c>
      <c r="N4355" s="1202">
        <v>0.25</v>
      </c>
      <c r="O4355" s="1203">
        <f t="shared" si="36"/>
        <v>0.18609999999999999</v>
      </c>
      <c r="P4355" s="1202">
        <v>0.25</v>
      </c>
      <c r="Q4355" s="1203">
        <f t="shared" si="37"/>
        <v>0.1338</v>
      </c>
      <c r="R4355" s="1202">
        <v>0.15</v>
      </c>
      <c r="S4355" s="1197"/>
      <c r="T4355" s="1197"/>
      <c r="U4355" s="1197"/>
      <c r="V4355" s="1197"/>
      <c r="W4355" s="1197"/>
      <c r="X4355" s="1217" t="s">
        <v>390</v>
      </c>
      <c r="Y4355" s="729"/>
    </row>
    <row r="4356" spans="2:25" customFormat="1" ht="15.75" customHeight="1" x14ac:dyDescent="0.2">
      <c r="B4356" s="1230" t="s">
        <v>2075</v>
      </c>
      <c r="C4356" s="1218" t="s">
        <v>2041</v>
      </c>
      <c r="D4356" s="1198" t="s">
        <v>1638</v>
      </c>
      <c r="E4356" s="1215">
        <v>419</v>
      </c>
      <c r="F4356" s="1215">
        <v>419</v>
      </c>
      <c r="G4356" s="1209">
        <v>3491</v>
      </c>
      <c r="H4356" s="1197"/>
      <c r="I4356" s="1198"/>
      <c r="J4356" s="1197"/>
      <c r="K4356" s="1198"/>
      <c r="L4356" s="1214">
        <v>0.12</v>
      </c>
      <c r="M4356" s="1202">
        <f t="shared" si="35"/>
        <v>0.1585</v>
      </c>
      <c r="N4356" s="1202">
        <v>0.25</v>
      </c>
      <c r="O4356" s="1203">
        <f t="shared" si="36"/>
        <v>0.18609999999999999</v>
      </c>
      <c r="P4356" s="1202">
        <v>0.25</v>
      </c>
      <c r="Q4356" s="1203">
        <f t="shared" si="37"/>
        <v>0.1338</v>
      </c>
      <c r="R4356" s="1202">
        <v>0.15</v>
      </c>
      <c r="S4356" s="1197"/>
      <c r="T4356" s="1197"/>
      <c r="U4356" s="1197"/>
      <c r="V4356" s="1197"/>
      <c r="W4356" s="1197"/>
      <c r="X4356" s="1217" t="s">
        <v>390</v>
      </c>
      <c r="Y4356" s="729"/>
    </row>
    <row r="4357" spans="2:25" customFormat="1" ht="15.75" customHeight="1" x14ac:dyDescent="0.2">
      <c r="B4357" s="1230" t="s">
        <v>2076</v>
      </c>
      <c r="C4357" s="1218" t="s">
        <v>2041</v>
      </c>
      <c r="D4357" s="1198" t="s">
        <v>2295</v>
      </c>
      <c r="E4357" s="1215">
        <v>30</v>
      </c>
      <c r="F4357" s="1215">
        <v>20</v>
      </c>
      <c r="G4357" s="1209" t="s">
        <v>2077</v>
      </c>
      <c r="H4357" s="1215">
        <v>10</v>
      </c>
      <c r="I4357" s="1198" t="s">
        <v>2078</v>
      </c>
      <c r="J4357" s="1197"/>
      <c r="K4357" s="1198"/>
      <c r="L4357" s="1214">
        <v>0.13</v>
      </c>
      <c r="M4357" s="1202">
        <f t="shared" si="35"/>
        <v>0.1585</v>
      </c>
      <c r="N4357" s="1202">
        <v>0.25</v>
      </c>
      <c r="O4357" s="1203">
        <f t="shared" si="36"/>
        <v>0.18609999999999999</v>
      </c>
      <c r="P4357" s="1202">
        <v>0.25</v>
      </c>
      <c r="Q4357" s="1203">
        <f t="shared" si="37"/>
        <v>0.1338</v>
      </c>
      <c r="R4357" s="1202">
        <v>0.15</v>
      </c>
      <c r="S4357" s="1197"/>
      <c r="T4357" s="1197"/>
      <c r="U4357" s="1197"/>
      <c r="V4357" s="1197"/>
      <c r="W4357" s="1197"/>
      <c r="X4357" s="1206" t="s">
        <v>763</v>
      </c>
      <c r="Y4357" s="729"/>
    </row>
    <row r="4358" spans="2:25" customFormat="1" ht="15.75" customHeight="1" x14ac:dyDescent="0.2">
      <c r="B4358" s="1230" t="s">
        <v>2079</v>
      </c>
      <c r="C4358" s="1218" t="s">
        <v>2041</v>
      </c>
      <c r="D4358" s="1198" t="s">
        <v>2295</v>
      </c>
      <c r="E4358" s="1215">
        <v>60</v>
      </c>
      <c r="F4358" s="1215">
        <v>50</v>
      </c>
      <c r="G4358" s="1209" t="s">
        <v>2080</v>
      </c>
      <c r="H4358" s="1215">
        <v>10</v>
      </c>
      <c r="I4358" s="1198" t="s">
        <v>2078</v>
      </c>
      <c r="J4358" s="1197"/>
      <c r="K4358" s="1198"/>
      <c r="L4358" s="1214">
        <v>0.1</v>
      </c>
      <c r="M4358" s="1202">
        <f t="shared" si="35"/>
        <v>0.1585</v>
      </c>
      <c r="N4358" s="1220">
        <v>0.25</v>
      </c>
      <c r="O4358" s="1203">
        <f t="shared" si="36"/>
        <v>0.18609999999999999</v>
      </c>
      <c r="P4358" s="1202">
        <v>0.25</v>
      </c>
      <c r="Q4358" s="1203">
        <f t="shared" si="37"/>
        <v>0.1338</v>
      </c>
      <c r="R4358" s="1202">
        <v>0.15</v>
      </c>
      <c r="S4358" s="1197"/>
      <c r="T4358" s="1197"/>
      <c r="U4358" s="1197"/>
      <c r="V4358" s="1197"/>
      <c r="W4358" s="1197"/>
      <c r="X4358" s="1205" t="s">
        <v>390</v>
      </c>
      <c r="Y4358" s="729"/>
    </row>
    <row r="4359" spans="2:25" customFormat="1" ht="15.75" customHeight="1" x14ac:dyDescent="0.2">
      <c r="B4359" s="1230" t="s">
        <v>2076</v>
      </c>
      <c r="C4359" s="1218" t="s">
        <v>783</v>
      </c>
      <c r="D4359" s="1198" t="s">
        <v>2295</v>
      </c>
      <c r="E4359" s="1215">
        <v>30</v>
      </c>
      <c r="F4359" s="1215">
        <v>20</v>
      </c>
      <c r="G4359" s="1209" t="s">
        <v>2081</v>
      </c>
      <c r="H4359" s="1215">
        <v>10</v>
      </c>
      <c r="I4359" s="1198" t="s">
        <v>2078</v>
      </c>
      <c r="J4359" s="1197"/>
      <c r="K4359" s="1198"/>
      <c r="L4359" s="1214">
        <v>0.1</v>
      </c>
      <c r="M4359" s="1202">
        <f t="shared" si="35"/>
        <v>0.1585</v>
      </c>
      <c r="N4359" s="1202">
        <v>0.25</v>
      </c>
      <c r="O4359" s="1203">
        <f t="shared" si="36"/>
        <v>0.18609999999999999</v>
      </c>
      <c r="P4359" s="1202">
        <v>0.25</v>
      </c>
      <c r="Q4359" s="1203">
        <f t="shared" si="37"/>
        <v>0.1338</v>
      </c>
      <c r="R4359" s="1202">
        <v>0.15</v>
      </c>
      <c r="S4359" s="1197"/>
      <c r="T4359" s="1197"/>
      <c r="U4359" s="1197"/>
      <c r="V4359" s="1197"/>
      <c r="W4359" s="1197"/>
      <c r="X4359" s="1205" t="s">
        <v>763</v>
      </c>
      <c r="Y4359" s="729"/>
    </row>
    <row r="4360" spans="2:25" customFormat="1" ht="15.75" customHeight="1" x14ac:dyDescent="0.2">
      <c r="B4360" s="1230" t="s">
        <v>2079</v>
      </c>
      <c r="C4360" s="1218" t="s">
        <v>783</v>
      </c>
      <c r="D4360" s="1198" t="s">
        <v>2295</v>
      </c>
      <c r="E4360" s="1215">
        <v>60</v>
      </c>
      <c r="F4360" s="1215">
        <v>50</v>
      </c>
      <c r="G4360" s="1209" t="s">
        <v>2082</v>
      </c>
      <c r="H4360" s="1215">
        <v>10</v>
      </c>
      <c r="I4360" s="1198" t="s">
        <v>2078</v>
      </c>
      <c r="J4360" s="1197"/>
      <c r="K4360" s="1198"/>
      <c r="L4360" s="1214">
        <v>9.6000000000000002E-2</v>
      </c>
      <c r="M4360" s="1202">
        <f t="shared" si="35"/>
        <v>0.1585</v>
      </c>
      <c r="N4360" s="1202">
        <v>0.25</v>
      </c>
      <c r="O4360" s="1203">
        <f t="shared" si="36"/>
        <v>0.18609999999999999</v>
      </c>
      <c r="P4360" s="1202">
        <v>0.25</v>
      </c>
      <c r="Q4360" s="1203">
        <f t="shared" si="37"/>
        <v>0.1338</v>
      </c>
      <c r="R4360" s="1202">
        <v>0.15</v>
      </c>
      <c r="S4360" s="1197"/>
      <c r="T4360" s="1197"/>
      <c r="U4360" s="1197"/>
      <c r="V4360" s="1197"/>
      <c r="W4360" s="1197"/>
      <c r="X4360" s="1205" t="s">
        <v>390</v>
      </c>
      <c r="Y4360" s="729"/>
    </row>
    <row r="4361" spans="2:25" customFormat="1" ht="15.75" customHeight="1" x14ac:dyDescent="0.2">
      <c r="B4361" s="1230" t="s">
        <v>2040</v>
      </c>
      <c r="C4361" s="1218" t="s">
        <v>2041</v>
      </c>
      <c r="D4361" s="1198" t="s">
        <v>1638</v>
      </c>
      <c r="E4361" s="1215">
        <v>10</v>
      </c>
      <c r="F4361" s="1215">
        <v>10</v>
      </c>
      <c r="G4361" s="1209">
        <v>95</v>
      </c>
      <c r="H4361" s="1215">
        <v>0</v>
      </c>
      <c r="I4361" s="1221" t="s">
        <v>1144</v>
      </c>
      <c r="J4361" s="1197"/>
      <c r="K4361" s="1198"/>
      <c r="L4361" s="1214">
        <v>0.105</v>
      </c>
      <c r="M4361" s="1202">
        <f t="shared" si="35"/>
        <v>0.1585</v>
      </c>
      <c r="N4361" s="1202">
        <v>0.25</v>
      </c>
      <c r="O4361" s="1203">
        <f t="shared" si="36"/>
        <v>0.18609999999999999</v>
      </c>
      <c r="P4361" s="1202">
        <v>0.25</v>
      </c>
      <c r="Q4361" s="1203">
        <f t="shared" si="37"/>
        <v>0.1338</v>
      </c>
      <c r="R4361" s="1202">
        <v>0.15</v>
      </c>
      <c r="S4361" s="1197"/>
      <c r="T4361" s="1197"/>
      <c r="U4361" s="1197"/>
      <c r="V4361" s="1197"/>
      <c r="W4361" s="1197"/>
      <c r="X4361" s="1205" t="s">
        <v>2045</v>
      </c>
      <c r="Y4361" s="729"/>
    </row>
    <row r="4362" spans="2:25" customFormat="1" ht="15.75" customHeight="1" x14ac:dyDescent="0.2">
      <c r="B4362" s="1230" t="s">
        <v>2046</v>
      </c>
      <c r="C4362" s="1218" t="s">
        <v>2041</v>
      </c>
      <c r="D4362" s="1198" t="s">
        <v>1638</v>
      </c>
      <c r="E4362" s="1215">
        <v>20</v>
      </c>
      <c r="F4362" s="1215">
        <v>20</v>
      </c>
      <c r="G4362" s="1209">
        <v>200</v>
      </c>
      <c r="H4362" s="1215">
        <v>0</v>
      </c>
      <c r="I4362" s="1221" t="s">
        <v>1145</v>
      </c>
      <c r="J4362" s="1197"/>
      <c r="K4362" s="1198"/>
      <c r="L4362" s="1214">
        <v>0.1</v>
      </c>
      <c r="M4362" s="1202">
        <f t="shared" si="35"/>
        <v>0.1585</v>
      </c>
      <c r="N4362" s="1202">
        <v>0.25</v>
      </c>
      <c r="O4362" s="1203">
        <f t="shared" si="36"/>
        <v>0.18609999999999999</v>
      </c>
      <c r="P4362" s="1202">
        <v>0.25</v>
      </c>
      <c r="Q4362" s="1203">
        <f t="shared" si="37"/>
        <v>0.1338</v>
      </c>
      <c r="R4362" s="1202">
        <v>0.15</v>
      </c>
      <c r="S4362" s="1197"/>
      <c r="T4362" s="1197"/>
      <c r="U4362" s="1197"/>
      <c r="V4362" s="1197"/>
      <c r="W4362" s="1197"/>
      <c r="X4362" s="1205" t="s">
        <v>2045</v>
      </c>
      <c r="Y4362" s="729"/>
    </row>
    <row r="4363" spans="2:25" customFormat="1" ht="15.75" customHeight="1" x14ac:dyDescent="0.2">
      <c r="B4363" s="1230" t="s">
        <v>2050</v>
      </c>
      <c r="C4363" s="1218" t="s">
        <v>2041</v>
      </c>
      <c r="D4363" s="1198" t="s">
        <v>1638</v>
      </c>
      <c r="E4363" s="1215">
        <v>30</v>
      </c>
      <c r="F4363" s="1215">
        <v>30</v>
      </c>
      <c r="G4363" s="1209">
        <v>315</v>
      </c>
      <c r="H4363" s="1215">
        <v>0</v>
      </c>
      <c r="I4363" s="1221" t="s">
        <v>1146</v>
      </c>
      <c r="J4363" s="1197"/>
      <c r="K4363" s="1198"/>
      <c r="L4363" s="1214">
        <v>9.5000000000000001E-2</v>
      </c>
      <c r="M4363" s="1202">
        <f t="shared" si="35"/>
        <v>0.1585</v>
      </c>
      <c r="N4363" s="1202">
        <v>0.25</v>
      </c>
      <c r="O4363" s="1203">
        <f t="shared" si="36"/>
        <v>0.18609999999999999</v>
      </c>
      <c r="P4363" s="1202">
        <v>0.25</v>
      </c>
      <c r="Q4363" s="1203">
        <f t="shared" si="37"/>
        <v>0.1338</v>
      </c>
      <c r="R4363" s="1202">
        <v>0.15</v>
      </c>
      <c r="S4363" s="1197"/>
      <c r="T4363" s="1197"/>
      <c r="U4363" s="1197"/>
      <c r="V4363" s="1197"/>
      <c r="W4363" s="1197"/>
      <c r="X4363" s="1205" t="s">
        <v>2045</v>
      </c>
      <c r="Y4363" s="729"/>
    </row>
    <row r="4364" spans="2:25" customFormat="1" ht="15.75" customHeight="1" x14ac:dyDescent="0.2">
      <c r="B4364" s="1230" t="s">
        <v>2083</v>
      </c>
      <c r="C4364" s="1218" t="s">
        <v>783</v>
      </c>
      <c r="D4364" s="1198" t="s">
        <v>1638</v>
      </c>
      <c r="E4364" s="1215">
        <v>600</v>
      </c>
      <c r="F4364" s="1215">
        <v>600</v>
      </c>
      <c r="G4364" s="1209">
        <v>8571</v>
      </c>
      <c r="H4364" s="1215">
        <v>0</v>
      </c>
      <c r="I4364" s="1221" t="s">
        <v>2065</v>
      </c>
      <c r="J4364" s="1197"/>
      <c r="K4364" s="1198"/>
      <c r="L4364" s="1214">
        <v>7.0000000000000007E-2</v>
      </c>
      <c r="M4364" s="1202">
        <f t="shared" si="35"/>
        <v>0.14150000000000001</v>
      </c>
      <c r="N4364" s="1202">
        <v>0.23300000000000001</v>
      </c>
      <c r="O4364" s="1203">
        <f t="shared" si="36"/>
        <v>0.16910000000000003</v>
      </c>
      <c r="P4364" s="1202">
        <v>0.23300000000000001</v>
      </c>
      <c r="Q4364" s="1203">
        <f t="shared" si="37"/>
        <v>0.12380000000000002</v>
      </c>
      <c r="R4364" s="1202">
        <v>0.14000000000000001</v>
      </c>
      <c r="S4364" s="1197"/>
      <c r="T4364" s="1197"/>
      <c r="U4364" s="1197"/>
      <c r="V4364" s="1197"/>
      <c r="W4364" s="1197"/>
      <c r="X4364" s="1205" t="s">
        <v>1851</v>
      </c>
      <c r="Y4364" s="729"/>
    </row>
    <row r="4365" spans="2:25" customFormat="1" ht="15.75" customHeight="1" x14ac:dyDescent="0.2">
      <c r="B4365" s="1230" t="s">
        <v>2084</v>
      </c>
      <c r="C4365" s="1218" t="s">
        <v>783</v>
      </c>
      <c r="D4365" s="1198" t="s">
        <v>1638</v>
      </c>
      <c r="E4365" s="1215">
        <v>600</v>
      </c>
      <c r="F4365" s="1215">
        <v>600</v>
      </c>
      <c r="G4365" s="1209">
        <v>7500</v>
      </c>
      <c r="H4365" s="1215">
        <v>0</v>
      </c>
      <c r="I4365" s="1221" t="s">
        <v>2065</v>
      </c>
      <c r="J4365" s="1197"/>
      <c r="K4365" s="1198"/>
      <c r="L4365" s="1214">
        <v>0.08</v>
      </c>
      <c r="M4365" s="1202">
        <f t="shared" si="35"/>
        <v>0.14150000000000001</v>
      </c>
      <c r="N4365" s="1202">
        <v>0.23300000000000001</v>
      </c>
      <c r="O4365" s="1203">
        <f t="shared" si="36"/>
        <v>0.16910000000000003</v>
      </c>
      <c r="P4365" s="1202">
        <v>0.23300000000000001</v>
      </c>
      <c r="Q4365" s="1203">
        <f t="shared" si="37"/>
        <v>0.12380000000000002</v>
      </c>
      <c r="R4365" s="1202">
        <v>0.14000000000000001</v>
      </c>
      <c r="S4365" s="1197"/>
      <c r="T4365" s="1197"/>
      <c r="U4365" s="1197"/>
      <c r="V4365" s="1197"/>
      <c r="W4365" s="1197"/>
      <c r="X4365" s="1205" t="s">
        <v>1851</v>
      </c>
      <c r="Y4365" s="729"/>
    </row>
    <row r="4366" spans="2:25" customFormat="1" ht="15.75" customHeight="1" x14ac:dyDescent="0.2">
      <c r="B4366" s="1230" t="s">
        <v>2084</v>
      </c>
      <c r="C4366" s="1218" t="s">
        <v>783</v>
      </c>
      <c r="D4366" s="1198" t="s">
        <v>1638</v>
      </c>
      <c r="E4366" s="1215">
        <v>2000</v>
      </c>
      <c r="F4366" s="1215">
        <v>2000</v>
      </c>
      <c r="G4366" s="1209">
        <v>25000</v>
      </c>
      <c r="H4366" s="1215">
        <v>0</v>
      </c>
      <c r="I4366" s="1221" t="s">
        <v>2065</v>
      </c>
      <c r="J4366" s="1197"/>
      <c r="K4366" s="1198"/>
      <c r="L4366" s="1214">
        <v>0.08</v>
      </c>
      <c r="M4366" s="1202">
        <f t="shared" si="35"/>
        <v>0.14150000000000001</v>
      </c>
      <c r="N4366" s="1202">
        <v>0.23300000000000001</v>
      </c>
      <c r="O4366" s="1203">
        <f t="shared" si="36"/>
        <v>0.16910000000000003</v>
      </c>
      <c r="P4366" s="1202">
        <v>0.23300000000000001</v>
      </c>
      <c r="Q4366" s="1203">
        <f t="shared" si="37"/>
        <v>0.12380000000000002</v>
      </c>
      <c r="R4366" s="1202">
        <v>0.14000000000000001</v>
      </c>
      <c r="S4366" s="1197"/>
      <c r="T4366" s="1197"/>
      <c r="U4366" s="1197"/>
      <c r="V4366" s="1197"/>
      <c r="W4366" s="1197"/>
      <c r="X4366" s="1205" t="s">
        <v>1851</v>
      </c>
      <c r="Y4366" s="729"/>
    </row>
    <row r="4367" spans="2:25" customFormat="1" ht="15.75" customHeight="1" x14ac:dyDescent="0.2">
      <c r="B4367" s="1230" t="s">
        <v>2084</v>
      </c>
      <c r="C4367" s="1218" t="s">
        <v>783</v>
      </c>
      <c r="D4367" s="1198" t="s">
        <v>1638</v>
      </c>
      <c r="E4367" s="1215">
        <v>5000</v>
      </c>
      <c r="F4367" s="1215">
        <v>5000</v>
      </c>
      <c r="G4367" s="1209">
        <v>62500</v>
      </c>
      <c r="H4367" s="1215">
        <v>0</v>
      </c>
      <c r="I4367" s="1221" t="s">
        <v>2065</v>
      </c>
      <c r="J4367" s="1197"/>
      <c r="K4367" s="1198"/>
      <c r="L4367" s="1214">
        <v>0.08</v>
      </c>
      <c r="M4367" s="1202">
        <f t="shared" si="35"/>
        <v>0.14150000000000001</v>
      </c>
      <c r="N4367" s="1202">
        <v>0.23300000000000001</v>
      </c>
      <c r="O4367" s="1203">
        <f t="shared" si="36"/>
        <v>0.16910000000000003</v>
      </c>
      <c r="P4367" s="1202">
        <v>0.23300000000000001</v>
      </c>
      <c r="Q4367" s="1203">
        <f t="shared" si="37"/>
        <v>0.12380000000000002</v>
      </c>
      <c r="R4367" s="1202">
        <v>0.14000000000000001</v>
      </c>
      <c r="S4367" s="1197"/>
      <c r="T4367" s="1197"/>
      <c r="U4367" s="1197"/>
      <c r="V4367" s="1197"/>
      <c r="W4367" s="1197"/>
      <c r="X4367" s="1205" t="s">
        <v>1851</v>
      </c>
      <c r="Y4367" s="729"/>
    </row>
    <row r="4368" spans="2:25" customFormat="1" ht="15.75" customHeight="1" x14ac:dyDescent="0.2">
      <c r="B4368" s="1230" t="s">
        <v>2084</v>
      </c>
      <c r="C4368" s="1218" t="s">
        <v>783</v>
      </c>
      <c r="D4368" s="1198" t="s">
        <v>1638</v>
      </c>
      <c r="E4368" s="1215">
        <v>10000</v>
      </c>
      <c r="F4368" s="1215">
        <v>10000</v>
      </c>
      <c r="G4368" s="1209">
        <v>125000</v>
      </c>
      <c r="H4368" s="1215">
        <v>0</v>
      </c>
      <c r="I4368" s="1221" t="s">
        <v>2065</v>
      </c>
      <c r="J4368" s="1197"/>
      <c r="K4368" s="1198"/>
      <c r="L4368" s="1214">
        <v>0.08</v>
      </c>
      <c r="M4368" s="1202">
        <f t="shared" si="35"/>
        <v>0.14150000000000001</v>
      </c>
      <c r="N4368" s="1202">
        <v>0.23300000000000001</v>
      </c>
      <c r="O4368" s="1203">
        <f t="shared" si="36"/>
        <v>0.16910000000000003</v>
      </c>
      <c r="P4368" s="1202">
        <v>0.23300000000000001</v>
      </c>
      <c r="Q4368" s="1203">
        <f t="shared" si="37"/>
        <v>0.12380000000000002</v>
      </c>
      <c r="R4368" s="1202">
        <v>0.14000000000000001</v>
      </c>
      <c r="S4368" s="1197"/>
      <c r="T4368" s="1197"/>
      <c r="U4368" s="1197"/>
      <c r="V4368" s="1197"/>
      <c r="W4368" s="1197"/>
      <c r="X4368" s="1205" t="s">
        <v>1851</v>
      </c>
      <c r="Y4368" s="729"/>
    </row>
    <row r="4369" spans="2:25" customFormat="1" ht="15.75" customHeight="1" x14ac:dyDescent="0.2">
      <c r="B4369" s="1230" t="s">
        <v>2085</v>
      </c>
      <c r="C4369" s="1218" t="s">
        <v>2041</v>
      </c>
      <c r="D4369" s="1198" t="s">
        <v>1638</v>
      </c>
      <c r="E4369" s="1215">
        <v>600</v>
      </c>
      <c r="F4369" s="1215">
        <v>600</v>
      </c>
      <c r="G4369" s="1209">
        <v>8571</v>
      </c>
      <c r="H4369" s="1215">
        <v>0</v>
      </c>
      <c r="I4369" s="1221" t="s">
        <v>2065</v>
      </c>
      <c r="J4369" s="1197"/>
      <c r="K4369" s="1198"/>
      <c r="L4369" s="1214">
        <v>7.0000000000000007E-2</v>
      </c>
      <c r="M4369" s="1202">
        <f t="shared" si="35"/>
        <v>0.14150000000000001</v>
      </c>
      <c r="N4369" s="1202">
        <v>0.23300000000000001</v>
      </c>
      <c r="O4369" s="1203">
        <f t="shared" si="36"/>
        <v>0.16910000000000003</v>
      </c>
      <c r="P4369" s="1202">
        <v>0.23300000000000001</v>
      </c>
      <c r="Q4369" s="1203">
        <f t="shared" si="37"/>
        <v>0.12380000000000002</v>
      </c>
      <c r="R4369" s="1202">
        <v>0.14000000000000001</v>
      </c>
      <c r="S4369" s="1197"/>
      <c r="T4369" s="1197"/>
      <c r="U4369" s="1197"/>
      <c r="V4369" s="1197"/>
      <c r="W4369" s="1197"/>
      <c r="X4369" s="1205" t="s">
        <v>1851</v>
      </c>
      <c r="Y4369" s="729"/>
    </row>
    <row r="4370" spans="2:25" customFormat="1" ht="15.75" customHeight="1" x14ac:dyDescent="0.2">
      <c r="B4370" s="1230" t="s">
        <v>2084</v>
      </c>
      <c r="C4370" s="1218" t="s">
        <v>2041</v>
      </c>
      <c r="D4370" s="1198" t="s">
        <v>1638</v>
      </c>
      <c r="E4370" s="1215">
        <v>600</v>
      </c>
      <c r="F4370" s="1215">
        <v>600</v>
      </c>
      <c r="G4370" s="1209">
        <v>7500</v>
      </c>
      <c r="H4370" s="1215">
        <v>0</v>
      </c>
      <c r="I4370" s="1221" t="s">
        <v>2065</v>
      </c>
      <c r="J4370" s="1197"/>
      <c r="K4370" s="1198"/>
      <c r="L4370" s="1214">
        <v>0.08</v>
      </c>
      <c r="M4370" s="1202">
        <f t="shared" si="35"/>
        <v>0.14150000000000001</v>
      </c>
      <c r="N4370" s="1202">
        <v>0.23300000000000001</v>
      </c>
      <c r="O4370" s="1203">
        <f t="shared" si="36"/>
        <v>0.16910000000000003</v>
      </c>
      <c r="P4370" s="1202">
        <v>0.23300000000000001</v>
      </c>
      <c r="Q4370" s="1203">
        <f t="shared" si="37"/>
        <v>0.12380000000000002</v>
      </c>
      <c r="R4370" s="1202">
        <v>0.14000000000000001</v>
      </c>
      <c r="S4370" s="1197"/>
      <c r="T4370" s="1197"/>
      <c r="U4370" s="1197"/>
      <c r="V4370" s="1197"/>
      <c r="W4370" s="1197"/>
      <c r="X4370" s="1205" t="s">
        <v>1851</v>
      </c>
      <c r="Y4370" s="729"/>
    </row>
    <row r="4371" spans="2:25" customFormat="1" ht="15.75" customHeight="1" x14ac:dyDescent="0.2">
      <c r="B4371" s="1230" t="s">
        <v>2086</v>
      </c>
      <c r="C4371" s="1218" t="s">
        <v>783</v>
      </c>
      <c r="D4371" s="1198" t="s">
        <v>1638</v>
      </c>
      <c r="E4371" s="1215">
        <v>600</v>
      </c>
      <c r="F4371" s="1215">
        <v>600</v>
      </c>
      <c r="G4371" s="1209">
        <v>8571</v>
      </c>
      <c r="H4371" s="1215">
        <v>0</v>
      </c>
      <c r="I4371" s="1221" t="s">
        <v>2065</v>
      </c>
      <c r="J4371" s="1197"/>
      <c r="K4371" s="1198"/>
      <c r="L4371" s="1214">
        <v>7.0000000000000007E-2</v>
      </c>
      <c r="M4371" s="1202">
        <f t="shared" si="35"/>
        <v>0.14150000000000001</v>
      </c>
      <c r="N4371" s="1202">
        <v>0.23300000000000001</v>
      </c>
      <c r="O4371" s="1203">
        <f t="shared" si="36"/>
        <v>0.16910000000000003</v>
      </c>
      <c r="P4371" s="1202">
        <v>0.23300000000000001</v>
      </c>
      <c r="Q4371" s="1203">
        <f t="shared" si="37"/>
        <v>0.12380000000000002</v>
      </c>
      <c r="R4371" s="1202">
        <v>0.14000000000000001</v>
      </c>
      <c r="S4371" s="1197"/>
      <c r="T4371" s="1197"/>
      <c r="U4371" s="1197"/>
      <c r="V4371" s="1197"/>
      <c r="W4371" s="1197"/>
      <c r="X4371" s="1205" t="s">
        <v>1851</v>
      </c>
      <c r="Y4371" s="729"/>
    </row>
    <row r="4372" spans="2:25" customFormat="1" ht="15.75" customHeight="1" x14ac:dyDescent="0.2">
      <c r="B4372" s="1230" t="s">
        <v>2087</v>
      </c>
      <c r="C4372" s="1218" t="s">
        <v>783</v>
      </c>
      <c r="D4372" s="1198" t="s">
        <v>1638</v>
      </c>
      <c r="E4372" s="1215">
        <v>2000</v>
      </c>
      <c r="F4372" s="1215">
        <v>2000</v>
      </c>
      <c r="G4372" s="1209">
        <v>29850</v>
      </c>
      <c r="H4372" s="1215">
        <v>0</v>
      </c>
      <c r="I4372" s="1221" t="s">
        <v>2065</v>
      </c>
      <c r="J4372" s="1197"/>
      <c r="K4372" s="1198"/>
      <c r="L4372" s="1214">
        <v>6.7000000000000004E-2</v>
      </c>
      <c r="M4372" s="1202">
        <f t="shared" si="35"/>
        <v>0.13750000000000001</v>
      </c>
      <c r="N4372" s="1202">
        <v>0.22900000000000001</v>
      </c>
      <c r="O4372" s="1203">
        <f t="shared" si="36"/>
        <v>0.16510000000000002</v>
      </c>
      <c r="P4372" s="1202">
        <v>0.22900000000000001</v>
      </c>
      <c r="Q4372" s="1203">
        <f t="shared" si="37"/>
        <v>0.11980000000000002</v>
      </c>
      <c r="R4372" s="1202">
        <v>0.13600000000000001</v>
      </c>
      <c r="S4372" s="1197"/>
      <c r="T4372" s="1197"/>
      <c r="U4372" s="1197"/>
      <c r="V4372" s="1197"/>
      <c r="W4372" s="1197"/>
      <c r="X4372" s="1205" t="s">
        <v>1851</v>
      </c>
      <c r="Y4372" s="729"/>
    </row>
    <row r="4373" spans="2:25" customFormat="1" ht="15.75" customHeight="1" x14ac:dyDescent="0.2">
      <c r="B4373" s="1230" t="s">
        <v>2088</v>
      </c>
      <c r="C4373" s="1218" t="s">
        <v>783</v>
      </c>
      <c r="D4373" s="1198" t="s">
        <v>1638</v>
      </c>
      <c r="E4373" s="1215">
        <v>5000</v>
      </c>
      <c r="F4373" s="1215">
        <v>5000</v>
      </c>
      <c r="G4373" s="1209">
        <v>78125</v>
      </c>
      <c r="H4373" s="1215">
        <v>0</v>
      </c>
      <c r="I4373" s="1221" t="s">
        <v>2065</v>
      </c>
      <c r="J4373" s="1197"/>
      <c r="K4373" s="1198"/>
      <c r="L4373" s="1214">
        <v>6.4000000000000001E-2</v>
      </c>
      <c r="M4373" s="1202">
        <f t="shared" si="35"/>
        <v>0.13250000000000001</v>
      </c>
      <c r="N4373" s="1202">
        <v>0.224</v>
      </c>
      <c r="O4373" s="1203">
        <f t="shared" si="36"/>
        <v>0.16010000000000002</v>
      </c>
      <c r="P4373" s="1202">
        <v>0.224</v>
      </c>
      <c r="Q4373" s="1203">
        <f t="shared" si="37"/>
        <v>0.11480000000000001</v>
      </c>
      <c r="R4373" s="1202">
        <v>0.13100000000000001</v>
      </c>
      <c r="S4373" s="1197"/>
      <c r="T4373" s="1197"/>
      <c r="U4373" s="1197"/>
      <c r="V4373" s="1197"/>
      <c r="W4373" s="1197"/>
      <c r="X4373" s="1205" t="s">
        <v>1851</v>
      </c>
      <c r="Y4373" s="729"/>
    </row>
    <row r="4374" spans="2:25" customFormat="1" ht="15.75" customHeight="1" x14ac:dyDescent="0.2">
      <c r="B4374" s="1230" t="s">
        <v>2089</v>
      </c>
      <c r="C4374" s="1218" t="s">
        <v>783</v>
      </c>
      <c r="D4374" s="1198" t="s">
        <v>1638</v>
      </c>
      <c r="E4374" s="1215">
        <v>10000</v>
      </c>
      <c r="F4374" s="1215">
        <v>10000</v>
      </c>
      <c r="G4374" s="1209">
        <v>166666</v>
      </c>
      <c r="H4374" s="1215">
        <v>0</v>
      </c>
      <c r="I4374" s="1221" t="s">
        <v>2065</v>
      </c>
      <c r="J4374" s="1197"/>
      <c r="K4374" s="1198"/>
      <c r="L4374" s="1214">
        <v>0.06</v>
      </c>
      <c r="M4374" s="1202">
        <f t="shared" si="35"/>
        <v>0.1265</v>
      </c>
      <c r="N4374" s="1202">
        <v>0.218</v>
      </c>
      <c r="O4374" s="1203">
        <f t="shared" si="36"/>
        <v>0.15410000000000001</v>
      </c>
      <c r="P4374" s="1202">
        <v>0.218</v>
      </c>
      <c r="Q4374" s="1203">
        <f t="shared" si="37"/>
        <v>0.10880000000000001</v>
      </c>
      <c r="R4374" s="1202">
        <v>0.125</v>
      </c>
      <c r="S4374" s="1197"/>
      <c r="T4374" s="1197"/>
      <c r="U4374" s="1197"/>
      <c r="V4374" s="1197"/>
      <c r="W4374" s="1197"/>
      <c r="X4374" s="1205" t="s">
        <v>1851</v>
      </c>
      <c r="Y4374" s="729"/>
    </row>
    <row r="4375" spans="2:25" customFormat="1" ht="15.75" customHeight="1" x14ac:dyDescent="0.2">
      <c r="B4375" s="1230" t="s">
        <v>2086</v>
      </c>
      <c r="C4375" s="1218" t="s">
        <v>2041</v>
      </c>
      <c r="D4375" s="1198" t="s">
        <v>1638</v>
      </c>
      <c r="E4375" s="1215">
        <v>600</v>
      </c>
      <c r="F4375" s="1215">
        <v>600</v>
      </c>
      <c r="G4375" s="1209">
        <v>8571</v>
      </c>
      <c r="H4375" s="1215">
        <v>0</v>
      </c>
      <c r="I4375" s="1221" t="s">
        <v>2065</v>
      </c>
      <c r="J4375" s="1197"/>
      <c r="K4375" s="1198"/>
      <c r="L4375" s="1214">
        <v>7.0000000000000007E-2</v>
      </c>
      <c r="M4375" s="1202">
        <f t="shared" si="35"/>
        <v>0.14150000000000001</v>
      </c>
      <c r="N4375" s="1202">
        <v>0.23300000000000001</v>
      </c>
      <c r="O4375" s="1203">
        <f t="shared" si="36"/>
        <v>0.16910000000000003</v>
      </c>
      <c r="P4375" s="1202">
        <v>0.23300000000000001</v>
      </c>
      <c r="Q4375" s="1203">
        <f t="shared" si="37"/>
        <v>0.12380000000000002</v>
      </c>
      <c r="R4375" s="1202">
        <v>0.14000000000000001</v>
      </c>
      <c r="S4375" s="1197"/>
      <c r="T4375" s="1197"/>
      <c r="U4375" s="1197"/>
      <c r="V4375" s="1197"/>
      <c r="W4375" s="1197"/>
      <c r="X4375" s="1205" t="s">
        <v>1851</v>
      </c>
      <c r="Y4375" s="729"/>
    </row>
    <row r="4376" spans="2:25" customFormat="1" ht="15.75" customHeight="1" x14ac:dyDescent="0.2">
      <c r="B4376" s="1230" t="s">
        <v>2087</v>
      </c>
      <c r="C4376" s="1218" t="s">
        <v>2041</v>
      </c>
      <c r="D4376" s="1198" t="s">
        <v>1638</v>
      </c>
      <c r="E4376" s="1215">
        <v>2000</v>
      </c>
      <c r="F4376" s="1215">
        <v>2000</v>
      </c>
      <c r="G4376" s="1209">
        <v>29850</v>
      </c>
      <c r="H4376" s="1215">
        <v>0</v>
      </c>
      <c r="I4376" s="1221" t="s">
        <v>2065</v>
      </c>
      <c r="J4376" s="1197"/>
      <c r="K4376" s="1198"/>
      <c r="L4376" s="1214">
        <v>6.7000000000000004E-2</v>
      </c>
      <c r="M4376" s="1202">
        <f t="shared" si="35"/>
        <v>0.13750000000000001</v>
      </c>
      <c r="N4376" s="1202">
        <v>0.22900000000000001</v>
      </c>
      <c r="O4376" s="1203">
        <f t="shared" si="36"/>
        <v>0.16510000000000002</v>
      </c>
      <c r="P4376" s="1202">
        <v>0.22900000000000001</v>
      </c>
      <c r="Q4376" s="1203">
        <f t="shared" si="37"/>
        <v>0.11980000000000002</v>
      </c>
      <c r="R4376" s="1202">
        <v>0.13600000000000001</v>
      </c>
      <c r="S4376" s="1197"/>
      <c r="T4376" s="1197"/>
      <c r="U4376" s="1197"/>
      <c r="V4376" s="1197"/>
      <c r="W4376" s="1197"/>
      <c r="X4376" s="1205" t="s">
        <v>1851</v>
      </c>
      <c r="Y4376" s="729"/>
    </row>
    <row r="4377" spans="2:25" customFormat="1" ht="15.75" customHeight="1" x14ac:dyDescent="0.2">
      <c r="B4377" s="1230" t="s">
        <v>2088</v>
      </c>
      <c r="C4377" s="1218" t="s">
        <v>2041</v>
      </c>
      <c r="D4377" s="1198" t="s">
        <v>1638</v>
      </c>
      <c r="E4377" s="1215">
        <v>5000</v>
      </c>
      <c r="F4377" s="1215">
        <v>5000</v>
      </c>
      <c r="G4377" s="1209">
        <v>78125</v>
      </c>
      <c r="H4377" s="1215">
        <v>0</v>
      </c>
      <c r="I4377" s="1221" t="s">
        <v>2065</v>
      </c>
      <c r="J4377" s="1197"/>
      <c r="K4377" s="1198"/>
      <c r="L4377" s="1214">
        <v>6.4000000000000001E-2</v>
      </c>
      <c r="M4377" s="1202">
        <f t="shared" si="35"/>
        <v>0.13250000000000001</v>
      </c>
      <c r="N4377" s="1202">
        <v>0.224</v>
      </c>
      <c r="O4377" s="1203">
        <f t="shared" si="36"/>
        <v>0.16010000000000002</v>
      </c>
      <c r="P4377" s="1202">
        <v>0.224</v>
      </c>
      <c r="Q4377" s="1203">
        <f t="shared" si="37"/>
        <v>0.11480000000000001</v>
      </c>
      <c r="R4377" s="1202">
        <v>0.13100000000000001</v>
      </c>
      <c r="S4377" s="1197"/>
      <c r="T4377" s="1197"/>
      <c r="U4377" s="1197"/>
      <c r="V4377" s="1197"/>
      <c r="W4377" s="1197"/>
      <c r="X4377" s="1205" t="s">
        <v>1851</v>
      </c>
      <c r="Y4377" s="729"/>
    </row>
    <row r="4378" spans="2:25" customFormat="1" ht="15.75" customHeight="1" x14ac:dyDescent="0.2">
      <c r="B4378" s="1230" t="s">
        <v>2089</v>
      </c>
      <c r="C4378" s="1218" t="s">
        <v>2041</v>
      </c>
      <c r="D4378" s="1198" t="s">
        <v>1638</v>
      </c>
      <c r="E4378" s="1215">
        <v>10000</v>
      </c>
      <c r="F4378" s="1215">
        <v>10000</v>
      </c>
      <c r="G4378" s="1209">
        <v>166666</v>
      </c>
      <c r="H4378" s="1215">
        <v>0</v>
      </c>
      <c r="I4378" s="1221" t="s">
        <v>2065</v>
      </c>
      <c r="J4378" s="1197"/>
      <c r="K4378" s="1198"/>
      <c r="L4378" s="1222">
        <v>0.06</v>
      </c>
      <c r="M4378" s="1202">
        <f t="shared" si="35"/>
        <v>0.1265</v>
      </c>
      <c r="N4378" s="1202">
        <v>0.218</v>
      </c>
      <c r="O4378" s="1203">
        <f t="shared" si="36"/>
        <v>0.15410000000000001</v>
      </c>
      <c r="P4378" s="1202">
        <v>0.218</v>
      </c>
      <c r="Q4378" s="1203">
        <f t="shared" si="37"/>
        <v>0.10880000000000001</v>
      </c>
      <c r="R4378" s="1202">
        <v>0.125</v>
      </c>
      <c r="S4378" s="1197"/>
      <c r="T4378" s="1197"/>
      <c r="U4378" s="1197"/>
      <c r="V4378" s="1197"/>
      <c r="W4378" s="1197"/>
      <c r="X4378" s="1205" t="s">
        <v>1851</v>
      </c>
      <c r="Y4378" s="729"/>
    </row>
    <row r="4379" spans="2:25" customFormat="1" ht="15.75" customHeight="1" x14ac:dyDescent="0.2">
      <c r="B4379" s="1231" t="s">
        <v>2090</v>
      </c>
      <c r="C4379" s="1224"/>
      <c r="D4379" s="1224"/>
      <c r="E4379" s="1223"/>
      <c r="F4379" s="1223"/>
      <c r="G4379" s="1224"/>
      <c r="H4379" s="1223"/>
      <c r="I4379" s="1224"/>
      <c r="J4379" s="1223"/>
      <c r="K4379" s="1224"/>
      <c r="L4379" s="1223"/>
      <c r="M4379" s="1223"/>
      <c r="N4379" s="1223"/>
      <c r="O4379" s="1223"/>
      <c r="P4379" s="1223"/>
      <c r="Q4379" s="1223"/>
      <c r="R4379" s="1223"/>
      <c r="S4379" s="1223"/>
      <c r="T4379" s="1223"/>
      <c r="U4379" s="1223"/>
      <c r="V4379" s="1223"/>
      <c r="W4379" s="1223"/>
      <c r="X4379" s="1224"/>
      <c r="Y4379" s="729"/>
    </row>
    <row r="4380" spans="2:25" customFormat="1" ht="15.75" customHeight="1" x14ac:dyDescent="0.2">
      <c r="B4380" s="1231" t="s">
        <v>760</v>
      </c>
      <c r="C4380" s="1224"/>
      <c r="D4380" s="1224"/>
      <c r="E4380" s="1223"/>
      <c r="F4380" s="1223"/>
      <c r="G4380" s="1224"/>
      <c r="H4380" s="1223"/>
      <c r="I4380" s="1224"/>
      <c r="J4380" s="1223"/>
      <c r="K4380" s="1224"/>
      <c r="L4380" s="1223"/>
      <c r="M4380" s="1223"/>
      <c r="N4380" s="1223"/>
      <c r="O4380" s="1223"/>
      <c r="P4380" s="1223"/>
      <c r="Q4380" s="1223"/>
      <c r="R4380" s="1223"/>
      <c r="S4380" s="1223"/>
      <c r="T4380" s="1223"/>
      <c r="U4380" s="1223"/>
      <c r="V4380" s="1223"/>
      <c r="W4380" s="1223"/>
      <c r="X4380" s="1224"/>
      <c r="Y4380" s="729"/>
    </row>
    <row r="4381" spans="2:25" customFormat="1" ht="15.75" customHeight="1" thickBot="1" x14ac:dyDescent="0.25">
      <c r="B4381" s="1232"/>
      <c r="C4381" s="1226"/>
      <c r="D4381" s="1226"/>
      <c r="E4381" s="1225"/>
      <c r="F4381" s="1225"/>
      <c r="G4381" s="1226"/>
      <c r="H4381" s="1225"/>
      <c r="I4381" s="1226"/>
      <c r="J4381" s="1225"/>
      <c r="K4381" s="1226"/>
      <c r="L4381" s="1225"/>
      <c r="M4381" s="1225"/>
      <c r="N4381" s="1225"/>
      <c r="O4381" s="1225"/>
      <c r="P4381" s="1225"/>
      <c r="Q4381" s="1225"/>
      <c r="R4381" s="1225"/>
      <c r="S4381" s="1225"/>
      <c r="T4381" s="1225"/>
      <c r="U4381" s="1225"/>
      <c r="V4381" s="1225"/>
      <c r="W4381" s="1225"/>
      <c r="X4381" s="1226"/>
      <c r="Y4381" s="700"/>
    </row>
    <row r="4382" spans="2:25" customFormat="1" ht="15.75" customHeight="1" thickTop="1" x14ac:dyDescent="0.2">
      <c r="B4382" s="3986" t="str">
        <f>+B4131</f>
        <v>.</v>
      </c>
      <c r="C4382" s="3986"/>
      <c r="D4382" s="3986"/>
    </row>
    <row r="4383" spans="2:25" customFormat="1" ht="15.75" customHeight="1" thickBot="1" x14ac:dyDescent="0.25">
      <c r="B4383" s="796"/>
      <c r="C4383" s="796"/>
      <c r="D4383" s="796"/>
    </row>
    <row r="4384" spans="2:25" customFormat="1" ht="15.75" customHeight="1" thickTop="1" x14ac:dyDescent="0.2">
      <c r="B4384" s="3967" t="s">
        <v>1412</v>
      </c>
      <c r="C4384" s="3968"/>
      <c r="D4384" s="3968"/>
      <c r="E4384" s="3968"/>
      <c r="F4384" s="3969"/>
    </row>
    <row r="4385" spans="2:6" customFormat="1" ht="28.5" customHeight="1" x14ac:dyDescent="0.2">
      <c r="B4385" s="405" t="s">
        <v>64</v>
      </c>
      <c r="C4385" s="767" t="s">
        <v>535</v>
      </c>
      <c r="D4385" s="767" t="s">
        <v>1413</v>
      </c>
      <c r="E4385" s="397" t="s">
        <v>1414</v>
      </c>
      <c r="F4385" s="433" t="s">
        <v>1415</v>
      </c>
    </row>
    <row r="4386" spans="2:6" customFormat="1" ht="15.75" customHeight="1" x14ac:dyDescent="0.2">
      <c r="B4386" s="42" t="s">
        <v>1416</v>
      </c>
      <c r="C4386" s="44">
        <v>9.99</v>
      </c>
      <c r="D4386" s="1103" t="s">
        <v>1417</v>
      </c>
      <c r="E4386" s="775">
        <v>0.2</v>
      </c>
      <c r="F4386" s="1104">
        <v>0.15</v>
      </c>
    </row>
    <row r="4387" spans="2:6" customFormat="1" ht="15.75" customHeight="1" x14ac:dyDescent="0.2">
      <c r="B4387" s="42" t="s">
        <v>1418</v>
      </c>
      <c r="C4387" s="44">
        <v>14.99</v>
      </c>
      <c r="D4387" s="1103" t="s">
        <v>1419</v>
      </c>
      <c r="E4387" s="775">
        <v>0.15</v>
      </c>
      <c r="F4387" s="1104">
        <v>0.1</v>
      </c>
    </row>
    <row r="4388" spans="2:6" customFormat="1" ht="15.75" customHeight="1" x14ac:dyDescent="0.2">
      <c r="B4388" s="42" t="s">
        <v>1420</v>
      </c>
      <c r="C4388" s="44">
        <v>19.989999999999998</v>
      </c>
      <c r="D4388" s="1103" t="s">
        <v>1720</v>
      </c>
      <c r="E4388" s="1105" t="s">
        <v>1882</v>
      </c>
      <c r="F4388" s="1106" t="s">
        <v>1882</v>
      </c>
    </row>
    <row r="4389" spans="2:6" customFormat="1" ht="15.75" customHeight="1" x14ac:dyDescent="0.2">
      <c r="B4389" s="42" t="s">
        <v>1421</v>
      </c>
      <c r="C4389" s="44">
        <v>39.99</v>
      </c>
      <c r="D4389" s="1103" t="s">
        <v>1720</v>
      </c>
      <c r="E4389" s="1105" t="s">
        <v>1882</v>
      </c>
      <c r="F4389" s="1106" t="s">
        <v>1882</v>
      </c>
    </row>
    <row r="4390" spans="2:6" customFormat="1" ht="15.75" customHeight="1" x14ac:dyDescent="0.2">
      <c r="B4390" s="3970" t="s">
        <v>1996</v>
      </c>
      <c r="C4390" s="3971"/>
      <c r="D4390" s="3971"/>
      <c r="E4390" s="772"/>
      <c r="F4390" s="729"/>
    </row>
    <row r="4391" spans="2:6" customFormat="1" ht="9" customHeight="1" thickBot="1" x14ac:dyDescent="0.25">
      <c r="B4391" s="698"/>
      <c r="C4391" s="699"/>
      <c r="D4391" s="773"/>
      <c r="E4391" s="776"/>
      <c r="F4391" s="700"/>
    </row>
    <row r="4392" spans="2:6" customFormat="1" ht="15.75" customHeight="1" thickTop="1" x14ac:dyDescent="0.2">
      <c r="B4392" s="3987" t="str">
        <f>+B4382</f>
        <v>.</v>
      </c>
      <c r="C4392" s="3987"/>
      <c r="D4392" s="796"/>
    </row>
    <row r="4393" spans="2:6" customFormat="1" ht="15.75" customHeight="1" thickBot="1" x14ac:dyDescent="0.25">
      <c r="B4393" s="796"/>
      <c r="C4393" s="796"/>
      <c r="D4393" s="796"/>
    </row>
    <row r="4394" spans="2:6" customFormat="1" ht="15.75" customHeight="1" thickTop="1" thickBot="1" x14ac:dyDescent="0.25">
      <c r="B4394" s="3977" t="s">
        <v>1409</v>
      </c>
      <c r="C4394" s="3978"/>
      <c r="D4394" s="3979"/>
    </row>
    <row r="4395" spans="2:6" customFormat="1" ht="15.75" customHeight="1" x14ac:dyDescent="0.2">
      <c r="B4395" s="853" t="s">
        <v>2106</v>
      </c>
      <c r="C4395" s="1098" t="s">
        <v>371</v>
      </c>
      <c r="D4395" s="1099" t="s">
        <v>167</v>
      </c>
    </row>
    <row r="4396" spans="2:6" customFormat="1" ht="15.75" customHeight="1" x14ac:dyDescent="0.2">
      <c r="B4396" s="1100" t="s">
        <v>1410</v>
      </c>
      <c r="C4396" s="1101" t="s">
        <v>1410</v>
      </c>
      <c r="D4396" s="1102" t="s">
        <v>1410</v>
      </c>
    </row>
    <row r="4397" spans="2:6" customFormat="1" ht="15.75" customHeight="1" x14ac:dyDescent="0.2">
      <c r="B4397" s="824">
        <v>1.78</v>
      </c>
      <c r="C4397" s="757">
        <v>4.46</v>
      </c>
      <c r="D4397" s="864">
        <v>8.92</v>
      </c>
    </row>
    <row r="4398" spans="2:6" customFormat="1" ht="15.75" customHeight="1" thickBot="1" x14ac:dyDescent="0.25">
      <c r="B4398" s="4223" t="s">
        <v>1411</v>
      </c>
      <c r="C4398" s="4224"/>
      <c r="D4398" s="4225"/>
    </row>
    <row r="4399" spans="2:6" customFormat="1" ht="15.75" customHeight="1" thickTop="1" x14ac:dyDescent="0.2">
      <c r="B4399" s="3987" t="str">
        <f>+B4392</f>
        <v>.</v>
      </c>
      <c r="C4399" s="3987"/>
      <c r="D4399" s="3987"/>
    </row>
    <row r="4400" spans="2:6" customFormat="1" ht="15.75" customHeight="1" thickBot="1" x14ac:dyDescent="0.25">
      <c r="B4400" s="796"/>
      <c r="C4400" s="796"/>
      <c r="D4400" s="796"/>
    </row>
    <row r="4401" spans="2:4" customFormat="1" ht="17.25" customHeight="1" thickTop="1" x14ac:dyDescent="0.2">
      <c r="B4401" s="4184" t="s">
        <v>552</v>
      </c>
      <c r="C4401" s="3858"/>
      <c r="D4401" s="796"/>
    </row>
    <row r="4402" spans="2:4" customFormat="1" ht="15.75" customHeight="1" thickBot="1" x14ac:dyDescent="0.25">
      <c r="B4402" s="728"/>
      <c r="C4402" s="729"/>
      <c r="D4402" s="796"/>
    </row>
    <row r="4403" spans="2:4" customFormat="1" ht="15.75" customHeight="1" x14ac:dyDescent="0.2">
      <c r="B4403" s="853" t="s">
        <v>1161</v>
      </c>
      <c r="C4403" s="1095" t="s">
        <v>2566</v>
      </c>
      <c r="D4403" s="796"/>
    </row>
    <row r="4404" spans="2:4" customFormat="1" ht="15.75" customHeight="1" x14ac:dyDescent="0.2">
      <c r="B4404" s="824" t="s">
        <v>553</v>
      </c>
      <c r="C4404" s="1096">
        <v>0.05</v>
      </c>
      <c r="D4404" s="796"/>
    </row>
    <row r="4405" spans="2:4" customFormat="1" ht="15.75" customHeight="1" x14ac:dyDescent="0.2">
      <c r="B4405" s="933" t="s">
        <v>554</v>
      </c>
      <c r="C4405" s="1097">
        <v>0.06</v>
      </c>
      <c r="D4405" s="796"/>
    </row>
    <row r="4406" spans="2:4" customFormat="1" ht="15.75" customHeight="1" x14ac:dyDescent="0.2">
      <c r="B4406" s="933" t="s">
        <v>555</v>
      </c>
      <c r="C4406" s="1096">
        <v>0.06</v>
      </c>
      <c r="D4406" s="796"/>
    </row>
    <row r="4407" spans="2:4" customFormat="1" ht="15.75" customHeight="1" x14ac:dyDescent="0.2">
      <c r="B4407" s="4221" t="s">
        <v>556</v>
      </c>
      <c r="C4407" s="4222"/>
      <c r="D4407" s="796"/>
    </row>
    <row r="4408" spans="2:4" customFormat="1" ht="30.75" customHeight="1" x14ac:dyDescent="0.2">
      <c r="B4408" s="4247" t="s">
        <v>550</v>
      </c>
      <c r="C4408" s="4248"/>
      <c r="D4408" s="796"/>
    </row>
    <row r="4409" spans="2:4" customFormat="1" ht="31.5" customHeight="1" x14ac:dyDescent="0.2">
      <c r="B4409" s="3961" t="s">
        <v>1408</v>
      </c>
      <c r="C4409" s="3898"/>
      <c r="D4409" s="796"/>
    </row>
    <row r="4410" spans="2:4" customFormat="1" ht="15.75" customHeight="1" thickBot="1" x14ac:dyDescent="0.25">
      <c r="B4410" s="698" t="s">
        <v>1981</v>
      </c>
      <c r="C4410" s="700"/>
      <c r="D4410" s="796"/>
    </row>
    <row r="4411" spans="2:4" customFormat="1" ht="15.75" customHeight="1" thickTop="1" x14ac:dyDescent="0.2">
      <c r="B4411" s="3987" t="str">
        <f>+B4399</f>
        <v>.</v>
      </c>
      <c r="C4411" s="3987"/>
      <c r="D4411" s="796"/>
    </row>
    <row r="4412" spans="2:4" customFormat="1" ht="15.75" customHeight="1" thickBot="1" x14ac:dyDescent="0.25">
      <c r="B4412" s="796"/>
      <c r="C4412" s="796"/>
      <c r="D4412" s="796"/>
    </row>
    <row r="4413" spans="2:4" customFormat="1" ht="15.75" customHeight="1" thickTop="1" x14ac:dyDescent="0.2">
      <c r="B4413" s="4184" t="s">
        <v>545</v>
      </c>
      <c r="C4413" s="3858"/>
      <c r="D4413" s="796"/>
    </row>
    <row r="4414" spans="2:4" customFormat="1" ht="15.75" customHeight="1" thickBot="1" x14ac:dyDescent="0.25">
      <c r="B4414" s="728"/>
      <c r="C4414" s="729"/>
      <c r="D4414" s="796"/>
    </row>
    <row r="4415" spans="2:4" customFormat="1" ht="15.75" customHeight="1" thickBot="1" x14ac:dyDescent="0.25">
      <c r="B4415" s="701" t="s">
        <v>1161</v>
      </c>
      <c r="C4415" s="702" t="s">
        <v>2566</v>
      </c>
      <c r="D4415" s="796"/>
    </row>
    <row r="4416" spans="2:4" customFormat="1" ht="15.75" customHeight="1" x14ac:dyDescent="0.2">
      <c r="B4416" s="706" t="s">
        <v>546</v>
      </c>
      <c r="C4416" s="730">
        <v>0.04</v>
      </c>
      <c r="D4416" s="796"/>
    </row>
    <row r="4417" spans="2:4" customFormat="1" ht="15.75" customHeight="1" x14ac:dyDescent="0.2">
      <c r="B4417" s="708" t="s">
        <v>547</v>
      </c>
      <c r="C4417" s="731">
        <v>0</v>
      </c>
      <c r="D4417" s="796"/>
    </row>
    <row r="4418" spans="2:4" customFormat="1" ht="15.75" customHeight="1" thickBot="1" x14ac:dyDescent="0.25">
      <c r="B4418" s="710" t="s">
        <v>548</v>
      </c>
      <c r="C4418" s="732">
        <v>0</v>
      </c>
      <c r="D4418" s="796"/>
    </row>
    <row r="4419" spans="2:4" customFormat="1" ht="24" customHeight="1" x14ac:dyDescent="0.2">
      <c r="B4419" s="4188" t="s">
        <v>549</v>
      </c>
      <c r="C4419" s="4189"/>
      <c r="D4419" s="796"/>
    </row>
    <row r="4420" spans="2:4" customFormat="1" ht="30" customHeight="1" x14ac:dyDescent="0.2">
      <c r="B4420" s="3961" t="s">
        <v>550</v>
      </c>
      <c r="C4420" s="3898"/>
      <c r="D4420" s="796"/>
    </row>
    <row r="4421" spans="2:4" customFormat="1" ht="58.5" customHeight="1" x14ac:dyDescent="0.2">
      <c r="B4421" s="3961" t="s">
        <v>551</v>
      </c>
      <c r="C4421" s="3898"/>
      <c r="D4421" s="796"/>
    </row>
    <row r="4422" spans="2:4" customFormat="1" ht="15.75" customHeight="1" thickBot="1" x14ac:dyDescent="0.25">
      <c r="B4422" s="698" t="s">
        <v>1981</v>
      </c>
      <c r="C4422" s="700"/>
      <c r="D4422" s="796"/>
    </row>
    <row r="4423" spans="2:4" customFormat="1" ht="15.75" customHeight="1" thickTop="1" x14ac:dyDescent="0.2">
      <c r="B4423" s="3987" t="str">
        <f>+B4411</f>
        <v>.</v>
      </c>
      <c r="C4423" s="3987"/>
      <c r="D4423" s="796"/>
    </row>
    <row r="4424" spans="2:4" customFormat="1" ht="15.75" customHeight="1" thickBot="1" x14ac:dyDescent="0.25">
      <c r="B4424" s="796"/>
      <c r="C4424" s="796"/>
      <c r="D4424" s="796"/>
    </row>
    <row r="4425" spans="2:4" customFormat="1" ht="30.75" customHeight="1" thickTop="1" x14ac:dyDescent="0.2">
      <c r="B4425" s="3856" t="s">
        <v>540</v>
      </c>
      <c r="C4425" s="3858"/>
      <c r="D4425" s="796"/>
    </row>
    <row r="4426" spans="2:4" customFormat="1" ht="15.75" customHeight="1" thickBot="1" x14ac:dyDescent="0.25">
      <c r="B4426" s="728"/>
      <c r="C4426" s="729"/>
      <c r="D4426" s="796"/>
    </row>
    <row r="4427" spans="2:4" customFormat="1" ht="15.75" customHeight="1" thickBot="1" x14ac:dyDescent="0.25">
      <c r="B4427" s="1089" t="s">
        <v>1161</v>
      </c>
      <c r="C4427" s="702" t="s">
        <v>2554</v>
      </c>
      <c r="D4427" s="796"/>
    </row>
    <row r="4428" spans="2:4" customFormat="1" ht="23.25" customHeight="1" x14ac:dyDescent="0.2">
      <c r="B4428" s="1090" t="s">
        <v>541</v>
      </c>
      <c r="C4428" s="1091">
        <v>0.95</v>
      </c>
      <c r="D4428" s="796"/>
    </row>
    <row r="4429" spans="2:4" customFormat="1" ht="15.75" customHeight="1" x14ac:dyDescent="0.2">
      <c r="B4429" s="1092" t="s">
        <v>180</v>
      </c>
      <c r="C4429" s="1093">
        <v>4.49</v>
      </c>
      <c r="D4429" s="796"/>
    </row>
    <row r="4430" spans="2:4" customFormat="1" ht="20.25" customHeight="1" x14ac:dyDescent="0.2">
      <c r="B4430" s="741" t="s">
        <v>542</v>
      </c>
      <c r="C4430" s="1094"/>
      <c r="D4430" s="796"/>
    </row>
    <row r="4431" spans="2:4" customFormat="1" ht="81" customHeight="1" x14ac:dyDescent="0.2">
      <c r="B4431" s="4228" t="s">
        <v>543</v>
      </c>
      <c r="C4431" s="3898"/>
      <c r="D4431" s="796"/>
    </row>
    <row r="4432" spans="2:4" customFormat="1" ht="15.75" customHeight="1" x14ac:dyDescent="0.2">
      <c r="B4432" s="741" t="s">
        <v>544</v>
      </c>
      <c r="C4432" s="941"/>
      <c r="D4432" s="796"/>
    </row>
    <row r="4433" spans="2:16" customFormat="1" ht="15.75" customHeight="1" x14ac:dyDescent="0.2">
      <c r="B4433" s="741" t="s">
        <v>1001</v>
      </c>
      <c r="C4433" s="941"/>
      <c r="D4433" s="796"/>
    </row>
    <row r="4434" spans="2:16" customFormat="1" ht="15.75" customHeight="1" thickBot="1" x14ac:dyDescent="0.25">
      <c r="B4434" s="698"/>
      <c r="C4434" s="700"/>
      <c r="D4434" s="796"/>
    </row>
    <row r="4435" spans="2:16" customFormat="1" ht="15.75" customHeight="1" thickTop="1" x14ac:dyDescent="0.2">
      <c r="B4435" s="3987" t="str">
        <f>+B4423</f>
        <v>.</v>
      </c>
      <c r="C4435" s="3987"/>
      <c r="D4435" s="796"/>
    </row>
    <row r="4436" spans="2:16" customFormat="1" ht="15.75" customHeight="1" thickBot="1" x14ac:dyDescent="0.25">
      <c r="B4436" s="796"/>
      <c r="C4436" s="796"/>
      <c r="D4436" s="796"/>
    </row>
    <row r="4437" spans="2:16" customFormat="1" ht="15.75" customHeight="1" thickTop="1" thickBot="1" x14ac:dyDescent="0.25">
      <c r="B4437" s="742"/>
      <c r="C4437" s="1042"/>
      <c r="D4437" s="1042"/>
      <c r="E4437" s="1042"/>
      <c r="F4437" s="1042"/>
      <c r="G4437" s="1042"/>
      <c r="H4437" s="1042"/>
      <c r="I4437" s="1042"/>
      <c r="J4437" s="1042"/>
      <c r="K4437" s="1042"/>
      <c r="L4437" s="1042"/>
      <c r="M4437" s="734"/>
    </row>
    <row r="4438" spans="2:16" customFormat="1" ht="15.75" customHeight="1" thickTop="1" x14ac:dyDescent="0.2">
      <c r="B4438" s="100" t="s">
        <v>2486</v>
      </c>
      <c r="C4438" s="178"/>
      <c r="D4438" s="178"/>
      <c r="E4438" s="178"/>
      <c r="F4438" s="114"/>
      <c r="G4438" s="114"/>
      <c r="H4438" s="114"/>
      <c r="I4438" s="114"/>
      <c r="J4438" s="114"/>
      <c r="K4438" s="115"/>
      <c r="L4438" s="115"/>
      <c r="M4438" s="122"/>
    </row>
    <row r="4439" spans="2:16" customFormat="1" ht="48" customHeight="1" x14ac:dyDescent="0.2">
      <c r="B4439" s="405" t="s">
        <v>64</v>
      </c>
      <c r="C4439" s="396" t="s">
        <v>1226</v>
      </c>
      <c r="D4439" s="767" t="s">
        <v>535</v>
      </c>
      <c r="E4439" s="767" t="s">
        <v>93</v>
      </c>
      <c r="F4439" s="397" t="s">
        <v>536</v>
      </c>
      <c r="G4439" s="397" t="s">
        <v>537</v>
      </c>
      <c r="H4439" s="359" t="s">
        <v>255</v>
      </c>
      <c r="I4439" s="359" t="s">
        <v>2035</v>
      </c>
      <c r="J4439" s="359" t="s">
        <v>1823</v>
      </c>
      <c r="K4439" s="359" t="s">
        <v>2488</v>
      </c>
      <c r="L4439" s="359" t="s">
        <v>2034</v>
      </c>
      <c r="M4439" s="398" t="s">
        <v>2489</v>
      </c>
    </row>
    <row r="4440" spans="2:16" customFormat="1" ht="15.75" customHeight="1" x14ac:dyDescent="0.2">
      <c r="B4440" s="42" t="s">
        <v>538</v>
      </c>
      <c r="C4440" s="43" t="s">
        <v>783</v>
      </c>
      <c r="D4440" s="44">
        <f>+E4440+F4440</f>
        <v>25</v>
      </c>
      <c r="E4440" s="768">
        <v>12.01</v>
      </c>
      <c r="F4440" s="775">
        <v>12.99</v>
      </c>
      <c r="G4440" s="775" t="s">
        <v>539</v>
      </c>
      <c r="H4440" s="441">
        <v>0.1</v>
      </c>
      <c r="I4440" s="43" t="s">
        <v>2052</v>
      </c>
      <c r="J4440" s="441">
        <v>0.22</v>
      </c>
      <c r="K4440" s="38" t="s">
        <v>1790</v>
      </c>
      <c r="L4440" s="441">
        <v>0.15</v>
      </c>
      <c r="M4440" s="1084" t="s">
        <v>2048</v>
      </c>
    </row>
    <row r="4441" spans="2:16" customFormat="1" ht="15.75" customHeight="1" x14ac:dyDescent="0.2">
      <c r="B4441" s="137"/>
      <c r="C4441" s="138"/>
      <c r="D4441" s="138"/>
      <c r="E4441" s="138"/>
      <c r="F4441" s="182"/>
      <c r="G4441" s="182"/>
      <c r="H4441" s="119"/>
      <c r="I4441" s="138"/>
      <c r="J4441" s="120"/>
      <c r="K4441" s="138"/>
      <c r="L4441" s="120"/>
      <c r="M4441" s="1085"/>
    </row>
    <row r="4442" spans="2:16" customFormat="1" ht="15.75" customHeight="1" x14ac:dyDescent="0.2">
      <c r="B4442" s="134" t="s">
        <v>538</v>
      </c>
      <c r="C4442" s="43" t="s">
        <v>2041</v>
      </c>
      <c r="D4442" s="44">
        <f>+E4442+F4442</f>
        <v>25</v>
      </c>
      <c r="E4442" s="768">
        <v>12.01</v>
      </c>
      <c r="F4442" s="775">
        <v>12.99</v>
      </c>
      <c r="G4442" s="775" t="s">
        <v>539</v>
      </c>
      <c r="H4442" s="441">
        <v>0.12</v>
      </c>
      <c r="I4442" s="43" t="s">
        <v>2183</v>
      </c>
      <c r="J4442" s="441">
        <v>0.22</v>
      </c>
      <c r="K4442" s="38" t="s">
        <v>1790</v>
      </c>
      <c r="L4442" s="441">
        <v>0.15</v>
      </c>
      <c r="M4442" s="1084" t="s">
        <v>2048</v>
      </c>
    </row>
    <row r="4443" spans="2:16" customFormat="1" ht="15.75" customHeight="1" x14ac:dyDescent="0.2">
      <c r="B4443" s="3970" t="s">
        <v>1996</v>
      </c>
      <c r="C4443" s="3971"/>
      <c r="D4443" s="1086"/>
      <c r="E4443" s="770"/>
      <c r="F4443" s="772"/>
      <c r="G4443" s="772"/>
      <c r="H4443" s="712"/>
      <c r="I4443" s="712"/>
      <c r="J4443" s="712"/>
      <c r="K4443" s="712"/>
      <c r="L4443" s="712"/>
      <c r="M4443" s="729"/>
    </row>
    <row r="4444" spans="2:16" customFormat="1" ht="15.75" customHeight="1" thickBot="1" x14ac:dyDescent="0.25">
      <c r="B4444" s="698"/>
      <c r="C4444" s="699"/>
      <c r="D4444" s="699"/>
      <c r="E4444" s="773"/>
      <c r="F4444" s="776"/>
      <c r="G4444" s="776"/>
      <c r="H4444" s="699"/>
      <c r="I4444" s="699"/>
      <c r="J4444" s="699"/>
      <c r="K4444" s="699"/>
      <c r="L4444" s="699"/>
      <c r="M4444" s="700"/>
    </row>
    <row r="4445" spans="2:16" customFormat="1" ht="15.75" customHeight="1" thickTop="1" x14ac:dyDescent="0.2">
      <c r="B4445" s="3987" t="str">
        <f>+B4435</f>
        <v>.</v>
      </c>
      <c r="C4445" s="3987"/>
      <c r="D4445" s="3987"/>
    </row>
    <row r="4446" spans="2:16" customFormat="1" ht="15.75" customHeight="1" thickBot="1" x14ac:dyDescent="0.25">
      <c r="B4446" s="796"/>
      <c r="C4446" s="796"/>
      <c r="D4446" s="796"/>
    </row>
    <row r="4447" spans="2:16" customFormat="1" ht="15.75" customHeight="1" thickTop="1" thickBot="1" x14ac:dyDescent="0.25">
      <c r="B4447" s="1040" t="s">
        <v>2486</v>
      </c>
      <c r="C4447" s="1041"/>
      <c r="D4447" s="1041"/>
      <c r="E4447" s="1041"/>
      <c r="F4447" s="1041"/>
      <c r="G4447" s="1041"/>
      <c r="H4447" s="1041"/>
      <c r="I4447" s="1041"/>
      <c r="J4447" s="1042"/>
      <c r="K4447" s="1042"/>
      <c r="L4447" s="1043"/>
      <c r="M4447" s="1042"/>
      <c r="N4447" s="1042"/>
      <c r="O4447" s="1042"/>
      <c r="P4447" s="734"/>
    </row>
    <row r="4448" spans="2:16" customFormat="1" ht="15.75" customHeight="1" thickBot="1" x14ac:dyDescent="0.25">
      <c r="B4448" s="1044" t="s">
        <v>1003</v>
      </c>
      <c r="C4448" s="1045" t="s">
        <v>2709</v>
      </c>
      <c r="D4448" s="1045" t="s">
        <v>1875</v>
      </c>
      <c r="E4448" s="1046" t="s">
        <v>81</v>
      </c>
      <c r="F4448" s="1046" t="s">
        <v>2710</v>
      </c>
      <c r="G4448" s="1046" t="s">
        <v>2711</v>
      </c>
      <c r="H4448" s="1047" t="s">
        <v>2712</v>
      </c>
      <c r="I4448" s="1047" t="s">
        <v>255</v>
      </c>
      <c r="J4448" s="1047" t="s">
        <v>1823</v>
      </c>
      <c r="K4448" s="1047" t="s">
        <v>2034</v>
      </c>
      <c r="L4448" s="1048" t="s">
        <v>302</v>
      </c>
      <c r="M4448" s="1047" t="s">
        <v>2488</v>
      </c>
      <c r="N4448" s="1047" t="s">
        <v>2489</v>
      </c>
      <c r="O4448" s="1049" t="s">
        <v>2039</v>
      </c>
      <c r="P4448" s="1050" t="s">
        <v>2713</v>
      </c>
    </row>
    <row r="4449" spans="2:16" customFormat="1" ht="15.75" customHeight="1" x14ac:dyDescent="0.2">
      <c r="B4449" s="1051" t="s">
        <v>2714</v>
      </c>
      <c r="C4449" s="1052" t="s">
        <v>783</v>
      </c>
      <c r="D4449" s="1052" t="s">
        <v>929</v>
      </c>
      <c r="E4449" s="1053">
        <f t="shared" ref="E4449:E4454" si="38">+F4449+G4449</f>
        <v>34</v>
      </c>
      <c r="F4449" s="1053">
        <v>14.01</v>
      </c>
      <c r="G4449" s="1053">
        <v>19.989999999999998</v>
      </c>
      <c r="H4449" s="1054" t="s">
        <v>930</v>
      </c>
      <c r="I4449" s="1055">
        <v>0.1</v>
      </c>
      <c r="J4449" s="1055">
        <v>0.22</v>
      </c>
      <c r="K4449" s="1055">
        <v>0.15</v>
      </c>
      <c r="L4449" s="1056" t="s">
        <v>1635</v>
      </c>
      <c r="M4449" s="1056" t="s">
        <v>1788</v>
      </c>
      <c r="N4449" s="1056" t="s">
        <v>2474</v>
      </c>
      <c r="O4449" s="1056" t="s">
        <v>763</v>
      </c>
      <c r="P4449" s="1057" t="s">
        <v>210</v>
      </c>
    </row>
    <row r="4450" spans="2:16" customFormat="1" ht="15.75" customHeight="1" x14ac:dyDescent="0.2">
      <c r="B4450" s="1058" t="s">
        <v>2715</v>
      </c>
      <c r="C4450" s="1059" t="s">
        <v>783</v>
      </c>
      <c r="D4450" s="1059" t="s">
        <v>929</v>
      </c>
      <c r="E4450" s="1060">
        <f t="shared" si="38"/>
        <v>34</v>
      </c>
      <c r="F4450" s="1060">
        <v>14.01</v>
      </c>
      <c r="G4450" s="1060">
        <v>19.989999999999998</v>
      </c>
      <c r="H4450" s="1061" t="s">
        <v>930</v>
      </c>
      <c r="I4450" s="1062">
        <v>0.1</v>
      </c>
      <c r="J4450" s="1062">
        <v>0.22</v>
      </c>
      <c r="K4450" s="1062">
        <v>0.15</v>
      </c>
      <c r="L4450" s="1063" t="s">
        <v>1635</v>
      </c>
      <c r="M4450" s="1063" t="s">
        <v>1788</v>
      </c>
      <c r="N4450" s="1063" t="s">
        <v>2474</v>
      </c>
      <c r="O4450" s="1063" t="s">
        <v>763</v>
      </c>
      <c r="P4450" s="1064" t="s">
        <v>210</v>
      </c>
    </row>
    <row r="4451" spans="2:16" customFormat="1" ht="15.75" customHeight="1" x14ac:dyDescent="0.2">
      <c r="B4451" s="1058" t="s">
        <v>2716</v>
      </c>
      <c r="C4451" s="1059" t="s">
        <v>783</v>
      </c>
      <c r="D4451" s="1059" t="s">
        <v>929</v>
      </c>
      <c r="E4451" s="1060">
        <f t="shared" si="38"/>
        <v>34</v>
      </c>
      <c r="F4451" s="1060">
        <v>14.01</v>
      </c>
      <c r="G4451" s="1060">
        <v>19.989999999999998</v>
      </c>
      <c r="H4451" s="1061" t="s">
        <v>930</v>
      </c>
      <c r="I4451" s="1062">
        <v>0.1</v>
      </c>
      <c r="J4451" s="1062">
        <v>0.22</v>
      </c>
      <c r="K4451" s="1062">
        <v>0.15</v>
      </c>
      <c r="L4451" s="1063" t="s">
        <v>1635</v>
      </c>
      <c r="M4451" s="1063" t="s">
        <v>1788</v>
      </c>
      <c r="N4451" s="1063" t="s">
        <v>2474</v>
      </c>
      <c r="O4451" s="1063" t="s">
        <v>763</v>
      </c>
      <c r="P4451" s="1064" t="s">
        <v>210</v>
      </c>
    </row>
    <row r="4452" spans="2:16" customFormat="1" ht="24" customHeight="1" x14ac:dyDescent="0.2">
      <c r="B4452" s="1058" t="s">
        <v>2717</v>
      </c>
      <c r="C4452" s="1059" t="s">
        <v>783</v>
      </c>
      <c r="D4452" s="1059" t="s">
        <v>929</v>
      </c>
      <c r="E4452" s="1060">
        <f t="shared" si="38"/>
        <v>49</v>
      </c>
      <c r="F4452" s="1060">
        <v>19.02</v>
      </c>
      <c r="G4452" s="1060">
        <v>29.98</v>
      </c>
      <c r="H4452" s="1065" t="s">
        <v>2718</v>
      </c>
      <c r="I4452" s="1062">
        <v>9.8000000000000004E-2</v>
      </c>
      <c r="J4452" s="1062">
        <v>0.22</v>
      </c>
      <c r="K4452" s="1062">
        <v>0.15</v>
      </c>
      <c r="L4452" s="1063" t="s">
        <v>1636</v>
      </c>
      <c r="M4452" s="1063" t="s">
        <v>2476</v>
      </c>
      <c r="N4452" s="1063" t="s">
        <v>89</v>
      </c>
      <c r="O4452" s="1063" t="s">
        <v>763</v>
      </c>
      <c r="P4452" s="1064" t="s">
        <v>210</v>
      </c>
    </row>
    <row r="4453" spans="2:16" customFormat="1" ht="26.25" customHeight="1" x14ac:dyDescent="0.2">
      <c r="B4453" s="1058" t="s">
        <v>1629</v>
      </c>
      <c r="C4453" s="1059" t="s">
        <v>783</v>
      </c>
      <c r="D4453" s="1059" t="s">
        <v>929</v>
      </c>
      <c r="E4453" s="1060">
        <f t="shared" si="38"/>
        <v>49</v>
      </c>
      <c r="F4453" s="1060">
        <v>19.02</v>
      </c>
      <c r="G4453" s="1060">
        <v>29.98</v>
      </c>
      <c r="H4453" s="1065" t="s">
        <v>2718</v>
      </c>
      <c r="I4453" s="1062">
        <v>9.8000000000000004E-2</v>
      </c>
      <c r="J4453" s="1062">
        <v>0.22</v>
      </c>
      <c r="K4453" s="1062">
        <v>0.15</v>
      </c>
      <c r="L4453" s="1063" t="s">
        <v>1636</v>
      </c>
      <c r="M4453" s="1063" t="s">
        <v>2476</v>
      </c>
      <c r="N4453" s="1063" t="s">
        <v>89</v>
      </c>
      <c r="O4453" s="1063" t="s">
        <v>763</v>
      </c>
      <c r="P4453" s="1064" t="s">
        <v>210</v>
      </c>
    </row>
    <row r="4454" spans="2:16" customFormat="1" ht="20.25" customHeight="1" x14ac:dyDescent="0.2">
      <c r="B4454" s="1058" t="s">
        <v>1630</v>
      </c>
      <c r="C4454" s="1066" t="s">
        <v>783</v>
      </c>
      <c r="D4454" s="1059" t="s">
        <v>929</v>
      </c>
      <c r="E4454" s="1060">
        <f t="shared" si="38"/>
        <v>49</v>
      </c>
      <c r="F4454" s="1060">
        <v>19.02</v>
      </c>
      <c r="G4454" s="1060">
        <v>29.98</v>
      </c>
      <c r="H4454" s="1065" t="s">
        <v>2718</v>
      </c>
      <c r="I4454" s="1062">
        <v>9.8000000000000004E-2</v>
      </c>
      <c r="J4454" s="1062">
        <v>0.22</v>
      </c>
      <c r="K4454" s="1062">
        <v>0.15</v>
      </c>
      <c r="L4454" s="1063" t="s">
        <v>1636</v>
      </c>
      <c r="M4454" s="1063" t="s">
        <v>2476</v>
      </c>
      <c r="N4454" s="1063" t="s">
        <v>89</v>
      </c>
      <c r="O4454" s="1063" t="s">
        <v>763</v>
      </c>
      <c r="P4454" s="1064" t="s">
        <v>210</v>
      </c>
    </row>
    <row r="4455" spans="2:16" customFormat="1" ht="15.75" customHeight="1" x14ac:dyDescent="0.2">
      <c r="B4455" s="1068"/>
      <c r="C4455" s="1069"/>
      <c r="D4455" s="1069"/>
      <c r="E4455" s="1070"/>
      <c r="F4455" s="1070"/>
      <c r="G4455" s="1070"/>
      <c r="H4455" s="1071"/>
      <c r="I4455" s="1072"/>
      <c r="J4455" s="1073"/>
      <c r="K4455" s="1073"/>
      <c r="L4455" s="1074"/>
      <c r="M4455" s="1074"/>
      <c r="N4455" s="1074"/>
      <c r="O4455" s="1075"/>
      <c r="P4455" s="1076"/>
    </row>
    <row r="4456" spans="2:16" customFormat="1" ht="15.75" customHeight="1" x14ac:dyDescent="0.2">
      <c r="B4456" s="1058" t="s">
        <v>1637</v>
      </c>
      <c r="C4456" s="1059" t="s">
        <v>2041</v>
      </c>
      <c r="D4456" s="1059"/>
      <c r="E4456" s="1060">
        <f t="shared" ref="E4456:E4462" si="39">+F4456+G4456</f>
        <v>15</v>
      </c>
      <c r="F4456" s="1060">
        <v>15</v>
      </c>
      <c r="G4456" s="1060">
        <v>0</v>
      </c>
      <c r="H4456" s="1061"/>
      <c r="I4456" s="1077">
        <v>0.15</v>
      </c>
      <c r="J4456" s="1062">
        <v>0.15</v>
      </c>
      <c r="K4456" s="1062">
        <v>0.15</v>
      </c>
      <c r="L4456" s="1063" t="s">
        <v>2183</v>
      </c>
      <c r="M4456" s="1063" t="s">
        <v>2183</v>
      </c>
      <c r="N4456" s="1063" t="s">
        <v>2183</v>
      </c>
      <c r="O4456" s="1063" t="s">
        <v>2045</v>
      </c>
      <c r="P4456" s="1064" t="s">
        <v>1632</v>
      </c>
    </row>
    <row r="4457" spans="2:16" customFormat="1" ht="15.75" customHeight="1" x14ac:dyDescent="0.2">
      <c r="B4457" s="1058" t="s">
        <v>2714</v>
      </c>
      <c r="C4457" s="1059" t="s">
        <v>2041</v>
      </c>
      <c r="D4457" s="1059" t="s">
        <v>1638</v>
      </c>
      <c r="E4457" s="1060">
        <f t="shared" si="39"/>
        <v>34</v>
      </c>
      <c r="F4457" s="1060">
        <v>14.01</v>
      </c>
      <c r="G4457" s="1060">
        <v>19.989999999999998</v>
      </c>
      <c r="H4457" s="1061" t="s">
        <v>930</v>
      </c>
      <c r="I4457" s="1077">
        <v>0.11</v>
      </c>
      <c r="J4457" s="1062">
        <v>0.22</v>
      </c>
      <c r="K4457" s="1062">
        <v>0.15</v>
      </c>
      <c r="L4457" s="1063" t="s">
        <v>762</v>
      </c>
      <c r="M4457" s="1063" t="s">
        <v>1788</v>
      </c>
      <c r="N4457" s="1063" t="s">
        <v>2474</v>
      </c>
      <c r="O4457" s="1063" t="s">
        <v>763</v>
      </c>
      <c r="P4457" s="1064" t="s">
        <v>210</v>
      </c>
    </row>
    <row r="4458" spans="2:16" customFormat="1" ht="15.75" customHeight="1" x14ac:dyDescent="0.2">
      <c r="B4458" s="1078" t="s">
        <v>2715</v>
      </c>
      <c r="C4458" s="1066" t="s">
        <v>2041</v>
      </c>
      <c r="D4458" s="1059" t="s">
        <v>1638</v>
      </c>
      <c r="E4458" s="1060">
        <f t="shared" si="39"/>
        <v>34</v>
      </c>
      <c r="F4458" s="1060">
        <v>14.01</v>
      </c>
      <c r="G4458" s="1060">
        <v>19.989999999999998</v>
      </c>
      <c r="H4458" s="1061" t="s">
        <v>930</v>
      </c>
      <c r="I4458" s="1077">
        <v>0.11</v>
      </c>
      <c r="J4458" s="1062">
        <v>0.22</v>
      </c>
      <c r="K4458" s="1062">
        <v>0.15</v>
      </c>
      <c r="L4458" s="1063" t="s">
        <v>762</v>
      </c>
      <c r="M4458" s="1063" t="s">
        <v>1788</v>
      </c>
      <c r="N4458" s="1063" t="s">
        <v>2474</v>
      </c>
      <c r="O4458" s="1063" t="s">
        <v>763</v>
      </c>
      <c r="P4458" s="1064" t="s">
        <v>210</v>
      </c>
    </row>
    <row r="4459" spans="2:16" customFormat="1" ht="15.75" customHeight="1" x14ac:dyDescent="0.2">
      <c r="B4459" s="1078" t="s">
        <v>2716</v>
      </c>
      <c r="C4459" s="1066" t="s">
        <v>2041</v>
      </c>
      <c r="D4459" s="1059" t="s">
        <v>1638</v>
      </c>
      <c r="E4459" s="1060">
        <f t="shared" si="39"/>
        <v>34</v>
      </c>
      <c r="F4459" s="1060">
        <v>14.01</v>
      </c>
      <c r="G4459" s="1060">
        <v>19.989999999999998</v>
      </c>
      <c r="H4459" s="1061" t="s">
        <v>930</v>
      </c>
      <c r="I4459" s="1077">
        <v>0.11</v>
      </c>
      <c r="J4459" s="1062">
        <v>0.22</v>
      </c>
      <c r="K4459" s="1062">
        <v>0.15</v>
      </c>
      <c r="L4459" s="1063" t="s">
        <v>762</v>
      </c>
      <c r="M4459" s="1063" t="s">
        <v>1788</v>
      </c>
      <c r="N4459" s="1063" t="s">
        <v>2474</v>
      </c>
      <c r="O4459" s="1063" t="s">
        <v>763</v>
      </c>
      <c r="P4459" s="1064" t="s">
        <v>210</v>
      </c>
    </row>
    <row r="4460" spans="2:16" customFormat="1" ht="23.25" customHeight="1" x14ac:dyDescent="0.2">
      <c r="B4460" s="1058" t="s">
        <v>1633</v>
      </c>
      <c r="C4460" s="1066" t="s">
        <v>2041</v>
      </c>
      <c r="D4460" s="1059" t="s">
        <v>929</v>
      </c>
      <c r="E4460" s="1060">
        <f t="shared" si="39"/>
        <v>49</v>
      </c>
      <c r="F4460" s="1060">
        <v>19.02</v>
      </c>
      <c r="G4460" s="1060">
        <v>29.98</v>
      </c>
      <c r="H4460" s="1065" t="s">
        <v>2718</v>
      </c>
      <c r="I4460" s="1077">
        <v>0.108</v>
      </c>
      <c r="J4460" s="1062">
        <v>0.22</v>
      </c>
      <c r="K4460" s="1062">
        <v>0.15</v>
      </c>
      <c r="L4460" s="1063" t="s">
        <v>534</v>
      </c>
      <c r="M4460" s="1063" t="s">
        <v>2476</v>
      </c>
      <c r="N4460" s="1067" t="s">
        <v>89</v>
      </c>
      <c r="O4460" s="1063" t="s">
        <v>763</v>
      </c>
      <c r="P4460" s="1064" t="s">
        <v>210</v>
      </c>
    </row>
    <row r="4461" spans="2:16" customFormat="1" ht="22.5" customHeight="1" x14ac:dyDescent="0.2">
      <c r="B4461" s="1058" t="s">
        <v>1629</v>
      </c>
      <c r="C4461" s="1066" t="s">
        <v>2041</v>
      </c>
      <c r="D4461" s="1059" t="s">
        <v>929</v>
      </c>
      <c r="E4461" s="1060">
        <f t="shared" si="39"/>
        <v>49</v>
      </c>
      <c r="F4461" s="1060">
        <v>19.02</v>
      </c>
      <c r="G4461" s="1060">
        <v>29.98</v>
      </c>
      <c r="H4461" s="1065" t="s">
        <v>2718</v>
      </c>
      <c r="I4461" s="1077">
        <v>0.108</v>
      </c>
      <c r="J4461" s="1062">
        <v>0.22</v>
      </c>
      <c r="K4461" s="1062">
        <v>0.15</v>
      </c>
      <c r="L4461" s="1063" t="s">
        <v>534</v>
      </c>
      <c r="M4461" s="1063" t="s">
        <v>2476</v>
      </c>
      <c r="N4461" s="1067" t="s">
        <v>89</v>
      </c>
      <c r="O4461" s="1063" t="s">
        <v>763</v>
      </c>
      <c r="P4461" s="1064" t="s">
        <v>210</v>
      </c>
    </row>
    <row r="4462" spans="2:16" customFormat="1" ht="23.25" customHeight="1" x14ac:dyDescent="0.2">
      <c r="B4462" s="1058" t="s">
        <v>1630</v>
      </c>
      <c r="C4462" s="1066" t="s">
        <v>2041</v>
      </c>
      <c r="D4462" s="1059" t="s">
        <v>929</v>
      </c>
      <c r="E4462" s="1060">
        <f t="shared" si="39"/>
        <v>49</v>
      </c>
      <c r="F4462" s="1060">
        <v>19.02</v>
      </c>
      <c r="G4462" s="1060">
        <v>29.98</v>
      </c>
      <c r="H4462" s="1065" t="s">
        <v>2718</v>
      </c>
      <c r="I4462" s="1077">
        <v>0.108</v>
      </c>
      <c r="J4462" s="1062">
        <v>0.22</v>
      </c>
      <c r="K4462" s="1062">
        <v>0.15</v>
      </c>
      <c r="L4462" s="1063" t="s">
        <v>534</v>
      </c>
      <c r="M4462" s="1063" t="s">
        <v>2476</v>
      </c>
      <c r="N4462" s="1067" t="s">
        <v>89</v>
      </c>
      <c r="O4462" s="1063" t="s">
        <v>763</v>
      </c>
      <c r="P4462" s="1064" t="s">
        <v>210</v>
      </c>
    </row>
    <row r="4463" spans="2:16" customFormat="1" ht="15.75" customHeight="1" thickBot="1" x14ac:dyDescent="0.25">
      <c r="B4463" s="1079"/>
      <c r="C4463" s="1080"/>
      <c r="D4463" s="1080"/>
      <c r="E4463" s="1080"/>
      <c r="F4463" s="1080"/>
      <c r="G4463" s="1080"/>
      <c r="H4463" s="1080"/>
      <c r="I4463" s="1080"/>
      <c r="J4463" s="1080"/>
      <c r="K4463" s="1080"/>
      <c r="L4463" s="1080"/>
      <c r="M4463" s="1080"/>
      <c r="N4463" s="1080"/>
      <c r="O4463" s="1080"/>
      <c r="P4463" s="1081"/>
    </row>
    <row r="4464" spans="2:16" customFormat="1" ht="15.75" customHeight="1" thickBot="1" x14ac:dyDescent="0.25">
      <c r="B4464" s="1082" t="s">
        <v>1634</v>
      </c>
      <c r="C4464" s="699"/>
      <c r="D4464" s="699"/>
      <c r="E4464" s="699"/>
      <c r="F4464" s="699"/>
      <c r="G4464" s="699"/>
      <c r="H4464" s="699"/>
      <c r="I4464" s="699"/>
      <c r="J4464" s="699"/>
      <c r="K4464" s="699"/>
      <c r="L4464" s="699"/>
      <c r="M4464" s="699"/>
      <c r="N4464" s="699"/>
      <c r="O4464" s="699"/>
      <c r="P4464" s="700"/>
    </row>
    <row r="4465" spans="2:15" customFormat="1" ht="15.75" customHeight="1" thickTop="1" x14ac:dyDescent="0.2">
      <c r="B4465" s="3987" t="str">
        <f>+B4445</f>
        <v>.</v>
      </c>
      <c r="C4465" s="3987"/>
      <c r="D4465" s="796"/>
    </row>
    <row r="4466" spans="2:15" customFormat="1" ht="15.75" customHeight="1" thickBot="1" x14ac:dyDescent="0.25">
      <c r="B4466" s="796"/>
      <c r="C4466" s="796"/>
      <c r="D4466" s="796"/>
    </row>
    <row r="4467" spans="2:15" customFormat="1" ht="15.75" customHeight="1" thickTop="1" thickBot="1" x14ac:dyDescent="0.25">
      <c r="B4467" s="1040" t="s">
        <v>2486</v>
      </c>
      <c r="C4467" s="1041"/>
      <c r="D4467" s="1041"/>
      <c r="E4467" s="1041"/>
      <c r="F4467" s="1041"/>
      <c r="G4467" s="1041"/>
      <c r="H4467" s="1041"/>
      <c r="I4467" s="1042"/>
      <c r="J4467" s="1042"/>
      <c r="K4467" s="1043"/>
      <c r="L4467" s="1042"/>
      <c r="M4467" s="1042"/>
      <c r="N4467" s="1042"/>
      <c r="O4467" s="734"/>
    </row>
    <row r="4468" spans="2:15" customFormat="1" ht="15.75" customHeight="1" thickBot="1" x14ac:dyDescent="0.25">
      <c r="B4468" s="1044" t="s">
        <v>1003</v>
      </c>
      <c r="C4468" s="1045" t="s">
        <v>2709</v>
      </c>
      <c r="D4468" s="1046" t="s">
        <v>81</v>
      </c>
      <c r="E4468" s="1046" t="s">
        <v>2710</v>
      </c>
      <c r="F4468" s="1046" t="s">
        <v>2711</v>
      </c>
      <c r="G4468" s="1047" t="s">
        <v>2712</v>
      </c>
      <c r="H4468" s="1047" t="s">
        <v>255</v>
      </c>
      <c r="I4468" s="1047" t="s">
        <v>1823</v>
      </c>
      <c r="J4468" s="1047" t="s">
        <v>2034</v>
      </c>
      <c r="K4468" s="1048" t="s">
        <v>302</v>
      </c>
      <c r="L4468" s="1047" t="s">
        <v>2488</v>
      </c>
      <c r="M4468" s="1047" t="s">
        <v>2489</v>
      </c>
      <c r="N4468" s="1049" t="s">
        <v>2039</v>
      </c>
      <c r="O4468" s="1050" t="s">
        <v>2713</v>
      </c>
    </row>
    <row r="4469" spans="2:15" customFormat="1" ht="15.75" customHeight="1" x14ac:dyDescent="0.2">
      <c r="B4469" s="1051" t="s">
        <v>2714</v>
      </c>
      <c r="C4469" s="1052" t="s">
        <v>783</v>
      </c>
      <c r="D4469" s="1053">
        <f t="shared" ref="D4469:D4474" si="40">+E4469+F4469</f>
        <v>34</v>
      </c>
      <c r="E4469" s="1053">
        <v>14.01</v>
      </c>
      <c r="F4469" s="1053">
        <v>19.989999999999998</v>
      </c>
      <c r="G4469" s="1054" t="s">
        <v>930</v>
      </c>
      <c r="H4469" s="1055">
        <v>0.1</v>
      </c>
      <c r="I4469" s="1055">
        <v>0.22</v>
      </c>
      <c r="J4469" s="1055">
        <v>0.15</v>
      </c>
      <c r="K4469" s="1056" t="s">
        <v>584</v>
      </c>
      <c r="L4469" s="1056" t="s">
        <v>2096</v>
      </c>
      <c r="M4469" s="1056" t="s">
        <v>2196</v>
      </c>
      <c r="N4469" s="1056" t="s">
        <v>763</v>
      </c>
      <c r="O4469" s="1057" t="s">
        <v>210</v>
      </c>
    </row>
    <row r="4470" spans="2:15" customFormat="1" ht="15.75" customHeight="1" x14ac:dyDescent="0.2">
      <c r="B4470" s="1058" t="s">
        <v>2715</v>
      </c>
      <c r="C4470" s="1059" t="s">
        <v>783</v>
      </c>
      <c r="D4470" s="1060">
        <f t="shared" si="40"/>
        <v>34</v>
      </c>
      <c r="E4470" s="1060">
        <v>14.01</v>
      </c>
      <c r="F4470" s="1060">
        <v>19.989999999999998</v>
      </c>
      <c r="G4470" s="1061" t="s">
        <v>930</v>
      </c>
      <c r="H4470" s="1062">
        <v>0.1</v>
      </c>
      <c r="I4470" s="1062">
        <v>0.22</v>
      </c>
      <c r="J4470" s="1062">
        <v>0.15</v>
      </c>
      <c r="K4470" s="1063" t="s">
        <v>584</v>
      </c>
      <c r="L4470" s="1063" t="s">
        <v>2096</v>
      </c>
      <c r="M4470" s="1063" t="s">
        <v>2196</v>
      </c>
      <c r="N4470" s="1063" t="s">
        <v>763</v>
      </c>
      <c r="O4470" s="1064" t="s">
        <v>210</v>
      </c>
    </row>
    <row r="4471" spans="2:15" customFormat="1" ht="15.75" customHeight="1" x14ac:dyDescent="0.2">
      <c r="B4471" s="1058" t="s">
        <v>2716</v>
      </c>
      <c r="C4471" s="1059" t="s">
        <v>783</v>
      </c>
      <c r="D4471" s="1060">
        <f t="shared" si="40"/>
        <v>34</v>
      </c>
      <c r="E4471" s="1060">
        <v>14.01</v>
      </c>
      <c r="F4471" s="1060">
        <v>19.989999999999998</v>
      </c>
      <c r="G4471" s="1061" t="s">
        <v>930</v>
      </c>
      <c r="H4471" s="1062">
        <v>0.1</v>
      </c>
      <c r="I4471" s="1062">
        <v>0.22</v>
      </c>
      <c r="J4471" s="1062">
        <v>0.15</v>
      </c>
      <c r="K4471" s="1063" t="s">
        <v>584</v>
      </c>
      <c r="L4471" s="1063" t="s">
        <v>2096</v>
      </c>
      <c r="M4471" s="1063" t="s">
        <v>2196</v>
      </c>
      <c r="N4471" s="1063" t="s">
        <v>763</v>
      </c>
      <c r="O4471" s="1064" t="s">
        <v>210</v>
      </c>
    </row>
    <row r="4472" spans="2:15" customFormat="1" ht="15.75" customHeight="1" x14ac:dyDescent="0.2">
      <c r="B4472" s="1058" t="s">
        <v>2717</v>
      </c>
      <c r="C4472" s="1059" t="s">
        <v>783</v>
      </c>
      <c r="D4472" s="1060">
        <f t="shared" si="40"/>
        <v>49</v>
      </c>
      <c r="E4472" s="1060">
        <v>19.02</v>
      </c>
      <c r="F4472" s="1060">
        <v>29.98</v>
      </c>
      <c r="G4472" s="1065" t="s">
        <v>2718</v>
      </c>
      <c r="H4472" s="1062">
        <v>9.8000000000000004E-2</v>
      </c>
      <c r="I4472" s="1062">
        <v>0.22</v>
      </c>
      <c r="J4472" s="1062">
        <v>0.15</v>
      </c>
      <c r="K4472" s="1063" t="s">
        <v>2491</v>
      </c>
      <c r="L4472" s="1063" t="s">
        <v>2096</v>
      </c>
      <c r="M4472" s="1063" t="s">
        <v>2196</v>
      </c>
      <c r="N4472" s="1063" t="s">
        <v>763</v>
      </c>
      <c r="O4472" s="1064" t="s">
        <v>210</v>
      </c>
    </row>
    <row r="4473" spans="2:15" customFormat="1" ht="15.75" customHeight="1" x14ac:dyDescent="0.2">
      <c r="B4473" s="1058" t="s">
        <v>1629</v>
      </c>
      <c r="C4473" s="1059" t="s">
        <v>783</v>
      </c>
      <c r="D4473" s="1060">
        <f t="shared" si="40"/>
        <v>49</v>
      </c>
      <c r="E4473" s="1060">
        <v>19.02</v>
      </c>
      <c r="F4473" s="1060">
        <v>29.98</v>
      </c>
      <c r="G4473" s="1065" t="s">
        <v>2718</v>
      </c>
      <c r="H4473" s="1062">
        <v>9.8000000000000004E-2</v>
      </c>
      <c r="I4473" s="1062">
        <v>0.22</v>
      </c>
      <c r="J4473" s="1062">
        <v>0.15</v>
      </c>
      <c r="K4473" s="1063" t="s">
        <v>2491</v>
      </c>
      <c r="L4473" s="1063" t="s">
        <v>2096</v>
      </c>
      <c r="M4473" s="1063" t="s">
        <v>2196</v>
      </c>
      <c r="N4473" s="1063" t="s">
        <v>763</v>
      </c>
      <c r="O4473" s="1064" t="s">
        <v>210</v>
      </c>
    </row>
    <row r="4474" spans="2:15" customFormat="1" ht="15.75" customHeight="1" x14ac:dyDescent="0.2">
      <c r="B4474" s="1058" t="s">
        <v>1630</v>
      </c>
      <c r="C4474" s="1066" t="s">
        <v>783</v>
      </c>
      <c r="D4474" s="1060">
        <f t="shared" si="40"/>
        <v>49</v>
      </c>
      <c r="E4474" s="1060">
        <v>19.02</v>
      </c>
      <c r="F4474" s="1060">
        <v>29.98</v>
      </c>
      <c r="G4474" s="1065" t="s">
        <v>2718</v>
      </c>
      <c r="H4474" s="1062">
        <v>9.8000000000000004E-2</v>
      </c>
      <c r="I4474" s="1062">
        <v>0.22</v>
      </c>
      <c r="J4474" s="1062">
        <v>0.15</v>
      </c>
      <c r="K4474" s="1067" t="s">
        <v>2491</v>
      </c>
      <c r="L4474" s="1063" t="s">
        <v>2096</v>
      </c>
      <c r="M4474" s="1067" t="s">
        <v>2196</v>
      </c>
      <c r="N4474" s="1063" t="s">
        <v>763</v>
      </c>
      <c r="O4474" s="1064" t="s">
        <v>210</v>
      </c>
    </row>
    <row r="4475" spans="2:15" customFormat="1" ht="15.75" customHeight="1" x14ac:dyDescent="0.2">
      <c r="B4475" s="1068"/>
      <c r="C4475" s="1069"/>
      <c r="D4475" s="1070"/>
      <c r="E4475" s="1070"/>
      <c r="F4475" s="1070"/>
      <c r="G4475" s="1071"/>
      <c r="H4475" s="1072"/>
      <c r="I4475" s="1073"/>
      <c r="J4475" s="1073"/>
      <c r="K4475" s="1074"/>
      <c r="L4475" s="1074"/>
      <c r="M4475" s="1074"/>
      <c r="N4475" s="1075"/>
      <c r="O4475" s="1076"/>
    </row>
    <row r="4476" spans="2:15" customFormat="1" ht="15.75" customHeight="1" x14ac:dyDescent="0.2">
      <c r="B4476" s="1058" t="s">
        <v>1631</v>
      </c>
      <c r="C4476" s="1059" t="s">
        <v>2041</v>
      </c>
      <c r="D4476" s="1060">
        <f t="shared" ref="D4476:D4482" si="41">+E4476+F4476</f>
        <v>15</v>
      </c>
      <c r="E4476" s="1060">
        <v>15</v>
      </c>
      <c r="F4476" s="1060">
        <v>0</v>
      </c>
      <c r="G4476" s="1061"/>
      <c r="H4476" s="1077">
        <v>0.12</v>
      </c>
      <c r="I4476" s="1062">
        <v>0.22</v>
      </c>
      <c r="J4476" s="1062">
        <v>0.15</v>
      </c>
      <c r="K4476" s="1063" t="s">
        <v>1902</v>
      </c>
      <c r="L4476" s="1063" t="s">
        <v>2479</v>
      </c>
      <c r="M4476" s="1063" t="s">
        <v>2183</v>
      </c>
      <c r="N4476" s="1063" t="s">
        <v>2045</v>
      </c>
      <c r="O4476" s="1064" t="s">
        <v>1632</v>
      </c>
    </row>
    <row r="4477" spans="2:15" customFormat="1" ht="15.75" customHeight="1" x14ac:dyDescent="0.2">
      <c r="B4477" s="1058" t="s">
        <v>2714</v>
      </c>
      <c r="C4477" s="1059" t="s">
        <v>2041</v>
      </c>
      <c r="D4477" s="1060">
        <f t="shared" si="41"/>
        <v>34</v>
      </c>
      <c r="E4477" s="1060">
        <v>14.01</v>
      </c>
      <c r="F4477" s="1060">
        <v>19.989999999999998</v>
      </c>
      <c r="G4477" s="1061" t="s">
        <v>930</v>
      </c>
      <c r="H4477" s="1077">
        <v>0.11</v>
      </c>
      <c r="I4477" s="1062">
        <v>0.22</v>
      </c>
      <c r="J4477" s="1062">
        <v>0.15</v>
      </c>
      <c r="K4477" s="1063" t="s">
        <v>2095</v>
      </c>
      <c r="L4477" s="1063" t="s">
        <v>2096</v>
      </c>
      <c r="M4477" s="1063" t="s">
        <v>2196</v>
      </c>
      <c r="N4477" s="1063" t="s">
        <v>763</v>
      </c>
      <c r="O4477" s="1064" t="s">
        <v>210</v>
      </c>
    </row>
    <row r="4478" spans="2:15" customFormat="1" ht="15.75" customHeight="1" x14ac:dyDescent="0.2">
      <c r="B4478" s="1078" t="s">
        <v>2715</v>
      </c>
      <c r="C4478" s="1066" t="s">
        <v>2041</v>
      </c>
      <c r="D4478" s="1060">
        <f t="shared" si="41"/>
        <v>34</v>
      </c>
      <c r="E4478" s="1060">
        <v>14.01</v>
      </c>
      <c r="F4478" s="1060">
        <v>19.989999999999998</v>
      </c>
      <c r="G4478" s="1061" t="s">
        <v>930</v>
      </c>
      <c r="H4478" s="1077">
        <v>0.11</v>
      </c>
      <c r="I4478" s="1062">
        <v>0.22</v>
      </c>
      <c r="J4478" s="1062">
        <v>0.15</v>
      </c>
      <c r="K4478" s="1063" t="s">
        <v>2095</v>
      </c>
      <c r="L4478" s="1063" t="s">
        <v>2096</v>
      </c>
      <c r="M4478" s="1067" t="s">
        <v>2196</v>
      </c>
      <c r="N4478" s="1063" t="s">
        <v>763</v>
      </c>
      <c r="O4478" s="1064" t="s">
        <v>210</v>
      </c>
    </row>
    <row r="4479" spans="2:15" customFormat="1" ht="15.75" customHeight="1" x14ac:dyDescent="0.2">
      <c r="B4479" s="1078" t="s">
        <v>2716</v>
      </c>
      <c r="C4479" s="1066" t="s">
        <v>2041</v>
      </c>
      <c r="D4479" s="1060">
        <f t="shared" si="41"/>
        <v>34</v>
      </c>
      <c r="E4479" s="1060">
        <v>14.01</v>
      </c>
      <c r="F4479" s="1060">
        <v>19.989999999999998</v>
      </c>
      <c r="G4479" s="1061" t="s">
        <v>930</v>
      </c>
      <c r="H4479" s="1077">
        <v>0.11</v>
      </c>
      <c r="I4479" s="1062">
        <v>0.22</v>
      </c>
      <c r="J4479" s="1062">
        <v>0.15</v>
      </c>
      <c r="K4479" s="1063" t="s">
        <v>2095</v>
      </c>
      <c r="L4479" s="1063" t="s">
        <v>2096</v>
      </c>
      <c r="M4479" s="1067" t="s">
        <v>2196</v>
      </c>
      <c r="N4479" s="1063" t="s">
        <v>763</v>
      </c>
      <c r="O4479" s="1064" t="s">
        <v>210</v>
      </c>
    </row>
    <row r="4480" spans="2:15" customFormat="1" ht="15.75" customHeight="1" x14ac:dyDescent="0.2">
      <c r="B4480" s="1058" t="s">
        <v>1633</v>
      </c>
      <c r="C4480" s="1066" t="s">
        <v>2041</v>
      </c>
      <c r="D4480" s="1060">
        <f t="shared" si="41"/>
        <v>49</v>
      </c>
      <c r="E4480" s="1060">
        <v>19.02</v>
      </c>
      <c r="F4480" s="1060">
        <v>29.98</v>
      </c>
      <c r="G4480" s="1065" t="s">
        <v>2718</v>
      </c>
      <c r="H4480" s="1077">
        <v>0.108</v>
      </c>
      <c r="I4480" s="1062">
        <v>0.22</v>
      </c>
      <c r="J4480" s="1062">
        <v>0.15</v>
      </c>
      <c r="K4480" s="1063" t="s">
        <v>1970</v>
      </c>
      <c r="L4480" s="1063" t="s">
        <v>2096</v>
      </c>
      <c r="M4480" s="1067" t="s">
        <v>2196</v>
      </c>
      <c r="N4480" s="1063" t="s">
        <v>763</v>
      </c>
      <c r="O4480" s="1064" t="s">
        <v>210</v>
      </c>
    </row>
    <row r="4481" spans="2:17" customFormat="1" ht="15.75" customHeight="1" x14ac:dyDescent="0.2">
      <c r="B4481" s="1058" t="s">
        <v>1629</v>
      </c>
      <c r="C4481" s="1066" t="s">
        <v>2041</v>
      </c>
      <c r="D4481" s="1060">
        <f t="shared" si="41"/>
        <v>49</v>
      </c>
      <c r="E4481" s="1060">
        <v>19.02</v>
      </c>
      <c r="F4481" s="1060">
        <v>29.98</v>
      </c>
      <c r="G4481" s="1065" t="s">
        <v>2718</v>
      </c>
      <c r="H4481" s="1077">
        <v>0.108</v>
      </c>
      <c r="I4481" s="1062">
        <v>0.22</v>
      </c>
      <c r="J4481" s="1062">
        <v>0.15</v>
      </c>
      <c r="K4481" s="1063" t="s">
        <v>1970</v>
      </c>
      <c r="L4481" s="1063" t="s">
        <v>2096</v>
      </c>
      <c r="M4481" s="1067" t="s">
        <v>2196</v>
      </c>
      <c r="N4481" s="1063" t="s">
        <v>763</v>
      </c>
      <c r="O4481" s="1064" t="s">
        <v>210</v>
      </c>
    </row>
    <row r="4482" spans="2:17" customFormat="1" ht="15.75" customHeight="1" thickBot="1" x14ac:dyDescent="0.25">
      <c r="B4482" s="2423" t="s">
        <v>1630</v>
      </c>
      <c r="C4482" s="2424" t="s">
        <v>2041</v>
      </c>
      <c r="D4482" s="2425">
        <f t="shared" si="41"/>
        <v>49</v>
      </c>
      <c r="E4482" s="2425">
        <v>19.02</v>
      </c>
      <c r="F4482" s="2425">
        <v>29.98</v>
      </c>
      <c r="G4482" s="2426" t="s">
        <v>2718</v>
      </c>
      <c r="H4482" s="2427">
        <v>0.108</v>
      </c>
      <c r="I4482" s="2428">
        <v>0.22</v>
      </c>
      <c r="J4482" s="2428">
        <v>0.15</v>
      </c>
      <c r="K4482" s="2429" t="s">
        <v>1970</v>
      </c>
      <c r="L4482" s="2429" t="s">
        <v>2096</v>
      </c>
      <c r="M4482" s="2430" t="s">
        <v>2196</v>
      </c>
      <c r="N4482" s="2429" t="s">
        <v>763</v>
      </c>
      <c r="O4482" s="2431" t="s">
        <v>210</v>
      </c>
    </row>
    <row r="4483" spans="2:17" customFormat="1" ht="15.75" customHeight="1" thickBot="1" x14ac:dyDescent="0.25">
      <c r="B4483" s="1082" t="s">
        <v>1634</v>
      </c>
      <c r="C4483" s="699"/>
      <c r="D4483" s="699"/>
      <c r="E4483" s="699"/>
      <c r="F4483" s="699"/>
      <c r="G4483" s="699"/>
      <c r="H4483" s="699"/>
      <c r="I4483" s="699"/>
      <c r="J4483" s="699"/>
      <c r="K4483" s="699"/>
      <c r="L4483" s="699"/>
      <c r="M4483" s="699"/>
      <c r="N4483" s="699"/>
      <c r="O4483" s="700"/>
    </row>
    <row r="4484" spans="2:17" customFormat="1" ht="15.75" customHeight="1" thickTop="1" x14ac:dyDescent="0.2">
      <c r="B4484" s="1346" t="str">
        <f>+B4465</f>
        <v>.</v>
      </c>
      <c r="C4484" s="712"/>
      <c r="D4484" s="712"/>
      <c r="E4484" s="712"/>
      <c r="F4484" s="712"/>
      <c r="G4484" s="712"/>
      <c r="H4484" s="712"/>
      <c r="I4484" s="712"/>
      <c r="J4484" s="712"/>
      <c r="K4484" s="712"/>
      <c r="L4484" s="712"/>
      <c r="M4484" s="712"/>
      <c r="N4484" s="712"/>
      <c r="O4484" s="712"/>
    </row>
    <row r="4485" spans="2:17" customFormat="1" ht="15.75" customHeight="1" thickBot="1" x14ac:dyDescent="0.25">
      <c r="B4485" s="796"/>
      <c r="C4485" s="796"/>
      <c r="D4485" s="796"/>
    </row>
    <row r="4486" spans="2:17" customFormat="1" ht="15.75" customHeight="1" thickBot="1" x14ac:dyDescent="0.25">
      <c r="B4486" s="4180" t="s">
        <v>2296</v>
      </c>
      <c r="C4486" s="4181"/>
      <c r="D4486" s="4181"/>
      <c r="E4486" s="4181"/>
      <c r="F4486" s="4181"/>
      <c r="G4486" s="4181"/>
      <c r="H4486" s="4181"/>
      <c r="I4486" s="4181"/>
      <c r="J4486" s="4181"/>
      <c r="K4486" s="4181"/>
      <c r="L4486" s="4181"/>
      <c r="M4486" s="4181"/>
      <c r="N4486" s="4181"/>
      <c r="O4486" s="4181"/>
      <c r="P4486" s="4181"/>
      <c r="Q4486" s="4182"/>
    </row>
    <row r="4487" spans="2:17" customFormat="1" ht="15.75" customHeight="1" x14ac:dyDescent="0.2">
      <c r="B4487" s="942"/>
      <c r="C4487" s="943"/>
      <c r="D4487" s="943"/>
      <c r="E4487" s="943"/>
      <c r="F4487" s="943"/>
      <c r="G4487" s="943"/>
      <c r="H4487" s="943"/>
      <c r="I4487" s="943"/>
      <c r="J4487" s="943"/>
      <c r="K4487" s="943"/>
      <c r="L4487" s="943"/>
      <c r="M4487" s="943"/>
      <c r="N4487" s="943"/>
      <c r="O4487" s="943"/>
      <c r="P4487" s="943"/>
      <c r="Q4487" s="944"/>
    </row>
    <row r="4488" spans="2:17" customFormat="1" ht="15.75" customHeight="1" x14ac:dyDescent="0.2">
      <c r="B4488" s="945" t="s">
        <v>1003</v>
      </c>
      <c r="C4488" s="946" t="s">
        <v>296</v>
      </c>
      <c r="D4488" s="946" t="s">
        <v>81</v>
      </c>
      <c r="E4488" s="946" t="s">
        <v>2297</v>
      </c>
      <c r="F4488" s="946" t="s">
        <v>2298</v>
      </c>
      <c r="G4488" s="946" t="s">
        <v>2299</v>
      </c>
      <c r="H4488" s="946" t="s">
        <v>85</v>
      </c>
      <c r="I4488" s="946" t="s">
        <v>2300</v>
      </c>
      <c r="J4488" s="946" t="s">
        <v>1823</v>
      </c>
      <c r="K4488" s="946" t="s">
        <v>299</v>
      </c>
      <c r="L4488" s="946" t="s">
        <v>300</v>
      </c>
      <c r="M4488" s="946" t="s">
        <v>301</v>
      </c>
      <c r="N4488" s="946" t="s">
        <v>302</v>
      </c>
      <c r="O4488" s="946" t="s">
        <v>2291</v>
      </c>
      <c r="P4488" s="946" t="s">
        <v>2292</v>
      </c>
      <c r="Q4488" s="947" t="s">
        <v>2293</v>
      </c>
    </row>
    <row r="4489" spans="2:17" customFormat="1" ht="15.75" customHeight="1" x14ac:dyDescent="0.2">
      <c r="B4489" s="948" t="s">
        <v>2301</v>
      </c>
      <c r="C4489" s="949" t="s">
        <v>783</v>
      </c>
      <c r="D4489" s="950">
        <v>50</v>
      </c>
      <c r="E4489" s="951">
        <f>+D4489*1.12</f>
        <v>56.000000000000007</v>
      </c>
      <c r="F4489" s="950">
        <v>0.04</v>
      </c>
      <c r="G4489" s="968">
        <f>+F4489*1.12</f>
        <v>4.4800000000000006E-2</v>
      </c>
      <c r="H4489" s="952">
        <v>0.08</v>
      </c>
      <c r="I4489" s="952">
        <f>+H4489*1.12</f>
        <v>8.9600000000000013E-2</v>
      </c>
      <c r="J4489" s="952">
        <v>0.22</v>
      </c>
      <c r="K4489" s="952">
        <f>+J4489*1.12</f>
        <v>0.24640000000000004</v>
      </c>
      <c r="L4489" s="952">
        <v>0.15</v>
      </c>
      <c r="M4489" s="952">
        <f>+L4489*1.12</f>
        <v>0.16800000000000001</v>
      </c>
      <c r="N4489" s="949" t="s">
        <v>2302</v>
      </c>
      <c r="O4489" s="949" t="s">
        <v>2303</v>
      </c>
      <c r="P4489" s="949" t="s">
        <v>1473</v>
      </c>
      <c r="Q4489" s="953" t="s">
        <v>1846</v>
      </c>
    </row>
    <row r="4490" spans="2:17" customFormat="1" ht="15.75" customHeight="1" x14ac:dyDescent="0.2">
      <c r="B4490" s="948" t="s">
        <v>2304</v>
      </c>
      <c r="C4490" s="949" t="s">
        <v>783</v>
      </c>
      <c r="D4490" s="950">
        <v>100</v>
      </c>
      <c r="E4490" s="951">
        <f t="shared" ref="E4490:E4510" si="42">+D4490*1.12</f>
        <v>112.00000000000001</v>
      </c>
      <c r="F4490" s="950">
        <v>0.04</v>
      </c>
      <c r="G4490" s="968">
        <f t="shared" ref="G4490:G4510" si="43">+F4490*1.12</f>
        <v>4.4800000000000006E-2</v>
      </c>
      <c r="H4490" s="952">
        <v>0.08</v>
      </c>
      <c r="I4490" s="952">
        <f t="shared" ref="I4490:I4510" si="44">+H4490*1.12</f>
        <v>8.9600000000000013E-2</v>
      </c>
      <c r="J4490" s="952">
        <v>0.22</v>
      </c>
      <c r="K4490" s="952">
        <f t="shared" ref="K4490:K4510" si="45">+J4490*1.12</f>
        <v>0.24640000000000004</v>
      </c>
      <c r="L4490" s="952">
        <v>0.15</v>
      </c>
      <c r="M4490" s="952">
        <f t="shared" ref="M4490:M4510" si="46">+L4490*1.12</f>
        <v>0.16800000000000001</v>
      </c>
      <c r="N4490" s="949" t="s">
        <v>2305</v>
      </c>
      <c r="O4490" s="949" t="s">
        <v>2306</v>
      </c>
      <c r="P4490" s="949" t="s">
        <v>2307</v>
      </c>
      <c r="Q4490" s="953" t="s">
        <v>1846</v>
      </c>
    </row>
    <row r="4491" spans="2:17" customFormat="1" ht="15.75" customHeight="1" x14ac:dyDescent="0.2">
      <c r="B4491" s="948" t="s">
        <v>2308</v>
      </c>
      <c r="C4491" s="949" t="s">
        <v>783</v>
      </c>
      <c r="D4491" s="950">
        <v>150</v>
      </c>
      <c r="E4491" s="951">
        <f t="shared" si="42"/>
        <v>168.00000000000003</v>
      </c>
      <c r="F4491" s="950">
        <v>0.04</v>
      </c>
      <c r="G4491" s="968">
        <f t="shared" si="43"/>
        <v>4.4800000000000006E-2</v>
      </c>
      <c r="H4491" s="952">
        <v>0.08</v>
      </c>
      <c r="I4491" s="952">
        <f t="shared" si="44"/>
        <v>8.9600000000000013E-2</v>
      </c>
      <c r="J4491" s="952">
        <v>0.22</v>
      </c>
      <c r="K4491" s="952">
        <f t="shared" si="45"/>
        <v>0.24640000000000004</v>
      </c>
      <c r="L4491" s="952">
        <v>0.15</v>
      </c>
      <c r="M4491" s="952">
        <f t="shared" si="46"/>
        <v>0.16800000000000001</v>
      </c>
      <c r="N4491" s="949" t="s">
        <v>2309</v>
      </c>
      <c r="O4491" s="949" t="s">
        <v>2310</v>
      </c>
      <c r="P4491" s="949" t="s">
        <v>2815</v>
      </c>
      <c r="Q4491" s="953" t="s">
        <v>1846</v>
      </c>
    </row>
    <row r="4492" spans="2:17" customFormat="1" ht="15.75" customHeight="1" x14ac:dyDescent="0.2">
      <c r="B4492" s="948" t="s">
        <v>2311</v>
      </c>
      <c r="C4492" s="949" t="s">
        <v>783</v>
      </c>
      <c r="D4492" s="950">
        <v>200</v>
      </c>
      <c r="E4492" s="951">
        <f t="shared" si="42"/>
        <v>224.00000000000003</v>
      </c>
      <c r="F4492" s="950">
        <v>0.04</v>
      </c>
      <c r="G4492" s="968">
        <f t="shared" si="43"/>
        <v>4.4800000000000006E-2</v>
      </c>
      <c r="H4492" s="952">
        <v>0.08</v>
      </c>
      <c r="I4492" s="952">
        <f t="shared" si="44"/>
        <v>8.9600000000000013E-2</v>
      </c>
      <c r="J4492" s="952">
        <v>0.22</v>
      </c>
      <c r="K4492" s="952">
        <f t="shared" si="45"/>
        <v>0.24640000000000004</v>
      </c>
      <c r="L4492" s="952">
        <v>0.15</v>
      </c>
      <c r="M4492" s="952">
        <f t="shared" si="46"/>
        <v>0.16800000000000001</v>
      </c>
      <c r="N4492" s="949" t="s">
        <v>2312</v>
      </c>
      <c r="O4492" s="949" t="s">
        <v>2639</v>
      </c>
      <c r="P4492" s="949" t="s">
        <v>2822</v>
      </c>
      <c r="Q4492" s="953" t="s">
        <v>1846</v>
      </c>
    </row>
    <row r="4493" spans="2:17" customFormat="1" ht="15.75" customHeight="1" x14ac:dyDescent="0.2">
      <c r="B4493" s="948" t="s">
        <v>2313</v>
      </c>
      <c r="C4493" s="949" t="s">
        <v>783</v>
      </c>
      <c r="D4493" s="950">
        <v>250</v>
      </c>
      <c r="E4493" s="951">
        <f t="shared" si="42"/>
        <v>280</v>
      </c>
      <c r="F4493" s="950">
        <v>0.04</v>
      </c>
      <c r="G4493" s="968">
        <f t="shared" si="43"/>
        <v>4.4800000000000006E-2</v>
      </c>
      <c r="H4493" s="952">
        <v>0.08</v>
      </c>
      <c r="I4493" s="952">
        <f t="shared" si="44"/>
        <v>8.9600000000000013E-2</v>
      </c>
      <c r="J4493" s="952">
        <v>0.22</v>
      </c>
      <c r="K4493" s="952">
        <f t="shared" si="45"/>
        <v>0.24640000000000004</v>
      </c>
      <c r="L4493" s="952">
        <v>0.15</v>
      </c>
      <c r="M4493" s="952">
        <f t="shared" si="46"/>
        <v>0.16800000000000001</v>
      </c>
      <c r="N4493" s="949" t="s">
        <v>2314</v>
      </c>
      <c r="O4493" s="949" t="s">
        <v>2315</v>
      </c>
      <c r="P4493" s="949" t="s">
        <v>2316</v>
      </c>
      <c r="Q4493" s="953" t="s">
        <v>1846</v>
      </c>
    </row>
    <row r="4494" spans="2:17" customFormat="1" ht="15.75" customHeight="1" x14ac:dyDescent="0.2">
      <c r="B4494" s="948" t="s">
        <v>2317</v>
      </c>
      <c r="C4494" s="949" t="s">
        <v>783</v>
      </c>
      <c r="D4494" s="950">
        <v>300</v>
      </c>
      <c r="E4494" s="951">
        <f t="shared" si="42"/>
        <v>336.00000000000006</v>
      </c>
      <c r="F4494" s="950">
        <v>0.04</v>
      </c>
      <c r="G4494" s="968">
        <f t="shared" si="43"/>
        <v>4.4800000000000006E-2</v>
      </c>
      <c r="H4494" s="952">
        <v>0.08</v>
      </c>
      <c r="I4494" s="952">
        <f t="shared" si="44"/>
        <v>8.9600000000000013E-2</v>
      </c>
      <c r="J4494" s="952">
        <v>0.22</v>
      </c>
      <c r="K4494" s="952">
        <f t="shared" si="45"/>
        <v>0.24640000000000004</v>
      </c>
      <c r="L4494" s="952">
        <v>0.15</v>
      </c>
      <c r="M4494" s="952">
        <f t="shared" si="46"/>
        <v>0.16800000000000001</v>
      </c>
      <c r="N4494" s="949" t="s">
        <v>2318</v>
      </c>
      <c r="O4494" s="949" t="s">
        <v>2319</v>
      </c>
      <c r="P4494" s="949" t="s">
        <v>2836</v>
      </c>
      <c r="Q4494" s="953" t="s">
        <v>1846</v>
      </c>
    </row>
    <row r="4495" spans="2:17" customFormat="1" ht="15.75" customHeight="1" x14ac:dyDescent="0.2">
      <c r="B4495" s="948" t="s">
        <v>2320</v>
      </c>
      <c r="C4495" s="949" t="s">
        <v>783</v>
      </c>
      <c r="D4495" s="950">
        <v>350</v>
      </c>
      <c r="E4495" s="951">
        <f t="shared" si="42"/>
        <v>392.00000000000006</v>
      </c>
      <c r="F4495" s="950">
        <v>0.04</v>
      </c>
      <c r="G4495" s="968">
        <f t="shared" si="43"/>
        <v>4.4800000000000006E-2</v>
      </c>
      <c r="H4495" s="952">
        <v>0.08</v>
      </c>
      <c r="I4495" s="952">
        <f t="shared" si="44"/>
        <v>8.9600000000000013E-2</v>
      </c>
      <c r="J4495" s="952">
        <v>0.22</v>
      </c>
      <c r="K4495" s="952">
        <f t="shared" si="45"/>
        <v>0.24640000000000004</v>
      </c>
      <c r="L4495" s="952">
        <v>0.15</v>
      </c>
      <c r="M4495" s="952">
        <f t="shared" si="46"/>
        <v>0.16800000000000001</v>
      </c>
      <c r="N4495" s="949" t="s">
        <v>2321</v>
      </c>
      <c r="O4495" s="949" t="s">
        <v>2322</v>
      </c>
      <c r="P4495" s="949" t="s">
        <v>2843</v>
      </c>
      <c r="Q4495" s="953" t="s">
        <v>1851</v>
      </c>
    </row>
    <row r="4496" spans="2:17" customFormat="1" ht="15.75" customHeight="1" x14ac:dyDescent="0.2">
      <c r="B4496" s="948" t="s">
        <v>2323</v>
      </c>
      <c r="C4496" s="949" t="s">
        <v>783</v>
      </c>
      <c r="D4496" s="950">
        <v>400</v>
      </c>
      <c r="E4496" s="951">
        <f t="shared" si="42"/>
        <v>448.00000000000006</v>
      </c>
      <c r="F4496" s="950">
        <v>0.04</v>
      </c>
      <c r="G4496" s="968">
        <f t="shared" si="43"/>
        <v>4.4800000000000006E-2</v>
      </c>
      <c r="H4496" s="952">
        <v>0.08</v>
      </c>
      <c r="I4496" s="952">
        <f t="shared" si="44"/>
        <v>8.9600000000000013E-2</v>
      </c>
      <c r="J4496" s="952">
        <v>0.22</v>
      </c>
      <c r="K4496" s="952">
        <f t="shared" si="45"/>
        <v>0.24640000000000004</v>
      </c>
      <c r="L4496" s="952">
        <v>0.15</v>
      </c>
      <c r="M4496" s="952">
        <f t="shared" si="46"/>
        <v>0.16800000000000001</v>
      </c>
      <c r="N4496" s="949" t="s">
        <v>2324</v>
      </c>
      <c r="O4496" s="949" t="s">
        <v>496</v>
      </c>
      <c r="P4496" s="949" t="s">
        <v>2325</v>
      </c>
      <c r="Q4496" s="953" t="s">
        <v>1851</v>
      </c>
    </row>
    <row r="4497" spans="2:17" customFormat="1" ht="15.75" customHeight="1" x14ac:dyDescent="0.2">
      <c r="B4497" s="948" t="s">
        <v>2326</v>
      </c>
      <c r="C4497" s="949" t="s">
        <v>783</v>
      </c>
      <c r="D4497" s="950">
        <v>450</v>
      </c>
      <c r="E4497" s="951">
        <f t="shared" si="42"/>
        <v>504.00000000000006</v>
      </c>
      <c r="F4497" s="950">
        <v>0.04</v>
      </c>
      <c r="G4497" s="968">
        <f t="shared" si="43"/>
        <v>4.4800000000000006E-2</v>
      </c>
      <c r="H4497" s="952">
        <v>0.08</v>
      </c>
      <c r="I4497" s="952">
        <f t="shared" si="44"/>
        <v>8.9600000000000013E-2</v>
      </c>
      <c r="J4497" s="952">
        <v>0.22</v>
      </c>
      <c r="K4497" s="952">
        <f t="shared" si="45"/>
        <v>0.24640000000000004</v>
      </c>
      <c r="L4497" s="952">
        <v>0.15</v>
      </c>
      <c r="M4497" s="952">
        <f t="shared" si="46"/>
        <v>0.16800000000000001</v>
      </c>
      <c r="N4497" s="949" t="s">
        <v>2327</v>
      </c>
      <c r="O4497" s="949" t="s">
        <v>2328</v>
      </c>
      <c r="P4497" s="949" t="s">
        <v>492</v>
      </c>
      <c r="Q4497" s="953" t="s">
        <v>1851</v>
      </c>
    </row>
    <row r="4498" spans="2:17" customFormat="1" ht="15.75" customHeight="1" x14ac:dyDescent="0.2">
      <c r="B4498" s="948" t="s">
        <v>2329</v>
      </c>
      <c r="C4498" s="949" t="s">
        <v>783</v>
      </c>
      <c r="D4498" s="950">
        <v>500</v>
      </c>
      <c r="E4498" s="951">
        <f t="shared" si="42"/>
        <v>560</v>
      </c>
      <c r="F4498" s="950">
        <v>0.04</v>
      </c>
      <c r="G4498" s="968">
        <f t="shared" si="43"/>
        <v>4.4800000000000006E-2</v>
      </c>
      <c r="H4498" s="952">
        <v>0.08</v>
      </c>
      <c r="I4498" s="952">
        <f t="shared" si="44"/>
        <v>8.9600000000000013E-2</v>
      </c>
      <c r="J4498" s="952">
        <v>0.22</v>
      </c>
      <c r="K4498" s="952">
        <f t="shared" si="45"/>
        <v>0.24640000000000004</v>
      </c>
      <c r="L4498" s="952">
        <v>0.15</v>
      </c>
      <c r="M4498" s="952">
        <f t="shared" si="46"/>
        <v>0.16800000000000001</v>
      </c>
      <c r="N4498" s="949" t="s">
        <v>2330</v>
      </c>
      <c r="O4498" s="949" t="s">
        <v>2729</v>
      </c>
      <c r="P4498" s="949" t="s">
        <v>499</v>
      </c>
      <c r="Q4498" s="953" t="s">
        <v>1851</v>
      </c>
    </row>
    <row r="4499" spans="2:17" customFormat="1" ht="15.75" customHeight="1" x14ac:dyDescent="0.2">
      <c r="B4499" s="948" t="s">
        <v>2730</v>
      </c>
      <c r="C4499" s="949" t="s">
        <v>783</v>
      </c>
      <c r="D4499" s="950">
        <v>550</v>
      </c>
      <c r="E4499" s="951">
        <f t="shared" si="42"/>
        <v>616.00000000000011</v>
      </c>
      <c r="F4499" s="950">
        <v>0.04</v>
      </c>
      <c r="G4499" s="968">
        <f t="shared" si="43"/>
        <v>4.4800000000000006E-2</v>
      </c>
      <c r="H4499" s="952">
        <v>0.08</v>
      </c>
      <c r="I4499" s="952">
        <f t="shared" si="44"/>
        <v>8.9600000000000013E-2</v>
      </c>
      <c r="J4499" s="952">
        <v>0.22</v>
      </c>
      <c r="K4499" s="952">
        <f t="shared" si="45"/>
        <v>0.24640000000000004</v>
      </c>
      <c r="L4499" s="952">
        <v>0.15</v>
      </c>
      <c r="M4499" s="952">
        <f t="shared" si="46"/>
        <v>0.16800000000000001</v>
      </c>
      <c r="N4499" s="949" t="s">
        <v>2731</v>
      </c>
      <c r="O4499" s="949" t="s">
        <v>2312</v>
      </c>
      <c r="P4499" s="949" t="s">
        <v>2732</v>
      </c>
      <c r="Q4499" s="953" t="s">
        <v>1851</v>
      </c>
    </row>
    <row r="4500" spans="2:17" customFormat="1" ht="15.75" customHeight="1" x14ac:dyDescent="0.2">
      <c r="B4500" s="948" t="s">
        <v>2733</v>
      </c>
      <c r="C4500" s="949" t="s">
        <v>783</v>
      </c>
      <c r="D4500" s="950">
        <v>600</v>
      </c>
      <c r="E4500" s="951">
        <f t="shared" si="42"/>
        <v>672.00000000000011</v>
      </c>
      <c r="F4500" s="950">
        <v>0.04</v>
      </c>
      <c r="G4500" s="968">
        <f t="shared" si="43"/>
        <v>4.4800000000000006E-2</v>
      </c>
      <c r="H4500" s="952">
        <v>0.08</v>
      </c>
      <c r="I4500" s="952">
        <f t="shared" si="44"/>
        <v>8.9600000000000013E-2</v>
      </c>
      <c r="J4500" s="952">
        <v>0.22</v>
      </c>
      <c r="K4500" s="952">
        <f t="shared" si="45"/>
        <v>0.24640000000000004</v>
      </c>
      <c r="L4500" s="952">
        <v>0.15</v>
      </c>
      <c r="M4500" s="952">
        <f t="shared" si="46"/>
        <v>0.16800000000000001</v>
      </c>
      <c r="N4500" s="949" t="s">
        <v>2734</v>
      </c>
      <c r="O4500" s="949" t="s">
        <v>2735</v>
      </c>
      <c r="P4500" s="949" t="s">
        <v>2736</v>
      </c>
      <c r="Q4500" s="953" t="s">
        <v>1851</v>
      </c>
    </row>
    <row r="4501" spans="2:17" customFormat="1" ht="15.75" customHeight="1" x14ac:dyDescent="0.2">
      <c r="B4501" s="948" t="s">
        <v>2737</v>
      </c>
      <c r="C4501" s="949" t="s">
        <v>783</v>
      </c>
      <c r="D4501" s="950">
        <v>650</v>
      </c>
      <c r="E4501" s="951">
        <f t="shared" si="42"/>
        <v>728.00000000000011</v>
      </c>
      <c r="F4501" s="950">
        <v>0.04</v>
      </c>
      <c r="G4501" s="968">
        <f t="shared" si="43"/>
        <v>4.4800000000000006E-2</v>
      </c>
      <c r="H4501" s="952">
        <v>0.08</v>
      </c>
      <c r="I4501" s="952">
        <f t="shared" si="44"/>
        <v>8.9600000000000013E-2</v>
      </c>
      <c r="J4501" s="952">
        <v>0.22</v>
      </c>
      <c r="K4501" s="952">
        <f t="shared" si="45"/>
        <v>0.24640000000000004</v>
      </c>
      <c r="L4501" s="952">
        <v>0.15</v>
      </c>
      <c r="M4501" s="952">
        <f t="shared" si="46"/>
        <v>0.16800000000000001</v>
      </c>
      <c r="N4501" s="949" t="s">
        <v>2738</v>
      </c>
      <c r="O4501" s="949" t="s">
        <v>2739</v>
      </c>
      <c r="P4501" s="949" t="s">
        <v>2740</v>
      </c>
      <c r="Q4501" s="953" t="s">
        <v>1851</v>
      </c>
    </row>
    <row r="4502" spans="2:17" customFormat="1" ht="15.75" customHeight="1" x14ac:dyDescent="0.2">
      <c r="B4502" s="948" t="s">
        <v>2741</v>
      </c>
      <c r="C4502" s="949" t="s">
        <v>783</v>
      </c>
      <c r="D4502" s="950">
        <v>700</v>
      </c>
      <c r="E4502" s="951">
        <f t="shared" si="42"/>
        <v>784.00000000000011</v>
      </c>
      <c r="F4502" s="950">
        <v>0.04</v>
      </c>
      <c r="G4502" s="968">
        <f t="shared" si="43"/>
        <v>4.4800000000000006E-2</v>
      </c>
      <c r="H4502" s="952">
        <v>0.08</v>
      </c>
      <c r="I4502" s="952">
        <f t="shared" si="44"/>
        <v>8.9600000000000013E-2</v>
      </c>
      <c r="J4502" s="952">
        <v>0.22</v>
      </c>
      <c r="K4502" s="952">
        <f t="shared" si="45"/>
        <v>0.24640000000000004</v>
      </c>
      <c r="L4502" s="952">
        <v>0.15</v>
      </c>
      <c r="M4502" s="952">
        <f t="shared" si="46"/>
        <v>0.16800000000000001</v>
      </c>
      <c r="N4502" s="949" t="s">
        <v>2742</v>
      </c>
      <c r="O4502" s="949" t="s">
        <v>2743</v>
      </c>
      <c r="P4502" s="949" t="s">
        <v>2744</v>
      </c>
      <c r="Q4502" s="953" t="s">
        <v>1851</v>
      </c>
    </row>
    <row r="4503" spans="2:17" customFormat="1" ht="15.75" customHeight="1" x14ac:dyDescent="0.2">
      <c r="B4503" s="948" t="s">
        <v>2745</v>
      </c>
      <c r="C4503" s="949" t="s">
        <v>783</v>
      </c>
      <c r="D4503" s="950">
        <v>750</v>
      </c>
      <c r="E4503" s="951">
        <f t="shared" si="42"/>
        <v>840.00000000000011</v>
      </c>
      <c r="F4503" s="950">
        <v>0.04</v>
      </c>
      <c r="G4503" s="968">
        <f t="shared" si="43"/>
        <v>4.4800000000000006E-2</v>
      </c>
      <c r="H4503" s="952">
        <v>0.08</v>
      </c>
      <c r="I4503" s="952">
        <f t="shared" si="44"/>
        <v>8.9600000000000013E-2</v>
      </c>
      <c r="J4503" s="952">
        <v>0.22</v>
      </c>
      <c r="K4503" s="952">
        <f t="shared" si="45"/>
        <v>0.24640000000000004</v>
      </c>
      <c r="L4503" s="952">
        <v>0.15</v>
      </c>
      <c r="M4503" s="952">
        <f t="shared" si="46"/>
        <v>0.16800000000000001</v>
      </c>
      <c r="N4503" s="949" t="s">
        <v>2746</v>
      </c>
      <c r="O4503" s="949" t="s">
        <v>2747</v>
      </c>
      <c r="P4503" s="949" t="s">
        <v>2324</v>
      </c>
      <c r="Q4503" s="953" t="s">
        <v>1851</v>
      </c>
    </row>
    <row r="4504" spans="2:17" customFormat="1" ht="15.75" customHeight="1" x14ac:dyDescent="0.2">
      <c r="B4504" s="948" t="s">
        <v>2748</v>
      </c>
      <c r="C4504" s="949" t="s">
        <v>783</v>
      </c>
      <c r="D4504" s="950">
        <v>800</v>
      </c>
      <c r="E4504" s="951">
        <f t="shared" si="42"/>
        <v>896.00000000000011</v>
      </c>
      <c r="F4504" s="950">
        <v>0.04</v>
      </c>
      <c r="G4504" s="968">
        <f t="shared" si="43"/>
        <v>4.4800000000000006E-2</v>
      </c>
      <c r="H4504" s="952">
        <v>0.08</v>
      </c>
      <c r="I4504" s="952">
        <f t="shared" si="44"/>
        <v>8.9600000000000013E-2</v>
      </c>
      <c r="J4504" s="952">
        <v>0.22</v>
      </c>
      <c r="K4504" s="952">
        <f t="shared" si="45"/>
        <v>0.24640000000000004</v>
      </c>
      <c r="L4504" s="952">
        <v>0.15</v>
      </c>
      <c r="M4504" s="952">
        <f t="shared" si="46"/>
        <v>0.16800000000000001</v>
      </c>
      <c r="N4504" s="949" t="s">
        <v>2749</v>
      </c>
      <c r="O4504" s="949" t="s">
        <v>2750</v>
      </c>
      <c r="P4504" s="949" t="s">
        <v>2751</v>
      </c>
      <c r="Q4504" s="953" t="s">
        <v>1851</v>
      </c>
    </row>
    <row r="4505" spans="2:17" customFormat="1" ht="15.75" customHeight="1" x14ac:dyDescent="0.2">
      <c r="B4505" s="948" t="s">
        <v>2752</v>
      </c>
      <c r="C4505" s="949" t="s">
        <v>783</v>
      </c>
      <c r="D4505" s="950">
        <v>850</v>
      </c>
      <c r="E4505" s="951">
        <f t="shared" si="42"/>
        <v>952.00000000000011</v>
      </c>
      <c r="F4505" s="950">
        <v>0.04</v>
      </c>
      <c r="G4505" s="968">
        <f t="shared" si="43"/>
        <v>4.4800000000000006E-2</v>
      </c>
      <c r="H4505" s="952">
        <v>0.08</v>
      </c>
      <c r="I4505" s="952">
        <f t="shared" si="44"/>
        <v>8.9600000000000013E-2</v>
      </c>
      <c r="J4505" s="952">
        <v>0.22</v>
      </c>
      <c r="K4505" s="952">
        <f t="shared" si="45"/>
        <v>0.24640000000000004</v>
      </c>
      <c r="L4505" s="952">
        <v>0.15</v>
      </c>
      <c r="M4505" s="952">
        <f t="shared" si="46"/>
        <v>0.16800000000000001</v>
      </c>
      <c r="N4505" s="949" t="s">
        <v>2753</v>
      </c>
      <c r="O4505" s="949" t="s">
        <v>2754</v>
      </c>
      <c r="P4505" s="949" t="s">
        <v>2755</v>
      </c>
      <c r="Q4505" s="953" t="s">
        <v>1851</v>
      </c>
    </row>
    <row r="4506" spans="2:17" customFormat="1" ht="15.75" customHeight="1" x14ac:dyDescent="0.2">
      <c r="B4506" s="948" t="s">
        <v>2756</v>
      </c>
      <c r="C4506" s="949" t="s">
        <v>783</v>
      </c>
      <c r="D4506" s="950">
        <v>900</v>
      </c>
      <c r="E4506" s="951">
        <f t="shared" si="42"/>
        <v>1008.0000000000001</v>
      </c>
      <c r="F4506" s="950">
        <v>0.04</v>
      </c>
      <c r="G4506" s="968">
        <f t="shared" si="43"/>
        <v>4.4800000000000006E-2</v>
      </c>
      <c r="H4506" s="952">
        <v>0.08</v>
      </c>
      <c r="I4506" s="952">
        <f t="shared" si="44"/>
        <v>8.9600000000000013E-2</v>
      </c>
      <c r="J4506" s="952">
        <v>0.22</v>
      </c>
      <c r="K4506" s="952">
        <f t="shared" si="45"/>
        <v>0.24640000000000004</v>
      </c>
      <c r="L4506" s="952">
        <v>0.15</v>
      </c>
      <c r="M4506" s="952">
        <f t="shared" si="46"/>
        <v>0.16800000000000001</v>
      </c>
      <c r="N4506" s="949" t="s">
        <v>2757</v>
      </c>
      <c r="O4506" s="949" t="s">
        <v>2758</v>
      </c>
      <c r="P4506" s="949" t="s">
        <v>2759</v>
      </c>
      <c r="Q4506" s="953" t="s">
        <v>1851</v>
      </c>
    </row>
    <row r="4507" spans="2:17" customFormat="1" ht="15.75" customHeight="1" x14ac:dyDescent="0.2">
      <c r="B4507" s="948" t="s">
        <v>2760</v>
      </c>
      <c r="C4507" s="949" t="s">
        <v>783</v>
      </c>
      <c r="D4507" s="950">
        <v>950</v>
      </c>
      <c r="E4507" s="951">
        <f t="shared" si="42"/>
        <v>1064</v>
      </c>
      <c r="F4507" s="950">
        <v>0.04</v>
      </c>
      <c r="G4507" s="968">
        <f t="shared" si="43"/>
        <v>4.4800000000000006E-2</v>
      </c>
      <c r="H4507" s="952">
        <v>0.08</v>
      </c>
      <c r="I4507" s="952">
        <f t="shared" si="44"/>
        <v>8.9600000000000013E-2</v>
      </c>
      <c r="J4507" s="952">
        <v>0.22</v>
      </c>
      <c r="K4507" s="952">
        <f t="shared" si="45"/>
        <v>0.24640000000000004</v>
      </c>
      <c r="L4507" s="952">
        <v>0.15</v>
      </c>
      <c r="M4507" s="952">
        <f t="shared" si="46"/>
        <v>0.16800000000000001</v>
      </c>
      <c r="N4507" s="949" t="s">
        <v>2761</v>
      </c>
      <c r="O4507" s="949" t="s">
        <v>2762</v>
      </c>
      <c r="P4507" s="949" t="s">
        <v>2763</v>
      </c>
      <c r="Q4507" s="953" t="s">
        <v>1851</v>
      </c>
    </row>
    <row r="4508" spans="2:17" customFormat="1" ht="15.75" customHeight="1" x14ac:dyDescent="0.2">
      <c r="B4508" s="948" t="s">
        <v>2764</v>
      </c>
      <c r="C4508" s="949" t="s">
        <v>783</v>
      </c>
      <c r="D4508" s="950">
        <v>1000</v>
      </c>
      <c r="E4508" s="951">
        <f t="shared" si="42"/>
        <v>1120</v>
      </c>
      <c r="F4508" s="950">
        <v>0.04</v>
      </c>
      <c r="G4508" s="968">
        <f t="shared" si="43"/>
        <v>4.4800000000000006E-2</v>
      </c>
      <c r="H4508" s="952">
        <v>0.08</v>
      </c>
      <c r="I4508" s="952">
        <f t="shared" si="44"/>
        <v>8.9600000000000013E-2</v>
      </c>
      <c r="J4508" s="952">
        <v>0.22</v>
      </c>
      <c r="K4508" s="952">
        <f t="shared" si="45"/>
        <v>0.24640000000000004</v>
      </c>
      <c r="L4508" s="952">
        <v>0.15</v>
      </c>
      <c r="M4508" s="952">
        <f t="shared" si="46"/>
        <v>0.16800000000000001</v>
      </c>
      <c r="N4508" s="949" t="s">
        <v>2765</v>
      </c>
      <c r="O4508" s="949" t="s">
        <v>488</v>
      </c>
      <c r="P4508" s="949" t="s">
        <v>2766</v>
      </c>
      <c r="Q4508" s="953" t="s">
        <v>1851</v>
      </c>
    </row>
    <row r="4509" spans="2:17" customFormat="1" ht="15.75" customHeight="1" x14ac:dyDescent="0.2">
      <c r="B4509" s="948" t="s">
        <v>2767</v>
      </c>
      <c r="C4509" s="949" t="s">
        <v>783</v>
      </c>
      <c r="D4509" s="950">
        <v>1500</v>
      </c>
      <c r="E4509" s="951">
        <f t="shared" si="42"/>
        <v>1680.0000000000002</v>
      </c>
      <c r="F4509" s="950">
        <v>0.04</v>
      </c>
      <c r="G4509" s="968">
        <f t="shared" si="43"/>
        <v>4.4800000000000006E-2</v>
      </c>
      <c r="H4509" s="952">
        <v>0.08</v>
      </c>
      <c r="I4509" s="952">
        <f t="shared" si="44"/>
        <v>8.9600000000000013E-2</v>
      </c>
      <c r="J4509" s="952">
        <v>0.22</v>
      </c>
      <c r="K4509" s="952">
        <f t="shared" si="45"/>
        <v>0.24640000000000004</v>
      </c>
      <c r="L4509" s="952">
        <v>0.15</v>
      </c>
      <c r="M4509" s="952">
        <f t="shared" si="46"/>
        <v>0.16800000000000001</v>
      </c>
      <c r="N4509" s="949" t="s">
        <v>2768</v>
      </c>
      <c r="O4509" s="949" t="s">
        <v>2769</v>
      </c>
      <c r="P4509" s="949" t="s">
        <v>2749</v>
      </c>
      <c r="Q4509" s="953" t="s">
        <v>1851</v>
      </c>
    </row>
    <row r="4510" spans="2:17" customFormat="1" ht="15.75" customHeight="1" x14ac:dyDescent="0.2">
      <c r="B4510" s="948" t="s">
        <v>2770</v>
      </c>
      <c r="C4510" s="949" t="s">
        <v>783</v>
      </c>
      <c r="D4510" s="950">
        <v>2000</v>
      </c>
      <c r="E4510" s="951">
        <f t="shared" si="42"/>
        <v>2240</v>
      </c>
      <c r="F4510" s="950">
        <v>0.04</v>
      </c>
      <c r="G4510" s="968">
        <f t="shared" si="43"/>
        <v>4.4800000000000006E-2</v>
      </c>
      <c r="H4510" s="952">
        <v>0.08</v>
      </c>
      <c r="I4510" s="952">
        <f t="shared" si="44"/>
        <v>8.9600000000000013E-2</v>
      </c>
      <c r="J4510" s="952">
        <v>0.22</v>
      </c>
      <c r="K4510" s="952">
        <f t="shared" si="45"/>
        <v>0.24640000000000004</v>
      </c>
      <c r="L4510" s="952">
        <v>0.15</v>
      </c>
      <c r="M4510" s="952">
        <f t="shared" si="46"/>
        <v>0.16800000000000001</v>
      </c>
      <c r="N4510" s="949" t="s">
        <v>2771</v>
      </c>
      <c r="O4510" s="949" t="s">
        <v>2772</v>
      </c>
      <c r="P4510" s="949" t="s">
        <v>2773</v>
      </c>
      <c r="Q4510" s="953" t="s">
        <v>1851</v>
      </c>
    </row>
    <row r="4511" spans="2:17" customFormat="1" ht="15.75" customHeight="1" x14ac:dyDescent="0.2">
      <c r="B4511" s="954"/>
      <c r="C4511" s="955"/>
      <c r="D4511" s="969"/>
      <c r="E4511" s="955"/>
      <c r="F4511" s="969"/>
      <c r="G4511" s="969"/>
      <c r="H4511" s="957"/>
      <c r="I4511" s="957"/>
      <c r="J4511" s="957"/>
      <c r="K4511" s="957"/>
      <c r="L4511" s="957"/>
      <c r="M4511" s="957"/>
      <c r="N4511" s="955"/>
      <c r="O4511" s="955"/>
      <c r="P4511" s="955"/>
      <c r="Q4511" s="958"/>
    </row>
    <row r="4512" spans="2:17" customFormat="1" ht="15.75" customHeight="1" x14ac:dyDescent="0.2">
      <c r="B4512" s="948" t="s">
        <v>2301</v>
      </c>
      <c r="C4512" s="949" t="s">
        <v>2041</v>
      </c>
      <c r="D4512" s="950">
        <v>50</v>
      </c>
      <c r="E4512" s="951">
        <f>+D4512*1.12</f>
        <v>56.000000000000007</v>
      </c>
      <c r="F4512" s="950">
        <v>0.04</v>
      </c>
      <c r="G4512" s="968">
        <f>+F4512*1.12</f>
        <v>4.4800000000000006E-2</v>
      </c>
      <c r="H4512" s="952">
        <v>0.08</v>
      </c>
      <c r="I4512" s="952">
        <f>+H4512*1.12</f>
        <v>8.9600000000000013E-2</v>
      </c>
      <c r="J4512" s="952">
        <v>0.22</v>
      </c>
      <c r="K4512" s="952">
        <f>+J4512*1.12</f>
        <v>0.24640000000000004</v>
      </c>
      <c r="L4512" s="952">
        <v>0.15</v>
      </c>
      <c r="M4512" s="952">
        <f>+L4512*1.12</f>
        <v>0.16800000000000001</v>
      </c>
      <c r="N4512" s="949" t="s">
        <v>2302</v>
      </c>
      <c r="O4512" s="949" t="s">
        <v>2303</v>
      </c>
      <c r="P4512" s="949" t="s">
        <v>1473</v>
      </c>
      <c r="Q4512" s="953" t="s">
        <v>1846</v>
      </c>
    </row>
    <row r="4513" spans="2:17" customFormat="1" ht="15.75" customHeight="1" x14ac:dyDescent="0.2">
      <c r="B4513" s="948" t="s">
        <v>2304</v>
      </c>
      <c r="C4513" s="949" t="s">
        <v>2041</v>
      </c>
      <c r="D4513" s="950">
        <v>100</v>
      </c>
      <c r="E4513" s="951">
        <f t="shared" ref="E4513:E4533" si="47">+D4513*1.12</f>
        <v>112.00000000000001</v>
      </c>
      <c r="F4513" s="950">
        <v>0.04</v>
      </c>
      <c r="G4513" s="968">
        <f t="shared" ref="G4513:G4533" si="48">+F4513*1.12</f>
        <v>4.4800000000000006E-2</v>
      </c>
      <c r="H4513" s="952">
        <v>0.08</v>
      </c>
      <c r="I4513" s="952">
        <f t="shared" ref="I4513:I4533" si="49">+H4513*1.12</f>
        <v>8.9600000000000013E-2</v>
      </c>
      <c r="J4513" s="952">
        <v>0.22</v>
      </c>
      <c r="K4513" s="952">
        <f t="shared" ref="K4513:K4533" si="50">+J4513*1.12</f>
        <v>0.24640000000000004</v>
      </c>
      <c r="L4513" s="952">
        <v>0.15</v>
      </c>
      <c r="M4513" s="952">
        <f t="shared" ref="M4513:M4533" si="51">+L4513*1.12</f>
        <v>0.16800000000000001</v>
      </c>
      <c r="N4513" s="949" t="s">
        <v>2305</v>
      </c>
      <c r="O4513" s="949" t="s">
        <v>2306</v>
      </c>
      <c r="P4513" s="949" t="s">
        <v>2307</v>
      </c>
      <c r="Q4513" s="953" t="s">
        <v>1846</v>
      </c>
    </row>
    <row r="4514" spans="2:17" customFormat="1" ht="15.75" customHeight="1" x14ac:dyDescent="0.2">
      <c r="B4514" s="948" t="s">
        <v>2308</v>
      </c>
      <c r="C4514" s="949" t="s">
        <v>2041</v>
      </c>
      <c r="D4514" s="950">
        <v>150</v>
      </c>
      <c r="E4514" s="951">
        <f t="shared" si="47"/>
        <v>168.00000000000003</v>
      </c>
      <c r="F4514" s="950">
        <v>0.04</v>
      </c>
      <c r="G4514" s="968">
        <f t="shared" si="48"/>
        <v>4.4800000000000006E-2</v>
      </c>
      <c r="H4514" s="952">
        <v>0.08</v>
      </c>
      <c r="I4514" s="952">
        <f t="shared" si="49"/>
        <v>8.9600000000000013E-2</v>
      </c>
      <c r="J4514" s="952">
        <v>0.22</v>
      </c>
      <c r="K4514" s="952">
        <f t="shared" si="50"/>
        <v>0.24640000000000004</v>
      </c>
      <c r="L4514" s="952">
        <v>0.15</v>
      </c>
      <c r="M4514" s="952">
        <f t="shared" si="51"/>
        <v>0.16800000000000001</v>
      </c>
      <c r="N4514" s="949" t="s">
        <v>2309</v>
      </c>
      <c r="O4514" s="949" t="s">
        <v>2310</v>
      </c>
      <c r="P4514" s="949" t="s">
        <v>2815</v>
      </c>
      <c r="Q4514" s="953" t="s">
        <v>1846</v>
      </c>
    </row>
    <row r="4515" spans="2:17" customFormat="1" ht="15.75" customHeight="1" x14ac:dyDescent="0.2">
      <c r="B4515" s="948" t="s">
        <v>2311</v>
      </c>
      <c r="C4515" s="949" t="s">
        <v>2041</v>
      </c>
      <c r="D4515" s="950">
        <v>200</v>
      </c>
      <c r="E4515" s="951">
        <f t="shared" si="47"/>
        <v>224.00000000000003</v>
      </c>
      <c r="F4515" s="950">
        <v>0.04</v>
      </c>
      <c r="G4515" s="968">
        <f t="shared" si="48"/>
        <v>4.4800000000000006E-2</v>
      </c>
      <c r="H4515" s="952">
        <v>0.08</v>
      </c>
      <c r="I4515" s="952">
        <f t="shared" si="49"/>
        <v>8.9600000000000013E-2</v>
      </c>
      <c r="J4515" s="952">
        <v>0.22</v>
      </c>
      <c r="K4515" s="952">
        <f t="shared" si="50"/>
        <v>0.24640000000000004</v>
      </c>
      <c r="L4515" s="952">
        <v>0.15</v>
      </c>
      <c r="M4515" s="952">
        <f t="shared" si="51"/>
        <v>0.16800000000000001</v>
      </c>
      <c r="N4515" s="949" t="s">
        <v>2312</v>
      </c>
      <c r="O4515" s="949" t="s">
        <v>2639</v>
      </c>
      <c r="P4515" s="949" t="s">
        <v>2822</v>
      </c>
      <c r="Q4515" s="953" t="s">
        <v>1846</v>
      </c>
    </row>
    <row r="4516" spans="2:17" customFormat="1" ht="15.75" customHeight="1" x14ac:dyDescent="0.2">
      <c r="B4516" s="948" t="s">
        <v>2313</v>
      </c>
      <c r="C4516" s="949" t="s">
        <v>2041</v>
      </c>
      <c r="D4516" s="950">
        <v>250</v>
      </c>
      <c r="E4516" s="951">
        <f t="shared" si="47"/>
        <v>280</v>
      </c>
      <c r="F4516" s="950">
        <v>0.04</v>
      </c>
      <c r="G4516" s="968">
        <f t="shared" si="48"/>
        <v>4.4800000000000006E-2</v>
      </c>
      <c r="H4516" s="952">
        <v>0.08</v>
      </c>
      <c r="I4516" s="952">
        <f t="shared" si="49"/>
        <v>8.9600000000000013E-2</v>
      </c>
      <c r="J4516" s="952">
        <v>0.22</v>
      </c>
      <c r="K4516" s="952">
        <f t="shared" si="50"/>
        <v>0.24640000000000004</v>
      </c>
      <c r="L4516" s="952">
        <v>0.15</v>
      </c>
      <c r="M4516" s="952">
        <f t="shared" si="51"/>
        <v>0.16800000000000001</v>
      </c>
      <c r="N4516" s="949" t="s">
        <v>2314</v>
      </c>
      <c r="O4516" s="949" t="s">
        <v>2315</v>
      </c>
      <c r="P4516" s="949" t="s">
        <v>2316</v>
      </c>
      <c r="Q4516" s="953" t="s">
        <v>1846</v>
      </c>
    </row>
    <row r="4517" spans="2:17" customFormat="1" ht="15.75" customHeight="1" x14ac:dyDescent="0.2">
      <c r="B4517" s="948" t="s">
        <v>2317</v>
      </c>
      <c r="C4517" s="949" t="s">
        <v>2041</v>
      </c>
      <c r="D4517" s="950">
        <v>300</v>
      </c>
      <c r="E4517" s="951">
        <f t="shared" si="47"/>
        <v>336.00000000000006</v>
      </c>
      <c r="F4517" s="950">
        <v>0.04</v>
      </c>
      <c r="G4517" s="968">
        <f t="shared" si="48"/>
        <v>4.4800000000000006E-2</v>
      </c>
      <c r="H4517" s="952">
        <v>0.08</v>
      </c>
      <c r="I4517" s="952">
        <f t="shared" si="49"/>
        <v>8.9600000000000013E-2</v>
      </c>
      <c r="J4517" s="952">
        <v>0.22</v>
      </c>
      <c r="K4517" s="952">
        <f t="shared" si="50"/>
        <v>0.24640000000000004</v>
      </c>
      <c r="L4517" s="952">
        <v>0.15</v>
      </c>
      <c r="M4517" s="952">
        <f t="shared" si="51"/>
        <v>0.16800000000000001</v>
      </c>
      <c r="N4517" s="949" t="s">
        <v>2318</v>
      </c>
      <c r="O4517" s="949" t="s">
        <v>2319</v>
      </c>
      <c r="P4517" s="949" t="s">
        <v>2836</v>
      </c>
      <c r="Q4517" s="953" t="s">
        <v>1846</v>
      </c>
    </row>
    <row r="4518" spans="2:17" customFormat="1" ht="15.75" customHeight="1" x14ac:dyDescent="0.2">
      <c r="B4518" s="948" t="s">
        <v>2320</v>
      </c>
      <c r="C4518" s="949" t="s">
        <v>2041</v>
      </c>
      <c r="D4518" s="950">
        <v>350</v>
      </c>
      <c r="E4518" s="951">
        <f t="shared" si="47"/>
        <v>392.00000000000006</v>
      </c>
      <c r="F4518" s="950">
        <v>0.04</v>
      </c>
      <c r="G4518" s="968">
        <f t="shared" si="48"/>
        <v>4.4800000000000006E-2</v>
      </c>
      <c r="H4518" s="952">
        <v>0.08</v>
      </c>
      <c r="I4518" s="952">
        <f t="shared" si="49"/>
        <v>8.9600000000000013E-2</v>
      </c>
      <c r="J4518" s="952">
        <v>0.22</v>
      </c>
      <c r="K4518" s="952">
        <f t="shared" si="50"/>
        <v>0.24640000000000004</v>
      </c>
      <c r="L4518" s="952">
        <v>0.15</v>
      </c>
      <c r="M4518" s="952">
        <f t="shared" si="51"/>
        <v>0.16800000000000001</v>
      </c>
      <c r="N4518" s="949" t="s">
        <v>2321</v>
      </c>
      <c r="O4518" s="949" t="s">
        <v>2322</v>
      </c>
      <c r="P4518" s="949" t="s">
        <v>2843</v>
      </c>
      <c r="Q4518" s="953" t="s">
        <v>1851</v>
      </c>
    </row>
    <row r="4519" spans="2:17" customFormat="1" ht="15.75" customHeight="1" x14ac:dyDescent="0.2">
      <c r="B4519" s="948" t="s">
        <v>2323</v>
      </c>
      <c r="C4519" s="949" t="s">
        <v>2041</v>
      </c>
      <c r="D4519" s="950">
        <v>400</v>
      </c>
      <c r="E4519" s="951">
        <f t="shared" si="47"/>
        <v>448.00000000000006</v>
      </c>
      <c r="F4519" s="950">
        <v>0.04</v>
      </c>
      <c r="G4519" s="968">
        <f t="shared" si="48"/>
        <v>4.4800000000000006E-2</v>
      </c>
      <c r="H4519" s="952">
        <v>0.08</v>
      </c>
      <c r="I4519" s="952">
        <f t="shared" si="49"/>
        <v>8.9600000000000013E-2</v>
      </c>
      <c r="J4519" s="952">
        <v>0.22</v>
      </c>
      <c r="K4519" s="952">
        <f t="shared" si="50"/>
        <v>0.24640000000000004</v>
      </c>
      <c r="L4519" s="952">
        <v>0.15</v>
      </c>
      <c r="M4519" s="952">
        <f t="shared" si="51"/>
        <v>0.16800000000000001</v>
      </c>
      <c r="N4519" s="949" t="s">
        <v>2324</v>
      </c>
      <c r="O4519" s="949" t="s">
        <v>496</v>
      </c>
      <c r="P4519" s="949" t="s">
        <v>2325</v>
      </c>
      <c r="Q4519" s="953" t="s">
        <v>1851</v>
      </c>
    </row>
    <row r="4520" spans="2:17" customFormat="1" ht="15.75" customHeight="1" x14ac:dyDescent="0.2">
      <c r="B4520" s="948" t="s">
        <v>2326</v>
      </c>
      <c r="C4520" s="949" t="s">
        <v>2041</v>
      </c>
      <c r="D4520" s="950">
        <v>450</v>
      </c>
      <c r="E4520" s="951">
        <f t="shared" si="47"/>
        <v>504.00000000000006</v>
      </c>
      <c r="F4520" s="950">
        <v>0.04</v>
      </c>
      <c r="G4520" s="968">
        <f t="shared" si="48"/>
        <v>4.4800000000000006E-2</v>
      </c>
      <c r="H4520" s="952">
        <v>0.08</v>
      </c>
      <c r="I4520" s="952">
        <f t="shared" si="49"/>
        <v>8.9600000000000013E-2</v>
      </c>
      <c r="J4520" s="952">
        <v>0.22</v>
      </c>
      <c r="K4520" s="952">
        <f t="shared" si="50"/>
        <v>0.24640000000000004</v>
      </c>
      <c r="L4520" s="952">
        <v>0.15</v>
      </c>
      <c r="M4520" s="952">
        <f t="shared" si="51"/>
        <v>0.16800000000000001</v>
      </c>
      <c r="N4520" s="949" t="s">
        <v>2327</v>
      </c>
      <c r="O4520" s="949" t="s">
        <v>2328</v>
      </c>
      <c r="P4520" s="949" t="s">
        <v>492</v>
      </c>
      <c r="Q4520" s="953" t="s">
        <v>1851</v>
      </c>
    </row>
    <row r="4521" spans="2:17" customFormat="1" ht="15.75" customHeight="1" x14ac:dyDescent="0.2">
      <c r="B4521" s="948" t="s">
        <v>2329</v>
      </c>
      <c r="C4521" s="949" t="s">
        <v>2041</v>
      </c>
      <c r="D4521" s="950">
        <v>500</v>
      </c>
      <c r="E4521" s="951">
        <f t="shared" si="47"/>
        <v>560</v>
      </c>
      <c r="F4521" s="950">
        <v>0.04</v>
      </c>
      <c r="G4521" s="968">
        <f t="shared" si="48"/>
        <v>4.4800000000000006E-2</v>
      </c>
      <c r="H4521" s="952">
        <v>0.08</v>
      </c>
      <c r="I4521" s="952">
        <f t="shared" si="49"/>
        <v>8.9600000000000013E-2</v>
      </c>
      <c r="J4521" s="952">
        <v>0.22</v>
      </c>
      <c r="K4521" s="952">
        <f t="shared" si="50"/>
        <v>0.24640000000000004</v>
      </c>
      <c r="L4521" s="952">
        <v>0.15</v>
      </c>
      <c r="M4521" s="952">
        <f t="shared" si="51"/>
        <v>0.16800000000000001</v>
      </c>
      <c r="N4521" s="949" t="s">
        <v>2330</v>
      </c>
      <c r="O4521" s="949" t="s">
        <v>2729</v>
      </c>
      <c r="P4521" s="949" t="s">
        <v>499</v>
      </c>
      <c r="Q4521" s="953" t="s">
        <v>1851</v>
      </c>
    </row>
    <row r="4522" spans="2:17" customFormat="1" ht="15.75" customHeight="1" x14ac:dyDescent="0.2">
      <c r="B4522" s="948" t="s">
        <v>2730</v>
      </c>
      <c r="C4522" s="949" t="s">
        <v>2041</v>
      </c>
      <c r="D4522" s="950">
        <v>550</v>
      </c>
      <c r="E4522" s="951">
        <f t="shared" si="47"/>
        <v>616.00000000000011</v>
      </c>
      <c r="F4522" s="950">
        <v>0.04</v>
      </c>
      <c r="G4522" s="968">
        <f t="shared" si="48"/>
        <v>4.4800000000000006E-2</v>
      </c>
      <c r="H4522" s="952">
        <v>0.08</v>
      </c>
      <c r="I4522" s="952">
        <f t="shared" si="49"/>
        <v>8.9600000000000013E-2</v>
      </c>
      <c r="J4522" s="952">
        <v>0.22</v>
      </c>
      <c r="K4522" s="952">
        <f t="shared" si="50"/>
        <v>0.24640000000000004</v>
      </c>
      <c r="L4522" s="952">
        <v>0.15</v>
      </c>
      <c r="M4522" s="952">
        <f t="shared" si="51"/>
        <v>0.16800000000000001</v>
      </c>
      <c r="N4522" s="949" t="s">
        <v>2731</v>
      </c>
      <c r="O4522" s="949" t="s">
        <v>2312</v>
      </c>
      <c r="P4522" s="949" t="s">
        <v>2732</v>
      </c>
      <c r="Q4522" s="953" t="s">
        <v>1851</v>
      </c>
    </row>
    <row r="4523" spans="2:17" customFormat="1" ht="15.75" customHeight="1" x14ac:dyDescent="0.2">
      <c r="B4523" s="948" t="s">
        <v>2733</v>
      </c>
      <c r="C4523" s="949" t="s">
        <v>2041</v>
      </c>
      <c r="D4523" s="950">
        <v>600</v>
      </c>
      <c r="E4523" s="951">
        <f t="shared" si="47"/>
        <v>672.00000000000011</v>
      </c>
      <c r="F4523" s="950">
        <v>0.04</v>
      </c>
      <c r="G4523" s="968">
        <f t="shared" si="48"/>
        <v>4.4800000000000006E-2</v>
      </c>
      <c r="H4523" s="952">
        <v>0.08</v>
      </c>
      <c r="I4523" s="952">
        <f t="shared" si="49"/>
        <v>8.9600000000000013E-2</v>
      </c>
      <c r="J4523" s="952">
        <v>0.22</v>
      </c>
      <c r="K4523" s="952">
        <f t="shared" si="50"/>
        <v>0.24640000000000004</v>
      </c>
      <c r="L4523" s="952">
        <v>0.15</v>
      </c>
      <c r="M4523" s="952">
        <f t="shared" si="51"/>
        <v>0.16800000000000001</v>
      </c>
      <c r="N4523" s="949" t="s">
        <v>2734</v>
      </c>
      <c r="O4523" s="949" t="s">
        <v>2735</v>
      </c>
      <c r="P4523" s="949" t="s">
        <v>2736</v>
      </c>
      <c r="Q4523" s="953" t="s">
        <v>1851</v>
      </c>
    </row>
    <row r="4524" spans="2:17" customFormat="1" ht="15.75" customHeight="1" x14ac:dyDescent="0.2">
      <c r="B4524" s="948" t="s">
        <v>2737</v>
      </c>
      <c r="C4524" s="949" t="s">
        <v>2041</v>
      </c>
      <c r="D4524" s="950">
        <v>650</v>
      </c>
      <c r="E4524" s="951">
        <f t="shared" si="47"/>
        <v>728.00000000000011</v>
      </c>
      <c r="F4524" s="950">
        <v>0.04</v>
      </c>
      <c r="G4524" s="968">
        <f t="shared" si="48"/>
        <v>4.4800000000000006E-2</v>
      </c>
      <c r="H4524" s="952">
        <v>0.08</v>
      </c>
      <c r="I4524" s="952">
        <f t="shared" si="49"/>
        <v>8.9600000000000013E-2</v>
      </c>
      <c r="J4524" s="952">
        <v>0.22</v>
      </c>
      <c r="K4524" s="952">
        <f t="shared" si="50"/>
        <v>0.24640000000000004</v>
      </c>
      <c r="L4524" s="952">
        <v>0.15</v>
      </c>
      <c r="M4524" s="952">
        <f t="shared" si="51"/>
        <v>0.16800000000000001</v>
      </c>
      <c r="N4524" s="949" t="s">
        <v>2738</v>
      </c>
      <c r="O4524" s="949" t="s">
        <v>2739</v>
      </c>
      <c r="P4524" s="949" t="s">
        <v>2740</v>
      </c>
      <c r="Q4524" s="953" t="s">
        <v>1851</v>
      </c>
    </row>
    <row r="4525" spans="2:17" customFormat="1" ht="15.75" customHeight="1" x14ac:dyDescent="0.2">
      <c r="B4525" s="948" t="s">
        <v>2741</v>
      </c>
      <c r="C4525" s="949" t="s">
        <v>2041</v>
      </c>
      <c r="D4525" s="950">
        <v>700</v>
      </c>
      <c r="E4525" s="951">
        <f t="shared" si="47"/>
        <v>784.00000000000011</v>
      </c>
      <c r="F4525" s="950">
        <v>0.04</v>
      </c>
      <c r="G4525" s="968">
        <f t="shared" si="48"/>
        <v>4.4800000000000006E-2</v>
      </c>
      <c r="H4525" s="952">
        <v>0.08</v>
      </c>
      <c r="I4525" s="952">
        <f t="shared" si="49"/>
        <v>8.9600000000000013E-2</v>
      </c>
      <c r="J4525" s="952">
        <v>0.22</v>
      </c>
      <c r="K4525" s="952">
        <f t="shared" si="50"/>
        <v>0.24640000000000004</v>
      </c>
      <c r="L4525" s="952">
        <v>0.15</v>
      </c>
      <c r="M4525" s="952">
        <f t="shared" si="51"/>
        <v>0.16800000000000001</v>
      </c>
      <c r="N4525" s="949" t="s">
        <v>2742</v>
      </c>
      <c r="O4525" s="949" t="s">
        <v>2743</v>
      </c>
      <c r="P4525" s="949" t="s">
        <v>2744</v>
      </c>
      <c r="Q4525" s="953" t="s">
        <v>1851</v>
      </c>
    </row>
    <row r="4526" spans="2:17" customFormat="1" ht="15.75" customHeight="1" x14ac:dyDescent="0.2">
      <c r="B4526" s="948" t="s">
        <v>2745</v>
      </c>
      <c r="C4526" s="949" t="s">
        <v>2041</v>
      </c>
      <c r="D4526" s="950">
        <v>750</v>
      </c>
      <c r="E4526" s="951">
        <f t="shared" si="47"/>
        <v>840.00000000000011</v>
      </c>
      <c r="F4526" s="950">
        <v>0.04</v>
      </c>
      <c r="G4526" s="968">
        <f t="shared" si="48"/>
        <v>4.4800000000000006E-2</v>
      </c>
      <c r="H4526" s="952">
        <v>0.08</v>
      </c>
      <c r="I4526" s="952">
        <f t="shared" si="49"/>
        <v>8.9600000000000013E-2</v>
      </c>
      <c r="J4526" s="952">
        <v>0.22</v>
      </c>
      <c r="K4526" s="952">
        <f t="shared" si="50"/>
        <v>0.24640000000000004</v>
      </c>
      <c r="L4526" s="952">
        <v>0.15</v>
      </c>
      <c r="M4526" s="952">
        <f t="shared" si="51"/>
        <v>0.16800000000000001</v>
      </c>
      <c r="N4526" s="949" t="s">
        <v>2746</v>
      </c>
      <c r="O4526" s="949" t="s">
        <v>2747</v>
      </c>
      <c r="P4526" s="949" t="s">
        <v>2324</v>
      </c>
      <c r="Q4526" s="953" t="s">
        <v>1851</v>
      </c>
    </row>
    <row r="4527" spans="2:17" customFormat="1" ht="15.75" customHeight="1" x14ac:dyDescent="0.2">
      <c r="B4527" s="948" t="s">
        <v>2748</v>
      </c>
      <c r="C4527" s="949" t="s">
        <v>2041</v>
      </c>
      <c r="D4527" s="950">
        <v>800</v>
      </c>
      <c r="E4527" s="951">
        <f t="shared" si="47"/>
        <v>896.00000000000011</v>
      </c>
      <c r="F4527" s="950">
        <v>0.04</v>
      </c>
      <c r="G4527" s="968">
        <f t="shared" si="48"/>
        <v>4.4800000000000006E-2</v>
      </c>
      <c r="H4527" s="952">
        <v>0.08</v>
      </c>
      <c r="I4527" s="952">
        <f t="shared" si="49"/>
        <v>8.9600000000000013E-2</v>
      </c>
      <c r="J4527" s="952">
        <v>0.22</v>
      </c>
      <c r="K4527" s="952">
        <f t="shared" si="50"/>
        <v>0.24640000000000004</v>
      </c>
      <c r="L4527" s="952">
        <v>0.15</v>
      </c>
      <c r="M4527" s="952">
        <f t="shared" si="51"/>
        <v>0.16800000000000001</v>
      </c>
      <c r="N4527" s="949" t="s">
        <v>2749</v>
      </c>
      <c r="O4527" s="949" t="s">
        <v>2750</v>
      </c>
      <c r="P4527" s="949" t="s">
        <v>2751</v>
      </c>
      <c r="Q4527" s="953" t="s">
        <v>1851</v>
      </c>
    </row>
    <row r="4528" spans="2:17" customFormat="1" ht="15.75" customHeight="1" x14ac:dyDescent="0.2">
      <c r="B4528" s="948" t="s">
        <v>2752</v>
      </c>
      <c r="C4528" s="949" t="s">
        <v>2041</v>
      </c>
      <c r="D4528" s="950">
        <v>850</v>
      </c>
      <c r="E4528" s="951">
        <f t="shared" si="47"/>
        <v>952.00000000000011</v>
      </c>
      <c r="F4528" s="950">
        <v>0.04</v>
      </c>
      <c r="G4528" s="968">
        <f t="shared" si="48"/>
        <v>4.4800000000000006E-2</v>
      </c>
      <c r="H4528" s="952">
        <v>0.08</v>
      </c>
      <c r="I4528" s="952">
        <f t="shared" si="49"/>
        <v>8.9600000000000013E-2</v>
      </c>
      <c r="J4528" s="952">
        <v>0.22</v>
      </c>
      <c r="K4528" s="952">
        <f t="shared" si="50"/>
        <v>0.24640000000000004</v>
      </c>
      <c r="L4528" s="952">
        <v>0.15</v>
      </c>
      <c r="M4528" s="952">
        <f t="shared" si="51"/>
        <v>0.16800000000000001</v>
      </c>
      <c r="N4528" s="949" t="s">
        <v>2753</v>
      </c>
      <c r="O4528" s="949" t="s">
        <v>2754</v>
      </c>
      <c r="P4528" s="949" t="s">
        <v>2755</v>
      </c>
      <c r="Q4528" s="953" t="s">
        <v>1851</v>
      </c>
    </row>
    <row r="4529" spans="2:19" customFormat="1" ht="15.75" customHeight="1" x14ac:dyDescent="0.2">
      <c r="B4529" s="948" t="s">
        <v>2756</v>
      </c>
      <c r="C4529" s="949" t="s">
        <v>2041</v>
      </c>
      <c r="D4529" s="950">
        <v>900</v>
      </c>
      <c r="E4529" s="951">
        <f t="shared" si="47"/>
        <v>1008.0000000000001</v>
      </c>
      <c r="F4529" s="950">
        <v>0.04</v>
      </c>
      <c r="G4529" s="968">
        <f t="shared" si="48"/>
        <v>4.4800000000000006E-2</v>
      </c>
      <c r="H4529" s="952">
        <v>0.08</v>
      </c>
      <c r="I4529" s="952">
        <f t="shared" si="49"/>
        <v>8.9600000000000013E-2</v>
      </c>
      <c r="J4529" s="952">
        <v>0.22</v>
      </c>
      <c r="K4529" s="952">
        <f t="shared" si="50"/>
        <v>0.24640000000000004</v>
      </c>
      <c r="L4529" s="952">
        <v>0.15</v>
      </c>
      <c r="M4529" s="952">
        <f t="shared" si="51"/>
        <v>0.16800000000000001</v>
      </c>
      <c r="N4529" s="949" t="s">
        <v>2757</v>
      </c>
      <c r="O4529" s="949" t="s">
        <v>2758</v>
      </c>
      <c r="P4529" s="949" t="s">
        <v>2759</v>
      </c>
      <c r="Q4529" s="953" t="s">
        <v>1851</v>
      </c>
    </row>
    <row r="4530" spans="2:19" customFormat="1" ht="15.75" customHeight="1" x14ac:dyDescent="0.2">
      <c r="B4530" s="948" t="s">
        <v>2760</v>
      </c>
      <c r="C4530" s="949" t="s">
        <v>2041</v>
      </c>
      <c r="D4530" s="950">
        <v>950</v>
      </c>
      <c r="E4530" s="951">
        <f t="shared" si="47"/>
        <v>1064</v>
      </c>
      <c r="F4530" s="950">
        <v>0.04</v>
      </c>
      <c r="G4530" s="968">
        <f t="shared" si="48"/>
        <v>4.4800000000000006E-2</v>
      </c>
      <c r="H4530" s="952">
        <v>0.08</v>
      </c>
      <c r="I4530" s="952">
        <f t="shared" si="49"/>
        <v>8.9600000000000013E-2</v>
      </c>
      <c r="J4530" s="952">
        <v>0.22</v>
      </c>
      <c r="K4530" s="952">
        <f t="shared" si="50"/>
        <v>0.24640000000000004</v>
      </c>
      <c r="L4530" s="952">
        <v>0.15</v>
      </c>
      <c r="M4530" s="952">
        <f t="shared" si="51"/>
        <v>0.16800000000000001</v>
      </c>
      <c r="N4530" s="949" t="s">
        <v>2761</v>
      </c>
      <c r="O4530" s="949" t="s">
        <v>2762</v>
      </c>
      <c r="P4530" s="949" t="s">
        <v>2763</v>
      </c>
      <c r="Q4530" s="953" t="s">
        <v>1851</v>
      </c>
    </row>
    <row r="4531" spans="2:19" customFormat="1" ht="15.75" customHeight="1" x14ac:dyDescent="0.2">
      <c r="B4531" s="948" t="s">
        <v>2764</v>
      </c>
      <c r="C4531" s="949" t="s">
        <v>2041</v>
      </c>
      <c r="D4531" s="950">
        <v>1000</v>
      </c>
      <c r="E4531" s="951">
        <f t="shared" si="47"/>
        <v>1120</v>
      </c>
      <c r="F4531" s="950">
        <v>0.04</v>
      </c>
      <c r="G4531" s="968">
        <f t="shared" si="48"/>
        <v>4.4800000000000006E-2</v>
      </c>
      <c r="H4531" s="952">
        <v>0.08</v>
      </c>
      <c r="I4531" s="952">
        <f t="shared" si="49"/>
        <v>8.9600000000000013E-2</v>
      </c>
      <c r="J4531" s="952">
        <v>0.22</v>
      </c>
      <c r="K4531" s="952">
        <f t="shared" si="50"/>
        <v>0.24640000000000004</v>
      </c>
      <c r="L4531" s="952">
        <v>0.15</v>
      </c>
      <c r="M4531" s="952">
        <f t="shared" si="51"/>
        <v>0.16800000000000001</v>
      </c>
      <c r="N4531" s="949" t="s">
        <v>2765</v>
      </c>
      <c r="O4531" s="949" t="s">
        <v>488</v>
      </c>
      <c r="P4531" s="949" t="s">
        <v>2766</v>
      </c>
      <c r="Q4531" s="953" t="s">
        <v>1851</v>
      </c>
    </row>
    <row r="4532" spans="2:19" customFormat="1" ht="15.75" customHeight="1" x14ac:dyDescent="0.2">
      <c r="B4532" s="948" t="s">
        <v>2767</v>
      </c>
      <c r="C4532" s="949" t="s">
        <v>2041</v>
      </c>
      <c r="D4532" s="950">
        <v>1500</v>
      </c>
      <c r="E4532" s="951">
        <f t="shared" si="47"/>
        <v>1680.0000000000002</v>
      </c>
      <c r="F4532" s="950">
        <v>0.04</v>
      </c>
      <c r="G4532" s="968">
        <f t="shared" si="48"/>
        <v>4.4800000000000006E-2</v>
      </c>
      <c r="H4532" s="952">
        <v>0.08</v>
      </c>
      <c r="I4532" s="952">
        <f t="shared" si="49"/>
        <v>8.9600000000000013E-2</v>
      </c>
      <c r="J4532" s="952">
        <v>0.22</v>
      </c>
      <c r="K4532" s="952">
        <f t="shared" si="50"/>
        <v>0.24640000000000004</v>
      </c>
      <c r="L4532" s="952">
        <v>0.15</v>
      </c>
      <c r="M4532" s="952">
        <f t="shared" si="51"/>
        <v>0.16800000000000001</v>
      </c>
      <c r="N4532" s="949" t="s">
        <v>2768</v>
      </c>
      <c r="O4532" s="949" t="s">
        <v>2769</v>
      </c>
      <c r="P4532" s="949" t="s">
        <v>2749</v>
      </c>
      <c r="Q4532" s="953" t="s">
        <v>1851</v>
      </c>
    </row>
    <row r="4533" spans="2:19" customFormat="1" ht="15.75" customHeight="1" x14ac:dyDescent="0.2">
      <c r="B4533" s="948" t="s">
        <v>2770</v>
      </c>
      <c r="C4533" s="949" t="s">
        <v>2041</v>
      </c>
      <c r="D4533" s="950">
        <v>2000</v>
      </c>
      <c r="E4533" s="951">
        <f t="shared" si="47"/>
        <v>2240</v>
      </c>
      <c r="F4533" s="950">
        <v>0.04</v>
      </c>
      <c r="G4533" s="968">
        <f t="shared" si="48"/>
        <v>4.4800000000000006E-2</v>
      </c>
      <c r="H4533" s="952">
        <v>0.08</v>
      </c>
      <c r="I4533" s="952">
        <f t="shared" si="49"/>
        <v>8.9600000000000013E-2</v>
      </c>
      <c r="J4533" s="952">
        <v>0.22</v>
      </c>
      <c r="K4533" s="952">
        <f t="shared" si="50"/>
        <v>0.24640000000000004</v>
      </c>
      <c r="L4533" s="952">
        <v>0.15</v>
      </c>
      <c r="M4533" s="952">
        <f t="shared" si="51"/>
        <v>0.16800000000000001</v>
      </c>
      <c r="N4533" s="949" t="s">
        <v>2771</v>
      </c>
      <c r="O4533" s="949" t="s">
        <v>2772</v>
      </c>
      <c r="P4533" s="949" t="s">
        <v>2773</v>
      </c>
      <c r="Q4533" s="953" t="s">
        <v>1851</v>
      </c>
    </row>
    <row r="4534" spans="2:19" customFormat="1" ht="15" customHeight="1" thickBot="1" x14ac:dyDescent="0.25">
      <c r="B4534" s="4226" t="s">
        <v>2774</v>
      </c>
      <c r="C4534" s="4227"/>
      <c r="D4534" s="4227"/>
      <c r="E4534" s="966"/>
      <c r="F4534" s="966"/>
      <c r="G4534" s="966"/>
      <c r="H4534" s="966"/>
      <c r="I4534" s="966"/>
      <c r="J4534" s="966"/>
      <c r="K4534" s="966"/>
      <c r="L4534" s="966"/>
      <c r="M4534" s="966"/>
      <c r="N4534" s="966"/>
      <c r="O4534" s="966"/>
      <c r="P4534" s="966"/>
      <c r="Q4534" s="967"/>
    </row>
    <row r="4535" spans="2:19" customFormat="1" ht="15.75" customHeight="1" x14ac:dyDescent="0.2">
      <c r="B4535" s="4183" t="str">
        <f>+B4484</f>
        <v>.</v>
      </c>
      <c r="C4535" s="4183"/>
      <c r="D4535" s="796"/>
    </row>
    <row r="4536" spans="2:19" customFormat="1" ht="15.75" customHeight="1" thickBot="1" x14ac:dyDescent="0.25">
      <c r="B4536" s="796"/>
      <c r="C4536" s="796"/>
      <c r="D4536" s="796"/>
    </row>
    <row r="4537" spans="2:19" customFormat="1" ht="15.75" customHeight="1" thickBot="1" x14ac:dyDescent="0.25">
      <c r="B4537" s="4180" t="s">
        <v>295</v>
      </c>
      <c r="C4537" s="4181"/>
      <c r="D4537" s="4181"/>
      <c r="E4537" s="4181"/>
      <c r="F4537" s="4181"/>
      <c r="G4537" s="4181"/>
      <c r="H4537" s="4181"/>
      <c r="I4537" s="4181"/>
      <c r="J4537" s="4181"/>
      <c r="K4537" s="4181"/>
      <c r="L4537" s="4181"/>
      <c r="M4537" s="4181"/>
      <c r="N4537" s="4181"/>
      <c r="O4537" s="4181"/>
      <c r="P4537" s="4181"/>
      <c r="Q4537" s="4181"/>
      <c r="R4537" s="4181"/>
      <c r="S4537" s="4182"/>
    </row>
    <row r="4538" spans="2:19" customFormat="1" ht="15.75" customHeight="1" x14ac:dyDescent="0.2">
      <c r="B4538" s="942"/>
      <c r="C4538" s="943"/>
      <c r="D4538" s="943"/>
      <c r="E4538" s="943"/>
      <c r="F4538" s="943"/>
      <c r="G4538" s="943"/>
      <c r="H4538" s="943"/>
      <c r="I4538" s="943"/>
      <c r="J4538" s="943"/>
      <c r="K4538" s="943"/>
      <c r="L4538" s="943"/>
      <c r="M4538" s="943"/>
      <c r="N4538" s="943"/>
      <c r="O4538" s="943"/>
      <c r="P4538" s="943"/>
      <c r="Q4538" s="943"/>
      <c r="R4538" s="943"/>
      <c r="S4538" s="944"/>
    </row>
    <row r="4539" spans="2:19" customFormat="1" ht="15.75" customHeight="1" x14ac:dyDescent="0.2">
      <c r="B4539" s="945" t="s">
        <v>1003</v>
      </c>
      <c r="C4539" s="946" t="s">
        <v>296</v>
      </c>
      <c r="D4539" s="946" t="s">
        <v>1875</v>
      </c>
      <c r="E4539" s="946" t="s">
        <v>81</v>
      </c>
      <c r="F4539" s="946" t="s">
        <v>297</v>
      </c>
      <c r="G4539" s="946" t="s">
        <v>82</v>
      </c>
      <c r="H4539" s="946" t="s">
        <v>206</v>
      </c>
      <c r="I4539" s="946" t="s">
        <v>207</v>
      </c>
      <c r="J4539" s="946" t="s">
        <v>85</v>
      </c>
      <c r="K4539" s="946" t="s">
        <v>298</v>
      </c>
      <c r="L4539" s="946" t="s">
        <v>1823</v>
      </c>
      <c r="M4539" s="946" t="s">
        <v>299</v>
      </c>
      <c r="N4539" s="946" t="s">
        <v>300</v>
      </c>
      <c r="O4539" s="946" t="s">
        <v>301</v>
      </c>
      <c r="P4539" s="946" t="s">
        <v>302</v>
      </c>
      <c r="Q4539" s="946" t="s">
        <v>2291</v>
      </c>
      <c r="R4539" s="946" t="s">
        <v>2292</v>
      </c>
      <c r="S4539" s="947" t="s">
        <v>2293</v>
      </c>
    </row>
    <row r="4540" spans="2:19" customFormat="1" ht="15.75" customHeight="1" x14ac:dyDescent="0.2">
      <c r="B4540" s="948" t="s">
        <v>2294</v>
      </c>
      <c r="C4540" s="949" t="s">
        <v>783</v>
      </c>
      <c r="D4540" s="949" t="s">
        <v>2295</v>
      </c>
      <c r="E4540" s="950">
        <v>30</v>
      </c>
      <c r="F4540" s="951">
        <f>+E4540*1.12</f>
        <v>33.6</v>
      </c>
      <c r="G4540" s="950">
        <v>15</v>
      </c>
      <c r="H4540" s="950">
        <v>15</v>
      </c>
      <c r="I4540" s="949" t="s">
        <v>930</v>
      </c>
      <c r="J4540" s="952">
        <v>0.1</v>
      </c>
      <c r="K4540" s="952">
        <f>+J4540*1.12</f>
        <v>0.11200000000000002</v>
      </c>
      <c r="L4540" s="952">
        <v>0.22</v>
      </c>
      <c r="M4540" s="952">
        <f>+L4540*1.12</f>
        <v>0.24640000000000004</v>
      </c>
      <c r="N4540" s="952">
        <v>0.15</v>
      </c>
      <c r="O4540" s="952">
        <f>+N4540*1.12</f>
        <v>0.16800000000000001</v>
      </c>
      <c r="P4540" s="949" t="s">
        <v>1903</v>
      </c>
      <c r="Q4540" s="949" t="s">
        <v>2479</v>
      </c>
      <c r="R4540" s="949" t="s">
        <v>2183</v>
      </c>
      <c r="S4540" s="953" t="s">
        <v>763</v>
      </c>
    </row>
    <row r="4541" spans="2:19" customFormat="1" ht="15.75" customHeight="1" x14ac:dyDescent="0.2">
      <c r="B4541" s="954"/>
      <c r="C4541" s="955"/>
      <c r="D4541" s="955"/>
      <c r="E4541" s="956"/>
      <c r="F4541" s="955"/>
      <c r="G4541" s="956"/>
      <c r="H4541" s="956"/>
      <c r="I4541" s="955"/>
      <c r="J4541" s="957"/>
      <c r="K4541" s="957"/>
      <c r="L4541" s="957"/>
      <c r="M4541" s="957"/>
      <c r="N4541" s="957"/>
      <c r="O4541" s="957"/>
      <c r="P4541" s="955"/>
      <c r="Q4541" s="955"/>
      <c r="R4541" s="955"/>
      <c r="S4541" s="958"/>
    </row>
    <row r="4542" spans="2:19" customFormat="1" ht="15.75" customHeight="1" thickBot="1" x14ac:dyDescent="0.25">
      <c r="B4542" s="959" t="s">
        <v>2294</v>
      </c>
      <c r="C4542" s="960" t="s">
        <v>2041</v>
      </c>
      <c r="D4542" s="960" t="s">
        <v>2295</v>
      </c>
      <c r="E4542" s="961">
        <v>30</v>
      </c>
      <c r="F4542" s="962">
        <f>+E4542*1.12</f>
        <v>33.6</v>
      </c>
      <c r="G4542" s="961">
        <v>15</v>
      </c>
      <c r="H4542" s="961">
        <v>15</v>
      </c>
      <c r="I4542" s="960" t="s">
        <v>930</v>
      </c>
      <c r="J4542" s="963">
        <v>0.12</v>
      </c>
      <c r="K4542" s="963">
        <f>+J4542*1.12</f>
        <v>0.13440000000000002</v>
      </c>
      <c r="L4542" s="963">
        <v>0.22</v>
      </c>
      <c r="M4542" s="963">
        <f>+L4542*1.12</f>
        <v>0.24640000000000004</v>
      </c>
      <c r="N4542" s="963">
        <v>0.15</v>
      </c>
      <c r="O4542" s="963">
        <f>+N4542*1.12</f>
        <v>0.16800000000000001</v>
      </c>
      <c r="P4542" s="960" t="s">
        <v>1902</v>
      </c>
      <c r="Q4542" s="960" t="s">
        <v>2479</v>
      </c>
      <c r="R4542" s="960" t="s">
        <v>2183</v>
      </c>
      <c r="S4542" s="964" t="s">
        <v>763</v>
      </c>
    </row>
    <row r="4543" spans="2:19" customFormat="1" ht="15.75" customHeight="1" thickBot="1" x14ac:dyDescent="0.25">
      <c r="B4543" s="965" t="s">
        <v>1981</v>
      </c>
      <c r="C4543" s="966"/>
      <c r="D4543" s="966"/>
      <c r="E4543" s="966"/>
      <c r="F4543" s="966"/>
      <c r="G4543" s="966"/>
      <c r="H4543" s="966"/>
      <c r="I4543" s="966"/>
      <c r="J4543" s="966"/>
      <c r="K4543" s="966"/>
      <c r="L4543" s="966"/>
      <c r="M4543" s="966"/>
      <c r="N4543" s="966"/>
      <c r="O4543" s="966"/>
      <c r="P4543" s="966"/>
      <c r="Q4543" s="966"/>
      <c r="R4543" s="966"/>
      <c r="S4543" s="967"/>
    </row>
    <row r="4544" spans="2:19" customFormat="1" ht="15.75" customHeight="1" x14ac:dyDescent="0.2">
      <c r="B4544" s="4183" t="str">
        <f>+B4535</f>
        <v>.</v>
      </c>
      <c r="C4544" s="4183"/>
      <c r="D4544" s="796"/>
    </row>
    <row r="4545" spans="2:6" customFormat="1" ht="15.75" customHeight="1" thickBot="1" x14ac:dyDescent="0.25">
      <c r="B4545" s="796"/>
      <c r="C4545" s="796"/>
      <c r="D4545" s="796"/>
    </row>
    <row r="4546" spans="2:6" customFormat="1" ht="15.75" customHeight="1" thickTop="1" x14ac:dyDescent="0.2">
      <c r="B4546" s="4184" t="s">
        <v>282</v>
      </c>
      <c r="C4546" s="3857"/>
      <c r="D4546" s="3857"/>
      <c r="E4546" s="3857"/>
      <c r="F4546" s="3858"/>
    </row>
    <row r="4547" spans="2:6" customFormat="1" ht="15.75" customHeight="1" x14ac:dyDescent="0.2">
      <c r="B4547" s="4185" t="s">
        <v>283</v>
      </c>
      <c r="C4547" s="4186"/>
      <c r="D4547" s="4186"/>
      <c r="E4547" s="4186"/>
      <c r="F4547" s="4187"/>
    </row>
    <row r="4548" spans="2:6" customFormat="1" ht="15.75" customHeight="1" thickBot="1" x14ac:dyDescent="0.25">
      <c r="B4548" s="728"/>
      <c r="C4548" s="712"/>
      <c r="D4548" s="712"/>
      <c r="E4548" s="712"/>
      <c r="F4548" s="729"/>
    </row>
    <row r="4549" spans="2:6" customFormat="1" ht="15.75" customHeight="1" x14ac:dyDescent="0.2">
      <c r="B4549" s="853" t="s">
        <v>2224</v>
      </c>
      <c r="C4549" s="931" t="s">
        <v>284</v>
      </c>
      <c r="D4549" s="931" t="s">
        <v>285</v>
      </c>
      <c r="E4549" s="932" t="s">
        <v>286</v>
      </c>
      <c r="F4549" s="829" t="s">
        <v>287</v>
      </c>
    </row>
    <row r="4550" spans="2:6" customFormat="1" ht="15.75" customHeight="1" x14ac:dyDescent="0.2">
      <c r="B4550" s="933" t="s">
        <v>288</v>
      </c>
      <c r="C4550" s="934" t="s">
        <v>289</v>
      </c>
      <c r="D4550" s="935">
        <v>39.99</v>
      </c>
      <c r="E4550" s="935">
        <v>2</v>
      </c>
      <c r="F4550" s="936">
        <v>8</v>
      </c>
    </row>
    <row r="4551" spans="2:6" customFormat="1" ht="15.75" customHeight="1" x14ac:dyDescent="0.2">
      <c r="B4551" s="933" t="s">
        <v>290</v>
      </c>
      <c r="C4551" s="934" t="s">
        <v>291</v>
      </c>
      <c r="D4551" s="935">
        <v>99.99</v>
      </c>
      <c r="E4551" s="935">
        <v>1</v>
      </c>
      <c r="F4551" s="936">
        <v>8</v>
      </c>
    </row>
    <row r="4552" spans="2:6" customFormat="1" ht="15.75" customHeight="1" thickBot="1" x14ac:dyDescent="0.25">
      <c r="B4552" s="937" t="s">
        <v>292</v>
      </c>
      <c r="C4552" s="938" t="s">
        <v>293</v>
      </c>
      <c r="D4552" s="939">
        <v>199.99</v>
      </c>
      <c r="E4552" s="939">
        <v>1</v>
      </c>
      <c r="F4552" s="940">
        <v>8</v>
      </c>
    </row>
    <row r="4553" spans="2:6" customFormat="1" ht="15.75" customHeight="1" x14ac:dyDescent="0.2">
      <c r="B4553" s="2422" t="s">
        <v>2946</v>
      </c>
      <c r="C4553" s="772"/>
      <c r="D4553" s="772"/>
      <c r="E4553" s="772"/>
      <c r="F4553" s="941"/>
    </row>
    <row r="4554" spans="2:6" customFormat="1" ht="15.75" customHeight="1" thickBot="1" x14ac:dyDescent="0.25">
      <c r="B4554" s="698" t="s">
        <v>294</v>
      </c>
      <c r="C4554" s="699"/>
      <c r="D4554" s="699"/>
      <c r="E4554" s="699"/>
      <c r="F4554" s="700"/>
    </row>
    <row r="4555" spans="2:6" customFormat="1" ht="15.75" customHeight="1" thickTop="1" x14ac:dyDescent="0.2">
      <c r="B4555" s="3987" t="str">
        <f>+B4544</f>
        <v>.</v>
      </c>
      <c r="C4555" s="3987"/>
      <c r="D4555" s="796"/>
    </row>
    <row r="4556" spans="2:6" customFormat="1" ht="15.75" customHeight="1" thickBot="1" x14ac:dyDescent="0.25">
      <c r="B4556" s="796"/>
      <c r="C4556" s="796"/>
      <c r="D4556" s="796"/>
    </row>
    <row r="4557" spans="2:6" customFormat="1" ht="15.75" customHeight="1" thickTop="1" x14ac:dyDescent="0.2">
      <c r="B4557" s="4184" t="s">
        <v>271</v>
      </c>
      <c r="C4557" s="3857"/>
      <c r="D4557" s="3858"/>
    </row>
    <row r="4558" spans="2:6" customFormat="1" ht="15.75" customHeight="1" x14ac:dyDescent="0.2">
      <c r="B4558" s="914"/>
      <c r="C4558" s="915"/>
      <c r="D4558" s="916"/>
    </row>
    <row r="4559" spans="2:6" customFormat="1" ht="15.75" customHeight="1" x14ac:dyDescent="0.2">
      <c r="B4559" s="917" t="s">
        <v>272</v>
      </c>
      <c r="C4559" s="3903" t="s">
        <v>273</v>
      </c>
      <c r="D4559" s="3904"/>
    </row>
    <row r="4560" spans="2:6" customFormat="1" ht="15.75" customHeight="1" x14ac:dyDescent="0.2">
      <c r="B4560" s="917" t="s">
        <v>274</v>
      </c>
      <c r="C4560" s="918"/>
      <c r="D4560" s="919"/>
    </row>
    <row r="4561" spans="2:6" customFormat="1" ht="15.75" customHeight="1" thickBot="1" x14ac:dyDescent="0.25">
      <c r="B4561" s="4229" t="s">
        <v>275</v>
      </c>
      <c r="C4561" s="4230"/>
      <c r="D4561" s="4231"/>
    </row>
    <row r="4562" spans="2:6" customFormat="1" ht="30" customHeight="1" x14ac:dyDescent="0.2">
      <c r="B4562" s="701" t="s">
        <v>276</v>
      </c>
      <c r="C4562" s="920" t="s">
        <v>277</v>
      </c>
      <c r="D4562" s="829" t="s">
        <v>278</v>
      </c>
    </row>
    <row r="4563" spans="2:6" customFormat="1" ht="15.75" customHeight="1" x14ac:dyDescent="0.2">
      <c r="B4563" s="921">
        <v>651</v>
      </c>
      <c r="C4563" s="922">
        <v>5000</v>
      </c>
      <c r="D4563" s="923">
        <v>5.8000000000000003E-2</v>
      </c>
    </row>
    <row r="4564" spans="2:6" customFormat="1" ht="15.75" customHeight="1" x14ac:dyDescent="0.2">
      <c r="B4564" s="924">
        <v>5001</v>
      </c>
      <c r="C4564" s="922">
        <v>10000</v>
      </c>
      <c r="D4564" s="923">
        <v>5.5E-2</v>
      </c>
    </row>
    <row r="4565" spans="2:6" customFormat="1" ht="15.75" customHeight="1" x14ac:dyDescent="0.2">
      <c r="B4565" s="924">
        <v>10001</v>
      </c>
      <c r="C4565" s="922">
        <v>15000</v>
      </c>
      <c r="D4565" s="923">
        <v>5.1999999999999998E-2</v>
      </c>
    </row>
    <row r="4566" spans="2:6" customFormat="1" ht="15.75" customHeight="1" x14ac:dyDescent="0.2">
      <c r="B4566" s="924">
        <v>15001</v>
      </c>
      <c r="C4566" s="922">
        <v>30000</v>
      </c>
      <c r="D4566" s="923">
        <v>4.9000000000000002E-2</v>
      </c>
    </row>
    <row r="4567" spans="2:6" customFormat="1" ht="15.75" customHeight="1" x14ac:dyDescent="0.2">
      <c r="B4567" s="925">
        <v>30001</v>
      </c>
      <c r="C4567" s="926">
        <v>60000</v>
      </c>
      <c r="D4567" s="927">
        <v>4.5999999999999999E-2</v>
      </c>
    </row>
    <row r="4568" spans="2:6" customFormat="1" ht="15.75" customHeight="1" thickBot="1" x14ac:dyDescent="0.25">
      <c r="B4568" s="928">
        <v>60001</v>
      </c>
      <c r="C4568" s="929" t="s">
        <v>279</v>
      </c>
      <c r="D4568" s="930">
        <v>4.2999999999999997E-2</v>
      </c>
    </row>
    <row r="4569" spans="2:6" customFormat="1" ht="15.75" customHeight="1" x14ac:dyDescent="0.2">
      <c r="B4569" s="728" t="s">
        <v>280</v>
      </c>
      <c r="C4569" s="712"/>
      <c r="D4569" s="729"/>
    </row>
    <row r="4570" spans="2:6" customFormat="1" ht="15.75" customHeight="1" thickBot="1" x14ac:dyDescent="0.25">
      <c r="B4570" s="698" t="s">
        <v>281</v>
      </c>
      <c r="C4570" s="699"/>
      <c r="D4570" s="700"/>
    </row>
    <row r="4571" spans="2:6" customFormat="1" ht="15.75" customHeight="1" thickTop="1" x14ac:dyDescent="0.2">
      <c r="B4571" s="3987" t="str">
        <f>+B4555</f>
        <v>.</v>
      </c>
      <c r="C4571" s="3987"/>
      <c r="D4571" s="796"/>
    </row>
    <row r="4572" spans="2:6" customFormat="1" ht="15.75" customHeight="1" thickBot="1" x14ac:dyDescent="0.25">
      <c r="B4572" s="796"/>
      <c r="C4572" s="796"/>
      <c r="D4572" s="796"/>
    </row>
    <row r="4573" spans="2:6" customFormat="1" ht="15.75" customHeight="1" thickTop="1" thickBot="1" x14ac:dyDescent="0.25">
      <c r="B4573" s="3974" t="s">
        <v>1234</v>
      </c>
      <c r="C4573" s="3975"/>
      <c r="D4573" s="3975"/>
      <c r="E4573" s="3975"/>
      <c r="F4573" s="3976"/>
    </row>
    <row r="4574" spans="2:6" customFormat="1" ht="15.75" customHeight="1" thickTop="1" thickBot="1" x14ac:dyDescent="0.25">
      <c r="B4574" s="3977" t="s">
        <v>1235</v>
      </c>
      <c r="C4574" s="3978"/>
      <c r="D4574" s="3978"/>
      <c r="E4574" s="3978"/>
      <c r="F4574" s="3979"/>
    </row>
    <row r="4575" spans="2:6" customFormat="1" ht="15.75" customHeight="1" x14ac:dyDescent="0.2">
      <c r="B4575" s="905" t="s">
        <v>381</v>
      </c>
      <c r="C4575" s="906" t="s">
        <v>215</v>
      </c>
      <c r="D4575" s="907" t="s">
        <v>217</v>
      </c>
      <c r="E4575" s="906" t="s">
        <v>1236</v>
      </c>
      <c r="F4575" s="908" t="s">
        <v>1237</v>
      </c>
    </row>
    <row r="4576" spans="2:6" customFormat="1" ht="15.75" customHeight="1" x14ac:dyDescent="0.2">
      <c r="B4576" s="824"/>
      <c r="C4576" s="757"/>
      <c r="D4576" s="757"/>
      <c r="E4576" s="909"/>
      <c r="F4576" s="864"/>
    </row>
    <row r="4577" spans="2:6" customFormat="1" ht="27" customHeight="1" x14ac:dyDescent="0.2">
      <c r="B4577" s="910" t="s">
        <v>268</v>
      </c>
      <c r="C4577" s="756">
        <v>19</v>
      </c>
      <c r="D4577" s="757">
        <v>1000</v>
      </c>
      <c r="E4577" s="911">
        <v>1.9E-2</v>
      </c>
      <c r="F4577" s="912">
        <v>0.1</v>
      </c>
    </row>
    <row r="4578" spans="2:6" customFormat="1" ht="27.75" customHeight="1" x14ac:dyDescent="0.2">
      <c r="B4578" s="910" t="s">
        <v>269</v>
      </c>
      <c r="C4578" s="756">
        <v>29</v>
      </c>
      <c r="D4578" s="757">
        <v>2000</v>
      </c>
      <c r="E4578" s="911">
        <v>1.4999999999999999E-2</v>
      </c>
      <c r="F4578" s="912">
        <v>0.1</v>
      </c>
    </row>
    <row r="4579" spans="2:6" customFormat="1" ht="29.25" customHeight="1" x14ac:dyDescent="0.2">
      <c r="B4579" s="910" t="s">
        <v>270</v>
      </c>
      <c r="C4579" s="756">
        <v>49</v>
      </c>
      <c r="D4579" s="757">
        <v>5000</v>
      </c>
      <c r="E4579" s="911">
        <v>0.01</v>
      </c>
      <c r="F4579" s="912">
        <v>0.1</v>
      </c>
    </row>
    <row r="4580" spans="2:6" customFormat="1" ht="15.75" customHeight="1" thickBot="1" x14ac:dyDescent="0.25">
      <c r="B4580" s="710"/>
      <c r="C4580" s="714"/>
      <c r="D4580" s="714"/>
      <c r="E4580" s="913"/>
      <c r="F4580" s="827"/>
    </row>
    <row r="4581" spans="2:6" customFormat="1" ht="15.75" customHeight="1" thickBot="1" x14ac:dyDescent="0.25">
      <c r="B4581" s="698" t="s">
        <v>1981</v>
      </c>
      <c r="C4581" s="699"/>
      <c r="D4581" s="699"/>
      <c r="E4581" s="699"/>
      <c r="F4581" s="700"/>
    </row>
    <row r="4582" spans="2:6" customFormat="1" ht="15.75" customHeight="1" thickTop="1" x14ac:dyDescent="0.2">
      <c r="B4582" s="3987" t="str">
        <f>+B4571</f>
        <v>.</v>
      </c>
      <c r="C4582" s="3987"/>
      <c r="D4582" s="796"/>
    </row>
    <row r="4583" spans="2:6" customFormat="1" ht="15.75" customHeight="1" thickBot="1" x14ac:dyDescent="0.25">
      <c r="B4583" s="796"/>
      <c r="C4583" s="796"/>
      <c r="D4583" s="796"/>
    </row>
    <row r="4584" spans="2:6" customFormat="1" ht="15.75" customHeight="1" thickTop="1" x14ac:dyDescent="0.2">
      <c r="B4584" s="4184" t="s">
        <v>1230</v>
      </c>
      <c r="C4584" s="3858"/>
      <c r="D4584" s="796"/>
    </row>
    <row r="4585" spans="2:6" customFormat="1" ht="15.75" customHeight="1" x14ac:dyDescent="0.2">
      <c r="B4585" s="824"/>
      <c r="C4585" s="904" t="s">
        <v>1231</v>
      </c>
      <c r="D4585" s="796"/>
    </row>
    <row r="4586" spans="2:6" customFormat="1" ht="29.25" customHeight="1" x14ac:dyDescent="0.2">
      <c r="B4586" s="933" t="s">
        <v>1232</v>
      </c>
      <c r="C4586" s="864">
        <v>0.15</v>
      </c>
      <c r="D4586" s="796"/>
    </row>
    <row r="4587" spans="2:6" customFormat="1" ht="15.75" customHeight="1" x14ac:dyDescent="0.2">
      <c r="B4587" s="824" t="s">
        <v>1981</v>
      </c>
      <c r="C4587" s="864"/>
      <c r="D4587" s="796"/>
    </row>
    <row r="4588" spans="2:6" customFormat="1" ht="15.75" customHeight="1" x14ac:dyDescent="0.2">
      <c r="B4588" s="728"/>
      <c r="C4588" s="729"/>
      <c r="D4588" s="796"/>
    </row>
    <row r="4589" spans="2:6" customFormat="1" ht="37.5" customHeight="1" x14ac:dyDescent="0.2">
      <c r="B4589" s="3961" t="s">
        <v>1233</v>
      </c>
      <c r="C4589" s="3898"/>
      <c r="D4589" s="796"/>
    </row>
    <row r="4590" spans="2:6" customFormat="1" ht="15.75" customHeight="1" thickBot="1" x14ac:dyDescent="0.25">
      <c r="B4590" s="698"/>
      <c r="C4590" s="700"/>
    </row>
    <row r="4591" spans="2:6" customFormat="1" ht="15.75" customHeight="1" thickTop="1" x14ac:dyDescent="0.2">
      <c r="B4591" s="4169" t="str">
        <f>+B4582</f>
        <v>.</v>
      </c>
      <c r="C4591" s="4169"/>
    </row>
    <row r="4592" spans="2:6" customFormat="1" ht="15.75" customHeight="1" thickBot="1" x14ac:dyDescent="0.25"/>
    <row r="4593" spans="2:15" customFormat="1" ht="15.75" customHeight="1" thickTop="1" x14ac:dyDescent="0.2">
      <c r="B4593" s="4196" t="s">
        <v>926</v>
      </c>
      <c r="C4593" s="4197"/>
      <c r="D4593" s="4197"/>
      <c r="E4593" s="4197"/>
      <c r="F4593" s="4197"/>
      <c r="G4593" s="4197"/>
      <c r="H4593" s="4197"/>
      <c r="I4593" s="4197"/>
      <c r="J4593" s="4197"/>
      <c r="K4593" s="4197"/>
      <c r="L4593" s="4197"/>
      <c r="M4593" s="4197"/>
      <c r="N4593" s="4197"/>
      <c r="O4593" s="4198"/>
    </row>
    <row r="4594" spans="2:15" customFormat="1" ht="15.75" customHeight="1" thickBot="1" x14ac:dyDescent="0.25">
      <c r="B4594" s="728"/>
      <c r="C4594" s="712"/>
      <c r="D4594" s="712"/>
      <c r="E4594" s="712"/>
      <c r="F4594" s="712"/>
      <c r="G4594" s="712"/>
      <c r="H4594" s="712"/>
      <c r="I4594" s="712"/>
      <c r="J4594" s="712"/>
      <c r="K4594" s="712"/>
      <c r="L4594" s="712"/>
      <c r="M4594" s="712"/>
      <c r="N4594" s="712"/>
      <c r="O4594" s="729"/>
    </row>
    <row r="4595" spans="2:15" customFormat="1" ht="15.75" customHeight="1" thickBot="1" x14ac:dyDescent="0.25">
      <c r="B4595" s="853" t="s">
        <v>64</v>
      </c>
      <c r="C4595" s="854" t="s">
        <v>1226</v>
      </c>
      <c r="D4595" s="854" t="s">
        <v>1875</v>
      </c>
      <c r="E4595" s="833" t="s">
        <v>927</v>
      </c>
      <c r="F4595" s="833" t="s">
        <v>205</v>
      </c>
      <c r="G4595" s="833" t="s">
        <v>206</v>
      </c>
      <c r="H4595" s="855" t="s">
        <v>207</v>
      </c>
      <c r="I4595" s="855" t="s">
        <v>255</v>
      </c>
      <c r="J4595" s="855" t="s">
        <v>1823</v>
      </c>
      <c r="K4595" s="855" t="s">
        <v>2034</v>
      </c>
      <c r="L4595" s="856" t="s">
        <v>2035</v>
      </c>
      <c r="M4595" s="855" t="s">
        <v>2488</v>
      </c>
      <c r="N4595" s="855" t="s">
        <v>2489</v>
      </c>
      <c r="O4595" s="702" t="s">
        <v>2039</v>
      </c>
    </row>
    <row r="4596" spans="2:15" customFormat="1" ht="15.75" customHeight="1" x14ac:dyDescent="0.2">
      <c r="B4596" s="706" t="s">
        <v>928</v>
      </c>
      <c r="C4596" s="857" t="s">
        <v>783</v>
      </c>
      <c r="D4596" s="857" t="s">
        <v>929</v>
      </c>
      <c r="E4596" s="858">
        <v>49</v>
      </c>
      <c r="F4596" s="858">
        <v>34</v>
      </c>
      <c r="G4596" s="858">
        <v>15</v>
      </c>
      <c r="H4596" s="858" t="s">
        <v>930</v>
      </c>
      <c r="I4596" s="859">
        <v>9.8000000000000004E-2</v>
      </c>
      <c r="J4596" s="859">
        <v>0.22</v>
      </c>
      <c r="K4596" s="859">
        <v>0.15</v>
      </c>
      <c r="L4596" s="857" t="s">
        <v>2491</v>
      </c>
      <c r="M4596" s="857" t="s">
        <v>2096</v>
      </c>
      <c r="N4596" s="857" t="s">
        <v>2196</v>
      </c>
      <c r="O4596" s="860" t="s">
        <v>763</v>
      </c>
    </row>
    <row r="4597" spans="2:15" customFormat="1" ht="15.75" customHeight="1" x14ac:dyDescent="0.2">
      <c r="B4597" s="824" t="s">
        <v>931</v>
      </c>
      <c r="C4597" s="861" t="s">
        <v>783</v>
      </c>
      <c r="D4597" s="861" t="s">
        <v>929</v>
      </c>
      <c r="E4597" s="862">
        <v>59</v>
      </c>
      <c r="F4597" s="862">
        <v>39</v>
      </c>
      <c r="G4597" s="862">
        <v>20</v>
      </c>
      <c r="H4597" s="862" t="s">
        <v>930</v>
      </c>
      <c r="I4597" s="863">
        <v>9.8000000000000004E-2</v>
      </c>
      <c r="J4597" s="863">
        <v>0.22</v>
      </c>
      <c r="K4597" s="863">
        <v>0.15</v>
      </c>
      <c r="L4597" s="861" t="s">
        <v>100</v>
      </c>
      <c r="M4597" s="861" t="s">
        <v>101</v>
      </c>
      <c r="N4597" s="861" t="s">
        <v>102</v>
      </c>
      <c r="O4597" s="864" t="s">
        <v>390</v>
      </c>
    </row>
    <row r="4598" spans="2:15" customFormat="1" ht="15.75" customHeight="1" x14ac:dyDescent="0.2">
      <c r="B4598" s="865"/>
      <c r="C4598" s="866"/>
      <c r="D4598" s="866"/>
      <c r="E4598" s="867"/>
      <c r="F4598" s="867"/>
      <c r="G4598" s="867"/>
      <c r="H4598" s="867"/>
      <c r="I4598" s="868"/>
      <c r="J4598" s="869"/>
      <c r="K4598" s="869"/>
      <c r="L4598" s="866"/>
      <c r="M4598" s="866"/>
      <c r="N4598" s="866"/>
      <c r="O4598" s="870"/>
    </row>
    <row r="4599" spans="2:15" customFormat="1" ht="15.75" customHeight="1" x14ac:dyDescent="0.2">
      <c r="B4599" s="824" t="s">
        <v>928</v>
      </c>
      <c r="C4599" s="871" t="s">
        <v>2041</v>
      </c>
      <c r="D4599" s="871" t="s">
        <v>929</v>
      </c>
      <c r="E4599" s="872">
        <v>49</v>
      </c>
      <c r="F4599" s="872">
        <v>34</v>
      </c>
      <c r="G4599" s="872">
        <v>15</v>
      </c>
      <c r="H4599" s="872" t="s">
        <v>930</v>
      </c>
      <c r="I4599" s="873">
        <v>0.108</v>
      </c>
      <c r="J4599" s="863">
        <v>0.22</v>
      </c>
      <c r="K4599" s="863">
        <v>0.15</v>
      </c>
      <c r="L4599" s="871" t="s">
        <v>1970</v>
      </c>
      <c r="M4599" s="871" t="s">
        <v>2096</v>
      </c>
      <c r="N4599" s="861" t="s">
        <v>2196</v>
      </c>
      <c r="O4599" s="864" t="s">
        <v>763</v>
      </c>
    </row>
    <row r="4600" spans="2:15" customFormat="1" ht="15.75" customHeight="1" x14ac:dyDescent="0.2">
      <c r="B4600" s="824" t="s">
        <v>931</v>
      </c>
      <c r="C4600" s="861" t="s">
        <v>2041</v>
      </c>
      <c r="D4600" s="861" t="s">
        <v>929</v>
      </c>
      <c r="E4600" s="862">
        <v>59</v>
      </c>
      <c r="F4600" s="862">
        <v>39</v>
      </c>
      <c r="G4600" s="862">
        <v>20</v>
      </c>
      <c r="H4600" s="862" t="s">
        <v>930</v>
      </c>
      <c r="I4600" s="874">
        <v>9.8000000000000004E-2</v>
      </c>
      <c r="J4600" s="863">
        <v>0.22</v>
      </c>
      <c r="K4600" s="863">
        <v>0.15</v>
      </c>
      <c r="L4600" s="861" t="s">
        <v>100</v>
      </c>
      <c r="M4600" s="861" t="s">
        <v>101</v>
      </c>
      <c r="N4600" s="861" t="s">
        <v>102</v>
      </c>
      <c r="O4600" s="864" t="s">
        <v>390</v>
      </c>
    </row>
    <row r="4601" spans="2:15" customFormat="1" ht="15.75" customHeight="1" thickBot="1" x14ac:dyDescent="0.25">
      <c r="B4601" s="875" t="s">
        <v>932</v>
      </c>
      <c r="C4601" s="699"/>
      <c r="D4601" s="699"/>
      <c r="E4601" s="699"/>
      <c r="F4601" s="699"/>
      <c r="G4601" s="699"/>
      <c r="H4601" s="699"/>
      <c r="I4601" s="699"/>
      <c r="J4601" s="699"/>
      <c r="K4601" s="699"/>
      <c r="L4601" s="699"/>
      <c r="M4601" s="699"/>
      <c r="N4601" s="699"/>
      <c r="O4601" s="700"/>
    </row>
    <row r="4602" spans="2:15" customFormat="1" ht="15.75" customHeight="1" thickTop="1" x14ac:dyDescent="0.2">
      <c r="B4602" s="4169" t="str">
        <f>+B4591</f>
        <v>.</v>
      </c>
      <c r="C4602" s="4169"/>
    </row>
    <row r="4603" spans="2:15" ht="15.75" customHeight="1" thickBot="1" x14ac:dyDescent="0.25">
      <c r="B4603" s="796"/>
      <c r="C4603" s="796"/>
      <c r="D4603" s="796"/>
      <c r="G4603" s="2"/>
    </row>
    <row r="4604" spans="2:15" ht="15.75" customHeight="1" thickTop="1" x14ac:dyDescent="0.2">
      <c r="B4604" s="4206" t="s">
        <v>213</v>
      </c>
      <c r="C4604" s="4207"/>
      <c r="D4604" s="4207"/>
      <c r="E4604" s="4207"/>
      <c r="F4604" s="4208"/>
      <c r="G4604" s="2"/>
    </row>
    <row r="4605" spans="2:15" ht="15.75" customHeight="1" thickBot="1" x14ac:dyDescent="0.25">
      <c r="B4605" s="4201" t="s">
        <v>214</v>
      </c>
      <c r="C4605" s="4202"/>
      <c r="D4605" s="4202"/>
      <c r="E4605" s="4202"/>
      <c r="F4605" s="4203"/>
      <c r="G4605" s="2"/>
    </row>
    <row r="4606" spans="2:15" ht="15.75" customHeight="1" thickBot="1" x14ac:dyDescent="0.25">
      <c r="B4606" s="817" t="s">
        <v>448</v>
      </c>
      <c r="C4606" s="818" t="s">
        <v>215</v>
      </c>
      <c r="D4606" s="819" t="s">
        <v>216</v>
      </c>
      <c r="E4606" s="818" t="s">
        <v>217</v>
      </c>
      <c r="F4606" s="820" t="s">
        <v>218</v>
      </c>
      <c r="G4606" s="2"/>
    </row>
    <row r="4607" spans="2:15" ht="15.75" customHeight="1" x14ac:dyDescent="0.2">
      <c r="B4607" s="739" t="s">
        <v>219</v>
      </c>
      <c r="C4607" s="821">
        <v>69</v>
      </c>
      <c r="D4607" s="821">
        <v>0.1</v>
      </c>
      <c r="E4607" s="822" t="s">
        <v>220</v>
      </c>
      <c r="F4607" s="823" t="s">
        <v>210</v>
      </c>
      <c r="G4607" s="2"/>
    </row>
    <row r="4608" spans="2:15" ht="15.75" customHeight="1" x14ac:dyDescent="0.2">
      <c r="B4608" s="824" t="s">
        <v>1172</v>
      </c>
      <c r="C4608" s="756">
        <v>59</v>
      </c>
      <c r="D4608" s="756">
        <v>0.1</v>
      </c>
      <c r="E4608" s="825" t="s">
        <v>220</v>
      </c>
      <c r="F4608" s="826" t="s">
        <v>210</v>
      </c>
      <c r="G4608" s="2"/>
    </row>
    <row r="4609" spans="2:15" ht="15.75" customHeight="1" x14ac:dyDescent="0.2">
      <c r="B4609" s="824" t="s">
        <v>221</v>
      </c>
      <c r="C4609" s="756">
        <v>89</v>
      </c>
      <c r="D4609" s="756">
        <v>0.1</v>
      </c>
      <c r="E4609" s="825" t="s">
        <v>222</v>
      </c>
      <c r="F4609" s="826" t="s">
        <v>210</v>
      </c>
      <c r="G4609" s="2"/>
    </row>
    <row r="4610" spans="2:15" ht="15.75" customHeight="1" x14ac:dyDescent="0.2">
      <c r="B4610" s="824" t="s">
        <v>1173</v>
      </c>
      <c r="C4610" s="756">
        <v>79</v>
      </c>
      <c r="D4610" s="756">
        <v>0.1</v>
      </c>
      <c r="E4610" s="825" t="s">
        <v>222</v>
      </c>
      <c r="F4610" s="826" t="s">
        <v>210</v>
      </c>
      <c r="G4610" s="2"/>
    </row>
    <row r="4611" spans="2:15" ht="15.75" customHeight="1" thickBot="1" x14ac:dyDescent="0.25">
      <c r="B4611" s="710"/>
      <c r="C4611" s="714"/>
      <c r="D4611" s="714"/>
      <c r="E4611" s="714"/>
      <c r="F4611" s="827"/>
      <c r="G4611" s="2"/>
    </row>
    <row r="4612" spans="2:15" ht="15.75" customHeight="1" thickBot="1" x14ac:dyDescent="0.25">
      <c r="B4612" s="698" t="s">
        <v>223</v>
      </c>
      <c r="C4612" s="699"/>
      <c r="D4612" s="699"/>
      <c r="E4612" s="699"/>
      <c r="F4612" s="700"/>
      <c r="G4612" s="2"/>
    </row>
    <row r="4613" spans="2:15" ht="15.75" customHeight="1" thickTop="1" x14ac:dyDescent="0.2">
      <c r="B4613" s="3987" t="str">
        <f>+B4602</f>
        <v>.</v>
      </c>
      <c r="C4613" s="3987"/>
      <c r="D4613" s="3987"/>
      <c r="G4613" s="2"/>
    </row>
    <row r="4614" spans="2:15" ht="15.75" customHeight="1" thickBot="1" x14ac:dyDescent="0.25">
      <c r="B4614" s="796"/>
      <c r="C4614" s="796"/>
      <c r="D4614" s="796"/>
      <c r="G4614" s="2"/>
    </row>
    <row r="4615" spans="2:15" ht="15.75" customHeight="1" thickTop="1" x14ac:dyDescent="0.2">
      <c r="B4615" s="100" t="s">
        <v>2486</v>
      </c>
      <c r="C4615" s="178"/>
      <c r="D4615" s="178"/>
      <c r="E4615" s="114"/>
      <c r="F4615" s="114"/>
      <c r="G4615" s="114"/>
      <c r="H4615" s="114"/>
      <c r="I4615" s="114"/>
      <c r="J4615" s="114"/>
      <c r="K4615" s="114"/>
      <c r="L4615" s="115"/>
      <c r="M4615" s="115"/>
      <c r="N4615" s="115"/>
      <c r="O4615" s="122"/>
    </row>
    <row r="4616" spans="2:15" ht="38.25" customHeight="1" x14ac:dyDescent="0.2">
      <c r="B4616" s="405" t="s">
        <v>64</v>
      </c>
      <c r="C4616" s="396" t="s">
        <v>1226</v>
      </c>
      <c r="D4616" s="397" t="s">
        <v>205</v>
      </c>
      <c r="E4616" s="397" t="s">
        <v>65</v>
      </c>
      <c r="F4616" s="397" t="s">
        <v>206</v>
      </c>
      <c r="G4616" s="397" t="s">
        <v>207</v>
      </c>
      <c r="H4616" s="359" t="s">
        <v>255</v>
      </c>
      <c r="I4616" s="359" t="s">
        <v>1823</v>
      </c>
      <c r="J4616" s="359" t="s">
        <v>2034</v>
      </c>
      <c r="K4616" s="359" t="s">
        <v>2035</v>
      </c>
      <c r="L4616" s="359" t="s">
        <v>2488</v>
      </c>
      <c r="M4616" s="359" t="s">
        <v>2489</v>
      </c>
      <c r="N4616" s="359" t="s">
        <v>2039</v>
      </c>
      <c r="O4616" s="406" t="s">
        <v>208</v>
      </c>
    </row>
    <row r="4617" spans="2:15" ht="15.75" customHeight="1" x14ac:dyDescent="0.2">
      <c r="B4617" s="799" t="s">
        <v>87</v>
      </c>
      <c r="C4617" s="800" t="s">
        <v>783</v>
      </c>
      <c r="D4617" s="801">
        <v>25</v>
      </c>
      <c r="E4617" s="801">
        <v>15.01</v>
      </c>
      <c r="F4617" s="801">
        <v>9.99</v>
      </c>
      <c r="G4617" s="802" t="s">
        <v>209</v>
      </c>
      <c r="H4617" s="779">
        <v>0.1</v>
      </c>
      <c r="I4617" s="779">
        <v>0.22</v>
      </c>
      <c r="J4617" s="779">
        <v>0.15</v>
      </c>
      <c r="K4617" s="800" t="s">
        <v>1903</v>
      </c>
      <c r="L4617" s="800" t="s">
        <v>2094</v>
      </c>
      <c r="M4617" s="803" t="s">
        <v>2193</v>
      </c>
      <c r="N4617" s="803" t="s">
        <v>2045</v>
      </c>
      <c r="O4617" s="804" t="s">
        <v>210</v>
      </c>
    </row>
    <row r="4618" spans="2:15" ht="15.75" customHeight="1" x14ac:dyDescent="0.2">
      <c r="B4618" s="799" t="s">
        <v>211</v>
      </c>
      <c r="C4618" s="800" t="s">
        <v>783</v>
      </c>
      <c r="D4618" s="801">
        <v>25</v>
      </c>
      <c r="E4618" s="801">
        <v>15.01</v>
      </c>
      <c r="F4618" s="801">
        <v>9.99</v>
      </c>
      <c r="G4618" s="802" t="s">
        <v>212</v>
      </c>
      <c r="H4618" s="779">
        <v>0.1</v>
      </c>
      <c r="I4618" s="779">
        <v>0.22</v>
      </c>
      <c r="J4618" s="779">
        <v>0.15</v>
      </c>
      <c r="K4618" s="800" t="s">
        <v>1903</v>
      </c>
      <c r="L4618" s="800" t="s">
        <v>2094</v>
      </c>
      <c r="M4618" s="803" t="s">
        <v>2193</v>
      </c>
      <c r="N4618" s="803" t="s">
        <v>2045</v>
      </c>
      <c r="O4618" s="804" t="s">
        <v>210</v>
      </c>
    </row>
    <row r="4619" spans="2:15" ht="15.75" customHeight="1" x14ac:dyDescent="0.2">
      <c r="B4619" s="805"/>
      <c r="C4619" s="806"/>
      <c r="D4619" s="807"/>
      <c r="E4619" s="807"/>
      <c r="F4619" s="807"/>
      <c r="G4619" s="808"/>
      <c r="H4619" s="809"/>
      <c r="I4619" s="810"/>
      <c r="J4619" s="810"/>
      <c r="K4619" s="806"/>
      <c r="L4619" s="806"/>
      <c r="M4619" s="811"/>
      <c r="N4619" s="812"/>
      <c r="O4619" s="813"/>
    </row>
    <row r="4620" spans="2:15" ht="15.75" customHeight="1" x14ac:dyDescent="0.2">
      <c r="B4620" s="799" t="s">
        <v>211</v>
      </c>
      <c r="C4620" s="800" t="s">
        <v>2041</v>
      </c>
      <c r="D4620" s="801">
        <v>25</v>
      </c>
      <c r="E4620" s="801">
        <v>15.01</v>
      </c>
      <c r="F4620" s="801">
        <v>9.99</v>
      </c>
      <c r="G4620" s="802" t="s">
        <v>212</v>
      </c>
      <c r="H4620" s="779">
        <v>0.1</v>
      </c>
      <c r="I4620" s="779">
        <v>0.22</v>
      </c>
      <c r="J4620" s="779">
        <v>0.15</v>
      </c>
      <c r="K4620" s="800" t="s">
        <v>1903</v>
      </c>
      <c r="L4620" s="800" t="s">
        <v>2094</v>
      </c>
      <c r="M4620" s="803" t="s">
        <v>2193</v>
      </c>
      <c r="N4620" s="803" t="s">
        <v>2045</v>
      </c>
      <c r="O4620" s="804" t="s">
        <v>210</v>
      </c>
    </row>
    <row r="4621" spans="2:15" ht="15" customHeight="1" thickBot="1" x14ac:dyDescent="0.25">
      <c r="B4621" s="4204" t="s">
        <v>1528</v>
      </c>
      <c r="C4621" s="4205"/>
      <c r="D4621" s="814"/>
      <c r="E4621" s="814"/>
      <c r="F4621" s="814"/>
      <c r="G4621" s="814"/>
      <c r="H4621" s="815"/>
      <c r="I4621" s="815"/>
      <c r="J4621" s="815"/>
      <c r="K4621" s="815"/>
      <c r="L4621" s="815"/>
      <c r="M4621" s="815"/>
      <c r="N4621" s="815"/>
      <c r="O4621" s="816"/>
    </row>
    <row r="4622" spans="2:15" ht="15.75" customHeight="1" thickTop="1" x14ac:dyDescent="0.2">
      <c r="B4622" s="3987" t="str">
        <f>+B4613</f>
        <v>.</v>
      </c>
      <c r="C4622" s="3987"/>
      <c r="D4622" s="3987"/>
      <c r="G4622" s="2"/>
    </row>
    <row r="4623" spans="2:15" ht="15.75" customHeight="1" thickBot="1" x14ac:dyDescent="0.25">
      <c r="G4623" s="2"/>
    </row>
    <row r="4624" spans="2:15" ht="15.75" customHeight="1" thickTop="1" x14ac:dyDescent="0.2">
      <c r="B4624" s="100" t="s">
        <v>2486</v>
      </c>
      <c r="C4624" s="178"/>
      <c r="D4624" s="178"/>
      <c r="E4624" s="114"/>
      <c r="F4624" s="114"/>
      <c r="G4624" s="114"/>
      <c r="H4624" s="114"/>
      <c r="I4624" s="114"/>
      <c r="J4624" s="115"/>
      <c r="K4624" s="115"/>
      <c r="L4624" s="115"/>
      <c r="M4624" s="122"/>
    </row>
    <row r="4625" spans="2:13" ht="32.25" customHeight="1" x14ac:dyDescent="0.2">
      <c r="B4625" s="405" t="s">
        <v>64</v>
      </c>
      <c r="C4625" s="396" t="s">
        <v>1226</v>
      </c>
      <c r="D4625" s="767" t="s">
        <v>93</v>
      </c>
      <c r="E4625" s="397" t="s">
        <v>94</v>
      </c>
      <c r="F4625" s="397" t="s">
        <v>95</v>
      </c>
      <c r="G4625" s="359" t="s">
        <v>255</v>
      </c>
      <c r="H4625" s="359" t="s">
        <v>2035</v>
      </c>
      <c r="I4625" s="359" t="s">
        <v>1823</v>
      </c>
      <c r="J4625" s="359" t="s">
        <v>2488</v>
      </c>
      <c r="K4625" s="359" t="s">
        <v>2034</v>
      </c>
      <c r="L4625" s="359" t="s">
        <v>2489</v>
      </c>
      <c r="M4625" s="398" t="s">
        <v>2039</v>
      </c>
    </row>
    <row r="4626" spans="2:13" ht="15.75" customHeight="1" x14ac:dyDescent="0.2">
      <c r="B4626" s="14" t="s">
        <v>96</v>
      </c>
      <c r="C4626" s="38" t="s">
        <v>783</v>
      </c>
      <c r="D4626" s="768">
        <v>20</v>
      </c>
      <c r="E4626" s="47">
        <v>19</v>
      </c>
      <c r="F4626" s="47"/>
      <c r="G4626" s="441">
        <v>0.1</v>
      </c>
      <c r="H4626" s="38" t="s">
        <v>2044</v>
      </c>
      <c r="I4626" s="441">
        <v>0.22</v>
      </c>
      <c r="J4626" s="38" t="s">
        <v>97</v>
      </c>
      <c r="K4626" s="441">
        <v>0.15</v>
      </c>
      <c r="L4626" s="87" t="s">
        <v>2483</v>
      </c>
      <c r="M4626" s="371" t="s">
        <v>763</v>
      </c>
    </row>
    <row r="4627" spans="2:13" ht="15.75" customHeight="1" x14ac:dyDescent="0.2">
      <c r="B4627" s="14" t="s">
        <v>98</v>
      </c>
      <c r="C4627" s="38" t="s">
        <v>783</v>
      </c>
      <c r="D4627" s="768">
        <v>20</v>
      </c>
      <c r="E4627" s="47">
        <v>19</v>
      </c>
      <c r="F4627" s="47"/>
      <c r="G4627" s="441">
        <v>0.1</v>
      </c>
      <c r="H4627" s="38" t="s">
        <v>2044</v>
      </c>
      <c r="I4627" s="441">
        <v>0.22</v>
      </c>
      <c r="J4627" s="38" t="s">
        <v>97</v>
      </c>
      <c r="K4627" s="441">
        <v>0.15</v>
      </c>
      <c r="L4627" s="87" t="s">
        <v>2483</v>
      </c>
      <c r="M4627" s="371" t="s">
        <v>763</v>
      </c>
    </row>
    <row r="4628" spans="2:13" ht="15.75" customHeight="1" x14ac:dyDescent="0.2">
      <c r="B4628" s="14" t="s">
        <v>99</v>
      </c>
      <c r="C4628" s="38" t="s">
        <v>783</v>
      </c>
      <c r="D4628" s="768">
        <v>39</v>
      </c>
      <c r="E4628" s="47">
        <v>20</v>
      </c>
      <c r="F4628" s="47"/>
      <c r="G4628" s="441">
        <v>9.8000000000000004E-2</v>
      </c>
      <c r="H4628" s="38" t="s">
        <v>100</v>
      </c>
      <c r="I4628" s="441">
        <v>0.22</v>
      </c>
      <c r="J4628" s="38" t="s">
        <v>101</v>
      </c>
      <c r="K4628" s="441">
        <v>0.15</v>
      </c>
      <c r="L4628" s="87" t="s">
        <v>102</v>
      </c>
      <c r="M4628" s="371" t="s">
        <v>390</v>
      </c>
    </row>
    <row r="4629" spans="2:13" ht="15.75" customHeight="1" x14ac:dyDescent="0.2">
      <c r="B4629" s="14" t="s">
        <v>103</v>
      </c>
      <c r="C4629" s="38" t="s">
        <v>783</v>
      </c>
      <c r="D4629" s="768">
        <v>44</v>
      </c>
      <c r="E4629" s="47">
        <v>15</v>
      </c>
      <c r="F4629" s="47"/>
      <c r="G4629" s="441">
        <v>9.8000000000000004E-2</v>
      </c>
      <c r="H4629" s="38" t="s">
        <v>104</v>
      </c>
      <c r="I4629" s="441">
        <v>0.22</v>
      </c>
      <c r="J4629" s="38" t="s">
        <v>2044</v>
      </c>
      <c r="K4629" s="441">
        <v>0.15</v>
      </c>
      <c r="L4629" s="87" t="s">
        <v>105</v>
      </c>
      <c r="M4629" s="371" t="s">
        <v>390</v>
      </c>
    </row>
    <row r="4630" spans="2:13" ht="15.75" customHeight="1" x14ac:dyDescent="0.2">
      <c r="B4630" s="42" t="s">
        <v>106</v>
      </c>
      <c r="C4630" s="43" t="s">
        <v>783</v>
      </c>
      <c r="D4630" s="768">
        <v>59</v>
      </c>
      <c r="E4630" s="775">
        <v>20</v>
      </c>
      <c r="F4630" s="775"/>
      <c r="G4630" s="441">
        <v>0.09</v>
      </c>
      <c r="H4630" s="43" t="s">
        <v>107</v>
      </c>
      <c r="I4630" s="441">
        <v>0.22</v>
      </c>
      <c r="J4630" s="38" t="s">
        <v>2606</v>
      </c>
      <c r="K4630" s="441">
        <v>0.15</v>
      </c>
      <c r="L4630" s="179" t="s">
        <v>580</v>
      </c>
      <c r="M4630" s="371" t="s">
        <v>390</v>
      </c>
    </row>
    <row r="4631" spans="2:13" ht="15.75" customHeight="1" x14ac:dyDescent="0.2">
      <c r="B4631" s="14" t="s">
        <v>108</v>
      </c>
      <c r="C4631" s="43" t="s">
        <v>783</v>
      </c>
      <c r="D4631" s="768">
        <v>64</v>
      </c>
      <c r="E4631" s="775">
        <v>15</v>
      </c>
      <c r="F4631" s="775"/>
      <c r="G4631" s="441">
        <v>0.09</v>
      </c>
      <c r="H4631" s="43" t="s">
        <v>109</v>
      </c>
      <c r="I4631" s="441">
        <v>0.22</v>
      </c>
      <c r="J4631" s="38" t="s">
        <v>110</v>
      </c>
      <c r="K4631" s="441">
        <v>0.15</v>
      </c>
      <c r="L4631" s="179" t="s">
        <v>1766</v>
      </c>
      <c r="M4631" s="371" t="s">
        <v>390</v>
      </c>
    </row>
    <row r="4632" spans="2:13" ht="15.75" customHeight="1" x14ac:dyDescent="0.2">
      <c r="B4632" s="42" t="s">
        <v>1767</v>
      </c>
      <c r="C4632" s="43" t="s">
        <v>783</v>
      </c>
      <c r="D4632" s="768">
        <v>84</v>
      </c>
      <c r="E4632" s="775">
        <v>15</v>
      </c>
      <c r="F4632" s="775"/>
      <c r="G4632" s="441">
        <v>8.5999999999999993E-2</v>
      </c>
      <c r="H4632" s="43" t="s">
        <v>1768</v>
      </c>
      <c r="I4632" s="441">
        <v>0.22</v>
      </c>
      <c r="J4632" s="38" t="s">
        <v>1769</v>
      </c>
      <c r="K4632" s="441">
        <v>0.15</v>
      </c>
      <c r="L4632" s="179" t="s">
        <v>1770</v>
      </c>
      <c r="M4632" s="371" t="s">
        <v>390</v>
      </c>
    </row>
    <row r="4633" spans="2:13" ht="15.75" customHeight="1" x14ac:dyDescent="0.2">
      <c r="B4633" s="14" t="s">
        <v>1771</v>
      </c>
      <c r="C4633" s="43" t="s">
        <v>783</v>
      </c>
      <c r="D4633" s="768">
        <v>84</v>
      </c>
      <c r="E4633" s="775">
        <v>15</v>
      </c>
      <c r="F4633" s="775"/>
      <c r="G4633" s="441">
        <v>8.5999999999999993E-2</v>
      </c>
      <c r="H4633" s="43" t="s">
        <v>1768</v>
      </c>
      <c r="I4633" s="441">
        <v>0.22</v>
      </c>
      <c r="J4633" s="38" t="s">
        <v>1769</v>
      </c>
      <c r="K4633" s="441">
        <v>0.15</v>
      </c>
      <c r="L4633" s="179" t="s">
        <v>1770</v>
      </c>
      <c r="M4633" s="371" t="s">
        <v>390</v>
      </c>
    </row>
    <row r="4634" spans="2:13" ht="15.75" customHeight="1" x14ac:dyDescent="0.2">
      <c r="B4634" s="42" t="s">
        <v>1772</v>
      </c>
      <c r="C4634" s="43" t="s">
        <v>783</v>
      </c>
      <c r="D4634" s="768">
        <v>20</v>
      </c>
      <c r="E4634" s="775">
        <v>19</v>
      </c>
      <c r="F4634" s="775"/>
      <c r="G4634" s="441">
        <v>0.1</v>
      </c>
      <c r="H4634" s="43" t="s">
        <v>2044</v>
      </c>
      <c r="I4634" s="441">
        <v>0.22</v>
      </c>
      <c r="J4634" s="38" t="s">
        <v>97</v>
      </c>
      <c r="K4634" s="441">
        <v>0.15</v>
      </c>
      <c r="L4634" s="179" t="s">
        <v>2483</v>
      </c>
      <c r="M4634" s="371" t="s">
        <v>763</v>
      </c>
    </row>
    <row r="4635" spans="2:13" ht="15.75" customHeight="1" x14ac:dyDescent="0.2">
      <c r="B4635" s="42" t="s">
        <v>1773</v>
      </c>
      <c r="C4635" s="43" t="s">
        <v>783</v>
      </c>
      <c r="D4635" s="768">
        <v>34</v>
      </c>
      <c r="E4635" s="775">
        <v>15</v>
      </c>
      <c r="F4635" s="775"/>
      <c r="G4635" s="441">
        <v>9.8000000000000004E-2</v>
      </c>
      <c r="H4635" s="43" t="s">
        <v>2491</v>
      </c>
      <c r="I4635" s="441">
        <v>0.22</v>
      </c>
      <c r="J4635" s="38" t="s">
        <v>2096</v>
      </c>
      <c r="K4635" s="441">
        <v>0.15</v>
      </c>
      <c r="L4635" s="179" t="s">
        <v>2196</v>
      </c>
      <c r="M4635" s="371" t="s">
        <v>763</v>
      </c>
    </row>
    <row r="4636" spans="2:13" ht="15.75" customHeight="1" x14ac:dyDescent="0.2">
      <c r="B4636" s="42" t="s">
        <v>1774</v>
      </c>
      <c r="C4636" s="43" t="s">
        <v>783</v>
      </c>
      <c r="D4636" s="768">
        <v>44</v>
      </c>
      <c r="E4636" s="775">
        <v>15</v>
      </c>
      <c r="F4636" s="775"/>
      <c r="G4636" s="441">
        <v>9.8000000000000004E-2</v>
      </c>
      <c r="H4636" s="43" t="s">
        <v>104</v>
      </c>
      <c r="I4636" s="441">
        <v>0.22</v>
      </c>
      <c r="J4636" s="38" t="s">
        <v>2044</v>
      </c>
      <c r="K4636" s="441">
        <v>0.15</v>
      </c>
      <c r="L4636" s="179" t="s">
        <v>105</v>
      </c>
      <c r="M4636" s="371" t="s">
        <v>390</v>
      </c>
    </row>
    <row r="4637" spans="2:13" ht="15.75" customHeight="1" x14ac:dyDescent="0.2">
      <c r="B4637" s="42" t="s">
        <v>1775</v>
      </c>
      <c r="C4637" s="43" t="s">
        <v>783</v>
      </c>
      <c r="D4637" s="768">
        <v>54</v>
      </c>
      <c r="E4637" s="775">
        <v>15</v>
      </c>
      <c r="F4637" s="775"/>
      <c r="G4637" s="441">
        <v>9.6000000000000002E-2</v>
      </c>
      <c r="H4637" s="43" t="s">
        <v>2200</v>
      </c>
      <c r="I4637" s="441">
        <v>0.22</v>
      </c>
      <c r="J4637" s="38" t="s">
        <v>92</v>
      </c>
      <c r="K4637" s="441">
        <v>0.15</v>
      </c>
      <c r="L4637" s="179" t="s">
        <v>2604</v>
      </c>
      <c r="M4637" s="371" t="s">
        <v>390</v>
      </c>
    </row>
    <row r="4638" spans="2:13" ht="15.75" customHeight="1" x14ac:dyDescent="0.2">
      <c r="B4638" s="42" t="s">
        <v>1776</v>
      </c>
      <c r="C4638" s="43" t="s">
        <v>783</v>
      </c>
      <c r="D4638" s="768">
        <v>64</v>
      </c>
      <c r="E4638" s="775">
        <v>15</v>
      </c>
      <c r="F4638" s="775"/>
      <c r="G4638" s="441">
        <v>0.09</v>
      </c>
      <c r="H4638" s="43" t="s">
        <v>109</v>
      </c>
      <c r="I4638" s="441">
        <v>0.22</v>
      </c>
      <c r="J4638" s="38" t="s">
        <v>110</v>
      </c>
      <c r="K4638" s="441">
        <v>0.15</v>
      </c>
      <c r="L4638" s="179" t="s">
        <v>1766</v>
      </c>
      <c r="M4638" s="371" t="s">
        <v>390</v>
      </c>
    </row>
    <row r="4639" spans="2:13" ht="15.75" customHeight="1" x14ac:dyDescent="0.2">
      <c r="B4639" s="42" t="s">
        <v>1777</v>
      </c>
      <c r="C4639" s="43" t="s">
        <v>783</v>
      </c>
      <c r="D4639" s="768">
        <v>84</v>
      </c>
      <c r="E4639" s="775">
        <v>15</v>
      </c>
      <c r="F4639" s="775"/>
      <c r="G4639" s="441">
        <v>8.5999999999999993E-2</v>
      </c>
      <c r="H4639" s="43" t="s">
        <v>1768</v>
      </c>
      <c r="I4639" s="441">
        <v>0.22</v>
      </c>
      <c r="J4639" s="38" t="s">
        <v>1769</v>
      </c>
      <c r="K4639" s="441">
        <v>0.15</v>
      </c>
      <c r="L4639" s="179" t="s">
        <v>1770</v>
      </c>
      <c r="M4639" s="371" t="s">
        <v>390</v>
      </c>
    </row>
    <row r="4640" spans="2:13" ht="15.75" customHeight="1" x14ac:dyDescent="0.2">
      <c r="B4640" s="137"/>
      <c r="C4640" s="138"/>
      <c r="D4640" s="138"/>
      <c r="E4640" s="182"/>
      <c r="F4640" s="182"/>
      <c r="G4640" s="119"/>
      <c r="H4640" s="138"/>
      <c r="I4640" s="120"/>
      <c r="J4640" s="138"/>
      <c r="K4640" s="120"/>
      <c r="L4640" s="181"/>
      <c r="M4640" s="444"/>
    </row>
    <row r="4641" spans="2:13" ht="15.75" customHeight="1" x14ac:dyDescent="0.2">
      <c r="B4641" s="14" t="s">
        <v>96</v>
      </c>
      <c r="C4641" s="38" t="s">
        <v>2041</v>
      </c>
      <c r="D4641" s="768">
        <v>20</v>
      </c>
      <c r="E4641" s="47">
        <v>19</v>
      </c>
      <c r="F4641" s="47"/>
      <c r="G4641" s="441">
        <v>0.11</v>
      </c>
      <c r="H4641" s="38" t="s">
        <v>1778</v>
      </c>
      <c r="I4641" s="441">
        <v>0.22</v>
      </c>
      <c r="J4641" s="38" t="s">
        <v>97</v>
      </c>
      <c r="K4641" s="441">
        <v>0.15</v>
      </c>
      <c r="L4641" s="87" t="s">
        <v>2483</v>
      </c>
      <c r="M4641" s="371" t="s">
        <v>763</v>
      </c>
    </row>
    <row r="4642" spans="2:13" ht="15.75" customHeight="1" x14ac:dyDescent="0.2">
      <c r="B4642" s="14" t="s">
        <v>98</v>
      </c>
      <c r="C4642" s="38" t="s">
        <v>2041</v>
      </c>
      <c r="D4642" s="768">
        <v>20</v>
      </c>
      <c r="E4642" s="47">
        <v>19</v>
      </c>
      <c r="F4642" s="47"/>
      <c r="G4642" s="441">
        <v>0.11</v>
      </c>
      <c r="H4642" s="38" t="s">
        <v>1778</v>
      </c>
      <c r="I4642" s="441">
        <v>0.22</v>
      </c>
      <c r="J4642" s="38" t="s">
        <v>97</v>
      </c>
      <c r="K4642" s="441">
        <v>0.15</v>
      </c>
      <c r="L4642" s="87" t="s">
        <v>2483</v>
      </c>
      <c r="M4642" s="371" t="s">
        <v>763</v>
      </c>
    </row>
    <row r="4643" spans="2:13" ht="15.75" customHeight="1" x14ac:dyDescent="0.2">
      <c r="B4643" s="14" t="s">
        <v>99</v>
      </c>
      <c r="C4643" s="43" t="s">
        <v>2041</v>
      </c>
      <c r="D4643" s="768">
        <v>39</v>
      </c>
      <c r="E4643" s="775">
        <v>20</v>
      </c>
      <c r="F4643" s="775"/>
      <c r="G4643" s="441">
        <v>9.8000000000000004E-2</v>
      </c>
      <c r="H4643" s="43" t="s">
        <v>100</v>
      </c>
      <c r="I4643" s="441">
        <v>0.22</v>
      </c>
      <c r="J4643" s="38" t="s">
        <v>101</v>
      </c>
      <c r="K4643" s="441">
        <v>0.15</v>
      </c>
      <c r="L4643" s="87" t="s">
        <v>102</v>
      </c>
      <c r="M4643" s="371" t="s">
        <v>390</v>
      </c>
    </row>
    <row r="4644" spans="2:13" ht="15.75" customHeight="1" x14ac:dyDescent="0.2">
      <c r="B4644" s="14" t="s">
        <v>103</v>
      </c>
      <c r="C4644" s="43" t="s">
        <v>2041</v>
      </c>
      <c r="D4644" s="768">
        <v>44</v>
      </c>
      <c r="E4644" s="775">
        <v>15</v>
      </c>
      <c r="F4644" s="775"/>
      <c r="G4644" s="441">
        <v>9.8000000000000004E-2</v>
      </c>
      <c r="H4644" s="43" t="s">
        <v>104</v>
      </c>
      <c r="I4644" s="441">
        <v>0.22</v>
      </c>
      <c r="J4644" s="38" t="s">
        <v>2044</v>
      </c>
      <c r="K4644" s="441">
        <v>0.15</v>
      </c>
      <c r="L4644" s="87" t="s">
        <v>105</v>
      </c>
      <c r="M4644" s="371" t="s">
        <v>390</v>
      </c>
    </row>
    <row r="4645" spans="2:13" ht="15.75" customHeight="1" x14ac:dyDescent="0.2">
      <c r="B4645" s="42" t="s">
        <v>106</v>
      </c>
      <c r="C4645" s="43" t="s">
        <v>2041</v>
      </c>
      <c r="D4645" s="768">
        <v>59</v>
      </c>
      <c r="E4645" s="775">
        <v>20</v>
      </c>
      <c r="F4645" s="775"/>
      <c r="G4645" s="441">
        <v>0.09</v>
      </c>
      <c r="H4645" s="43" t="s">
        <v>107</v>
      </c>
      <c r="I4645" s="441">
        <v>0.22</v>
      </c>
      <c r="J4645" s="38" t="s">
        <v>2606</v>
      </c>
      <c r="K4645" s="441">
        <v>0.15</v>
      </c>
      <c r="L4645" s="179" t="s">
        <v>580</v>
      </c>
      <c r="M4645" s="371" t="s">
        <v>390</v>
      </c>
    </row>
    <row r="4646" spans="2:13" ht="15.75" customHeight="1" x14ac:dyDescent="0.2">
      <c r="B4646" s="14" t="s">
        <v>108</v>
      </c>
      <c r="C4646" s="43" t="s">
        <v>2041</v>
      </c>
      <c r="D4646" s="768">
        <v>64</v>
      </c>
      <c r="E4646" s="775">
        <v>15</v>
      </c>
      <c r="F4646" s="775"/>
      <c r="G4646" s="441">
        <v>0.09</v>
      </c>
      <c r="H4646" s="43" t="s">
        <v>109</v>
      </c>
      <c r="I4646" s="441">
        <v>0.22</v>
      </c>
      <c r="J4646" s="38" t="s">
        <v>110</v>
      </c>
      <c r="K4646" s="441">
        <v>0.15</v>
      </c>
      <c r="L4646" s="179" t="s">
        <v>1766</v>
      </c>
      <c r="M4646" s="371" t="s">
        <v>390</v>
      </c>
    </row>
    <row r="4647" spans="2:13" ht="15.75" customHeight="1" x14ac:dyDescent="0.2">
      <c r="B4647" s="42" t="s">
        <v>1767</v>
      </c>
      <c r="C4647" s="43" t="s">
        <v>2041</v>
      </c>
      <c r="D4647" s="768">
        <v>84</v>
      </c>
      <c r="E4647" s="775">
        <v>15</v>
      </c>
      <c r="F4647" s="775"/>
      <c r="G4647" s="441">
        <v>8.5999999999999993E-2</v>
      </c>
      <c r="H4647" s="43" t="s">
        <v>1768</v>
      </c>
      <c r="I4647" s="441">
        <v>0.22</v>
      </c>
      <c r="J4647" s="38" t="s">
        <v>1769</v>
      </c>
      <c r="K4647" s="441">
        <v>0.15</v>
      </c>
      <c r="L4647" s="179" t="s">
        <v>1770</v>
      </c>
      <c r="M4647" s="371" t="s">
        <v>390</v>
      </c>
    </row>
    <row r="4648" spans="2:13" ht="15.75" customHeight="1" x14ac:dyDescent="0.2">
      <c r="B4648" s="14" t="s">
        <v>1771</v>
      </c>
      <c r="C4648" s="43" t="s">
        <v>2041</v>
      </c>
      <c r="D4648" s="768">
        <v>84</v>
      </c>
      <c r="E4648" s="775">
        <v>15</v>
      </c>
      <c r="F4648" s="775"/>
      <c r="G4648" s="441">
        <v>8.5999999999999993E-2</v>
      </c>
      <c r="H4648" s="43" t="s">
        <v>1768</v>
      </c>
      <c r="I4648" s="441">
        <v>0.22</v>
      </c>
      <c r="J4648" s="38" t="s">
        <v>1769</v>
      </c>
      <c r="K4648" s="441">
        <v>0.15</v>
      </c>
      <c r="L4648" s="179" t="s">
        <v>1770</v>
      </c>
      <c r="M4648" s="371" t="s">
        <v>390</v>
      </c>
    </row>
    <row r="4649" spans="2:13" ht="15.75" customHeight="1" x14ac:dyDescent="0.2">
      <c r="B4649" s="14" t="s">
        <v>1779</v>
      </c>
      <c r="C4649" s="43" t="s">
        <v>2041</v>
      </c>
      <c r="D4649" s="768">
        <v>10</v>
      </c>
      <c r="E4649" s="775">
        <v>2</v>
      </c>
      <c r="F4649" s="777">
        <v>300</v>
      </c>
      <c r="G4649" s="441">
        <v>0.12</v>
      </c>
      <c r="H4649" s="43" t="s">
        <v>1780</v>
      </c>
      <c r="I4649" s="441">
        <v>0.22</v>
      </c>
      <c r="J4649" s="38" t="s">
        <v>1781</v>
      </c>
      <c r="K4649" s="441">
        <v>0.15</v>
      </c>
      <c r="L4649" s="179" t="s">
        <v>1782</v>
      </c>
      <c r="M4649" s="371" t="s">
        <v>2045</v>
      </c>
    </row>
    <row r="4650" spans="2:13" ht="15.75" customHeight="1" x14ac:dyDescent="0.2">
      <c r="B4650" s="134" t="s">
        <v>1772</v>
      </c>
      <c r="C4650" s="43" t="s">
        <v>2041</v>
      </c>
      <c r="D4650" s="768">
        <v>20</v>
      </c>
      <c r="E4650" s="775">
        <v>19</v>
      </c>
      <c r="F4650" s="775"/>
      <c r="G4650" s="441">
        <v>0.11</v>
      </c>
      <c r="H4650" s="43" t="s">
        <v>1778</v>
      </c>
      <c r="I4650" s="441">
        <v>0.22</v>
      </c>
      <c r="J4650" s="38" t="s">
        <v>97</v>
      </c>
      <c r="K4650" s="441">
        <v>0.15</v>
      </c>
      <c r="L4650" s="179" t="s">
        <v>2483</v>
      </c>
      <c r="M4650" s="371" t="s">
        <v>763</v>
      </c>
    </row>
    <row r="4651" spans="2:13" ht="15.75" customHeight="1" x14ac:dyDescent="0.2">
      <c r="B4651" s="42" t="s">
        <v>1773</v>
      </c>
      <c r="C4651" s="43" t="s">
        <v>2041</v>
      </c>
      <c r="D4651" s="768">
        <v>34</v>
      </c>
      <c r="E4651" s="775">
        <v>15</v>
      </c>
      <c r="F4651" s="775"/>
      <c r="G4651" s="441">
        <v>0.108</v>
      </c>
      <c r="H4651" s="43" t="s">
        <v>1970</v>
      </c>
      <c r="I4651" s="441">
        <v>0.22</v>
      </c>
      <c r="J4651" s="38" t="s">
        <v>2096</v>
      </c>
      <c r="K4651" s="441">
        <v>0.15</v>
      </c>
      <c r="L4651" s="179" t="s">
        <v>2196</v>
      </c>
      <c r="M4651" s="371" t="s">
        <v>763</v>
      </c>
    </row>
    <row r="4652" spans="2:13" ht="15.75" customHeight="1" x14ac:dyDescent="0.2">
      <c r="B4652" s="42" t="s">
        <v>1774</v>
      </c>
      <c r="C4652" s="43" t="s">
        <v>2041</v>
      </c>
      <c r="D4652" s="768">
        <v>44</v>
      </c>
      <c r="E4652" s="775">
        <v>15</v>
      </c>
      <c r="F4652" s="775"/>
      <c r="G4652" s="441">
        <v>9.8000000000000004E-2</v>
      </c>
      <c r="H4652" s="43" t="s">
        <v>104</v>
      </c>
      <c r="I4652" s="441">
        <v>0.22</v>
      </c>
      <c r="J4652" s="38" t="s">
        <v>2044</v>
      </c>
      <c r="K4652" s="441">
        <v>0.15</v>
      </c>
      <c r="L4652" s="179" t="s">
        <v>105</v>
      </c>
      <c r="M4652" s="371" t="s">
        <v>390</v>
      </c>
    </row>
    <row r="4653" spans="2:13" ht="15.75" customHeight="1" x14ac:dyDescent="0.2">
      <c r="B4653" s="42" t="s">
        <v>1775</v>
      </c>
      <c r="C4653" s="43" t="s">
        <v>2041</v>
      </c>
      <c r="D4653" s="768">
        <v>54</v>
      </c>
      <c r="E4653" s="775">
        <v>15</v>
      </c>
      <c r="F4653" s="775"/>
      <c r="G4653" s="441">
        <v>9.6000000000000002E-2</v>
      </c>
      <c r="H4653" s="43" t="s">
        <v>2200</v>
      </c>
      <c r="I4653" s="441">
        <v>0.22</v>
      </c>
      <c r="J4653" s="38" t="s">
        <v>92</v>
      </c>
      <c r="K4653" s="441">
        <v>0.15</v>
      </c>
      <c r="L4653" s="179" t="s">
        <v>2604</v>
      </c>
      <c r="M4653" s="371" t="s">
        <v>390</v>
      </c>
    </row>
    <row r="4654" spans="2:13" ht="15.75" customHeight="1" x14ac:dyDescent="0.2">
      <c r="B4654" s="42" t="s">
        <v>1776</v>
      </c>
      <c r="C4654" s="43" t="s">
        <v>2041</v>
      </c>
      <c r="D4654" s="768">
        <v>64</v>
      </c>
      <c r="E4654" s="775">
        <v>15</v>
      </c>
      <c r="F4654" s="775"/>
      <c r="G4654" s="441">
        <v>0.09</v>
      </c>
      <c r="H4654" s="43" t="s">
        <v>109</v>
      </c>
      <c r="I4654" s="441">
        <v>0.22</v>
      </c>
      <c r="J4654" s="38" t="s">
        <v>110</v>
      </c>
      <c r="K4654" s="441">
        <v>0.15</v>
      </c>
      <c r="L4654" s="179" t="s">
        <v>1766</v>
      </c>
      <c r="M4654" s="371" t="s">
        <v>390</v>
      </c>
    </row>
    <row r="4655" spans="2:13" ht="15.75" customHeight="1" x14ac:dyDescent="0.2">
      <c r="B4655" s="42" t="s">
        <v>1777</v>
      </c>
      <c r="C4655" s="43" t="s">
        <v>2041</v>
      </c>
      <c r="D4655" s="768">
        <v>84</v>
      </c>
      <c r="E4655" s="775">
        <v>15</v>
      </c>
      <c r="F4655" s="775"/>
      <c r="G4655" s="441">
        <v>8.5999999999999993E-2</v>
      </c>
      <c r="H4655" s="43" t="s">
        <v>1768</v>
      </c>
      <c r="I4655" s="441">
        <v>0.22</v>
      </c>
      <c r="J4655" s="38" t="s">
        <v>1769</v>
      </c>
      <c r="K4655" s="441">
        <v>0.15</v>
      </c>
      <c r="L4655" s="179" t="s">
        <v>1770</v>
      </c>
      <c r="M4655" s="371" t="s">
        <v>390</v>
      </c>
    </row>
    <row r="4656" spans="2:13" ht="15.75" customHeight="1" x14ac:dyDescent="0.2">
      <c r="B4656" s="3970" t="s">
        <v>1996</v>
      </c>
      <c r="C4656" s="3971"/>
      <c r="D4656" s="770"/>
      <c r="E4656" s="772"/>
      <c r="F4656" s="772"/>
      <c r="G4656" s="712"/>
      <c r="H4656" s="712"/>
      <c r="I4656" s="712"/>
      <c r="J4656" s="712"/>
      <c r="K4656" s="712"/>
      <c r="L4656" s="712"/>
      <c r="M4656" s="729"/>
    </row>
    <row r="4657" spans="2:13" ht="15.75" customHeight="1" thickBot="1" x14ac:dyDescent="0.25">
      <c r="B4657" s="698"/>
      <c r="C4657" s="699"/>
      <c r="D4657" s="773"/>
      <c r="E4657" s="776"/>
      <c r="F4657" s="776"/>
      <c r="G4657" s="699"/>
      <c r="H4657" s="699"/>
      <c r="I4657" s="699"/>
      <c r="J4657" s="699"/>
      <c r="K4657" s="699"/>
      <c r="L4657" s="699"/>
      <c r="M4657" s="700"/>
    </row>
    <row r="4658" spans="2:13" ht="15.75" customHeight="1" thickTop="1" x14ac:dyDescent="0.2">
      <c r="B4658" s="3987" t="str">
        <f>+B4622</f>
        <v>.</v>
      </c>
      <c r="C4658" s="3987"/>
      <c r="D4658" s="3987"/>
      <c r="G4658" s="2"/>
    </row>
    <row r="4659" spans="2:13" ht="15.75" customHeight="1" thickBot="1" x14ac:dyDescent="0.25">
      <c r="G4659" s="2"/>
    </row>
    <row r="4660" spans="2:13" ht="15.75" customHeight="1" thickTop="1" x14ac:dyDescent="0.2">
      <c r="B4660" s="100" t="s">
        <v>895</v>
      </c>
      <c r="C4660" s="100"/>
      <c r="D4660" s="100"/>
      <c r="E4660" s="100"/>
      <c r="F4660" s="100"/>
      <c r="G4660" s="114"/>
      <c r="H4660" s="114"/>
      <c r="I4660" s="114"/>
      <c r="J4660" s="115"/>
      <c r="K4660" s="115"/>
      <c r="L4660" s="115"/>
      <c r="M4660" s="109"/>
    </row>
    <row r="4661" spans="2:13" ht="30.75" customHeight="1" x14ac:dyDescent="0.2">
      <c r="B4661" s="395" t="s">
        <v>381</v>
      </c>
      <c r="C4661" s="396" t="s">
        <v>1226</v>
      </c>
      <c r="D4661" s="359" t="s">
        <v>1783</v>
      </c>
      <c r="E4661" s="359" t="s">
        <v>1784</v>
      </c>
      <c r="F4661" s="359" t="s">
        <v>84</v>
      </c>
      <c r="G4661" s="359" t="s">
        <v>255</v>
      </c>
      <c r="H4661" s="431" t="s">
        <v>2035</v>
      </c>
      <c r="I4661" s="359" t="s">
        <v>1823</v>
      </c>
      <c r="J4661" s="431" t="s">
        <v>2036</v>
      </c>
      <c r="K4661" s="359" t="s">
        <v>2034</v>
      </c>
      <c r="L4661" s="397" t="s">
        <v>781</v>
      </c>
      <c r="M4661" s="398" t="s">
        <v>2039</v>
      </c>
    </row>
    <row r="4662" spans="2:13" ht="15.75" customHeight="1" x14ac:dyDescent="0.2">
      <c r="B4662" s="42" t="s">
        <v>1785</v>
      </c>
      <c r="C4662" s="396" t="s">
        <v>783</v>
      </c>
      <c r="D4662" s="39">
        <v>20</v>
      </c>
      <c r="E4662" s="39">
        <v>10</v>
      </c>
      <c r="F4662" s="778">
        <v>3000</v>
      </c>
      <c r="G4662" s="779">
        <v>0.1</v>
      </c>
      <c r="H4662" s="38" t="s">
        <v>2044</v>
      </c>
      <c r="I4662" s="779">
        <v>0.22</v>
      </c>
      <c r="J4662" s="38" t="s">
        <v>97</v>
      </c>
      <c r="K4662" s="779">
        <v>0.15</v>
      </c>
      <c r="L4662" s="87" t="s">
        <v>2483</v>
      </c>
      <c r="M4662" s="371" t="s">
        <v>763</v>
      </c>
    </row>
    <row r="4663" spans="2:13" ht="15.75" customHeight="1" x14ac:dyDescent="0.2">
      <c r="B4663" s="780"/>
      <c r="C4663" s="781"/>
      <c r="D4663" s="782"/>
      <c r="E4663" s="782"/>
      <c r="F4663" s="783"/>
      <c r="G4663" s="782"/>
      <c r="H4663" s="784"/>
      <c r="I4663" s="782"/>
      <c r="J4663" s="784"/>
      <c r="K4663" s="782"/>
      <c r="L4663" s="782"/>
      <c r="M4663" s="785"/>
    </row>
    <row r="4664" spans="2:13" ht="15.75" customHeight="1" x14ac:dyDescent="0.2">
      <c r="B4664" s="14" t="s">
        <v>897</v>
      </c>
      <c r="C4664" s="38" t="s">
        <v>2041</v>
      </c>
      <c r="D4664" s="39">
        <v>12.64</v>
      </c>
      <c r="E4664" s="39">
        <v>2.36</v>
      </c>
      <c r="F4664" s="786">
        <v>300</v>
      </c>
      <c r="G4664" s="779">
        <v>0.12</v>
      </c>
      <c r="H4664" s="38" t="s">
        <v>2042</v>
      </c>
      <c r="I4664" s="779">
        <v>0.22</v>
      </c>
      <c r="J4664" s="38" t="s">
        <v>1786</v>
      </c>
      <c r="K4664" s="779">
        <v>0.15</v>
      </c>
      <c r="L4664" s="87" t="s">
        <v>898</v>
      </c>
      <c r="M4664" s="371" t="s">
        <v>2045</v>
      </c>
    </row>
    <row r="4665" spans="2:13" ht="15.75" customHeight="1" x14ac:dyDescent="0.2">
      <c r="B4665" s="14" t="s">
        <v>900</v>
      </c>
      <c r="C4665" s="38" t="s">
        <v>2041</v>
      </c>
      <c r="D4665" s="39">
        <v>14.07</v>
      </c>
      <c r="E4665" s="39">
        <v>3.93</v>
      </c>
      <c r="F4665" s="786">
        <v>500</v>
      </c>
      <c r="G4665" s="779">
        <v>0.12</v>
      </c>
      <c r="H4665" s="38" t="s">
        <v>1787</v>
      </c>
      <c r="I4665" s="779">
        <v>0.22</v>
      </c>
      <c r="J4665" s="38" t="s">
        <v>1788</v>
      </c>
      <c r="K4665" s="779">
        <v>0.15</v>
      </c>
      <c r="L4665" s="87" t="s">
        <v>2474</v>
      </c>
      <c r="M4665" s="371" t="s">
        <v>2045</v>
      </c>
    </row>
    <row r="4666" spans="2:13" ht="15.75" customHeight="1" x14ac:dyDescent="0.2">
      <c r="B4666" s="42" t="s">
        <v>2475</v>
      </c>
      <c r="C4666" s="43" t="s">
        <v>2041</v>
      </c>
      <c r="D4666" s="44">
        <v>12.13</v>
      </c>
      <c r="E4666" s="44">
        <v>7.87</v>
      </c>
      <c r="F4666" s="787">
        <v>1000</v>
      </c>
      <c r="G4666" s="779">
        <v>0.12</v>
      </c>
      <c r="H4666" s="43" t="s">
        <v>1789</v>
      </c>
      <c r="I4666" s="779">
        <v>0.22</v>
      </c>
      <c r="J4666" s="43" t="s">
        <v>1790</v>
      </c>
      <c r="K4666" s="779">
        <v>0.15</v>
      </c>
      <c r="L4666" s="179" t="s">
        <v>2048</v>
      </c>
      <c r="M4666" s="371" t="s">
        <v>2045</v>
      </c>
    </row>
    <row r="4667" spans="2:13" ht="15.75" customHeight="1" x14ac:dyDescent="0.2">
      <c r="B4667" s="42" t="s">
        <v>2478</v>
      </c>
      <c r="C4667" s="43" t="s">
        <v>2041</v>
      </c>
      <c r="D4667" s="44">
        <v>10.199999999999999</v>
      </c>
      <c r="E4667" s="44">
        <v>11.8</v>
      </c>
      <c r="F4667" s="787">
        <v>1500</v>
      </c>
      <c r="G4667" s="779">
        <v>0.12</v>
      </c>
      <c r="H4667" s="43" t="s">
        <v>1791</v>
      </c>
      <c r="I4667" s="779">
        <v>0.22</v>
      </c>
      <c r="J4667" s="43" t="s">
        <v>1792</v>
      </c>
      <c r="K4667" s="779">
        <v>0.15</v>
      </c>
      <c r="L4667" s="179" t="s">
        <v>2479</v>
      </c>
      <c r="M4667" s="371" t="s">
        <v>2045</v>
      </c>
    </row>
    <row r="4668" spans="2:13" ht="15.75" customHeight="1" x14ac:dyDescent="0.2">
      <c r="B4668" s="42" t="s">
        <v>1793</v>
      </c>
      <c r="C4668" s="43" t="s">
        <v>2041</v>
      </c>
      <c r="D4668" s="44">
        <v>20</v>
      </c>
      <c r="E4668" s="44">
        <v>10</v>
      </c>
      <c r="F4668" s="787">
        <v>3000</v>
      </c>
      <c r="G4668" s="779">
        <v>0.11</v>
      </c>
      <c r="H4668" s="43" t="s">
        <v>1778</v>
      </c>
      <c r="I4668" s="779">
        <v>0.22</v>
      </c>
      <c r="J4668" s="43" t="s">
        <v>97</v>
      </c>
      <c r="K4668" s="779">
        <v>0.15</v>
      </c>
      <c r="L4668" s="179" t="s">
        <v>2483</v>
      </c>
      <c r="M4668" s="371" t="s">
        <v>763</v>
      </c>
    </row>
    <row r="4669" spans="2:13" ht="15.75" customHeight="1" thickBot="1" x14ac:dyDescent="0.25">
      <c r="B4669" s="3" t="s">
        <v>52</v>
      </c>
      <c r="C4669" s="4"/>
      <c r="D4669" s="4"/>
      <c r="E4669" s="4"/>
      <c r="F4669" s="4"/>
      <c r="G4669" s="4"/>
      <c r="H4669" s="4"/>
      <c r="I4669" s="4"/>
      <c r="J4669" s="4"/>
      <c r="K4669" s="4"/>
      <c r="L4669" s="4"/>
      <c r="M4669" s="5"/>
    </row>
    <row r="4670" spans="2:13" ht="15.75" customHeight="1" thickTop="1" x14ac:dyDescent="0.2">
      <c r="B4670" s="3987" t="str">
        <f>+B4658</f>
        <v>.</v>
      </c>
      <c r="C4670" s="3987"/>
      <c r="D4670" s="3987"/>
      <c r="G4670" s="2"/>
    </row>
    <row r="4671" spans="2:13" ht="15.75" customHeight="1" thickBot="1" x14ac:dyDescent="0.25">
      <c r="G4671" s="2"/>
    </row>
    <row r="4672" spans="2:13" ht="15.75" customHeight="1" thickTop="1" x14ac:dyDescent="0.2">
      <c r="B4672" s="100" t="s">
        <v>2486</v>
      </c>
      <c r="C4672" s="178"/>
      <c r="D4672" s="178"/>
      <c r="E4672" s="114"/>
      <c r="F4672" s="114"/>
      <c r="G4672" s="114"/>
      <c r="H4672" s="114"/>
      <c r="I4672" s="115"/>
      <c r="J4672" s="115"/>
      <c r="K4672" s="115"/>
      <c r="L4672" s="122"/>
      <c r="M4672" s="1"/>
    </row>
    <row r="4673" spans="2:13" ht="45.75" customHeight="1" x14ac:dyDescent="0.2">
      <c r="B4673" s="405" t="s">
        <v>64</v>
      </c>
      <c r="C4673" s="396" t="s">
        <v>1226</v>
      </c>
      <c r="D4673" s="397" t="s">
        <v>65</v>
      </c>
      <c r="E4673" s="397" t="s">
        <v>2487</v>
      </c>
      <c r="F4673" s="359" t="s">
        <v>255</v>
      </c>
      <c r="G4673" s="359" t="s">
        <v>2035</v>
      </c>
      <c r="H4673" s="359" t="s">
        <v>1823</v>
      </c>
      <c r="I4673" s="359" t="s">
        <v>2488</v>
      </c>
      <c r="J4673" s="359" t="s">
        <v>2034</v>
      </c>
      <c r="K4673" s="359" t="s">
        <v>2489</v>
      </c>
      <c r="L4673" s="398" t="s">
        <v>2039</v>
      </c>
      <c r="M4673" s="254"/>
    </row>
    <row r="4674" spans="2:13" ht="15.75" customHeight="1" x14ac:dyDescent="0.2">
      <c r="B4674" s="14" t="s">
        <v>2490</v>
      </c>
      <c r="C4674" s="38" t="s">
        <v>783</v>
      </c>
      <c r="D4674" s="47">
        <v>34</v>
      </c>
      <c r="E4674" s="47">
        <v>15</v>
      </c>
      <c r="F4674" s="441">
        <v>9.8000000000000004E-2</v>
      </c>
      <c r="G4674" s="38" t="s">
        <v>2491</v>
      </c>
      <c r="H4674" s="441">
        <v>0.22</v>
      </c>
      <c r="I4674" s="38" t="s">
        <v>2096</v>
      </c>
      <c r="J4674" s="441">
        <v>0.15</v>
      </c>
      <c r="K4674" s="87" t="s">
        <v>2196</v>
      </c>
      <c r="L4674" s="371" t="s">
        <v>763</v>
      </c>
      <c r="M4674" s="1"/>
    </row>
    <row r="4675" spans="2:13" ht="15.75" customHeight="1" x14ac:dyDescent="0.2">
      <c r="B4675" s="14" t="s">
        <v>1967</v>
      </c>
      <c r="C4675" s="38" t="s">
        <v>783</v>
      </c>
      <c r="D4675" s="47">
        <v>34</v>
      </c>
      <c r="E4675" s="47">
        <v>15</v>
      </c>
      <c r="F4675" s="441">
        <v>9.8000000000000004E-2</v>
      </c>
      <c r="G4675" s="38" t="s">
        <v>2491</v>
      </c>
      <c r="H4675" s="441">
        <v>0.22</v>
      </c>
      <c r="I4675" s="38" t="s">
        <v>2096</v>
      </c>
      <c r="J4675" s="441">
        <v>0.15</v>
      </c>
      <c r="K4675" s="87" t="s">
        <v>2196</v>
      </c>
      <c r="L4675" s="371" t="s">
        <v>763</v>
      </c>
      <c r="M4675" s="1"/>
    </row>
    <row r="4676" spans="2:13" ht="15.75" customHeight="1" x14ac:dyDescent="0.2">
      <c r="B4676" s="42" t="s">
        <v>1968</v>
      </c>
      <c r="C4676" s="43" t="s">
        <v>783</v>
      </c>
      <c r="D4676" s="775">
        <v>34</v>
      </c>
      <c r="E4676" s="775">
        <v>15</v>
      </c>
      <c r="F4676" s="441">
        <v>9.8000000000000004E-2</v>
      </c>
      <c r="G4676" s="43" t="s">
        <v>2491</v>
      </c>
      <c r="H4676" s="441">
        <v>0.22</v>
      </c>
      <c r="I4676" s="38" t="s">
        <v>2096</v>
      </c>
      <c r="J4676" s="441">
        <v>0.15</v>
      </c>
      <c r="K4676" s="179" t="s">
        <v>2196</v>
      </c>
      <c r="L4676" s="371" t="s">
        <v>763</v>
      </c>
      <c r="M4676" s="1"/>
    </row>
    <row r="4677" spans="2:13" ht="15.75" customHeight="1" x14ac:dyDescent="0.2">
      <c r="B4677" s="42" t="s">
        <v>91</v>
      </c>
      <c r="C4677" s="43" t="s">
        <v>783</v>
      </c>
      <c r="D4677" s="775">
        <v>54</v>
      </c>
      <c r="E4677" s="775">
        <v>15</v>
      </c>
      <c r="F4677" s="441">
        <v>9.6000000000000002E-2</v>
      </c>
      <c r="G4677" s="43" t="s">
        <v>2200</v>
      </c>
      <c r="H4677" s="441">
        <v>0.22</v>
      </c>
      <c r="I4677" s="38" t="s">
        <v>92</v>
      </c>
      <c r="J4677" s="441">
        <v>0.15</v>
      </c>
      <c r="K4677" s="179" t="s">
        <v>2604</v>
      </c>
      <c r="L4677" s="371" t="s">
        <v>390</v>
      </c>
      <c r="M4677" s="1"/>
    </row>
    <row r="4678" spans="2:13" ht="15.75" customHeight="1" x14ac:dyDescent="0.2">
      <c r="B4678" s="14" t="s">
        <v>1972</v>
      </c>
      <c r="C4678" s="43" t="s">
        <v>783</v>
      </c>
      <c r="D4678" s="775">
        <v>54</v>
      </c>
      <c r="E4678" s="775">
        <v>15</v>
      </c>
      <c r="F4678" s="441">
        <v>9.6000000000000002E-2</v>
      </c>
      <c r="G4678" s="43" t="s">
        <v>2200</v>
      </c>
      <c r="H4678" s="441">
        <v>0.22</v>
      </c>
      <c r="I4678" s="38" t="s">
        <v>92</v>
      </c>
      <c r="J4678" s="441">
        <v>0.15</v>
      </c>
      <c r="K4678" s="179" t="s">
        <v>2604</v>
      </c>
      <c r="L4678" s="371" t="s">
        <v>390</v>
      </c>
      <c r="M4678" s="1"/>
    </row>
    <row r="4679" spans="2:13" ht="15.75" customHeight="1" x14ac:dyDescent="0.2">
      <c r="B4679" s="42" t="s">
        <v>1973</v>
      </c>
      <c r="C4679" s="43" t="s">
        <v>783</v>
      </c>
      <c r="D4679" s="775">
        <v>54</v>
      </c>
      <c r="E4679" s="775">
        <v>15</v>
      </c>
      <c r="F4679" s="441">
        <v>9.6000000000000002E-2</v>
      </c>
      <c r="G4679" s="43" t="s">
        <v>2200</v>
      </c>
      <c r="H4679" s="441">
        <v>0.22</v>
      </c>
      <c r="I4679" s="38" t="s">
        <v>92</v>
      </c>
      <c r="J4679" s="441">
        <v>0.15</v>
      </c>
      <c r="K4679" s="179" t="s">
        <v>2604</v>
      </c>
      <c r="L4679" s="371" t="s">
        <v>390</v>
      </c>
      <c r="M4679" s="1"/>
    </row>
    <row r="4680" spans="2:13" ht="15.75" customHeight="1" x14ac:dyDescent="0.2">
      <c r="B4680" s="137"/>
      <c r="C4680" s="138"/>
      <c r="D4680" s="182"/>
      <c r="E4680" s="182"/>
      <c r="F4680" s="119"/>
      <c r="G4680" s="138"/>
      <c r="H4680" s="120"/>
      <c r="I4680" s="138"/>
      <c r="J4680" s="120"/>
      <c r="K4680" s="181"/>
      <c r="L4680" s="444"/>
      <c r="M4680" s="1"/>
    </row>
    <row r="4681" spans="2:13" ht="15.75" customHeight="1" x14ac:dyDescent="0.2">
      <c r="B4681" s="14" t="s">
        <v>2490</v>
      </c>
      <c r="C4681" s="38" t="s">
        <v>2041</v>
      </c>
      <c r="D4681" s="47">
        <v>34</v>
      </c>
      <c r="E4681" s="47">
        <v>15</v>
      </c>
      <c r="F4681" s="441">
        <v>0.108</v>
      </c>
      <c r="G4681" s="38" t="s">
        <v>1970</v>
      </c>
      <c r="H4681" s="441">
        <v>0.22</v>
      </c>
      <c r="I4681" s="38" t="s">
        <v>2096</v>
      </c>
      <c r="J4681" s="441">
        <v>0.15</v>
      </c>
      <c r="K4681" s="87" t="s">
        <v>2196</v>
      </c>
      <c r="L4681" s="371" t="s">
        <v>763</v>
      </c>
      <c r="M4681" s="1"/>
    </row>
    <row r="4682" spans="2:13" ht="15.75" customHeight="1" x14ac:dyDescent="0.2">
      <c r="B4682" s="14" t="s">
        <v>1967</v>
      </c>
      <c r="C4682" s="38" t="s">
        <v>2041</v>
      </c>
      <c r="D4682" s="47">
        <v>34</v>
      </c>
      <c r="E4682" s="47">
        <v>15</v>
      </c>
      <c r="F4682" s="441">
        <v>0.108</v>
      </c>
      <c r="G4682" s="38" t="s">
        <v>1970</v>
      </c>
      <c r="H4682" s="441">
        <v>0.22</v>
      </c>
      <c r="I4682" s="38" t="s">
        <v>2096</v>
      </c>
      <c r="J4682" s="441">
        <v>0.15</v>
      </c>
      <c r="K4682" s="87" t="s">
        <v>2196</v>
      </c>
      <c r="L4682" s="371" t="s">
        <v>763</v>
      </c>
      <c r="M4682" s="1"/>
    </row>
    <row r="4683" spans="2:13" ht="15.75" customHeight="1" x14ac:dyDescent="0.2">
      <c r="B4683" s="42" t="s">
        <v>1968</v>
      </c>
      <c r="C4683" s="43" t="s">
        <v>2041</v>
      </c>
      <c r="D4683" s="775">
        <v>34</v>
      </c>
      <c r="E4683" s="775">
        <v>15</v>
      </c>
      <c r="F4683" s="441">
        <v>0.108</v>
      </c>
      <c r="G4683" s="43" t="s">
        <v>1970</v>
      </c>
      <c r="H4683" s="441">
        <v>0.22</v>
      </c>
      <c r="I4683" s="38" t="s">
        <v>2096</v>
      </c>
      <c r="J4683" s="441">
        <v>0.15</v>
      </c>
      <c r="K4683" s="179" t="s">
        <v>2196</v>
      </c>
      <c r="L4683" s="371" t="s">
        <v>763</v>
      </c>
      <c r="M4683" s="1"/>
    </row>
    <row r="4684" spans="2:13" ht="15.75" customHeight="1" x14ac:dyDescent="0.2">
      <c r="B4684" s="42" t="s">
        <v>91</v>
      </c>
      <c r="C4684" s="43" t="s">
        <v>2041</v>
      </c>
      <c r="D4684" s="775">
        <v>54</v>
      </c>
      <c r="E4684" s="775">
        <v>15</v>
      </c>
      <c r="F4684" s="441">
        <v>9.6000000000000002E-2</v>
      </c>
      <c r="G4684" s="43" t="s">
        <v>2200</v>
      </c>
      <c r="H4684" s="441">
        <v>0.22</v>
      </c>
      <c r="I4684" s="38" t="s">
        <v>92</v>
      </c>
      <c r="J4684" s="441">
        <v>0.15</v>
      </c>
      <c r="K4684" s="179" t="s">
        <v>2604</v>
      </c>
      <c r="L4684" s="371" t="s">
        <v>390</v>
      </c>
      <c r="M4684" s="1"/>
    </row>
    <row r="4685" spans="2:13" ht="15.75" customHeight="1" x14ac:dyDescent="0.2">
      <c r="B4685" s="14" t="s">
        <v>1972</v>
      </c>
      <c r="C4685" s="43" t="s">
        <v>2041</v>
      </c>
      <c r="D4685" s="775">
        <v>54</v>
      </c>
      <c r="E4685" s="775">
        <v>15</v>
      </c>
      <c r="F4685" s="441">
        <v>9.6000000000000002E-2</v>
      </c>
      <c r="G4685" s="43" t="s">
        <v>2200</v>
      </c>
      <c r="H4685" s="441">
        <v>0.22</v>
      </c>
      <c r="I4685" s="38" t="s">
        <v>92</v>
      </c>
      <c r="J4685" s="441">
        <v>0.15</v>
      </c>
      <c r="K4685" s="179" t="s">
        <v>2604</v>
      </c>
      <c r="L4685" s="371" t="s">
        <v>390</v>
      </c>
      <c r="M4685"/>
    </row>
    <row r="4686" spans="2:13" ht="15.75" customHeight="1" x14ac:dyDescent="0.2">
      <c r="B4686" s="42" t="s">
        <v>1973</v>
      </c>
      <c r="C4686" s="43" t="s">
        <v>2041</v>
      </c>
      <c r="D4686" s="775">
        <v>54</v>
      </c>
      <c r="E4686" s="775">
        <v>15</v>
      </c>
      <c r="F4686" s="441">
        <v>9.6000000000000002E-2</v>
      </c>
      <c r="G4686" s="43" t="s">
        <v>2200</v>
      </c>
      <c r="H4686" s="441">
        <v>0.22</v>
      </c>
      <c r="I4686" s="38" t="s">
        <v>92</v>
      </c>
      <c r="J4686" s="441">
        <v>0.15</v>
      </c>
      <c r="K4686" s="179" t="s">
        <v>2604</v>
      </c>
      <c r="L4686" s="371" t="s">
        <v>390</v>
      </c>
      <c r="M4686"/>
    </row>
    <row r="4687" spans="2:13" ht="15.75" customHeight="1" thickBot="1" x14ac:dyDescent="0.25">
      <c r="B4687" s="4199" t="s">
        <v>1528</v>
      </c>
      <c r="C4687" s="4200"/>
      <c r="D4687" s="776"/>
      <c r="E4687" s="776"/>
      <c r="F4687" s="699"/>
      <c r="G4687" s="699"/>
      <c r="H4687" s="699"/>
      <c r="I4687" s="699"/>
      <c r="J4687" s="699"/>
      <c r="K4687" s="699"/>
      <c r="L4687" s="700"/>
      <c r="M4687"/>
    </row>
    <row r="4688" spans="2:13" ht="15.75" customHeight="1" thickTop="1" x14ac:dyDescent="0.2">
      <c r="B4688" s="3987" t="str">
        <f>+B4670</f>
        <v>.</v>
      </c>
      <c r="C4688" s="3987"/>
      <c r="D4688" s="3987"/>
      <c r="G4688" s="2"/>
    </row>
    <row r="4689" spans="2:15" ht="15.75" customHeight="1" thickBot="1" x14ac:dyDescent="0.25">
      <c r="G4689" s="2"/>
    </row>
    <row r="4690" spans="2:15" ht="15.75" customHeight="1" thickTop="1" x14ac:dyDescent="0.2">
      <c r="B4690" s="100" t="s">
        <v>2486</v>
      </c>
      <c r="C4690" s="178"/>
      <c r="D4690" s="178"/>
      <c r="E4690" s="178"/>
      <c r="F4690" s="114"/>
      <c r="G4690" s="114"/>
      <c r="H4690" s="114"/>
      <c r="I4690" s="114"/>
      <c r="J4690" s="114"/>
      <c r="K4690" s="115"/>
      <c r="L4690" s="115"/>
      <c r="M4690" s="115"/>
      <c r="N4690" s="115"/>
      <c r="O4690" s="122"/>
    </row>
    <row r="4691" spans="2:15" ht="39" customHeight="1" x14ac:dyDescent="0.2">
      <c r="B4691" s="405" t="s">
        <v>1003</v>
      </c>
      <c r="C4691" s="359" t="s">
        <v>80</v>
      </c>
      <c r="D4691" s="359" t="s">
        <v>1875</v>
      </c>
      <c r="E4691" s="767" t="s">
        <v>81</v>
      </c>
      <c r="F4691" s="767" t="s">
        <v>82</v>
      </c>
      <c r="G4691" s="397" t="s">
        <v>83</v>
      </c>
      <c r="H4691" s="359" t="s">
        <v>84</v>
      </c>
      <c r="I4691" s="359" t="s">
        <v>85</v>
      </c>
      <c r="J4691" s="359" t="s">
        <v>1823</v>
      </c>
      <c r="K4691" s="359" t="s">
        <v>86</v>
      </c>
      <c r="L4691" s="359" t="s">
        <v>2035</v>
      </c>
      <c r="M4691" s="359" t="s">
        <v>2488</v>
      </c>
      <c r="N4691" s="359" t="s">
        <v>2489</v>
      </c>
      <c r="O4691" s="398" t="s">
        <v>2039</v>
      </c>
    </row>
    <row r="4692" spans="2:15" ht="15.75" customHeight="1" x14ac:dyDescent="0.2">
      <c r="B4692" s="14" t="s">
        <v>87</v>
      </c>
      <c r="C4692" s="38" t="s">
        <v>2041</v>
      </c>
      <c r="D4692" s="38" t="s">
        <v>88</v>
      </c>
      <c r="E4692" s="768">
        <v>25</v>
      </c>
      <c r="F4692" s="768">
        <v>15.01</v>
      </c>
      <c r="G4692" s="47">
        <v>9.99</v>
      </c>
      <c r="H4692" s="769">
        <v>0</v>
      </c>
      <c r="I4692" s="441">
        <v>0.12</v>
      </c>
      <c r="J4692" s="441">
        <v>0.22</v>
      </c>
      <c r="K4692" s="441">
        <v>0.15</v>
      </c>
      <c r="L4692" s="87" t="s">
        <v>89</v>
      </c>
      <c r="M4692" s="87" t="s">
        <v>2479</v>
      </c>
      <c r="N4692" s="87" t="s">
        <v>2183</v>
      </c>
      <c r="O4692" s="371" t="s">
        <v>2045</v>
      </c>
    </row>
    <row r="4693" spans="2:15" ht="15.75" customHeight="1" x14ac:dyDescent="0.2">
      <c r="B4693" s="728" t="s">
        <v>90</v>
      </c>
      <c r="C4693" s="712"/>
      <c r="D4693" s="712"/>
      <c r="E4693" s="770"/>
      <c r="F4693" s="771"/>
      <c r="G4693" s="772"/>
      <c r="H4693" s="712"/>
      <c r="I4693" s="712"/>
      <c r="J4693" s="712"/>
      <c r="K4693" s="712"/>
      <c r="L4693" s="712"/>
      <c r="M4693" s="712"/>
      <c r="N4693" s="712"/>
      <c r="O4693" s="729"/>
    </row>
    <row r="4694" spans="2:15" ht="15.75" customHeight="1" thickBot="1" x14ac:dyDescent="0.25">
      <c r="B4694" s="698"/>
      <c r="C4694" s="699"/>
      <c r="D4694" s="699"/>
      <c r="E4694" s="773"/>
      <c r="F4694" s="774"/>
      <c r="G4694" s="773"/>
      <c r="H4694" s="699"/>
      <c r="I4694" s="699"/>
      <c r="J4694" s="699"/>
      <c r="K4694" s="699"/>
      <c r="L4694" s="699"/>
      <c r="M4694" s="699"/>
      <c r="N4694" s="699"/>
      <c r="O4694" s="700"/>
    </row>
    <row r="4695" spans="2:15" ht="15.75" customHeight="1" thickTop="1" x14ac:dyDescent="0.2">
      <c r="B4695" s="3987" t="str">
        <f>+B4688</f>
        <v>.</v>
      </c>
      <c r="C4695" s="3987"/>
      <c r="D4695" s="3987"/>
      <c r="G4695" s="2"/>
    </row>
    <row r="4696" spans="2:15" ht="15.75" customHeight="1" thickBot="1" x14ac:dyDescent="0.25">
      <c r="G4696" s="2"/>
    </row>
    <row r="4697" spans="2:15" ht="15.75" customHeight="1" thickTop="1" x14ac:dyDescent="0.2">
      <c r="B4697" s="100" t="s">
        <v>2143</v>
      </c>
      <c r="C4697" s="113"/>
      <c r="D4697" s="113"/>
      <c r="E4697" s="113"/>
      <c r="F4697" s="114"/>
      <c r="G4697" s="115"/>
      <c r="H4697" s="115"/>
      <c r="I4697" s="115"/>
      <c r="J4697" s="122"/>
    </row>
    <row r="4698" spans="2:15" ht="40.5" customHeight="1" x14ac:dyDescent="0.2">
      <c r="B4698" s="405" t="s">
        <v>2144</v>
      </c>
      <c r="C4698" s="396" t="s">
        <v>1226</v>
      </c>
      <c r="D4698" s="359" t="s">
        <v>2145</v>
      </c>
      <c r="E4698" s="359" t="s">
        <v>2035</v>
      </c>
      <c r="F4698" s="359" t="s">
        <v>1823</v>
      </c>
      <c r="G4698" s="359" t="s">
        <v>451</v>
      </c>
      <c r="H4698" s="359" t="s">
        <v>2034</v>
      </c>
      <c r="I4698" s="359" t="s">
        <v>1467</v>
      </c>
      <c r="J4698" s="398" t="s">
        <v>2039</v>
      </c>
    </row>
    <row r="4699" spans="2:15" ht="15.75" customHeight="1" x14ac:dyDescent="0.2">
      <c r="B4699" s="14" t="s">
        <v>2146</v>
      </c>
      <c r="C4699" s="38" t="s">
        <v>783</v>
      </c>
      <c r="D4699" s="441">
        <v>0.1</v>
      </c>
      <c r="E4699" s="116" t="s">
        <v>2147</v>
      </c>
      <c r="F4699" s="441">
        <v>0.22</v>
      </c>
      <c r="G4699" s="116" t="s">
        <v>2152</v>
      </c>
      <c r="H4699" s="441">
        <v>0.15</v>
      </c>
      <c r="I4699" s="116" t="s">
        <v>2149</v>
      </c>
      <c r="J4699" s="169" t="s">
        <v>2045</v>
      </c>
    </row>
    <row r="4700" spans="2:15" ht="15.75" customHeight="1" x14ac:dyDescent="0.2">
      <c r="B4700" s="42" t="s">
        <v>2150</v>
      </c>
      <c r="C4700" s="43" t="s">
        <v>783</v>
      </c>
      <c r="D4700" s="441">
        <v>0.1</v>
      </c>
      <c r="E4700" s="117" t="s">
        <v>2151</v>
      </c>
      <c r="F4700" s="441">
        <v>0.22</v>
      </c>
      <c r="G4700" s="117" t="s">
        <v>1895</v>
      </c>
      <c r="H4700" s="441">
        <v>0.15</v>
      </c>
      <c r="I4700" s="117" t="s">
        <v>2153</v>
      </c>
      <c r="J4700" s="168" t="s">
        <v>2045</v>
      </c>
    </row>
    <row r="4701" spans="2:15" ht="15.75" customHeight="1" x14ac:dyDescent="0.2">
      <c r="B4701" s="14" t="s">
        <v>2154</v>
      </c>
      <c r="C4701" s="38" t="s">
        <v>783</v>
      </c>
      <c r="D4701" s="441">
        <v>0.1</v>
      </c>
      <c r="E4701" s="116" t="s">
        <v>2155</v>
      </c>
      <c r="F4701" s="441">
        <v>0.22</v>
      </c>
      <c r="G4701" s="116" t="s">
        <v>1896</v>
      </c>
      <c r="H4701" s="441">
        <v>0.15</v>
      </c>
      <c r="I4701" s="116" t="s">
        <v>2157</v>
      </c>
      <c r="J4701" s="169" t="s">
        <v>763</v>
      </c>
    </row>
    <row r="4702" spans="2:15" ht="15.75" customHeight="1" x14ac:dyDescent="0.2">
      <c r="B4702" s="14" t="s">
        <v>2158</v>
      </c>
      <c r="C4702" s="38" t="s">
        <v>783</v>
      </c>
      <c r="D4702" s="441">
        <v>9.8000000000000004E-2</v>
      </c>
      <c r="E4702" s="116" t="s">
        <v>2159</v>
      </c>
      <c r="F4702" s="441">
        <v>0.22</v>
      </c>
      <c r="G4702" s="116" t="s">
        <v>1897</v>
      </c>
      <c r="H4702" s="441">
        <v>0.15</v>
      </c>
      <c r="I4702" s="116" t="s">
        <v>2161</v>
      </c>
      <c r="J4702" s="169" t="s">
        <v>763</v>
      </c>
    </row>
    <row r="4703" spans="2:15" ht="15.75" customHeight="1" x14ac:dyDescent="0.2">
      <c r="B4703" s="14" t="s">
        <v>2162</v>
      </c>
      <c r="C4703" s="38" t="s">
        <v>783</v>
      </c>
      <c r="D4703" s="441">
        <v>9.6000000000000002E-2</v>
      </c>
      <c r="E4703" s="116" t="s">
        <v>2163</v>
      </c>
      <c r="F4703" s="441">
        <v>0.22</v>
      </c>
      <c r="G4703" s="116" t="s">
        <v>1898</v>
      </c>
      <c r="H4703" s="441">
        <v>0.15</v>
      </c>
      <c r="I4703" s="116" t="s">
        <v>2165</v>
      </c>
      <c r="J4703" s="169" t="s">
        <v>763</v>
      </c>
    </row>
    <row r="4704" spans="2:15" ht="15.75" customHeight="1" x14ac:dyDescent="0.2">
      <c r="B4704" s="14" t="s">
        <v>2170</v>
      </c>
      <c r="C4704" s="38" t="s">
        <v>783</v>
      </c>
      <c r="D4704" s="441">
        <v>8.7999999999999995E-2</v>
      </c>
      <c r="E4704" s="116" t="s">
        <v>2171</v>
      </c>
      <c r="F4704" s="441">
        <v>0.22</v>
      </c>
      <c r="G4704" s="116" t="s">
        <v>1899</v>
      </c>
      <c r="H4704" s="441">
        <v>0.15</v>
      </c>
      <c r="I4704" s="116" t="s">
        <v>2173</v>
      </c>
      <c r="J4704" s="169" t="s">
        <v>390</v>
      </c>
    </row>
    <row r="4705" spans="2:10" ht="15.75" customHeight="1" x14ac:dyDescent="0.2">
      <c r="B4705" s="14" t="s">
        <v>2174</v>
      </c>
      <c r="C4705" s="38" t="s">
        <v>783</v>
      </c>
      <c r="D4705" s="441">
        <v>8.5999999999999993E-2</v>
      </c>
      <c r="E4705" s="116" t="s">
        <v>2175</v>
      </c>
      <c r="F4705" s="441">
        <v>0.22</v>
      </c>
      <c r="G4705" s="116" t="s">
        <v>1900</v>
      </c>
      <c r="H4705" s="441">
        <v>0.15</v>
      </c>
      <c r="I4705" s="116" t="s">
        <v>2177</v>
      </c>
      <c r="J4705" s="169" t="s">
        <v>390</v>
      </c>
    </row>
    <row r="4706" spans="2:10" ht="15.75" customHeight="1" x14ac:dyDescent="0.2">
      <c r="B4706" s="14" t="s">
        <v>2178</v>
      </c>
      <c r="C4706" s="38" t="s">
        <v>783</v>
      </c>
      <c r="D4706" s="441">
        <v>8.4000000000000005E-2</v>
      </c>
      <c r="E4706" s="116" t="s">
        <v>2179</v>
      </c>
      <c r="F4706" s="441">
        <v>0.22</v>
      </c>
      <c r="G4706" s="116" t="s">
        <v>1901</v>
      </c>
      <c r="H4706" s="441">
        <v>0.15</v>
      </c>
      <c r="I4706" s="116" t="s">
        <v>2181</v>
      </c>
      <c r="J4706" s="169" t="s">
        <v>390</v>
      </c>
    </row>
    <row r="4707" spans="2:10" ht="15.75" customHeight="1" x14ac:dyDescent="0.2">
      <c r="B4707" s="170"/>
      <c r="C4707" s="121"/>
      <c r="D4707" s="120"/>
      <c r="E4707" s="120"/>
      <c r="F4707" s="120"/>
      <c r="G4707" s="120"/>
      <c r="H4707" s="120"/>
      <c r="I4707" s="120"/>
      <c r="J4707" s="171"/>
    </row>
    <row r="4708" spans="2:10" ht="15.75" customHeight="1" x14ac:dyDescent="0.2">
      <c r="B4708" s="14" t="s">
        <v>2182</v>
      </c>
      <c r="C4708" s="38" t="s">
        <v>2041</v>
      </c>
      <c r="D4708" s="441">
        <v>0.12</v>
      </c>
      <c r="E4708" s="116" t="s">
        <v>1902</v>
      </c>
      <c r="F4708" s="441">
        <v>0.22</v>
      </c>
      <c r="G4708" s="116" t="s">
        <v>2479</v>
      </c>
      <c r="H4708" s="441">
        <v>0.15</v>
      </c>
      <c r="I4708" s="116" t="s">
        <v>2183</v>
      </c>
      <c r="J4708" s="169" t="s">
        <v>2045</v>
      </c>
    </row>
    <row r="4709" spans="2:10" ht="15.75" customHeight="1" x14ac:dyDescent="0.2">
      <c r="B4709" s="14" t="s">
        <v>2185</v>
      </c>
      <c r="C4709" s="38" t="s">
        <v>2041</v>
      </c>
      <c r="D4709" s="441">
        <v>0.12</v>
      </c>
      <c r="E4709" s="116" t="s">
        <v>1903</v>
      </c>
      <c r="F4709" s="441">
        <v>0.22</v>
      </c>
      <c r="G4709" s="116" t="s">
        <v>2091</v>
      </c>
      <c r="H4709" s="441">
        <v>0.15</v>
      </c>
      <c r="I4709" s="116" t="s">
        <v>2052</v>
      </c>
      <c r="J4709" s="169" t="s">
        <v>2045</v>
      </c>
    </row>
    <row r="4710" spans="2:10" ht="15.75" customHeight="1" x14ac:dyDescent="0.2">
      <c r="B4710" s="14" t="s">
        <v>2188</v>
      </c>
      <c r="C4710" s="38" t="s">
        <v>2041</v>
      </c>
      <c r="D4710" s="441">
        <v>0.12</v>
      </c>
      <c r="E4710" s="116" t="s">
        <v>2092</v>
      </c>
      <c r="F4710" s="441">
        <v>0.22</v>
      </c>
      <c r="G4710" s="116" t="s">
        <v>2183</v>
      </c>
      <c r="H4710" s="441">
        <v>0.15</v>
      </c>
      <c r="I4710" s="116" t="s">
        <v>2189</v>
      </c>
      <c r="J4710" s="169" t="s">
        <v>2045</v>
      </c>
    </row>
    <row r="4711" spans="2:10" ht="15.75" customHeight="1" x14ac:dyDescent="0.2">
      <c r="B4711" s="14" t="s">
        <v>2146</v>
      </c>
      <c r="C4711" s="38" t="s">
        <v>2041</v>
      </c>
      <c r="D4711" s="441">
        <v>0.12</v>
      </c>
      <c r="E4711" s="116" t="s">
        <v>2092</v>
      </c>
      <c r="F4711" s="441">
        <v>0.22</v>
      </c>
      <c r="G4711" s="116" t="s">
        <v>2183</v>
      </c>
      <c r="H4711" s="441">
        <v>0.15</v>
      </c>
      <c r="I4711" s="116" t="s">
        <v>2189</v>
      </c>
      <c r="J4711" s="169" t="s">
        <v>2045</v>
      </c>
    </row>
    <row r="4712" spans="2:10" ht="15.75" customHeight="1" x14ac:dyDescent="0.2">
      <c r="B4712" s="14" t="s">
        <v>2150</v>
      </c>
      <c r="C4712" s="38" t="s">
        <v>2041</v>
      </c>
      <c r="D4712" s="441">
        <v>0.12</v>
      </c>
      <c r="E4712" s="116" t="s">
        <v>2093</v>
      </c>
      <c r="F4712" s="441">
        <v>0.22</v>
      </c>
      <c r="G4712" s="116" t="s">
        <v>2094</v>
      </c>
      <c r="H4712" s="441">
        <v>0.15</v>
      </c>
      <c r="I4712" s="116" t="s">
        <v>2193</v>
      </c>
      <c r="J4712" s="169" t="s">
        <v>2045</v>
      </c>
    </row>
    <row r="4713" spans="2:10" ht="15.75" customHeight="1" x14ac:dyDescent="0.2">
      <c r="B4713" s="14" t="s">
        <v>2154</v>
      </c>
      <c r="C4713" s="38" t="s">
        <v>2041</v>
      </c>
      <c r="D4713" s="441">
        <v>0.11</v>
      </c>
      <c r="E4713" s="116" t="s">
        <v>2095</v>
      </c>
      <c r="F4713" s="441">
        <v>0.22</v>
      </c>
      <c r="G4713" s="116" t="s">
        <v>2096</v>
      </c>
      <c r="H4713" s="441">
        <v>0.15</v>
      </c>
      <c r="I4713" s="116" t="s">
        <v>2196</v>
      </c>
      <c r="J4713" s="169" t="s">
        <v>763</v>
      </c>
    </row>
    <row r="4714" spans="2:10" ht="15.75" customHeight="1" x14ac:dyDescent="0.2">
      <c r="B4714" s="14" t="s">
        <v>2158</v>
      </c>
      <c r="C4714" s="38" t="s">
        <v>2041</v>
      </c>
      <c r="D4714" s="441">
        <v>0.108</v>
      </c>
      <c r="E4714" s="116" t="s">
        <v>2197</v>
      </c>
      <c r="F4714" s="441">
        <v>0.22</v>
      </c>
      <c r="G4714" s="116" t="s">
        <v>2097</v>
      </c>
      <c r="H4714" s="441">
        <v>0.15</v>
      </c>
      <c r="I4714" s="116" t="s">
        <v>2199</v>
      </c>
      <c r="J4714" s="169" t="s">
        <v>763</v>
      </c>
    </row>
    <row r="4715" spans="2:10" ht="15.75" customHeight="1" x14ac:dyDescent="0.2">
      <c r="B4715" s="14" t="s">
        <v>2162</v>
      </c>
      <c r="C4715" s="38" t="s">
        <v>2041</v>
      </c>
      <c r="D4715" s="441">
        <v>9.6000000000000002E-2</v>
      </c>
      <c r="E4715" s="116" t="s">
        <v>2200</v>
      </c>
      <c r="F4715" s="441">
        <v>0.22</v>
      </c>
      <c r="G4715" s="116" t="s">
        <v>2098</v>
      </c>
      <c r="H4715" s="441">
        <v>0.15</v>
      </c>
      <c r="I4715" s="116" t="s">
        <v>2604</v>
      </c>
      <c r="J4715" s="169" t="s">
        <v>763</v>
      </c>
    </row>
    <row r="4716" spans="2:10" ht="15.75" customHeight="1" thickBot="1" x14ac:dyDescent="0.25">
      <c r="B4716" s="3" t="s">
        <v>52</v>
      </c>
      <c r="C4716" s="4"/>
      <c r="D4716" s="4"/>
      <c r="E4716" s="4"/>
      <c r="F4716" s="4"/>
      <c r="G4716" s="4"/>
      <c r="H4716" s="4"/>
      <c r="I4716" s="4"/>
      <c r="J4716" s="5"/>
    </row>
    <row r="4717" spans="2:10" ht="15.75" customHeight="1" thickTop="1" x14ac:dyDescent="0.2">
      <c r="B4717" s="3987" t="str">
        <f>+B4695</f>
        <v>.</v>
      </c>
      <c r="C4717" s="3987"/>
      <c r="D4717" s="3987"/>
      <c r="G4717" s="2"/>
    </row>
    <row r="4718" spans="2:10" ht="15.75" customHeight="1" thickBot="1" x14ac:dyDescent="0.25">
      <c r="G4718" s="2"/>
    </row>
    <row r="4719" spans="2:10" ht="12.75" customHeight="1" thickTop="1" x14ac:dyDescent="0.2">
      <c r="B4719" s="742"/>
      <c r="C4719" s="734"/>
      <c r="G4719" s="2"/>
    </row>
    <row r="4720" spans="2:10" ht="15.75" customHeight="1" thickBot="1" x14ac:dyDescent="0.25">
      <c r="B4720" s="727" t="s">
        <v>1892</v>
      </c>
      <c r="C4720" s="729"/>
      <c r="G4720" s="2"/>
    </row>
    <row r="4721" spans="2:7" ht="15.75" customHeight="1" thickTop="1" x14ac:dyDescent="0.2">
      <c r="B4721" s="4184" t="s">
        <v>1893</v>
      </c>
      <c r="C4721" s="3858"/>
      <c r="G4721" s="2"/>
    </row>
    <row r="4722" spans="2:7" ht="15.75" customHeight="1" thickBot="1" x14ac:dyDescent="0.25">
      <c r="B4722" s="728"/>
      <c r="C4722" s="729"/>
      <c r="G4722" s="2"/>
    </row>
    <row r="4723" spans="2:7" ht="15.75" customHeight="1" x14ac:dyDescent="0.2">
      <c r="B4723" s="701" t="s">
        <v>1161</v>
      </c>
      <c r="C4723" s="702" t="s">
        <v>2566</v>
      </c>
      <c r="G4723" s="2"/>
    </row>
    <row r="4724" spans="2:7" ht="15.75" customHeight="1" x14ac:dyDescent="0.2">
      <c r="B4724" s="708" t="s">
        <v>1887</v>
      </c>
      <c r="C4724" s="731">
        <v>0.22</v>
      </c>
      <c r="G4724" s="2"/>
    </row>
    <row r="4725" spans="2:7" ht="15.75" customHeight="1" thickBot="1" x14ac:dyDescent="0.25">
      <c r="B4725" s="710" t="s">
        <v>1888</v>
      </c>
      <c r="C4725" s="732">
        <v>0.22</v>
      </c>
      <c r="G4725" s="2"/>
    </row>
    <row r="4726" spans="2:7" ht="15.75" customHeight="1" thickBot="1" x14ac:dyDescent="0.25">
      <c r="B4726" s="698" t="s">
        <v>1981</v>
      </c>
      <c r="C4726" s="700"/>
      <c r="G4726" s="2"/>
    </row>
    <row r="4727" spans="2:7" ht="15.75" customHeight="1" thickTop="1" x14ac:dyDescent="0.2">
      <c r="B4727" s="728"/>
      <c r="C4727" s="729"/>
      <c r="G4727" s="2"/>
    </row>
    <row r="4728" spans="2:7" ht="15.75" customHeight="1" thickBot="1" x14ac:dyDescent="0.25">
      <c r="B4728" s="727" t="s">
        <v>1894</v>
      </c>
      <c r="C4728" s="729"/>
      <c r="G4728" s="2"/>
    </row>
    <row r="4729" spans="2:7" ht="15.75" customHeight="1" thickTop="1" x14ac:dyDescent="0.2">
      <c r="B4729" s="4184" t="s">
        <v>1893</v>
      </c>
      <c r="C4729" s="3858"/>
      <c r="G4729" s="2"/>
    </row>
    <row r="4730" spans="2:7" ht="15.75" customHeight="1" thickBot="1" x14ac:dyDescent="0.25">
      <c r="B4730" s="728"/>
      <c r="C4730" s="729"/>
      <c r="G4730" s="2"/>
    </row>
    <row r="4731" spans="2:7" ht="15.75" customHeight="1" x14ac:dyDescent="0.2">
      <c r="B4731" s="701" t="s">
        <v>1161</v>
      </c>
      <c r="C4731" s="702" t="s">
        <v>2566</v>
      </c>
      <c r="G4731" s="2"/>
    </row>
    <row r="4732" spans="2:7" ht="15.75" customHeight="1" x14ac:dyDescent="0.2">
      <c r="B4732" s="708" t="s">
        <v>1887</v>
      </c>
      <c r="C4732" s="731">
        <v>0.22</v>
      </c>
      <c r="G4732" s="2"/>
    </row>
    <row r="4733" spans="2:7" ht="15.75" customHeight="1" thickBot="1" x14ac:dyDescent="0.25">
      <c r="B4733" s="710" t="s">
        <v>1888</v>
      </c>
      <c r="C4733" s="732">
        <v>0.22</v>
      </c>
      <c r="G4733" s="2"/>
    </row>
    <row r="4734" spans="2:7" ht="15.75" customHeight="1" thickBot="1" x14ac:dyDescent="0.25">
      <c r="B4734" s="743" t="str">
        <f>+B4726</f>
        <v>Tarifas más impuestos de Ley</v>
      </c>
      <c r="C4734" s="744"/>
      <c r="G4734" s="2"/>
    </row>
    <row r="4735" spans="2:7" ht="15.75" customHeight="1" thickBot="1" x14ac:dyDescent="0.25">
      <c r="B4735" s="797"/>
      <c r="C4735" s="798"/>
      <c r="G4735" s="2"/>
    </row>
    <row r="4736" spans="2:7" ht="15.75" customHeight="1" thickTop="1" x14ac:dyDescent="0.2">
      <c r="B4736" s="3986" t="str">
        <f>+B4717</f>
        <v>.</v>
      </c>
      <c r="C4736" s="3986"/>
      <c r="D4736" s="3986"/>
      <c r="G4736" s="2"/>
    </row>
    <row r="4737" spans="2:7" ht="15.75" customHeight="1" thickBot="1" x14ac:dyDescent="0.25">
      <c r="G4737" s="2"/>
    </row>
    <row r="4738" spans="2:7" ht="15.75" customHeight="1" thickTop="1" x14ac:dyDescent="0.2">
      <c r="B4738" s="733" t="s">
        <v>1891</v>
      </c>
      <c r="C4738" s="734"/>
      <c r="G4738" s="2"/>
    </row>
    <row r="4739" spans="2:7" ht="15.75" customHeight="1" thickBot="1" x14ac:dyDescent="0.25">
      <c r="B4739" s="728"/>
      <c r="C4739" s="729"/>
      <c r="G4739" s="2"/>
    </row>
    <row r="4740" spans="2:7" ht="15.75" customHeight="1" thickTop="1" x14ac:dyDescent="0.2">
      <c r="B4740" s="4184" t="s">
        <v>1890</v>
      </c>
      <c r="C4740" s="3858"/>
      <c r="G4740" s="2"/>
    </row>
    <row r="4741" spans="2:7" ht="15.75" customHeight="1" thickBot="1" x14ac:dyDescent="0.25">
      <c r="B4741" s="728"/>
      <c r="C4741" s="729"/>
      <c r="G4741" s="2"/>
    </row>
    <row r="4742" spans="2:7" ht="15.75" customHeight="1" x14ac:dyDescent="0.2">
      <c r="B4742" s="701" t="s">
        <v>1161</v>
      </c>
      <c r="C4742" s="702" t="s">
        <v>2566</v>
      </c>
      <c r="G4742" s="2"/>
    </row>
    <row r="4743" spans="2:7" ht="15.75" customHeight="1" x14ac:dyDescent="0.2">
      <c r="B4743" s="739" t="s">
        <v>361</v>
      </c>
      <c r="C4743" s="740">
        <v>0.05</v>
      </c>
      <c r="G4743" s="2"/>
    </row>
    <row r="4744" spans="2:7" ht="15.75" customHeight="1" x14ac:dyDescent="0.2">
      <c r="B4744" s="708" t="s">
        <v>363</v>
      </c>
      <c r="C4744" s="731">
        <v>0.16</v>
      </c>
      <c r="G4744" s="2"/>
    </row>
    <row r="4745" spans="2:7" ht="15.75" customHeight="1" x14ac:dyDescent="0.2">
      <c r="B4745" s="708" t="s">
        <v>1887</v>
      </c>
      <c r="C4745" s="731">
        <v>0.22</v>
      </c>
      <c r="G4745" s="2"/>
    </row>
    <row r="4746" spans="2:7" ht="15.75" customHeight="1" thickBot="1" x14ac:dyDescent="0.25">
      <c r="B4746" s="710" t="s">
        <v>1888</v>
      </c>
      <c r="C4746" s="732">
        <v>0.22</v>
      </c>
      <c r="G4746" s="2"/>
    </row>
    <row r="4747" spans="2:7" ht="15.75" customHeight="1" x14ac:dyDescent="0.2">
      <c r="B4747" s="728"/>
      <c r="C4747" s="729"/>
      <c r="G4747" s="2"/>
    </row>
    <row r="4748" spans="2:7" ht="15.75" customHeight="1" thickBot="1" x14ac:dyDescent="0.25">
      <c r="B4748" s="727" t="s">
        <v>1891</v>
      </c>
      <c r="C4748" s="729"/>
      <c r="G4748" s="2"/>
    </row>
    <row r="4749" spans="2:7" ht="15.75" customHeight="1" thickTop="1" x14ac:dyDescent="0.2">
      <c r="B4749" s="4184" t="s">
        <v>1886</v>
      </c>
      <c r="C4749" s="3858"/>
      <c r="G4749" s="2"/>
    </row>
    <row r="4750" spans="2:7" ht="15.75" customHeight="1" thickBot="1" x14ac:dyDescent="0.25">
      <c r="B4750" s="728"/>
      <c r="C4750" s="729"/>
      <c r="G4750" s="2"/>
    </row>
    <row r="4751" spans="2:7" ht="15.75" customHeight="1" x14ac:dyDescent="0.2">
      <c r="B4751" s="701" t="s">
        <v>1161</v>
      </c>
      <c r="C4751" s="702" t="s">
        <v>2566</v>
      </c>
      <c r="G4751" s="2"/>
    </row>
    <row r="4752" spans="2:7" ht="15.75" customHeight="1" x14ac:dyDescent="0.2">
      <c r="B4752" s="739" t="s">
        <v>361</v>
      </c>
      <c r="C4752" s="740">
        <v>0.05</v>
      </c>
      <c r="G4752" s="2"/>
    </row>
    <row r="4753" spans="2:7" ht="15.75" customHeight="1" x14ac:dyDescent="0.2">
      <c r="B4753" s="708" t="s">
        <v>363</v>
      </c>
      <c r="C4753" s="731">
        <v>0.1</v>
      </c>
      <c r="G4753" s="2"/>
    </row>
    <row r="4754" spans="2:7" ht="15.75" customHeight="1" x14ac:dyDescent="0.2">
      <c r="B4754" s="708" t="s">
        <v>1887</v>
      </c>
      <c r="C4754" s="731">
        <v>0.16</v>
      </c>
      <c r="G4754" s="2"/>
    </row>
    <row r="4755" spans="2:7" ht="15.75" customHeight="1" thickBot="1" x14ac:dyDescent="0.25">
      <c r="B4755" s="710" t="s">
        <v>1888</v>
      </c>
      <c r="C4755" s="732">
        <v>0.25</v>
      </c>
      <c r="G4755" s="2"/>
    </row>
    <row r="4756" spans="2:7" ht="15.75" customHeight="1" thickBot="1" x14ac:dyDescent="0.25">
      <c r="B4756" s="1462"/>
      <c r="C4756" s="798"/>
      <c r="D4756" s="258"/>
      <c r="G4756" s="2"/>
    </row>
    <row r="4757" spans="2:7" ht="15.75" customHeight="1" thickTop="1" x14ac:dyDescent="0.2">
      <c r="B4757" s="3987" t="str">
        <f>+B4736</f>
        <v>.</v>
      </c>
      <c r="C4757" s="3987"/>
      <c r="D4757" s="3986"/>
      <c r="G4757" s="2"/>
    </row>
    <row r="4758" spans="2:7" ht="15.75" customHeight="1" thickBot="1" x14ac:dyDescent="0.25">
      <c r="G4758" s="2"/>
    </row>
    <row r="4759" spans="2:7" ht="15.75" customHeight="1" thickTop="1" x14ac:dyDescent="0.2">
      <c r="B4759" s="733" t="s">
        <v>1889</v>
      </c>
      <c r="C4759" s="734"/>
      <c r="G4759" s="2"/>
    </row>
    <row r="4760" spans="2:7" ht="15.75" customHeight="1" thickBot="1" x14ac:dyDescent="0.25">
      <c r="B4760" s="728"/>
      <c r="C4760" s="729"/>
      <c r="G4760" s="2"/>
    </row>
    <row r="4761" spans="2:7" ht="15.75" customHeight="1" thickTop="1" x14ac:dyDescent="0.2">
      <c r="B4761" s="4184" t="s">
        <v>1890</v>
      </c>
      <c r="C4761" s="3858"/>
      <c r="G4761" s="2"/>
    </row>
    <row r="4762" spans="2:7" ht="15.75" customHeight="1" thickBot="1" x14ac:dyDescent="0.25">
      <c r="B4762" s="728"/>
      <c r="C4762" s="729"/>
      <c r="G4762" s="2"/>
    </row>
    <row r="4763" spans="2:7" ht="15.75" customHeight="1" thickBot="1" x14ac:dyDescent="0.25">
      <c r="B4763" s="701" t="s">
        <v>1161</v>
      </c>
      <c r="C4763" s="702" t="s">
        <v>2566</v>
      </c>
      <c r="G4763" s="2"/>
    </row>
    <row r="4764" spans="2:7" ht="15.75" customHeight="1" x14ac:dyDescent="0.2">
      <c r="B4764" s="706" t="s">
        <v>361</v>
      </c>
      <c r="C4764" s="730">
        <v>0.05</v>
      </c>
      <c r="G4764" s="2"/>
    </row>
    <row r="4765" spans="2:7" ht="15.75" customHeight="1" x14ac:dyDescent="0.2">
      <c r="B4765" s="708" t="s">
        <v>363</v>
      </c>
      <c r="C4765" s="731">
        <v>0.16</v>
      </c>
      <c r="G4765" s="2"/>
    </row>
    <row r="4766" spans="2:7" ht="15.75" customHeight="1" x14ac:dyDescent="0.2">
      <c r="B4766" s="708" t="s">
        <v>1887</v>
      </c>
      <c r="C4766" s="731">
        <v>0.22</v>
      </c>
      <c r="G4766" s="2"/>
    </row>
    <row r="4767" spans="2:7" ht="15.75" customHeight="1" thickBot="1" x14ac:dyDescent="0.25">
      <c r="B4767" s="710" t="s">
        <v>1888</v>
      </c>
      <c r="C4767" s="732">
        <v>0.22</v>
      </c>
      <c r="G4767" s="2"/>
    </row>
    <row r="4768" spans="2:7" ht="15.75" customHeight="1" x14ac:dyDescent="0.2">
      <c r="B4768" s="735"/>
      <c r="C4768" s="736"/>
      <c r="G4768" s="2"/>
    </row>
    <row r="4769" spans="2:7" ht="15.75" customHeight="1" thickBot="1" x14ac:dyDescent="0.25">
      <c r="B4769" s="727" t="s">
        <v>1885</v>
      </c>
      <c r="C4769" s="729"/>
      <c r="G4769" s="2"/>
    </row>
    <row r="4770" spans="2:7" ht="15.75" customHeight="1" thickTop="1" x14ac:dyDescent="0.2">
      <c r="B4770" s="4184" t="s">
        <v>1890</v>
      </c>
      <c r="C4770" s="3858"/>
      <c r="G4770" s="2"/>
    </row>
    <row r="4771" spans="2:7" ht="15.75" customHeight="1" thickBot="1" x14ac:dyDescent="0.25">
      <c r="B4771" s="728"/>
      <c r="C4771" s="729"/>
      <c r="G4771" s="2"/>
    </row>
    <row r="4772" spans="2:7" ht="15.75" customHeight="1" thickBot="1" x14ac:dyDescent="0.25">
      <c r="B4772" s="701" t="s">
        <v>1161</v>
      </c>
      <c r="C4772" s="702" t="s">
        <v>2566</v>
      </c>
      <c r="G4772" s="2"/>
    </row>
    <row r="4773" spans="2:7" ht="15.75" customHeight="1" x14ac:dyDescent="0.2">
      <c r="B4773" s="706" t="s">
        <v>361</v>
      </c>
      <c r="C4773" s="730">
        <v>0.05</v>
      </c>
      <c r="G4773" s="2"/>
    </row>
    <row r="4774" spans="2:7" ht="15.75" customHeight="1" x14ac:dyDescent="0.2">
      <c r="B4774" s="708" t="s">
        <v>363</v>
      </c>
      <c r="C4774" s="731">
        <v>0.2</v>
      </c>
      <c r="G4774" s="2"/>
    </row>
    <row r="4775" spans="2:7" ht="15.75" customHeight="1" x14ac:dyDescent="0.2">
      <c r="B4775" s="708" t="s">
        <v>1887</v>
      </c>
      <c r="C4775" s="731">
        <v>0.22</v>
      </c>
      <c r="G4775" s="2"/>
    </row>
    <row r="4776" spans="2:7" ht="15.75" customHeight="1" thickBot="1" x14ac:dyDescent="0.25">
      <c r="B4776" s="710" t="s">
        <v>1888</v>
      </c>
      <c r="C4776" s="732">
        <v>0.25</v>
      </c>
      <c r="G4776" s="2"/>
    </row>
    <row r="4777" spans="2:7" ht="15.75" customHeight="1" x14ac:dyDescent="0.2">
      <c r="B4777" s="735"/>
      <c r="C4777" s="736"/>
      <c r="G4777" s="2"/>
    </row>
    <row r="4778" spans="2:7" ht="15.75" customHeight="1" thickBot="1" x14ac:dyDescent="0.25">
      <c r="B4778" s="727" t="s">
        <v>1889</v>
      </c>
      <c r="C4778" s="729"/>
      <c r="G4778" s="2"/>
    </row>
    <row r="4779" spans="2:7" ht="15.75" customHeight="1" thickTop="1" x14ac:dyDescent="0.2">
      <c r="B4779" s="4184" t="s">
        <v>1886</v>
      </c>
      <c r="C4779" s="3858"/>
      <c r="G4779" s="2"/>
    </row>
    <row r="4780" spans="2:7" ht="15.75" customHeight="1" thickBot="1" x14ac:dyDescent="0.25">
      <c r="B4780" s="728"/>
      <c r="C4780" s="729"/>
      <c r="G4780" s="2"/>
    </row>
    <row r="4781" spans="2:7" ht="15.75" customHeight="1" thickBot="1" x14ac:dyDescent="0.25">
      <c r="B4781" s="701" t="s">
        <v>1161</v>
      </c>
      <c r="C4781" s="702" t="s">
        <v>2566</v>
      </c>
      <c r="G4781" s="2"/>
    </row>
    <row r="4782" spans="2:7" ht="15.75" customHeight="1" x14ac:dyDescent="0.2">
      <c r="B4782" s="706" t="s">
        <v>361</v>
      </c>
      <c r="C4782" s="730">
        <v>0.05</v>
      </c>
      <c r="G4782" s="2"/>
    </row>
    <row r="4783" spans="2:7" ht="15.75" customHeight="1" x14ac:dyDescent="0.2">
      <c r="B4783" s="708" t="s">
        <v>363</v>
      </c>
      <c r="C4783" s="731">
        <v>0.1</v>
      </c>
      <c r="G4783" s="2"/>
    </row>
    <row r="4784" spans="2:7" ht="15.75" customHeight="1" x14ac:dyDescent="0.2">
      <c r="B4784" s="708" t="s">
        <v>1887</v>
      </c>
      <c r="C4784" s="731">
        <v>0.16</v>
      </c>
      <c r="G4784" s="2"/>
    </row>
    <row r="4785" spans="2:7" ht="15.75" customHeight="1" thickBot="1" x14ac:dyDescent="0.25">
      <c r="B4785" s="710" t="s">
        <v>1888</v>
      </c>
      <c r="C4785" s="732">
        <v>0.25</v>
      </c>
      <c r="G4785" s="2"/>
    </row>
    <row r="4786" spans="2:7" ht="15.75" customHeight="1" x14ac:dyDescent="0.2">
      <c r="B4786" s="735"/>
      <c r="C4786" s="736"/>
      <c r="G4786" s="2"/>
    </row>
    <row r="4787" spans="2:7" ht="15.75" customHeight="1" thickBot="1" x14ac:dyDescent="0.25">
      <c r="B4787" s="727" t="s">
        <v>1885</v>
      </c>
      <c r="C4787" s="729"/>
      <c r="G4787" s="2"/>
    </row>
    <row r="4788" spans="2:7" ht="15.75" customHeight="1" thickTop="1" x14ac:dyDescent="0.2">
      <c r="B4788" s="4184" t="s">
        <v>1886</v>
      </c>
      <c r="C4788" s="3858"/>
      <c r="G4788" s="2"/>
    </row>
    <row r="4789" spans="2:7" ht="15.75" customHeight="1" thickBot="1" x14ac:dyDescent="0.25">
      <c r="B4789" s="728"/>
      <c r="C4789" s="729"/>
      <c r="G4789" s="2"/>
    </row>
    <row r="4790" spans="2:7" ht="15.75" customHeight="1" thickBot="1" x14ac:dyDescent="0.25">
      <c r="B4790" s="701" t="s">
        <v>1161</v>
      </c>
      <c r="C4790" s="702" t="s">
        <v>2566</v>
      </c>
      <c r="G4790" s="2"/>
    </row>
    <row r="4791" spans="2:7" ht="15.75" customHeight="1" x14ac:dyDescent="0.2">
      <c r="B4791" s="706" t="s">
        <v>361</v>
      </c>
      <c r="C4791" s="730">
        <v>0.05</v>
      </c>
      <c r="G4791" s="2"/>
    </row>
    <row r="4792" spans="2:7" ht="15.75" customHeight="1" x14ac:dyDescent="0.2">
      <c r="B4792" s="708" t="s">
        <v>363</v>
      </c>
      <c r="C4792" s="731">
        <v>0.2</v>
      </c>
      <c r="G4792" s="2"/>
    </row>
    <row r="4793" spans="2:7" ht="15.75" customHeight="1" x14ac:dyDescent="0.2">
      <c r="B4793" s="708" t="s">
        <v>1887</v>
      </c>
      <c r="C4793" s="731">
        <v>0.22</v>
      </c>
      <c r="G4793" s="2"/>
    </row>
    <row r="4794" spans="2:7" ht="15.75" customHeight="1" thickBot="1" x14ac:dyDescent="0.25">
      <c r="B4794" s="737" t="s">
        <v>1888</v>
      </c>
      <c r="C4794" s="738">
        <v>0.25</v>
      </c>
      <c r="D4794" s="258"/>
      <c r="G4794" s="2"/>
    </row>
    <row r="4795" spans="2:7" ht="15.75" customHeight="1" thickTop="1" x14ac:dyDescent="0.2">
      <c r="B4795" s="3987" t="str">
        <f>+B4757</f>
        <v>.</v>
      </c>
      <c r="C4795" s="3987"/>
      <c r="D4795" s="3986"/>
      <c r="G4795" s="2"/>
    </row>
    <row r="4796" spans="2:7" ht="15.75" customHeight="1" thickBot="1" x14ac:dyDescent="0.25">
      <c r="G4796" s="2"/>
    </row>
    <row r="4797" spans="2:7" ht="15.75" customHeight="1" thickTop="1" thickBot="1" x14ac:dyDescent="0.25">
      <c r="B4797" s="4184" t="s">
        <v>2703</v>
      </c>
      <c r="C4797" s="3857"/>
      <c r="D4797" s="3858"/>
      <c r="G4797" s="2"/>
    </row>
    <row r="4798" spans="2:7" ht="15.75" customHeight="1" thickTop="1" thickBot="1" x14ac:dyDescent="0.25">
      <c r="B4798" s="695"/>
      <c r="C4798" s="696"/>
      <c r="D4798" s="697"/>
      <c r="G4798" s="2"/>
    </row>
    <row r="4799" spans="2:7" ht="15.75" customHeight="1" thickBot="1" x14ac:dyDescent="0.25">
      <c r="B4799" s="701" t="s">
        <v>1821</v>
      </c>
      <c r="C4799" s="702" t="s">
        <v>2704</v>
      </c>
      <c r="D4799" s="702" t="s">
        <v>1226</v>
      </c>
      <c r="G4799" s="2"/>
    </row>
    <row r="4800" spans="2:7" ht="26.25" customHeight="1" thickBot="1" x14ac:dyDescent="0.25">
      <c r="B4800" s="703" t="s">
        <v>2705</v>
      </c>
      <c r="C4800" s="704">
        <v>19.989999999999998</v>
      </c>
      <c r="D4800" s="705" t="s">
        <v>2706</v>
      </c>
      <c r="G4800" s="2"/>
    </row>
    <row r="4801" spans="2:7" ht="42" customHeight="1" x14ac:dyDescent="0.2">
      <c r="B4801" s="4192" t="s">
        <v>2707</v>
      </c>
      <c r="C4801" s="4193"/>
      <c r="D4801" s="4194"/>
      <c r="G4801" s="2"/>
    </row>
    <row r="4802" spans="2:7" ht="15.75" customHeight="1" x14ac:dyDescent="0.2">
      <c r="B4802" s="4195" t="s">
        <v>2708</v>
      </c>
      <c r="C4802" s="3965"/>
      <c r="D4802" s="3966"/>
      <c r="G4802" s="2"/>
    </row>
    <row r="4803" spans="2:7" ht="15.75" customHeight="1" thickBot="1" x14ac:dyDescent="0.25">
      <c r="B4803" s="698" t="s">
        <v>1981</v>
      </c>
      <c r="C4803" s="699"/>
      <c r="D4803" s="700"/>
      <c r="G4803" s="2"/>
    </row>
    <row r="4804" spans="2:7" ht="15.75" customHeight="1" thickTop="1" x14ac:dyDescent="0.2">
      <c r="B4804" s="3987" t="str">
        <f>+B4795</f>
        <v>.</v>
      </c>
      <c r="C4804" s="3987"/>
      <c r="D4804" s="3987"/>
      <c r="G4804" s="2"/>
    </row>
    <row r="4805" spans="2:7" ht="16.5" customHeight="1" thickBot="1" x14ac:dyDescent="0.35">
      <c r="B4805" s="483"/>
      <c r="C4805" s="483"/>
      <c r="D4805" s="483"/>
      <c r="E4805" s="483"/>
      <c r="F4805" s="483"/>
      <c r="G4805" s="2"/>
    </row>
    <row r="4806" spans="2:7" ht="16.5" customHeight="1" thickTop="1" thickBot="1" x14ac:dyDescent="0.35">
      <c r="B4806" s="4190" t="s">
        <v>519</v>
      </c>
      <c r="C4806" s="4191"/>
      <c r="D4806" s="483"/>
      <c r="E4806" s="483"/>
      <c r="F4806" s="483"/>
      <c r="G4806" s="2"/>
    </row>
    <row r="4807" spans="2:7" ht="16.5" customHeight="1" thickBot="1" x14ac:dyDescent="0.35">
      <c r="B4807" s="701" t="s">
        <v>1161</v>
      </c>
      <c r="C4807" s="702" t="s">
        <v>2566</v>
      </c>
      <c r="D4807" s="483"/>
      <c r="E4807" s="483"/>
      <c r="F4807" s="483"/>
      <c r="G4807" s="2"/>
    </row>
    <row r="4808" spans="2:7" ht="16.5" customHeight="1" x14ac:dyDescent="0.3">
      <c r="B4808" s="706" t="s">
        <v>175</v>
      </c>
      <c r="C4808" s="707">
        <v>8.8999999999999996E-2</v>
      </c>
      <c r="D4808" s="483"/>
      <c r="E4808" s="483"/>
      <c r="F4808" s="483"/>
      <c r="G4808" s="2"/>
    </row>
    <row r="4809" spans="2:7" ht="16.5" customHeight="1" x14ac:dyDescent="0.3">
      <c r="B4809" s="708" t="s">
        <v>1607</v>
      </c>
      <c r="C4809" s="709">
        <v>9.7000000000000003E-2</v>
      </c>
      <c r="D4809" s="483"/>
      <c r="E4809" s="483"/>
      <c r="F4809" s="483"/>
      <c r="G4809" s="2"/>
    </row>
    <row r="4810" spans="2:7" ht="16.5" customHeight="1" x14ac:dyDescent="0.3">
      <c r="B4810" s="708" t="s">
        <v>176</v>
      </c>
      <c r="C4810" s="709">
        <v>8.8999999999999996E-2</v>
      </c>
      <c r="D4810" s="483"/>
      <c r="E4810" s="483"/>
      <c r="F4810" s="483"/>
      <c r="G4810" s="2"/>
    </row>
    <row r="4811" spans="2:7" ht="16.5" customHeight="1" x14ac:dyDescent="0.3">
      <c r="B4811" s="708" t="s">
        <v>2466</v>
      </c>
      <c r="C4811" s="709">
        <v>8.8999999999999996E-2</v>
      </c>
      <c r="D4811" s="483"/>
      <c r="E4811" s="483"/>
      <c r="F4811" s="483"/>
      <c r="G4811" s="2"/>
    </row>
    <row r="4812" spans="2:7" ht="16.5" customHeight="1" x14ac:dyDescent="0.3">
      <c r="B4812" s="708" t="s">
        <v>520</v>
      </c>
      <c r="C4812" s="709">
        <v>0.28899999999999998</v>
      </c>
      <c r="D4812" s="483"/>
      <c r="E4812" s="483"/>
      <c r="F4812" s="483"/>
      <c r="G4812" s="2"/>
    </row>
    <row r="4813" spans="2:7" ht="16.5" customHeight="1" x14ac:dyDescent="0.3">
      <c r="B4813" s="708" t="s">
        <v>521</v>
      </c>
      <c r="C4813" s="709">
        <v>0.28899999999999998</v>
      </c>
      <c r="D4813" s="483"/>
      <c r="E4813" s="483"/>
      <c r="F4813" s="483"/>
      <c r="G4813" s="2"/>
    </row>
    <row r="4814" spans="2:7" ht="16.5" customHeight="1" x14ac:dyDescent="0.3">
      <c r="B4814" s="708" t="s">
        <v>522</v>
      </c>
      <c r="C4814" s="709">
        <v>0.28899999999999998</v>
      </c>
      <c r="D4814" s="483"/>
      <c r="E4814" s="483"/>
      <c r="F4814" s="483"/>
      <c r="G4814" s="2"/>
    </row>
    <row r="4815" spans="2:7" ht="16.5" customHeight="1" x14ac:dyDescent="0.3">
      <c r="B4815" s="708" t="s">
        <v>523</v>
      </c>
      <c r="C4815" s="709">
        <v>0.28899999999999998</v>
      </c>
      <c r="D4815" s="483"/>
      <c r="E4815" s="483"/>
      <c r="F4815" s="483"/>
      <c r="G4815" s="2"/>
    </row>
    <row r="4816" spans="2:7" ht="16.5" customHeight="1" x14ac:dyDescent="0.3">
      <c r="B4816" s="708" t="s">
        <v>524</v>
      </c>
      <c r="C4816" s="709">
        <v>0.26800000000000002</v>
      </c>
      <c r="D4816" s="483"/>
      <c r="E4816" s="483"/>
      <c r="F4816" s="483"/>
      <c r="G4816" s="2"/>
    </row>
    <row r="4817" spans="2:7" ht="16.5" customHeight="1" x14ac:dyDescent="0.3">
      <c r="B4817" s="708" t="s">
        <v>525</v>
      </c>
      <c r="C4817" s="709">
        <v>0.26800000000000002</v>
      </c>
      <c r="D4817" s="483"/>
      <c r="E4817" s="483"/>
      <c r="F4817" s="483"/>
      <c r="G4817" s="2"/>
    </row>
    <row r="4818" spans="2:7" ht="16.5" customHeight="1" x14ac:dyDescent="0.3">
      <c r="B4818" s="708" t="s">
        <v>526</v>
      </c>
      <c r="C4818" s="709">
        <v>0.28899999999999998</v>
      </c>
      <c r="D4818" s="483"/>
      <c r="E4818" s="483"/>
      <c r="F4818" s="483"/>
      <c r="G4818" s="2"/>
    </row>
    <row r="4819" spans="2:7" ht="16.5" customHeight="1" x14ac:dyDescent="0.3">
      <c r="B4819" s="708" t="s">
        <v>527</v>
      </c>
      <c r="C4819" s="709">
        <v>0.28899999999999998</v>
      </c>
      <c r="D4819" s="483"/>
      <c r="E4819" s="483"/>
      <c r="F4819" s="483"/>
      <c r="G4819" s="2"/>
    </row>
    <row r="4820" spans="2:7" ht="16.5" customHeight="1" x14ac:dyDescent="0.3">
      <c r="B4820" s="708" t="s">
        <v>1616</v>
      </c>
      <c r="C4820" s="709">
        <v>0.28899999999999998</v>
      </c>
      <c r="D4820" s="483"/>
      <c r="E4820" s="483"/>
      <c r="F4820" s="483"/>
      <c r="G4820" s="2"/>
    </row>
    <row r="4821" spans="2:7" ht="16.5" customHeight="1" x14ac:dyDescent="0.3">
      <c r="B4821" s="708" t="s">
        <v>528</v>
      </c>
      <c r="C4821" s="709">
        <v>0.23699999999999999</v>
      </c>
      <c r="D4821" s="483"/>
      <c r="E4821" s="483"/>
      <c r="F4821" s="483"/>
      <c r="G4821" s="2"/>
    </row>
    <row r="4822" spans="2:7" ht="16.5" customHeight="1" x14ac:dyDescent="0.3">
      <c r="B4822" s="708" t="s">
        <v>388</v>
      </c>
      <c r="C4822" s="709">
        <v>0.23699999999999999</v>
      </c>
      <c r="D4822" s="483"/>
      <c r="E4822" s="483"/>
      <c r="F4822" s="483"/>
      <c r="G4822" s="2"/>
    </row>
    <row r="4823" spans="2:7" ht="16.5" customHeight="1" x14ac:dyDescent="0.3">
      <c r="B4823" s="708" t="s">
        <v>1625</v>
      </c>
      <c r="C4823" s="709">
        <v>0.5</v>
      </c>
      <c r="D4823" s="483"/>
      <c r="E4823" s="483"/>
      <c r="F4823" s="483"/>
      <c r="G4823" s="2"/>
    </row>
    <row r="4824" spans="2:7" ht="16.5" customHeight="1" x14ac:dyDescent="0.3">
      <c r="B4824" s="708" t="s">
        <v>389</v>
      </c>
      <c r="C4824" s="709">
        <v>0.5</v>
      </c>
      <c r="D4824" s="483"/>
      <c r="E4824" s="483"/>
      <c r="F4824" s="483"/>
      <c r="G4824" s="2"/>
    </row>
    <row r="4825" spans="2:7" ht="16.5" customHeight="1" thickBot="1" x14ac:dyDescent="0.35">
      <c r="B4825" s="710" t="s">
        <v>1615</v>
      </c>
      <c r="C4825" s="711">
        <v>0.95</v>
      </c>
      <c r="D4825" s="483"/>
      <c r="E4825" s="483"/>
      <c r="F4825" s="483"/>
      <c r="G4825" s="2"/>
    </row>
    <row r="4826" spans="2:7" ht="16.5" customHeight="1" x14ac:dyDescent="0.3">
      <c r="B4826" s="4170" t="s">
        <v>1872</v>
      </c>
      <c r="C4826" s="4171"/>
      <c r="D4826" s="483"/>
      <c r="E4826" s="483"/>
      <c r="F4826" s="483"/>
      <c r="G4826" s="2"/>
    </row>
    <row r="4827" spans="2:7" ht="16.5" customHeight="1" thickBot="1" x14ac:dyDescent="0.35">
      <c r="B4827" s="4172" t="s">
        <v>1873</v>
      </c>
      <c r="C4827" s="4173"/>
      <c r="D4827" s="483"/>
      <c r="E4827" s="483"/>
      <c r="F4827" s="483"/>
      <c r="G4827" s="2"/>
    </row>
    <row r="4828" spans="2:7" ht="16.5" customHeight="1" thickTop="1" x14ac:dyDescent="0.3">
      <c r="B4828" s="3987" t="str">
        <f>+B4804</f>
        <v>.</v>
      </c>
      <c r="C4828" s="3987"/>
      <c r="D4828" s="3986"/>
      <c r="E4828" s="483"/>
      <c r="F4828" s="483"/>
      <c r="G4828" s="2"/>
    </row>
    <row r="4829" spans="2:7" ht="16.5" customHeight="1" thickBot="1" x14ac:dyDescent="0.35">
      <c r="B4829" s="483"/>
      <c r="C4829" s="483"/>
      <c r="D4829" s="483"/>
      <c r="E4829" s="483"/>
      <c r="F4829" s="483"/>
      <c r="G4829" s="2"/>
    </row>
    <row r="4830" spans="2:7" ht="16.5" customHeight="1" thickTop="1" x14ac:dyDescent="0.3">
      <c r="B4830" s="4057" t="s">
        <v>1708</v>
      </c>
      <c r="C4830" s="4059"/>
      <c r="D4830" s="483"/>
      <c r="E4830" s="483"/>
      <c r="F4830" s="483"/>
      <c r="G4830" s="2"/>
    </row>
    <row r="4831" spans="2:7" ht="16.5" customHeight="1" thickBot="1" x14ac:dyDescent="0.35">
      <c r="B4831" s="484"/>
      <c r="C4831" s="485"/>
      <c r="D4831" s="483"/>
      <c r="E4831" s="483"/>
      <c r="F4831" s="483"/>
      <c r="G4831" s="2"/>
    </row>
    <row r="4832" spans="2:7" ht="16.5" customHeight="1" thickBot="1" x14ac:dyDescent="0.35">
      <c r="B4832" s="577"/>
      <c r="C4832" s="578" t="s">
        <v>1990</v>
      </c>
      <c r="D4832" s="483"/>
      <c r="E4832" s="483"/>
      <c r="F4832" s="483"/>
      <c r="G4832" s="2"/>
    </row>
    <row r="4833" spans="2:7" ht="16.5" customHeight="1" x14ac:dyDescent="0.3">
      <c r="B4833" s="492" t="s">
        <v>1708</v>
      </c>
      <c r="C4833" s="693">
        <v>0.04</v>
      </c>
      <c r="D4833" s="483"/>
      <c r="E4833" s="483"/>
      <c r="F4833" s="483"/>
      <c r="G4833" s="2"/>
    </row>
    <row r="4834" spans="2:7" ht="16.5" customHeight="1" x14ac:dyDescent="0.3">
      <c r="B4834" s="484"/>
      <c r="C4834" s="694"/>
      <c r="D4834" s="483"/>
      <c r="E4834" s="483"/>
      <c r="F4834" s="483"/>
      <c r="G4834" s="2"/>
    </row>
    <row r="4835" spans="2:7" ht="39" customHeight="1" x14ac:dyDescent="0.3">
      <c r="B4835" s="4069" t="s">
        <v>1709</v>
      </c>
      <c r="C4835" s="4070"/>
      <c r="D4835" s="483"/>
      <c r="E4835" s="483"/>
      <c r="F4835" s="483"/>
      <c r="G4835" s="2"/>
    </row>
    <row r="4836" spans="2:7" ht="43.5" customHeight="1" x14ac:dyDescent="0.3">
      <c r="B4836" s="4069" t="s">
        <v>2248</v>
      </c>
      <c r="C4836" s="4070"/>
      <c r="D4836" s="483"/>
      <c r="E4836" s="483"/>
      <c r="F4836" s="483"/>
      <c r="G4836" s="2"/>
    </row>
    <row r="4837" spans="2:7" ht="16.5" customHeight="1" thickBot="1" x14ac:dyDescent="0.35">
      <c r="B4837" s="488" t="s">
        <v>1991</v>
      </c>
      <c r="C4837" s="489"/>
      <c r="D4837" s="483"/>
      <c r="E4837" s="483"/>
      <c r="F4837" s="483"/>
      <c r="G4837" s="2"/>
    </row>
    <row r="4838" spans="2:7" ht="16.5" customHeight="1" thickTop="1" x14ac:dyDescent="0.3">
      <c r="B4838" s="249" t="str">
        <f>+B4828</f>
        <v>.</v>
      </c>
      <c r="C4838" s="483"/>
      <c r="D4838" s="483"/>
      <c r="E4838" s="483"/>
      <c r="F4838" s="483"/>
      <c r="G4838" s="2"/>
    </row>
    <row r="4839" spans="2:7" ht="16.5" customHeight="1" thickBot="1" x14ac:dyDescent="0.35">
      <c r="B4839" s="483"/>
      <c r="C4839" s="483"/>
      <c r="D4839" s="483"/>
      <c r="E4839" s="483"/>
      <c r="F4839" s="483"/>
      <c r="G4839" s="2"/>
    </row>
    <row r="4840" spans="2:7" ht="26.25" customHeight="1" thickTop="1" x14ac:dyDescent="0.3">
      <c r="B4840" s="4174" t="s">
        <v>988</v>
      </c>
      <c r="C4840" s="4175"/>
      <c r="D4840" s="483"/>
      <c r="E4840" s="483"/>
      <c r="F4840" s="483"/>
      <c r="G4840" s="2"/>
    </row>
    <row r="4841" spans="2:7" ht="15" customHeight="1" thickBot="1" x14ac:dyDescent="0.35">
      <c r="B4841" s="4176" t="s">
        <v>989</v>
      </c>
      <c r="C4841" s="4177"/>
      <c r="D4841" s="483"/>
      <c r="E4841" s="483"/>
      <c r="F4841" s="483"/>
      <c r="G4841" s="2"/>
    </row>
    <row r="4842" spans="2:7" ht="16.5" customHeight="1" x14ac:dyDescent="0.3">
      <c r="B4842" s="4178" t="s">
        <v>1390</v>
      </c>
      <c r="C4842" s="4179"/>
      <c r="D4842" s="483"/>
      <c r="E4842" s="483"/>
      <c r="F4842" s="483"/>
      <c r="G4842" s="2"/>
    </row>
    <row r="4843" spans="2:7" ht="15" customHeight="1" x14ac:dyDescent="0.3">
      <c r="B4843" s="4069" t="s">
        <v>990</v>
      </c>
      <c r="C4843" s="4070"/>
      <c r="D4843" s="483"/>
      <c r="E4843" s="483"/>
      <c r="F4843" s="483"/>
      <c r="G4843" s="2"/>
    </row>
    <row r="4844" spans="2:7" ht="19.5" customHeight="1" x14ac:dyDescent="0.3">
      <c r="B4844" s="4069" t="s">
        <v>991</v>
      </c>
      <c r="C4844" s="4070"/>
      <c r="D4844" s="483"/>
      <c r="E4844" s="483"/>
      <c r="F4844" s="483"/>
      <c r="G4844" s="2"/>
    </row>
    <row r="4845" spans="2:7" ht="30" customHeight="1" x14ac:dyDescent="0.3">
      <c r="B4845" s="4069" t="s">
        <v>992</v>
      </c>
      <c r="C4845" s="4070"/>
      <c r="D4845" s="483"/>
      <c r="E4845" s="483"/>
      <c r="F4845" s="483"/>
      <c r="G4845" s="2"/>
    </row>
    <row r="4846" spans="2:7" ht="32.25" customHeight="1" x14ac:dyDescent="0.3">
      <c r="B4846" s="4069" t="s">
        <v>993</v>
      </c>
      <c r="C4846" s="4070"/>
      <c r="D4846" s="483"/>
      <c r="E4846" s="483"/>
      <c r="F4846" s="483"/>
      <c r="G4846" s="2"/>
    </row>
    <row r="4847" spans="2:7" ht="29.25" customHeight="1" x14ac:dyDescent="0.3">
      <c r="B4847" s="4069" t="s">
        <v>1391</v>
      </c>
      <c r="C4847" s="4070"/>
      <c r="D4847" s="483"/>
      <c r="E4847" s="483"/>
      <c r="F4847" s="483"/>
      <c r="G4847" s="2"/>
    </row>
    <row r="4848" spans="2:7" ht="18.75" customHeight="1" x14ac:dyDescent="0.3">
      <c r="B4848" s="4069" t="s">
        <v>994</v>
      </c>
      <c r="C4848" s="4070"/>
      <c r="D4848" s="483"/>
      <c r="E4848" s="483"/>
      <c r="F4848" s="483"/>
      <c r="G4848" s="2"/>
    </row>
    <row r="4849" spans="2:7" ht="45" customHeight="1" x14ac:dyDescent="0.3">
      <c r="B4849" s="4050" t="s">
        <v>995</v>
      </c>
      <c r="C4849" s="4052"/>
      <c r="D4849" s="483"/>
      <c r="E4849" s="483"/>
      <c r="F4849" s="483"/>
      <c r="G4849" s="2"/>
    </row>
    <row r="4850" spans="2:7" ht="32.25" customHeight="1" x14ac:dyDescent="0.3">
      <c r="B4850" s="4069" t="s">
        <v>1392</v>
      </c>
      <c r="C4850" s="4070"/>
      <c r="D4850" s="483"/>
      <c r="E4850" s="483"/>
      <c r="F4850" s="483"/>
      <c r="G4850" s="2"/>
    </row>
    <row r="4851" spans="2:7" ht="16.5" customHeight="1" thickBot="1" x14ac:dyDescent="0.35">
      <c r="B4851" s="4153"/>
      <c r="C4851" s="4154"/>
      <c r="D4851" s="483"/>
      <c r="E4851" s="483"/>
      <c r="F4851" s="483"/>
      <c r="G4851" s="2"/>
    </row>
    <row r="4852" spans="2:7" ht="16.5" customHeight="1" thickTop="1" x14ac:dyDescent="0.3">
      <c r="B4852" s="1029" t="str">
        <f>+B4838</f>
        <v>.</v>
      </c>
      <c r="C4852" s="483"/>
      <c r="D4852" s="483"/>
      <c r="E4852" s="483"/>
      <c r="F4852" s="483"/>
      <c r="G4852" s="2"/>
    </row>
    <row r="4853" spans="2:7" ht="16.5" customHeight="1" thickBot="1" x14ac:dyDescent="0.35">
      <c r="B4853" s="483"/>
      <c r="C4853" s="483"/>
      <c r="D4853" s="483"/>
      <c r="E4853" s="483"/>
      <c r="F4853" s="483"/>
      <c r="G4853" s="2"/>
    </row>
    <row r="4854" spans="2:7" ht="16.5" customHeight="1" thickTop="1" x14ac:dyDescent="0.3">
      <c r="B4854" s="4057" t="s">
        <v>519</v>
      </c>
      <c r="C4854" s="4059"/>
      <c r="D4854" s="483"/>
      <c r="E4854" s="483"/>
      <c r="F4854" s="483"/>
      <c r="G4854" s="2"/>
    </row>
    <row r="4855" spans="2:7" ht="16.5" customHeight="1" thickBot="1" x14ac:dyDescent="0.35">
      <c r="B4855" s="334"/>
      <c r="C4855" s="330"/>
      <c r="D4855" s="483"/>
      <c r="E4855" s="483"/>
      <c r="F4855" s="483"/>
      <c r="G4855" s="2"/>
    </row>
    <row r="4856" spans="2:7" ht="16.5" customHeight="1" thickBot="1" x14ac:dyDescent="0.35">
      <c r="B4856" s="577" t="s">
        <v>1161</v>
      </c>
      <c r="C4856" s="578" t="s">
        <v>1527</v>
      </c>
      <c r="D4856" s="483"/>
      <c r="E4856" s="483"/>
      <c r="F4856" s="483"/>
      <c r="G4856" s="2"/>
    </row>
    <row r="4857" spans="2:7" ht="16.5" customHeight="1" x14ac:dyDescent="0.3">
      <c r="B4857" s="579" t="s">
        <v>175</v>
      </c>
      <c r="C4857" s="580">
        <v>8.9300000000000004E-2</v>
      </c>
      <c r="D4857" s="483"/>
      <c r="E4857" s="483"/>
      <c r="F4857" s="483"/>
      <c r="G4857" s="2"/>
    </row>
    <row r="4858" spans="2:7" ht="16.5" customHeight="1" thickBot="1" x14ac:dyDescent="0.35">
      <c r="B4858" s="335" t="s">
        <v>1528</v>
      </c>
      <c r="C4858" s="336"/>
      <c r="D4858" s="483"/>
      <c r="E4858" s="483"/>
      <c r="F4858" s="483"/>
      <c r="G4858" s="2"/>
    </row>
    <row r="4859" spans="2:7" ht="16.5" customHeight="1" thickTop="1" x14ac:dyDescent="0.3">
      <c r="B4859" s="3987" t="str">
        <f>+B4852</f>
        <v>.</v>
      </c>
      <c r="C4859" s="3987"/>
      <c r="D4859" s="483"/>
      <c r="E4859" s="483"/>
      <c r="F4859" s="483"/>
      <c r="G4859" s="2"/>
    </row>
    <row r="4860" spans="2:7" ht="16.5" customHeight="1" thickBot="1" x14ac:dyDescent="0.35">
      <c r="B4860" s="483"/>
      <c r="C4860" s="483"/>
      <c r="D4860" s="483"/>
      <c r="E4860" s="483"/>
      <c r="F4860" s="483"/>
      <c r="G4860" s="2"/>
    </row>
    <row r="4861" spans="2:7" ht="16.5" customHeight="1" thickTop="1" x14ac:dyDescent="0.3">
      <c r="B4861" s="4057" t="s">
        <v>2569</v>
      </c>
      <c r="C4861" s="4059"/>
      <c r="D4861" s="483"/>
      <c r="E4861" s="483"/>
      <c r="F4861" s="483"/>
      <c r="G4861" s="2"/>
    </row>
    <row r="4862" spans="2:7" ht="16.5" customHeight="1" thickBot="1" x14ac:dyDescent="0.35">
      <c r="B4862" s="334"/>
      <c r="C4862" s="330"/>
      <c r="D4862" s="483"/>
      <c r="E4862" s="483"/>
      <c r="F4862" s="483"/>
      <c r="G4862" s="2"/>
    </row>
    <row r="4863" spans="2:7" ht="16.5" customHeight="1" thickBot="1" x14ac:dyDescent="0.35">
      <c r="B4863" s="577" t="s">
        <v>1161</v>
      </c>
      <c r="C4863" s="578" t="s">
        <v>2563</v>
      </c>
      <c r="D4863" s="483"/>
      <c r="E4863" s="483"/>
      <c r="F4863" s="483"/>
      <c r="G4863" s="2"/>
    </row>
    <row r="4864" spans="2:7" ht="16.5" customHeight="1" x14ac:dyDescent="0.3">
      <c r="B4864" s="579" t="s">
        <v>361</v>
      </c>
      <c r="C4864" s="581">
        <v>0.05</v>
      </c>
      <c r="D4864" s="483"/>
      <c r="E4864" s="483"/>
      <c r="F4864" s="483"/>
      <c r="G4864" s="2"/>
    </row>
    <row r="4865" spans="2:7" ht="16.5" customHeight="1" x14ac:dyDescent="0.3">
      <c r="B4865" s="582" t="s">
        <v>1529</v>
      </c>
      <c r="C4865" s="583">
        <v>0.16</v>
      </c>
      <c r="D4865" s="483"/>
      <c r="E4865" s="483"/>
      <c r="F4865" s="483"/>
      <c r="G4865" s="2"/>
    </row>
    <row r="4866" spans="2:7" ht="16.5" customHeight="1" x14ac:dyDescent="0.3">
      <c r="B4866" s="582" t="s">
        <v>363</v>
      </c>
      <c r="C4866" s="583">
        <v>0.1</v>
      </c>
      <c r="D4866" s="483"/>
      <c r="E4866" s="483"/>
      <c r="F4866" s="483"/>
      <c r="G4866" s="2"/>
    </row>
    <row r="4867" spans="2:7" ht="16.5" customHeight="1" thickBot="1" x14ac:dyDescent="0.35">
      <c r="B4867" s="584" t="s">
        <v>364</v>
      </c>
      <c r="C4867" s="585">
        <v>0.3</v>
      </c>
      <c r="D4867" s="483"/>
      <c r="E4867" s="483"/>
      <c r="F4867" s="483"/>
      <c r="G4867" s="2"/>
    </row>
    <row r="4868" spans="2:7" ht="16.5" customHeight="1" x14ac:dyDescent="0.3">
      <c r="B4868" s="334" t="s">
        <v>1530</v>
      </c>
      <c r="C4868" s="586"/>
      <c r="D4868" s="483"/>
      <c r="E4868" s="483"/>
      <c r="F4868" s="483"/>
      <c r="G4868" s="2"/>
    </row>
    <row r="4869" spans="2:7" ht="16.5" customHeight="1" thickBot="1" x14ac:dyDescent="0.35">
      <c r="B4869" s="335" t="s">
        <v>1528</v>
      </c>
      <c r="C4869" s="336"/>
      <c r="D4869" s="483"/>
      <c r="E4869" s="483"/>
      <c r="F4869" s="483"/>
      <c r="G4869" s="2"/>
    </row>
    <row r="4870" spans="2:7" ht="16.5" customHeight="1" thickTop="1" x14ac:dyDescent="0.3">
      <c r="B4870" s="3987" t="str">
        <f>+B4859</f>
        <v>.</v>
      </c>
      <c r="C4870" s="3987"/>
      <c r="D4870" s="483"/>
      <c r="E4870" s="483"/>
      <c r="F4870" s="483"/>
      <c r="G4870" s="2"/>
    </row>
    <row r="4871" spans="2:7" ht="16.5" customHeight="1" thickBot="1" x14ac:dyDescent="0.35">
      <c r="B4871" s="483"/>
      <c r="C4871" s="483"/>
      <c r="D4871" s="483"/>
      <c r="E4871" s="483"/>
      <c r="F4871" s="483"/>
      <c r="G4871" s="2"/>
    </row>
    <row r="4872" spans="2:7" ht="16.5" customHeight="1" thickTop="1" x14ac:dyDescent="0.3">
      <c r="B4872" s="4057" t="s">
        <v>996</v>
      </c>
      <c r="C4872" s="4059"/>
      <c r="D4872" s="483"/>
      <c r="E4872" s="483"/>
      <c r="F4872" s="483"/>
      <c r="G4872" s="2"/>
    </row>
    <row r="4873" spans="2:7" ht="16.5" customHeight="1" thickBot="1" x14ac:dyDescent="0.35">
      <c r="B4873" s="334"/>
      <c r="C4873" s="330"/>
      <c r="D4873" s="483"/>
      <c r="E4873" s="483"/>
      <c r="F4873" s="483"/>
      <c r="G4873" s="2"/>
    </row>
    <row r="4874" spans="2:7" ht="16.5" customHeight="1" x14ac:dyDescent="0.3">
      <c r="B4874" s="577" t="s">
        <v>1161</v>
      </c>
      <c r="C4874" s="578" t="s">
        <v>1527</v>
      </c>
      <c r="D4874" s="483"/>
      <c r="E4874" s="483"/>
      <c r="F4874" s="483"/>
      <c r="G4874" s="2"/>
    </row>
    <row r="4875" spans="2:7" ht="16.5" customHeight="1" x14ac:dyDescent="0.3">
      <c r="B4875" s="582" t="s">
        <v>997</v>
      </c>
      <c r="C4875" s="588">
        <v>0.16</v>
      </c>
      <c r="D4875" s="483"/>
      <c r="E4875" s="483"/>
      <c r="F4875" s="483"/>
      <c r="G4875" s="2"/>
    </row>
    <row r="4876" spans="2:7" ht="16.5" customHeight="1" x14ac:dyDescent="0.3">
      <c r="B4876" s="582" t="s">
        <v>998</v>
      </c>
      <c r="C4876" s="588">
        <v>0.16</v>
      </c>
      <c r="D4876" s="483"/>
      <c r="E4876" s="483"/>
      <c r="F4876" s="483"/>
      <c r="G4876" s="2"/>
    </row>
    <row r="4877" spans="2:7" ht="16.5" customHeight="1" thickBot="1" x14ac:dyDescent="0.35">
      <c r="B4877" s="584"/>
      <c r="C4877" s="589"/>
      <c r="D4877" s="483"/>
      <c r="E4877" s="483"/>
      <c r="F4877" s="483"/>
      <c r="G4877" s="2"/>
    </row>
    <row r="4878" spans="2:7" ht="16.5" customHeight="1" x14ac:dyDescent="0.3">
      <c r="B4878" s="334" t="s">
        <v>999</v>
      </c>
      <c r="C4878" s="586"/>
      <c r="D4878" s="483"/>
      <c r="E4878" s="483"/>
      <c r="F4878" s="483"/>
      <c r="G4878" s="2"/>
    </row>
    <row r="4879" spans="2:7" ht="16.5" customHeight="1" thickBot="1" x14ac:dyDescent="0.35">
      <c r="B4879" s="335" t="s">
        <v>1000</v>
      </c>
      <c r="C4879" s="336"/>
      <c r="D4879" s="483"/>
      <c r="E4879" s="483"/>
      <c r="F4879" s="483"/>
      <c r="G4879" s="2"/>
    </row>
    <row r="4880" spans="2:7" ht="16.5" customHeight="1" thickTop="1" x14ac:dyDescent="0.3">
      <c r="B4880" s="3933" t="str">
        <f>+B4870</f>
        <v>.</v>
      </c>
      <c r="C4880" s="3933"/>
      <c r="D4880" s="483"/>
      <c r="E4880" s="483"/>
      <c r="F4880" s="483"/>
      <c r="G4880" s="2"/>
    </row>
    <row r="4881" spans="2:7" ht="16.5" customHeight="1" thickBot="1" x14ac:dyDescent="0.35">
      <c r="B4881" s="483"/>
      <c r="C4881" s="483"/>
      <c r="D4881" s="483"/>
      <c r="E4881" s="483"/>
      <c r="F4881" s="483"/>
      <c r="G4881" s="2"/>
    </row>
    <row r="4882" spans="2:7" ht="16.5" customHeight="1" thickTop="1" x14ac:dyDescent="0.3">
      <c r="B4882" s="4057" t="s">
        <v>519</v>
      </c>
      <c r="C4882" s="4059"/>
      <c r="D4882" s="483"/>
      <c r="E4882" s="483"/>
      <c r="F4882" s="483"/>
      <c r="G4882" s="2"/>
    </row>
    <row r="4883" spans="2:7" ht="16.5" customHeight="1" thickBot="1" x14ac:dyDescent="0.35">
      <c r="B4883" s="334"/>
      <c r="C4883" s="330"/>
      <c r="D4883" s="483"/>
      <c r="E4883" s="483"/>
      <c r="F4883" s="483"/>
      <c r="G4883" s="2"/>
    </row>
    <row r="4884" spans="2:7" ht="16.5" customHeight="1" thickBot="1" x14ac:dyDescent="0.35">
      <c r="B4884" s="577" t="s">
        <v>1161</v>
      </c>
      <c r="C4884" s="578" t="s">
        <v>1623</v>
      </c>
      <c r="D4884" s="483"/>
      <c r="E4884" s="483"/>
      <c r="F4884" s="483"/>
      <c r="G4884" s="2"/>
    </row>
    <row r="4885" spans="2:7" ht="16.5" customHeight="1" x14ac:dyDescent="0.3">
      <c r="B4885" s="590" t="s">
        <v>520</v>
      </c>
      <c r="C4885" s="580">
        <v>0.16</v>
      </c>
      <c r="D4885" s="483"/>
      <c r="E4885" s="483"/>
      <c r="F4885" s="483"/>
      <c r="G4885" s="2"/>
    </row>
    <row r="4886" spans="2:7" ht="16.5" customHeight="1" x14ac:dyDescent="0.3">
      <c r="B4886" s="337" t="s">
        <v>521</v>
      </c>
      <c r="C4886" s="591">
        <v>0.16</v>
      </c>
      <c r="D4886" s="483"/>
      <c r="E4886" s="483"/>
      <c r="F4886" s="483"/>
      <c r="G4886" s="2"/>
    </row>
    <row r="4887" spans="2:7" ht="16.5" customHeight="1" x14ac:dyDescent="0.3">
      <c r="B4887" s="337" t="s">
        <v>522</v>
      </c>
      <c r="C4887" s="591">
        <v>0.16</v>
      </c>
      <c r="D4887" s="483"/>
      <c r="E4887" s="483"/>
      <c r="F4887" s="483"/>
      <c r="G4887" s="2"/>
    </row>
    <row r="4888" spans="2:7" ht="16.5" customHeight="1" x14ac:dyDescent="0.3">
      <c r="B4888" s="337" t="s">
        <v>523</v>
      </c>
      <c r="C4888" s="591">
        <v>0.16</v>
      </c>
      <c r="D4888" s="483"/>
      <c r="E4888" s="483"/>
      <c r="F4888" s="483"/>
      <c r="G4888" s="2"/>
    </row>
    <row r="4889" spans="2:7" ht="16.5" customHeight="1" x14ac:dyDescent="0.3">
      <c r="B4889" s="337" t="s">
        <v>524</v>
      </c>
      <c r="C4889" s="591">
        <v>0.16</v>
      </c>
      <c r="D4889" s="483"/>
      <c r="E4889" s="483"/>
      <c r="F4889" s="483"/>
      <c r="G4889" s="2"/>
    </row>
    <row r="4890" spans="2:7" ht="16.5" customHeight="1" x14ac:dyDescent="0.3">
      <c r="B4890" s="337" t="s">
        <v>525</v>
      </c>
      <c r="C4890" s="591">
        <v>0.16</v>
      </c>
      <c r="D4890" s="483"/>
      <c r="E4890" s="483"/>
      <c r="F4890" s="483"/>
      <c r="G4890" s="2"/>
    </row>
    <row r="4891" spans="2:7" ht="16.5" customHeight="1" x14ac:dyDescent="0.3">
      <c r="B4891" s="337" t="s">
        <v>528</v>
      </c>
      <c r="C4891" s="591">
        <v>0.16</v>
      </c>
      <c r="D4891" s="483"/>
      <c r="E4891" s="483"/>
      <c r="F4891" s="483"/>
      <c r="G4891" s="2"/>
    </row>
    <row r="4892" spans="2:7" ht="16.5" customHeight="1" x14ac:dyDescent="0.3">
      <c r="B4892" s="337" t="s">
        <v>388</v>
      </c>
      <c r="C4892" s="591">
        <v>0.16</v>
      </c>
      <c r="D4892" s="483"/>
      <c r="E4892" s="483"/>
      <c r="F4892" s="483"/>
      <c r="G4892" s="2"/>
    </row>
    <row r="4893" spans="2:7" ht="16.5" customHeight="1" thickBot="1" x14ac:dyDescent="0.35">
      <c r="B4893" s="584"/>
      <c r="C4893" s="592"/>
      <c r="D4893" s="483"/>
      <c r="E4893" s="483"/>
      <c r="F4893" s="483"/>
      <c r="G4893" s="2"/>
    </row>
    <row r="4894" spans="2:7" ht="16.5" customHeight="1" thickBot="1" x14ac:dyDescent="0.35">
      <c r="B4894" s="334" t="s">
        <v>1001</v>
      </c>
      <c r="C4894" s="593"/>
      <c r="D4894" s="483"/>
      <c r="E4894" s="483"/>
      <c r="F4894" s="483"/>
      <c r="G4894" s="2"/>
    </row>
    <row r="4895" spans="2:7" ht="16.5" customHeight="1" thickTop="1" x14ac:dyDescent="0.3">
      <c r="B4895" s="3987" t="str">
        <f>+B4880</f>
        <v>.</v>
      </c>
      <c r="C4895" s="3987"/>
      <c r="D4895" s="483"/>
      <c r="E4895" s="483"/>
      <c r="F4895" s="483"/>
      <c r="G4895" s="2"/>
    </row>
    <row r="4896" spans="2:7" ht="16.5" customHeight="1" thickBot="1" x14ac:dyDescent="0.35">
      <c r="B4896" s="483"/>
      <c r="C4896" s="483"/>
      <c r="D4896" s="483"/>
      <c r="E4896" s="483"/>
      <c r="F4896" s="483"/>
      <c r="G4896" s="2"/>
    </row>
    <row r="4897" spans="2:7" ht="16.5" customHeight="1" thickTop="1" x14ac:dyDescent="0.3">
      <c r="B4897" s="4057" t="s">
        <v>1992</v>
      </c>
      <c r="C4897" s="4058"/>
      <c r="D4897" s="4058"/>
      <c r="E4897" s="4059"/>
      <c r="F4897" s="483"/>
      <c r="G4897" s="2"/>
    </row>
    <row r="4898" spans="2:7" ht="16.5" customHeight="1" thickBot="1" x14ac:dyDescent="0.35">
      <c r="B4898" s="4060" t="s">
        <v>2261</v>
      </c>
      <c r="C4898" s="4061"/>
      <c r="D4898" s="4061"/>
      <c r="E4898" s="4062"/>
      <c r="F4898" s="483"/>
      <c r="G4898" s="2"/>
    </row>
    <row r="4899" spans="2:7" ht="16.5" customHeight="1" x14ac:dyDescent="0.3">
      <c r="B4899" s="523" t="s">
        <v>1226</v>
      </c>
      <c r="C4899" s="524" t="s">
        <v>1162</v>
      </c>
      <c r="D4899" s="525" t="s">
        <v>1168</v>
      </c>
      <c r="E4899" s="526" t="s">
        <v>1163</v>
      </c>
      <c r="F4899" s="483"/>
      <c r="G4899" s="2"/>
    </row>
    <row r="4900" spans="2:7" ht="16.5" customHeight="1" x14ac:dyDescent="0.3">
      <c r="B4900" s="527"/>
      <c r="C4900" s="528"/>
      <c r="D4900" s="528"/>
      <c r="E4900" s="529"/>
      <c r="F4900" s="483"/>
      <c r="G4900" s="2"/>
    </row>
    <row r="4901" spans="2:7" ht="16.5" customHeight="1" x14ac:dyDescent="0.3">
      <c r="B4901" s="530" t="s">
        <v>1993</v>
      </c>
      <c r="C4901" s="531" t="s">
        <v>1994</v>
      </c>
      <c r="D4901" s="532">
        <v>0.5</v>
      </c>
      <c r="E4901" s="533" t="s">
        <v>1995</v>
      </c>
      <c r="F4901" s="483"/>
      <c r="G4901" s="2"/>
    </row>
    <row r="4902" spans="2:7" ht="16.5" customHeight="1" x14ac:dyDescent="0.3">
      <c r="B4902" s="484" t="s">
        <v>1996</v>
      </c>
      <c r="C4902" s="496"/>
      <c r="D4902" s="496"/>
      <c r="E4902" s="485"/>
      <c r="F4902" s="483"/>
      <c r="G4902" s="2"/>
    </row>
    <row r="4903" spans="2:7" ht="16.5" customHeight="1" thickBot="1" x14ac:dyDescent="0.35">
      <c r="B4903" s="488"/>
      <c r="C4903" s="507"/>
      <c r="D4903" s="507"/>
      <c r="E4903" s="489"/>
      <c r="F4903" s="483"/>
      <c r="G4903" s="2"/>
    </row>
    <row r="4904" spans="2:7" ht="16.5" customHeight="1" thickTop="1" x14ac:dyDescent="0.3">
      <c r="B4904" s="1029" t="str">
        <f>+B4895</f>
        <v>.</v>
      </c>
      <c r="C4904" s="483"/>
      <c r="D4904" s="483"/>
      <c r="E4904" s="483"/>
      <c r="F4904" s="483"/>
      <c r="G4904" s="2"/>
    </row>
    <row r="4905" spans="2:7" ht="16.5" customHeight="1" thickBot="1" x14ac:dyDescent="0.35">
      <c r="B4905" s="483"/>
      <c r="C4905" s="483"/>
      <c r="D4905" s="483"/>
      <c r="E4905" s="483"/>
      <c r="F4905" s="483"/>
      <c r="G4905" s="2"/>
    </row>
    <row r="4906" spans="2:7" ht="16.5" customHeight="1" thickTop="1" x14ac:dyDescent="0.3">
      <c r="B4906" s="4057" t="s">
        <v>1982</v>
      </c>
      <c r="C4906" s="4058"/>
      <c r="D4906" s="4058"/>
      <c r="E4906" s="4059"/>
      <c r="F4906" s="483"/>
      <c r="G4906" s="2"/>
    </row>
    <row r="4907" spans="2:7" ht="16.5" customHeight="1" thickBot="1" x14ac:dyDescent="0.35">
      <c r="B4907" s="332"/>
      <c r="C4907" s="347"/>
      <c r="D4907" s="347"/>
      <c r="E4907" s="333"/>
      <c r="F4907" s="483"/>
      <c r="G4907" s="2"/>
    </row>
    <row r="4908" spans="2:7" ht="16.5" customHeight="1" x14ac:dyDescent="0.3">
      <c r="B4908" s="4135" t="s">
        <v>1983</v>
      </c>
      <c r="C4908" s="4136"/>
      <c r="D4908" s="508" t="s">
        <v>1984</v>
      </c>
      <c r="E4908" s="485"/>
      <c r="F4908" s="483"/>
      <c r="G4908" s="2"/>
    </row>
    <row r="4909" spans="2:7" ht="16.5" customHeight="1" thickBot="1" x14ac:dyDescent="0.35">
      <c r="B4909" s="509" t="s">
        <v>1985</v>
      </c>
      <c r="C4909" s="510" t="s">
        <v>1986</v>
      </c>
      <c r="D4909" s="511" t="s">
        <v>1987</v>
      </c>
      <c r="E4909" s="485"/>
      <c r="F4909" s="483"/>
      <c r="G4909" s="2"/>
    </row>
    <row r="4910" spans="2:7" ht="16.5" customHeight="1" x14ac:dyDescent="0.3">
      <c r="B4910" s="512">
        <v>1</v>
      </c>
      <c r="C4910" s="513">
        <v>24</v>
      </c>
      <c r="D4910" s="514">
        <v>3.99</v>
      </c>
      <c r="E4910" s="485"/>
      <c r="F4910" s="483"/>
      <c r="G4910" s="2"/>
    </row>
    <row r="4911" spans="2:7" ht="16.5" customHeight="1" x14ac:dyDescent="0.3">
      <c r="B4911" s="515">
        <v>25</v>
      </c>
      <c r="C4911" s="516">
        <v>50</v>
      </c>
      <c r="D4911" s="517">
        <v>3.49</v>
      </c>
      <c r="E4911" s="485"/>
      <c r="F4911" s="483"/>
      <c r="G4911" s="2"/>
    </row>
    <row r="4912" spans="2:7" ht="16.5" customHeight="1" x14ac:dyDescent="0.3">
      <c r="B4912" s="515">
        <v>51</v>
      </c>
      <c r="C4912" s="516">
        <v>100</v>
      </c>
      <c r="D4912" s="517">
        <v>2.99</v>
      </c>
      <c r="E4912" s="485"/>
      <c r="F4912" s="483"/>
      <c r="G4912" s="2"/>
    </row>
    <row r="4913" spans="2:7" ht="16.5" customHeight="1" x14ac:dyDescent="0.3">
      <c r="B4913" s="515">
        <v>101</v>
      </c>
      <c r="C4913" s="516">
        <v>150</v>
      </c>
      <c r="D4913" s="517">
        <v>2.4900000000000002</v>
      </c>
      <c r="E4913" s="485"/>
      <c r="F4913" s="483"/>
      <c r="G4913" s="2"/>
    </row>
    <row r="4914" spans="2:7" ht="16.5" customHeight="1" thickBot="1" x14ac:dyDescent="0.35">
      <c r="B4914" s="4076" t="s">
        <v>1988</v>
      </c>
      <c r="C4914" s="4077"/>
      <c r="D4914" s="518">
        <v>1.99</v>
      </c>
      <c r="E4914" s="485"/>
      <c r="F4914" s="483"/>
      <c r="G4914" s="2"/>
    </row>
    <row r="4915" spans="2:7" ht="16.5" customHeight="1" x14ac:dyDescent="0.3">
      <c r="B4915" s="4078" t="s">
        <v>1989</v>
      </c>
      <c r="C4915" s="4079"/>
      <c r="D4915" s="519"/>
      <c r="E4915" s="485"/>
      <c r="F4915" s="483"/>
      <c r="G4915" s="2"/>
    </row>
    <row r="4916" spans="2:7" ht="16.5" customHeight="1" thickBot="1" x14ac:dyDescent="0.35">
      <c r="B4916" s="520" t="s">
        <v>1186</v>
      </c>
      <c r="C4916" s="521"/>
      <c r="D4916" s="522"/>
      <c r="E4916" s="485"/>
      <c r="F4916" s="483"/>
      <c r="G4916" s="2"/>
    </row>
    <row r="4917" spans="2:7" ht="16.5" customHeight="1" thickBot="1" x14ac:dyDescent="0.35">
      <c r="B4917" s="488"/>
      <c r="C4917" s="507"/>
      <c r="D4917" s="507"/>
      <c r="E4917" s="489"/>
      <c r="F4917" s="483"/>
      <c r="G4917" s="2"/>
    </row>
    <row r="4918" spans="2:7" ht="16.5" customHeight="1" thickTop="1" x14ac:dyDescent="0.3">
      <c r="B4918" s="1029" t="str">
        <f>+B4904</f>
        <v>.</v>
      </c>
      <c r="C4918" s="496"/>
      <c r="D4918" s="496"/>
      <c r="E4918" s="496"/>
      <c r="F4918" s="483"/>
      <c r="G4918" s="2"/>
    </row>
    <row r="4919" spans="2:7" ht="16.5" customHeight="1" thickBot="1" x14ac:dyDescent="0.35">
      <c r="B4919" s="483"/>
      <c r="C4919" s="483"/>
      <c r="D4919" s="483"/>
      <c r="E4919" s="483"/>
      <c r="F4919" s="483"/>
      <c r="G4919" s="2"/>
    </row>
    <row r="4920" spans="2:7" ht="16.5" customHeight="1" thickTop="1" thickBot="1" x14ac:dyDescent="0.35">
      <c r="B4920" s="4057" t="s">
        <v>830</v>
      </c>
      <c r="C4920" s="4059"/>
      <c r="D4920" s="483"/>
      <c r="E4920" s="483"/>
      <c r="F4920" s="483"/>
      <c r="G4920" s="2"/>
    </row>
    <row r="4921" spans="2:7" ht="16.5" customHeight="1" thickBot="1" x14ac:dyDescent="0.35">
      <c r="B4921" s="490" t="s">
        <v>1821</v>
      </c>
      <c r="C4921" s="491" t="s">
        <v>826</v>
      </c>
      <c r="D4921" s="483"/>
      <c r="E4921" s="483"/>
      <c r="F4921" s="483"/>
      <c r="G4921" s="2"/>
    </row>
    <row r="4922" spans="2:7" ht="16.5" customHeight="1" x14ac:dyDescent="0.3">
      <c r="B4922" s="492" t="s">
        <v>831</v>
      </c>
      <c r="C4922" s="493">
        <v>1.42</v>
      </c>
      <c r="D4922" s="483"/>
      <c r="E4922" s="483"/>
      <c r="F4922" s="483"/>
      <c r="G4922" s="2"/>
    </row>
    <row r="4923" spans="2:7" ht="16.5" customHeight="1" thickBot="1" x14ac:dyDescent="0.35">
      <c r="B4923" s="494"/>
      <c r="C4923" s="495"/>
      <c r="D4923" s="483"/>
      <c r="E4923" s="483"/>
      <c r="F4923" s="483"/>
      <c r="G4923" s="2"/>
    </row>
    <row r="4924" spans="2:7" ht="27" customHeight="1" x14ac:dyDescent="0.3">
      <c r="B4924" s="4069" t="s">
        <v>832</v>
      </c>
      <c r="C4924" s="4070"/>
      <c r="D4924" s="483"/>
      <c r="E4924" s="483"/>
      <c r="F4924" s="483"/>
      <c r="G4924" s="2"/>
    </row>
    <row r="4925" spans="2:7" ht="16.5" customHeight="1" x14ac:dyDescent="0.3">
      <c r="B4925" s="4069" t="s">
        <v>833</v>
      </c>
      <c r="C4925" s="4070"/>
      <c r="D4925" s="483"/>
      <c r="E4925" s="483"/>
      <c r="F4925" s="483"/>
      <c r="G4925" s="2"/>
    </row>
    <row r="4926" spans="2:7" ht="16.5" customHeight="1" x14ac:dyDescent="0.3">
      <c r="B4926" s="486" t="s">
        <v>829</v>
      </c>
      <c r="C4926" s="487"/>
      <c r="D4926" s="483"/>
      <c r="E4926" s="483"/>
      <c r="F4926" s="483"/>
      <c r="G4926" s="2"/>
    </row>
    <row r="4927" spans="2:7" ht="16.5" customHeight="1" thickBot="1" x14ac:dyDescent="0.35">
      <c r="B4927" s="488"/>
      <c r="C4927" s="489"/>
      <c r="D4927" s="483"/>
      <c r="E4927" s="483"/>
      <c r="F4927" s="483"/>
      <c r="G4927" s="2"/>
    </row>
    <row r="4928" spans="2:7" ht="16.5" customHeight="1" thickTop="1" x14ac:dyDescent="0.3">
      <c r="B4928" s="4028" t="str">
        <f>+B4918</f>
        <v>.</v>
      </c>
      <c r="C4928" s="4028"/>
      <c r="D4928" s="483"/>
      <c r="E4928" s="483"/>
      <c r="F4928" s="483"/>
      <c r="G4928" s="2"/>
    </row>
    <row r="4929" spans="1:7" ht="13.5" customHeight="1" thickBot="1" x14ac:dyDescent="0.35">
      <c r="B4929" s="483"/>
      <c r="C4929" s="483"/>
      <c r="D4929" s="483"/>
      <c r="E4929" s="483"/>
      <c r="F4929" s="483"/>
      <c r="G4929" s="2"/>
    </row>
    <row r="4930" spans="1:7" ht="15.75" customHeight="1" thickTop="1" thickBot="1" x14ac:dyDescent="0.35">
      <c r="B4930" s="4057" t="s">
        <v>825</v>
      </c>
      <c r="C4930" s="4059"/>
      <c r="D4930" s="483"/>
      <c r="E4930" s="483"/>
      <c r="F4930" s="483"/>
      <c r="G4930" s="2"/>
    </row>
    <row r="4931" spans="1:7" ht="22.5" customHeight="1" thickBot="1" x14ac:dyDescent="0.35">
      <c r="B4931" s="490" t="s">
        <v>1821</v>
      </c>
      <c r="C4931" s="491" t="s">
        <v>826</v>
      </c>
      <c r="D4931" s="483"/>
      <c r="E4931" s="483"/>
      <c r="F4931" s="483"/>
      <c r="G4931" s="2"/>
    </row>
    <row r="4932" spans="1:7" ht="15.75" customHeight="1" x14ac:dyDescent="0.3">
      <c r="B4932" s="492" t="s">
        <v>827</v>
      </c>
      <c r="C4932" s="493">
        <v>29.99</v>
      </c>
      <c r="D4932" s="483"/>
      <c r="E4932" s="483"/>
      <c r="F4932" s="483"/>
      <c r="G4932" s="2"/>
    </row>
    <row r="4933" spans="1:7" ht="15.75" customHeight="1" thickBot="1" x14ac:dyDescent="0.35">
      <c r="B4933" s="494"/>
      <c r="C4933" s="495"/>
      <c r="D4933" s="483"/>
      <c r="E4933" s="483"/>
      <c r="F4933" s="483"/>
      <c r="G4933" s="2"/>
    </row>
    <row r="4934" spans="1:7" ht="15.75" customHeight="1" x14ac:dyDescent="0.3">
      <c r="B4934" s="484" t="s">
        <v>828</v>
      </c>
      <c r="C4934" s="485"/>
      <c r="D4934" s="483"/>
      <c r="E4934" s="483"/>
      <c r="F4934" s="483"/>
      <c r="G4934" s="2"/>
    </row>
    <row r="4935" spans="1:7" ht="15.75" customHeight="1" x14ac:dyDescent="0.3">
      <c r="B4935" s="486" t="s">
        <v>829</v>
      </c>
      <c r="C4935" s="487"/>
      <c r="D4935" s="483"/>
      <c r="E4935" s="483"/>
      <c r="F4935" s="483"/>
      <c r="G4935" s="2"/>
    </row>
    <row r="4936" spans="1:7" ht="15.75" customHeight="1" thickBot="1" x14ac:dyDescent="0.35">
      <c r="B4936" s="488"/>
      <c r="C4936" s="489"/>
      <c r="D4936" s="483"/>
      <c r="E4936" s="483"/>
      <c r="F4936" s="483"/>
      <c r="G4936" s="2"/>
    </row>
    <row r="4937" spans="1:7" ht="15.75" customHeight="1" thickTop="1" x14ac:dyDescent="0.3">
      <c r="B4937" s="4028" t="str">
        <f>+B4928</f>
        <v>.</v>
      </c>
      <c r="C4937" s="4028"/>
      <c r="D4937" s="483"/>
      <c r="E4937" s="483"/>
      <c r="F4937" s="483"/>
      <c r="G4937" s="2"/>
    </row>
    <row r="4938" spans="1:7" ht="13.5" thickBot="1" x14ac:dyDescent="0.25">
      <c r="A4938" s="4134"/>
      <c r="B4938" s="4134"/>
      <c r="C4938" s="4134"/>
      <c r="D4938" s="4134"/>
      <c r="E4938" s="4134"/>
      <c r="F4938" s="4134"/>
      <c r="G4938" s="2"/>
    </row>
    <row r="4939" spans="1:7" ht="13.5" thickTop="1" x14ac:dyDescent="0.2">
      <c r="B4939" s="4057" t="s">
        <v>1184</v>
      </c>
      <c r="C4939" s="4058"/>
      <c r="D4939" s="4059"/>
      <c r="E4939" s="2"/>
      <c r="F4939" s="2"/>
      <c r="G4939" s="2"/>
    </row>
    <row r="4940" spans="1:7" x14ac:dyDescent="0.2">
      <c r="B4940" s="380" t="s">
        <v>1162</v>
      </c>
      <c r="C4940" s="381" t="s">
        <v>2031</v>
      </c>
      <c r="D4940" s="330"/>
      <c r="E4940" s="2"/>
      <c r="F4940" s="2"/>
      <c r="G4940" s="2"/>
    </row>
    <row r="4941" spans="1:7" x14ac:dyDescent="0.2">
      <c r="B4941" s="343" t="s">
        <v>1185</v>
      </c>
      <c r="C4941" s="320">
        <v>49</v>
      </c>
      <c r="D4941" s="330"/>
      <c r="E4941" s="2"/>
      <c r="F4941" s="2"/>
      <c r="G4941" s="2"/>
    </row>
    <row r="4942" spans="1:7" x14ac:dyDescent="0.2">
      <c r="B4942" s="379"/>
      <c r="C4942" s="354"/>
      <c r="D4942" s="330"/>
      <c r="E4942" s="2"/>
      <c r="F4942" s="2"/>
      <c r="G4942" s="2"/>
    </row>
    <row r="4943" spans="1:7" x14ac:dyDescent="0.2">
      <c r="B4943" s="334" t="s">
        <v>1460</v>
      </c>
      <c r="C4943" s="280"/>
      <c r="D4943" s="330"/>
      <c r="E4943" s="2"/>
      <c r="F4943" s="2"/>
      <c r="G4943" s="2"/>
    </row>
    <row r="4944" spans="1:7" ht="13.5" thickBot="1" x14ac:dyDescent="0.25">
      <c r="B4944" s="335" t="s">
        <v>1186</v>
      </c>
      <c r="C4944" s="345"/>
      <c r="D4944" s="336"/>
      <c r="E4944" s="2"/>
      <c r="F4944" s="2"/>
      <c r="G4944" s="2"/>
    </row>
    <row r="4945" spans="2:7" ht="13.5" thickTop="1" x14ac:dyDescent="0.2">
      <c r="B4945" s="4028" t="str">
        <f>+B4937</f>
        <v>.</v>
      </c>
      <c r="C4945" s="4028"/>
      <c r="D4945" s="2"/>
      <c r="E4945" s="2"/>
      <c r="F4945" s="2"/>
      <c r="G4945" s="2"/>
    </row>
    <row r="4946" spans="2:7" ht="13.5" thickBot="1" x14ac:dyDescent="0.25">
      <c r="B4946" s="2"/>
      <c r="C4946" s="2"/>
      <c r="D4946" s="2"/>
      <c r="E4946" s="2"/>
      <c r="F4946" s="2"/>
      <c r="G4946" s="2"/>
    </row>
    <row r="4947" spans="2:7" ht="13.5" thickTop="1" x14ac:dyDescent="0.2">
      <c r="B4947" s="4066" t="s">
        <v>1178</v>
      </c>
      <c r="C4947" s="4067"/>
      <c r="D4947" s="4067"/>
      <c r="E4947" s="4067"/>
      <c r="F4947" s="4068"/>
      <c r="G4947" s="2"/>
    </row>
    <row r="4948" spans="2:7" x14ac:dyDescent="0.2">
      <c r="B4948" s="380" t="s">
        <v>1738</v>
      </c>
      <c r="C4948" s="385" t="s">
        <v>1179</v>
      </c>
      <c r="D4948" s="381" t="s">
        <v>1228</v>
      </c>
      <c r="E4948" s="385" t="s">
        <v>1180</v>
      </c>
      <c r="F4948" s="386" t="s">
        <v>1226</v>
      </c>
      <c r="G4948" s="2"/>
    </row>
    <row r="4949" spans="2:7" x14ac:dyDescent="0.2">
      <c r="B4949" s="361" t="s">
        <v>1181</v>
      </c>
      <c r="C4949" s="382">
        <v>400</v>
      </c>
      <c r="D4949" s="383" t="s">
        <v>1182</v>
      </c>
      <c r="E4949" s="384">
        <v>1E-4</v>
      </c>
      <c r="F4949" s="4071" t="s">
        <v>1183</v>
      </c>
      <c r="G4949" s="2"/>
    </row>
    <row r="4950" spans="2:7" x14ac:dyDescent="0.2">
      <c r="B4950" s="343"/>
      <c r="C4950" s="355"/>
      <c r="D4950" s="308"/>
      <c r="E4950" s="356"/>
      <c r="F4950" s="4072"/>
      <c r="G4950" s="2"/>
    </row>
    <row r="4951" spans="2:7" x14ac:dyDescent="0.2">
      <c r="B4951" s="334" t="s">
        <v>1461</v>
      </c>
      <c r="C4951" s="280"/>
      <c r="D4951" s="280"/>
      <c r="E4951" s="280"/>
      <c r="F4951" s="330"/>
      <c r="G4951" s="2"/>
    </row>
    <row r="4952" spans="2:7" ht="13.5" thickBot="1" x14ac:dyDescent="0.25">
      <c r="B4952" s="335"/>
      <c r="C4952" s="345"/>
      <c r="D4952" s="345"/>
      <c r="E4952" s="345"/>
      <c r="F4952" s="336"/>
      <c r="G4952" s="2"/>
    </row>
    <row r="4953" spans="2:7" ht="13.5" thickTop="1" x14ac:dyDescent="0.2">
      <c r="B4953" s="249" t="str">
        <f>+B4945</f>
        <v>.</v>
      </c>
      <c r="C4953" s="2"/>
      <c r="D4953" s="2"/>
      <c r="E4953" s="2"/>
      <c r="F4953" s="2"/>
      <c r="G4953" s="2"/>
    </row>
    <row r="4954" spans="2:7" ht="13.5" thickBot="1" x14ac:dyDescent="0.25">
      <c r="B4954" s="2"/>
      <c r="C4954" s="2"/>
      <c r="D4954" s="2"/>
      <c r="E4954" s="2"/>
      <c r="F4954" s="2"/>
      <c r="G4954" s="2"/>
    </row>
    <row r="4955" spans="2:7" ht="13.5" thickTop="1" x14ac:dyDescent="0.2">
      <c r="B4955" s="4057" t="s">
        <v>169</v>
      </c>
      <c r="C4955" s="4058"/>
      <c r="D4955" s="4058"/>
      <c r="E4955" s="4059"/>
      <c r="F4955" s="2"/>
      <c r="G4955" s="2"/>
    </row>
    <row r="4956" spans="2:7" x14ac:dyDescent="0.2">
      <c r="B4956" s="346" t="s">
        <v>1172</v>
      </c>
      <c r="C4956" s="347"/>
      <c r="D4956" s="347"/>
      <c r="E4956" s="333"/>
      <c r="F4956" s="2"/>
      <c r="G4956" s="2"/>
    </row>
    <row r="4957" spans="2:7" x14ac:dyDescent="0.2">
      <c r="B4957" s="348"/>
      <c r="C4957" s="300"/>
      <c r="D4957" s="300"/>
      <c r="E4957" s="339"/>
      <c r="F4957" s="2"/>
      <c r="G4957" s="2"/>
    </row>
    <row r="4958" spans="2:7" x14ac:dyDescent="0.2">
      <c r="B4958" s="349" t="s">
        <v>173</v>
      </c>
      <c r="C4958" s="300"/>
      <c r="D4958" s="300"/>
      <c r="E4958" s="339"/>
      <c r="F4958" s="2"/>
      <c r="G4958" s="2"/>
    </row>
    <row r="4959" spans="2:7" x14ac:dyDescent="0.2">
      <c r="B4959" s="350" t="s">
        <v>2031</v>
      </c>
      <c r="C4959" s="351">
        <v>69</v>
      </c>
      <c r="D4959" s="300"/>
      <c r="E4959" s="339"/>
      <c r="F4959" s="2"/>
      <c r="G4959" s="2"/>
    </row>
    <row r="4960" spans="2:7" x14ac:dyDescent="0.2">
      <c r="B4960" s="338" t="s">
        <v>1177</v>
      </c>
      <c r="C4960" s="351"/>
      <c r="D4960" s="300"/>
      <c r="E4960" s="339"/>
      <c r="F4960" s="2"/>
      <c r="G4960" s="2"/>
    </row>
    <row r="4961" spans="2:7" ht="12.75" customHeight="1" x14ac:dyDescent="0.2">
      <c r="B4961" s="4088" t="s">
        <v>2861</v>
      </c>
      <c r="C4961" s="4089"/>
      <c r="D4961" s="4089"/>
      <c r="E4961" s="4090"/>
      <c r="F4961" s="2"/>
      <c r="G4961" s="2"/>
    </row>
    <row r="4962" spans="2:7" x14ac:dyDescent="0.2">
      <c r="B4962" s="334"/>
      <c r="C4962" s="280"/>
      <c r="D4962" s="280"/>
      <c r="E4962" s="330"/>
      <c r="F4962" s="2"/>
      <c r="G4962" s="2"/>
    </row>
    <row r="4963" spans="2:7" x14ac:dyDescent="0.2">
      <c r="B4963" s="352" t="s">
        <v>1173</v>
      </c>
      <c r="C4963" s="280"/>
      <c r="D4963" s="280"/>
      <c r="E4963" s="330"/>
      <c r="F4963" s="2"/>
      <c r="G4963" s="2"/>
    </row>
    <row r="4964" spans="2:7" x14ac:dyDescent="0.2">
      <c r="B4964" s="352"/>
      <c r="C4964" s="280"/>
      <c r="D4964" s="280"/>
      <c r="E4964" s="330"/>
      <c r="F4964" s="2"/>
      <c r="G4964" s="2"/>
    </row>
    <row r="4965" spans="2:7" ht="12.75" customHeight="1" x14ac:dyDescent="0.2">
      <c r="B4965" s="4122" t="s">
        <v>1174</v>
      </c>
      <c r="C4965" s="4123"/>
      <c r="D4965" s="4123"/>
      <c r="E4965" s="4124"/>
      <c r="F4965" s="2"/>
      <c r="G4965" s="2"/>
    </row>
    <row r="4966" spans="2:7" x14ac:dyDescent="0.2">
      <c r="B4966" s="353" t="s">
        <v>2031</v>
      </c>
      <c r="C4966" s="354">
        <v>89</v>
      </c>
      <c r="D4966" s="280"/>
      <c r="E4966" s="330"/>
      <c r="F4966" s="2"/>
      <c r="G4966" s="2"/>
    </row>
    <row r="4967" spans="2:7" x14ac:dyDescent="0.2">
      <c r="B4967" s="334" t="str">
        <f>+B4960</f>
        <v xml:space="preserve">Valor no incluye impuestos </v>
      </c>
      <c r="C4967" s="354"/>
      <c r="D4967" s="280"/>
      <c r="E4967" s="330"/>
      <c r="F4967" s="2"/>
      <c r="G4967" s="2"/>
    </row>
    <row r="4968" spans="2:7" ht="12.75" customHeight="1" x14ac:dyDescent="0.2">
      <c r="B4968" s="4085" t="s">
        <v>1175</v>
      </c>
      <c r="C4968" s="4086"/>
      <c r="D4968" s="4086"/>
      <c r="E4968" s="4087"/>
      <c r="F4968" s="2"/>
      <c r="G4968" s="2"/>
    </row>
    <row r="4969" spans="2:7" ht="12.75" customHeight="1" x14ac:dyDescent="0.2">
      <c r="B4969" s="4050" t="s">
        <v>2862</v>
      </c>
      <c r="C4969" s="4051"/>
      <c r="D4969" s="4051"/>
      <c r="E4969" s="4052"/>
      <c r="F4969" s="2"/>
      <c r="G4969" s="2"/>
    </row>
    <row r="4970" spans="2:7" ht="13.5" thickBot="1" x14ac:dyDescent="0.25">
      <c r="B4970" s="335" t="s">
        <v>1176</v>
      </c>
      <c r="C4970" s="345"/>
      <c r="D4970" s="345"/>
      <c r="E4970" s="336"/>
      <c r="F4970" s="2"/>
      <c r="G4970" s="2"/>
    </row>
    <row r="4971" spans="2:7" ht="13.5" thickTop="1" x14ac:dyDescent="0.2">
      <c r="B4971" s="4028" t="str">
        <f>+B4953</f>
        <v>.</v>
      </c>
      <c r="C4971" s="4028"/>
      <c r="D4971" s="2"/>
      <c r="E4971" s="2"/>
      <c r="F4971" s="2"/>
      <c r="G4971" s="2"/>
    </row>
    <row r="4972" spans="2:7" ht="13.5" thickBot="1" x14ac:dyDescent="0.25">
      <c r="B4972" s="2"/>
      <c r="C4972" s="2"/>
      <c r="D4972" s="2"/>
      <c r="E4972" s="2"/>
      <c r="F4972" s="2"/>
      <c r="G4972" s="2"/>
    </row>
    <row r="4973" spans="2:7" ht="13.5" thickTop="1" x14ac:dyDescent="0.2">
      <c r="B4973" s="4057" t="s">
        <v>2260</v>
      </c>
      <c r="C4973" s="4058"/>
      <c r="D4973" s="4058"/>
      <c r="E4973" s="4058"/>
      <c r="F4973" s="4059"/>
      <c r="G4973" s="2"/>
    </row>
    <row r="4974" spans="2:7" x14ac:dyDescent="0.2">
      <c r="B4974" s="340"/>
      <c r="C4974" s="341"/>
      <c r="D4974" s="341"/>
      <c r="E4974" s="341"/>
      <c r="F4974" s="342"/>
      <c r="G4974" s="2"/>
    </row>
    <row r="4975" spans="2:7" x14ac:dyDescent="0.2">
      <c r="B4975" s="4080" t="s">
        <v>2261</v>
      </c>
      <c r="C4975" s="4081"/>
      <c r="D4975" s="4081"/>
      <c r="E4975" s="4081"/>
      <c r="F4975" s="4082"/>
      <c r="G4975" s="2"/>
    </row>
    <row r="4976" spans="2:7" ht="25.5" x14ac:dyDescent="0.2">
      <c r="B4976" s="387" t="s">
        <v>1226</v>
      </c>
      <c r="C4976" s="388" t="s">
        <v>1162</v>
      </c>
      <c r="D4976" s="389" t="s">
        <v>1168</v>
      </c>
      <c r="E4976" s="388" t="s">
        <v>1169</v>
      </c>
      <c r="F4976" s="390" t="s">
        <v>1163</v>
      </c>
      <c r="G4976" s="2"/>
    </row>
    <row r="4977" spans="2:7" x14ac:dyDescent="0.2">
      <c r="B4977" s="343" t="s">
        <v>1170</v>
      </c>
      <c r="C4977" s="344" t="s">
        <v>1171</v>
      </c>
      <c r="D4977" s="320">
        <v>0.15</v>
      </c>
      <c r="E4977" s="344" t="s">
        <v>2516</v>
      </c>
      <c r="F4977" s="362" t="s">
        <v>1166</v>
      </c>
      <c r="G4977" s="2"/>
    </row>
    <row r="4978" spans="2:7" x14ac:dyDescent="0.2">
      <c r="B4978" s="334" t="s">
        <v>1167</v>
      </c>
      <c r="C4978" s="280"/>
      <c r="D4978" s="280"/>
      <c r="E4978" s="280"/>
      <c r="F4978" s="330"/>
      <c r="G4978" s="2"/>
    </row>
    <row r="4979" spans="2:7" ht="13.5" thickBot="1" x14ac:dyDescent="0.25">
      <c r="B4979" s="335"/>
      <c r="C4979" s="345"/>
      <c r="D4979" s="345"/>
      <c r="E4979" s="345"/>
      <c r="F4979" s="336"/>
      <c r="G4979" s="2"/>
    </row>
    <row r="4980" spans="2:7" ht="13.5" thickTop="1" x14ac:dyDescent="0.2">
      <c r="B4980" s="4066" t="s">
        <v>2261</v>
      </c>
      <c r="C4980" s="4067"/>
      <c r="D4980" s="4067"/>
      <c r="E4980" s="4067"/>
      <c r="F4980" s="4068"/>
      <c r="G4980" s="2"/>
    </row>
    <row r="4981" spans="2:7" x14ac:dyDescent="0.2">
      <c r="B4981" s="391" t="s">
        <v>1821</v>
      </c>
      <c r="C4981" s="381" t="s">
        <v>1162</v>
      </c>
      <c r="D4981" s="381" t="s">
        <v>1160</v>
      </c>
      <c r="E4981" s="381" t="s">
        <v>1228</v>
      </c>
      <c r="F4981" s="386" t="s">
        <v>1163</v>
      </c>
      <c r="G4981" s="2"/>
    </row>
    <row r="4982" spans="2:7" x14ac:dyDescent="0.2">
      <c r="B4982" s="363" t="s">
        <v>1164</v>
      </c>
      <c r="C4982" s="344" t="s">
        <v>1165</v>
      </c>
      <c r="D4982" s="320">
        <v>0.2</v>
      </c>
      <c r="E4982" s="344" t="s">
        <v>2493</v>
      </c>
      <c r="F4982" s="362" t="s">
        <v>1166</v>
      </c>
      <c r="G4982" s="2"/>
    </row>
    <row r="4983" spans="2:7" x14ac:dyDescent="0.2">
      <c r="B4983" s="334"/>
      <c r="C4983" s="280"/>
      <c r="D4983" s="280"/>
      <c r="E4983" s="280"/>
      <c r="F4983" s="330"/>
      <c r="G4983" s="2"/>
    </row>
    <row r="4984" spans="2:7" ht="13.5" thickBot="1" x14ac:dyDescent="0.25">
      <c r="B4984" s="335" t="s">
        <v>1461</v>
      </c>
      <c r="C4984" s="345"/>
      <c r="D4984" s="345"/>
      <c r="E4984" s="345"/>
      <c r="F4984" s="336"/>
      <c r="G4984" s="2"/>
    </row>
    <row r="4985" spans="2:7" ht="13.5" thickTop="1" x14ac:dyDescent="0.2">
      <c r="B4985" s="4028" t="str">
        <f>+B4971</f>
        <v>.</v>
      </c>
      <c r="C4985" s="4028"/>
      <c r="D4985" s="2"/>
      <c r="E4985" s="2"/>
      <c r="F4985" s="2"/>
      <c r="G4985" s="2"/>
    </row>
    <row r="4986" spans="2:7" ht="13.5" thickBot="1" x14ac:dyDescent="0.25">
      <c r="B4986" s="2"/>
      <c r="C4986" s="2"/>
      <c r="D4986" s="2"/>
      <c r="E4986" s="2"/>
      <c r="F4986" s="2"/>
      <c r="G4986" s="2"/>
    </row>
    <row r="4987" spans="2:7" ht="13.5" thickTop="1" x14ac:dyDescent="0.2">
      <c r="B4987" s="4057" t="s">
        <v>2134</v>
      </c>
      <c r="C4987" s="4059"/>
      <c r="D4987"/>
      <c r="E4987"/>
      <c r="F4987"/>
      <c r="G4987" s="2"/>
    </row>
    <row r="4988" spans="2:7" x14ac:dyDescent="0.2">
      <c r="B4988" s="334"/>
      <c r="C4988" s="330"/>
      <c r="D4988"/>
      <c r="E4988"/>
      <c r="F4988"/>
      <c r="G4988" s="2"/>
    </row>
    <row r="4989" spans="2:7" x14ac:dyDescent="0.2">
      <c r="B4989" s="393" t="s">
        <v>1161</v>
      </c>
      <c r="C4989" s="394" t="s">
        <v>2135</v>
      </c>
      <c r="D4989"/>
      <c r="E4989"/>
      <c r="F4989"/>
      <c r="G4989" s="2"/>
    </row>
    <row r="4990" spans="2:7" x14ac:dyDescent="0.2">
      <c r="B4990" s="392" t="s">
        <v>361</v>
      </c>
      <c r="C4990" s="366">
        <v>0.05</v>
      </c>
      <c r="D4990"/>
      <c r="E4990"/>
      <c r="F4990"/>
      <c r="G4990" s="2"/>
    </row>
    <row r="4991" spans="2:7" x14ac:dyDescent="0.2">
      <c r="B4991" s="337" t="s">
        <v>363</v>
      </c>
      <c r="C4991" s="366">
        <v>0.2</v>
      </c>
      <c r="D4991"/>
      <c r="E4991"/>
      <c r="F4991"/>
      <c r="G4991" s="2"/>
    </row>
    <row r="4992" spans="2:7" x14ac:dyDescent="0.2">
      <c r="B4992" s="337" t="s">
        <v>2136</v>
      </c>
      <c r="C4992" s="367">
        <v>0.2</v>
      </c>
      <c r="D4992"/>
      <c r="E4992"/>
      <c r="F4992"/>
      <c r="G4992" s="2"/>
    </row>
    <row r="4993" spans="1:12" x14ac:dyDescent="0.2">
      <c r="B4993" s="337" t="s">
        <v>363</v>
      </c>
      <c r="C4993" s="367">
        <v>0.1</v>
      </c>
      <c r="D4993"/>
      <c r="E4993"/>
      <c r="F4993"/>
      <c r="G4993" s="2"/>
    </row>
    <row r="4994" spans="1:12" x14ac:dyDescent="0.2">
      <c r="B4994" s="337" t="s">
        <v>2137</v>
      </c>
      <c r="C4994" s="367">
        <v>0.3</v>
      </c>
      <c r="D4994"/>
      <c r="E4994"/>
      <c r="F4994"/>
      <c r="G4994" s="2"/>
    </row>
    <row r="4995" spans="1:12" x14ac:dyDescent="0.2">
      <c r="B4995" s="338" t="s">
        <v>365</v>
      </c>
      <c r="C4995" s="339"/>
      <c r="D4995"/>
      <c r="E4995"/>
      <c r="F4995"/>
      <c r="G4995" s="2"/>
    </row>
    <row r="4996" spans="1:12" ht="13.5" thickBot="1" x14ac:dyDescent="0.25">
      <c r="B4996" s="364" t="s">
        <v>1461</v>
      </c>
      <c r="C4996" s="365"/>
      <c r="D4996"/>
      <c r="E4996"/>
      <c r="F4996"/>
      <c r="G4996" s="2"/>
    </row>
    <row r="4997" spans="1:12" ht="13.5" thickTop="1" x14ac:dyDescent="0.2">
      <c r="B4997" s="4028" t="str">
        <f>+B4985</f>
        <v>.</v>
      </c>
      <c r="C4997" s="4028"/>
      <c r="D4997"/>
      <c r="E4997"/>
      <c r="F4997"/>
      <c r="G4997" s="2"/>
    </row>
    <row r="4998" spans="1:12" ht="13.5" thickBot="1" x14ac:dyDescent="0.25"/>
    <row r="4999" spans="1:12" ht="13.5" thickTop="1" x14ac:dyDescent="0.2">
      <c r="B4999" s="3967" t="s">
        <v>2028</v>
      </c>
      <c r="C4999" s="3968"/>
      <c r="D4999" s="3968"/>
      <c r="E4999" s="3968"/>
      <c r="F4999" s="3968"/>
      <c r="G4999" s="3968"/>
      <c r="H4999" s="3968"/>
      <c r="I4999" s="3968"/>
      <c r="J4999" s="3968"/>
      <c r="K4999" s="3968"/>
      <c r="L4999" s="3969"/>
    </row>
    <row r="5000" spans="1:12" ht="51" x14ac:dyDescent="0.2">
      <c r="A5000" s="256"/>
      <c r="B5000" s="395" t="s">
        <v>2029</v>
      </c>
      <c r="C5000" s="396" t="s">
        <v>2030</v>
      </c>
      <c r="D5000" s="359" t="s">
        <v>2031</v>
      </c>
      <c r="E5000" s="359" t="s">
        <v>2032</v>
      </c>
      <c r="F5000" s="359" t="s">
        <v>2033</v>
      </c>
      <c r="G5000" s="359" t="s">
        <v>2034</v>
      </c>
      <c r="H5000" s="359" t="s">
        <v>2035</v>
      </c>
      <c r="I5000" s="359" t="s">
        <v>2036</v>
      </c>
      <c r="J5000" s="397" t="s">
        <v>2037</v>
      </c>
      <c r="K5000" s="359" t="s">
        <v>2038</v>
      </c>
      <c r="L5000" s="398" t="s">
        <v>2039</v>
      </c>
    </row>
    <row r="5001" spans="1:12" x14ac:dyDescent="0.2">
      <c r="A5001" s="256"/>
      <c r="B5001" s="277" t="s">
        <v>2040</v>
      </c>
      <c r="C5001" s="372" t="s">
        <v>2041</v>
      </c>
      <c r="D5001" s="370">
        <v>10</v>
      </c>
      <c r="E5001" s="369">
        <v>9.5000000000000001E-2</v>
      </c>
      <c r="F5001" s="370">
        <v>0.25</v>
      </c>
      <c r="G5001" s="370">
        <v>0.05</v>
      </c>
      <c r="H5001" s="273" t="s">
        <v>2042</v>
      </c>
      <c r="I5001" s="273" t="s">
        <v>2043</v>
      </c>
      <c r="J5001" s="273" t="s">
        <v>2044</v>
      </c>
      <c r="K5001" s="46">
        <v>20</v>
      </c>
      <c r="L5001" s="271" t="s">
        <v>2045</v>
      </c>
    </row>
    <row r="5002" spans="1:12" x14ac:dyDescent="0.2">
      <c r="B5002" s="42" t="s">
        <v>2046</v>
      </c>
      <c r="C5002" s="43" t="s">
        <v>2041</v>
      </c>
      <c r="D5002" s="368">
        <v>20</v>
      </c>
      <c r="E5002" s="369">
        <v>0.09</v>
      </c>
      <c r="F5002" s="370">
        <v>0.25</v>
      </c>
      <c r="G5002" s="370">
        <v>0.05</v>
      </c>
      <c r="H5002" s="179" t="s">
        <v>2047</v>
      </c>
      <c r="I5002" s="179" t="s">
        <v>2048</v>
      </c>
      <c r="J5002" s="179" t="s">
        <v>2049</v>
      </c>
      <c r="K5002" s="46">
        <v>50</v>
      </c>
      <c r="L5002" s="371" t="s">
        <v>2045</v>
      </c>
    </row>
    <row r="5003" spans="1:12" x14ac:dyDescent="0.2">
      <c r="B5003" s="42" t="s">
        <v>2050</v>
      </c>
      <c r="C5003" s="43" t="s">
        <v>2041</v>
      </c>
      <c r="D5003" s="368">
        <v>30</v>
      </c>
      <c r="E5003" s="369">
        <v>0.08</v>
      </c>
      <c r="F5003" s="370">
        <v>0.25</v>
      </c>
      <c r="G5003" s="370">
        <v>0.05</v>
      </c>
      <c r="H5003" s="179" t="s">
        <v>2051</v>
      </c>
      <c r="I5003" s="179" t="s">
        <v>2052</v>
      </c>
      <c r="J5003" s="179" t="s">
        <v>2053</v>
      </c>
      <c r="K5003" s="46">
        <v>70</v>
      </c>
      <c r="L5003" s="371" t="s">
        <v>2045</v>
      </c>
    </row>
    <row r="5004" spans="1:12" x14ac:dyDescent="0.2">
      <c r="B5004" s="7"/>
      <c r="C5004" s="1"/>
      <c r="D5004" s="1"/>
      <c r="E5004" s="1"/>
      <c r="F5004" s="1"/>
      <c r="G5004" s="1"/>
      <c r="H5004" s="1"/>
      <c r="I5004" s="1"/>
      <c r="J5004" s="1"/>
      <c r="K5004" s="1"/>
      <c r="L5004" s="8"/>
    </row>
    <row r="5005" spans="1:12" ht="12" customHeight="1" thickBot="1" x14ac:dyDescent="0.25">
      <c r="B5005" s="3" t="s">
        <v>1461</v>
      </c>
      <c r="C5005" s="4"/>
      <c r="D5005" s="4"/>
      <c r="E5005" s="4"/>
      <c r="F5005" s="4"/>
      <c r="G5005" s="4"/>
      <c r="H5005" s="4"/>
      <c r="I5005" s="4"/>
      <c r="J5005" s="4"/>
      <c r="K5005" s="4"/>
      <c r="L5005" s="5"/>
    </row>
    <row r="5006" spans="1:12" ht="13.5" thickTop="1" x14ac:dyDescent="0.2">
      <c r="B5006" s="4028" t="str">
        <f>+B4997</f>
        <v>.</v>
      </c>
      <c r="C5006" s="4028"/>
    </row>
    <row r="5007" spans="1:12" ht="13.5" thickBot="1" x14ac:dyDescent="0.25"/>
    <row r="5008" spans="1:12" ht="13.5" thickTop="1" x14ac:dyDescent="0.2">
      <c r="B5008" s="4004" t="s">
        <v>2054</v>
      </c>
      <c r="C5008" s="4005"/>
      <c r="D5008" s="4006"/>
    </row>
    <row r="5009" spans="1:6" x14ac:dyDescent="0.2">
      <c r="B5009" s="402" t="s">
        <v>1161</v>
      </c>
      <c r="C5009" s="403" t="s">
        <v>2563</v>
      </c>
      <c r="D5009" s="404" t="s">
        <v>2564</v>
      </c>
    </row>
    <row r="5010" spans="1:6" x14ac:dyDescent="0.2">
      <c r="B5010" s="399" t="s">
        <v>361</v>
      </c>
      <c r="C5010" s="400">
        <v>0.05</v>
      </c>
      <c r="D5010" s="401">
        <f>+C5010*1.12</f>
        <v>5.6000000000000008E-2</v>
      </c>
    </row>
    <row r="5011" spans="1:6" x14ac:dyDescent="0.2">
      <c r="B5011" s="15" t="s">
        <v>362</v>
      </c>
      <c r="C5011" s="373">
        <v>0.05</v>
      </c>
      <c r="D5011" s="376">
        <f>+C5011*1.12</f>
        <v>5.6000000000000008E-2</v>
      </c>
    </row>
    <row r="5012" spans="1:6" x14ac:dyDescent="0.2">
      <c r="B5012" s="15" t="s">
        <v>363</v>
      </c>
      <c r="C5012" s="373">
        <v>0.1</v>
      </c>
      <c r="D5012" s="376">
        <f>+C5012*1.12</f>
        <v>0.11200000000000002</v>
      </c>
    </row>
    <row r="5013" spans="1:6" x14ac:dyDescent="0.2">
      <c r="B5013" s="15" t="s">
        <v>364</v>
      </c>
      <c r="C5013" s="373">
        <v>0.3</v>
      </c>
      <c r="D5013" s="376">
        <f>+C5013*1.12</f>
        <v>0.33600000000000002</v>
      </c>
    </row>
    <row r="5014" spans="1:6" ht="17.25" customHeight="1" x14ac:dyDescent="0.2">
      <c r="B5014" s="18" t="s">
        <v>365</v>
      </c>
      <c r="C5014" s="24"/>
      <c r="D5014" s="23"/>
    </row>
    <row r="5015" spans="1:6" ht="13.5" thickBot="1" x14ac:dyDescent="0.25">
      <c r="B5015" s="374" t="s">
        <v>1461</v>
      </c>
      <c r="C5015" s="154"/>
      <c r="D5015" s="155"/>
    </row>
    <row r="5016" spans="1:6" ht="13.5" thickTop="1" x14ac:dyDescent="0.2">
      <c r="A5016" s="258"/>
      <c r="B5016" s="4133" t="str">
        <f>+B5006</f>
        <v>.</v>
      </c>
      <c r="C5016" s="4133"/>
    </row>
    <row r="5017" spans="1:6" ht="13.5" thickBot="1" x14ac:dyDescent="0.25"/>
    <row r="5018" spans="1:6" ht="13.5" thickTop="1" x14ac:dyDescent="0.2">
      <c r="B5018" s="4004" t="s">
        <v>1741</v>
      </c>
      <c r="C5018" s="4006"/>
      <c r="D5018"/>
      <c r="E5018" s="97"/>
      <c r="F5018"/>
    </row>
    <row r="5019" spans="1:6" x14ac:dyDescent="0.2">
      <c r="B5019" s="274" t="s">
        <v>1742</v>
      </c>
      <c r="C5019" s="407" t="s">
        <v>1623</v>
      </c>
      <c r="D5019"/>
      <c r="E5019"/>
      <c r="F5019"/>
    </row>
    <row r="5020" spans="1:6" x14ac:dyDescent="0.2">
      <c r="B5020" s="42" t="s">
        <v>141</v>
      </c>
      <c r="C5020" s="375">
        <v>125</v>
      </c>
      <c r="D5020"/>
      <c r="E5020" s="97"/>
      <c r="F5020"/>
    </row>
    <row r="5021" spans="1:6" ht="25.5" x14ac:dyDescent="0.2">
      <c r="B5021" s="42" t="s">
        <v>142</v>
      </c>
      <c r="C5021" s="375">
        <v>35</v>
      </c>
      <c r="D5021"/>
      <c r="E5021"/>
      <c r="F5021"/>
    </row>
    <row r="5022" spans="1:6" x14ac:dyDescent="0.2">
      <c r="B5022" s="42" t="s">
        <v>143</v>
      </c>
      <c r="C5022" s="375">
        <v>87</v>
      </c>
      <c r="D5022"/>
      <c r="E5022"/>
      <c r="F5022"/>
    </row>
    <row r="5023" spans="1:6" x14ac:dyDescent="0.2">
      <c r="B5023" s="42" t="s">
        <v>144</v>
      </c>
      <c r="C5023" s="375">
        <v>3</v>
      </c>
      <c r="D5023"/>
      <c r="E5023"/>
      <c r="F5023"/>
    </row>
    <row r="5024" spans="1:6" x14ac:dyDescent="0.2">
      <c r="B5024" s="42" t="s">
        <v>145</v>
      </c>
      <c r="C5024" s="375">
        <v>0.1</v>
      </c>
      <c r="D5024"/>
      <c r="E5024"/>
      <c r="F5024"/>
    </row>
    <row r="5025" spans="2:6" x14ac:dyDescent="0.2">
      <c r="B5025" s="42" t="s">
        <v>146</v>
      </c>
      <c r="C5025" s="375">
        <v>0.25</v>
      </c>
      <c r="D5025"/>
      <c r="E5025"/>
      <c r="F5025"/>
    </row>
    <row r="5026" spans="2:6" x14ac:dyDescent="0.2">
      <c r="B5026" s="42" t="s">
        <v>147</v>
      </c>
      <c r="C5026" s="375">
        <v>0.15</v>
      </c>
      <c r="D5026"/>
      <c r="E5026"/>
      <c r="F5026"/>
    </row>
    <row r="5027" spans="2:6" x14ac:dyDescent="0.2">
      <c r="B5027" s="10"/>
      <c r="C5027" s="96"/>
      <c r="D5027"/>
      <c r="E5027"/>
      <c r="F5027"/>
    </row>
    <row r="5028" spans="2:6" ht="17.25" customHeight="1" thickBot="1" x14ac:dyDescent="0.25">
      <c r="B5028" s="4083" t="s">
        <v>1461</v>
      </c>
      <c r="C5028" s="4084"/>
      <c r="D5028"/>
      <c r="E5028"/>
      <c r="F5028"/>
    </row>
    <row r="5029" spans="2:6" ht="13.5" thickTop="1" x14ac:dyDescent="0.2">
      <c r="B5029" s="4028" t="str">
        <f>+B5016</f>
        <v>.</v>
      </c>
      <c r="C5029" s="4028"/>
      <c r="D5029"/>
      <c r="E5029"/>
      <c r="F5029"/>
    </row>
    <row r="5030" spans="2:6" ht="13.5" thickBot="1" x14ac:dyDescent="0.25"/>
    <row r="5031" spans="2:6" ht="13.5" thickTop="1" x14ac:dyDescent="0.2">
      <c r="B5031" s="3967" t="s">
        <v>148</v>
      </c>
      <c r="C5031" s="3968"/>
      <c r="D5031" s="3968"/>
      <c r="E5031" s="3968"/>
      <c r="F5031" s="3969"/>
    </row>
    <row r="5032" spans="2:6" x14ac:dyDescent="0.2">
      <c r="B5032" s="408"/>
      <c r="C5032" s="157"/>
      <c r="D5032" s="4019" t="s">
        <v>1624</v>
      </c>
      <c r="E5032" s="4020"/>
      <c r="F5032" s="4021"/>
    </row>
    <row r="5033" spans="2:6" ht="25.5" x14ac:dyDescent="0.2">
      <c r="B5033" s="409" t="s">
        <v>149</v>
      </c>
      <c r="C5033" s="359" t="s">
        <v>1710</v>
      </c>
      <c r="D5033" s="359" t="s">
        <v>150</v>
      </c>
      <c r="E5033" s="359" t="s">
        <v>151</v>
      </c>
      <c r="F5033" s="406" t="s">
        <v>152</v>
      </c>
    </row>
    <row r="5034" spans="2:6" x14ac:dyDescent="0.2">
      <c r="B5034" s="378">
        <v>10</v>
      </c>
      <c r="C5034" s="368">
        <v>5</v>
      </c>
      <c r="D5034" s="377">
        <v>50</v>
      </c>
      <c r="E5034" s="98">
        <v>10</v>
      </c>
      <c r="F5034" s="410">
        <v>1</v>
      </c>
    </row>
    <row r="5035" spans="2:6" x14ac:dyDescent="0.2">
      <c r="B5035" s="378">
        <v>20</v>
      </c>
      <c r="C5035" s="368">
        <v>5</v>
      </c>
      <c r="D5035" s="377">
        <v>50</v>
      </c>
      <c r="E5035" s="98">
        <v>10</v>
      </c>
      <c r="F5035" s="410">
        <v>1</v>
      </c>
    </row>
    <row r="5036" spans="2:6" x14ac:dyDescent="0.2">
      <c r="B5036" s="378">
        <v>30</v>
      </c>
      <c r="C5036" s="368">
        <v>5</v>
      </c>
      <c r="D5036" s="377">
        <v>50</v>
      </c>
      <c r="E5036" s="98">
        <v>10</v>
      </c>
      <c r="F5036" s="410">
        <v>1</v>
      </c>
    </row>
    <row r="5037" spans="2:6" ht="12.75" customHeight="1" x14ac:dyDescent="0.2">
      <c r="B5037" s="4022" t="s">
        <v>153</v>
      </c>
      <c r="C5037" s="4023"/>
      <c r="D5037" s="4023"/>
      <c r="E5037" s="4023"/>
      <c r="F5037" s="4024"/>
    </row>
    <row r="5038" spans="2:6" ht="12.75" customHeight="1" x14ac:dyDescent="0.2">
      <c r="B5038" s="4016" t="s">
        <v>154</v>
      </c>
      <c r="C5038" s="4017"/>
      <c r="D5038" s="4017"/>
      <c r="E5038" s="4017"/>
      <c r="F5038" s="4018"/>
    </row>
    <row r="5039" spans="2:6" ht="12.75" customHeight="1" x14ac:dyDescent="0.2">
      <c r="B5039" s="4016" t="s">
        <v>155</v>
      </c>
      <c r="C5039" s="4017"/>
      <c r="D5039" s="4017"/>
      <c r="E5039" s="4017"/>
      <c r="F5039" s="4018"/>
    </row>
    <row r="5040" spans="2:6" ht="12.75" customHeight="1" x14ac:dyDescent="0.2">
      <c r="B5040" s="4016" t="s">
        <v>156</v>
      </c>
      <c r="C5040" s="4017"/>
      <c r="D5040" s="4017"/>
      <c r="E5040" s="4017"/>
      <c r="F5040" s="4018"/>
    </row>
    <row r="5041" spans="2:6" ht="13.5" customHeight="1" thickBot="1" x14ac:dyDescent="0.25">
      <c r="B5041" s="4083" t="s">
        <v>52</v>
      </c>
      <c r="C5041" s="4138"/>
      <c r="D5041" s="4138"/>
      <c r="E5041" s="4138"/>
      <c r="F5041" s="4139"/>
    </row>
    <row r="5042" spans="2:6" ht="13.5" thickTop="1" x14ac:dyDescent="0.2">
      <c r="B5042" s="4032" t="str">
        <f>+B5029</f>
        <v>.</v>
      </c>
      <c r="C5042" s="4032"/>
    </row>
    <row r="5043" spans="2:6" ht="13.5" thickBot="1" x14ac:dyDescent="0.25"/>
    <row r="5044" spans="2:6" ht="13.5" thickTop="1" x14ac:dyDescent="0.2">
      <c r="B5044" s="4004" t="s">
        <v>166</v>
      </c>
      <c r="C5044" s="4006"/>
    </row>
    <row r="5045" spans="2:6" x14ac:dyDescent="0.2">
      <c r="B5045" s="7" t="s">
        <v>368</v>
      </c>
      <c r="C5045" s="8"/>
    </row>
    <row r="5046" spans="2:6" x14ac:dyDescent="0.2">
      <c r="B5046" s="274" t="s">
        <v>369</v>
      </c>
      <c r="C5046" s="276" t="s">
        <v>1622</v>
      </c>
    </row>
    <row r="5047" spans="2:6" x14ac:dyDescent="0.2">
      <c r="B5047" s="411" t="s">
        <v>371</v>
      </c>
      <c r="C5047" s="375">
        <v>14.99</v>
      </c>
    </row>
    <row r="5048" spans="2:6" x14ac:dyDescent="0.2">
      <c r="B5048" s="411" t="s">
        <v>372</v>
      </c>
      <c r="C5048" s="375">
        <v>19.989999999999998</v>
      </c>
    </row>
    <row r="5049" spans="2:6" x14ac:dyDescent="0.2">
      <c r="B5049" s="411" t="s">
        <v>167</v>
      </c>
      <c r="C5049" s="375">
        <v>29.99</v>
      </c>
    </row>
    <row r="5050" spans="2:6" x14ac:dyDescent="0.2">
      <c r="B5050" s="18" t="s">
        <v>52</v>
      </c>
      <c r="C5050" s="8"/>
    </row>
    <row r="5051" spans="2:6" ht="15.75" customHeight="1" thickBot="1" x14ac:dyDescent="0.25">
      <c r="B5051" s="3" t="s">
        <v>168</v>
      </c>
      <c r="C5051" s="5"/>
    </row>
    <row r="5052" spans="2:6" ht="13.5" thickTop="1" x14ac:dyDescent="0.2">
      <c r="B5052" s="4028" t="str">
        <f>+B5042</f>
        <v>.</v>
      </c>
      <c r="C5052" s="4028"/>
    </row>
    <row r="5053" spans="2:6" ht="13.5" thickBot="1" x14ac:dyDescent="0.25"/>
    <row r="5054" spans="2:6" ht="13.5" thickTop="1" x14ac:dyDescent="0.2">
      <c r="B5054" s="4004" t="s">
        <v>169</v>
      </c>
      <c r="C5054" s="4005"/>
      <c r="D5054" s="4005"/>
      <c r="E5054" s="4006"/>
    </row>
    <row r="5055" spans="2:6" x14ac:dyDescent="0.2">
      <c r="B5055" s="91" t="s">
        <v>170</v>
      </c>
      <c r="C5055" s="35"/>
      <c r="D5055" s="35"/>
      <c r="E5055" s="9"/>
    </row>
    <row r="5056" spans="2:6" x14ac:dyDescent="0.2">
      <c r="B5056" s="104" t="s">
        <v>2031</v>
      </c>
      <c r="C5056" s="102">
        <v>79</v>
      </c>
      <c r="D5056" s="24"/>
      <c r="E5056" s="23"/>
    </row>
    <row r="5057" spans="2:5" x14ac:dyDescent="0.2">
      <c r="B5057" s="18" t="s">
        <v>164</v>
      </c>
      <c r="C5057" s="102"/>
      <c r="D5057" s="24"/>
      <c r="E5057" s="23"/>
    </row>
    <row r="5058" spans="2:5" x14ac:dyDescent="0.2">
      <c r="B5058" s="18" t="s">
        <v>171</v>
      </c>
      <c r="C5058" s="24"/>
      <c r="D5058" s="24"/>
      <c r="E5058" s="23"/>
    </row>
    <row r="5059" spans="2:5" x14ac:dyDescent="0.2">
      <c r="B5059" s="22" t="s">
        <v>172</v>
      </c>
      <c r="C5059" s="24"/>
      <c r="D5059" s="24"/>
      <c r="E5059" s="23"/>
    </row>
    <row r="5060" spans="2:5" x14ac:dyDescent="0.2">
      <c r="B5060" s="105" t="s">
        <v>173</v>
      </c>
      <c r="C5060" s="24"/>
      <c r="D5060" s="24"/>
      <c r="E5060" s="23"/>
    </row>
    <row r="5061" spans="2:5" x14ac:dyDescent="0.2">
      <c r="B5061" s="104" t="s">
        <v>2031</v>
      </c>
      <c r="C5061" s="102">
        <v>69</v>
      </c>
      <c r="D5061" s="24"/>
      <c r="E5061" s="23"/>
    </row>
    <row r="5062" spans="2:5" x14ac:dyDescent="0.2">
      <c r="B5062" s="18" t="s">
        <v>367</v>
      </c>
      <c r="C5062" s="102"/>
      <c r="D5062" s="24"/>
      <c r="E5062" s="23"/>
    </row>
    <row r="5063" spans="2:5" ht="12.75" customHeight="1" x14ac:dyDescent="0.2">
      <c r="B5063" s="4025" t="s">
        <v>1627</v>
      </c>
      <c r="C5063" s="4026"/>
      <c r="D5063" s="4026"/>
      <c r="E5063" s="4027"/>
    </row>
    <row r="5064" spans="2:5" x14ac:dyDescent="0.2">
      <c r="B5064" s="105" t="s">
        <v>1628</v>
      </c>
      <c r="C5064" s="24"/>
      <c r="D5064" s="24"/>
      <c r="E5064" s="23"/>
    </row>
    <row r="5065" spans="2:5" x14ac:dyDescent="0.2">
      <c r="B5065" s="104" t="s">
        <v>2031</v>
      </c>
      <c r="C5065" s="102">
        <v>10</v>
      </c>
      <c r="D5065" s="24"/>
      <c r="E5065" s="23"/>
    </row>
    <row r="5066" spans="2:5" x14ac:dyDescent="0.2">
      <c r="B5066" s="18" t="s">
        <v>367</v>
      </c>
      <c r="C5066" s="24"/>
      <c r="D5066" s="24"/>
      <c r="E5066" s="23"/>
    </row>
    <row r="5067" spans="2:5" ht="12.75" customHeight="1" x14ac:dyDescent="0.2">
      <c r="B5067" s="4029" t="s">
        <v>599</v>
      </c>
      <c r="C5067" s="4030"/>
      <c r="D5067" s="4030"/>
      <c r="E5067" s="4031"/>
    </row>
    <row r="5068" spans="2:5" x14ac:dyDescent="0.2">
      <c r="B5068" s="7"/>
      <c r="C5068" s="1"/>
      <c r="D5068" s="1"/>
      <c r="E5068" s="8"/>
    </row>
    <row r="5069" spans="2:5" x14ac:dyDescent="0.2">
      <c r="B5069" s="274" t="s">
        <v>1161</v>
      </c>
      <c r="C5069" s="275" t="s">
        <v>174</v>
      </c>
      <c r="D5069" s="1"/>
      <c r="E5069" s="8"/>
    </row>
    <row r="5070" spans="2:5" x14ac:dyDescent="0.2">
      <c r="B5070" s="14" t="s">
        <v>175</v>
      </c>
      <c r="C5070" s="368">
        <v>0.13439999999999999</v>
      </c>
      <c r="D5070" s="1"/>
      <c r="E5070" s="106"/>
    </row>
    <row r="5071" spans="2:5" x14ac:dyDescent="0.2">
      <c r="B5071" s="14" t="s">
        <v>176</v>
      </c>
      <c r="C5071" s="368">
        <v>0.28000000000000003</v>
      </c>
      <c r="D5071" s="1"/>
      <c r="E5071" s="106"/>
    </row>
    <row r="5072" spans="2:5" x14ac:dyDescent="0.2">
      <c r="B5072" s="14" t="s">
        <v>2466</v>
      </c>
      <c r="C5072" s="368">
        <v>0.28000000000000003</v>
      </c>
      <c r="D5072" s="1"/>
      <c r="E5072" s="106"/>
    </row>
    <row r="5073" spans="2:5" x14ac:dyDescent="0.2">
      <c r="B5073" s="14" t="s">
        <v>177</v>
      </c>
      <c r="C5073" s="368">
        <v>0.16800000000000001</v>
      </c>
      <c r="D5073" s="1"/>
      <c r="E5073" s="106"/>
    </row>
    <row r="5074" spans="2:5" x14ac:dyDescent="0.2">
      <c r="B5074" s="14" t="s">
        <v>1613</v>
      </c>
      <c r="C5074" s="368">
        <v>0.3674</v>
      </c>
      <c r="D5074" s="1"/>
      <c r="E5074" s="106"/>
    </row>
    <row r="5075" spans="2:5" x14ac:dyDescent="0.2">
      <c r="B5075" s="14" t="s">
        <v>1615</v>
      </c>
      <c r="C5075" s="368">
        <v>1.0640000000000001</v>
      </c>
      <c r="D5075" s="1"/>
      <c r="E5075" s="106"/>
    </row>
    <row r="5076" spans="2:5" x14ac:dyDescent="0.2">
      <c r="B5076" s="14" t="s">
        <v>178</v>
      </c>
      <c r="C5076" s="368">
        <v>0.42559999999999998</v>
      </c>
      <c r="D5076" s="1"/>
      <c r="E5076" s="106"/>
    </row>
    <row r="5077" spans="2:5" x14ac:dyDescent="0.2">
      <c r="B5077" s="14" t="s">
        <v>179</v>
      </c>
      <c r="C5077" s="368">
        <v>0.30020000000000002</v>
      </c>
      <c r="D5077" s="1"/>
      <c r="E5077" s="106"/>
    </row>
    <row r="5078" spans="2:5" x14ac:dyDescent="0.2">
      <c r="B5078" s="14" t="s">
        <v>1157</v>
      </c>
      <c r="C5078" s="368">
        <v>0.42559999999999998</v>
      </c>
      <c r="D5078" s="1"/>
      <c r="E5078" s="106"/>
    </row>
    <row r="5079" spans="2:5" x14ac:dyDescent="0.2">
      <c r="B5079" s="14" t="s">
        <v>1617</v>
      </c>
      <c r="C5079" s="368">
        <v>0.42559999999999998</v>
      </c>
      <c r="D5079" s="1"/>
      <c r="E5079" s="106"/>
    </row>
    <row r="5080" spans="2:5" x14ac:dyDescent="0.2">
      <c r="B5080" s="14" t="s">
        <v>180</v>
      </c>
      <c r="C5080" s="368">
        <v>5.0288000000000004</v>
      </c>
      <c r="D5080" s="1"/>
      <c r="E5080" s="106"/>
    </row>
    <row r="5081" spans="2:5" x14ac:dyDescent="0.2">
      <c r="B5081" s="14" t="s">
        <v>181</v>
      </c>
      <c r="C5081" s="368">
        <v>0.54659999999999997</v>
      </c>
      <c r="D5081" s="1"/>
      <c r="E5081" s="106"/>
    </row>
    <row r="5082" spans="2:5" x14ac:dyDescent="0.2">
      <c r="B5082" s="14" t="s">
        <v>1614</v>
      </c>
      <c r="C5082" s="368">
        <v>0.3674</v>
      </c>
      <c r="D5082" s="1"/>
      <c r="E5082" s="106"/>
    </row>
    <row r="5083" spans="2:5" x14ac:dyDescent="0.2">
      <c r="B5083" s="14" t="s">
        <v>1616</v>
      </c>
      <c r="C5083" s="368">
        <v>0.4032</v>
      </c>
      <c r="D5083" s="1"/>
      <c r="E5083" s="106"/>
    </row>
    <row r="5084" spans="2:5" x14ac:dyDescent="0.2">
      <c r="B5084" s="14" t="s">
        <v>1158</v>
      </c>
      <c r="C5084" s="368">
        <v>0.42559999999999998</v>
      </c>
      <c r="D5084" s="1"/>
      <c r="E5084" s="106"/>
    </row>
    <row r="5085" spans="2:5" x14ac:dyDescent="0.2">
      <c r="B5085" s="7"/>
      <c r="C5085" s="1"/>
      <c r="D5085" s="1"/>
      <c r="E5085" s="8"/>
    </row>
    <row r="5086" spans="2:5" ht="12.75" customHeight="1" x14ac:dyDescent="0.2">
      <c r="B5086" s="4016" t="s">
        <v>2129</v>
      </c>
      <c r="C5086" s="4017"/>
      <c r="D5086" s="4017"/>
      <c r="E5086" s="4018"/>
    </row>
    <row r="5087" spans="2:5" ht="13.5" thickBot="1" x14ac:dyDescent="0.25">
      <c r="B5087" s="3"/>
      <c r="C5087" s="4"/>
      <c r="D5087" s="4"/>
      <c r="E5087" s="5"/>
    </row>
    <row r="5088" spans="2:5" ht="13.5" thickTop="1" x14ac:dyDescent="0.2">
      <c r="B5088" s="7"/>
      <c r="C5088" s="1"/>
      <c r="D5088" s="1"/>
      <c r="E5088" s="8"/>
    </row>
    <row r="5089" spans="2:5" x14ac:dyDescent="0.2">
      <c r="B5089" s="83" t="s">
        <v>2130</v>
      </c>
      <c r="C5089" s="35"/>
      <c r="D5089" s="35"/>
      <c r="E5089" s="9"/>
    </row>
    <row r="5090" spans="2:5" x14ac:dyDescent="0.2">
      <c r="B5090" s="107" t="s">
        <v>2031</v>
      </c>
      <c r="C5090" s="64">
        <v>99</v>
      </c>
      <c r="D5090" s="1"/>
      <c r="E5090" s="8"/>
    </row>
    <row r="5091" spans="2:5" x14ac:dyDescent="0.2">
      <c r="B5091" s="7" t="s">
        <v>366</v>
      </c>
      <c r="C5091" s="64"/>
      <c r="D5091" s="1"/>
      <c r="E5091" s="8"/>
    </row>
    <row r="5092" spans="2:5" x14ac:dyDescent="0.2">
      <c r="B5092" s="7" t="s">
        <v>171</v>
      </c>
      <c r="C5092" s="1"/>
      <c r="D5092" s="1"/>
      <c r="E5092" s="8"/>
    </row>
    <row r="5093" spans="2:5" ht="12.75" customHeight="1" x14ac:dyDescent="0.2">
      <c r="B5093" s="4010" t="s">
        <v>2131</v>
      </c>
      <c r="C5093" s="4011"/>
      <c r="D5093" s="4011"/>
      <c r="E5093" s="4012"/>
    </row>
    <row r="5094" spans="2:5" x14ac:dyDescent="0.2">
      <c r="B5094" s="107" t="s">
        <v>2031</v>
      </c>
      <c r="C5094" s="64">
        <v>89</v>
      </c>
      <c r="D5094" s="1"/>
      <c r="E5094" s="8"/>
    </row>
    <row r="5095" spans="2:5" x14ac:dyDescent="0.2">
      <c r="B5095" s="7" t="s">
        <v>366</v>
      </c>
      <c r="C5095" s="64"/>
      <c r="D5095" s="1"/>
      <c r="E5095" s="8"/>
    </row>
    <row r="5096" spans="2:5" ht="12.75" customHeight="1" x14ac:dyDescent="0.2">
      <c r="B5096" s="4013" t="s">
        <v>2861</v>
      </c>
      <c r="C5096" s="4014"/>
      <c r="D5096" s="4014"/>
      <c r="E5096" s="4015"/>
    </row>
    <row r="5097" spans="2:5" ht="12.75" customHeight="1" x14ac:dyDescent="0.2">
      <c r="B5097" s="4029" t="s">
        <v>2862</v>
      </c>
      <c r="C5097" s="4030"/>
      <c r="D5097" s="4030"/>
      <c r="E5097" s="4031"/>
    </row>
    <row r="5098" spans="2:5" x14ac:dyDescent="0.2">
      <c r="B5098" s="17" t="s">
        <v>600</v>
      </c>
      <c r="C5098" s="1"/>
      <c r="D5098" s="1"/>
      <c r="E5098" s="8"/>
    </row>
    <row r="5099" spans="2:5" x14ac:dyDescent="0.2">
      <c r="B5099" s="107" t="s">
        <v>2031</v>
      </c>
      <c r="C5099" s="64">
        <v>10</v>
      </c>
      <c r="D5099" s="1"/>
      <c r="E5099" s="8"/>
    </row>
    <row r="5100" spans="2:5" x14ac:dyDescent="0.2">
      <c r="B5100" s="107" t="s">
        <v>52</v>
      </c>
      <c r="C5100" s="1"/>
      <c r="D5100" s="1"/>
      <c r="E5100" s="8"/>
    </row>
    <row r="5101" spans="2:5" x14ac:dyDescent="0.2">
      <c r="B5101" s="7" t="s">
        <v>1376</v>
      </c>
      <c r="C5101" s="1"/>
      <c r="D5101" s="1"/>
      <c r="E5101" s="8"/>
    </row>
    <row r="5102" spans="2:5" x14ac:dyDescent="0.2">
      <c r="B5102" s="7"/>
      <c r="C5102" s="1"/>
      <c r="D5102" s="1"/>
      <c r="E5102" s="8"/>
    </row>
    <row r="5103" spans="2:5" x14ac:dyDescent="0.2">
      <c r="B5103" s="274" t="s">
        <v>1161</v>
      </c>
      <c r="C5103" s="275" t="s">
        <v>174</v>
      </c>
      <c r="D5103" s="1"/>
      <c r="E5103" s="8"/>
    </row>
    <row r="5104" spans="2:5" x14ac:dyDescent="0.2">
      <c r="B5104" s="14" t="s">
        <v>175</v>
      </c>
      <c r="C5104" s="368">
        <v>0.10639999999999999</v>
      </c>
      <c r="D5104" s="1"/>
      <c r="E5104" s="106"/>
    </row>
    <row r="5105" spans="2:5" x14ac:dyDescent="0.2">
      <c r="B5105" s="14" t="s">
        <v>176</v>
      </c>
      <c r="C5105" s="368">
        <v>0.28000000000000003</v>
      </c>
      <c r="D5105" s="1"/>
      <c r="E5105" s="106"/>
    </row>
    <row r="5106" spans="2:5" x14ac:dyDescent="0.2">
      <c r="B5106" s="14" t="s">
        <v>2466</v>
      </c>
      <c r="C5106" s="368">
        <v>0.28000000000000003</v>
      </c>
      <c r="D5106" s="1"/>
      <c r="E5106" s="106"/>
    </row>
    <row r="5107" spans="2:5" x14ac:dyDescent="0.2">
      <c r="B5107" s="14" t="s">
        <v>177</v>
      </c>
      <c r="C5107" s="368">
        <v>0.16800000000000001</v>
      </c>
      <c r="D5107" s="1"/>
      <c r="E5107" s="106"/>
    </row>
    <row r="5108" spans="2:5" x14ac:dyDescent="0.2">
      <c r="B5108" s="14" t="s">
        <v>1613</v>
      </c>
      <c r="C5108" s="368">
        <v>0.3674</v>
      </c>
      <c r="D5108" s="1"/>
      <c r="E5108" s="106"/>
    </row>
    <row r="5109" spans="2:5" x14ac:dyDescent="0.2">
      <c r="B5109" s="14" t="s">
        <v>1615</v>
      </c>
      <c r="C5109" s="368">
        <v>1.0640000000000001</v>
      </c>
      <c r="D5109" s="1"/>
      <c r="E5109" s="106"/>
    </row>
    <row r="5110" spans="2:5" x14ac:dyDescent="0.2">
      <c r="B5110" s="14" t="s">
        <v>178</v>
      </c>
      <c r="C5110" s="368">
        <v>0.42559999999999998</v>
      </c>
      <c r="D5110" s="1"/>
      <c r="E5110" s="106"/>
    </row>
    <row r="5111" spans="2:5" x14ac:dyDescent="0.2">
      <c r="B5111" s="14" t="s">
        <v>179</v>
      </c>
      <c r="C5111" s="368">
        <v>0.30020000000000002</v>
      </c>
      <c r="D5111" s="1"/>
      <c r="E5111" s="106"/>
    </row>
    <row r="5112" spans="2:5" x14ac:dyDescent="0.2">
      <c r="B5112" s="14" t="s">
        <v>1157</v>
      </c>
      <c r="C5112" s="368">
        <v>0.42559999999999998</v>
      </c>
      <c r="D5112" s="1"/>
      <c r="E5112" s="106"/>
    </row>
    <row r="5113" spans="2:5" x14ac:dyDescent="0.2">
      <c r="B5113" s="14" t="s">
        <v>1617</v>
      </c>
      <c r="C5113" s="368">
        <v>0.42559999999999998</v>
      </c>
      <c r="D5113" s="1"/>
      <c r="E5113" s="106"/>
    </row>
    <row r="5114" spans="2:5" x14ac:dyDescent="0.2">
      <c r="B5114" s="14" t="s">
        <v>180</v>
      </c>
      <c r="C5114" s="368">
        <v>5.0288000000000004</v>
      </c>
      <c r="D5114" s="1"/>
      <c r="E5114" s="106"/>
    </row>
    <row r="5115" spans="2:5" x14ac:dyDescent="0.2">
      <c r="B5115" s="14" t="s">
        <v>181</v>
      </c>
      <c r="C5115" s="368">
        <v>0.54659999999999997</v>
      </c>
      <c r="D5115" s="1"/>
      <c r="E5115" s="106"/>
    </row>
    <row r="5116" spans="2:5" x14ac:dyDescent="0.2">
      <c r="B5116" s="14" t="s">
        <v>1614</v>
      </c>
      <c r="C5116" s="368">
        <v>0.3674</v>
      </c>
      <c r="D5116" s="1"/>
      <c r="E5116" s="106"/>
    </row>
    <row r="5117" spans="2:5" x14ac:dyDescent="0.2">
      <c r="B5117" s="14" t="s">
        <v>1626</v>
      </c>
      <c r="C5117" s="368">
        <v>0.3674</v>
      </c>
      <c r="D5117" s="1"/>
      <c r="E5117" s="106"/>
    </row>
    <row r="5118" spans="2:5" x14ac:dyDescent="0.2">
      <c r="B5118" s="14" t="s">
        <v>1616</v>
      </c>
      <c r="C5118" s="368">
        <v>0.4032</v>
      </c>
      <c r="D5118" s="1"/>
      <c r="E5118" s="106"/>
    </row>
    <row r="5119" spans="2:5" x14ac:dyDescent="0.2">
      <c r="B5119" s="14" t="s">
        <v>1158</v>
      </c>
      <c r="C5119" s="368">
        <v>0.42559999999999998</v>
      </c>
      <c r="D5119" s="1"/>
      <c r="E5119" s="106"/>
    </row>
    <row r="5120" spans="2:5" x14ac:dyDescent="0.2">
      <c r="B5120" s="7"/>
      <c r="C5120" s="1"/>
      <c r="D5120" s="1"/>
      <c r="E5120" s="8"/>
    </row>
    <row r="5121" spans="1:5" ht="13.5" thickBot="1" x14ac:dyDescent="0.25">
      <c r="B5121" s="3" t="s">
        <v>601</v>
      </c>
      <c r="C5121" s="4"/>
      <c r="D5121" s="4"/>
      <c r="E5121" s="5"/>
    </row>
    <row r="5122" spans="1:5" ht="13.5" thickTop="1" x14ac:dyDescent="0.2">
      <c r="A5122" s="258"/>
      <c r="B5122" s="247" t="str">
        <f>+B5052</f>
        <v>.</v>
      </c>
    </row>
    <row r="5123" spans="1:5" ht="13.5" thickBot="1" x14ac:dyDescent="0.25"/>
    <row r="5124" spans="1:5" ht="13.5" thickTop="1" x14ac:dyDescent="0.2">
      <c r="B5124" s="4004" t="s">
        <v>1377</v>
      </c>
      <c r="C5124" s="4005"/>
      <c r="D5124" s="4005"/>
      <c r="E5124" s="4006"/>
    </row>
    <row r="5125" spans="1:5" x14ac:dyDescent="0.2">
      <c r="B5125" s="91" t="s">
        <v>1378</v>
      </c>
      <c r="C5125" s="35"/>
      <c r="D5125" s="35"/>
      <c r="E5125" s="9"/>
    </row>
    <row r="5126" spans="1:5" x14ac:dyDescent="0.2">
      <c r="B5126" s="107" t="s">
        <v>2031</v>
      </c>
      <c r="C5126" s="64">
        <v>169</v>
      </c>
      <c r="D5126" s="1"/>
      <c r="E5126" s="8"/>
    </row>
    <row r="5127" spans="1:5" x14ac:dyDescent="0.2">
      <c r="B5127" s="7" t="s">
        <v>366</v>
      </c>
      <c r="C5127" s="64"/>
      <c r="D5127" s="1"/>
      <c r="E5127" s="8"/>
    </row>
    <row r="5128" spans="1:5" x14ac:dyDescent="0.2">
      <c r="B5128" s="7" t="s">
        <v>171</v>
      </c>
      <c r="C5128" s="1"/>
      <c r="D5128" s="1"/>
      <c r="E5128" s="8"/>
    </row>
    <row r="5129" spans="1:5" x14ac:dyDescent="0.2">
      <c r="B5129" s="17" t="s">
        <v>172</v>
      </c>
      <c r="C5129" s="1"/>
      <c r="D5129" s="1"/>
      <c r="E5129" s="8"/>
    </row>
    <row r="5130" spans="1:5" x14ac:dyDescent="0.2">
      <c r="B5130" s="108" t="s">
        <v>1379</v>
      </c>
      <c r="C5130" s="1"/>
      <c r="D5130" s="1"/>
      <c r="E5130" s="8"/>
    </row>
    <row r="5131" spans="1:5" x14ac:dyDescent="0.2">
      <c r="B5131" s="107" t="s">
        <v>2031</v>
      </c>
      <c r="C5131" s="64">
        <v>69</v>
      </c>
      <c r="D5131" s="1"/>
      <c r="E5131" s="8"/>
    </row>
    <row r="5132" spans="1:5" x14ac:dyDescent="0.2">
      <c r="B5132" s="7" t="s">
        <v>366</v>
      </c>
      <c r="C5132" s="64"/>
      <c r="D5132" s="1"/>
      <c r="E5132" s="8"/>
    </row>
    <row r="5133" spans="1:5" x14ac:dyDescent="0.2">
      <c r="B5133" s="108" t="s">
        <v>1380</v>
      </c>
      <c r="C5133" s="1"/>
      <c r="D5133" s="1"/>
      <c r="E5133" s="8"/>
    </row>
    <row r="5134" spans="1:5" x14ac:dyDescent="0.2">
      <c r="B5134" s="107" t="s">
        <v>2031</v>
      </c>
      <c r="C5134" s="64">
        <v>56</v>
      </c>
      <c r="D5134" s="1"/>
      <c r="E5134" s="8"/>
    </row>
    <row r="5135" spans="1:5" x14ac:dyDescent="0.2">
      <c r="B5135" s="7" t="s">
        <v>164</v>
      </c>
      <c r="C5135" s="1"/>
      <c r="D5135" s="1"/>
      <c r="E5135" s="8"/>
    </row>
    <row r="5136" spans="1:5" x14ac:dyDescent="0.2">
      <c r="B5136" s="108" t="s">
        <v>1381</v>
      </c>
      <c r="C5136" s="1"/>
      <c r="D5136" s="1"/>
      <c r="E5136" s="8"/>
    </row>
    <row r="5137" spans="2:5" x14ac:dyDescent="0.2">
      <c r="B5137" s="107" t="s">
        <v>2031</v>
      </c>
      <c r="C5137" s="64">
        <v>25</v>
      </c>
      <c r="D5137" s="1"/>
      <c r="E5137" s="8"/>
    </row>
    <row r="5138" spans="2:5" x14ac:dyDescent="0.2">
      <c r="B5138" s="107" t="s">
        <v>52</v>
      </c>
      <c r="C5138" s="1"/>
      <c r="D5138" s="1"/>
      <c r="E5138" s="8"/>
    </row>
    <row r="5139" spans="2:5" ht="12.75" customHeight="1" x14ac:dyDescent="0.2">
      <c r="B5139" s="4010" t="s">
        <v>1382</v>
      </c>
      <c r="C5139" s="4011"/>
      <c r="D5139" s="4011"/>
      <c r="E5139" s="4012"/>
    </row>
    <row r="5140" spans="2:5" x14ac:dyDescent="0.2">
      <c r="B5140" s="7"/>
      <c r="C5140" s="1"/>
      <c r="D5140" s="1"/>
      <c r="E5140" s="8"/>
    </row>
    <row r="5141" spans="2:5" ht="51" x14ac:dyDescent="0.2">
      <c r="B5141" s="395" t="s">
        <v>1161</v>
      </c>
      <c r="C5141" s="359" t="s">
        <v>1383</v>
      </c>
      <c r="D5141" s="359" t="s">
        <v>1384</v>
      </c>
      <c r="E5141" s="8"/>
    </row>
    <row r="5142" spans="2:5" x14ac:dyDescent="0.2">
      <c r="B5142" s="14" t="s">
        <v>175</v>
      </c>
      <c r="C5142" s="368">
        <v>0.112</v>
      </c>
      <c r="D5142" s="368">
        <v>0.1075</v>
      </c>
      <c r="E5142" s="106"/>
    </row>
    <row r="5143" spans="2:5" x14ac:dyDescent="0.2">
      <c r="B5143" s="14" t="s">
        <v>177</v>
      </c>
      <c r="C5143" s="368">
        <v>0.112</v>
      </c>
      <c r="D5143" s="368">
        <v>0.16800000000000001</v>
      </c>
      <c r="E5143" s="106"/>
    </row>
    <row r="5144" spans="2:5" x14ac:dyDescent="0.2">
      <c r="B5144" s="14" t="s">
        <v>176</v>
      </c>
      <c r="C5144" s="368">
        <v>0.31359999999999999</v>
      </c>
      <c r="D5144" s="368">
        <v>0.24859999999999999</v>
      </c>
      <c r="E5144" s="106"/>
    </row>
    <row r="5145" spans="2:5" x14ac:dyDescent="0.2">
      <c r="B5145" s="14" t="s">
        <v>2466</v>
      </c>
      <c r="C5145" s="368">
        <v>0.31359999999999999</v>
      </c>
      <c r="D5145" s="368">
        <v>0.2883</v>
      </c>
      <c r="E5145" s="106"/>
    </row>
    <row r="5146" spans="2:5" ht="39" customHeight="1" x14ac:dyDescent="0.2">
      <c r="B5146" s="42" t="s">
        <v>1385</v>
      </c>
      <c r="C5146" s="412">
        <v>0.24640000000000001</v>
      </c>
      <c r="D5146" s="412">
        <v>0.39539999999999997</v>
      </c>
      <c r="E5146" s="106"/>
    </row>
    <row r="5147" spans="2:5" x14ac:dyDescent="0.2">
      <c r="B5147" s="14" t="s">
        <v>1613</v>
      </c>
      <c r="C5147" s="368">
        <v>0.47039999999999998</v>
      </c>
      <c r="D5147" s="368">
        <v>0.39539999999999997</v>
      </c>
      <c r="E5147" s="106"/>
    </row>
    <row r="5148" spans="2:5" x14ac:dyDescent="0.2">
      <c r="B5148" s="14" t="s">
        <v>1614</v>
      </c>
      <c r="C5148" s="368">
        <v>0.47039999999999998</v>
      </c>
      <c r="D5148" s="368">
        <v>0.4178</v>
      </c>
      <c r="E5148" s="106"/>
    </row>
    <row r="5149" spans="2:5" x14ac:dyDescent="0.2">
      <c r="B5149" s="14" t="s">
        <v>181</v>
      </c>
      <c r="C5149" s="368">
        <v>0.56000000000000005</v>
      </c>
      <c r="D5149" s="368">
        <v>0.56000000000000005</v>
      </c>
      <c r="E5149" s="106"/>
    </row>
    <row r="5150" spans="2:5" x14ac:dyDescent="0.2">
      <c r="B5150" s="14" t="s">
        <v>1386</v>
      </c>
      <c r="C5150" s="368">
        <v>0.24640000000000001</v>
      </c>
      <c r="D5150" s="368">
        <v>0.35060000000000002</v>
      </c>
      <c r="E5150" s="106"/>
    </row>
    <row r="5151" spans="2:5" x14ac:dyDescent="0.2">
      <c r="B5151" s="14" t="s">
        <v>1616</v>
      </c>
      <c r="C5151" s="368">
        <v>0.47039999999999998</v>
      </c>
      <c r="D5151" s="368">
        <v>0.42559999999999998</v>
      </c>
      <c r="E5151" s="106"/>
    </row>
    <row r="5152" spans="2:5" x14ac:dyDescent="0.2">
      <c r="B5152" s="14" t="s">
        <v>1387</v>
      </c>
      <c r="C5152" s="368">
        <v>0.24640000000000001</v>
      </c>
      <c r="D5152" s="368">
        <v>0.44800000000000001</v>
      </c>
      <c r="E5152" s="106"/>
    </row>
    <row r="5153" spans="2:17" x14ac:dyDescent="0.2">
      <c r="B5153" s="14" t="s">
        <v>1157</v>
      </c>
      <c r="C5153" s="368">
        <v>0.47039999999999998</v>
      </c>
      <c r="D5153" s="368">
        <v>0.44800000000000001</v>
      </c>
      <c r="E5153" s="106"/>
    </row>
    <row r="5154" spans="2:17" x14ac:dyDescent="0.2">
      <c r="B5154" s="14" t="s">
        <v>1617</v>
      </c>
      <c r="C5154" s="368">
        <v>0.47039999999999998</v>
      </c>
      <c r="D5154" s="368">
        <v>0.44800000000000001</v>
      </c>
      <c r="E5154" s="106"/>
    </row>
    <row r="5155" spans="2:17" x14ac:dyDescent="0.2">
      <c r="B5155" s="14" t="s">
        <v>1158</v>
      </c>
      <c r="C5155" s="368">
        <v>0.47039999999999998</v>
      </c>
      <c r="D5155" s="368">
        <v>0.44800000000000001</v>
      </c>
      <c r="E5155" s="106"/>
    </row>
    <row r="5156" spans="2:17" x14ac:dyDescent="0.2">
      <c r="B5156" s="14" t="s">
        <v>180</v>
      </c>
      <c r="C5156" s="368">
        <v>5.0288000000000004</v>
      </c>
      <c r="D5156" s="368">
        <v>5.0288000000000004</v>
      </c>
      <c r="E5156" s="106"/>
    </row>
    <row r="5157" spans="2:17" x14ac:dyDescent="0.2">
      <c r="B5157" s="14" t="s">
        <v>1615</v>
      </c>
      <c r="C5157" s="368">
        <v>1.0640000000000001</v>
      </c>
      <c r="D5157" s="368">
        <v>1.0640000000000001</v>
      </c>
      <c r="E5157" s="8"/>
    </row>
    <row r="5158" spans="2:17" x14ac:dyDescent="0.2">
      <c r="B5158" s="7"/>
      <c r="C5158" s="103"/>
      <c r="D5158" s="103"/>
      <c r="E5158" s="8"/>
    </row>
    <row r="5159" spans="2:17" x14ac:dyDescent="0.2">
      <c r="B5159" s="22" t="s">
        <v>1388</v>
      </c>
      <c r="C5159" s="103"/>
      <c r="D5159" s="103"/>
      <c r="E5159" s="8"/>
    </row>
    <row r="5160" spans="2:17" x14ac:dyDescent="0.2">
      <c r="B5160" s="18" t="s">
        <v>1389</v>
      </c>
      <c r="C5160" s="103"/>
      <c r="D5160" s="103"/>
      <c r="E5160" s="8"/>
    </row>
    <row r="5161" spans="2:17" x14ac:dyDescent="0.2">
      <c r="B5161" s="107" t="s">
        <v>2031</v>
      </c>
      <c r="C5161" s="102">
        <v>19</v>
      </c>
      <c r="D5161" s="103"/>
      <c r="E5161" s="8"/>
    </row>
    <row r="5162" spans="2:17" ht="13.5" thickBot="1" x14ac:dyDescent="0.25">
      <c r="B5162" s="413" t="s">
        <v>52</v>
      </c>
      <c r="C5162" s="414"/>
      <c r="D5162" s="414"/>
      <c r="E5162" s="5"/>
    </row>
    <row r="5163" spans="2:17" ht="13.5" thickTop="1" x14ac:dyDescent="0.2">
      <c r="B5163" s="249" t="str">
        <f>+B5122</f>
        <v>.</v>
      </c>
    </row>
    <row r="5164" spans="2:17" ht="13.5" thickBot="1" x14ac:dyDescent="0.25">
      <c r="B5164"/>
      <c r="C5164"/>
      <c r="D5164"/>
      <c r="E5164"/>
      <c r="F5164"/>
      <c r="G5164"/>
      <c r="H5164"/>
      <c r="I5164"/>
      <c r="J5164"/>
      <c r="K5164"/>
      <c r="L5164"/>
      <c r="M5164"/>
      <c r="N5164"/>
      <c r="O5164"/>
      <c r="P5164"/>
      <c r="Q5164"/>
    </row>
    <row r="5165" spans="2:17" ht="13.5" thickTop="1" x14ac:dyDescent="0.2">
      <c r="B5165" s="100" t="s">
        <v>63</v>
      </c>
      <c r="C5165" s="113"/>
      <c r="D5165" s="113"/>
      <c r="E5165" s="113"/>
      <c r="F5165" s="114"/>
      <c r="G5165" s="114"/>
      <c r="H5165" s="115"/>
      <c r="I5165" s="115"/>
      <c r="J5165" s="115"/>
      <c r="K5165" s="115"/>
      <c r="L5165" s="115"/>
      <c r="M5165" s="110"/>
      <c r="N5165" s="110"/>
      <c r="O5165" s="110"/>
      <c r="P5165" s="110"/>
      <c r="Q5165" s="109"/>
    </row>
    <row r="5166" spans="2:17" ht="51" x14ac:dyDescent="0.2">
      <c r="B5166" s="395" t="s">
        <v>64</v>
      </c>
      <c r="C5166" s="396" t="s">
        <v>1226</v>
      </c>
      <c r="D5166" s="359" t="s">
        <v>65</v>
      </c>
      <c r="E5166" s="359" t="s">
        <v>66</v>
      </c>
      <c r="F5166" s="359" t="s">
        <v>67</v>
      </c>
      <c r="G5166" s="359" t="s">
        <v>68</v>
      </c>
      <c r="H5166" s="359" t="s">
        <v>69</v>
      </c>
      <c r="I5166" s="359" t="s">
        <v>70</v>
      </c>
      <c r="J5166" s="359" t="s">
        <v>71</v>
      </c>
      <c r="K5166" s="359" t="s">
        <v>72</v>
      </c>
      <c r="L5166" s="359" t="s">
        <v>73</v>
      </c>
      <c r="M5166" s="359" t="s">
        <v>255</v>
      </c>
      <c r="N5166" s="359" t="s">
        <v>2035</v>
      </c>
      <c r="O5166" s="359" t="s">
        <v>256</v>
      </c>
      <c r="P5166" s="359" t="s">
        <v>257</v>
      </c>
      <c r="Q5166" s="398" t="s">
        <v>2039</v>
      </c>
    </row>
    <row r="5167" spans="2:17" ht="25.5" x14ac:dyDescent="0.2">
      <c r="B5167" s="277" t="s">
        <v>258</v>
      </c>
      <c r="C5167" s="372" t="s">
        <v>2041</v>
      </c>
      <c r="D5167" s="412">
        <v>19</v>
      </c>
      <c r="E5167" s="412">
        <v>4.3099999999999996</v>
      </c>
      <c r="F5167" s="46">
        <v>300</v>
      </c>
      <c r="G5167" s="412">
        <v>5</v>
      </c>
      <c r="H5167" s="46" t="s">
        <v>259</v>
      </c>
      <c r="I5167" s="412">
        <v>1.7</v>
      </c>
      <c r="J5167" s="46" t="s">
        <v>260</v>
      </c>
      <c r="K5167" s="45">
        <v>4.99</v>
      </c>
      <c r="L5167" s="417" t="s">
        <v>261</v>
      </c>
      <c r="M5167" s="117">
        <v>0.126</v>
      </c>
      <c r="N5167" s="180" t="s">
        <v>262</v>
      </c>
      <c r="O5167" s="180" t="s">
        <v>263</v>
      </c>
      <c r="P5167" s="180" t="s">
        <v>762</v>
      </c>
      <c r="Q5167" s="272" t="s">
        <v>763</v>
      </c>
    </row>
    <row r="5168" spans="2:17" ht="25.5" x14ac:dyDescent="0.2">
      <c r="B5168" s="277" t="s">
        <v>764</v>
      </c>
      <c r="C5168" s="372" t="s">
        <v>2041</v>
      </c>
      <c r="D5168" s="412">
        <v>31.75</v>
      </c>
      <c r="E5168" s="412">
        <v>5.0599999999999996</v>
      </c>
      <c r="F5168" s="46">
        <v>400</v>
      </c>
      <c r="G5168" s="412">
        <v>7.5</v>
      </c>
      <c r="H5168" s="46" t="s">
        <v>765</v>
      </c>
      <c r="I5168" s="412">
        <v>1.7</v>
      </c>
      <c r="J5168" s="46" t="s">
        <v>260</v>
      </c>
      <c r="K5168" s="45">
        <v>8.99</v>
      </c>
      <c r="L5168" s="417" t="s">
        <v>766</v>
      </c>
      <c r="M5168" s="117">
        <v>9.6000000000000002E-2</v>
      </c>
      <c r="N5168" s="180" t="s">
        <v>767</v>
      </c>
      <c r="O5168" s="180" t="s">
        <v>762</v>
      </c>
      <c r="P5168" s="180" t="s">
        <v>768</v>
      </c>
      <c r="Q5168" s="272" t="s">
        <v>763</v>
      </c>
    </row>
    <row r="5169" spans="2:17" ht="25.5" x14ac:dyDescent="0.2">
      <c r="B5169" s="50" t="s">
        <v>769</v>
      </c>
      <c r="C5169" s="89" t="s">
        <v>2041</v>
      </c>
      <c r="D5169" s="412">
        <v>19</v>
      </c>
      <c r="E5169" s="412">
        <v>4.3099999999999996</v>
      </c>
      <c r="F5169" s="46">
        <v>300</v>
      </c>
      <c r="G5169" s="412">
        <v>5</v>
      </c>
      <c r="H5169" s="418" t="s">
        <v>259</v>
      </c>
      <c r="I5169" s="412">
        <v>1.7</v>
      </c>
      <c r="J5169" s="418" t="s">
        <v>260</v>
      </c>
      <c r="K5169" s="417">
        <v>4.99</v>
      </c>
      <c r="L5169" s="417" t="s">
        <v>261</v>
      </c>
      <c r="M5169" s="117">
        <v>0.126</v>
      </c>
      <c r="N5169" s="180" t="s">
        <v>262</v>
      </c>
      <c r="O5169" s="180" t="s">
        <v>263</v>
      </c>
      <c r="P5169" s="180" t="s">
        <v>762</v>
      </c>
      <c r="Q5169" s="272" t="s">
        <v>763</v>
      </c>
    </row>
    <row r="5170" spans="2:17" ht="25.5" x14ac:dyDescent="0.2">
      <c r="B5170" s="50" t="s">
        <v>770</v>
      </c>
      <c r="C5170" s="89" t="s">
        <v>2041</v>
      </c>
      <c r="D5170" s="412">
        <v>31.75</v>
      </c>
      <c r="E5170" s="412">
        <v>5.0599999999999996</v>
      </c>
      <c r="F5170" s="46">
        <v>400</v>
      </c>
      <c r="G5170" s="412">
        <v>7.5</v>
      </c>
      <c r="H5170" s="418" t="s">
        <v>765</v>
      </c>
      <c r="I5170" s="412">
        <v>1.7</v>
      </c>
      <c r="J5170" s="418" t="s">
        <v>260</v>
      </c>
      <c r="K5170" s="417">
        <v>8.99</v>
      </c>
      <c r="L5170" s="417" t="s">
        <v>766</v>
      </c>
      <c r="M5170" s="415">
        <v>9.6000000000000002E-2</v>
      </c>
      <c r="N5170" s="180" t="s">
        <v>767</v>
      </c>
      <c r="O5170" s="180" t="s">
        <v>762</v>
      </c>
      <c r="P5170" s="180" t="s">
        <v>768</v>
      </c>
      <c r="Q5170" s="272" t="s">
        <v>763</v>
      </c>
    </row>
    <row r="5171" spans="2:17" ht="13.5" thickBot="1" x14ac:dyDescent="0.25">
      <c r="B5171" s="3" t="s">
        <v>1621</v>
      </c>
      <c r="C5171" s="4"/>
      <c r="D5171" s="4"/>
      <c r="E5171" s="118"/>
      <c r="F5171" s="4"/>
      <c r="G5171" s="4"/>
      <c r="H5171" s="4"/>
      <c r="I5171" s="4"/>
      <c r="J5171" s="4"/>
      <c r="K5171" s="4"/>
      <c r="L5171" s="4"/>
      <c r="M5171" s="4"/>
      <c r="N5171" s="4"/>
      <c r="O5171" s="4"/>
      <c r="P5171" s="4"/>
      <c r="Q5171" s="5"/>
    </row>
    <row r="5172" spans="2:17" ht="13.5" thickTop="1" x14ac:dyDescent="0.2">
      <c r="B5172" s="249" t="str">
        <f>+B5163</f>
        <v>.</v>
      </c>
      <c r="C5172"/>
      <c r="D5172"/>
      <c r="E5172"/>
      <c r="F5172"/>
      <c r="G5172"/>
      <c r="H5172"/>
      <c r="I5172"/>
      <c r="J5172"/>
      <c r="K5172"/>
      <c r="L5172"/>
      <c r="M5172"/>
      <c r="N5172"/>
      <c r="O5172"/>
      <c r="P5172"/>
      <c r="Q5172"/>
    </row>
    <row r="5173" spans="2:17" ht="13.5" thickBot="1" x14ac:dyDescent="0.25">
      <c r="B5173"/>
      <c r="C5173"/>
      <c r="D5173"/>
      <c r="E5173"/>
      <c r="F5173"/>
      <c r="G5173"/>
      <c r="H5173"/>
      <c r="I5173"/>
      <c r="J5173"/>
      <c r="K5173"/>
      <c r="L5173"/>
      <c r="M5173"/>
      <c r="N5173"/>
      <c r="O5173"/>
      <c r="P5173"/>
      <c r="Q5173"/>
    </row>
    <row r="5174" spans="2:17" ht="14.25" thickTop="1" thickBot="1" x14ac:dyDescent="0.25">
      <c r="B5174" s="100" t="s">
        <v>771</v>
      </c>
      <c r="C5174" s="100"/>
      <c r="D5174" s="100"/>
      <c r="E5174" s="100"/>
      <c r="F5174" s="113"/>
      <c r="G5174" s="114"/>
      <c r="H5174" s="114"/>
      <c r="I5174" s="114"/>
      <c r="J5174" s="115"/>
      <c r="K5174" s="115"/>
      <c r="L5174" s="115"/>
      <c r="M5174" s="110"/>
      <c r="N5174" s="110"/>
      <c r="O5174" s="110"/>
      <c r="P5174" s="110"/>
      <c r="Q5174" s="109"/>
    </row>
    <row r="5175" spans="2:17" ht="38.25" x14ac:dyDescent="0.2">
      <c r="B5175" s="253" t="s">
        <v>381</v>
      </c>
      <c r="C5175" s="251" t="s">
        <v>772</v>
      </c>
      <c r="D5175" s="252" t="s">
        <v>773</v>
      </c>
      <c r="E5175" s="252" t="s">
        <v>774</v>
      </c>
      <c r="F5175" s="252" t="s">
        <v>775</v>
      </c>
      <c r="G5175" s="4009" t="s">
        <v>2035</v>
      </c>
      <c r="H5175" s="4009"/>
      <c r="I5175" s="252" t="s">
        <v>776</v>
      </c>
      <c r="J5175" s="4009" t="s">
        <v>777</v>
      </c>
      <c r="K5175" s="4009"/>
      <c r="L5175" s="252" t="s">
        <v>778</v>
      </c>
      <c r="M5175" s="4009" t="s">
        <v>779</v>
      </c>
      <c r="N5175" s="4009"/>
      <c r="O5175" s="252" t="s">
        <v>780</v>
      </c>
      <c r="P5175" s="4007" t="s">
        <v>781</v>
      </c>
      <c r="Q5175" s="4008"/>
    </row>
    <row r="5176" spans="2:17" x14ac:dyDescent="0.2">
      <c r="B5176" s="427" t="s">
        <v>782</v>
      </c>
      <c r="C5176" s="419" t="s">
        <v>783</v>
      </c>
      <c r="D5176" s="420">
        <v>600</v>
      </c>
      <c r="E5176" s="434">
        <v>7.0000000000000007E-2</v>
      </c>
      <c r="F5176" s="434">
        <v>7.0000000000000007E-2</v>
      </c>
      <c r="G5176" s="421" t="s">
        <v>784</v>
      </c>
      <c r="H5176" s="372" t="s">
        <v>785</v>
      </c>
      <c r="I5176" s="163">
        <v>0.2087</v>
      </c>
      <c r="J5176" s="421" t="s">
        <v>786</v>
      </c>
      <c r="K5176" s="372" t="s">
        <v>787</v>
      </c>
      <c r="L5176" s="434">
        <v>0.22</v>
      </c>
      <c r="M5176" s="421" t="s">
        <v>788</v>
      </c>
      <c r="N5176" s="372" t="s">
        <v>789</v>
      </c>
      <c r="O5176" s="434">
        <v>0.13619999999999999</v>
      </c>
      <c r="P5176" s="421" t="s">
        <v>790</v>
      </c>
      <c r="Q5176" s="272" t="s">
        <v>791</v>
      </c>
    </row>
    <row r="5177" spans="2:17" x14ac:dyDescent="0.2">
      <c r="B5177" s="427" t="s">
        <v>792</v>
      </c>
      <c r="C5177" s="419" t="s">
        <v>783</v>
      </c>
      <c r="D5177" s="420">
        <v>2000</v>
      </c>
      <c r="E5177" s="434">
        <v>6.5000000000000002E-2</v>
      </c>
      <c r="F5177" s="434">
        <v>7.0000000000000007E-2</v>
      </c>
      <c r="G5177" s="421" t="s">
        <v>793</v>
      </c>
      <c r="H5177" s="372" t="s">
        <v>794</v>
      </c>
      <c r="I5177" s="163">
        <v>0.20469999999999999</v>
      </c>
      <c r="J5177" s="421" t="s">
        <v>795</v>
      </c>
      <c r="K5177" s="372" t="s">
        <v>796</v>
      </c>
      <c r="L5177" s="434">
        <v>0.22</v>
      </c>
      <c r="M5177" s="421" t="s">
        <v>797</v>
      </c>
      <c r="N5177" s="372" t="s">
        <v>798</v>
      </c>
      <c r="O5177" s="434">
        <v>0.13619999999999999</v>
      </c>
      <c r="P5177" s="421" t="s">
        <v>799</v>
      </c>
      <c r="Q5177" s="272" t="s">
        <v>800</v>
      </c>
    </row>
    <row r="5178" spans="2:17" x14ac:dyDescent="0.2">
      <c r="B5178" s="428" t="s">
        <v>801</v>
      </c>
      <c r="C5178" s="422" t="s">
        <v>783</v>
      </c>
      <c r="D5178" s="423">
        <v>5000</v>
      </c>
      <c r="E5178" s="434">
        <v>0.06</v>
      </c>
      <c r="F5178" s="434">
        <v>7.0000000000000007E-2</v>
      </c>
      <c r="G5178" s="421" t="s">
        <v>802</v>
      </c>
      <c r="H5178" s="372" t="s">
        <v>803</v>
      </c>
      <c r="I5178" s="163">
        <v>0.19969999999999999</v>
      </c>
      <c r="J5178" s="421" t="s">
        <v>804</v>
      </c>
      <c r="K5178" s="372" t="s">
        <v>805</v>
      </c>
      <c r="L5178" s="434">
        <v>0.22</v>
      </c>
      <c r="M5178" s="421" t="s">
        <v>806</v>
      </c>
      <c r="N5178" s="372" t="s">
        <v>807</v>
      </c>
      <c r="O5178" s="434">
        <v>0.1212</v>
      </c>
      <c r="P5178" s="421" t="s">
        <v>808</v>
      </c>
      <c r="Q5178" s="272" t="s">
        <v>809</v>
      </c>
    </row>
    <row r="5179" spans="2:17" x14ac:dyDescent="0.2">
      <c r="B5179" s="428" t="s">
        <v>810</v>
      </c>
      <c r="C5179" s="422" t="s">
        <v>783</v>
      </c>
      <c r="D5179" s="423">
        <v>10000</v>
      </c>
      <c r="E5179" s="434">
        <v>0.05</v>
      </c>
      <c r="F5179" s="434">
        <v>7.0000000000000007E-2</v>
      </c>
      <c r="G5179" s="421" t="s">
        <v>811</v>
      </c>
      <c r="H5179" s="372" t="s">
        <v>812</v>
      </c>
      <c r="I5179" s="163">
        <v>0.19370000000000001</v>
      </c>
      <c r="J5179" s="421" t="s">
        <v>813</v>
      </c>
      <c r="K5179" s="372" t="s">
        <v>814</v>
      </c>
      <c r="L5179" s="434">
        <v>0.22</v>
      </c>
      <c r="M5179" s="421" t="s">
        <v>815</v>
      </c>
      <c r="N5179" s="372" t="s">
        <v>816</v>
      </c>
      <c r="O5179" s="434">
        <v>0.1212</v>
      </c>
      <c r="P5179" s="421" t="s">
        <v>817</v>
      </c>
      <c r="Q5179" s="272" t="s">
        <v>818</v>
      </c>
    </row>
    <row r="5180" spans="2:17" x14ac:dyDescent="0.2">
      <c r="B5180" s="429"/>
      <c r="C5180" s="424"/>
      <c r="D5180" s="425"/>
      <c r="E5180" s="119"/>
      <c r="F5180" s="119"/>
      <c r="G5180" s="119"/>
      <c r="H5180" s="426"/>
      <c r="I5180" s="119"/>
      <c r="J5180" s="119"/>
      <c r="K5180" s="426"/>
      <c r="L5180" s="119"/>
      <c r="M5180" s="119"/>
      <c r="N5180" s="426"/>
      <c r="O5180" s="119"/>
      <c r="P5180" s="119"/>
      <c r="Q5180" s="430"/>
    </row>
    <row r="5181" spans="2:17" x14ac:dyDescent="0.2">
      <c r="B5181" s="427" t="s">
        <v>782</v>
      </c>
      <c r="C5181" s="419" t="s">
        <v>2041</v>
      </c>
      <c r="D5181" s="420">
        <v>600</v>
      </c>
      <c r="E5181" s="434">
        <v>7.0000000000000007E-2</v>
      </c>
      <c r="F5181" s="434">
        <v>7.0000000000000007E-2</v>
      </c>
      <c r="G5181" s="421" t="s">
        <v>784</v>
      </c>
      <c r="H5181" s="372" t="s">
        <v>785</v>
      </c>
      <c r="I5181" s="163">
        <v>0.2087</v>
      </c>
      <c r="J5181" s="421" t="s">
        <v>786</v>
      </c>
      <c r="K5181" s="372" t="s">
        <v>787</v>
      </c>
      <c r="L5181" s="434">
        <v>0.22</v>
      </c>
      <c r="M5181" s="421" t="s">
        <v>788</v>
      </c>
      <c r="N5181" s="372" t="s">
        <v>789</v>
      </c>
      <c r="O5181" s="434">
        <v>0.13619999999999999</v>
      </c>
      <c r="P5181" s="421" t="s">
        <v>790</v>
      </c>
      <c r="Q5181" s="272" t="s">
        <v>819</v>
      </c>
    </row>
    <row r="5182" spans="2:17" x14ac:dyDescent="0.2">
      <c r="B5182" s="427" t="s">
        <v>792</v>
      </c>
      <c r="C5182" s="419" t="s">
        <v>2041</v>
      </c>
      <c r="D5182" s="420">
        <v>2000</v>
      </c>
      <c r="E5182" s="434">
        <v>6.5000000000000002E-2</v>
      </c>
      <c r="F5182" s="434">
        <v>7.0000000000000007E-2</v>
      </c>
      <c r="G5182" s="421" t="s">
        <v>793</v>
      </c>
      <c r="H5182" s="372" t="s">
        <v>794</v>
      </c>
      <c r="I5182" s="163">
        <v>0.20469999999999999</v>
      </c>
      <c r="J5182" s="421" t="s">
        <v>795</v>
      </c>
      <c r="K5182" s="372" t="s">
        <v>796</v>
      </c>
      <c r="L5182" s="434">
        <v>0.22</v>
      </c>
      <c r="M5182" s="421" t="s">
        <v>797</v>
      </c>
      <c r="N5182" s="372" t="s">
        <v>798</v>
      </c>
      <c r="O5182" s="434">
        <v>0.13619999999999999</v>
      </c>
      <c r="P5182" s="421" t="s">
        <v>799</v>
      </c>
      <c r="Q5182" s="272" t="s">
        <v>800</v>
      </c>
    </row>
    <row r="5183" spans="2:17" x14ac:dyDescent="0.2">
      <c r="B5183" s="428" t="s">
        <v>801</v>
      </c>
      <c r="C5183" s="422" t="s">
        <v>2041</v>
      </c>
      <c r="D5183" s="423">
        <v>5000</v>
      </c>
      <c r="E5183" s="434">
        <v>0.06</v>
      </c>
      <c r="F5183" s="434">
        <v>7.0000000000000007E-2</v>
      </c>
      <c r="G5183" s="421" t="s">
        <v>802</v>
      </c>
      <c r="H5183" s="372" t="s">
        <v>803</v>
      </c>
      <c r="I5183" s="163">
        <v>0.19969999999999999</v>
      </c>
      <c r="J5183" s="421" t="s">
        <v>804</v>
      </c>
      <c r="K5183" s="372" t="s">
        <v>805</v>
      </c>
      <c r="L5183" s="434">
        <v>0.22</v>
      </c>
      <c r="M5183" s="421" t="s">
        <v>806</v>
      </c>
      <c r="N5183" s="372" t="s">
        <v>807</v>
      </c>
      <c r="O5183" s="434">
        <v>0.1212</v>
      </c>
      <c r="P5183" s="421" t="s">
        <v>808</v>
      </c>
      <c r="Q5183" s="272" t="s">
        <v>809</v>
      </c>
    </row>
    <row r="5184" spans="2:17" x14ac:dyDescent="0.2">
      <c r="B5184" s="428" t="s">
        <v>810</v>
      </c>
      <c r="C5184" s="422" t="s">
        <v>2041</v>
      </c>
      <c r="D5184" s="423">
        <v>10000</v>
      </c>
      <c r="E5184" s="434">
        <v>0.05</v>
      </c>
      <c r="F5184" s="434">
        <v>7.0000000000000007E-2</v>
      </c>
      <c r="G5184" s="421" t="s">
        <v>811</v>
      </c>
      <c r="H5184" s="372" t="s">
        <v>812</v>
      </c>
      <c r="I5184" s="163">
        <v>0.19370000000000001</v>
      </c>
      <c r="J5184" s="421" t="s">
        <v>813</v>
      </c>
      <c r="K5184" s="372" t="s">
        <v>814</v>
      </c>
      <c r="L5184" s="434">
        <v>0.22</v>
      </c>
      <c r="M5184" s="421" t="s">
        <v>815</v>
      </c>
      <c r="N5184" s="372" t="s">
        <v>816</v>
      </c>
      <c r="O5184" s="434">
        <v>0.1212</v>
      </c>
      <c r="P5184" s="421" t="s">
        <v>817</v>
      </c>
      <c r="Q5184" s="272" t="s">
        <v>818</v>
      </c>
    </row>
    <row r="5185" spans="2:17" x14ac:dyDescent="0.2">
      <c r="B5185" s="107" t="s">
        <v>2449</v>
      </c>
      <c r="C5185" s="1"/>
      <c r="D5185" s="1"/>
      <c r="E5185" s="1"/>
      <c r="F5185" s="1"/>
      <c r="G5185" s="1"/>
      <c r="H5185" s="1"/>
      <c r="I5185" s="1"/>
      <c r="J5185" s="1"/>
      <c r="K5185" s="1"/>
      <c r="L5185" s="1"/>
      <c r="M5185" s="1"/>
      <c r="N5185" s="1"/>
      <c r="O5185" s="1"/>
      <c r="P5185" s="1"/>
      <c r="Q5185" s="8"/>
    </row>
    <row r="5186" spans="2:17" ht="13.5" thickBot="1" x14ac:dyDescent="0.25">
      <c r="B5186" s="3" t="s">
        <v>52</v>
      </c>
      <c r="C5186" s="4"/>
      <c r="D5186" s="4"/>
      <c r="E5186" s="4"/>
      <c r="F5186" s="4"/>
      <c r="G5186" s="4"/>
      <c r="H5186" s="4"/>
      <c r="I5186" s="4"/>
      <c r="J5186" s="4"/>
      <c r="K5186" s="4"/>
      <c r="L5186" s="4"/>
      <c r="M5186" s="4"/>
      <c r="N5186" s="4"/>
      <c r="O5186" s="4"/>
      <c r="P5186" s="4"/>
      <c r="Q5186" s="5"/>
    </row>
    <row r="5187" spans="2:17" ht="13.5" thickTop="1" x14ac:dyDescent="0.2">
      <c r="B5187" s="249" t="str">
        <f>+B5172</f>
        <v>.</v>
      </c>
      <c r="C5187"/>
      <c r="D5187"/>
      <c r="E5187"/>
      <c r="F5187"/>
      <c r="G5187"/>
      <c r="H5187"/>
      <c r="I5187"/>
      <c r="J5187"/>
      <c r="K5187"/>
      <c r="L5187"/>
      <c r="M5187"/>
      <c r="N5187"/>
      <c r="O5187"/>
      <c r="P5187"/>
      <c r="Q5187"/>
    </row>
    <row r="5188" spans="2:17" ht="13.5" thickBot="1" x14ac:dyDescent="0.25">
      <c r="B5188"/>
      <c r="C5188"/>
      <c r="D5188"/>
      <c r="E5188"/>
      <c r="F5188"/>
      <c r="G5188"/>
      <c r="H5188"/>
      <c r="I5188"/>
      <c r="J5188"/>
      <c r="K5188"/>
      <c r="L5188"/>
      <c r="M5188"/>
      <c r="N5188"/>
      <c r="O5188"/>
      <c r="P5188"/>
      <c r="Q5188"/>
    </row>
    <row r="5189" spans="2:17" ht="13.5" thickTop="1" x14ac:dyDescent="0.2">
      <c r="B5189" s="100" t="s">
        <v>2450</v>
      </c>
      <c r="C5189" s="100"/>
      <c r="D5189" s="100"/>
      <c r="E5189" s="100"/>
      <c r="F5189" s="113"/>
      <c r="G5189" s="114"/>
      <c r="H5189" s="114"/>
      <c r="I5189" s="115"/>
      <c r="J5189" s="122"/>
      <c r="K5189" s="123"/>
      <c r="L5189" s="123"/>
      <c r="M5189" s="1"/>
      <c r="N5189" s="1"/>
      <c r="O5189" s="1"/>
      <c r="P5189" s="1"/>
      <c r="Q5189" s="1"/>
    </row>
    <row r="5190" spans="2:17" ht="51" x14ac:dyDescent="0.2">
      <c r="B5190" s="432" t="s">
        <v>1822</v>
      </c>
      <c r="C5190" s="396" t="s">
        <v>772</v>
      </c>
      <c r="D5190" s="359" t="s">
        <v>773</v>
      </c>
      <c r="E5190" s="359" t="s">
        <v>255</v>
      </c>
      <c r="F5190" s="359" t="s">
        <v>2035</v>
      </c>
      <c r="G5190" s="359" t="s">
        <v>1823</v>
      </c>
      <c r="H5190" s="359" t="s">
        <v>2036</v>
      </c>
      <c r="I5190" s="359" t="s">
        <v>2034</v>
      </c>
      <c r="J5190" s="433" t="s">
        <v>781</v>
      </c>
      <c r="K5190" s="84"/>
      <c r="L5190" s="84"/>
      <c r="M5190" s="24"/>
      <c r="N5190" s="124"/>
      <c r="O5190" s="124"/>
      <c r="P5190" s="124"/>
      <c r="Q5190" s="124"/>
    </row>
    <row r="5191" spans="2:17" x14ac:dyDescent="0.2">
      <c r="B5191" s="14" t="s">
        <v>1824</v>
      </c>
      <c r="C5191" s="38" t="s">
        <v>783</v>
      </c>
      <c r="D5191" s="125">
        <v>600</v>
      </c>
      <c r="E5191" s="434">
        <v>7.0000000000000007E-2</v>
      </c>
      <c r="F5191" s="38" t="s">
        <v>1825</v>
      </c>
      <c r="G5191" s="434">
        <v>0.23300000000000001</v>
      </c>
      <c r="H5191" s="38" t="s">
        <v>1826</v>
      </c>
      <c r="I5191" s="434">
        <v>0.14000000000000001</v>
      </c>
      <c r="J5191" s="41" t="s">
        <v>1827</v>
      </c>
      <c r="K5191" s="24"/>
      <c r="L5191" s="24"/>
      <c r="M5191" s="24"/>
      <c r="N5191" s="126"/>
      <c r="O5191" s="126"/>
      <c r="P5191" s="126"/>
      <c r="Q5191" s="127"/>
    </row>
    <row r="5192" spans="2:17" x14ac:dyDescent="0.2">
      <c r="B5192" s="42" t="s">
        <v>1828</v>
      </c>
      <c r="C5192" s="43" t="s">
        <v>783</v>
      </c>
      <c r="D5192" s="128">
        <v>600</v>
      </c>
      <c r="E5192" s="434">
        <v>0.08</v>
      </c>
      <c r="F5192" s="43" t="s">
        <v>1829</v>
      </c>
      <c r="G5192" s="434">
        <v>0.23300000000000001</v>
      </c>
      <c r="H5192" s="43" t="s">
        <v>1830</v>
      </c>
      <c r="I5192" s="434">
        <v>0.14000000000000001</v>
      </c>
      <c r="J5192" s="129" t="s">
        <v>1827</v>
      </c>
      <c r="K5192" s="34"/>
      <c r="L5192" s="34"/>
      <c r="M5192" s="24"/>
      <c r="N5192" s="130"/>
      <c r="O5192" s="130"/>
      <c r="P5192" s="130"/>
      <c r="Q5192" s="131"/>
    </row>
    <row r="5193" spans="2:17" x14ac:dyDescent="0.2">
      <c r="B5193" s="42" t="s">
        <v>1828</v>
      </c>
      <c r="C5193" s="43" t="s">
        <v>783</v>
      </c>
      <c r="D5193" s="128">
        <v>2000</v>
      </c>
      <c r="E5193" s="434">
        <v>0.08</v>
      </c>
      <c r="F5193" s="43" t="s">
        <v>1831</v>
      </c>
      <c r="G5193" s="434">
        <v>0.23300000000000001</v>
      </c>
      <c r="H5193" s="132" t="s">
        <v>1832</v>
      </c>
      <c r="I5193" s="434">
        <v>0.14000000000000001</v>
      </c>
      <c r="J5193" s="129" t="s">
        <v>1833</v>
      </c>
      <c r="K5193" s="34"/>
      <c r="L5193" s="34"/>
      <c r="M5193" s="24"/>
      <c r="N5193" s="130"/>
      <c r="O5193" s="130"/>
      <c r="P5193" s="130"/>
      <c r="Q5193" s="131"/>
    </row>
    <row r="5194" spans="2:17" x14ac:dyDescent="0.2">
      <c r="B5194" s="42" t="s">
        <v>1828</v>
      </c>
      <c r="C5194" s="43" t="s">
        <v>783</v>
      </c>
      <c r="D5194" s="128">
        <v>5000</v>
      </c>
      <c r="E5194" s="434">
        <v>0.08</v>
      </c>
      <c r="F5194" s="43" t="s">
        <v>1834</v>
      </c>
      <c r="G5194" s="434">
        <v>0.23300000000000001</v>
      </c>
      <c r="H5194" s="132" t="s">
        <v>1835</v>
      </c>
      <c r="I5194" s="434">
        <v>0.14000000000000001</v>
      </c>
      <c r="J5194" s="129" t="s">
        <v>1836</v>
      </c>
      <c r="K5194" s="34"/>
      <c r="L5194" s="34"/>
      <c r="M5194" s="24"/>
      <c r="N5194" s="130"/>
      <c r="O5194" s="130"/>
      <c r="P5194" s="130"/>
      <c r="Q5194" s="133"/>
    </row>
    <row r="5195" spans="2:17" x14ac:dyDescent="0.2">
      <c r="B5195" s="134" t="s">
        <v>1828</v>
      </c>
      <c r="C5195" s="132" t="s">
        <v>783</v>
      </c>
      <c r="D5195" s="135">
        <v>10000</v>
      </c>
      <c r="E5195" s="434">
        <v>0.08</v>
      </c>
      <c r="F5195" s="43" t="s">
        <v>1837</v>
      </c>
      <c r="G5195" s="434">
        <v>0.23300000000000001</v>
      </c>
      <c r="H5195" s="132" t="s">
        <v>1838</v>
      </c>
      <c r="I5195" s="434">
        <v>0.14000000000000001</v>
      </c>
      <c r="J5195" s="136" t="s">
        <v>1839</v>
      </c>
      <c r="K5195" s="34"/>
      <c r="L5195" s="34"/>
      <c r="M5195" s="24"/>
      <c r="N5195" s="126"/>
      <c r="O5195" s="126"/>
      <c r="P5195" s="126"/>
      <c r="Q5195" s="24"/>
    </row>
    <row r="5196" spans="2:17" ht="6" customHeight="1" x14ac:dyDescent="0.2">
      <c r="B5196" s="137"/>
      <c r="C5196" s="138"/>
      <c r="D5196" s="139"/>
      <c r="E5196" s="139"/>
      <c r="F5196" s="138"/>
      <c r="G5196" s="139"/>
      <c r="H5196" s="138"/>
      <c r="I5196" s="139"/>
      <c r="J5196" s="140"/>
      <c r="K5196" s="34"/>
      <c r="L5196" s="34"/>
      <c r="M5196" s="24"/>
      <c r="N5196" s="24"/>
      <c r="O5196" s="24"/>
      <c r="P5196" s="24"/>
      <c r="Q5196" s="24"/>
    </row>
    <row r="5197" spans="2:17" x14ac:dyDescent="0.2">
      <c r="B5197" s="14" t="s">
        <v>1824</v>
      </c>
      <c r="C5197" s="38" t="s">
        <v>2041</v>
      </c>
      <c r="D5197" s="125">
        <v>600</v>
      </c>
      <c r="E5197" s="434">
        <v>7.0000000000000007E-2</v>
      </c>
      <c r="F5197" s="38" t="s">
        <v>1825</v>
      </c>
      <c r="G5197" s="434">
        <v>0.23300000000000001</v>
      </c>
      <c r="H5197" s="38" t="s">
        <v>1840</v>
      </c>
      <c r="I5197" s="434">
        <v>0.14000000000000001</v>
      </c>
      <c r="J5197" s="41" t="s">
        <v>1827</v>
      </c>
      <c r="K5197" s="24"/>
      <c r="L5197" s="24"/>
      <c r="M5197" s="24"/>
      <c r="N5197" s="126"/>
      <c r="O5197" s="126"/>
      <c r="P5197" s="126"/>
      <c r="Q5197" s="24"/>
    </row>
    <row r="5198" spans="2:17" x14ac:dyDescent="0.2">
      <c r="B5198" s="42" t="s">
        <v>1828</v>
      </c>
      <c r="C5198" s="43" t="s">
        <v>2041</v>
      </c>
      <c r="D5198" s="128">
        <v>600</v>
      </c>
      <c r="E5198" s="434">
        <v>0.08</v>
      </c>
      <c r="F5198" s="43" t="s">
        <v>1841</v>
      </c>
      <c r="G5198" s="434">
        <v>0.23300000000000001</v>
      </c>
      <c r="H5198" s="43" t="s">
        <v>1840</v>
      </c>
      <c r="I5198" s="434">
        <v>0.14000000000000001</v>
      </c>
      <c r="J5198" s="129" t="s">
        <v>1827</v>
      </c>
      <c r="K5198" s="34"/>
      <c r="L5198" s="34"/>
      <c r="M5198" s="24"/>
      <c r="N5198" s="126"/>
      <c r="O5198" s="126"/>
      <c r="P5198" s="126"/>
      <c r="Q5198" s="24"/>
    </row>
    <row r="5199" spans="2:17" x14ac:dyDescent="0.2">
      <c r="B5199" s="7"/>
      <c r="C5199" s="1"/>
      <c r="D5199" s="1"/>
      <c r="E5199" s="1"/>
      <c r="F5199" s="1"/>
      <c r="G5199" s="1"/>
      <c r="H5199" s="1"/>
      <c r="I5199" s="1"/>
      <c r="J5199" s="8"/>
      <c r="K5199" s="1"/>
      <c r="L5199" s="1"/>
      <c r="M5199" s="1"/>
      <c r="N5199" s="1"/>
      <c r="O5199" s="1"/>
      <c r="P5199" s="24"/>
      <c r="Q5199" s="24"/>
    </row>
    <row r="5200" spans="2:17" ht="51" x14ac:dyDescent="0.2">
      <c r="B5200" s="395" t="s">
        <v>1842</v>
      </c>
      <c r="C5200" s="396" t="s">
        <v>772</v>
      </c>
      <c r="D5200" s="359" t="s">
        <v>773</v>
      </c>
      <c r="E5200" s="359" t="s">
        <v>255</v>
      </c>
      <c r="F5200" s="359" t="s">
        <v>2035</v>
      </c>
      <c r="G5200" s="359" t="s">
        <v>1823</v>
      </c>
      <c r="H5200" s="359" t="s">
        <v>2036</v>
      </c>
      <c r="I5200" s="359" t="s">
        <v>2034</v>
      </c>
      <c r="J5200" s="433" t="s">
        <v>781</v>
      </c>
      <c r="K5200" s="59"/>
      <c r="L5200" s="59"/>
      <c r="M5200"/>
      <c r="N5200" s="124"/>
      <c r="O5200" s="124"/>
      <c r="P5200" s="124"/>
      <c r="Q5200" s="141"/>
    </row>
    <row r="5201" spans="2:17" x14ac:dyDescent="0.2">
      <c r="B5201" s="15" t="s">
        <v>1843</v>
      </c>
      <c r="C5201" s="90" t="s">
        <v>783</v>
      </c>
      <c r="D5201" s="142">
        <v>600</v>
      </c>
      <c r="E5201" s="434">
        <v>7.0000000000000007E-2</v>
      </c>
      <c r="F5201" s="90" t="s">
        <v>1844</v>
      </c>
      <c r="G5201" s="434">
        <v>0.23300000000000001</v>
      </c>
      <c r="H5201" s="90" t="s">
        <v>1826</v>
      </c>
      <c r="I5201" s="434">
        <v>0.14000000000000001</v>
      </c>
      <c r="J5201" s="143" t="s">
        <v>434</v>
      </c>
      <c r="K5201" s="24"/>
      <c r="L5201" s="24"/>
      <c r="M5201"/>
      <c r="N5201" s="126"/>
      <c r="O5201" s="126"/>
      <c r="P5201" s="126"/>
      <c r="Q5201" s="144"/>
    </row>
    <row r="5202" spans="2:17" x14ac:dyDescent="0.2">
      <c r="B5202" s="134" t="s">
        <v>435</v>
      </c>
      <c r="C5202" s="132" t="s">
        <v>783</v>
      </c>
      <c r="D5202" s="135">
        <v>2000</v>
      </c>
      <c r="E5202" s="434">
        <v>6.7000000000000004E-2</v>
      </c>
      <c r="F5202" s="132" t="s">
        <v>436</v>
      </c>
      <c r="G5202" s="434">
        <v>0.22900000000000001</v>
      </c>
      <c r="H5202" s="132" t="s">
        <v>437</v>
      </c>
      <c r="I5202" s="434">
        <v>0.13600000000000001</v>
      </c>
      <c r="J5202" s="136" t="s">
        <v>438</v>
      </c>
      <c r="K5202" s="34"/>
      <c r="L5202" s="34"/>
      <c r="M5202"/>
      <c r="N5202" s="130"/>
      <c r="O5202" s="130"/>
      <c r="P5202" s="130"/>
      <c r="Q5202" s="145"/>
    </row>
    <row r="5203" spans="2:17" x14ac:dyDescent="0.2">
      <c r="B5203" s="134" t="s">
        <v>439</v>
      </c>
      <c r="C5203" s="132" t="s">
        <v>783</v>
      </c>
      <c r="D5203" s="135">
        <v>5000</v>
      </c>
      <c r="E5203" s="434">
        <v>6.4000000000000001E-2</v>
      </c>
      <c r="F5203" s="132" t="s">
        <v>440</v>
      </c>
      <c r="G5203" s="434">
        <v>0.224</v>
      </c>
      <c r="H5203" s="132" t="s">
        <v>441</v>
      </c>
      <c r="I5203" s="434">
        <v>0.13100000000000001</v>
      </c>
      <c r="J5203" s="136" t="s">
        <v>442</v>
      </c>
      <c r="K5203" s="34"/>
      <c r="L5203" s="34"/>
      <c r="M5203"/>
      <c r="N5203" s="130"/>
      <c r="O5203" s="130"/>
      <c r="P5203" s="130"/>
      <c r="Q5203" s="145"/>
    </row>
    <row r="5204" spans="2:17" x14ac:dyDescent="0.2">
      <c r="B5204" s="134" t="s">
        <v>443</v>
      </c>
      <c r="C5204" s="132" t="s">
        <v>783</v>
      </c>
      <c r="D5204" s="135">
        <v>10000</v>
      </c>
      <c r="E5204" s="434">
        <v>0.06</v>
      </c>
      <c r="F5204" s="132" t="s">
        <v>444</v>
      </c>
      <c r="G5204" s="434">
        <v>0.218</v>
      </c>
      <c r="H5204" s="132" t="s">
        <v>445</v>
      </c>
      <c r="I5204" s="434">
        <v>0.125</v>
      </c>
      <c r="J5204" s="136" t="s">
        <v>446</v>
      </c>
      <c r="K5204" s="34"/>
      <c r="L5204" s="34"/>
      <c r="M5204"/>
      <c r="N5204" s="130"/>
      <c r="O5204" s="130"/>
      <c r="P5204" s="130"/>
      <c r="Q5204" s="146"/>
    </row>
    <row r="5205" spans="2:17" ht="6" customHeight="1" x14ac:dyDescent="0.2">
      <c r="B5205" s="137"/>
      <c r="C5205" s="138"/>
      <c r="D5205" s="139"/>
      <c r="E5205" s="121"/>
      <c r="F5205" s="138"/>
      <c r="G5205" s="121"/>
      <c r="H5205" s="138"/>
      <c r="I5205" s="121"/>
      <c r="J5205" s="140"/>
      <c r="K5205" s="34"/>
      <c r="L5205" s="34"/>
      <c r="M5205"/>
      <c r="N5205" s="24"/>
      <c r="O5205" s="24"/>
      <c r="P5205" s="24"/>
      <c r="Q5205" s="1"/>
    </row>
    <row r="5206" spans="2:17" x14ac:dyDescent="0.2">
      <c r="B5206" s="15" t="s">
        <v>1843</v>
      </c>
      <c r="C5206" s="90" t="s">
        <v>2041</v>
      </c>
      <c r="D5206" s="142">
        <v>600</v>
      </c>
      <c r="E5206" s="434">
        <v>7.0000000000000007E-2</v>
      </c>
      <c r="F5206" s="90" t="s">
        <v>1844</v>
      </c>
      <c r="G5206" s="434">
        <v>0.23300000000000001</v>
      </c>
      <c r="H5206" s="90" t="s">
        <v>1826</v>
      </c>
      <c r="I5206" s="434">
        <v>0.14000000000000001</v>
      </c>
      <c r="J5206" s="143" t="s">
        <v>434</v>
      </c>
      <c r="K5206" s="24"/>
      <c r="L5206" s="24"/>
      <c r="M5206"/>
      <c r="N5206" s="126"/>
      <c r="O5206" s="24"/>
      <c r="P5206" s="126"/>
      <c r="Q5206"/>
    </row>
    <row r="5207" spans="2:17" x14ac:dyDescent="0.2">
      <c r="B5207" s="134" t="s">
        <v>435</v>
      </c>
      <c r="C5207" s="132" t="s">
        <v>2041</v>
      </c>
      <c r="D5207" s="135">
        <v>2000</v>
      </c>
      <c r="E5207" s="434">
        <v>6.7000000000000004E-2</v>
      </c>
      <c r="F5207" s="132" t="s">
        <v>436</v>
      </c>
      <c r="G5207" s="434">
        <v>0.22900000000000001</v>
      </c>
      <c r="H5207" s="132" t="s">
        <v>437</v>
      </c>
      <c r="I5207" s="434">
        <v>0.13600000000000001</v>
      </c>
      <c r="J5207" s="136" t="s">
        <v>438</v>
      </c>
      <c r="K5207" s="34"/>
      <c r="L5207" s="34"/>
      <c r="M5207"/>
      <c r="N5207" s="24"/>
      <c r="O5207" s="24"/>
      <c r="P5207" s="24"/>
      <c r="Q5207"/>
    </row>
    <row r="5208" spans="2:17" x14ac:dyDescent="0.2">
      <c r="B5208" s="134" t="s">
        <v>439</v>
      </c>
      <c r="C5208" s="132" t="s">
        <v>2041</v>
      </c>
      <c r="D5208" s="135">
        <v>5000</v>
      </c>
      <c r="E5208" s="434">
        <v>6.4000000000000001E-2</v>
      </c>
      <c r="F5208" s="132" t="s">
        <v>440</v>
      </c>
      <c r="G5208" s="434">
        <v>0.224</v>
      </c>
      <c r="H5208" s="132" t="s">
        <v>441</v>
      </c>
      <c r="I5208" s="434">
        <v>0.13100000000000001</v>
      </c>
      <c r="J5208" s="136" t="s">
        <v>442</v>
      </c>
      <c r="K5208" s="34"/>
      <c r="L5208" s="34"/>
      <c r="M5208"/>
      <c r="N5208" s="24"/>
      <c r="O5208" s="24"/>
      <c r="P5208" s="24"/>
      <c r="Q5208"/>
    </row>
    <row r="5209" spans="2:17" x14ac:dyDescent="0.2">
      <c r="B5209" s="134" t="s">
        <v>443</v>
      </c>
      <c r="C5209" s="132" t="s">
        <v>2041</v>
      </c>
      <c r="D5209" s="135">
        <v>10000</v>
      </c>
      <c r="E5209" s="434">
        <v>0.06</v>
      </c>
      <c r="F5209" s="132" t="s">
        <v>444</v>
      </c>
      <c r="G5209" s="434">
        <v>0.218</v>
      </c>
      <c r="H5209" s="132" t="s">
        <v>445</v>
      </c>
      <c r="I5209" s="434">
        <v>0.125</v>
      </c>
      <c r="J5209" s="136" t="s">
        <v>446</v>
      </c>
      <c r="K5209" s="34"/>
      <c r="L5209" s="34"/>
      <c r="M5209"/>
      <c r="N5209" s="126"/>
      <c r="O5209" s="24"/>
      <c r="P5209" s="24"/>
      <c r="Q5209"/>
    </row>
    <row r="5210" spans="2:17" ht="13.5" thickBot="1" x14ac:dyDescent="0.25">
      <c r="B5210" s="3" t="s">
        <v>52</v>
      </c>
      <c r="C5210" s="4"/>
      <c r="D5210" s="4"/>
      <c r="E5210" s="4"/>
      <c r="F5210" s="4"/>
      <c r="G5210" s="4"/>
      <c r="H5210" s="4"/>
      <c r="I5210" s="4"/>
      <c r="J5210" s="5"/>
      <c r="K5210" s="1"/>
      <c r="L5210" s="1"/>
      <c r="M5210" s="1"/>
      <c r="N5210" s="1"/>
      <c r="O5210" s="1"/>
      <c r="P5210" s="1"/>
      <c r="Q5210"/>
    </row>
    <row r="5211" spans="2:17" ht="13.5" thickTop="1" x14ac:dyDescent="0.2">
      <c r="B5211" s="249" t="str">
        <f>+B5187</f>
        <v>.</v>
      </c>
      <c r="C5211"/>
      <c r="D5211"/>
      <c r="E5211"/>
      <c r="F5211"/>
      <c r="G5211"/>
      <c r="H5211"/>
      <c r="I5211"/>
      <c r="J5211"/>
      <c r="K5211"/>
      <c r="L5211"/>
      <c r="M5211"/>
      <c r="N5211"/>
      <c r="O5211"/>
      <c r="P5211"/>
      <c r="Q5211"/>
    </row>
    <row r="5212" spans="2:17" ht="13.5" thickBot="1" x14ac:dyDescent="0.25">
      <c r="B5212"/>
      <c r="C5212"/>
      <c r="D5212"/>
      <c r="E5212"/>
      <c r="F5212"/>
      <c r="G5212"/>
      <c r="H5212"/>
      <c r="I5212"/>
      <c r="J5212"/>
      <c r="K5212"/>
      <c r="L5212"/>
      <c r="M5212"/>
      <c r="N5212"/>
      <c r="O5212"/>
      <c r="P5212"/>
      <c r="Q5212"/>
    </row>
    <row r="5213" spans="2:17" ht="13.5" thickTop="1" x14ac:dyDescent="0.2">
      <c r="B5213" s="100" t="s">
        <v>447</v>
      </c>
      <c r="C5213" s="100"/>
      <c r="D5213" s="100"/>
      <c r="E5213" s="100"/>
      <c r="F5213" s="114"/>
      <c r="G5213" s="114"/>
      <c r="H5213" s="115"/>
      <c r="I5213" s="115"/>
      <c r="J5213" s="115"/>
      <c r="K5213" s="115"/>
      <c r="L5213" s="115"/>
      <c r="M5213" s="109"/>
      <c r="N5213" s="1"/>
      <c r="O5213" s="1"/>
      <c r="P5213" s="1"/>
      <c r="Q5213" s="1"/>
    </row>
    <row r="5214" spans="2:17" ht="63.75" x14ac:dyDescent="0.2">
      <c r="B5214" s="395" t="s">
        <v>448</v>
      </c>
      <c r="C5214" s="396" t="s">
        <v>449</v>
      </c>
      <c r="D5214" s="359" t="s">
        <v>450</v>
      </c>
      <c r="E5214" s="359" t="s">
        <v>255</v>
      </c>
      <c r="F5214" s="4125" t="s">
        <v>2035</v>
      </c>
      <c r="G5214" s="4125"/>
      <c r="H5214" s="359" t="s">
        <v>1823</v>
      </c>
      <c r="I5214" s="4125" t="s">
        <v>451</v>
      </c>
      <c r="J5214" s="4125"/>
      <c r="K5214" s="357" t="s">
        <v>2034</v>
      </c>
      <c r="L5214" s="3959" t="s">
        <v>1467</v>
      </c>
      <c r="M5214" s="3960"/>
      <c r="N5214" s="124"/>
      <c r="O5214" s="124"/>
      <c r="P5214" s="124"/>
      <c r="Q5214"/>
    </row>
    <row r="5215" spans="2:17" x14ac:dyDescent="0.2">
      <c r="B5215" s="14" t="s">
        <v>1468</v>
      </c>
      <c r="C5215" s="38" t="s">
        <v>783</v>
      </c>
      <c r="D5215" s="434">
        <v>0.05</v>
      </c>
      <c r="E5215" s="434">
        <v>9.9000000000000005E-2</v>
      </c>
      <c r="F5215" s="38" t="s">
        <v>1469</v>
      </c>
      <c r="G5215" s="90" t="s">
        <v>1470</v>
      </c>
      <c r="H5215" s="434">
        <v>0.248</v>
      </c>
      <c r="I5215" s="90" t="s">
        <v>1471</v>
      </c>
      <c r="J5215" s="90" t="s">
        <v>1472</v>
      </c>
      <c r="K5215" s="434">
        <v>0.15</v>
      </c>
      <c r="L5215" s="90" t="s">
        <v>1473</v>
      </c>
      <c r="M5215" s="143" t="s">
        <v>1474</v>
      </c>
      <c r="N5215" s="147"/>
      <c r="O5215" s="126"/>
      <c r="P5215" s="126"/>
      <c r="Q5215"/>
    </row>
    <row r="5216" spans="2:17" x14ac:dyDescent="0.2">
      <c r="B5216" s="42" t="s">
        <v>1475</v>
      </c>
      <c r="C5216" s="43" t="s">
        <v>783</v>
      </c>
      <c r="D5216" s="434">
        <v>0.05</v>
      </c>
      <c r="E5216" s="434">
        <v>9.9000000000000005E-2</v>
      </c>
      <c r="F5216" s="43" t="s">
        <v>1476</v>
      </c>
      <c r="G5216" s="132" t="s">
        <v>1477</v>
      </c>
      <c r="H5216" s="434">
        <v>0.248</v>
      </c>
      <c r="I5216" s="132" t="s">
        <v>2812</v>
      </c>
      <c r="J5216" s="132" t="s">
        <v>2813</v>
      </c>
      <c r="K5216" s="434">
        <v>0.15</v>
      </c>
      <c r="L5216" s="132" t="s">
        <v>2814</v>
      </c>
      <c r="M5216" s="136" t="s">
        <v>2815</v>
      </c>
      <c r="N5216" s="148"/>
      <c r="O5216" s="130"/>
      <c r="P5216" s="130"/>
      <c r="Q5216"/>
    </row>
    <row r="5217" spans="2:17" x14ac:dyDescent="0.2">
      <c r="B5217" s="42" t="s">
        <v>2816</v>
      </c>
      <c r="C5217" s="43" t="s">
        <v>783</v>
      </c>
      <c r="D5217" s="434">
        <v>0.05</v>
      </c>
      <c r="E5217" s="434">
        <v>9.9000000000000005E-2</v>
      </c>
      <c r="F5217" s="117" t="s">
        <v>2817</v>
      </c>
      <c r="G5217" s="38" t="s">
        <v>2818</v>
      </c>
      <c r="H5217" s="434">
        <v>0.248</v>
      </c>
      <c r="I5217" s="38" t="s">
        <v>2819</v>
      </c>
      <c r="J5217" s="38" t="s">
        <v>2820</v>
      </c>
      <c r="K5217" s="434">
        <v>0.15</v>
      </c>
      <c r="L5217" s="38" t="s">
        <v>2821</v>
      </c>
      <c r="M5217" s="41" t="s">
        <v>2822</v>
      </c>
      <c r="N5217" s="148"/>
      <c r="O5217" s="130"/>
      <c r="P5217" s="130"/>
      <c r="Q5217"/>
    </row>
    <row r="5218" spans="2:17" x14ac:dyDescent="0.2">
      <c r="B5218" s="42" t="s">
        <v>2823</v>
      </c>
      <c r="C5218" s="43" t="s">
        <v>783</v>
      </c>
      <c r="D5218" s="434">
        <v>0.05</v>
      </c>
      <c r="E5218" s="434">
        <v>9.9000000000000005E-2</v>
      </c>
      <c r="F5218" s="43" t="s">
        <v>2824</v>
      </c>
      <c r="G5218" s="132" t="s">
        <v>2825</v>
      </c>
      <c r="H5218" s="434">
        <v>0.248</v>
      </c>
      <c r="I5218" s="132" t="s">
        <v>2826</v>
      </c>
      <c r="J5218" s="132" t="s">
        <v>2827</v>
      </c>
      <c r="K5218" s="434">
        <v>0.15</v>
      </c>
      <c r="L5218" s="132" t="s">
        <v>2828</v>
      </c>
      <c r="M5218" s="136" t="s">
        <v>2829</v>
      </c>
      <c r="N5218" s="148"/>
      <c r="O5218" s="130"/>
      <c r="P5218" s="130"/>
      <c r="Q5218"/>
    </row>
    <row r="5219" spans="2:17" x14ac:dyDescent="0.2">
      <c r="B5219" s="42" t="s">
        <v>2830</v>
      </c>
      <c r="C5219" s="43" t="s">
        <v>783</v>
      </c>
      <c r="D5219" s="434">
        <v>0.05</v>
      </c>
      <c r="E5219" s="434">
        <v>9.9000000000000005E-2</v>
      </c>
      <c r="F5219" s="43" t="s">
        <v>2831</v>
      </c>
      <c r="G5219" s="132" t="s">
        <v>2832</v>
      </c>
      <c r="H5219" s="434">
        <v>0.248</v>
      </c>
      <c r="I5219" s="132" t="s">
        <v>2833</v>
      </c>
      <c r="J5219" s="132" t="s">
        <v>2834</v>
      </c>
      <c r="K5219" s="434">
        <v>0.15</v>
      </c>
      <c r="L5219" s="132" t="s">
        <v>2835</v>
      </c>
      <c r="M5219" s="136" t="s">
        <v>2836</v>
      </c>
      <c r="N5219" s="148"/>
      <c r="O5219" s="130"/>
      <c r="P5219" s="130"/>
      <c r="Q5219"/>
    </row>
    <row r="5220" spans="2:17" x14ac:dyDescent="0.2">
      <c r="B5220" s="42" t="s">
        <v>2837</v>
      </c>
      <c r="C5220" s="43" t="s">
        <v>783</v>
      </c>
      <c r="D5220" s="434">
        <v>0.05</v>
      </c>
      <c r="E5220" s="434">
        <v>9.9000000000000005E-2</v>
      </c>
      <c r="F5220" s="43" t="s">
        <v>2838</v>
      </c>
      <c r="G5220" s="132" t="s">
        <v>2839</v>
      </c>
      <c r="H5220" s="434">
        <v>0.248</v>
      </c>
      <c r="I5220" s="132" t="s">
        <v>2840</v>
      </c>
      <c r="J5220" s="132" t="s">
        <v>2841</v>
      </c>
      <c r="K5220" s="434">
        <v>0.15</v>
      </c>
      <c r="L5220" s="132" t="s">
        <v>2842</v>
      </c>
      <c r="M5220" s="136" t="s">
        <v>2843</v>
      </c>
      <c r="N5220" s="148"/>
      <c r="O5220" s="130"/>
      <c r="P5220" s="130"/>
      <c r="Q5220"/>
    </row>
    <row r="5221" spans="2:17" x14ac:dyDescent="0.2">
      <c r="B5221" s="42" t="s">
        <v>479</v>
      </c>
      <c r="C5221" s="43" t="s">
        <v>783</v>
      </c>
      <c r="D5221" s="434">
        <v>0.05</v>
      </c>
      <c r="E5221" s="434">
        <v>9.9000000000000005E-2</v>
      </c>
      <c r="F5221" s="43" t="s">
        <v>480</v>
      </c>
      <c r="G5221" s="132" t="s">
        <v>481</v>
      </c>
      <c r="H5221" s="434">
        <v>0.248</v>
      </c>
      <c r="I5221" s="132" t="s">
        <v>482</v>
      </c>
      <c r="J5221" s="132" t="s">
        <v>483</v>
      </c>
      <c r="K5221" s="434">
        <v>0.15</v>
      </c>
      <c r="L5221" s="132" t="s">
        <v>484</v>
      </c>
      <c r="M5221" s="136" t="s">
        <v>485</v>
      </c>
      <c r="N5221" s="148"/>
      <c r="O5221" s="130"/>
      <c r="P5221" s="130"/>
      <c r="Q5221"/>
    </row>
    <row r="5222" spans="2:17" x14ac:dyDescent="0.2">
      <c r="B5222" s="42" t="s">
        <v>486</v>
      </c>
      <c r="C5222" s="43" t="s">
        <v>783</v>
      </c>
      <c r="D5222" s="434">
        <v>0.05</v>
      </c>
      <c r="E5222" s="434">
        <v>9.9000000000000005E-2</v>
      </c>
      <c r="F5222" s="43" t="s">
        <v>487</v>
      </c>
      <c r="G5222" s="132" t="s">
        <v>488</v>
      </c>
      <c r="H5222" s="434">
        <v>0.248</v>
      </c>
      <c r="I5222" s="132" t="s">
        <v>489</v>
      </c>
      <c r="J5222" s="132" t="s">
        <v>490</v>
      </c>
      <c r="K5222" s="434">
        <v>0.15</v>
      </c>
      <c r="L5222" s="132" t="s">
        <v>491</v>
      </c>
      <c r="M5222" s="136" t="s">
        <v>492</v>
      </c>
      <c r="N5222" s="148"/>
      <c r="O5222" s="130"/>
      <c r="P5222" s="130"/>
      <c r="Q5222"/>
    </row>
    <row r="5223" spans="2:17" x14ac:dyDescent="0.2">
      <c r="B5223" s="42" t="s">
        <v>493</v>
      </c>
      <c r="C5223" s="43" t="s">
        <v>783</v>
      </c>
      <c r="D5223" s="434">
        <v>0.05</v>
      </c>
      <c r="E5223" s="434">
        <v>9.9000000000000005E-2</v>
      </c>
      <c r="F5223" s="43" t="s">
        <v>494</v>
      </c>
      <c r="G5223" s="132" t="s">
        <v>495</v>
      </c>
      <c r="H5223" s="434">
        <v>0.248</v>
      </c>
      <c r="I5223" s="132" t="s">
        <v>496</v>
      </c>
      <c r="J5223" s="132" t="s">
        <v>497</v>
      </c>
      <c r="K5223" s="434">
        <v>0.15</v>
      </c>
      <c r="L5223" s="132" t="s">
        <v>498</v>
      </c>
      <c r="M5223" s="136" t="s">
        <v>499</v>
      </c>
      <c r="N5223" s="148"/>
      <c r="O5223" s="130"/>
      <c r="P5223" s="130"/>
      <c r="Q5223"/>
    </row>
    <row r="5224" spans="2:17" x14ac:dyDescent="0.2">
      <c r="B5224" s="42" t="s">
        <v>500</v>
      </c>
      <c r="C5224" s="43" t="s">
        <v>783</v>
      </c>
      <c r="D5224" s="434">
        <v>0.05</v>
      </c>
      <c r="E5224" s="434">
        <v>9.9000000000000005E-2</v>
      </c>
      <c r="F5224" s="43" t="s">
        <v>501</v>
      </c>
      <c r="G5224" s="132" t="s">
        <v>502</v>
      </c>
      <c r="H5224" s="434">
        <v>0.248</v>
      </c>
      <c r="I5224" s="132" t="s">
        <v>2818</v>
      </c>
      <c r="J5224" s="132" t="s">
        <v>503</v>
      </c>
      <c r="K5224" s="434">
        <v>0.15</v>
      </c>
      <c r="L5224" s="132" t="s">
        <v>504</v>
      </c>
      <c r="M5224" s="136" t="s">
        <v>505</v>
      </c>
      <c r="N5224" s="148"/>
      <c r="O5224" s="130"/>
      <c r="P5224" s="130"/>
      <c r="Q5224"/>
    </row>
    <row r="5225" spans="2:17" ht="6" customHeight="1" x14ac:dyDescent="0.2">
      <c r="B5225" s="137"/>
      <c r="C5225" s="138"/>
      <c r="D5225" s="149"/>
      <c r="E5225" s="119"/>
      <c r="F5225" s="138"/>
      <c r="G5225" s="138"/>
      <c r="H5225" s="149"/>
      <c r="I5225" s="138"/>
      <c r="J5225" s="138"/>
      <c r="K5225" s="149"/>
      <c r="L5225" s="150"/>
      <c r="M5225" s="151"/>
      <c r="N5225" s="148"/>
      <c r="O5225" s="130"/>
      <c r="P5225" s="130"/>
      <c r="Q5225"/>
    </row>
    <row r="5226" spans="2:17" x14ac:dyDescent="0.2">
      <c r="B5226" s="14" t="s">
        <v>1468</v>
      </c>
      <c r="C5226" s="38" t="s">
        <v>2041</v>
      </c>
      <c r="D5226" s="434">
        <v>0.05</v>
      </c>
      <c r="E5226" s="434">
        <v>9.9000000000000005E-2</v>
      </c>
      <c r="F5226" s="38" t="s">
        <v>1469</v>
      </c>
      <c r="G5226" s="90" t="s">
        <v>1470</v>
      </c>
      <c r="H5226" s="434">
        <v>0.248</v>
      </c>
      <c r="I5226" s="90" t="s">
        <v>1471</v>
      </c>
      <c r="J5226" s="90" t="s">
        <v>1472</v>
      </c>
      <c r="K5226" s="434">
        <v>0.15</v>
      </c>
      <c r="L5226" s="90" t="s">
        <v>1473</v>
      </c>
      <c r="M5226" s="143" t="s">
        <v>1474</v>
      </c>
      <c r="N5226" s="148"/>
      <c r="O5226" s="130"/>
      <c r="P5226" s="130"/>
      <c r="Q5226"/>
    </row>
    <row r="5227" spans="2:17" x14ac:dyDescent="0.2">
      <c r="B5227" s="42" t="s">
        <v>1475</v>
      </c>
      <c r="C5227" s="43" t="s">
        <v>2041</v>
      </c>
      <c r="D5227" s="434">
        <v>0.05</v>
      </c>
      <c r="E5227" s="434">
        <v>9.9000000000000005E-2</v>
      </c>
      <c r="F5227" s="43" t="s">
        <v>1476</v>
      </c>
      <c r="G5227" s="132" t="s">
        <v>1477</v>
      </c>
      <c r="H5227" s="434">
        <v>0.248</v>
      </c>
      <c r="I5227" s="132" t="s">
        <v>2812</v>
      </c>
      <c r="J5227" s="132" t="s">
        <v>2813</v>
      </c>
      <c r="K5227" s="434">
        <v>0.15</v>
      </c>
      <c r="L5227" s="132" t="s">
        <v>2814</v>
      </c>
      <c r="M5227" s="136" t="s">
        <v>2815</v>
      </c>
      <c r="N5227" s="148"/>
      <c r="O5227" s="130"/>
      <c r="P5227" s="130"/>
      <c r="Q5227"/>
    </row>
    <row r="5228" spans="2:17" x14ac:dyDescent="0.2">
      <c r="B5228" s="42" t="s">
        <v>2816</v>
      </c>
      <c r="C5228" s="43" t="s">
        <v>2041</v>
      </c>
      <c r="D5228" s="434">
        <v>0.05</v>
      </c>
      <c r="E5228" s="434">
        <v>9.9000000000000005E-2</v>
      </c>
      <c r="F5228" s="117" t="s">
        <v>2817</v>
      </c>
      <c r="G5228" s="38" t="s">
        <v>2818</v>
      </c>
      <c r="H5228" s="434">
        <v>0.248</v>
      </c>
      <c r="I5228" s="38" t="s">
        <v>2819</v>
      </c>
      <c r="J5228" s="38" t="s">
        <v>2820</v>
      </c>
      <c r="K5228" s="434">
        <v>0.15</v>
      </c>
      <c r="L5228" s="38" t="s">
        <v>2821</v>
      </c>
      <c r="M5228" s="41" t="s">
        <v>2822</v>
      </c>
      <c r="N5228" s="148"/>
      <c r="O5228" s="130"/>
      <c r="P5228" s="130"/>
      <c r="Q5228"/>
    </row>
    <row r="5229" spans="2:17" x14ac:dyDescent="0.2">
      <c r="B5229" s="42" t="s">
        <v>2823</v>
      </c>
      <c r="C5229" s="43" t="s">
        <v>2041</v>
      </c>
      <c r="D5229" s="434">
        <v>0.05</v>
      </c>
      <c r="E5229" s="434">
        <v>9.9000000000000005E-2</v>
      </c>
      <c r="F5229" s="43" t="s">
        <v>2824</v>
      </c>
      <c r="G5229" s="132" t="s">
        <v>2825</v>
      </c>
      <c r="H5229" s="434">
        <v>0.248</v>
      </c>
      <c r="I5229" s="132" t="s">
        <v>2826</v>
      </c>
      <c r="J5229" s="132" t="s">
        <v>2827</v>
      </c>
      <c r="K5229" s="434">
        <v>0.15</v>
      </c>
      <c r="L5229" s="132" t="s">
        <v>2828</v>
      </c>
      <c r="M5229" s="136" t="s">
        <v>2829</v>
      </c>
      <c r="N5229" s="148"/>
      <c r="O5229" s="130"/>
      <c r="P5229" s="130"/>
      <c r="Q5229"/>
    </row>
    <row r="5230" spans="2:17" x14ac:dyDescent="0.2">
      <c r="B5230" s="42" t="s">
        <v>2830</v>
      </c>
      <c r="C5230" s="43" t="s">
        <v>2041</v>
      </c>
      <c r="D5230" s="434">
        <v>0.05</v>
      </c>
      <c r="E5230" s="434">
        <v>9.9000000000000005E-2</v>
      </c>
      <c r="F5230" s="43" t="s">
        <v>2831</v>
      </c>
      <c r="G5230" s="132" t="s">
        <v>2832</v>
      </c>
      <c r="H5230" s="434">
        <v>0.248</v>
      </c>
      <c r="I5230" s="132" t="s">
        <v>2833</v>
      </c>
      <c r="J5230" s="132" t="s">
        <v>2834</v>
      </c>
      <c r="K5230" s="434">
        <v>0.15</v>
      </c>
      <c r="L5230" s="132" t="s">
        <v>2835</v>
      </c>
      <c r="M5230" s="136" t="s">
        <v>2836</v>
      </c>
      <c r="N5230" s="148"/>
      <c r="O5230" s="130"/>
      <c r="P5230" s="130"/>
      <c r="Q5230"/>
    </row>
    <row r="5231" spans="2:17" x14ac:dyDescent="0.2">
      <c r="B5231" s="42" t="s">
        <v>2837</v>
      </c>
      <c r="C5231" s="43" t="s">
        <v>2041</v>
      </c>
      <c r="D5231" s="434">
        <v>0.05</v>
      </c>
      <c r="E5231" s="434">
        <v>9.9000000000000005E-2</v>
      </c>
      <c r="F5231" s="43" t="s">
        <v>2838</v>
      </c>
      <c r="G5231" s="132" t="s">
        <v>2839</v>
      </c>
      <c r="H5231" s="434">
        <v>0.248</v>
      </c>
      <c r="I5231" s="132" t="s">
        <v>2840</v>
      </c>
      <c r="J5231" s="132" t="s">
        <v>2841</v>
      </c>
      <c r="K5231" s="434">
        <v>0.15</v>
      </c>
      <c r="L5231" s="132" t="s">
        <v>2842</v>
      </c>
      <c r="M5231" s="136" t="s">
        <v>2843</v>
      </c>
      <c r="N5231" s="148"/>
      <c r="O5231" s="130"/>
      <c r="P5231" s="130"/>
      <c r="Q5231"/>
    </row>
    <row r="5232" spans="2:17" x14ac:dyDescent="0.2">
      <c r="B5232" s="42" t="s">
        <v>479</v>
      </c>
      <c r="C5232" s="43" t="s">
        <v>2041</v>
      </c>
      <c r="D5232" s="434">
        <v>0.05</v>
      </c>
      <c r="E5232" s="434">
        <v>9.9000000000000005E-2</v>
      </c>
      <c r="F5232" s="43" t="s">
        <v>480</v>
      </c>
      <c r="G5232" s="132" t="s">
        <v>481</v>
      </c>
      <c r="H5232" s="434">
        <v>0.248</v>
      </c>
      <c r="I5232" s="132" t="s">
        <v>482</v>
      </c>
      <c r="J5232" s="132" t="s">
        <v>483</v>
      </c>
      <c r="K5232" s="434">
        <v>0.15</v>
      </c>
      <c r="L5232" s="132" t="s">
        <v>484</v>
      </c>
      <c r="M5232" s="136" t="s">
        <v>485</v>
      </c>
      <c r="N5232" s="148"/>
      <c r="O5232" s="130"/>
      <c r="P5232" s="130"/>
      <c r="Q5232"/>
    </row>
    <row r="5233" spans="2:17" x14ac:dyDescent="0.2">
      <c r="B5233" s="42" t="s">
        <v>486</v>
      </c>
      <c r="C5233" s="43" t="s">
        <v>2041</v>
      </c>
      <c r="D5233" s="434">
        <v>0.05</v>
      </c>
      <c r="E5233" s="434">
        <v>9.9000000000000005E-2</v>
      </c>
      <c r="F5233" s="43" t="s">
        <v>487</v>
      </c>
      <c r="G5233" s="132" t="s">
        <v>488</v>
      </c>
      <c r="H5233" s="434">
        <v>0.248</v>
      </c>
      <c r="I5233" s="132" t="s">
        <v>489</v>
      </c>
      <c r="J5233" s="132" t="s">
        <v>490</v>
      </c>
      <c r="K5233" s="434">
        <v>0.15</v>
      </c>
      <c r="L5233" s="132" t="s">
        <v>491</v>
      </c>
      <c r="M5233" s="136" t="s">
        <v>492</v>
      </c>
      <c r="N5233" s="148"/>
      <c r="O5233" s="130"/>
      <c r="P5233" s="130"/>
      <c r="Q5233"/>
    </row>
    <row r="5234" spans="2:17" x14ac:dyDescent="0.2">
      <c r="B5234" s="42" t="s">
        <v>493</v>
      </c>
      <c r="C5234" s="43" t="s">
        <v>2041</v>
      </c>
      <c r="D5234" s="434">
        <v>0.05</v>
      </c>
      <c r="E5234" s="434">
        <v>9.9000000000000005E-2</v>
      </c>
      <c r="F5234" s="43" t="s">
        <v>494</v>
      </c>
      <c r="G5234" s="132" t="s">
        <v>495</v>
      </c>
      <c r="H5234" s="434">
        <v>0.248</v>
      </c>
      <c r="I5234" s="132" t="s">
        <v>496</v>
      </c>
      <c r="J5234" s="132" t="s">
        <v>497</v>
      </c>
      <c r="K5234" s="434">
        <v>0.15</v>
      </c>
      <c r="L5234" s="132" t="s">
        <v>498</v>
      </c>
      <c r="M5234" s="136" t="s">
        <v>499</v>
      </c>
      <c r="N5234" s="148"/>
      <c r="O5234" s="130"/>
      <c r="P5234" s="130"/>
      <c r="Q5234"/>
    </row>
    <row r="5235" spans="2:17" x14ac:dyDescent="0.2">
      <c r="B5235" s="42" t="s">
        <v>500</v>
      </c>
      <c r="C5235" s="43" t="s">
        <v>2041</v>
      </c>
      <c r="D5235" s="434">
        <v>0.05</v>
      </c>
      <c r="E5235" s="434">
        <v>9.9000000000000005E-2</v>
      </c>
      <c r="F5235" s="43" t="s">
        <v>501</v>
      </c>
      <c r="G5235" s="132" t="s">
        <v>502</v>
      </c>
      <c r="H5235" s="434">
        <v>0.248</v>
      </c>
      <c r="I5235" s="132" t="s">
        <v>2818</v>
      </c>
      <c r="J5235" s="132" t="s">
        <v>503</v>
      </c>
      <c r="K5235" s="434">
        <v>0.15</v>
      </c>
      <c r="L5235" s="132" t="s">
        <v>504</v>
      </c>
      <c r="M5235" s="136" t="s">
        <v>505</v>
      </c>
      <c r="N5235" s="148"/>
      <c r="O5235" s="130"/>
      <c r="P5235" s="130"/>
      <c r="Q5235"/>
    </row>
    <row r="5236" spans="2:17" x14ac:dyDescent="0.2">
      <c r="B5236" s="107" t="s">
        <v>52</v>
      </c>
      <c r="C5236" s="1"/>
      <c r="D5236" s="152"/>
      <c r="E5236" s="1"/>
      <c r="F5236" s="1"/>
      <c r="G5236" s="1"/>
      <c r="H5236" s="1"/>
      <c r="I5236" s="1"/>
      <c r="J5236" s="153"/>
      <c r="K5236" s="24"/>
      <c r="L5236" s="24"/>
      <c r="M5236" s="23"/>
      <c r="N5236" s="147"/>
      <c r="O5236" s="24"/>
      <c r="P5236" s="24"/>
      <c r="Q5236"/>
    </row>
    <row r="5237" spans="2:17" x14ac:dyDescent="0.2">
      <c r="B5237" s="7" t="s">
        <v>506</v>
      </c>
      <c r="C5237" s="1"/>
      <c r="D5237" s="1"/>
      <c r="E5237" s="1"/>
      <c r="F5237" s="1"/>
      <c r="G5237" s="1"/>
      <c r="H5237" s="1"/>
      <c r="I5237" s="1"/>
      <c r="J5237" s="153"/>
      <c r="K5237" s="24"/>
      <c r="L5237" s="24"/>
      <c r="M5237" s="20"/>
      <c r="N5237" s="147"/>
      <c r="O5237" s="24"/>
      <c r="P5237" s="24"/>
      <c r="Q5237"/>
    </row>
    <row r="5238" spans="2:17" x14ac:dyDescent="0.2">
      <c r="B5238" s="7" t="s">
        <v>507</v>
      </c>
      <c r="C5238" s="1"/>
      <c r="D5238" s="1"/>
      <c r="E5238" s="1"/>
      <c r="F5238" s="1"/>
      <c r="G5238" s="1"/>
      <c r="H5238" s="1"/>
      <c r="I5238" s="1"/>
      <c r="J5238" s="153"/>
      <c r="K5238" s="24"/>
      <c r="L5238" s="24"/>
      <c r="M5238" s="20"/>
      <c r="N5238" s="147"/>
      <c r="O5238" s="24"/>
      <c r="P5238" s="24"/>
      <c r="Q5238"/>
    </row>
    <row r="5239" spans="2:17" ht="13.5" thickBot="1" x14ac:dyDescent="0.25">
      <c r="B5239" s="3" t="s">
        <v>508</v>
      </c>
      <c r="C5239" s="4"/>
      <c r="D5239" s="4"/>
      <c r="E5239" s="4"/>
      <c r="F5239" s="4"/>
      <c r="G5239" s="4"/>
      <c r="H5239" s="4"/>
      <c r="I5239" s="4"/>
      <c r="J5239" s="4"/>
      <c r="K5239" s="154"/>
      <c r="L5239" s="154"/>
      <c r="M5239" s="155"/>
      <c r="N5239" s="24"/>
      <c r="O5239" s="24"/>
      <c r="P5239" s="24"/>
      <c r="Q5239"/>
    </row>
    <row r="5240" spans="2:17" ht="13.5" thickTop="1" x14ac:dyDescent="0.2">
      <c r="B5240" s="249" t="str">
        <f>+B5211</f>
        <v>.</v>
      </c>
      <c r="C5240"/>
      <c r="D5240"/>
      <c r="E5240"/>
      <c r="F5240"/>
      <c r="G5240"/>
      <c r="H5240"/>
      <c r="I5240"/>
      <c r="J5240"/>
      <c r="K5240"/>
      <c r="L5240"/>
      <c r="M5240"/>
      <c r="N5240"/>
      <c r="O5240"/>
      <c r="P5240"/>
      <c r="Q5240"/>
    </row>
    <row r="5241" spans="2:17" ht="13.5" thickBot="1" x14ac:dyDescent="0.25">
      <c r="B5241"/>
      <c r="C5241"/>
      <c r="D5241"/>
      <c r="E5241"/>
      <c r="F5241"/>
      <c r="G5241"/>
      <c r="H5241"/>
      <c r="I5241"/>
      <c r="J5241"/>
      <c r="K5241"/>
      <c r="L5241"/>
      <c r="M5241"/>
      <c r="N5241"/>
      <c r="O5241"/>
      <c r="P5241"/>
      <c r="Q5241"/>
    </row>
    <row r="5242" spans="2:17" ht="13.5" thickTop="1" x14ac:dyDescent="0.2">
      <c r="B5242" s="100" t="s">
        <v>509</v>
      </c>
      <c r="C5242" s="100"/>
      <c r="D5242" s="100"/>
      <c r="E5242" s="100"/>
      <c r="F5242" s="114"/>
      <c r="G5242" s="114"/>
      <c r="H5242" s="114"/>
      <c r="I5242" s="115"/>
      <c r="J5242" s="115"/>
      <c r="K5242" s="122"/>
      <c r="L5242" s="123"/>
      <c r="M5242" s="1"/>
      <c r="N5242" s="1"/>
      <c r="O5242" s="1"/>
      <c r="P5242" s="1"/>
      <c r="Q5242" s="1"/>
    </row>
    <row r="5243" spans="2:17" ht="51" x14ac:dyDescent="0.2">
      <c r="B5243" s="395" t="s">
        <v>510</v>
      </c>
      <c r="C5243" s="396" t="s">
        <v>2030</v>
      </c>
      <c r="D5243" s="359" t="s">
        <v>255</v>
      </c>
      <c r="E5243" s="431" t="s">
        <v>2035</v>
      </c>
      <c r="F5243" s="359" t="s">
        <v>1823</v>
      </c>
      <c r="G5243" s="359" t="s">
        <v>451</v>
      </c>
      <c r="H5243" s="359" t="s">
        <v>2034</v>
      </c>
      <c r="I5243" s="359" t="s">
        <v>1467</v>
      </c>
      <c r="J5243" s="359" t="s">
        <v>511</v>
      </c>
      <c r="K5243" s="358" t="s">
        <v>2039</v>
      </c>
      <c r="L5243" s="59"/>
      <c r="M5243" s="1"/>
      <c r="N5243" s="141"/>
      <c r="O5243" s="141"/>
      <c r="P5243" s="141"/>
      <c r="Q5243" s="1"/>
    </row>
    <row r="5244" spans="2:17" x14ac:dyDescent="0.2">
      <c r="B5244" s="14" t="s">
        <v>512</v>
      </c>
      <c r="C5244" s="38" t="s">
        <v>783</v>
      </c>
      <c r="D5244" s="434">
        <v>8.4000000000000005E-2</v>
      </c>
      <c r="E5244" s="38" t="s">
        <v>513</v>
      </c>
      <c r="F5244" s="434">
        <v>0.23899999999999999</v>
      </c>
      <c r="G5244" s="38" t="s">
        <v>514</v>
      </c>
      <c r="H5244" s="434">
        <v>0.14599999999999999</v>
      </c>
      <c r="I5244" s="38" t="s">
        <v>1845</v>
      </c>
      <c r="J5244" s="19">
        <v>12</v>
      </c>
      <c r="K5244" s="143" t="s">
        <v>1846</v>
      </c>
      <c r="L5244" s="1"/>
      <c r="M5244" s="1"/>
      <c r="N5244" s="156"/>
      <c r="O5244" s="156"/>
      <c r="P5244" s="156"/>
      <c r="Q5244" s="1"/>
    </row>
    <row r="5245" spans="2:17" x14ac:dyDescent="0.2">
      <c r="B5245" s="14" t="s">
        <v>1847</v>
      </c>
      <c r="C5245" s="38" t="s">
        <v>783</v>
      </c>
      <c r="D5245" s="434">
        <v>8.3000000000000004E-2</v>
      </c>
      <c r="E5245" s="38" t="s">
        <v>1848</v>
      </c>
      <c r="F5245" s="434">
        <v>0.23799999999999999</v>
      </c>
      <c r="G5245" s="38" t="s">
        <v>1849</v>
      </c>
      <c r="H5245" s="434">
        <v>0.14499999999999999</v>
      </c>
      <c r="I5245" s="38" t="s">
        <v>1850</v>
      </c>
      <c r="J5245" s="19">
        <v>31</v>
      </c>
      <c r="K5245" s="143" t="s">
        <v>1851</v>
      </c>
      <c r="L5245" s="1"/>
      <c r="M5245" s="1"/>
      <c r="N5245" s="156"/>
      <c r="O5245" s="156"/>
      <c r="P5245" s="156"/>
      <c r="Q5245" s="1"/>
    </row>
    <row r="5246" spans="2:17" x14ac:dyDescent="0.2">
      <c r="B5246" s="42" t="s">
        <v>1852</v>
      </c>
      <c r="C5246" s="43" t="s">
        <v>783</v>
      </c>
      <c r="D5246" s="434">
        <v>8.2000000000000003E-2</v>
      </c>
      <c r="E5246" s="43" t="s">
        <v>1853</v>
      </c>
      <c r="F5246" s="434">
        <v>0.23599999999999999</v>
      </c>
      <c r="G5246" s="43" t="s">
        <v>1854</v>
      </c>
      <c r="H5246" s="434">
        <v>0.14299999999999999</v>
      </c>
      <c r="I5246" s="43" t="s">
        <v>1855</v>
      </c>
      <c r="J5246" s="46">
        <v>82</v>
      </c>
      <c r="K5246" s="143" t="s">
        <v>1851</v>
      </c>
      <c r="L5246" s="11"/>
      <c r="M5246" s="1"/>
      <c r="N5246" s="158"/>
      <c r="O5246" s="158"/>
      <c r="P5246" s="158"/>
      <c r="Q5246" s="1"/>
    </row>
    <row r="5247" spans="2:17" x14ac:dyDescent="0.2">
      <c r="B5247" s="42" t="s">
        <v>1856</v>
      </c>
      <c r="C5247" s="43" t="s">
        <v>783</v>
      </c>
      <c r="D5247" s="434">
        <v>8.1000000000000003E-2</v>
      </c>
      <c r="E5247" s="43" t="s">
        <v>1857</v>
      </c>
      <c r="F5247" s="434">
        <v>0.23499999999999999</v>
      </c>
      <c r="G5247" s="43" t="s">
        <v>1858</v>
      </c>
      <c r="H5247" s="434">
        <v>0.14199999999999999</v>
      </c>
      <c r="I5247" s="43" t="s">
        <v>1859</v>
      </c>
      <c r="J5247" s="46">
        <v>135</v>
      </c>
      <c r="K5247" s="143" t="s">
        <v>1851</v>
      </c>
      <c r="L5247" s="11"/>
      <c r="M5247" s="1"/>
      <c r="N5247" s="158"/>
      <c r="O5247" s="158"/>
      <c r="P5247" s="158"/>
      <c r="Q5247" s="1"/>
    </row>
    <row r="5248" spans="2:17" x14ac:dyDescent="0.2">
      <c r="B5248" s="42" t="s">
        <v>1860</v>
      </c>
      <c r="C5248" s="43" t="s">
        <v>783</v>
      </c>
      <c r="D5248" s="434">
        <v>7.8E-2</v>
      </c>
      <c r="E5248" s="43" t="s">
        <v>1861</v>
      </c>
      <c r="F5248" s="434">
        <v>0.23</v>
      </c>
      <c r="G5248" s="43" t="s">
        <v>1862</v>
      </c>
      <c r="H5248" s="434">
        <v>0.13700000000000001</v>
      </c>
      <c r="I5248" s="43" t="s">
        <v>1863</v>
      </c>
      <c r="J5248" s="46">
        <v>355</v>
      </c>
      <c r="K5248" s="143" t="s">
        <v>1851</v>
      </c>
      <c r="L5248" s="11"/>
      <c r="M5248" s="1"/>
      <c r="N5248" s="158"/>
      <c r="O5248" s="158"/>
      <c r="P5248" s="158"/>
      <c r="Q5248" s="1"/>
    </row>
    <row r="5249" spans="2:17" x14ac:dyDescent="0.2">
      <c r="B5249" s="42" t="s">
        <v>1864</v>
      </c>
      <c r="C5249" s="43" t="s">
        <v>783</v>
      </c>
      <c r="D5249" s="434">
        <v>7.5999999999999998E-2</v>
      </c>
      <c r="E5249" s="43" t="s">
        <v>1865</v>
      </c>
      <c r="F5249" s="434">
        <v>0.22700000000000001</v>
      </c>
      <c r="G5249" s="43" t="s">
        <v>1866</v>
      </c>
      <c r="H5249" s="434">
        <v>0.13400000000000001</v>
      </c>
      <c r="I5249" s="43" t="s">
        <v>1867</v>
      </c>
      <c r="J5249" s="46">
        <v>600</v>
      </c>
      <c r="K5249" s="143" t="s">
        <v>1851</v>
      </c>
      <c r="L5249" s="11"/>
      <c r="M5249" s="1"/>
      <c r="N5249" s="158"/>
      <c r="O5249" s="158"/>
      <c r="P5249" s="158"/>
      <c r="Q5249" s="1"/>
    </row>
    <row r="5250" spans="2:17" x14ac:dyDescent="0.2">
      <c r="B5250" s="42" t="s">
        <v>1868</v>
      </c>
      <c r="C5250" s="43" t="s">
        <v>783</v>
      </c>
      <c r="D5250" s="434">
        <v>7.4999999999999997E-2</v>
      </c>
      <c r="E5250" s="43" t="s">
        <v>1869</v>
      </c>
      <c r="F5250" s="434">
        <v>0.22600000000000001</v>
      </c>
      <c r="G5250" s="43" t="s">
        <v>1870</v>
      </c>
      <c r="H5250" s="434">
        <v>0.13300000000000001</v>
      </c>
      <c r="I5250" s="43" t="s">
        <v>1871</v>
      </c>
      <c r="J5250" s="46">
        <v>750</v>
      </c>
      <c r="K5250" s="143" t="s">
        <v>1851</v>
      </c>
      <c r="L5250" s="11"/>
      <c r="M5250" s="1"/>
      <c r="N5250" s="158"/>
      <c r="O5250" s="158"/>
      <c r="P5250" s="158"/>
      <c r="Q5250" s="1"/>
    </row>
    <row r="5251" spans="2:17" x14ac:dyDescent="0.2">
      <c r="B5251" s="107" t="s">
        <v>52</v>
      </c>
      <c r="C5251" s="1"/>
      <c r="D5251" s="1"/>
      <c r="E5251" s="1"/>
      <c r="F5251" s="1"/>
      <c r="G5251" s="1"/>
      <c r="H5251" s="1"/>
      <c r="I5251" s="1"/>
      <c r="J5251" s="1"/>
      <c r="K5251" s="8"/>
      <c r="L5251" s="1"/>
      <c r="M5251" s="1"/>
      <c r="N5251" s="1"/>
      <c r="O5251" s="1"/>
      <c r="P5251" s="1"/>
      <c r="Q5251" s="1"/>
    </row>
    <row r="5252" spans="2:17" x14ac:dyDescent="0.2">
      <c r="B5252" s="7" t="s">
        <v>1961</v>
      </c>
      <c r="C5252" s="1"/>
      <c r="D5252" s="1"/>
      <c r="E5252" s="1"/>
      <c r="F5252" s="1"/>
      <c r="G5252" s="1"/>
      <c r="H5252" s="1"/>
      <c r="I5252" s="1"/>
      <c r="J5252" s="1"/>
      <c r="K5252" s="8"/>
      <c r="L5252" s="1"/>
      <c r="M5252" s="1"/>
      <c r="N5252" s="1"/>
      <c r="O5252" s="1"/>
      <c r="P5252" s="1"/>
      <c r="Q5252" s="1"/>
    </row>
    <row r="5253" spans="2:17" x14ac:dyDescent="0.2">
      <c r="B5253" s="7" t="s">
        <v>1962</v>
      </c>
      <c r="C5253" s="1"/>
      <c r="D5253" s="1"/>
      <c r="E5253" s="1"/>
      <c r="F5253" s="1"/>
      <c r="G5253" s="1"/>
      <c r="H5253" s="1"/>
      <c r="I5253" s="1"/>
      <c r="J5253" s="1"/>
      <c r="K5253" s="8"/>
      <c r="L5253" s="1"/>
      <c r="M5253" s="1"/>
      <c r="N5253" s="1"/>
      <c r="O5253" s="1"/>
      <c r="P5253" s="1"/>
      <c r="Q5253" s="1"/>
    </row>
    <row r="5254" spans="2:17" ht="13.5" thickBot="1" x14ac:dyDescent="0.25">
      <c r="B5254" s="3" t="s">
        <v>2565</v>
      </c>
      <c r="C5254" s="4"/>
      <c r="D5254" s="4"/>
      <c r="E5254" s="4"/>
      <c r="F5254" s="4"/>
      <c r="G5254" s="4"/>
      <c r="H5254" s="4"/>
      <c r="I5254" s="4"/>
      <c r="J5254" s="4"/>
      <c r="K5254" s="5"/>
      <c r="L5254" s="1"/>
      <c r="M5254" s="1"/>
      <c r="N5254" s="1"/>
      <c r="O5254" s="1"/>
      <c r="P5254" s="1"/>
      <c r="Q5254" s="1"/>
    </row>
    <row r="5255" spans="2:17" ht="13.5" thickTop="1" x14ac:dyDescent="0.2">
      <c r="B5255" s="249" t="str">
        <f>+B5240</f>
        <v>.</v>
      </c>
      <c r="C5255"/>
      <c r="D5255"/>
      <c r="E5255"/>
      <c r="F5255"/>
      <c r="G5255"/>
      <c r="H5255"/>
      <c r="I5255"/>
      <c r="J5255"/>
      <c r="K5255" s="24"/>
      <c r="L5255" s="24"/>
      <c r="M5255"/>
      <c r="N5255"/>
      <c r="O5255"/>
      <c r="P5255"/>
      <c r="Q5255"/>
    </row>
    <row r="5256" spans="2:17" ht="13.5" thickBot="1" x14ac:dyDescent="0.25">
      <c r="B5256"/>
      <c r="C5256"/>
      <c r="D5256"/>
      <c r="E5256" s="24"/>
      <c r="F5256" s="24"/>
      <c r="G5256" s="24"/>
    </row>
    <row r="5257" spans="2:17" ht="13.5" thickTop="1" x14ac:dyDescent="0.2">
      <c r="B5257" s="4004" t="s">
        <v>2569</v>
      </c>
      <c r="C5257" s="4006"/>
      <c r="D5257"/>
      <c r="E5257" s="1"/>
      <c r="F5257" s="1"/>
      <c r="G5257" s="1"/>
    </row>
    <row r="5258" spans="2:17" ht="25.5" x14ac:dyDescent="0.2">
      <c r="B5258" s="274" t="s">
        <v>1161</v>
      </c>
      <c r="C5258" s="358" t="s">
        <v>2566</v>
      </c>
      <c r="D5258"/>
      <c r="E5258"/>
    </row>
    <row r="5259" spans="2:17" x14ac:dyDescent="0.2">
      <c r="B5259" s="14" t="s">
        <v>361</v>
      </c>
      <c r="C5259" s="436">
        <v>0.05</v>
      </c>
      <c r="D5259"/>
      <c r="E5259"/>
    </row>
    <row r="5260" spans="2:17" x14ac:dyDescent="0.2">
      <c r="B5260" s="14" t="s">
        <v>2567</v>
      </c>
      <c r="C5260" s="436">
        <v>0.11</v>
      </c>
      <c r="D5260"/>
      <c r="E5260"/>
    </row>
    <row r="5261" spans="2:17" x14ac:dyDescent="0.2">
      <c r="B5261" s="14" t="s">
        <v>1607</v>
      </c>
      <c r="C5261" s="436">
        <v>0.11</v>
      </c>
      <c r="D5261"/>
      <c r="E5261"/>
    </row>
    <row r="5262" spans="2:17" x14ac:dyDescent="0.2">
      <c r="B5262" s="14" t="s">
        <v>2568</v>
      </c>
      <c r="C5262" s="436">
        <v>0.3</v>
      </c>
      <c r="D5262"/>
      <c r="E5262"/>
    </row>
    <row r="5263" spans="2:17" ht="18" customHeight="1" thickBot="1" x14ac:dyDescent="0.25">
      <c r="B5263" s="3" t="s">
        <v>52</v>
      </c>
      <c r="C5263" s="5"/>
      <c r="D5263"/>
      <c r="E5263"/>
    </row>
    <row r="5264" spans="2:17" ht="13.5" thickTop="1" x14ac:dyDescent="0.2">
      <c r="B5264" s="249" t="str">
        <f>+B5255</f>
        <v>.</v>
      </c>
      <c r="C5264"/>
      <c r="D5264"/>
      <c r="E5264"/>
    </row>
    <row r="5265" spans="2:5" ht="13.5" thickBot="1" x14ac:dyDescent="0.25">
      <c r="B5265"/>
      <c r="C5265"/>
      <c r="D5265"/>
      <c r="E5265"/>
    </row>
    <row r="5266" spans="2:5" ht="13.5" thickTop="1" x14ac:dyDescent="0.2">
      <c r="B5266" s="3967" t="s">
        <v>328</v>
      </c>
      <c r="C5266" s="3968"/>
      <c r="D5266" s="3968"/>
      <c r="E5266" s="3969"/>
    </row>
    <row r="5267" spans="2:5" ht="25.5" x14ac:dyDescent="0.2">
      <c r="B5267" s="277"/>
      <c r="C5267" s="396" t="s">
        <v>336</v>
      </c>
      <c r="D5267" s="396" t="s">
        <v>515</v>
      </c>
      <c r="E5267" s="398" t="s">
        <v>516</v>
      </c>
    </row>
    <row r="5268" spans="2:5" ht="39" customHeight="1" x14ac:dyDescent="0.2">
      <c r="B5268" s="395" t="s">
        <v>1161</v>
      </c>
      <c r="C5268" s="359" t="s">
        <v>2566</v>
      </c>
      <c r="D5268" s="359" t="s">
        <v>2566</v>
      </c>
      <c r="E5268" s="398" t="s">
        <v>2566</v>
      </c>
    </row>
    <row r="5269" spans="2:5" x14ac:dyDescent="0.2">
      <c r="B5269" s="14" t="s">
        <v>517</v>
      </c>
      <c r="C5269" s="435">
        <v>0.44</v>
      </c>
      <c r="D5269" s="435">
        <v>0.28999999999999998</v>
      </c>
      <c r="E5269" s="436">
        <v>0.25</v>
      </c>
    </row>
    <row r="5270" spans="2:5" x14ac:dyDescent="0.2">
      <c r="B5270" s="14" t="s">
        <v>518</v>
      </c>
      <c r="C5270" s="435">
        <v>0.44</v>
      </c>
      <c r="D5270" s="435">
        <v>0.28999999999999998</v>
      </c>
      <c r="E5270" s="436">
        <v>0.25</v>
      </c>
    </row>
    <row r="5271" spans="2:5" x14ac:dyDescent="0.2">
      <c r="B5271" s="14" t="s">
        <v>1626</v>
      </c>
      <c r="C5271" s="435">
        <v>0.44</v>
      </c>
      <c r="D5271" s="435">
        <v>0.44</v>
      </c>
      <c r="E5271" s="436">
        <v>0.25</v>
      </c>
    </row>
    <row r="5272" spans="2:5" x14ac:dyDescent="0.2">
      <c r="B5272" s="14" t="s">
        <v>1613</v>
      </c>
      <c r="C5272" s="435">
        <v>0.44</v>
      </c>
      <c r="D5272" s="435">
        <v>0.44</v>
      </c>
      <c r="E5272" s="436">
        <v>0.44</v>
      </c>
    </row>
    <row r="5273" spans="2:5" ht="12.75" customHeight="1" x14ac:dyDescent="0.2">
      <c r="B5273" s="14" t="s">
        <v>1614</v>
      </c>
      <c r="C5273" s="435">
        <v>0.44</v>
      </c>
      <c r="D5273" s="435">
        <v>0.44</v>
      </c>
      <c r="E5273" s="436">
        <v>0.44</v>
      </c>
    </row>
    <row r="5274" spans="2:5" ht="12.75" customHeight="1" x14ac:dyDescent="0.2">
      <c r="B5274" s="15" t="s">
        <v>1157</v>
      </c>
      <c r="C5274" s="435">
        <v>0.44</v>
      </c>
      <c r="D5274" s="435">
        <v>0.44</v>
      </c>
      <c r="E5274" s="436">
        <v>0.44</v>
      </c>
    </row>
    <row r="5275" spans="2:5" x14ac:dyDescent="0.2">
      <c r="B5275" s="15" t="s">
        <v>1617</v>
      </c>
      <c r="C5275" s="435">
        <v>0.44</v>
      </c>
      <c r="D5275" s="435">
        <v>0.44</v>
      </c>
      <c r="E5275" s="436">
        <v>0.44</v>
      </c>
    </row>
    <row r="5276" spans="2:5" x14ac:dyDescent="0.2">
      <c r="B5276" s="15" t="s">
        <v>1616</v>
      </c>
      <c r="C5276" s="435">
        <v>0.44</v>
      </c>
      <c r="D5276" s="435">
        <v>0.44</v>
      </c>
      <c r="E5276" s="436">
        <v>0.44</v>
      </c>
    </row>
    <row r="5277" spans="2:5" x14ac:dyDescent="0.2">
      <c r="B5277" s="15" t="s">
        <v>1615</v>
      </c>
      <c r="C5277" s="435">
        <v>0.95</v>
      </c>
      <c r="D5277" s="435">
        <v>0.95</v>
      </c>
      <c r="E5277" s="436">
        <v>0.95</v>
      </c>
    </row>
    <row r="5278" spans="2:5" x14ac:dyDescent="0.2">
      <c r="B5278" s="15" t="s">
        <v>180</v>
      </c>
      <c r="C5278" s="435">
        <v>4.49</v>
      </c>
      <c r="D5278" s="435">
        <v>4.49</v>
      </c>
      <c r="E5278" s="436">
        <v>4.49</v>
      </c>
    </row>
    <row r="5279" spans="2:5" ht="13.5" thickBot="1" x14ac:dyDescent="0.25">
      <c r="B5279" s="3" t="s">
        <v>52</v>
      </c>
      <c r="C5279" s="4"/>
      <c r="D5279" s="4"/>
      <c r="E5279" s="5"/>
    </row>
    <row r="5280" spans="2:5" ht="13.5" thickTop="1" x14ac:dyDescent="0.2">
      <c r="B5280" s="249" t="str">
        <f>+B5264</f>
        <v>.</v>
      </c>
      <c r="C5280"/>
      <c r="D5280"/>
      <c r="E5280"/>
    </row>
    <row r="5281" spans="2:5" ht="13.5" thickBot="1" x14ac:dyDescent="0.25">
      <c r="B5281"/>
      <c r="C5281"/>
      <c r="D5281"/>
      <c r="E5281"/>
    </row>
    <row r="5282" spans="2:5" ht="13.5" thickTop="1" x14ac:dyDescent="0.2">
      <c r="B5282" s="4004" t="s">
        <v>519</v>
      </c>
      <c r="C5282" s="4006"/>
      <c r="D5282"/>
      <c r="E5282"/>
    </row>
    <row r="5283" spans="2:5" ht="25.5" x14ac:dyDescent="0.2">
      <c r="B5283" s="274" t="s">
        <v>1161</v>
      </c>
      <c r="C5283" s="407" t="s">
        <v>2566</v>
      </c>
      <c r="D5283"/>
      <c r="E5283"/>
    </row>
    <row r="5284" spans="2:5" x14ac:dyDescent="0.2">
      <c r="B5284" s="14" t="s">
        <v>175</v>
      </c>
      <c r="C5284" s="437">
        <v>9.4500000000000001E-2</v>
      </c>
      <c r="D5284"/>
      <c r="E5284"/>
    </row>
    <row r="5285" spans="2:5" x14ac:dyDescent="0.2">
      <c r="B5285" s="14" t="s">
        <v>1607</v>
      </c>
      <c r="C5285" s="437">
        <v>9.69E-2</v>
      </c>
      <c r="D5285"/>
      <c r="E5285"/>
    </row>
    <row r="5286" spans="2:5" x14ac:dyDescent="0.2">
      <c r="B5286" s="14" t="s">
        <v>2568</v>
      </c>
      <c r="C5286" s="437">
        <v>0.2545</v>
      </c>
      <c r="D5286"/>
      <c r="E5286"/>
    </row>
    <row r="5287" spans="2:5" x14ac:dyDescent="0.2">
      <c r="B5287" s="14" t="s">
        <v>520</v>
      </c>
      <c r="C5287" s="437">
        <v>0.28939999999999999</v>
      </c>
      <c r="D5287"/>
      <c r="E5287"/>
    </row>
    <row r="5288" spans="2:5" x14ac:dyDescent="0.2">
      <c r="B5288" s="14" t="s">
        <v>521</v>
      </c>
      <c r="C5288" s="437">
        <v>0.28939999999999999</v>
      </c>
      <c r="D5288"/>
      <c r="E5288"/>
    </row>
    <row r="5289" spans="2:5" x14ac:dyDescent="0.2">
      <c r="B5289" s="14" t="s">
        <v>522</v>
      </c>
      <c r="C5289" s="437">
        <v>0.28939999999999999</v>
      </c>
      <c r="D5289"/>
      <c r="E5289"/>
    </row>
    <row r="5290" spans="2:5" x14ac:dyDescent="0.2">
      <c r="B5290" s="14" t="s">
        <v>523</v>
      </c>
      <c r="C5290" s="437">
        <v>0.28939999999999999</v>
      </c>
      <c r="D5290"/>
      <c r="E5290"/>
    </row>
    <row r="5291" spans="2:5" x14ac:dyDescent="0.2">
      <c r="B5291" s="14" t="s">
        <v>524</v>
      </c>
      <c r="C5291" s="437">
        <v>0.13389999999999999</v>
      </c>
      <c r="D5291"/>
      <c r="E5291"/>
    </row>
    <row r="5292" spans="2:5" x14ac:dyDescent="0.2">
      <c r="B5292" s="14" t="s">
        <v>525</v>
      </c>
      <c r="C5292" s="437">
        <v>0.13389999999999999</v>
      </c>
      <c r="D5292"/>
      <c r="E5292"/>
    </row>
    <row r="5293" spans="2:5" x14ac:dyDescent="0.2">
      <c r="B5293" s="14" t="s">
        <v>526</v>
      </c>
      <c r="C5293" s="437">
        <v>0.28939999999999999</v>
      </c>
      <c r="D5293"/>
      <c r="E5293"/>
    </row>
    <row r="5294" spans="2:5" x14ac:dyDescent="0.2">
      <c r="B5294" s="14" t="s">
        <v>527</v>
      </c>
      <c r="C5294" s="437">
        <v>0.28939999999999999</v>
      </c>
      <c r="D5294"/>
      <c r="E5294"/>
    </row>
    <row r="5295" spans="2:5" x14ac:dyDescent="0.2">
      <c r="B5295" s="14" t="s">
        <v>1616</v>
      </c>
      <c r="C5295" s="437">
        <v>0.28939999999999999</v>
      </c>
      <c r="D5295"/>
      <c r="E5295"/>
    </row>
    <row r="5296" spans="2:5" x14ac:dyDescent="0.2">
      <c r="B5296" s="14" t="s">
        <v>528</v>
      </c>
      <c r="C5296" s="437">
        <v>0.2366</v>
      </c>
      <c r="D5296"/>
      <c r="E5296"/>
    </row>
    <row r="5297" spans="2:15" x14ac:dyDescent="0.2">
      <c r="B5297" s="14" t="s">
        <v>388</v>
      </c>
      <c r="C5297" s="437">
        <v>0.2366</v>
      </c>
      <c r="D5297"/>
      <c r="E5297"/>
    </row>
    <row r="5298" spans="2:15" x14ac:dyDescent="0.2">
      <c r="B5298" s="14" t="s">
        <v>1625</v>
      </c>
      <c r="C5298" s="437">
        <v>0.5</v>
      </c>
      <c r="D5298"/>
      <c r="E5298"/>
    </row>
    <row r="5299" spans="2:15" x14ac:dyDescent="0.2">
      <c r="B5299" s="14" t="s">
        <v>389</v>
      </c>
      <c r="C5299" s="437">
        <v>0.5</v>
      </c>
      <c r="D5299"/>
      <c r="E5299"/>
    </row>
    <row r="5300" spans="2:15" x14ac:dyDescent="0.2">
      <c r="B5300" s="14" t="s">
        <v>1615</v>
      </c>
      <c r="C5300" s="437">
        <v>0.95</v>
      </c>
      <c r="D5300"/>
      <c r="E5300"/>
    </row>
    <row r="5301" spans="2:15" ht="13.5" thickBot="1" x14ac:dyDescent="0.25">
      <c r="B5301" s="3" t="s">
        <v>52</v>
      </c>
      <c r="C5301" s="5"/>
      <c r="D5301"/>
      <c r="E5301"/>
    </row>
    <row r="5302" spans="2:15" ht="13.5" thickTop="1" x14ac:dyDescent="0.2">
      <c r="B5302" s="249" t="str">
        <f>+B5280</f>
        <v>.</v>
      </c>
      <c r="C5302"/>
      <c r="D5302"/>
      <c r="E5302"/>
    </row>
    <row r="5303" spans="2:15" ht="13.5" thickBot="1" x14ac:dyDescent="0.25">
      <c r="B5303"/>
      <c r="C5303"/>
      <c r="D5303"/>
      <c r="E5303"/>
      <c r="F5303"/>
      <c r="G5303"/>
      <c r="H5303"/>
      <c r="I5303"/>
      <c r="J5303"/>
      <c r="K5303"/>
      <c r="L5303"/>
      <c r="M5303"/>
      <c r="N5303"/>
      <c r="O5303"/>
    </row>
    <row r="5304" spans="2:15" ht="13.5" thickTop="1" x14ac:dyDescent="0.2">
      <c r="B5304" s="4129" t="s">
        <v>1292</v>
      </c>
      <c r="C5304" s="4130"/>
      <c r="D5304" s="4130"/>
      <c r="E5304" s="4130"/>
      <c r="F5304" s="4130"/>
      <c r="G5304" s="4131"/>
      <c r="H5304"/>
      <c r="I5304"/>
      <c r="J5304"/>
      <c r="K5304"/>
      <c r="L5304"/>
      <c r="M5304"/>
      <c r="N5304"/>
      <c r="O5304"/>
    </row>
    <row r="5305" spans="2:15" x14ac:dyDescent="0.2">
      <c r="B5305" s="274" t="s">
        <v>1161</v>
      </c>
      <c r="C5305" s="357" t="s">
        <v>2045</v>
      </c>
      <c r="D5305" s="357" t="s">
        <v>763</v>
      </c>
      <c r="E5305" s="357" t="s">
        <v>390</v>
      </c>
      <c r="F5305" s="357" t="s">
        <v>1846</v>
      </c>
      <c r="G5305" s="358" t="s">
        <v>391</v>
      </c>
      <c r="H5305" s="141"/>
      <c r="I5305"/>
      <c r="J5305"/>
      <c r="K5305" s="59"/>
      <c r="L5305" s="59"/>
      <c r="M5305"/>
      <c r="N5305"/>
      <c r="O5305"/>
    </row>
    <row r="5306" spans="2:15" x14ac:dyDescent="0.2">
      <c r="B5306" s="14" t="s">
        <v>517</v>
      </c>
      <c r="C5306" s="438">
        <v>0.39</v>
      </c>
      <c r="D5306" s="438">
        <v>0.313</v>
      </c>
      <c r="E5306" s="438">
        <v>0.26800000000000002</v>
      </c>
      <c r="F5306" s="438">
        <v>0.22600000000000001</v>
      </c>
      <c r="G5306" s="437">
        <v>0.21299999999999999</v>
      </c>
      <c r="H5306" s="162"/>
      <c r="I5306"/>
      <c r="J5306"/>
      <c r="K5306" s="1"/>
      <c r="L5306" s="1"/>
      <c r="M5306"/>
      <c r="N5306"/>
      <c r="O5306"/>
    </row>
    <row r="5307" spans="2:15" ht="25.5" x14ac:dyDescent="0.2">
      <c r="B5307" s="42" t="s">
        <v>985</v>
      </c>
      <c r="C5307" s="438">
        <v>0.42</v>
      </c>
      <c r="D5307" s="438">
        <v>0.35299999999999998</v>
      </c>
      <c r="E5307" s="438">
        <v>0.32800000000000001</v>
      </c>
      <c r="F5307" s="438">
        <v>0.28599999999999998</v>
      </c>
      <c r="G5307" s="437">
        <v>0.27300000000000002</v>
      </c>
      <c r="H5307" s="165"/>
      <c r="I5307"/>
      <c r="J5307"/>
      <c r="K5307" s="11"/>
      <c r="L5307" s="11"/>
      <c r="M5307"/>
      <c r="N5307"/>
      <c r="O5307"/>
    </row>
    <row r="5308" spans="2:15" x14ac:dyDescent="0.2">
      <c r="B5308" s="14" t="s">
        <v>1613</v>
      </c>
      <c r="C5308" s="438">
        <v>0.42</v>
      </c>
      <c r="D5308" s="438">
        <v>0.35299999999999998</v>
      </c>
      <c r="E5308" s="438">
        <v>0.32800000000000001</v>
      </c>
      <c r="F5308" s="438">
        <v>0.28599999999999998</v>
      </c>
      <c r="G5308" s="437">
        <v>0.27300000000000002</v>
      </c>
      <c r="H5308" s="162"/>
      <c r="I5308"/>
      <c r="J5308"/>
      <c r="K5308" s="1"/>
      <c r="L5308" s="1"/>
      <c r="M5308"/>
      <c r="N5308"/>
      <c r="O5308"/>
    </row>
    <row r="5309" spans="2:15" x14ac:dyDescent="0.2">
      <c r="B5309" s="14" t="s">
        <v>1614</v>
      </c>
      <c r="C5309" s="438">
        <v>0.42</v>
      </c>
      <c r="D5309" s="438">
        <v>0.373</v>
      </c>
      <c r="E5309" s="438">
        <v>0.32800000000000001</v>
      </c>
      <c r="F5309" s="438">
        <v>0.28599999999999998</v>
      </c>
      <c r="G5309" s="437">
        <v>0.27300000000000002</v>
      </c>
      <c r="H5309" s="162"/>
      <c r="I5309"/>
      <c r="J5309"/>
      <c r="K5309" s="1"/>
      <c r="L5309" s="1"/>
      <c r="M5309"/>
      <c r="N5309"/>
      <c r="O5309"/>
    </row>
    <row r="5310" spans="2:15" x14ac:dyDescent="0.2">
      <c r="B5310" s="15" t="s">
        <v>1616</v>
      </c>
      <c r="C5310" s="438">
        <v>0.42</v>
      </c>
      <c r="D5310" s="438">
        <v>0.38</v>
      </c>
      <c r="E5310" s="438">
        <v>0.36</v>
      </c>
      <c r="F5310" s="438">
        <v>0.33600000000000002</v>
      </c>
      <c r="G5310" s="437">
        <v>0.32300000000000001</v>
      </c>
      <c r="H5310" s="162"/>
      <c r="I5310"/>
      <c r="J5310"/>
      <c r="K5310" s="24"/>
      <c r="L5310" s="24"/>
      <c r="M5310"/>
      <c r="N5310"/>
      <c r="O5310"/>
    </row>
    <row r="5311" spans="2:15" x14ac:dyDescent="0.2">
      <c r="B5311" s="15" t="s">
        <v>1387</v>
      </c>
      <c r="C5311" s="438">
        <v>0.42</v>
      </c>
      <c r="D5311" s="438">
        <v>0.4</v>
      </c>
      <c r="E5311" s="438">
        <v>0.38</v>
      </c>
      <c r="F5311" s="438">
        <v>0.35599999999999998</v>
      </c>
      <c r="G5311" s="437">
        <v>0.34300000000000003</v>
      </c>
      <c r="H5311" s="162"/>
      <c r="I5311"/>
      <c r="J5311"/>
      <c r="K5311" s="24"/>
      <c r="L5311" s="24"/>
      <c r="M5311"/>
      <c r="N5311"/>
      <c r="O5311"/>
    </row>
    <row r="5312" spans="2:15" x14ac:dyDescent="0.2">
      <c r="B5312" s="15" t="s">
        <v>1157</v>
      </c>
      <c r="C5312" s="438">
        <v>0.42</v>
      </c>
      <c r="D5312" s="438">
        <v>0.4</v>
      </c>
      <c r="E5312" s="438">
        <v>0.38</v>
      </c>
      <c r="F5312" s="438">
        <v>0.376</v>
      </c>
      <c r="G5312" s="437">
        <v>0.36299999999999999</v>
      </c>
      <c r="H5312" s="162"/>
      <c r="I5312"/>
      <c r="J5312"/>
      <c r="K5312" s="24"/>
      <c r="L5312" s="24"/>
      <c r="M5312"/>
      <c r="N5312"/>
      <c r="O5312"/>
    </row>
    <row r="5313" spans="2:15" x14ac:dyDescent="0.2">
      <c r="B5313" s="15" t="s">
        <v>1617</v>
      </c>
      <c r="C5313" s="438">
        <v>0.42</v>
      </c>
      <c r="D5313" s="438">
        <v>0.4</v>
      </c>
      <c r="E5313" s="438">
        <v>0.38</v>
      </c>
      <c r="F5313" s="438">
        <v>0.376</v>
      </c>
      <c r="G5313" s="437">
        <v>0.36299999999999999</v>
      </c>
      <c r="H5313" s="162"/>
      <c r="I5313"/>
      <c r="J5313"/>
      <c r="K5313" s="24"/>
      <c r="L5313" s="24"/>
      <c r="M5313"/>
      <c r="N5313"/>
      <c r="O5313"/>
    </row>
    <row r="5314" spans="2:15" x14ac:dyDescent="0.2">
      <c r="B5314" s="15" t="s">
        <v>1158</v>
      </c>
      <c r="C5314" s="438">
        <v>0.42</v>
      </c>
      <c r="D5314" s="438">
        <v>0.4</v>
      </c>
      <c r="E5314" s="438">
        <v>0.38</v>
      </c>
      <c r="F5314" s="438">
        <v>0.376</v>
      </c>
      <c r="G5314" s="437">
        <v>0.36299999999999999</v>
      </c>
      <c r="H5314" s="162"/>
      <c r="I5314"/>
      <c r="J5314"/>
      <c r="K5314" s="24"/>
      <c r="L5314" s="24"/>
      <c r="M5314"/>
      <c r="N5314"/>
      <c r="O5314"/>
    </row>
    <row r="5315" spans="2:15" x14ac:dyDescent="0.2">
      <c r="B5315" s="15" t="s">
        <v>986</v>
      </c>
      <c r="C5315" s="438">
        <v>0.5</v>
      </c>
      <c r="D5315" s="438">
        <v>0.5</v>
      </c>
      <c r="E5315" s="438">
        <v>0.48799999999999999</v>
      </c>
      <c r="F5315" s="438">
        <v>0.44600000000000001</v>
      </c>
      <c r="G5315" s="437">
        <v>0.433</v>
      </c>
      <c r="H5315" s="162"/>
      <c r="I5315"/>
      <c r="J5315"/>
      <c r="K5315" s="24"/>
      <c r="L5315" s="24"/>
      <c r="M5315"/>
      <c r="N5315"/>
      <c r="O5315"/>
    </row>
    <row r="5316" spans="2:15" x14ac:dyDescent="0.2">
      <c r="B5316" s="15" t="s">
        <v>987</v>
      </c>
      <c r="C5316" s="438">
        <v>0.95</v>
      </c>
      <c r="D5316" s="438">
        <v>0.95</v>
      </c>
      <c r="E5316" s="438">
        <v>0.95</v>
      </c>
      <c r="F5316" s="438">
        <v>0.95</v>
      </c>
      <c r="G5316" s="437">
        <v>0.95</v>
      </c>
      <c r="H5316" s="167"/>
      <c r="I5316"/>
      <c r="J5316"/>
      <c r="K5316" s="24"/>
      <c r="L5316" s="24"/>
      <c r="M5316"/>
      <c r="N5316"/>
      <c r="O5316"/>
    </row>
    <row r="5317" spans="2:15" x14ac:dyDescent="0.2">
      <c r="B5317" s="15" t="s">
        <v>1615</v>
      </c>
      <c r="C5317" s="438">
        <v>0.95</v>
      </c>
      <c r="D5317" s="438">
        <v>0.95</v>
      </c>
      <c r="E5317" s="438">
        <v>0.95</v>
      </c>
      <c r="F5317" s="438">
        <v>0.95</v>
      </c>
      <c r="G5317" s="437">
        <v>0.95</v>
      </c>
      <c r="H5317" s="162"/>
      <c r="I5317"/>
      <c r="J5317"/>
      <c r="K5317" s="24"/>
      <c r="L5317" s="24"/>
      <c r="M5317"/>
      <c r="N5317"/>
      <c r="O5317"/>
    </row>
    <row r="5318" spans="2:15" x14ac:dyDescent="0.2">
      <c r="B5318" s="15" t="s">
        <v>180</v>
      </c>
      <c r="C5318" s="438">
        <v>4.49</v>
      </c>
      <c r="D5318" s="438">
        <v>4.49</v>
      </c>
      <c r="E5318" s="438">
        <v>4.49</v>
      </c>
      <c r="F5318" s="438">
        <v>4.49</v>
      </c>
      <c r="G5318" s="437">
        <v>4.49</v>
      </c>
      <c r="H5318" s="162"/>
      <c r="I5318"/>
      <c r="J5318"/>
      <c r="K5318" s="24"/>
      <c r="L5318" s="24"/>
      <c r="M5318"/>
      <c r="N5318"/>
      <c r="O5318"/>
    </row>
    <row r="5319" spans="2:15" x14ac:dyDescent="0.2">
      <c r="B5319" s="7" t="s">
        <v>2138</v>
      </c>
      <c r="C5319" s="1"/>
      <c r="D5319" s="1"/>
      <c r="E5319" s="1"/>
      <c r="F5319" s="1"/>
      <c r="G5319" s="8"/>
      <c r="H5319" s="1"/>
      <c r="I5319" s="1"/>
      <c r="J5319" s="1"/>
      <c r="K5319" s="1"/>
      <c r="L5319" s="1"/>
      <c r="M5319" s="1"/>
      <c r="N5319" s="1"/>
      <c r="O5319" s="1"/>
    </row>
    <row r="5320" spans="2:15" x14ac:dyDescent="0.2">
      <c r="B5320" s="7" t="s">
        <v>2139</v>
      </c>
      <c r="C5320" s="1"/>
      <c r="D5320" s="1"/>
      <c r="E5320" s="1"/>
      <c r="F5320" s="1"/>
      <c r="G5320" s="8"/>
      <c r="H5320" s="1"/>
      <c r="I5320" s="1"/>
      <c r="J5320" s="1"/>
      <c r="K5320" s="1"/>
      <c r="L5320" s="1"/>
      <c r="M5320" s="1"/>
      <c r="N5320" s="1"/>
      <c r="O5320" s="1"/>
    </row>
    <row r="5321" spans="2:15" x14ac:dyDescent="0.2">
      <c r="B5321" s="7" t="s">
        <v>2140</v>
      </c>
      <c r="C5321" s="1"/>
      <c r="D5321" s="1"/>
      <c r="E5321" s="1"/>
      <c r="F5321" s="1"/>
      <c r="G5321" s="8"/>
      <c r="H5321" s="1"/>
      <c r="I5321" s="1"/>
      <c r="J5321" s="1"/>
      <c r="K5321" s="1"/>
      <c r="L5321" s="1"/>
      <c r="M5321" s="1"/>
      <c r="N5321" s="1"/>
      <c r="O5321" s="1"/>
    </row>
    <row r="5322" spans="2:15" x14ac:dyDescent="0.2">
      <c r="B5322" s="7" t="s">
        <v>2141</v>
      </c>
      <c r="C5322" s="1"/>
      <c r="D5322" s="1"/>
      <c r="E5322" s="1"/>
      <c r="F5322" s="1"/>
      <c r="G5322" s="8"/>
      <c r="H5322" s="1"/>
      <c r="I5322" s="1"/>
      <c r="J5322" s="1"/>
      <c r="K5322" s="1"/>
      <c r="L5322" s="1"/>
      <c r="M5322" s="1"/>
      <c r="N5322" s="1"/>
      <c r="O5322" s="1"/>
    </row>
    <row r="5323" spans="2:15" x14ac:dyDescent="0.2">
      <c r="B5323" s="7" t="s">
        <v>2142</v>
      </c>
      <c r="C5323" s="1"/>
      <c r="D5323" s="1"/>
      <c r="E5323" s="1"/>
      <c r="F5323" s="1"/>
      <c r="G5323" s="8"/>
      <c r="H5323" s="1"/>
      <c r="I5323" s="1"/>
      <c r="J5323" s="1"/>
      <c r="K5323" s="1"/>
      <c r="L5323" s="1"/>
      <c r="M5323" s="1"/>
      <c r="N5323" s="1"/>
      <c r="O5323" s="1"/>
    </row>
    <row r="5324" spans="2:15" ht="13.5" thickBot="1" x14ac:dyDescent="0.25">
      <c r="B5324" s="3" t="s">
        <v>52</v>
      </c>
      <c r="C5324" s="4"/>
      <c r="D5324" s="4"/>
      <c r="E5324" s="4"/>
      <c r="F5324" s="4"/>
      <c r="G5324" s="5"/>
      <c r="H5324" s="1"/>
      <c r="I5324" s="1"/>
      <c r="J5324" s="1"/>
      <c r="K5324" s="1"/>
      <c r="L5324" s="1"/>
      <c r="M5324" s="1"/>
      <c r="N5324" s="1"/>
      <c r="O5324" s="1"/>
    </row>
    <row r="5325" spans="2:15" ht="13.5" thickTop="1" x14ac:dyDescent="0.2">
      <c r="B5325" s="249" t="str">
        <f>+B5302</f>
        <v>.</v>
      </c>
      <c r="C5325" s="1"/>
      <c r="D5325" s="1"/>
      <c r="E5325" s="1"/>
      <c r="F5325" s="1"/>
      <c r="G5325" s="1"/>
      <c r="H5325" s="1"/>
      <c r="I5325" s="1"/>
      <c r="J5325" s="1"/>
      <c r="K5325" s="1"/>
      <c r="L5325" s="1"/>
      <c r="M5325" s="1"/>
      <c r="N5325" s="1"/>
      <c r="O5325" s="1"/>
    </row>
    <row r="5326" spans="2:15" ht="13.5" thickBot="1" x14ac:dyDescent="0.25">
      <c r="B5326" s="1"/>
      <c r="C5326" s="1"/>
      <c r="D5326" s="1"/>
      <c r="E5326" s="1"/>
      <c r="F5326" s="1"/>
      <c r="G5326" s="1"/>
      <c r="H5326" s="1"/>
      <c r="I5326" s="1"/>
      <c r="J5326" s="1"/>
      <c r="K5326" s="1"/>
      <c r="L5326" s="1"/>
      <c r="M5326" s="1"/>
      <c r="N5326" s="1"/>
      <c r="O5326" s="1"/>
    </row>
    <row r="5327" spans="2:15" ht="13.5" thickTop="1" x14ac:dyDescent="0.2">
      <c r="B5327" s="100" t="s">
        <v>2143</v>
      </c>
      <c r="C5327" s="113"/>
      <c r="D5327" s="113"/>
      <c r="E5327" s="113"/>
      <c r="F5327" s="114"/>
      <c r="G5327" s="115"/>
      <c r="H5327" s="115"/>
      <c r="I5327" s="115"/>
      <c r="J5327" s="122"/>
      <c r="K5327" s="123"/>
      <c r="L5327" s="123"/>
      <c r="M5327" s="1"/>
      <c r="N5327" s="1"/>
      <c r="O5327" s="1"/>
    </row>
    <row r="5328" spans="2:15" ht="51" x14ac:dyDescent="0.2">
      <c r="B5328" s="405" t="s">
        <v>2144</v>
      </c>
      <c r="C5328" s="396" t="s">
        <v>1226</v>
      </c>
      <c r="D5328" s="359" t="s">
        <v>2145</v>
      </c>
      <c r="E5328" s="359" t="s">
        <v>2035</v>
      </c>
      <c r="F5328" s="359" t="s">
        <v>1823</v>
      </c>
      <c r="G5328" s="359" t="s">
        <v>451</v>
      </c>
      <c r="H5328" s="359" t="s">
        <v>2034</v>
      </c>
      <c r="I5328" s="359" t="s">
        <v>1467</v>
      </c>
      <c r="J5328" s="398" t="s">
        <v>2039</v>
      </c>
      <c r="K5328" s="59"/>
      <c r="L5328" s="59"/>
      <c r="M5328" s="440"/>
      <c r="N5328" s="440"/>
      <c r="O5328"/>
    </row>
    <row r="5329" spans="2:15" x14ac:dyDescent="0.2">
      <c r="B5329" s="14" t="s">
        <v>2146</v>
      </c>
      <c r="C5329" s="38" t="s">
        <v>783</v>
      </c>
      <c r="D5329" s="441">
        <v>0.1</v>
      </c>
      <c r="E5329" s="116" t="s">
        <v>2147</v>
      </c>
      <c r="F5329" s="441">
        <v>0.25</v>
      </c>
      <c r="G5329" s="116" t="s">
        <v>2148</v>
      </c>
      <c r="H5329" s="441">
        <v>0.15</v>
      </c>
      <c r="I5329" s="116" t="s">
        <v>2149</v>
      </c>
      <c r="J5329" s="169" t="s">
        <v>2045</v>
      </c>
      <c r="K5329" s="1"/>
      <c r="L5329" s="1"/>
      <c r="M5329"/>
      <c r="N5329"/>
      <c r="O5329"/>
    </row>
    <row r="5330" spans="2:15" x14ac:dyDescent="0.2">
      <c r="B5330" s="42" t="s">
        <v>2150</v>
      </c>
      <c r="C5330" s="43" t="s">
        <v>783</v>
      </c>
      <c r="D5330" s="441">
        <v>0.1</v>
      </c>
      <c r="E5330" s="117" t="s">
        <v>2151</v>
      </c>
      <c r="F5330" s="441">
        <v>0.25</v>
      </c>
      <c r="G5330" s="117" t="s">
        <v>2152</v>
      </c>
      <c r="H5330" s="441">
        <v>0.15</v>
      </c>
      <c r="I5330" s="117" t="s">
        <v>2153</v>
      </c>
      <c r="J5330" s="168" t="s">
        <v>2045</v>
      </c>
      <c r="K5330" s="11"/>
      <c r="L5330" s="11"/>
      <c r="M5330"/>
      <c r="N5330"/>
      <c r="O5330"/>
    </row>
    <row r="5331" spans="2:15" x14ac:dyDescent="0.2">
      <c r="B5331" s="14" t="s">
        <v>2154</v>
      </c>
      <c r="C5331" s="38" t="s">
        <v>783</v>
      </c>
      <c r="D5331" s="441">
        <v>0.1</v>
      </c>
      <c r="E5331" s="116" t="s">
        <v>2155</v>
      </c>
      <c r="F5331" s="441">
        <v>0.25</v>
      </c>
      <c r="G5331" s="116" t="s">
        <v>2156</v>
      </c>
      <c r="H5331" s="441">
        <v>0.15</v>
      </c>
      <c r="I5331" s="116" t="s">
        <v>2157</v>
      </c>
      <c r="J5331" s="169" t="s">
        <v>763</v>
      </c>
      <c r="K5331" s="1"/>
      <c r="L5331" s="1"/>
      <c r="M5331"/>
      <c r="N5331"/>
      <c r="O5331"/>
    </row>
    <row r="5332" spans="2:15" x14ac:dyDescent="0.2">
      <c r="B5332" s="14" t="s">
        <v>2158</v>
      </c>
      <c r="C5332" s="38" t="s">
        <v>783</v>
      </c>
      <c r="D5332" s="441">
        <v>9.8000000000000004E-2</v>
      </c>
      <c r="E5332" s="116" t="s">
        <v>2159</v>
      </c>
      <c r="F5332" s="441">
        <v>0.25</v>
      </c>
      <c r="G5332" s="116" t="s">
        <v>2160</v>
      </c>
      <c r="H5332" s="441">
        <v>0.15</v>
      </c>
      <c r="I5332" s="116" t="s">
        <v>2161</v>
      </c>
      <c r="J5332" s="169" t="s">
        <v>763</v>
      </c>
      <c r="K5332" s="1"/>
      <c r="L5332" s="1"/>
      <c r="M5332"/>
      <c r="N5332"/>
      <c r="O5332"/>
    </row>
    <row r="5333" spans="2:15" x14ac:dyDescent="0.2">
      <c r="B5333" s="14" t="s">
        <v>2162</v>
      </c>
      <c r="C5333" s="38" t="s">
        <v>783</v>
      </c>
      <c r="D5333" s="441">
        <v>9.6000000000000002E-2</v>
      </c>
      <c r="E5333" s="116" t="s">
        <v>2163</v>
      </c>
      <c r="F5333" s="441">
        <v>0.25</v>
      </c>
      <c r="G5333" s="116" t="s">
        <v>2164</v>
      </c>
      <c r="H5333" s="441">
        <v>0.15</v>
      </c>
      <c r="I5333" s="116" t="s">
        <v>2165</v>
      </c>
      <c r="J5333" s="169" t="s">
        <v>763</v>
      </c>
      <c r="K5333" s="1"/>
      <c r="L5333" s="1"/>
      <c r="M5333"/>
      <c r="N5333"/>
      <c r="O5333"/>
    </row>
    <row r="5334" spans="2:15" x14ac:dyDescent="0.2">
      <c r="B5334" s="14" t="s">
        <v>2166</v>
      </c>
      <c r="C5334" s="38" t="s">
        <v>783</v>
      </c>
      <c r="D5334" s="441">
        <v>0.09</v>
      </c>
      <c r="E5334" s="116" t="s">
        <v>2167</v>
      </c>
      <c r="F5334" s="441">
        <v>0.25</v>
      </c>
      <c r="G5334" s="116" t="s">
        <v>2168</v>
      </c>
      <c r="H5334" s="441">
        <v>0.15</v>
      </c>
      <c r="I5334" s="116" t="s">
        <v>2169</v>
      </c>
      <c r="J5334" s="169" t="s">
        <v>390</v>
      </c>
      <c r="K5334" s="1"/>
      <c r="L5334" s="1"/>
      <c r="M5334"/>
      <c r="N5334"/>
      <c r="O5334"/>
    </row>
    <row r="5335" spans="2:15" x14ac:dyDescent="0.2">
      <c r="B5335" s="14" t="s">
        <v>2170</v>
      </c>
      <c r="C5335" s="38" t="s">
        <v>783</v>
      </c>
      <c r="D5335" s="441">
        <v>8.7999999999999995E-2</v>
      </c>
      <c r="E5335" s="116" t="s">
        <v>2171</v>
      </c>
      <c r="F5335" s="441">
        <v>0.25</v>
      </c>
      <c r="G5335" s="116" t="s">
        <v>2172</v>
      </c>
      <c r="H5335" s="441">
        <v>0.15</v>
      </c>
      <c r="I5335" s="116" t="s">
        <v>2173</v>
      </c>
      <c r="J5335" s="169" t="s">
        <v>390</v>
      </c>
      <c r="K5335" s="1"/>
      <c r="L5335" s="1"/>
      <c r="M5335"/>
      <c r="N5335"/>
      <c r="O5335"/>
    </row>
    <row r="5336" spans="2:15" x14ac:dyDescent="0.2">
      <c r="B5336" s="14" t="s">
        <v>2174</v>
      </c>
      <c r="C5336" s="38" t="s">
        <v>783</v>
      </c>
      <c r="D5336" s="441">
        <v>8.5999999999999993E-2</v>
      </c>
      <c r="E5336" s="116" t="s">
        <v>2175</v>
      </c>
      <c r="F5336" s="441">
        <v>0.25</v>
      </c>
      <c r="G5336" s="116" t="s">
        <v>2176</v>
      </c>
      <c r="H5336" s="441">
        <v>0.15</v>
      </c>
      <c r="I5336" s="116" t="s">
        <v>2177</v>
      </c>
      <c r="J5336" s="169" t="s">
        <v>390</v>
      </c>
      <c r="K5336" s="1"/>
      <c r="L5336" s="1"/>
      <c r="M5336"/>
      <c r="N5336"/>
      <c r="O5336"/>
    </row>
    <row r="5337" spans="2:15" x14ac:dyDescent="0.2">
      <c r="B5337" s="14" t="s">
        <v>2178</v>
      </c>
      <c r="C5337" s="38" t="s">
        <v>783</v>
      </c>
      <c r="D5337" s="441">
        <v>8.4000000000000005E-2</v>
      </c>
      <c r="E5337" s="116" t="s">
        <v>2179</v>
      </c>
      <c r="F5337" s="441">
        <v>0.25</v>
      </c>
      <c r="G5337" s="116" t="s">
        <v>2180</v>
      </c>
      <c r="H5337" s="441">
        <v>0.15</v>
      </c>
      <c r="I5337" s="116" t="s">
        <v>2181</v>
      </c>
      <c r="J5337" s="169" t="s">
        <v>390</v>
      </c>
      <c r="K5337" s="1"/>
      <c r="L5337" s="1"/>
      <c r="M5337"/>
      <c r="N5337"/>
      <c r="O5337"/>
    </row>
    <row r="5338" spans="2:15" ht="6" customHeight="1" x14ac:dyDescent="0.2">
      <c r="B5338" s="170"/>
      <c r="C5338" s="121"/>
      <c r="D5338" s="120"/>
      <c r="E5338" s="120"/>
      <c r="F5338" s="120"/>
      <c r="G5338" s="120"/>
      <c r="H5338" s="120"/>
      <c r="I5338" s="120"/>
      <c r="J5338" s="171"/>
      <c r="K5338" s="24"/>
      <c r="L5338" s="24"/>
      <c r="M5338"/>
      <c r="N5338"/>
      <c r="O5338"/>
    </row>
    <row r="5339" spans="2:15" x14ac:dyDescent="0.2">
      <c r="B5339" s="14" t="s">
        <v>2182</v>
      </c>
      <c r="C5339" s="38" t="s">
        <v>2041</v>
      </c>
      <c r="D5339" s="441">
        <v>0.15</v>
      </c>
      <c r="E5339" s="116" t="s">
        <v>2183</v>
      </c>
      <c r="F5339" s="441">
        <v>0.25</v>
      </c>
      <c r="G5339" s="116" t="s">
        <v>2184</v>
      </c>
      <c r="H5339" s="441">
        <v>0.15</v>
      </c>
      <c r="I5339" s="116" t="s">
        <v>2183</v>
      </c>
      <c r="J5339" s="169" t="s">
        <v>2045</v>
      </c>
      <c r="K5339" s="1"/>
      <c r="L5339" s="1"/>
      <c r="M5339"/>
      <c r="N5339"/>
      <c r="O5339"/>
    </row>
    <row r="5340" spans="2:15" x14ac:dyDescent="0.2">
      <c r="B5340" s="14" t="s">
        <v>2185</v>
      </c>
      <c r="C5340" s="38" t="s">
        <v>2041</v>
      </c>
      <c r="D5340" s="441">
        <v>0.14499999999999999</v>
      </c>
      <c r="E5340" s="116" t="s">
        <v>2186</v>
      </c>
      <c r="F5340" s="441">
        <v>0.25</v>
      </c>
      <c r="G5340" s="116" t="s">
        <v>2187</v>
      </c>
      <c r="H5340" s="441">
        <v>0.15</v>
      </c>
      <c r="I5340" s="116" t="s">
        <v>2052</v>
      </c>
      <c r="J5340" s="169" t="s">
        <v>2045</v>
      </c>
      <c r="K5340" s="1"/>
      <c r="L5340" s="1"/>
      <c r="M5340"/>
      <c r="N5340"/>
      <c r="O5340"/>
    </row>
    <row r="5341" spans="2:15" x14ac:dyDescent="0.2">
      <c r="B5341" s="14" t="s">
        <v>2188</v>
      </c>
      <c r="C5341" s="38" t="s">
        <v>2041</v>
      </c>
      <c r="D5341" s="441">
        <v>0.15</v>
      </c>
      <c r="E5341" s="116" t="s">
        <v>2189</v>
      </c>
      <c r="F5341" s="441">
        <v>0.25</v>
      </c>
      <c r="G5341" s="116" t="s">
        <v>2190</v>
      </c>
      <c r="H5341" s="441">
        <v>0.15</v>
      </c>
      <c r="I5341" s="116" t="s">
        <v>2189</v>
      </c>
      <c r="J5341" s="169" t="s">
        <v>2045</v>
      </c>
      <c r="K5341" s="1"/>
      <c r="L5341" s="1"/>
      <c r="M5341"/>
      <c r="N5341"/>
      <c r="O5341"/>
    </row>
    <row r="5342" spans="2:15" x14ac:dyDescent="0.2">
      <c r="B5342" s="14" t="s">
        <v>2146</v>
      </c>
      <c r="C5342" s="38" t="s">
        <v>2041</v>
      </c>
      <c r="D5342" s="441">
        <v>0.14000000000000001</v>
      </c>
      <c r="E5342" s="116" t="s">
        <v>2191</v>
      </c>
      <c r="F5342" s="441">
        <v>0.25</v>
      </c>
      <c r="G5342" s="116" t="s">
        <v>2190</v>
      </c>
      <c r="H5342" s="441">
        <v>0.15</v>
      </c>
      <c r="I5342" s="116" t="s">
        <v>2189</v>
      </c>
      <c r="J5342" s="169" t="s">
        <v>2045</v>
      </c>
      <c r="K5342" s="1"/>
      <c r="L5342" s="1"/>
      <c r="M5342"/>
      <c r="N5342"/>
      <c r="O5342"/>
    </row>
    <row r="5343" spans="2:15" x14ac:dyDescent="0.2">
      <c r="B5343" s="14" t="s">
        <v>2150</v>
      </c>
      <c r="C5343" s="38" t="s">
        <v>2041</v>
      </c>
      <c r="D5343" s="441">
        <v>0.13</v>
      </c>
      <c r="E5343" s="116" t="s">
        <v>2192</v>
      </c>
      <c r="F5343" s="441">
        <v>0.25</v>
      </c>
      <c r="G5343" s="116" t="s">
        <v>2183</v>
      </c>
      <c r="H5343" s="441">
        <v>0.15</v>
      </c>
      <c r="I5343" s="116" t="s">
        <v>2193</v>
      </c>
      <c r="J5343" s="169" t="s">
        <v>2045</v>
      </c>
      <c r="K5343" s="1"/>
      <c r="L5343" s="1"/>
      <c r="M5343"/>
      <c r="N5343"/>
      <c r="O5343"/>
    </row>
    <row r="5344" spans="2:15" x14ac:dyDescent="0.2">
      <c r="B5344" s="14" t="s">
        <v>2154</v>
      </c>
      <c r="C5344" s="38" t="s">
        <v>2041</v>
      </c>
      <c r="D5344" s="441">
        <v>0.12</v>
      </c>
      <c r="E5344" s="116" t="s">
        <v>2194</v>
      </c>
      <c r="F5344" s="441">
        <v>0.25</v>
      </c>
      <c r="G5344" s="116" t="s">
        <v>2195</v>
      </c>
      <c r="H5344" s="441">
        <v>0.15</v>
      </c>
      <c r="I5344" s="116" t="s">
        <v>2196</v>
      </c>
      <c r="J5344" s="169" t="s">
        <v>763</v>
      </c>
      <c r="K5344" s="1"/>
      <c r="L5344" s="1"/>
      <c r="M5344"/>
      <c r="N5344"/>
      <c r="O5344"/>
    </row>
    <row r="5345" spans="2:15" x14ac:dyDescent="0.2">
      <c r="B5345" s="14" t="s">
        <v>2158</v>
      </c>
      <c r="C5345" s="38" t="s">
        <v>2041</v>
      </c>
      <c r="D5345" s="441">
        <v>0.108</v>
      </c>
      <c r="E5345" s="116" t="s">
        <v>2197</v>
      </c>
      <c r="F5345" s="441">
        <v>0.25</v>
      </c>
      <c r="G5345" s="116" t="s">
        <v>2198</v>
      </c>
      <c r="H5345" s="441">
        <v>0.15</v>
      </c>
      <c r="I5345" s="116" t="s">
        <v>2199</v>
      </c>
      <c r="J5345" s="169" t="s">
        <v>763</v>
      </c>
      <c r="K5345" s="1"/>
      <c r="L5345" s="1"/>
      <c r="M5345"/>
      <c r="N5345"/>
      <c r="O5345"/>
    </row>
    <row r="5346" spans="2:15" x14ac:dyDescent="0.2">
      <c r="B5346" s="14" t="s">
        <v>2162</v>
      </c>
      <c r="C5346" s="38" t="s">
        <v>2041</v>
      </c>
      <c r="D5346" s="441">
        <v>9.6000000000000002E-2</v>
      </c>
      <c r="E5346" s="116" t="s">
        <v>2200</v>
      </c>
      <c r="F5346" s="441">
        <v>0.25</v>
      </c>
      <c r="G5346" s="116" t="s">
        <v>2201</v>
      </c>
      <c r="H5346" s="441">
        <v>0.15</v>
      </c>
      <c r="I5346" s="116" t="s">
        <v>2604</v>
      </c>
      <c r="J5346" s="169" t="s">
        <v>763</v>
      </c>
      <c r="K5346" s="1"/>
      <c r="L5346" s="1"/>
      <c r="M5346"/>
      <c r="N5346"/>
      <c r="O5346"/>
    </row>
    <row r="5347" spans="2:15" x14ac:dyDescent="0.2">
      <c r="B5347" s="14" t="s">
        <v>2166</v>
      </c>
      <c r="C5347" s="38" t="s">
        <v>2041</v>
      </c>
      <c r="D5347" s="441">
        <v>9.1999999999999998E-2</v>
      </c>
      <c r="E5347" s="116" t="s">
        <v>2605</v>
      </c>
      <c r="F5347" s="441">
        <v>0.25</v>
      </c>
      <c r="G5347" s="116" t="s">
        <v>2606</v>
      </c>
      <c r="H5347" s="441">
        <v>0.15</v>
      </c>
      <c r="I5347" s="116" t="s">
        <v>2607</v>
      </c>
      <c r="J5347" s="169" t="s">
        <v>390</v>
      </c>
      <c r="K5347" s="1"/>
      <c r="L5347" s="1"/>
      <c r="M5347"/>
      <c r="N5347"/>
      <c r="O5347"/>
    </row>
    <row r="5348" spans="2:15" ht="13.5" thickBot="1" x14ac:dyDescent="0.25">
      <c r="B5348" s="3" t="s">
        <v>52</v>
      </c>
      <c r="C5348" s="4"/>
      <c r="D5348" s="4"/>
      <c r="E5348" s="4"/>
      <c r="F5348" s="4"/>
      <c r="G5348" s="4"/>
      <c r="H5348" s="4"/>
      <c r="I5348" s="4"/>
      <c r="J5348" s="5"/>
      <c r="K5348" s="1"/>
      <c r="L5348" s="1"/>
      <c r="M5348"/>
      <c r="N5348"/>
      <c r="O5348"/>
    </row>
    <row r="5349" spans="2:15" ht="13.5" thickTop="1" x14ac:dyDescent="0.2">
      <c r="B5349" s="249" t="str">
        <f>+B5325</f>
        <v>.</v>
      </c>
      <c r="C5349"/>
      <c r="D5349"/>
      <c r="E5349"/>
      <c r="F5349"/>
      <c r="G5349"/>
      <c r="H5349"/>
      <c r="I5349"/>
      <c r="J5349"/>
      <c r="K5349"/>
      <c r="L5349"/>
      <c r="M5349"/>
      <c r="N5349"/>
      <c r="O5349"/>
    </row>
    <row r="5350" spans="2:15" ht="13.5" thickBot="1" x14ac:dyDescent="0.25">
      <c r="B5350"/>
      <c r="C5350"/>
      <c r="D5350"/>
      <c r="E5350"/>
      <c r="F5350"/>
      <c r="G5350"/>
      <c r="H5350"/>
      <c r="I5350"/>
      <c r="J5350"/>
      <c r="K5350"/>
      <c r="L5350"/>
      <c r="M5350"/>
      <c r="N5350"/>
      <c r="O5350"/>
    </row>
    <row r="5351" spans="2:15" ht="13.5" thickTop="1" x14ac:dyDescent="0.2">
      <c r="B5351" s="100" t="s">
        <v>2608</v>
      </c>
      <c r="C5351" s="172"/>
      <c r="D5351" s="172"/>
      <c r="E5351" s="172"/>
      <c r="F5351" s="172"/>
      <c r="G5351" s="110"/>
      <c r="H5351" s="110"/>
      <c r="I5351" s="110"/>
      <c r="J5351" s="110"/>
      <c r="K5351" s="109"/>
      <c r="L5351"/>
      <c r="M5351"/>
      <c r="N5351"/>
      <c r="O5351"/>
    </row>
    <row r="5352" spans="2:15" ht="51" x14ac:dyDescent="0.2">
      <c r="B5352" s="395" t="s">
        <v>2609</v>
      </c>
      <c r="C5352" s="396" t="s">
        <v>449</v>
      </c>
      <c r="D5352" s="359" t="s">
        <v>2145</v>
      </c>
      <c r="E5352" s="359" t="s">
        <v>2035</v>
      </c>
      <c r="F5352" s="359" t="s">
        <v>1823</v>
      </c>
      <c r="G5352" s="359" t="s">
        <v>451</v>
      </c>
      <c r="H5352" s="359" t="s">
        <v>2034</v>
      </c>
      <c r="I5352" s="359" t="s">
        <v>1467</v>
      </c>
      <c r="J5352" s="359" t="s">
        <v>511</v>
      </c>
      <c r="K5352" s="358" t="s">
        <v>2039</v>
      </c>
      <c r="L5352" s="59"/>
      <c r="M5352" s="1"/>
      <c r="N5352" s="141"/>
      <c r="O5352" s="1"/>
    </row>
    <row r="5353" spans="2:15" x14ac:dyDescent="0.2">
      <c r="B5353" s="14" t="s">
        <v>2610</v>
      </c>
      <c r="C5353" s="38" t="s">
        <v>2041</v>
      </c>
      <c r="D5353" s="441">
        <v>8.5999999999999993E-2</v>
      </c>
      <c r="E5353" s="38" t="s">
        <v>2611</v>
      </c>
      <c r="F5353" s="441">
        <v>0.24199999999999999</v>
      </c>
      <c r="G5353" s="38" t="s">
        <v>2612</v>
      </c>
      <c r="H5353" s="441">
        <v>0.14899999999999999</v>
      </c>
      <c r="I5353" s="38" t="s">
        <v>2613</v>
      </c>
      <c r="J5353" s="19">
        <v>11</v>
      </c>
      <c r="K5353" s="166" t="s">
        <v>1846</v>
      </c>
      <c r="L5353" s="1"/>
      <c r="M5353" s="1"/>
      <c r="N5353" s="156"/>
      <c r="O5353" s="1"/>
    </row>
    <row r="5354" spans="2:15" x14ac:dyDescent="0.2">
      <c r="B5354" s="42" t="s">
        <v>2614</v>
      </c>
      <c r="C5354" s="43" t="s">
        <v>2041</v>
      </c>
      <c r="D5354" s="441">
        <v>8.5999999999999993E-2</v>
      </c>
      <c r="E5354" s="43" t="s">
        <v>2615</v>
      </c>
      <c r="F5354" s="441">
        <v>0.24199999999999999</v>
      </c>
      <c r="G5354" s="43" t="s">
        <v>2616</v>
      </c>
      <c r="H5354" s="441">
        <v>0.14899999999999999</v>
      </c>
      <c r="I5354" s="43" t="s">
        <v>2617</v>
      </c>
      <c r="J5354" s="46">
        <v>12</v>
      </c>
      <c r="K5354" s="164" t="s">
        <v>1846</v>
      </c>
      <c r="L5354" s="11"/>
      <c r="M5354" s="1"/>
      <c r="N5354" s="158"/>
      <c r="O5354" s="1"/>
    </row>
    <row r="5355" spans="2:15" x14ac:dyDescent="0.2">
      <c r="B5355" s="42" t="s">
        <v>2618</v>
      </c>
      <c r="C5355" s="43" t="s">
        <v>2041</v>
      </c>
      <c r="D5355" s="441">
        <v>8.5999999999999993E-2</v>
      </c>
      <c r="E5355" s="43" t="s">
        <v>2619</v>
      </c>
      <c r="F5355" s="441">
        <v>0.24199999999999999</v>
      </c>
      <c r="G5355" s="43" t="s">
        <v>2620</v>
      </c>
      <c r="H5355" s="441">
        <v>0.14899999999999999</v>
      </c>
      <c r="I5355" s="43" t="s">
        <v>2621</v>
      </c>
      <c r="J5355" s="19">
        <v>14</v>
      </c>
      <c r="K5355" s="164" t="s">
        <v>1846</v>
      </c>
      <c r="L5355" s="11"/>
      <c r="M5355" s="1"/>
      <c r="N5355" s="158"/>
      <c r="O5355" s="1"/>
    </row>
    <row r="5356" spans="2:15" x14ac:dyDescent="0.2">
      <c r="B5356" s="42" t="s">
        <v>2622</v>
      </c>
      <c r="C5356" s="43" t="s">
        <v>2041</v>
      </c>
      <c r="D5356" s="441">
        <v>8.5999999999999993E-2</v>
      </c>
      <c r="E5356" s="43" t="s">
        <v>2623</v>
      </c>
      <c r="F5356" s="441">
        <v>0.24199999999999999</v>
      </c>
      <c r="G5356" s="43" t="s">
        <v>2624</v>
      </c>
      <c r="H5356" s="441">
        <v>0.14899999999999999</v>
      </c>
      <c r="I5356" s="43" t="s">
        <v>2625</v>
      </c>
      <c r="J5356" s="19">
        <v>15</v>
      </c>
      <c r="K5356" s="164" t="s">
        <v>1846</v>
      </c>
      <c r="L5356" s="11"/>
      <c r="M5356" s="1"/>
      <c r="N5356" s="158"/>
      <c r="O5356" s="1"/>
    </row>
    <row r="5357" spans="2:15" x14ac:dyDescent="0.2">
      <c r="B5357" s="42" t="s">
        <v>2626</v>
      </c>
      <c r="C5357" s="43" t="s">
        <v>2041</v>
      </c>
      <c r="D5357" s="441">
        <v>8.5999999999999993E-2</v>
      </c>
      <c r="E5357" s="43" t="s">
        <v>2836</v>
      </c>
      <c r="F5357" s="441">
        <v>0.24199999999999999</v>
      </c>
      <c r="G5357" s="43" t="s">
        <v>2627</v>
      </c>
      <c r="H5357" s="441">
        <v>0.14899999999999999</v>
      </c>
      <c r="I5357" s="43" t="s">
        <v>2628</v>
      </c>
      <c r="J5357" s="19">
        <v>17</v>
      </c>
      <c r="K5357" s="164" t="s">
        <v>1846</v>
      </c>
      <c r="L5357" s="11"/>
      <c r="M5357" s="1"/>
      <c r="N5357" s="158"/>
      <c r="O5357" s="1"/>
    </row>
    <row r="5358" spans="2:15" x14ac:dyDescent="0.2">
      <c r="B5358" s="42" t="s">
        <v>2629</v>
      </c>
      <c r="C5358" s="43" t="s">
        <v>2041</v>
      </c>
      <c r="D5358" s="441">
        <v>8.5999999999999993E-2</v>
      </c>
      <c r="E5358" s="43" t="s">
        <v>2630</v>
      </c>
      <c r="F5358" s="441">
        <v>0.24199999999999999</v>
      </c>
      <c r="G5358" s="43" t="s">
        <v>2631</v>
      </c>
      <c r="H5358" s="441">
        <v>0.14899999999999999</v>
      </c>
      <c r="I5358" s="43" t="s">
        <v>2632</v>
      </c>
      <c r="J5358" s="19">
        <v>18</v>
      </c>
      <c r="K5358" s="164" t="s">
        <v>1846</v>
      </c>
      <c r="L5358" s="11"/>
      <c r="M5358" s="1"/>
      <c r="N5358" s="158"/>
      <c r="O5358" s="1"/>
    </row>
    <row r="5359" spans="2:15" x14ac:dyDescent="0.2">
      <c r="B5359" s="42" t="s">
        <v>2633</v>
      </c>
      <c r="C5359" s="43" t="s">
        <v>2041</v>
      </c>
      <c r="D5359" s="441">
        <v>8.5999999999999993E-2</v>
      </c>
      <c r="E5359" s="43" t="s">
        <v>2634</v>
      </c>
      <c r="F5359" s="441">
        <v>0.24199999999999999</v>
      </c>
      <c r="G5359" s="43" t="s">
        <v>2635</v>
      </c>
      <c r="H5359" s="441">
        <v>0.14899999999999999</v>
      </c>
      <c r="I5359" s="43" t="s">
        <v>2636</v>
      </c>
      <c r="J5359" s="19">
        <v>20</v>
      </c>
      <c r="K5359" s="164" t="s">
        <v>1846</v>
      </c>
      <c r="L5359" s="11"/>
      <c r="M5359" s="1"/>
      <c r="N5359" s="158"/>
      <c r="O5359" s="1"/>
    </row>
    <row r="5360" spans="2:15" x14ac:dyDescent="0.2">
      <c r="B5360" s="42" t="s">
        <v>2637</v>
      </c>
      <c r="C5360" s="43" t="s">
        <v>2041</v>
      </c>
      <c r="D5360" s="441">
        <v>8.5999999999999993E-2</v>
      </c>
      <c r="E5360" s="43" t="s">
        <v>2638</v>
      </c>
      <c r="F5360" s="441">
        <v>0.24199999999999999</v>
      </c>
      <c r="G5360" s="43" t="s">
        <v>2639</v>
      </c>
      <c r="H5360" s="441">
        <v>0.14899999999999999</v>
      </c>
      <c r="I5360" s="43" t="s">
        <v>2640</v>
      </c>
      <c r="J5360" s="19">
        <v>22</v>
      </c>
      <c r="K5360" s="164" t="s">
        <v>1846</v>
      </c>
      <c r="L5360" s="11"/>
      <c r="M5360" s="1"/>
      <c r="N5360" s="158"/>
      <c r="O5360" s="1"/>
    </row>
    <row r="5361" spans="2:15" x14ac:dyDescent="0.2">
      <c r="B5361" s="42" t="s">
        <v>2641</v>
      </c>
      <c r="C5361" s="43" t="s">
        <v>2041</v>
      </c>
      <c r="D5361" s="441">
        <v>8.5999999999999993E-2</v>
      </c>
      <c r="E5361" s="43" t="s">
        <v>2642</v>
      </c>
      <c r="F5361" s="441">
        <v>0.24199999999999999</v>
      </c>
      <c r="G5361" s="43" t="s">
        <v>2827</v>
      </c>
      <c r="H5361" s="441">
        <v>0.14899999999999999</v>
      </c>
      <c r="I5361" s="43" t="s">
        <v>2643</v>
      </c>
      <c r="J5361" s="19">
        <v>24</v>
      </c>
      <c r="K5361" s="164" t="s">
        <v>1846</v>
      </c>
      <c r="L5361" s="11"/>
      <c r="M5361" s="1"/>
      <c r="N5361" s="158"/>
      <c r="O5361" s="1"/>
    </row>
    <row r="5362" spans="2:15" x14ac:dyDescent="0.2">
      <c r="B5362" s="42" t="s">
        <v>2644</v>
      </c>
      <c r="C5362" s="43" t="s">
        <v>2041</v>
      </c>
      <c r="D5362" s="441">
        <v>8.5999999999999993E-2</v>
      </c>
      <c r="E5362" s="43" t="s">
        <v>2645</v>
      </c>
      <c r="F5362" s="441">
        <v>0.24199999999999999</v>
      </c>
      <c r="G5362" s="43" t="s">
        <v>2646</v>
      </c>
      <c r="H5362" s="441">
        <v>0.14899999999999999</v>
      </c>
      <c r="I5362" s="43" t="s">
        <v>2647</v>
      </c>
      <c r="J5362" s="173">
        <v>27</v>
      </c>
      <c r="K5362" s="164" t="s">
        <v>1846</v>
      </c>
      <c r="L5362" s="11"/>
      <c r="M5362" s="1"/>
      <c r="N5362" s="158"/>
      <c r="O5362" s="1"/>
    </row>
    <row r="5363" spans="2:15" x14ac:dyDescent="0.2">
      <c r="B5363" s="42" t="s">
        <v>2648</v>
      </c>
      <c r="C5363" s="43" t="s">
        <v>2041</v>
      </c>
      <c r="D5363" s="441">
        <v>8.5999999999999993E-2</v>
      </c>
      <c r="E5363" s="43" t="s">
        <v>2649</v>
      </c>
      <c r="F5363" s="441">
        <v>0.24199999999999999</v>
      </c>
      <c r="G5363" s="43" t="s">
        <v>2650</v>
      </c>
      <c r="H5363" s="441">
        <v>0.14899999999999999</v>
      </c>
      <c r="I5363" s="43" t="s">
        <v>2651</v>
      </c>
      <c r="J5363" s="19">
        <v>29</v>
      </c>
      <c r="K5363" s="164" t="s">
        <v>1846</v>
      </c>
      <c r="L5363" s="11"/>
      <c r="M5363" s="1"/>
      <c r="N5363" s="158"/>
      <c r="O5363" s="1"/>
    </row>
    <row r="5364" spans="2:15" x14ac:dyDescent="0.2">
      <c r="B5364" s="42" t="s">
        <v>2652</v>
      </c>
      <c r="C5364" s="43" t="s">
        <v>2041</v>
      </c>
      <c r="D5364" s="441">
        <v>8.5999999999999993E-2</v>
      </c>
      <c r="E5364" s="43" t="s">
        <v>2653</v>
      </c>
      <c r="F5364" s="441">
        <v>0.24199999999999999</v>
      </c>
      <c r="G5364" s="43" t="s">
        <v>2654</v>
      </c>
      <c r="H5364" s="441">
        <v>0.14899999999999999</v>
      </c>
      <c r="I5364" s="43" t="s">
        <v>2655</v>
      </c>
      <c r="J5364" s="19">
        <v>32</v>
      </c>
      <c r="K5364" s="164" t="s">
        <v>1851</v>
      </c>
      <c r="L5364" s="11"/>
      <c r="M5364" s="1"/>
      <c r="N5364" s="158"/>
      <c r="O5364" s="1"/>
    </row>
    <row r="5365" spans="2:15" x14ac:dyDescent="0.2">
      <c r="B5365" s="42" t="s">
        <v>2656</v>
      </c>
      <c r="C5365" s="43" t="s">
        <v>2041</v>
      </c>
      <c r="D5365" s="441">
        <v>8.5999999999999993E-2</v>
      </c>
      <c r="E5365" s="43" t="s">
        <v>2657</v>
      </c>
      <c r="F5365" s="441">
        <v>0.24199999999999999</v>
      </c>
      <c r="G5365" s="43" t="s">
        <v>2658</v>
      </c>
      <c r="H5365" s="441">
        <v>0.14899999999999999</v>
      </c>
      <c r="I5365" s="43" t="s">
        <v>642</v>
      </c>
      <c r="J5365" s="19">
        <v>35</v>
      </c>
      <c r="K5365" s="164" t="s">
        <v>1851</v>
      </c>
      <c r="L5365" s="11"/>
      <c r="M5365" s="1"/>
      <c r="N5365" s="158"/>
      <c r="O5365" s="1"/>
    </row>
    <row r="5366" spans="2:15" x14ac:dyDescent="0.2">
      <c r="B5366" s="42" t="s">
        <v>643</v>
      </c>
      <c r="C5366" s="43" t="s">
        <v>2041</v>
      </c>
      <c r="D5366" s="441">
        <v>8.5999999999999993E-2</v>
      </c>
      <c r="E5366" s="43" t="s">
        <v>644</v>
      </c>
      <c r="F5366" s="441">
        <v>0.24199999999999999</v>
      </c>
      <c r="G5366" s="43" t="s">
        <v>645</v>
      </c>
      <c r="H5366" s="441">
        <v>0.14899999999999999</v>
      </c>
      <c r="I5366" s="43" t="s">
        <v>646</v>
      </c>
      <c r="J5366" s="19">
        <v>39</v>
      </c>
      <c r="K5366" s="164" t="s">
        <v>1851</v>
      </c>
      <c r="L5366" s="11"/>
      <c r="M5366" s="1"/>
      <c r="N5366" s="158"/>
      <c r="O5366" s="1"/>
    </row>
    <row r="5367" spans="2:15" x14ac:dyDescent="0.2">
      <c r="B5367" s="42" t="s">
        <v>647</v>
      </c>
      <c r="C5367" s="43" t="s">
        <v>2041</v>
      </c>
      <c r="D5367" s="441">
        <v>8.5000000000000006E-2</v>
      </c>
      <c r="E5367" s="43" t="s">
        <v>648</v>
      </c>
      <c r="F5367" s="441">
        <v>0.24099999999999999</v>
      </c>
      <c r="G5367" s="43" t="s">
        <v>649</v>
      </c>
      <c r="H5367" s="441">
        <v>0.14799999999999999</v>
      </c>
      <c r="I5367" s="43" t="s">
        <v>650</v>
      </c>
      <c r="J5367" s="19">
        <v>43</v>
      </c>
      <c r="K5367" s="164" t="s">
        <v>1851</v>
      </c>
      <c r="L5367" s="11"/>
      <c r="M5367" s="1"/>
      <c r="N5367" s="158"/>
      <c r="O5367" s="1"/>
    </row>
    <row r="5368" spans="2:15" x14ac:dyDescent="0.2">
      <c r="B5368" s="42" t="s">
        <v>651</v>
      </c>
      <c r="C5368" s="43" t="s">
        <v>2041</v>
      </c>
      <c r="D5368" s="441">
        <v>8.5000000000000006E-2</v>
      </c>
      <c r="E5368" s="43" t="s">
        <v>76</v>
      </c>
      <c r="F5368" s="441">
        <v>0.24099999999999999</v>
      </c>
      <c r="G5368" s="43" t="s">
        <v>77</v>
      </c>
      <c r="H5368" s="441">
        <v>0.14799999999999999</v>
      </c>
      <c r="I5368" s="43" t="s">
        <v>78</v>
      </c>
      <c r="J5368" s="19">
        <v>51</v>
      </c>
      <c r="K5368" s="164" t="s">
        <v>1851</v>
      </c>
      <c r="L5368" s="11"/>
      <c r="M5368" s="1"/>
      <c r="N5368" s="158"/>
      <c r="O5368" s="1"/>
    </row>
    <row r="5369" spans="2:15" x14ac:dyDescent="0.2">
      <c r="B5369" s="42" t="s">
        <v>79</v>
      </c>
      <c r="C5369" s="43" t="s">
        <v>2041</v>
      </c>
      <c r="D5369" s="441">
        <v>8.5000000000000006E-2</v>
      </c>
      <c r="E5369" s="43" t="s">
        <v>452</v>
      </c>
      <c r="F5369" s="441">
        <v>0.24099999999999999</v>
      </c>
      <c r="G5369" s="43" t="s">
        <v>453</v>
      </c>
      <c r="H5369" s="441">
        <v>0.14799999999999999</v>
      </c>
      <c r="I5369" s="43" t="s">
        <v>454</v>
      </c>
      <c r="J5369" s="19">
        <v>57</v>
      </c>
      <c r="K5369" s="164" t="s">
        <v>1851</v>
      </c>
      <c r="L5369" s="11"/>
      <c r="M5369" s="1"/>
      <c r="N5369" s="158"/>
      <c r="O5369" s="1"/>
    </row>
    <row r="5370" spans="2:15" x14ac:dyDescent="0.2">
      <c r="B5370" s="42" t="s">
        <v>455</v>
      </c>
      <c r="C5370" s="43" t="s">
        <v>2041</v>
      </c>
      <c r="D5370" s="441">
        <v>8.5000000000000006E-2</v>
      </c>
      <c r="E5370" s="43" t="s">
        <v>456</v>
      </c>
      <c r="F5370" s="441">
        <v>0.24099999999999999</v>
      </c>
      <c r="G5370" s="43" t="s">
        <v>457</v>
      </c>
      <c r="H5370" s="441">
        <v>0.14799999999999999</v>
      </c>
      <c r="I5370" s="43" t="s">
        <v>458</v>
      </c>
      <c r="J5370" s="19">
        <v>62</v>
      </c>
      <c r="K5370" s="164" t="s">
        <v>1851</v>
      </c>
      <c r="L5370" s="11"/>
      <c r="M5370" s="1"/>
      <c r="N5370" s="158"/>
      <c r="O5370" s="1"/>
    </row>
    <row r="5371" spans="2:15" x14ac:dyDescent="0.2">
      <c r="B5371" s="42" t="s">
        <v>459</v>
      </c>
      <c r="C5371" s="43" t="s">
        <v>2041</v>
      </c>
      <c r="D5371" s="441">
        <v>8.5000000000000006E-2</v>
      </c>
      <c r="E5371" s="43" t="s">
        <v>460</v>
      </c>
      <c r="F5371" s="441">
        <v>0.24099999999999999</v>
      </c>
      <c r="G5371" s="43" t="s">
        <v>461</v>
      </c>
      <c r="H5371" s="441">
        <v>0.14799999999999999</v>
      </c>
      <c r="I5371" s="43" t="s">
        <v>462</v>
      </c>
      <c r="J5371" s="19">
        <v>66</v>
      </c>
      <c r="K5371" s="164" t="s">
        <v>1851</v>
      </c>
      <c r="L5371" s="11"/>
      <c r="M5371" s="1"/>
      <c r="N5371" s="158"/>
      <c r="O5371" s="1"/>
    </row>
    <row r="5372" spans="2:15" x14ac:dyDescent="0.2">
      <c r="B5372" s="42" t="s">
        <v>463</v>
      </c>
      <c r="C5372" s="43" t="s">
        <v>2041</v>
      </c>
      <c r="D5372" s="441">
        <v>8.5000000000000006E-2</v>
      </c>
      <c r="E5372" s="43" t="s">
        <v>464</v>
      </c>
      <c r="F5372" s="441">
        <v>0.24099999999999999</v>
      </c>
      <c r="G5372" s="43" t="s">
        <v>465</v>
      </c>
      <c r="H5372" s="441">
        <v>0.14799999999999999</v>
      </c>
      <c r="I5372" s="43" t="s">
        <v>466</v>
      </c>
      <c r="J5372" s="19">
        <v>70</v>
      </c>
      <c r="K5372" s="164" t="s">
        <v>1851</v>
      </c>
      <c r="L5372" s="11"/>
      <c r="M5372" s="1"/>
      <c r="N5372" s="158"/>
      <c r="O5372" s="1"/>
    </row>
    <row r="5373" spans="2:15" x14ac:dyDescent="0.2">
      <c r="B5373" s="42" t="s">
        <v>467</v>
      </c>
      <c r="C5373" s="43" t="s">
        <v>2041</v>
      </c>
      <c r="D5373" s="441">
        <v>8.5000000000000006E-2</v>
      </c>
      <c r="E5373" s="43" t="s">
        <v>468</v>
      </c>
      <c r="F5373" s="441">
        <v>0.24099999999999999</v>
      </c>
      <c r="G5373" s="43" t="s">
        <v>469</v>
      </c>
      <c r="H5373" s="441">
        <v>0.14799999999999999</v>
      </c>
      <c r="I5373" s="43" t="s">
        <v>470</v>
      </c>
      <c r="J5373" s="19">
        <v>73</v>
      </c>
      <c r="K5373" s="164" t="s">
        <v>1851</v>
      </c>
      <c r="L5373" s="11"/>
      <c r="M5373" s="1"/>
      <c r="N5373" s="158"/>
      <c r="O5373" s="1"/>
    </row>
    <row r="5374" spans="2:15" x14ac:dyDescent="0.2">
      <c r="B5374" s="42" t="s">
        <v>471</v>
      </c>
      <c r="C5374" s="43" t="s">
        <v>2041</v>
      </c>
      <c r="D5374" s="441">
        <v>8.3000000000000004E-2</v>
      </c>
      <c r="E5374" s="43" t="s">
        <v>472</v>
      </c>
      <c r="F5374" s="441">
        <v>0.23799999999999999</v>
      </c>
      <c r="G5374" s="43" t="s">
        <v>473</v>
      </c>
      <c r="H5374" s="441">
        <v>0.14499999999999999</v>
      </c>
      <c r="I5374" s="43" t="s">
        <v>474</v>
      </c>
      <c r="J5374" s="19">
        <v>88</v>
      </c>
      <c r="K5374" s="164" t="s">
        <v>1851</v>
      </c>
      <c r="L5374" s="11"/>
      <c r="M5374" s="1"/>
      <c r="N5374" s="1"/>
      <c r="O5374" s="1"/>
    </row>
    <row r="5375" spans="2:15" x14ac:dyDescent="0.2">
      <c r="B5375" s="42" t="s">
        <v>475</v>
      </c>
      <c r="C5375" s="43" t="s">
        <v>2041</v>
      </c>
      <c r="D5375" s="441">
        <v>8.3000000000000004E-2</v>
      </c>
      <c r="E5375" s="43" t="s">
        <v>476</v>
      </c>
      <c r="F5375" s="441">
        <v>0.23799999999999999</v>
      </c>
      <c r="G5375" s="43" t="s">
        <v>477</v>
      </c>
      <c r="H5375" s="441">
        <v>0.14499999999999999</v>
      </c>
      <c r="I5375" s="43" t="s">
        <v>478</v>
      </c>
      <c r="J5375" s="19">
        <v>98</v>
      </c>
      <c r="K5375" s="164" t="s">
        <v>1851</v>
      </c>
      <c r="L5375" s="11"/>
      <c r="M5375" s="1"/>
      <c r="N5375" s="1"/>
      <c r="O5375" s="1"/>
    </row>
    <row r="5376" spans="2:15" x14ac:dyDescent="0.2">
      <c r="B5376" s="42" t="s">
        <v>1238</v>
      </c>
      <c r="C5376" s="43" t="s">
        <v>2041</v>
      </c>
      <c r="D5376" s="441">
        <v>8.3000000000000004E-2</v>
      </c>
      <c r="E5376" s="43" t="s">
        <v>1239</v>
      </c>
      <c r="F5376" s="441">
        <v>0.23799999999999999</v>
      </c>
      <c r="G5376" s="43" t="s">
        <v>1240</v>
      </c>
      <c r="H5376" s="441">
        <v>0.14499999999999999</v>
      </c>
      <c r="I5376" s="43" t="s">
        <v>1241</v>
      </c>
      <c r="J5376" s="19">
        <v>107</v>
      </c>
      <c r="K5376" s="164" t="s">
        <v>1851</v>
      </c>
      <c r="L5376" s="11"/>
      <c r="M5376" s="1"/>
      <c r="N5376" s="1"/>
      <c r="O5376" s="1"/>
    </row>
    <row r="5377" spans="2:15" x14ac:dyDescent="0.2">
      <c r="B5377" s="42" t="s">
        <v>1242</v>
      </c>
      <c r="C5377" s="43" t="s">
        <v>2041</v>
      </c>
      <c r="D5377" s="441">
        <v>8.3000000000000004E-2</v>
      </c>
      <c r="E5377" s="43" t="s">
        <v>1243</v>
      </c>
      <c r="F5377" s="441">
        <v>0.23799999999999999</v>
      </c>
      <c r="G5377" s="43" t="s">
        <v>1244</v>
      </c>
      <c r="H5377" s="441">
        <v>0.14499999999999999</v>
      </c>
      <c r="I5377" s="43" t="s">
        <v>1245</v>
      </c>
      <c r="J5377" s="19">
        <v>117</v>
      </c>
      <c r="K5377" s="164" t="s">
        <v>1851</v>
      </c>
      <c r="L5377" s="11"/>
      <c r="M5377" s="1"/>
      <c r="N5377" s="1"/>
      <c r="O5377" s="1"/>
    </row>
    <row r="5378" spans="2:15" x14ac:dyDescent="0.2">
      <c r="B5378" s="42" t="s">
        <v>1246</v>
      </c>
      <c r="C5378" s="43" t="s">
        <v>2041</v>
      </c>
      <c r="D5378" s="441">
        <v>8.1000000000000003E-2</v>
      </c>
      <c r="E5378" s="43" t="s">
        <v>1247</v>
      </c>
      <c r="F5378" s="441">
        <v>0.23499999999999999</v>
      </c>
      <c r="G5378" s="43" t="s">
        <v>1248</v>
      </c>
      <c r="H5378" s="441">
        <v>0.14199999999999999</v>
      </c>
      <c r="I5378" s="43" t="s">
        <v>1249</v>
      </c>
      <c r="J5378" s="19">
        <v>128</v>
      </c>
      <c r="K5378" s="164" t="s">
        <v>1851</v>
      </c>
      <c r="L5378" s="11"/>
      <c r="M5378" s="1"/>
      <c r="N5378" s="1"/>
      <c r="O5378" s="1"/>
    </row>
    <row r="5379" spans="2:15" x14ac:dyDescent="0.2">
      <c r="B5379" s="42" t="s">
        <v>1250</v>
      </c>
      <c r="C5379" s="43" t="s">
        <v>2041</v>
      </c>
      <c r="D5379" s="441">
        <v>8.1000000000000003E-2</v>
      </c>
      <c r="E5379" s="43" t="s">
        <v>1251</v>
      </c>
      <c r="F5379" s="441">
        <v>0.23499999999999999</v>
      </c>
      <c r="G5379" s="43" t="s">
        <v>1252</v>
      </c>
      <c r="H5379" s="441">
        <v>0.14199999999999999</v>
      </c>
      <c r="I5379" s="43" t="s">
        <v>1253</v>
      </c>
      <c r="J5379" s="19">
        <v>139</v>
      </c>
      <c r="K5379" s="164" t="s">
        <v>1851</v>
      </c>
      <c r="L5379" s="11"/>
      <c r="M5379" s="1"/>
      <c r="N5379" s="1"/>
      <c r="O5379" s="1"/>
    </row>
    <row r="5380" spans="2:15" x14ac:dyDescent="0.2">
      <c r="B5380" s="42" t="s">
        <v>1254</v>
      </c>
      <c r="C5380" s="43" t="s">
        <v>2041</v>
      </c>
      <c r="D5380" s="441">
        <v>8.1000000000000003E-2</v>
      </c>
      <c r="E5380" s="43" t="s">
        <v>1255</v>
      </c>
      <c r="F5380" s="441">
        <v>0.23499999999999999</v>
      </c>
      <c r="G5380" s="43" t="s">
        <v>1256</v>
      </c>
      <c r="H5380" s="441">
        <v>0.14199999999999999</v>
      </c>
      <c r="I5380" s="43" t="s">
        <v>1187</v>
      </c>
      <c r="J5380" s="19">
        <v>145</v>
      </c>
      <c r="K5380" s="164" t="s">
        <v>1851</v>
      </c>
      <c r="L5380" s="11"/>
      <c r="M5380" s="1"/>
      <c r="N5380" s="1"/>
      <c r="O5380" s="1"/>
    </row>
    <row r="5381" spans="2:15" x14ac:dyDescent="0.2">
      <c r="B5381" s="42" t="s">
        <v>1188</v>
      </c>
      <c r="C5381" s="43" t="s">
        <v>2041</v>
      </c>
      <c r="D5381" s="441">
        <v>8.1000000000000003E-2</v>
      </c>
      <c r="E5381" s="43" t="s">
        <v>1189</v>
      </c>
      <c r="F5381" s="441">
        <v>0.23499999999999999</v>
      </c>
      <c r="G5381" s="43" t="s">
        <v>1190</v>
      </c>
      <c r="H5381" s="441">
        <v>0.14199999999999999</v>
      </c>
      <c r="I5381" s="43" t="s">
        <v>1191</v>
      </c>
      <c r="J5381" s="19">
        <v>219</v>
      </c>
      <c r="K5381" s="164" t="s">
        <v>1851</v>
      </c>
      <c r="L5381" s="11"/>
      <c r="M5381" s="1"/>
      <c r="N5381" s="1"/>
      <c r="O5381" s="1"/>
    </row>
    <row r="5382" spans="2:15" ht="12.75" customHeight="1" x14ac:dyDescent="0.2">
      <c r="B5382" s="4126" t="s">
        <v>575</v>
      </c>
      <c r="C5382" s="4127"/>
      <c r="D5382" s="4127"/>
      <c r="E5382" s="4127"/>
      <c r="F5382" s="4127"/>
      <c r="G5382" s="4127"/>
      <c r="H5382" s="4127"/>
      <c r="I5382" s="4127"/>
      <c r="J5382" s="4127"/>
      <c r="K5382" s="4128"/>
      <c r="L5382" s="11"/>
      <c r="M5382" s="11"/>
      <c r="N5382" s="11"/>
      <c r="O5382" s="11"/>
    </row>
    <row r="5383" spans="2:15" ht="13.5" thickBot="1" x14ac:dyDescent="0.25">
      <c r="B5383" s="3" t="s">
        <v>52</v>
      </c>
      <c r="C5383" s="4"/>
      <c r="D5383" s="4"/>
      <c r="E5383" s="4"/>
      <c r="F5383" s="4"/>
      <c r="G5383" s="4"/>
      <c r="H5383" s="4"/>
      <c r="I5383" s="4"/>
      <c r="J5383" s="4"/>
      <c r="K5383" s="5"/>
      <c r="L5383" s="1"/>
      <c r="M5383" s="1"/>
      <c r="N5383" s="1"/>
      <c r="O5383" s="1"/>
    </row>
    <row r="5384" spans="2:15" ht="13.5" thickTop="1" x14ac:dyDescent="0.2">
      <c r="B5384" s="250" t="str">
        <f>+B5349</f>
        <v>.</v>
      </c>
      <c r="C5384"/>
      <c r="D5384"/>
      <c r="E5384"/>
      <c r="F5384"/>
      <c r="G5384"/>
      <c r="H5384"/>
      <c r="I5384"/>
      <c r="J5384"/>
      <c r="K5384"/>
      <c r="L5384"/>
      <c r="M5384"/>
      <c r="N5384"/>
      <c r="O5384"/>
    </row>
    <row r="5385" spans="2:15" ht="13.5" thickBot="1" x14ac:dyDescent="0.25">
      <c r="B5385"/>
      <c r="C5385"/>
      <c r="D5385"/>
      <c r="E5385"/>
      <c r="F5385"/>
      <c r="G5385"/>
      <c r="H5385"/>
      <c r="I5385"/>
      <c r="J5385"/>
      <c r="K5385" s="24"/>
      <c r="L5385" s="24"/>
      <c r="M5385"/>
      <c r="N5385"/>
      <c r="O5385"/>
    </row>
    <row r="5386" spans="2:15" ht="13.5" thickTop="1" x14ac:dyDescent="0.2">
      <c r="B5386" s="100" t="s">
        <v>576</v>
      </c>
      <c r="C5386" s="100"/>
      <c r="D5386" s="100"/>
      <c r="E5386" s="100"/>
      <c r="F5386" s="114"/>
      <c r="G5386" s="115"/>
      <c r="H5386" s="115"/>
      <c r="I5386" s="115"/>
      <c r="J5386" s="122"/>
      <c r="K5386" s="174"/>
      <c r="L5386" s="174"/>
      <c r="M5386" s="24"/>
      <c r="N5386" s="24"/>
      <c r="O5386" s="24"/>
    </row>
    <row r="5387" spans="2:15" ht="51" x14ac:dyDescent="0.2">
      <c r="B5387" s="395" t="s">
        <v>577</v>
      </c>
      <c r="C5387" s="396" t="s">
        <v>1226</v>
      </c>
      <c r="D5387" s="359" t="s">
        <v>255</v>
      </c>
      <c r="E5387" s="431" t="s">
        <v>2035</v>
      </c>
      <c r="F5387" s="359" t="s">
        <v>1823</v>
      </c>
      <c r="G5387" s="359" t="s">
        <v>451</v>
      </c>
      <c r="H5387" s="359" t="s">
        <v>2034</v>
      </c>
      <c r="I5387" s="359" t="s">
        <v>1467</v>
      </c>
      <c r="J5387" s="398" t="s">
        <v>2039</v>
      </c>
      <c r="K5387" s="84"/>
      <c r="L5387" s="84"/>
      <c r="M5387" s="24"/>
      <c r="N5387" s="124"/>
      <c r="O5387" s="24"/>
    </row>
    <row r="5388" spans="2:15" x14ac:dyDescent="0.2">
      <c r="B5388" s="14" t="s">
        <v>578</v>
      </c>
      <c r="C5388" s="38" t="s">
        <v>579</v>
      </c>
      <c r="D5388" s="441">
        <v>0.15</v>
      </c>
      <c r="E5388" s="38" t="s">
        <v>580</v>
      </c>
      <c r="F5388" s="441">
        <v>0.25</v>
      </c>
      <c r="G5388" s="38" t="s">
        <v>581</v>
      </c>
      <c r="H5388" s="441">
        <v>0.15</v>
      </c>
      <c r="I5388" s="38" t="s">
        <v>580</v>
      </c>
      <c r="J5388" s="442" t="s">
        <v>390</v>
      </c>
      <c r="K5388" s="24"/>
      <c r="L5388" s="24"/>
      <c r="M5388" s="24"/>
      <c r="N5388" s="126"/>
      <c r="O5388" s="24"/>
    </row>
    <row r="5389" spans="2:15" x14ac:dyDescent="0.2">
      <c r="B5389" s="42" t="s">
        <v>582</v>
      </c>
      <c r="C5389" s="43" t="s">
        <v>579</v>
      </c>
      <c r="D5389" s="441">
        <v>0.13500000000000001</v>
      </c>
      <c r="E5389" s="43" t="s">
        <v>583</v>
      </c>
      <c r="F5389" s="441">
        <v>0.25</v>
      </c>
      <c r="G5389" s="43" t="s">
        <v>584</v>
      </c>
      <c r="H5389" s="441">
        <v>0.15</v>
      </c>
      <c r="I5389" s="43" t="s">
        <v>585</v>
      </c>
      <c r="J5389" s="175" t="s">
        <v>390</v>
      </c>
      <c r="K5389" s="34"/>
      <c r="L5389" s="34"/>
      <c r="M5389" s="24"/>
      <c r="N5389" s="130"/>
      <c r="O5389" s="24"/>
    </row>
    <row r="5390" spans="2:15" x14ac:dyDescent="0.2">
      <c r="B5390" s="42" t="s">
        <v>1204</v>
      </c>
      <c r="C5390" s="43" t="s">
        <v>579</v>
      </c>
      <c r="D5390" s="441">
        <v>0.125</v>
      </c>
      <c r="E5390" s="43" t="s">
        <v>1205</v>
      </c>
      <c r="F5390" s="441">
        <v>0.25</v>
      </c>
      <c r="G5390" s="43" t="s">
        <v>1206</v>
      </c>
      <c r="H5390" s="441">
        <v>0.15</v>
      </c>
      <c r="I5390" s="43" t="s">
        <v>1207</v>
      </c>
      <c r="J5390" s="175" t="s">
        <v>390</v>
      </c>
      <c r="K5390" s="34"/>
      <c r="L5390" s="34"/>
      <c r="M5390" s="24"/>
      <c r="N5390" s="130"/>
      <c r="O5390" s="24"/>
    </row>
    <row r="5391" spans="2:15" x14ac:dyDescent="0.2">
      <c r="B5391" s="42" t="s">
        <v>1208</v>
      </c>
      <c r="C5391" s="43" t="s">
        <v>579</v>
      </c>
      <c r="D5391" s="441">
        <v>0.12</v>
      </c>
      <c r="E5391" s="43" t="s">
        <v>1209</v>
      </c>
      <c r="F5391" s="441">
        <v>0.25</v>
      </c>
      <c r="G5391" s="43" t="s">
        <v>1210</v>
      </c>
      <c r="H5391" s="441">
        <v>0.15</v>
      </c>
      <c r="I5391" s="43" t="s">
        <v>1211</v>
      </c>
      <c r="J5391" s="175" t="s">
        <v>390</v>
      </c>
      <c r="K5391" s="34"/>
      <c r="L5391" s="34"/>
      <c r="M5391" s="24"/>
      <c r="N5391" s="130"/>
      <c r="O5391" s="24"/>
    </row>
    <row r="5392" spans="2:15" ht="4.5" customHeight="1" x14ac:dyDescent="0.2">
      <c r="B5392" s="137"/>
      <c r="C5392" s="138"/>
      <c r="D5392" s="119"/>
      <c r="E5392" s="138"/>
      <c r="F5392" s="119"/>
      <c r="G5392" s="138"/>
      <c r="H5392" s="119"/>
      <c r="I5392" s="138"/>
      <c r="J5392" s="176"/>
      <c r="K5392" s="34"/>
      <c r="L5392" s="34"/>
      <c r="M5392" s="24"/>
      <c r="N5392" s="130"/>
      <c r="O5392" s="24"/>
    </row>
    <row r="5393" spans="2:15" x14ac:dyDescent="0.2">
      <c r="B5393" s="42" t="s">
        <v>578</v>
      </c>
      <c r="C5393" s="43" t="s">
        <v>2041</v>
      </c>
      <c r="D5393" s="441">
        <v>0.15</v>
      </c>
      <c r="E5393" s="43" t="s">
        <v>580</v>
      </c>
      <c r="F5393" s="441">
        <v>0.25</v>
      </c>
      <c r="G5393" s="43" t="s">
        <v>581</v>
      </c>
      <c r="H5393" s="441">
        <v>0.15</v>
      </c>
      <c r="I5393" s="43" t="s">
        <v>580</v>
      </c>
      <c r="J5393" s="175" t="s">
        <v>390</v>
      </c>
      <c r="K5393" s="34"/>
      <c r="L5393" s="34"/>
      <c r="M5393" s="24"/>
      <c r="N5393" s="130"/>
      <c r="O5393" s="24"/>
    </row>
    <row r="5394" spans="2:15" x14ac:dyDescent="0.2">
      <c r="B5394" s="42" t="s">
        <v>582</v>
      </c>
      <c r="C5394" s="43" t="s">
        <v>2041</v>
      </c>
      <c r="D5394" s="441">
        <v>0.13500000000000001</v>
      </c>
      <c r="E5394" s="43" t="s">
        <v>583</v>
      </c>
      <c r="F5394" s="441">
        <v>0.25</v>
      </c>
      <c r="G5394" s="43" t="s">
        <v>584</v>
      </c>
      <c r="H5394" s="441">
        <v>0.15</v>
      </c>
      <c r="I5394" s="43" t="s">
        <v>585</v>
      </c>
      <c r="J5394" s="175" t="s">
        <v>390</v>
      </c>
      <c r="K5394" s="34"/>
      <c r="L5394" s="34"/>
      <c r="M5394" s="24"/>
      <c r="N5394" s="130"/>
      <c r="O5394" s="24"/>
    </row>
    <row r="5395" spans="2:15" x14ac:dyDescent="0.2">
      <c r="B5395" s="42" t="s">
        <v>1204</v>
      </c>
      <c r="C5395" s="43" t="s">
        <v>2041</v>
      </c>
      <c r="D5395" s="441">
        <v>0.125</v>
      </c>
      <c r="E5395" s="43" t="s">
        <v>1205</v>
      </c>
      <c r="F5395" s="441">
        <v>0.25</v>
      </c>
      <c r="G5395" s="43" t="s">
        <v>1206</v>
      </c>
      <c r="H5395" s="441">
        <v>0.15</v>
      </c>
      <c r="I5395" s="43" t="s">
        <v>1207</v>
      </c>
      <c r="J5395" s="169" t="s">
        <v>390</v>
      </c>
      <c r="K5395" s="34"/>
      <c r="L5395" s="34"/>
      <c r="M5395" s="24"/>
      <c r="N5395" s="126"/>
      <c r="O5395" s="24"/>
    </row>
    <row r="5396" spans="2:15" x14ac:dyDescent="0.2">
      <c r="B5396" s="42" t="s">
        <v>1208</v>
      </c>
      <c r="C5396" s="43" t="s">
        <v>2041</v>
      </c>
      <c r="D5396" s="441">
        <v>0.12</v>
      </c>
      <c r="E5396" s="43" t="s">
        <v>1209</v>
      </c>
      <c r="F5396" s="441">
        <v>0.25</v>
      </c>
      <c r="G5396" s="43" t="s">
        <v>1210</v>
      </c>
      <c r="H5396" s="441">
        <v>0.15</v>
      </c>
      <c r="I5396" s="43" t="s">
        <v>1211</v>
      </c>
      <c r="J5396" s="169" t="s">
        <v>390</v>
      </c>
      <c r="K5396" s="34"/>
      <c r="L5396" s="34"/>
      <c r="M5396" s="24"/>
      <c r="N5396" s="126"/>
      <c r="O5396" s="24"/>
    </row>
    <row r="5397" spans="2:15" x14ac:dyDescent="0.2">
      <c r="B5397" s="42" t="s">
        <v>1212</v>
      </c>
      <c r="C5397" s="43" t="s">
        <v>2041</v>
      </c>
      <c r="D5397" s="441">
        <v>0.12</v>
      </c>
      <c r="E5397" s="43" t="s">
        <v>1213</v>
      </c>
      <c r="F5397" s="441">
        <v>0.25</v>
      </c>
      <c r="G5397" s="43" t="s">
        <v>1214</v>
      </c>
      <c r="H5397" s="441">
        <v>0.15</v>
      </c>
      <c r="I5397" s="43" t="s">
        <v>1215</v>
      </c>
      <c r="J5397" s="169" t="s">
        <v>390</v>
      </c>
      <c r="K5397" s="34"/>
      <c r="L5397" s="34"/>
      <c r="M5397" s="24"/>
      <c r="N5397" s="126"/>
      <c r="O5397" s="24"/>
    </row>
    <row r="5398" spans="2:15" x14ac:dyDescent="0.2">
      <c r="B5398" s="7" t="s">
        <v>1216</v>
      </c>
      <c r="C5398" s="1"/>
      <c r="D5398" s="1"/>
      <c r="E5398" s="1"/>
      <c r="F5398" s="1"/>
      <c r="G5398" s="1"/>
      <c r="H5398" s="1"/>
      <c r="I5398" s="1"/>
      <c r="J5398" s="8"/>
      <c r="K5398" s="24"/>
      <c r="L5398" s="24"/>
      <c r="M5398" s="24"/>
      <c r="N5398" s="24"/>
      <c r="O5398" s="24"/>
    </row>
    <row r="5399" spans="2:15" x14ac:dyDescent="0.2">
      <c r="B5399" s="7" t="s">
        <v>1217</v>
      </c>
      <c r="C5399" s="1"/>
      <c r="D5399" s="1"/>
      <c r="E5399" s="1"/>
      <c r="F5399" s="1"/>
      <c r="G5399" s="1"/>
      <c r="H5399" s="1"/>
      <c r="I5399" s="1"/>
      <c r="J5399" s="8"/>
      <c r="K5399" s="1"/>
      <c r="L5399" s="1"/>
      <c r="M5399" s="24"/>
      <c r="N5399" s="24"/>
      <c r="O5399" s="24"/>
    </row>
    <row r="5400" spans="2:15" ht="13.5" thickBot="1" x14ac:dyDescent="0.25">
      <c r="B5400" s="3" t="s">
        <v>52</v>
      </c>
      <c r="C5400" s="4"/>
      <c r="D5400" s="4"/>
      <c r="E5400" s="4"/>
      <c r="F5400" s="4"/>
      <c r="G5400" s="4"/>
      <c r="H5400" s="4"/>
      <c r="I5400" s="4"/>
      <c r="J5400" s="5"/>
      <c r="K5400" s="1"/>
      <c r="L5400" s="1"/>
      <c r="M5400" s="24"/>
      <c r="N5400" s="24"/>
      <c r="O5400" s="24"/>
    </row>
    <row r="5401" spans="2:15" ht="13.5" thickTop="1" x14ac:dyDescent="0.2">
      <c r="B5401" s="249" t="str">
        <f>+B5384</f>
        <v>.</v>
      </c>
      <c r="C5401"/>
      <c r="D5401"/>
      <c r="E5401"/>
      <c r="F5401"/>
      <c r="G5401"/>
      <c r="H5401"/>
      <c r="I5401"/>
      <c r="J5401"/>
      <c r="K5401"/>
      <c r="L5401"/>
      <c r="M5401"/>
      <c r="N5401"/>
      <c r="O5401"/>
    </row>
    <row r="5402" spans="2:15" ht="13.5" thickBot="1" x14ac:dyDescent="0.25">
      <c r="B5402"/>
      <c r="C5402"/>
      <c r="D5402"/>
      <c r="E5402"/>
      <c r="F5402"/>
      <c r="G5402"/>
      <c r="H5402"/>
      <c r="I5402"/>
      <c r="J5402"/>
      <c r="K5402"/>
      <c r="L5402"/>
      <c r="M5402"/>
      <c r="N5402"/>
      <c r="O5402"/>
    </row>
    <row r="5403" spans="2:15" ht="13.5" thickTop="1" x14ac:dyDescent="0.2">
      <c r="B5403" s="100" t="s">
        <v>1218</v>
      </c>
      <c r="C5403" s="100"/>
      <c r="D5403" s="100"/>
      <c r="E5403" s="100"/>
      <c r="F5403" s="114"/>
      <c r="G5403" s="115"/>
      <c r="H5403" s="115"/>
      <c r="I5403" s="115"/>
      <c r="J5403" s="177"/>
      <c r="K5403" s="174"/>
      <c r="L5403" s="174"/>
      <c r="M5403" s="24"/>
      <c r="N5403" s="24"/>
      <c r="O5403" s="24"/>
    </row>
    <row r="5404" spans="2:15" ht="51" x14ac:dyDescent="0.2">
      <c r="B5404" s="395" t="s">
        <v>1219</v>
      </c>
      <c r="C5404" s="396" t="s">
        <v>1226</v>
      </c>
      <c r="D5404" s="359" t="s">
        <v>255</v>
      </c>
      <c r="E5404" s="431" t="s">
        <v>2035</v>
      </c>
      <c r="F5404" s="359" t="s">
        <v>1823</v>
      </c>
      <c r="G5404" s="359" t="s">
        <v>451</v>
      </c>
      <c r="H5404" s="359" t="s">
        <v>2034</v>
      </c>
      <c r="I5404" s="359" t="s">
        <v>1467</v>
      </c>
      <c r="J5404" s="398" t="s">
        <v>2039</v>
      </c>
      <c r="K5404" s="84"/>
      <c r="L5404" s="84"/>
      <c r="M5404" s="24"/>
      <c r="N5404" s="124"/>
      <c r="O5404" s="24"/>
    </row>
    <row r="5405" spans="2:15" x14ac:dyDescent="0.2">
      <c r="B5405" s="14" t="s">
        <v>1220</v>
      </c>
      <c r="C5405" s="38" t="s">
        <v>579</v>
      </c>
      <c r="D5405" s="441">
        <v>0.106</v>
      </c>
      <c r="E5405" s="38" t="s">
        <v>1221</v>
      </c>
      <c r="F5405" s="441">
        <v>0.25</v>
      </c>
      <c r="G5405" s="38" t="s">
        <v>1222</v>
      </c>
      <c r="H5405" s="441">
        <v>0.15</v>
      </c>
      <c r="I5405" s="87" t="s">
        <v>879</v>
      </c>
      <c r="J5405" s="442" t="s">
        <v>763</v>
      </c>
      <c r="K5405" s="24"/>
      <c r="L5405" s="24"/>
      <c r="M5405" s="24"/>
      <c r="N5405" s="126"/>
      <c r="O5405" s="24"/>
    </row>
    <row r="5406" spans="2:15" x14ac:dyDescent="0.2">
      <c r="B5406" s="42" t="s">
        <v>880</v>
      </c>
      <c r="C5406" s="43" t="s">
        <v>579</v>
      </c>
      <c r="D5406" s="441">
        <v>9.9000000000000005E-2</v>
      </c>
      <c r="E5406" s="43" t="s">
        <v>881</v>
      </c>
      <c r="F5406" s="441">
        <v>0.25</v>
      </c>
      <c r="G5406" s="43" t="s">
        <v>882</v>
      </c>
      <c r="H5406" s="441">
        <v>0.15</v>
      </c>
      <c r="I5406" s="179" t="s">
        <v>883</v>
      </c>
      <c r="J5406" s="175" t="s">
        <v>390</v>
      </c>
      <c r="K5406" s="34"/>
      <c r="L5406" s="34"/>
      <c r="M5406" s="24"/>
      <c r="N5406" s="130"/>
      <c r="O5406" s="24"/>
    </row>
    <row r="5407" spans="2:15" x14ac:dyDescent="0.2">
      <c r="B5407" s="42" t="s">
        <v>884</v>
      </c>
      <c r="C5407" s="43" t="s">
        <v>579</v>
      </c>
      <c r="D5407" s="441">
        <v>8.5999999999999993E-2</v>
      </c>
      <c r="E5407" s="43" t="s">
        <v>885</v>
      </c>
      <c r="F5407" s="441">
        <v>0.25</v>
      </c>
      <c r="G5407" s="43" t="s">
        <v>886</v>
      </c>
      <c r="H5407" s="441">
        <v>0.15</v>
      </c>
      <c r="I5407" s="179" t="s">
        <v>887</v>
      </c>
      <c r="J5407" s="175" t="s">
        <v>390</v>
      </c>
      <c r="K5407" s="34"/>
      <c r="L5407" s="34"/>
      <c r="M5407" s="24"/>
      <c r="N5407" s="130"/>
      <c r="O5407" s="24"/>
    </row>
    <row r="5408" spans="2:15" x14ac:dyDescent="0.2">
      <c r="B5408" s="42" t="s">
        <v>888</v>
      </c>
      <c r="C5408" s="43" t="s">
        <v>579</v>
      </c>
      <c r="D5408" s="441">
        <v>8.5999999999999993E-2</v>
      </c>
      <c r="E5408" s="43" t="s">
        <v>889</v>
      </c>
      <c r="F5408" s="441">
        <v>0.25</v>
      </c>
      <c r="G5408" s="43" t="s">
        <v>890</v>
      </c>
      <c r="H5408" s="441">
        <v>0.15</v>
      </c>
      <c r="I5408" s="179" t="s">
        <v>891</v>
      </c>
      <c r="J5408" s="175" t="s">
        <v>390</v>
      </c>
      <c r="K5408" s="34"/>
      <c r="L5408" s="34"/>
      <c r="M5408" s="24"/>
      <c r="N5408" s="130"/>
      <c r="O5408" s="24"/>
    </row>
    <row r="5409" spans="2:15" x14ac:dyDescent="0.2">
      <c r="B5409" s="42" t="s">
        <v>892</v>
      </c>
      <c r="C5409" s="43" t="s">
        <v>579</v>
      </c>
      <c r="D5409" s="441">
        <v>8.5999999999999993E-2</v>
      </c>
      <c r="E5409" s="43" t="s">
        <v>893</v>
      </c>
      <c r="F5409" s="441">
        <v>0.25</v>
      </c>
      <c r="G5409" s="43" t="s">
        <v>2053</v>
      </c>
      <c r="H5409" s="441">
        <v>0.15</v>
      </c>
      <c r="I5409" s="179" t="s">
        <v>894</v>
      </c>
      <c r="J5409" s="175" t="s">
        <v>390</v>
      </c>
      <c r="K5409" s="34"/>
      <c r="L5409" s="34"/>
      <c r="M5409" s="24"/>
      <c r="N5409" s="130"/>
      <c r="O5409" s="24"/>
    </row>
    <row r="5410" spans="2:15" x14ac:dyDescent="0.2">
      <c r="B5410" s="137"/>
      <c r="C5410" s="138"/>
      <c r="D5410" s="119"/>
      <c r="E5410" s="138"/>
      <c r="F5410" s="119"/>
      <c r="G5410" s="138"/>
      <c r="H5410" s="119"/>
      <c r="I5410" s="181"/>
      <c r="J5410" s="176"/>
      <c r="K5410" s="34"/>
      <c r="L5410" s="34"/>
      <c r="M5410" s="24"/>
      <c r="N5410" s="130"/>
      <c r="O5410" s="24"/>
    </row>
    <row r="5411" spans="2:15" x14ac:dyDescent="0.2">
      <c r="B5411" s="14" t="s">
        <v>1220</v>
      </c>
      <c r="C5411" s="38" t="s">
        <v>2041</v>
      </c>
      <c r="D5411" s="441">
        <v>0.106</v>
      </c>
      <c r="E5411" s="38" t="s">
        <v>1221</v>
      </c>
      <c r="F5411" s="441">
        <v>0.25</v>
      </c>
      <c r="G5411" s="38" t="s">
        <v>1222</v>
      </c>
      <c r="H5411" s="441">
        <v>0.15</v>
      </c>
      <c r="I5411" s="87" t="s">
        <v>879</v>
      </c>
      <c r="J5411" s="175" t="s">
        <v>763</v>
      </c>
      <c r="K5411" s="24"/>
      <c r="L5411" s="24"/>
      <c r="M5411" s="24"/>
      <c r="N5411" s="130"/>
      <c r="O5411" s="24"/>
    </row>
    <row r="5412" spans="2:15" x14ac:dyDescent="0.2">
      <c r="B5412" s="42" t="s">
        <v>880</v>
      </c>
      <c r="C5412" s="43" t="s">
        <v>2041</v>
      </c>
      <c r="D5412" s="441">
        <v>9.9000000000000005E-2</v>
      </c>
      <c r="E5412" s="43" t="s">
        <v>881</v>
      </c>
      <c r="F5412" s="441">
        <v>0.25</v>
      </c>
      <c r="G5412" s="43" t="s">
        <v>882</v>
      </c>
      <c r="H5412" s="441">
        <v>0.15</v>
      </c>
      <c r="I5412" s="179" t="s">
        <v>883</v>
      </c>
      <c r="J5412" s="175" t="s">
        <v>390</v>
      </c>
      <c r="K5412" s="34"/>
      <c r="L5412" s="34"/>
      <c r="M5412" s="24"/>
      <c r="N5412" s="130"/>
      <c r="O5412" s="24"/>
    </row>
    <row r="5413" spans="2:15" x14ac:dyDescent="0.2">
      <c r="B5413" s="42" t="s">
        <v>884</v>
      </c>
      <c r="C5413" s="43" t="s">
        <v>2041</v>
      </c>
      <c r="D5413" s="441">
        <v>8.5999999999999993E-2</v>
      </c>
      <c r="E5413" s="43" t="s">
        <v>885</v>
      </c>
      <c r="F5413" s="441">
        <v>0.25</v>
      </c>
      <c r="G5413" s="43" t="s">
        <v>886</v>
      </c>
      <c r="H5413" s="441">
        <v>0.15</v>
      </c>
      <c r="I5413" s="179" t="s">
        <v>887</v>
      </c>
      <c r="J5413" s="169" t="s">
        <v>390</v>
      </c>
      <c r="K5413" s="34"/>
      <c r="L5413" s="34"/>
      <c r="M5413" s="24"/>
      <c r="N5413" s="126"/>
      <c r="O5413" s="24"/>
    </row>
    <row r="5414" spans="2:15" x14ac:dyDescent="0.2">
      <c r="B5414" s="42" t="s">
        <v>888</v>
      </c>
      <c r="C5414" s="43" t="s">
        <v>2041</v>
      </c>
      <c r="D5414" s="441">
        <v>8.5999999999999993E-2</v>
      </c>
      <c r="E5414" s="43" t="s">
        <v>889</v>
      </c>
      <c r="F5414" s="441">
        <v>0.25</v>
      </c>
      <c r="G5414" s="43" t="s">
        <v>890</v>
      </c>
      <c r="H5414" s="441">
        <v>0.15</v>
      </c>
      <c r="I5414" s="179" t="s">
        <v>891</v>
      </c>
      <c r="J5414" s="169" t="s">
        <v>390</v>
      </c>
      <c r="K5414" s="34"/>
      <c r="L5414" s="34"/>
      <c r="M5414" s="24"/>
      <c r="N5414" s="126"/>
      <c r="O5414" s="24"/>
    </row>
    <row r="5415" spans="2:15" x14ac:dyDescent="0.2">
      <c r="B5415" s="42" t="s">
        <v>892</v>
      </c>
      <c r="C5415" s="43" t="s">
        <v>2041</v>
      </c>
      <c r="D5415" s="441">
        <v>8.5999999999999993E-2</v>
      </c>
      <c r="E5415" s="43" t="s">
        <v>893</v>
      </c>
      <c r="F5415" s="441">
        <v>0.25</v>
      </c>
      <c r="G5415" s="43" t="s">
        <v>2053</v>
      </c>
      <c r="H5415" s="441">
        <v>0.15</v>
      </c>
      <c r="I5415" s="179" t="s">
        <v>894</v>
      </c>
      <c r="J5415" s="169" t="s">
        <v>390</v>
      </c>
      <c r="K5415" s="34"/>
      <c r="L5415" s="34"/>
      <c r="M5415" s="24"/>
      <c r="N5415" s="126"/>
      <c r="O5415" s="24"/>
    </row>
    <row r="5416" spans="2:15" x14ac:dyDescent="0.2">
      <c r="B5416" s="7" t="s">
        <v>1462</v>
      </c>
      <c r="C5416" s="1"/>
      <c r="D5416" s="1"/>
      <c r="E5416" s="1"/>
      <c r="F5416" s="1"/>
      <c r="G5416" s="1"/>
      <c r="H5416" s="1"/>
      <c r="I5416" s="1"/>
      <c r="J5416" s="8"/>
      <c r="K5416" s="24"/>
      <c r="L5416" s="24"/>
      <c r="M5416" s="24"/>
      <c r="N5416" s="24"/>
      <c r="O5416" s="24"/>
    </row>
    <row r="5417" spans="2:15" ht="13.5" thickBot="1" x14ac:dyDescent="0.25">
      <c r="B5417" s="3" t="s">
        <v>52</v>
      </c>
      <c r="C5417" s="4"/>
      <c r="D5417" s="4"/>
      <c r="E5417" s="4"/>
      <c r="F5417" s="4"/>
      <c r="G5417" s="4"/>
      <c r="H5417" s="4"/>
      <c r="I5417" s="4"/>
      <c r="J5417" s="5"/>
      <c r="K5417" s="24"/>
      <c r="L5417" s="24"/>
      <c r="M5417" s="24"/>
      <c r="N5417" s="24"/>
      <c r="O5417" s="24"/>
    </row>
    <row r="5418" spans="2:15" ht="13.5" thickTop="1" x14ac:dyDescent="0.2">
      <c r="B5418" s="219" t="str">
        <f>+B5401</f>
        <v>.</v>
      </c>
      <c r="C5418"/>
      <c r="D5418"/>
      <c r="E5418"/>
      <c r="F5418"/>
      <c r="G5418"/>
      <c r="H5418"/>
      <c r="I5418"/>
      <c r="J5418"/>
      <c r="K5418"/>
      <c r="L5418"/>
      <c r="M5418"/>
      <c r="N5418"/>
      <c r="O5418"/>
    </row>
    <row r="5419" spans="2:15" ht="13.5" thickBot="1" x14ac:dyDescent="0.25">
      <c r="B5419" s="1"/>
      <c r="C5419"/>
      <c r="D5419"/>
      <c r="E5419"/>
      <c r="F5419"/>
      <c r="G5419"/>
      <c r="H5419"/>
      <c r="I5419"/>
      <c r="J5419"/>
      <c r="K5419"/>
      <c r="L5419"/>
      <c r="M5419"/>
      <c r="N5419"/>
      <c r="O5419"/>
    </row>
    <row r="5420" spans="2:15" ht="13.5" thickTop="1" x14ac:dyDescent="0.2">
      <c r="B5420" s="100" t="s">
        <v>895</v>
      </c>
      <c r="C5420" s="100"/>
      <c r="D5420" s="100"/>
      <c r="E5420" s="100"/>
      <c r="F5420" s="100"/>
      <c r="G5420" s="115"/>
      <c r="H5420" s="115"/>
      <c r="I5420" s="115"/>
      <c r="J5420" s="115"/>
      <c r="K5420" s="115"/>
      <c r="L5420" s="115"/>
      <c r="M5420" s="109"/>
      <c r="N5420" s="1"/>
      <c r="O5420" s="1"/>
    </row>
    <row r="5421" spans="2:15" s="256" customFormat="1" ht="63.75" x14ac:dyDescent="0.2">
      <c r="B5421" s="395" t="s">
        <v>381</v>
      </c>
      <c r="C5421" s="396" t="s">
        <v>1226</v>
      </c>
      <c r="D5421" s="359" t="s">
        <v>1463</v>
      </c>
      <c r="E5421" s="396" t="s">
        <v>66</v>
      </c>
      <c r="F5421" s="359" t="s">
        <v>896</v>
      </c>
      <c r="G5421" s="359" t="s">
        <v>255</v>
      </c>
      <c r="H5421" s="431" t="s">
        <v>2035</v>
      </c>
      <c r="I5421" s="359" t="s">
        <v>1823</v>
      </c>
      <c r="J5421" s="431" t="s">
        <v>2036</v>
      </c>
      <c r="K5421" s="359" t="s">
        <v>2034</v>
      </c>
      <c r="L5421" s="397" t="s">
        <v>781</v>
      </c>
      <c r="M5421" s="398" t="s">
        <v>2039</v>
      </c>
      <c r="N5421" s="254"/>
      <c r="O5421" s="255"/>
    </row>
    <row r="5422" spans="2:15" x14ac:dyDescent="0.2">
      <c r="B5422" s="14" t="s">
        <v>897</v>
      </c>
      <c r="C5422" s="38" t="s">
        <v>2041</v>
      </c>
      <c r="D5422" s="39">
        <v>12.64</v>
      </c>
      <c r="E5422" s="39">
        <v>2.36</v>
      </c>
      <c r="F5422" s="416">
        <v>300</v>
      </c>
      <c r="G5422" s="441">
        <v>0.15</v>
      </c>
      <c r="H5422" s="38" t="s">
        <v>898</v>
      </c>
      <c r="I5422" s="441">
        <v>0.25</v>
      </c>
      <c r="J5422" s="38" t="s">
        <v>899</v>
      </c>
      <c r="K5422" s="441">
        <v>0.15</v>
      </c>
      <c r="L5422" s="87" t="s">
        <v>898</v>
      </c>
      <c r="M5422" s="371" t="s">
        <v>2045</v>
      </c>
      <c r="N5422" s="156"/>
      <c r="O5422" s="1"/>
    </row>
    <row r="5423" spans="2:15" x14ac:dyDescent="0.2">
      <c r="B5423" s="14" t="s">
        <v>900</v>
      </c>
      <c r="C5423" s="38" t="s">
        <v>2041</v>
      </c>
      <c r="D5423" s="39">
        <v>14.07</v>
      </c>
      <c r="E5423" s="39">
        <v>3.93</v>
      </c>
      <c r="F5423" s="416">
        <v>500</v>
      </c>
      <c r="G5423" s="441">
        <v>0.14499999999999999</v>
      </c>
      <c r="H5423" s="38" t="s">
        <v>901</v>
      </c>
      <c r="I5423" s="441">
        <v>0.25</v>
      </c>
      <c r="J5423" s="38" t="s">
        <v>902</v>
      </c>
      <c r="K5423" s="441">
        <v>0.15</v>
      </c>
      <c r="L5423" s="87" t="s">
        <v>2474</v>
      </c>
      <c r="M5423" s="371" t="s">
        <v>2045</v>
      </c>
      <c r="N5423" s="156"/>
      <c r="O5423" s="1"/>
    </row>
    <row r="5424" spans="2:15" x14ac:dyDescent="0.2">
      <c r="B5424" s="42" t="s">
        <v>2475</v>
      </c>
      <c r="C5424" s="43" t="s">
        <v>2041</v>
      </c>
      <c r="D5424" s="44">
        <v>12.13</v>
      </c>
      <c r="E5424" s="44">
        <v>7.87</v>
      </c>
      <c r="F5424" s="416">
        <v>1000</v>
      </c>
      <c r="G5424" s="441">
        <v>0.14000000000000001</v>
      </c>
      <c r="H5424" s="43" t="s">
        <v>2476</v>
      </c>
      <c r="I5424" s="441">
        <v>0.25</v>
      </c>
      <c r="J5424" s="43" t="s">
        <v>2477</v>
      </c>
      <c r="K5424" s="441">
        <v>0.15</v>
      </c>
      <c r="L5424" s="179" t="s">
        <v>2048</v>
      </c>
      <c r="M5424" s="371" t="s">
        <v>2045</v>
      </c>
      <c r="N5424" s="158"/>
      <c r="O5424" s="1"/>
    </row>
    <row r="5425" spans="2:15" x14ac:dyDescent="0.2">
      <c r="B5425" s="42" t="s">
        <v>2478</v>
      </c>
      <c r="C5425" s="43" t="s">
        <v>2041</v>
      </c>
      <c r="D5425" s="44">
        <v>10.199999999999999</v>
      </c>
      <c r="E5425" s="44">
        <v>11.8</v>
      </c>
      <c r="F5425" s="416">
        <v>1500</v>
      </c>
      <c r="G5425" s="441">
        <v>0.14000000000000001</v>
      </c>
      <c r="H5425" s="43" t="s">
        <v>2187</v>
      </c>
      <c r="I5425" s="441">
        <v>0.25</v>
      </c>
      <c r="J5425" s="43" t="s">
        <v>2043</v>
      </c>
      <c r="K5425" s="441">
        <v>0.15</v>
      </c>
      <c r="L5425" s="179" t="s">
        <v>2479</v>
      </c>
      <c r="M5425" s="371" t="s">
        <v>2045</v>
      </c>
      <c r="N5425" s="158"/>
      <c r="O5425" s="1"/>
    </row>
    <row r="5426" spans="2:15" x14ac:dyDescent="0.2">
      <c r="B5426" s="42" t="s">
        <v>2480</v>
      </c>
      <c r="C5426" s="43" t="s">
        <v>2041</v>
      </c>
      <c r="D5426" s="44">
        <v>20</v>
      </c>
      <c r="E5426" s="44">
        <v>10</v>
      </c>
      <c r="F5426" s="443" t="s">
        <v>2481</v>
      </c>
      <c r="G5426" s="441">
        <v>0.13</v>
      </c>
      <c r="H5426" s="43" t="s">
        <v>2482</v>
      </c>
      <c r="I5426" s="441">
        <v>0.25</v>
      </c>
      <c r="J5426" s="43" t="s">
        <v>2048</v>
      </c>
      <c r="K5426" s="441">
        <v>0.15</v>
      </c>
      <c r="L5426" s="179" t="s">
        <v>2483</v>
      </c>
      <c r="M5426" s="371" t="s">
        <v>763</v>
      </c>
      <c r="N5426" s="158"/>
      <c r="O5426" s="1"/>
    </row>
    <row r="5427" spans="2:15" x14ac:dyDescent="0.2">
      <c r="B5427" s="42" t="s">
        <v>2480</v>
      </c>
      <c r="C5427" s="43" t="s">
        <v>2041</v>
      </c>
      <c r="D5427" s="44">
        <v>50</v>
      </c>
      <c r="E5427" s="44">
        <v>10</v>
      </c>
      <c r="F5427" s="443" t="s">
        <v>2481</v>
      </c>
      <c r="G5427" s="441">
        <v>0.1</v>
      </c>
      <c r="H5427" s="43" t="s">
        <v>2484</v>
      </c>
      <c r="I5427" s="441">
        <v>0.25</v>
      </c>
      <c r="J5427" s="43" t="s">
        <v>2044</v>
      </c>
      <c r="K5427" s="441">
        <v>0.15</v>
      </c>
      <c r="L5427" s="179" t="s">
        <v>1473</v>
      </c>
      <c r="M5427" s="371" t="s">
        <v>390</v>
      </c>
      <c r="N5427" s="158"/>
      <c r="O5427" s="1"/>
    </row>
    <row r="5428" spans="2:15" x14ac:dyDescent="0.2">
      <c r="B5428" s="42" t="s">
        <v>2480</v>
      </c>
      <c r="C5428" s="43" t="s">
        <v>783</v>
      </c>
      <c r="D5428" s="44">
        <v>20</v>
      </c>
      <c r="E5428" s="44">
        <v>10</v>
      </c>
      <c r="F5428" s="443" t="s">
        <v>2481</v>
      </c>
      <c r="G5428" s="441">
        <v>0.1</v>
      </c>
      <c r="H5428" s="43" t="s">
        <v>2044</v>
      </c>
      <c r="I5428" s="441">
        <v>0.25</v>
      </c>
      <c r="J5428" s="43" t="s">
        <v>2048</v>
      </c>
      <c r="K5428" s="441">
        <v>0.15</v>
      </c>
      <c r="L5428" s="179" t="s">
        <v>2483</v>
      </c>
      <c r="M5428" s="371" t="s">
        <v>763</v>
      </c>
      <c r="N5428" s="158"/>
      <c r="O5428" s="1"/>
    </row>
    <row r="5429" spans="2:15" x14ac:dyDescent="0.2">
      <c r="B5429" s="42" t="s">
        <v>2480</v>
      </c>
      <c r="C5429" s="43" t="s">
        <v>783</v>
      </c>
      <c r="D5429" s="44">
        <v>50</v>
      </c>
      <c r="E5429" s="44">
        <v>10</v>
      </c>
      <c r="F5429" s="443" t="s">
        <v>2481</v>
      </c>
      <c r="G5429" s="441">
        <v>9.6000000000000002E-2</v>
      </c>
      <c r="H5429" s="43" t="s">
        <v>2485</v>
      </c>
      <c r="I5429" s="441">
        <v>0.25</v>
      </c>
      <c r="J5429" s="43" t="s">
        <v>2044</v>
      </c>
      <c r="K5429" s="441">
        <v>0.15</v>
      </c>
      <c r="L5429" s="179" t="s">
        <v>1473</v>
      </c>
      <c r="M5429" s="371" t="s">
        <v>390</v>
      </c>
      <c r="N5429" s="158"/>
      <c r="O5429" s="1"/>
    </row>
    <row r="5430" spans="2:15" ht="13.5" thickBot="1" x14ac:dyDescent="0.25">
      <c r="B5430" s="3" t="s">
        <v>52</v>
      </c>
      <c r="C5430" s="4"/>
      <c r="D5430" s="4"/>
      <c r="E5430" s="4"/>
      <c r="F5430" s="4"/>
      <c r="G5430" s="4"/>
      <c r="H5430" s="4"/>
      <c r="I5430" s="4"/>
      <c r="J5430" s="4"/>
      <c r="K5430" s="4"/>
      <c r="L5430" s="4"/>
      <c r="M5430" s="5"/>
      <c r="N5430" s="1"/>
      <c r="O5430" s="1"/>
    </row>
    <row r="5431" spans="2:15" ht="13.5" thickTop="1" x14ac:dyDescent="0.2">
      <c r="B5431" s="249" t="str">
        <f>+B5418</f>
        <v>.</v>
      </c>
      <c r="C5431"/>
      <c r="D5431"/>
      <c r="E5431"/>
      <c r="F5431"/>
      <c r="G5431"/>
      <c r="H5431"/>
      <c r="I5431"/>
      <c r="J5431"/>
      <c r="K5431"/>
      <c r="L5431"/>
      <c r="M5431"/>
      <c r="N5431"/>
      <c r="O5431"/>
    </row>
    <row r="5432" spans="2:15" ht="13.5" thickBot="1" x14ac:dyDescent="0.25">
      <c r="B5432"/>
      <c r="C5432"/>
      <c r="D5432"/>
      <c r="E5432"/>
      <c r="F5432"/>
      <c r="G5432"/>
      <c r="H5432"/>
      <c r="I5432"/>
      <c r="J5432"/>
      <c r="K5432"/>
      <c r="L5432"/>
      <c r="M5432"/>
      <c r="N5432"/>
      <c r="O5432"/>
    </row>
    <row r="5433" spans="2:15" ht="13.5" thickTop="1" x14ac:dyDescent="0.2">
      <c r="B5433" s="100" t="s">
        <v>2486</v>
      </c>
      <c r="C5433" s="178"/>
      <c r="D5433" s="178"/>
      <c r="E5433" s="114"/>
      <c r="F5433" s="114"/>
      <c r="G5433" s="115"/>
      <c r="H5433" s="115"/>
      <c r="I5433" s="115"/>
      <c r="J5433" s="115"/>
      <c r="K5433" s="115"/>
      <c r="L5433" s="122"/>
      <c r="M5433" s="1"/>
      <c r="N5433" s="1"/>
      <c r="O5433" s="1"/>
    </row>
    <row r="5434" spans="2:15" s="257" customFormat="1" ht="63.75" x14ac:dyDescent="0.2">
      <c r="B5434" s="395" t="s">
        <v>64</v>
      </c>
      <c r="C5434" s="396" t="s">
        <v>1226</v>
      </c>
      <c r="D5434" s="359" t="s">
        <v>65</v>
      </c>
      <c r="E5434" s="359" t="s">
        <v>2487</v>
      </c>
      <c r="F5434" s="359" t="s">
        <v>255</v>
      </c>
      <c r="G5434" s="359" t="s">
        <v>2035</v>
      </c>
      <c r="H5434" s="359" t="s">
        <v>1823</v>
      </c>
      <c r="I5434" s="359" t="s">
        <v>2488</v>
      </c>
      <c r="J5434" s="359" t="s">
        <v>2034</v>
      </c>
      <c r="K5434" s="359" t="s">
        <v>2489</v>
      </c>
      <c r="L5434" s="398" t="s">
        <v>2039</v>
      </c>
      <c r="M5434" s="254"/>
      <c r="N5434" s="254"/>
      <c r="O5434" s="254"/>
    </row>
    <row r="5435" spans="2:15" x14ac:dyDescent="0.2">
      <c r="B5435" s="14" t="s">
        <v>2490</v>
      </c>
      <c r="C5435" s="38" t="s">
        <v>783</v>
      </c>
      <c r="D5435" s="39">
        <v>34</v>
      </c>
      <c r="E5435" s="39">
        <v>15</v>
      </c>
      <c r="F5435" s="441">
        <v>9.8000000000000004E-2</v>
      </c>
      <c r="G5435" s="38" t="s">
        <v>2491</v>
      </c>
      <c r="H5435" s="441">
        <v>0.25</v>
      </c>
      <c r="I5435" s="38" t="s">
        <v>2195</v>
      </c>
      <c r="J5435" s="441">
        <v>0.15</v>
      </c>
      <c r="K5435" s="87" t="s">
        <v>2196</v>
      </c>
      <c r="L5435" s="371" t="s">
        <v>763</v>
      </c>
      <c r="M5435" s="1"/>
      <c r="N5435" s="156"/>
      <c r="O5435" s="1"/>
    </row>
    <row r="5436" spans="2:15" x14ac:dyDescent="0.2">
      <c r="B5436" s="14" t="s">
        <v>1967</v>
      </c>
      <c r="C5436" s="38" t="s">
        <v>783</v>
      </c>
      <c r="D5436" s="39">
        <v>34</v>
      </c>
      <c r="E5436" s="39">
        <v>15</v>
      </c>
      <c r="F5436" s="441">
        <v>9.8000000000000004E-2</v>
      </c>
      <c r="G5436" s="38" t="s">
        <v>2491</v>
      </c>
      <c r="H5436" s="441">
        <v>0.25</v>
      </c>
      <c r="I5436" s="38" t="s">
        <v>2195</v>
      </c>
      <c r="J5436" s="441">
        <v>0.15</v>
      </c>
      <c r="K5436" s="87" t="s">
        <v>2196</v>
      </c>
      <c r="L5436" s="371" t="s">
        <v>763</v>
      </c>
      <c r="M5436" s="1"/>
      <c r="N5436" s="156"/>
      <c r="O5436" s="1"/>
    </row>
    <row r="5437" spans="2:15" x14ac:dyDescent="0.2">
      <c r="B5437" s="42" t="s">
        <v>1968</v>
      </c>
      <c r="C5437" s="43" t="s">
        <v>783</v>
      </c>
      <c r="D5437" s="44">
        <v>34</v>
      </c>
      <c r="E5437" s="44">
        <v>15</v>
      </c>
      <c r="F5437" s="441">
        <v>9.8000000000000004E-2</v>
      </c>
      <c r="G5437" s="43" t="s">
        <v>2491</v>
      </c>
      <c r="H5437" s="441">
        <v>0.25</v>
      </c>
      <c r="I5437" s="43" t="s">
        <v>2195</v>
      </c>
      <c r="J5437" s="441">
        <v>0.15</v>
      </c>
      <c r="K5437" s="179" t="s">
        <v>2196</v>
      </c>
      <c r="L5437" s="371" t="s">
        <v>763</v>
      </c>
      <c r="M5437" s="1"/>
      <c r="N5437" s="158"/>
      <c r="O5437" s="1"/>
    </row>
    <row r="5438" spans="2:15" x14ac:dyDescent="0.2">
      <c r="B5438" s="42" t="s">
        <v>1969</v>
      </c>
      <c r="C5438" s="43" t="s">
        <v>783</v>
      </c>
      <c r="D5438" s="44">
        <v>34</v>
      </c>
      <c r="E5438" s="44">
        <v>15</v>
      </c>
      <c r="F5438" s="441">
        <v>9.8000000000000004E-2</v>
      </c>
      <c r="G5438" s="43" t="s">
        <v>2491</v>
      </c>
      <c r="H5438" s="441">
        <v>0.25</v>
      </c>
      <c r="I5438" s="43" t="s">
        <v>2195</v>
      </c>
      <c r="J5438" s="441">
        <v>0.15</v>
      </c>
      <c r="K5438" s="179" t="s">
        <v>2196</v>
      </c>
      <c r="L5438" s="371" t="s">
        <v>763</v>
      </c>
      <c r="M5438" s="1"/>
      <c r="N5438" s="158"/>
      <c r="O5438" s="1"/>
    </row>
    <row r="5439" spans="2:15" ht="4.5" customHeight="1" x14ac:dyDescent="0.2">
      <c r="B5439" s="137"/>
      <c r="C5439" s="138"/>
      <c r="D5439" s="182"/>
      <c r="E5439" s="182"/>
      <c r="F5439" s="119"/>
      <c r="G5439" s="138"/>
      <c r="H5439" s="120"/>
      <c r="I5439" s="138"/>
      <c r="J5439" s="120"/>
      <c r="K5439" s="181"/>
      <c r="L5439" s="444"/>
      <c r="M5439" s="1"/>
      <c r="N5439" s="130"/>
      <c r="O5439" s="24"/>
    </row>
    <row r="5440" spans="2:15" x14ac:dyDescent="0.2">
      <c r="B5440" s="14" t="s">
        <v>2490</v>
      </c>
      <c r="C5440" s="38" t="s">
        <v>2041</v>
      </c>
      <c r="D5440" s="39">
        <v>34</v>
      </c>
      <c r="E5440" s="39">
        <v>15</v>
      </c>
      <c r="F5440" s="441">
        <v>0.108</v>
      </c>
      <c r="G5440" s="38" t="s">
        <v>1970</v>
      </c>
      <c r="H5440" s="441">
        <v>0.25</v>
      </c>
      <c r="I5440" s="38" t="s">
        <v>2195</v>
      </c>
      <c r="J5440" s="441">
        <v>0.15</v>
      </c>
      <c r="K5440" s="87" t="s">
        <v>2196</v>
      </c>
      <c r="L5440" s="371" t="s">
        <v>763</v>
      </c>
      <c r="M5440" s="1"/>
      <c r="N5440" s="158"/>
      <c r="O5440" s="1"/>
    </row>
    <row r="5441" spans="2:15" x14ac:dyDescent="0.2">
      <c r="B5441" s="14" t="s">
        <v>1967</v>
      </c>
      <c r="C5441" s="38" t="s">
        <v>2041</v>
      </c>
      <c r="D5441" s="39">
        <v>34</v>
      </c>
      <c r="E5441" s="39">
        <v>15</v>
      </c>
      <c r="F5441" s="441">
        <v>0.108</v>
      </c>
      <c r="G5441" s="38" t="s">
        <v>1970</v>
      </c>
      <c r="H5441" s="441">
        <v>0.25</v>
      </c>
      <c r="I5441" s="38" t="s">
        <v>2195</v>
      </c>
      <c r="J5441" s="441">
        <v>0.15</v>
      </c>
      <c r="K5441" s="87" t="s">
        <v>2196</v>
      </c>
      <c r="L5441" s="371" t="s">
        <v>763</v>
      </c>
      <c r="M5441" s="1"/>
      <c r="N5441" s="158"/>
      <c r="O5441" s="1"/>
    </row>
    <row r="5442" spans="2:15" x14ac:dyDescent="0.2">
      <c r="B5442" s="42" t="s">
        <v>1968</v>
      </c>
      <c r="C5442" s="43" t="s">
        <v>2041</v>
      </c>
      <c r="D5442" s="44">
        <v>34</v>
      </c>
      <c r="E5442" s="44">
        <v>15</v>
      </c>
      <c r="F5442" s="441">
        <v>0.108</v>
      </c>
      <c r="G5442" s="43" t="s">
        <v>1970</v>
      </c>
      <c r="H5442" s="441">
        <v>0.25</v>
      </c>
      <c r="I5442" s="43" t="s">
        <v>2195</v>
      </c>
      <c r="J5442" s="441">
        <v>0.15</v>
      </c>
      <c r="K5442" s="179" t="s">
        <v>2196</v>
      </c>
      <c r="L5442" s="371" t="s">
        <v>763</v>
      </c>
      <c r="M5442" s="1"/>
      <c r="N5442" s="158"/>
      <c r="O5442" s="1"/>
    </row>
    <row r="5443" spans="2:15" x14ac:dyDescent="0.2">
      <c r="B5443" s="42" t="s">
        <v>1969</v>
      </c>
      <c r="C5443" s="43" t="s">
        <v>2041</v>
      </c>
      <c r="D5443" s="44">
        <v>34</v>
      </c>
      <c r="E5443" s="44">
        <v>15</v>
      </c>
      <c r="F5443" s="441">
        <v>0.108</v>
      </c>
      <c r="G5443" s="43" t="s">
        <v>1970</v>
      </c>
      <c r="H5443" s="441">
        <v>0.25</v>
      </c>
      <c r="I5443" s="43" t="s">
        <v>2195</v>
      </c>
      <c r="J5443" s="441">
        <v>0.15</v>
      </c>
      <c r="K5443" s="179" t="s">
        <v>2196</v>
      </c>
      <c r="L5443" s="371" t="s">
        <v>763</v>
      </c>
      <c r="M5443" s="1"/>
      <c r="N5443" s="130"/>
      <c r="O5443" s="1"/>
    </row>
    <row r="5444" spans="2:15" ht="9" customHeight="1" x14ac:dyDescent="0.2">
      <c r="B5444" s="7"/>
      <c r="C5444" s="1"/>
      <c r="D5444" s="1"/>
      <c r="E5444" s="1"/>
      <c r="F5444" s="1"/>
      <c r="G5444" s="1"/>
      <c r="H5444" s="1"/>
      <c r="I5444" s="1"/>
      <c r="J5444" s="1"/>
      <c r="K5444" s="1"/>
      <c r="L5444" s="8"/>
      <c r="M5444" s="1"/>
      <c r="N5444" s="1"/>
      <c r="O5444" s="1"/>
    </row>
    <row r="5445" spans="2:15" ht="63.75" x14ac:dyDescent="0.2">
      <c r="B5445" s="395" t="s">
        <v>64</v>
      </c>
      <c r="C5445" s="396" t="s">
        <v>1226</v>
      </c>
      <c r="D5445" s="359" t="s">
        <v>65</v>
      </c>
      <c r="E5445" s="359" t="s">
        <v>2487</v>
      </c>
      <c r="F5445" s="359" t="s">
        <v>255</v>
      </c>
      <c r="G5445" s="431" t="s">
        <v>2035</v>
      </c>
      <c r="H5445" s="359" t="s">
        <v>1823</v>
      </c>
      <c r="I5445" s="359" t="s">
        <v>2488</v>
      </c>
      <c r="J5445" s="359" t="s">
        <v>2034</v>
      </c>
      <c r="K5445" s="357" t="s">
        <v>2489</v>
      </c>
      <c r="L5445" s="358" t="s">
        <v>2039</v>
      </c>
      <c r="M5445"/>
      <c r="N5445" s="124"/>
      <c r="O5445" s="24"/>
    </row>
    <row r="5446" spans="2:15" x14ac:dyDescent="0.2">
      <c r="B5446" s="14" t="s">
        <v>1971</v>
      </c>
      <c r="C5446" s="38" t="s">
        <v>783</v>
      </c>
      <c r="D5446" s="39">
        <v>54</v>
      </c>
      <c r="E5446" s="39">
        <v>15</v>
      </c>
      <c r="F5446" s="441">
        <v>9.6000000000000002E-2</v>
      </c>
      <c r="G5446" s="38" t="s">
        <v>2200</v>
      </c>
      <c r="H5446" s="441">
        <v>0.25</v>
      </c>
      <c r="I5446" s="38" t="s">
        <v>2201</v>
      </c>
      <c r="J5446" s="441">
        <v>0.15</v>
      </c>
      <c r="K5446" s="87" t="s">
        <v>2604</v>
      </c>
      <c r="L5446" s="371" t="s">
        <v>390</v>
      </c>
      <c r="M5446"/>
      <c r="N5446" s="126"/>
      <c r="O5446" s="24"/>
    </row>
    <row r="5447" spans="2:15" x14ac:dyDescent="0.2">
      <c r="B5447" s="14" t="s">
        <v>1972</v>
      </c>
      <c r="C5447" s="38" t="s">
        <v>783</v>
      </c>
      <c r="D5447" s="39">
        <v>54</v>
      </c>
      <c r="E5447" s="39">
        <v>15</v>
      </c>
      <c r="F5447" s="441">
        <v>9.6000000000000002E-2</v>
      </c>
      <c r="G5447" s="38" t="s">
        <v>2200</v>
      </c>
      <c r="H5447" s="441">
        <v>0.25</v>
      </c>
      <c r="I5447" s="38" t="s">
        <v>2201</v>
      </c>
      <c r="J5447" s="441">
        <v>0.15</v>
      </c>
      <c r="K5447" s="87" t="s">
        <v>2604</v>
      </c>
      <c r="L5447" s="371" t="s">
        <v>390</v>
      </c>
      <c r="M5447"/>
      <c r="N5447" s="126"/>
      <c r="O5447" s="24"/>
    </row>
    <row r="5448" spans="2:15" x14ac:dyDescent="0.2">
      <c r="B5448" s="42" t="s">
        <v>1973</v>
      </c>
      <c r="C5448" s="43" t="s">
        <v>783</v>
      </c>
      <c r="D5448" s="44">
        <v>54</v>
      </c>
      <c r="E5448" s="44">
        <v>15</v>
      </c>
      <c r="F5448" s="441">
        <v>9.6000000000000002E-2</v>
      </c>
      <c r="G5448" s="38" t="s">
        <v>1974</v>
      </c>
      <c r="H5448" s="441">
        <v>0.25</v>
      </c>
      <c r="I5448" s="38" t="s">
        <v>2201</v>
      </c>
      <c r="J5448" s="441">
        <v>0.15</v>
      </c>
      <c r="K5448" s="87" t="s">
        <v>2604</v>
      </c>
      <c r="L5448" s="371" t="s">
        <v>390</v>
      </c>
      <c r="M5448"/>
      <c r="N5448" s="126"/>
      <c r="O5448" s="24"/>
    </row>
    <row r="5449" spans="2:15" x14ac:dyDescent="0.2">
      <c r="B5449" s="42" t="s">
        <v>1975</v>
      </c>
      <c r="C5449" s="43" t="s">
        <v>783</v>
      </c>
      <c r="D5449" s="44">
        <v>54</v>
      </c>
      <c r="E5449" s="44">
        <v>15</v>
      </c>
      <c r="F5449" s="441">
        <v>9.6000000000000002E-2</v>
      </c>
      <c r="G5449" s="38" t="s">
        <v>2200</v>
      </c>
      <c r="H5449" s="441">
        <v>0.25</v>
      </c>
      <c r="I5449" s="38" t="s">
        <v>2201</v>
      </c>
      <c r="J5449" s="441">
        <v>0.15</v>
      </c>
      <c r="K5449" s="87" t="s">
        <v>2604</v>
      </c>
      <c r="L5449" s="371" t="s">
        <v>390</v>
      </c>
      <c r="M5449"/>
      <c r="N5449" s="126"/>
      <c r="O5449" s="24"/>
    </row>
    <row r="5450" spans="2:15" ht="4.5" customHeight="1" x14ac:dyDescent="0.2">
      <c r="B5450" s="137"/>
      <c r="C5450" s="138"/>
      <c r="D5450" s="182"/>
      <c r="E5450" s="182"/>
      <c r="F5450" s="119"/>
      <c r="G5450" s="138"/>
      <c r="H5450" s="120"/>
      <c r="I5450" s="138"/>
      <c r="J5450" s="120"/>
      <c r="K5450" s="181"/>
      <c r="L5450" s="444"/>
      <c r="M5450"/>
      <c r="N5450" s="130"/>
      <c r="O5450" s="24"/>
    </row>
    <row r="5451" spans="2:15" x14ac:dyDescent="0.2">
      <c r="B5451" s="14" t="s">
        <v>1971</v>
      </c>
      <c r="C5451" s="38" t="s">
        <v>2041</v>
      </c>
      <c r="D5451" s="39">
        <v>54</v>
      </c>
      <c r="E5451" s="39">
        <v>15</v>
      </c>
      <c r="F5451" s="441">
        <v>9.6000000000000002E-2</v>
      </c>
      <c r="G5451" s="38" t="s">
        <v>2200</v>
      </c>
      <c r="H5451" s="441">
        <v>0.25</v>
      </c>
      <c r="I5451" s="38" t="s">
        <v>2201</v>
      </c>
      <c r="J5451" s="441">
        <v>0.15</v>
      </c>
      <c r="K5451" s="87" t="s">
        <v>2604</v>
      </c>
      <c r="L5451" s="371" t="s">
        <v>390</v>
      </c>
      <c r="M5451"/>
      <c r="N5451" s="126"/>
      <c r="O5451" s="24"/>
    </row>
    <row r="5452" spans="2:15" x14ac:dyDescent="0.2">
      <c r="B5452" s="14" t="s">
        <v>1972</v>
      </c>
      <c r="C5452" s="38" t="s">
        <v>2041</v>
      </c>
      <c r="D5452" s="39">
        <v>54</v>
      </c>
      <c r="E5452" s="39">
        <v>15</v>
      </c>
      <c r="F5452" s="441">
        <v>9.6000000000000002E-2</v>
      </c>
      <c r="G5452" s="38" t="s">
        <v>2200</v>
      </c>
      <c r="H5452" s="441">
        <v>0.25</v>
      </c>
      <c r="I5452" s="38" t="s">
        <v>2201</v>
      </c>
      <c r="J5452" s="441">
        <v>0.15</v>
      </c>
      <c r="K5452" s="87" t="s">
        <v>2604</v>
      </c>
      <c r="L5452" s="371" t="s">
        <v>390</v>
      </c>
      <c r="M5452"/>
      <c r="N5452" s="126"/>
      <c r="O5452" s="24"/>
    </row>
    <row r="5453" spans="2:15" x14ac:dyDescent="0.2">
      <c r="B5453" s="42" t="s">
        <v>1973</v>
      </c>
      <c r="C5453" s="43" t="s">
        <v>2041</v>
      </c>
      <c r="D5453" s="44">
        <v>54</v>
      </c>
      <c r="E5453" s="44">
        <v>15</v>
      </c>
      <c r="F5453" s="441">
        <v>9.6000000000000002E-2</v>
      </c>
      <c r="G5453" s="43" t="s">
        <v>2200</v>
      </c>
      <c r="H5453" s="441">
        <v>0.25</v>
      </c>
      <c r="I5453" s="43" t="s">
        <v>2201</v>
      </c>
      <c r="J5453" s="441">
        <v>0.15</v>
      </c>
      <c r="K5453" s="179" t="s">
        <v>2604</v>
      </c>
      <c r="L5453" s="371" t="s">
        <v>390</v>
      </c>
      <c r="M5453"/>
      <c r="N5453" s="126"/>
      <c r="O5453" s="24"/>
    </row>
    <row r="5454" spans="2:15" x14ac:dyDescent="0.2">
      <c r="B5454" s="42" t="s">
        <v>1975</v>
      </c>
      <c r="C5454" s="43" t="s">
        <v>2041</v>
      </c>
      <c r="D5454" s="44">
        <v>54</v>
      </c>
      <c r="E5454" s="44">
        <v>15</v>
      </c>
      <c r="F5454" s="441">
        <v>9.6000000000000002E-2</v>
      </c>
      <c r="G5454" s="43" t="s">
        <v>2200</v>
      </c>
      <c r="H5454" s="441">
        <v>0.25</v>
      </c>
      <c r="I5454" s="43" t="s">
        <v>2201</v>
      </c>
      <c r="J5454" s="441">
        <v>0.15</v>
      </c>
      <c r="K5454" s="179" t="s">
        <v>2604</v>
      </c>
      <c r="L5454" s="371" t="s">
        <v>390</v>
      </c>
      <c r="M5454"/>
      <c r="N5454" s="126"/>
      <c r="O5454" s="24"/>
    </row>
    <row r="5455" spans="2:15" ht="13.5" thickBot="1" x14ac:dyDescent="0.25">
      <c r="B5455" s="3" t="s">
        <v>52</v>
      </c>
      <c r="C5455" s="4"/>
      <c r="D5455" s="4"/>
      <c r="E5455" s="4"/>
      <c r="F5455" s="4"/>
      <c r="G5455" s="4"/>
      <c r="H5455" s="4"/>
      <c r="I5455" s="4"/>
      <c r="J5455" s="4"/>
      <c r="K5455" s="4"/>
      <c r="L5455" s="5"/>
      <c r="M5455" s="1"/>
      <c r="N5455" s="1"/>
      <c r="O5455" s="1"/>
    </row>
    <row r="5456" spans="2:15" ht="13.5" thickTop="1" x14ac:dyDescent="0.2">
      <c r="B5456" s="249" t="str">
        <f>+B5431</f>
        <v>.</v>
      </c>
      <c r="C5456"/>
      <c r="D5456"/>
      <c r="E5456"/>
      <c r="F5456"/>
      <c r="G5456"/>
      <c r="H5456"/>
      <c r="I5456"/>
      <c r="J5456"/>
      <c r="K5456"/>
      <c r="L5456"/>
      <c r="M5456"/>
      <c r="N5456"/>
      <c r="O5456"/>
    </row>
    <row r="5457" spans="2:15" ht="13.5" thickBot="1" x14ac:dyDescent="0.25">
      <c r="B5457"/>
      <c r="C5457"/>
      <c r="D5457"/>
      <c r="E5457"/>
      <c r="F5457"/>
      <c r="G5457"/>
      <c r="H5457"/>
      <c r="I5457"/>
      <c r="J5457"/>
      <c r="K5457"/>
      <c r="L5457"/>
      <c r="M5457"/>
      <c r="N5457"/>
      <c r="O5457"/>
    </row>
    <row r="5458" spans="2:15" ht="13.5" thickTop="1" x14ac:dyDescent="0.2">
      <c r="B5458" s="100" t="s">
        <v>1976</v>
      </c>
      <c r="C5458" s="100"/>
      <c r="D5458" s="100"/>
      <c r="E5458" s="113"/>
      <c r="F5458" s="115"/>
      <c r="G5458" s="115"/>
      <c r="H5458" s="115"/>
      <c r="I5458" s="115"/>
      <c r="J5458" s="115"/>
      <c r="K5458" s="115"/>
      <c r="L5458" s="115"/>
      <c r="M5458" s="110"/>
      <c r="N5458" s="110"/>
      <c r="O5458" s="109"/>
    </row>
    <row r="5459" spans="2:15" s="256" customFormat="1" ht="63.75" x14ac:dyDescent="0.2">
      <c r="B5459" s="395" t="s">
        <v>1977</v>
      </c>
      <c r="C5459" s="396" t="s">
        <v>1226</v>
      </c>
      <c r="D5459" s="359" t="s">
        <v>65</v>
      </c>
      <c r="E5459" s="359" t="s">
        <v>66</v>
      </c>
      <c r="F5459" s="359" t="s">
        <v>67</v>
      </c>
      <c r="G5459" s="359" t="s">
        <v>68</v>
      </c>
      <c r="H5459" s="359" t="s">
        <v>1978</v>
      </c>
      <c r="I5459" s="359" t="s">
        <v>255</v>
      </c>
      <c r="J5459" s="359" t="s">
        <v>2035</v>
      </c>
      <c r="K5459" s="359" t="s">
        <v>1823</v>
      </c>
      <c r="L5459" s="359" t="s">
        <v>1979</v>
      </c>
      <c r="M5459" s="359" t="s">
        <v>2034</v>
      </c>
      <c r="N5459" s="431" t="s">
        <v>2037</v>
      </c>
      <c r="O5459" s="398" t="s">
        <v>2039</v>
      </c>
    </row>
    <row r="5460" spans="2:15" x14ac:dyDescent="0.2">
      <c r="B5460" s="14" t="s">
        <v>1980</v>
      </c>
      <c r="C5460" s="87" t="s">
        <v>783</v>
      </c>
      <c r="D5460" s="39">
        <v>20</v>
      </c>
      <c r="E5460" s="39">
        <v>1</v>
      </c>
      <c r="F5460" s="87">
        <v>100</v>
      </c>
      <c r="G5460" s="39">
        <v>19</v>
      </c>
      <c r="H5460" s="87" t="s">
        <v>370</v>
      </c>
      <c r="I5460" s="441">
        <v>0.1</v>
      </c>
      <c r="J5460" s="239" t="s">
        <v>2044</v>
      </c>
      <c r="K5460" s="441">
        <v>0.25</v>
      </c>
      <c r="L5460" s="87" t="s">
        <v>2048</v>
      </c>
      <c r="M5460" s="441">
        <v>0.15</v>
      </c>
      <c r="N5460" s="447" t="s">
        <v>2483</v>
      </c>
      <c r="O5460" s="371" t="s">
        <v>763</v>
      </c>
    </row>
    <row r="5461" spans="2:15" x14ac:dyDescent="0.2">
      <c r="B5461" s="14" t="s">
        <v>1944</v>
      </c>
      <c r="C5461" s="87" t="s">
        <v>783</v>
      </c>
      <c r="D5461" s="39">
        <v>30</v>
      </c>
      <c r="E5461" s="39">
        <v>1.5</v>
      </c>
      <c r="F5461" s="87">
        <v>150</v>
      </c>
      <c r="G5461" s="39">
        <v>23.5</v>
      </c>
      <c r="H5461" s="87" t="s">
        <v>1945</v>
      </c>
      <c r="I5461" s="441">
        <v>0.1</v>
      </c>
      <c r="J5461" s="239" t="s">
        <v>1946</v>
      </c>
      <c r="K5461" s="441">
        <v>0.25</v>
      </c>
      <c r="L5461" s="87" t="s">
        <v>2052</v>
      </c>
      <c r="M5461" s="441">
        <v>0.15</v>
      </c>
      <c r="N5461" s="447" t="s">
        <v>2044</v>
      </c>
      <c r="O5461" s="371" t="s">
        <v>763</v>
      </c>
    </row>
    <row r="5462" spans="2:15" x14ac:dyDescent="0.2">
      <c r="B5462" s="42" t="s">
        <v>1947</v>
      </c>
      <c r="C5462" s="179" t="s">
        <v>783</v>
      </c>
      <c r="D5462" s="44">
        <v>40</v>
      </c>
      <c r="E5462" s="44">
        <v>2</v>
      </c>
      <c r="F5462" s="179">
        <v>200</v>
      </c>
      <c r="G5462" s="44">
        <v>23</v>
      </c>
      <c r="H5462" s="179" t="s">
        <v>47</v>
      </c>
      <c r="I5462" s="441">
        <v>0.1</v>
      </c>
      <c r="J5462" s="445" t="s">
        <v>2049</v>
      </c>
      <c r="K5462" s="441">
        <v>0.25</v>
      </c>
      <c r="L5462" s="87" t="s">
        <v>1948</v>
      </c>
      <c r="M5462" s="441">
        <v>0.15</v>
      </c>
      <c r="N5462" s="448" t="s">
        <v>1949</v>
      </c>
      <c r="O5462" s="371" t="s">
        <v>390</v>
      </c>
    </row>
    <row r="5463" spans="2:15" x14ac:dyDescent="0.2">
      <c r="B5463" s="42" t="s">
        <v>1950</v>
      </c>
      <c r="C5463" s="179" t="s">
        <v>783</v>
      </c>
      <c r="D5463" s="44">
        <v>72</v>
      </c>
      <c r="E5463" s="44">
        <v>3</v>
      </c>
      <c r="F5463" s="179">
        <v>300</v>
      </c>
      <c r="G5463" s="44">
        <v>50</v>
      </c>
      <c r="H5463" s="179" t="s">
        <v>1737</v>
      </c>
      <c r="I5463" s="441">
        <v>0.1</v>
      </c>
      <c r="J5463" s="445" t="s">
        <v>1951</v>
      </c>
      <c r="K5463" s="441">
        <v>0.25</v>
      </c>
      <c r="L5463" s="87" t="s">
        <v>1952</v>
      </c>
      <c r="M5463" s="441">
        <v>0.15</v>
      </c>
      <c r="N5463" s="448" t="s">
        <v>890</v>
      </c>
      <c r="O5463" s="371" t="s">
        <v>390</v>
      </c>
    </row>
    <row r="5464" spans="2:15" ht="4.5" customHeight="1" x14ac:dyDescent="0.2">
      <c r="B5464" s="137"/>
      <c r="C5464" s="181"/>
      <c r="D5464" s="182"/>
      <c r="E5464" s="182"/>
      <c r="F5464" s="181"/>
      <c r="G5464" s="182"/>
      <c r="H5464" s="181"/>
      <c r="I5464" s="119"/>
      <c r="J5464" s="446"/>
      <c r="K5464" s="119"/>
      <c r="L5464" s="439"/>
      <c r="M5464" s="119"/>
      <c r="N5464" s="449"/>
      <c r="O5464" s="444"/>
    </row>
    <row r="5465" spans="2:15" x14ac:dyDescent="0.2">
      <c r="B5465" s="14" t="s">
        <v>1980</v>
      </c>
      <c r="C5465" s="87" t="s">
        <v>783</v>
      </c>
      <c r="D5465" s="39">
        <v>20</v>
      </c>
      <c r="E5465" s="39">
        <v>1</v>
      </c>
      <c r="F5465" s="87">
        <v>100</v>
      </c>
      <c r="G5465" s="39">
        <v>19</v>
      </c>
      <c r="H5465" s="87" t="s">
        <v>370</v>
      </c>
      <c r="I5465" s="441">
        <v>0.1</v>
      </c>
      <c r="J5465" s="239" t="s">
        <v>2044</v>
      </c>
      <c r="K5465" s="441">
        <v>0.25</v>
      </c>
      <c r="L5465" s="87" t="s">
        <v>2048</v>
      </c>
      <c r="M5465" s="441">
        <v>0.15</v>
      </c>
      <c r="N5465" s="448" t="s">
        <v>2483</v>
      </c>
      <c r="O5465" s="371" t="s">
        <v>763</v>
      </c>
    </row>
    <row r="5466" spans="2:15" x14ac:dyDescent="0.2">
      <c r="B5466" s="14" t="s">
        <v>1944</v>
      </c>
      <c r="C5466" s="87" t="s">
        <v>783</v>
      </c>
      <c r="D5466" s="39">
        <v>30</v>
      </c>
      <c r="E5466" s="39">
        <v>1.5</v>
      </c>
      <c r="F5466" s="87">
        <v>150</v>
      </c>
      <c r="G5466" s="39">
        <v>23.5</v>
      </c>
      <c r="H5466" s="87" t="s">
        <v>1945</v>
      </c>
      <c r="I5466" s="441">
        <v>0.1</v>
      </c>
      <c r="J5466" s="239" t="s">
        <v>1946</v>
      </c>
      <c r="K5466" s="441">
        <v>0.25</v>
      </c>
      <c r="L5466" s="87" t="s">
        <v>2052</v>
      </c>
      <c r="M5466" s="441">
        <v>0.15</v>
      </c>
      <c r="N5466" s="448" t="s">
        <v>2044</v>
      </c>
      <c r="O5466" s="371" t="s">
        <v>763</v>
      </c>
    </row>
    <row r="5467" spans="2:15" x14ac:dyDescent="0.2">
      <c r="B5467" s="42" t="s">
        <v>1947</v>
      </c>
      <c r="C5467" s="179" t="s">
        <v>783</v>
      </c>
      <c r="D5467" s="44">
        <v>40</v>
      </c>
      <c r="E5467" s="44">
        <v>2</v>
      </c>
      <c r="F5467" s="179">
        <v>200</v>
      </c>
      <c r="G5467" s="44">
        <v>23</v>
      </c>
      <c r="H5467" s="179" t="s">
        <v>47</v>
      </c>
      <c r="I5467" s="441">
        <v>0.1</v>
      </c>
      <c r="J5467" s="445" t="s">
        <v>2049</v>
      </c>
      <c r="K5467" s="441">
        <v>0.25</v>
      </c>
      <c r="L5467" s="87" t="s">
        <v>1948</v>
      </c>
      <c r="M5467" s="441">
        <v>0.15</v>
      </c>
      <c r="N5467" s="450" t="s">
        <v>1949</v>
      </c>
      <c r="O5467" s="371" t="s">
        <v>390</v>
      </c>
    </row>
    <row r="5468" spans="2:15" ht="13.5" thickBot="1" x14ac:dyDescent="0.25">
      <c r="B5468" s="3" t="s">
        <v>52</v>
      </c>
      <c r="C5468" s="4"/>
      <c r="D5468" s="4"/>
      <c r="E5468" s="4"/>
      <c r="F5468" s="4"/>
      <c r="G5468" s="4"/>
      <c r="H5468" s="4"/>
      <c r="I5468" s="4"/>
      <c r="J5468" s="4"/>
      <c r="K5468" s="4"/>
      <c r="L5468" s="4"/>
      <c r="M5468" s="4"/>
      <c r="N5468" s="4"/>
      <c r="O5468" s="5"/>
    </row>
    <row r="5469" spans="2:15" ht="13.5" thickTop="1" x14ac:dyDescent="0.2">
      <c r="B5469" s="249" t="str">
        <f>+B5456</f>
        <v>.</v>
      </c>
    </row>
    <row r="5470" spans="2:15" ht="13.5" thickBot="1" x14ac:dyDescent="0.25"/>
    <row r="5471" spans="2:15" ht="14.25" thickTop="1" thickBot="1" x14ac:dyDescent="0.25">
      <c r="B5471" s="4073" t="s">
        <v>1953</v>
      </c>
      <c r="C5471" s="4074"/>
      <c r="D5471" s="4074"/>
      <c r="E5471" s="4074"/>
      <c r="F5471" s="4075"/>
    </row>
    <row r="5472" spans="2:15" ht="13.5" thickBot="1" x14ac:dyDescent="0.25">
      <c r="B5472" s="183" t="s">
        <v>1738</v>
      </c>
      <c r="C5472" s="68" t="s">
        <v>1162</v>
      </c>
      <c r="D5472" s="68" t="s">
        <v>1160</v>
      </c>
      <c r="E5472" s="68" t="s">
        <v>1228</v>
      </c>
      <c r="F5472" s="184" t="s">
        <v>1226</v>
      </c>
      <c r="I5472"/>
      <c r="J5472"/>
      <c r="K5472"/>
      <c r="L5472"/>
    </row>
    <row r="5473" spans="2:12" ht="13.5" thickBot="1" x14ac:dyDescent="0.25">
      <c r="B5473" s="4063" t="s">
        <v>1954</v>
      </c>
      <c r="C5473" s="4064"/>
      <c r="D5473" s="4064"/>
      <c r="E5473" s="4064"/>
      <c r="F5473" s="4065"/>
      <c r="I5473"/>
      <c r="J5473"/>
      <c r="K5473"/>
      <c r="L5473"/>
    </row>
    <row r="5474" spans="2:12" x14ac:dyDescent="0.2">
      <c r="B5474" s="7"/>
      <c r="C5474" s="224" t="s">
        <v>602</v>
      </c>
      <c r="D5474" s="63">
        <v>3</v>
      </c>
      <c r="E5474" s="86">
        <v>15</v>
      </c>
      <c r="F5474" s="4132" t="s">
        <v>603</v>
      </c>
      <c r="I5474"/>
      <c r="J5474"/>
      <c r="K5474"/>
      <c r="L5474"/>
    </row>
    <row r="5475" spans="2:12" x14ac:dyDescent="0.2">
      <c r="B5475" s="7"/>
      <c r="C5475" s="185" t="s">
        <v>604</v>
      </c>
      <c r="D5475" s="39">
        <v>5.99</v>
      </c>
      <c r="E5475" s="87">
        <v>40</v>
      </c>
      <c r="F5475" s="4043"/>
      <c r="I5475"/>
      <c r="J5475"/>
      <c r="K5475"/>
      <c r="L5475"/>
    </row>
    <row r="5476" spans="2:12" ht="13.5" thickBot="1" x14ac:dyDescent="0.25">
      <c r="B5476" s="7"/>
      <c r="C5476" s="186" t="s">
        <v>605</v>
      </c>
      <c r="D5476" s="111">
        <v>8.99</v>
      </c>
      <c r="E5476" s="88">
        <v>60</v>
      </c>
      <c r="F5476" s="4044"/>
      <c r="I5476"/>
      <c r="J5476"/>
      <c r="K5476"/>
      <c r="L5476"/>
    </row>
    <row r="5477" spans="2:12" x14ac:dyDescent="0.2">
      <c r="B5477" s="7"/>
      <c r="C5477" s="224" t="s">
        <v>606</v>
      </c>
      <c r="D5477" s="63">
        <v>3</v>
      </c>
      <c r="E5477" s="199">
        <v>25</v>
      </c>
      <c r="F5477" s="4053" t="s">
        <v>1956</v>
      </c>
      <c r="I5477"/>
      <c r="J5477"/>
      <c r="K5477"/>
      <c r="L5477"/>
    </row>
    <row r="5478" spans="2:12" x14ac:dyDescent="0.2">
      <c r="B5478" s="7"/>
      <c r="C5478" s="185" t="s">
        <v>607</v>
      </c>
      <c r="D5478" s="39">
        <v>5.25</v>
      </c>
      <c r="E5478" s="87">
        <v>45</v>
      </c>
      <c r="F5478" s="4033"/>
      <c r="I5478"/>
      <c r="J5478"/>
      <c r="K5478"/>
      <c r="L5478"/>
    </row>
    <row r="5479" spans="2:12" ht="13.5" thickBot="1" x14ac:dyDescent="0.25">
      <c r="B5479" s="7"/>
      <c r="C5479" s="186" t="s">
        <v>608</v>
      </c>
      <c r="D5479" s="111">
        <v>9.99</v>
      </c>
      <c r="E5479" s="88">
        <v>90</v>
      </c>
      <c r="F5479" s="4054"/>
      <c r="I5479"/>
      <c r="J5479"/>
      <c r="K5479"/>
      <c r="L5479"/>
    </row>
    <row r="5480" spans="2:12" ht="26.25" thickBot="1" x14ac:dyDescent="0.25">
      <c r="B5480" s="7"/>
      <c r="C5480" s="226" t="s">
        <v>183</v>
      </c>
      <c r="D5480" s="161">
        <v>0.35</v>
      </c>
      <c r="E5480" s="227" t="s">
        <v>163</v>
      </c>
      <c r="F5480" s="211" t="s">
        <v>184</v>
      </c>
      <c r="I5480"/>
      <c r="J5480"/>
      <c r="K5480"/>
      <c r="L5480"/>
    </row>
    <row r="5481" spans="2:12" ht="26.25" thickBot="1" x14ac:dyDescent="0.25">
      <c r="B5481" s="7"/>
      <c r="C5481" s="228" t="s">
        <v>185</v>
      </c>
      <c r="D5481" s="161">
        <v>0.2</v>
      </c>
      <c r="E5481" s="227" t="s">
        <v>163</v>
      </c>
      <c r="F5481" s="211" t="s">
        <v>184</v>
      </c>
      <c r="I5481"/>
      <c r="J5481"/>
      <c r="K5481"/>
      <c r="L5481"/>
    </row>
    <row r="5482" spans="2:12" ht="26.25" thickBot="1" x14ac:dyDescent="0.25">
      <c r="B5482" s="7"/>
      <c r="C5482" s="228" t="s">
        <v>186</v>
      </c>
      <c r="D5482" s="161">
        <v>0.2</v>
      </c>
      <c r="E5482" s="227" t="s">
        <v>163</v>
      </c>
      <c r="F5482" s="211" t="s">
        <v>187</v>
      </c>
      <c r="I5482"/>
      <c r="J5482"/>
      <c r="K5482"/>
      <c r="L5482"/>
    </row>
    <row r="5483" spans="2:12" ht="26.25" thickBot="1" x14ac:dyDescent="0.25">
      <c r="B5483" s="7"/>
      <c r="C5483" s="226" t="s">
        <v>192</v>
      </c>
      <c r="D5483" s="161">
        <v>0.2</v>
      </c>
      <c r="E5483" s="227" t="s">
        <v>163</v>
      </c>
      <c r="F5483" s="211" t="s">
        <v>193</v>
      </c>
      <c r="I5483"/>
      <c r="J5483"/>
      <c r="K5483"/>
      <c r="L5483"/>
    </row>
    <row r="5484" spans="2:12" ht="26.25" thickBot="1" x14ac:dyDescent="0.25">
      <c r="B5484" s="7"/>
      <c r="C5484" s="226" t="s">
        <v>192</v>
      </c>
      <c r="D5484" s="161">
        <v>0.12</v>
      </c>
      <c r="E5484" s="227" t="s">
        <v>163</v>
      </c>
      <c r="F5484" s="211" t="s">
        <v>194</v>
      </c>
      <c r="I5484"/>
      <c r="J5484"/>
      <c r="K5484"/>
      <c r="L5484"/>
    </row>
    <row r="5485" spans="2:12" x14ac:dyDescent="0.2">
      <c r="B5485" s="7"/>
      <c r="C5485" s="229"/>
      <c r="D5485" s="230"/>
      <c r="E5485" s="231"/>
      <c r="F5485" s="225"/>
      <c r="I5485"/>
      <c r="J5485"/>
      <c r="K5485"/>
      <c r="L5485"/>
    </row>
    <row r="5486" spans="2:12" x14ac:dyDescent="0.2">
      <c r="B5486" s="7"/>
      <c r="C5486" s="232" t="s">
        <v>1957</v>
      </c>
      <c r="D5486" s="93">
        <v>10</v>
      </c>
      <c r="E5486" s="4055" t="s">
        <v>195</v>
      </c>
      <c r="F5486" s="4092" t="s">
        <v>1958</v>
      </c>
      <c r="I5486"/>
      <c r="J5486"/>
      <c r="K5486"/>
      <c r="L5486"/>
    </row>
    <row r="5487" spans="2:12" x14ac:dyDescent="0.2">
      <c r="B5487" s="7"/>
      <c r="C5487" s="185" t="s">
        <v>1959</v>
      </c>
      <c r="D5487" s="47">
        <v>2</v>
      </c>
      <c r="E5487" s="4056"/>
      <c r="F5487" s="4092"/>
      <c r="I5487"/>
      <c r="J5487"/>
      <c r="K5487"/>
      <c r="L5487"/>
    </row>
    <row r="5488" spans="2:12" x14ac:dyDescent="0.2">
      <c r="B5488" s="7"/>
      <c r="C5488" s="185" t="s">
        <v>1960</v>
      </c>
      <c r="D5488" s="39">
        <v>0</v>
      </c>
      <c r="E5488" s="87" t="s">
        <v>2249</v>
      </c>
      <c r="F5488" s="4092"/>
      <c r="I5488"/>
      <c r="J5488"/>
      <c r="K5488"/>
      <c r="L5488"/>
    </row>
    <row r="5489" spans="2:12" x14ac:dyDescent="0.2">
      <c r="B5489" s="7"/>
      <c r="C5489" s="185" t="s">
        <v>2250</v>
      </c>
      <c r="D5489" s="39">
        <v>0</v>
      </c>
      <c r="E5489" s="87" t="s">
        <v>2249</v>
      </c>
      <c r="F5489" s="4092"/>
      <c r="I5489"/>
      <c r="J5489"/>
      <c r="K5489"/>
      <c r="L5489"/>
    </row>
    <row r="5490" spans="2:12" ht="13.5" thickBot="1" x14ac:dyDescent="0.25">
      <c r="B5490" s="7"/>
      <c r="C5490" s="186" t="s">
        <v>196</v>
      </c>
      <c r="D5490" s="111">
        <v>0</v>
      </c>
      <c r="E5490" s="88" t="s">
        <v>2249</v>
      </c>
      <c r="F5490" s="4143"/>
      <c r="I5490"/>
      <c r="J5490"/>
      <c r="K5490"/>
      <c r="L5490"/>
    </row>
    <row r="5491" spans="2:12" x14ac:dyDescent="0.2">
      <c r="B5491" s="7"/>
      <c r="C5491" s="224" t="s">
        <v>197</v>
      </c>
      <c r="D5491" s="63">
        <v>0</v>
      </c>
      <c r="E5491" s="86" t="s">
        <v>2249</v>
      </c>
      <c r="F5491" s="4142" t="s">
        <v>2251</v>
      </c>
      <c r="I5491"/>
      <c r="J5491"/>
      <c r="K5491"/>
      <c r="L5491"/>
    </row>
    <row r="5492" spans="2:12" x14ac:dyDescent="0.2">
      <c r="B5492" s="7"/>
      <c r="C5492" s="185" t="s">
        <v>198</v>
      </c>
      <c r="D5492" s="39">
        <v>0</v>
      </c>
      <c r="E5492" s="87"/>
      <c r="F5492" s="4092"/>
      <c r="I5492"/>
      <c r="J5492"/>
      <c r="K5492"/>
      <c r="L5492"/>
    </row>
    <row r="5493" spans="2:12" x14ac:dyDescent="0.2">
      <c r="B5493" s="7"/>
      <c r="C5493" s="185" t="s">
        <v>199</v>
      </c>
      <c r="D5493" s="39">
        <v>0</v>
      </c>
      <c r="E5493" s="87"/>
      <c r="F5493" s="4092"/>
      <c r="I5493"/>
      <c r="J5493"/>
      <c r="K5493"/>
      <c r="L5493"/>
    </row>
    <row r="5494" spans="2:12" x14ac:dyDescent="0.2">
      <c r="B5494" s="7"/>
      <c r="C5494" s="185" t="s">
        <v>200</v>
      </c>
      <c r="D5494" s="39">
        <v>0</v>
      </c>
      <c r="E5494" s="87"/>
      <c r="F5494" s="4092"/>
      <c r="I5494"/>
      <c r="J5494"/>
      <c r="K5494"/>
      <c r="L5494"/>
    </row>
    <row r="5495" spans="2:12" x14ac:dyDescent="0.2">
      <c r="B5495" s="7"/>
      <c r="C5495" s="185" t="s">
        <v>201</v>
      </c>
      <c r="D5495" s="39">
        <v>0</v>
      </c>
      <c r="E5495" s="87"/>
      <c r="F5495" s="4092"/>
      <c r="I5495"/>
      <c r="J5495"/>
      <c r="K5495"/>
      <c r="L5495"/>
    </row>
    <row r="5496" spans="2:12" ht="13.5" thickBot="1" x14ac:dyDescent="0.25">
      <c r="B5496" s="7"/>
      <c r="C5496" s="186" t="s">
        <v>202</v>
      </c>
      <c r="D5496" s="111">
        <v>0</v>
      </c>
      <c r="E5496" s="88"/>
      <c r="F5496" s="4143"/>
      <c r="I5496"/>
      <c r="J5496"/>
      <c r="K5496"/>
      <c r="L5496"/>
    </row>
    <row r="5497" spans="2:12" x14ac:dyDescent="0.2">
      <c r="B5497" s="7"/>
      <c r="C5497" s="224" t="s">
        <v>197</v>
      </c>
      <c r="D5497" s="63">
        <v>0.06</v>
      </c>
      <c r="E5497" s="4150" t="s">
        <v>2252</v>
      </c>
      <c r="F5497" s="4142" t="s">
        <v>165</v>
      </c>
      <c r="I5497"/>
      <c r="J5497"/>
      <c r="K5497"/>
      <c r="L5497"/>
    </row>
    <row r="5498" spans="2:12" x14ac:dyDescent="0.2">
      <c r="B5498" s="7"/>
      <c r="C5498" s="232" t="s">
        <v>198</v>
      </c>
      <c r="D5498" s="39">
        <v>0.06</v>
      </c>
      <c r="E5498" s="4151"/>
      <c r="F5498" s="4092"/>
      <c r="I5498"/>
      <c r="J5498"/>
      <c r="K5498"/>
      <c r="L5498"/>
    </row>
    <row r="5499" spans="2:12" x14ac:dyDescent="0.2">
      <c r="B5499" s="7"/>
      <c r="C5499" s="232" t="s">
        <v>203</v>
      </c>
      <c r="D5499" s="39">
        <v>0.06</v>
      </c>
      <c r="E5499" s="4055"/>
      <c r="F5499" s="4092"/>
      <c r="I5499"/>
      <c r="J5499"/>
      <c r="K5499"/>
      <c r="L5499"/>
    </row>
    <row r="5500" spans="2:12" x14ac:dyDescent="0.2">
      <c r="B5500" s="7"/>
      <c r="C5500" s="185" t="s">
        <v>200</v>
      </c>
      <c r="D5500" s="39">
        <v>0</v>
      </c>
      <c r="E5500" s="87" t="s">
        <v>2249</v>
      </c>
      <c r="F5500" s="4092"/>
      <c r="I5500"/>
      <c r="J5500"/>
      <c r="K5500"/>
      <c r="L5500"/>
    </row>
    <row r="5501" spans="2:12" x14ac:dyDescent="0.2">
      <c r="B5501" s="7"/>
      <c r="C5501" s="185" t="s">
        <v>201</v>
      </c>
      <c r="D5501" s="39">
        <v>0</v>
      </c>
      <c r="E5501" s="87" t="s">
        <v>2249</v>
      </c>
      <c r="F5501" s="4092"/>
      <c r="I5501"/>
      <c r="J5501"/>
      <c r="K5501"/>
      <c r="L5501"/>
    </row>
    <row r="5502" spans="2:12" ht="13.5" thickBot="1" x14ac:dyDescent="0.25">
      <c r="B5502" s="7"/>
      <c r="C5502" s="186" t="s">
        <v>202</v>
      </c>
      <c r="D5502" s="111">
        <v>0</v>
      </c>
      <c r="E5502" s="88" t="s">
        <v>2249</v>
      </c>
      <c r="F5502" s="4143"/>
      <c r="I5502"/>
      <c r="J5502"/>
      <c r="K5502"/>
      <c r="L5502"/>
    </row>
    <row r="5503" spans="2:12" ht="26.25" thickBot="1" x14ac:dyDescent="0.25">
      <c r="B5503" s="7"/>
      <c r="C5503" s="226" t="s">
        <v>204</v>
      </c>
      <c r="D5503" s="161">
        <v>0</v>
      </c>
      <c r="E5503" s="227" t="s">
        <v>2249</v>
      </c>
      <c r="F5503" s="233" t="s">
        <v>1723</v>
      </c>
      <c r="I5503"/>
      <c r="J5503"/>
      <c r="K5503"/>
      <c r="L5503"/>
    </row>
    <row r="5504" spans="2:12" ht="26.25" thickBot="1" x14ac:dyDescent="0.25">
      <c r="B5504" s="7"/>
      <c r="C5504" s="226" t="s">
        <v>2383</v>
      </c>
      <c r="D5504" s="161">
        <v>0</v>
      </c>
      <c r="E5504" s="227" t="s">
        <v>2249</v>
      </c>
      <c r="F5504" s="233" t="s">
        <v>2251</v>
      </c>
      <c r="I5504"/>
      <c r="J5504"/>
      <c r="K5504"/>
      <c r="L5504"/>
    </row>
    <row r="5505" spans="2:12" ht="13.5" thickBot="1" x14ac:dyDescent="0.25">
      <c r="B5505" s="7"/>
      <c r="C5505" s="234"/>
      <c r="D5505" s="213"/>
      <c r="E5505" s="214"/>
      <c r="F5505" s="235"/>
      <c r="I5505"/>
      <c r="J5505"/>
      <c r="K5505"/>
      <c r="L5505"/>
    </row>
    <row r="5506" spans="2:12" x14ac:dyDescent="0.2">
      <c r="B5506" s="7"/>
      <c r="C5506" s="4140" t="s">
        <v>2253</v>
      </c>
      <c r="D5506" s="63">
        <v>0.06</v>
      </c>
      <c r="E5506" s="86" t="s">
        <v>2254</v>
      </c>
      <c r="F5506" s="4149" t="s">
        <v>165</v>
      </c>
      <c r="I5506"/>
      <c r="J5506"/>
      <c r="K5506"/>
      <c r="L5506"/>
    </row>
    <row r="5507" spans="2:12" x14ac:dyDescent="0.2">
      <c r="B5507" s="7"/>
      <c r="C5507" s="4152"/>
      <c r="D5507" s="39">
        <v>0.2</v>
      </c>
      <c r="E5507" s="87" t="s">
        <v>2255</v>
      </c>
      <c r="F5507" s="4114"/>
      <c r="I5507"/>
      <c r="J5507"/>
      <c r="K5507"/>
      <c r="L5507"/>
    </row>
    <row r="5508" spans="2:12" x14ac:dyDescent="0.2">
      <c r="B5508" s="7"/>
      <c r="C5508" s="4152"/>
      <c r="D5508" s="39">
        <v>0.03</v>
      </c>
      <c r="E5508" s="87" t="s">
        <v>2254</v>
      </c>
      <c r="F5508" s="4114" t="s">
        <v>2251</v>
      </c>
      <c r="I5508"/>
      <c r="J5508"/>
      <c r="K5508"/>
      <c r="L5508"/>
    </row>
    <row r="5509" spans="2:12" ht="13.5" thickBot="1" x14ac:dyDescent="0.25">
      <c r="B5509" s="7"/>
      <c r="C5509" s="4141"/>
      <c r="D5509" s="111">
        <v>0.1</v>
      </c>
      <c r="E5509" s="88" t="s">
        <v>2255</v>
      </c>
      <c r="F5509" s="4137"/>
      <c r="I5509"/>
      <c r="J5509"/>
      <c r="K5509"/>
      <c r="L5509"/>
    </row>
    <row r="5510" spans="2:12" ht="13.5" thickBot="1" x14ac:dyDescent="0.25">
      <c r="B5510" s="7"/>
      <c r="C5510" s="234"/>
      <c r="D5510" s="213"/>
      <c r="E5510" s="214"/>
      <c r="F5510" s="235"/>
      <c r="I5510"/>
      <c r="J5510"/>
      <c r="K5510"/>
      <c r="L5510"/>
    </row>
    <row r="5511" spans="2:12" x14ac:dyDescent="0.2">
      <c r="B5511" s="7"/>
      <c r="C5511" s="4140" t="s">
        <v>2256</v>
      </c>
      <c r="D5511" s="63">
        <v>0.04</v>
      </c>
      <c r="E5511" s="86" t="s">
        <v>1955</v>
      </c>
      <c r="F5511" s="13" t="s">
        <v>2251</v>
      </c>
      <c r="I5511"/>
      <c r="J5511"/>
      <c r="K5511"/>
      <c r="L5511"/>
    </row>
    <row r="5512" spans="2:12" ht="13.5" thickBot="1" x14ac:dyDescent="0.25">
      <c r="B5512" s="7"/>
      <c r="C5512" s="4141"/>
      <c r="D5512" s="111">
        <v>0.25</v>
      </c>
      <c r="E5512" s="88" t="s">
        <v>2255</v>
      </c>
      <c r="F5512" s="16" t="s">
        <v>165</v>
      </c>
      <c r="I5512"/>
      <c r="J5512"/>
      <c r="K5512"/>
      <c r="L5512"/>
    </row>
    <row r="5513" spans="2:12" ht="13.5" thickBot="1" x14ac:dyDescent="0.25">
      <c r="B5513" s="7"/>
      <c r="C5513" s="234"/>
      <c r="D5513" s="213"/>
      <c r="E5513" s="214"/>
      <c r="F5513" s="235"/>
      <c r="I5513"/>
      <c r="J5513"/>
      <c r="K5513"/>
      <c r="L5513"/>
    </row>
    <row r="5514" spans="2:12" x14ac:dyDescent="0.2">
      <c r="B5514" s="7"/>
      <c r="C5514" s="4144" t="s">
        <v>2257</v>
      </c>
      <c r="D5514" s="63">
        <v>1</v>
      </c>
      <c r="E5514" s="86" t="s">
        <v>2258</v>
      </c>
      <c r="F5514" s="4149" t="s">
        <v>1723</v>
      </c>
      <c r="I5514"/>
      <c r="J5514"/>
      <c r="K5514"/>
      <c r="L5514"/>
    </row>
    <row r="5515" spans="2:12" ht="13.5" thickBot="1" x14ac:dyDescent="0.25">
      <c r="B5515" s="7"/>
      <c r="C5515" s="4145"/>
      <c r="D5515" s="111">
        <v>0.2</v>
      </c>
      <c r="E5515" s="88" t="s">
        <v>2259</v>
      </c>
      <c r="F5515" s="4137"/>
      <c r="I5515"/>
      <c r="J5515"/>
      <c r="K5515"/>
      <c r="L5515"/>
    </row>
    <row r="5516" spans="2:12" ht="13.5" thickBot="1" x14ac:dyDescent="0.25">
      <c r="B5516" s="7"/>
      <c r="C5516" s="236"/>
      <c r="D5516" s="203"/>
      <c r="E5516" s="203"/>
      <c r="F5516" s="237"/>
      <c r="I5516"/>
      <c r="J5516"/>
      <c r="K5516"/>
      <c r="L5516"/>
    </row>
    <row r="5517" spans="2:12" ht="13.5" thickBot="1" x14ac:dyDescent="0.25">
      <c r="B5517" s="3" t="s">
        <v>558</v>
      </c>
      <c r="C5517" s="4"/>
      <c r="D5517" s="4"/>
      <c r="E5517" s="4"/>
      <c r="F5517" s="5"/>
    </row>
    <row r="5518" spans="2:12" ht="13.5" thickTop="1" x14ac:dyDescent="0.2">
      <c r="B5518" s="249" t="str">
        <f>+B5469</f>
        <v>.</v>
      </c>
    </row>
    <row r="5519" spans="2:12" ht="13.5" thickBot="1" x14ac:dyDescent="0.25"/>
    <row r="5520" spans="2:12" ht="13.5" thickTop="1" x14ac:dyDescent="0.2">
      <c r="B5520" s="4146" t="s">
        <v>2260</v>
      </c>
      <c r="C5520" s="4147"/>
      <c r="D5520" s="4147"/>
      <c r="E5520" s="4147"/>
      <c r="F5520" s="4148"/>
    </row>
    <row r="5521" spans="2:6" x14ac:dyDescent="0.2">
      <c r="B5521" s="187"/>
      <c r="C5521" s="188"/>
      <c r="D5521" s="188"/>
      <c r="E5521" s="188"/>
      <c r="F5521" s="189"/>
    </row>
    <row r="5522" spans="2:6" ht="13.5" thickBot="1" x14ac:dyDescent="0.25">
      <c r="B5522" s="4099" t="s">
        <v>2261</v>
      </c>
      <c r="C5522" s="4100"/>
      <c r="D5522" s="4100"/>
      <c r="E5522" s="4100"/>
      <c r="F5522" s="4101"/>
    </row>
    <row r="5523" spans="2:6" x14ac:dyDescent="0.2">
      <c r="B5523" s="36" t="s">
        <v>1821</v>
      </c>
      <c r="C5523" s="37" t="s">
        <v>1162</v>
      </c>
      <c r="D5523" s="37" t="s">
        <v>1160</v>
      </c>
      <c r="E5523" s="37" t="s">
        <v>1228</v>
      </c>
      <c r="F5523" s="190" t="s">
        <v>1226</v>
      </c>
    </row>
    <row r="5524" spans="2:6" x14ac:dyDescent="0.2">
      <c r="B5524" s="4039" t="s">
        <v>2261</v>
      </c>
      <c r="C5524" s="38" t="s">
        <v>2262</v>
      </c>
      <c r="D5524" s="39">
        <v>0.06</v>
      </c>
      <c r="E5524" s="38" t="s">
        <v>2263</v>
      </c>
      <c r="F5524" s="4121" t="s">
        <v>1726</v>
      </c>
    </row>
    <row r="5525" spans="2:6" x14ac:dyDescent="0.2">
      <c r="B5525" s="4039"/>
      <c r="C5525" s="38" t="s">
        <v>2264</v>
      </c>
      <c r="D5525" s="39">
        <v>0.2</v>
      </c>
      <c r="E5525" s="38" t="s">
        <v>2263</v>
      </c>
      <c r="F5525" s="4121"/>
    </row>
    <row r="5526" spans="2:6" x14ac:dyDescent="0.2">
      <c r="B5526" s="4039"/>
      <c r="C5526" s="38" t="s">
        <v>2265</v>
      </c>
      <c r="D5526" s="39">
        <v>0.06</v>
      </c>
      <c r="E5526" s="38" t="s">
        <v>2263</v>
      </c>
      <c r="F5526" s="4121"/>
    </row>
    <row r="5527" spans="2:6" x14ac:dyDescent="0.2">
      <c r="B5527" s="4039"/>
      <c r="C5527" s="38" t="s">
        <v>2266</v>
      </c>
      <c r="D5527" s="39">
        <v>0.1</v>
      </c>
      <c r="E5527" s="38" t="s">
        <v>2263</v>
      </c>
      <c r="F5527" s="4121"/>
    </row>
    <row r="5528" spans="2:6" x14ac:dyDescent="0.2">
      <c r="B5528" s="4039"/>
      <c r="C5528" s="38" t="s">
        <v>2267</v>
      </c>
      <c r="D5528" s="39">
        <v>0.1</v>
      </c>
      <c r="E5528" s="38" t="s">
        <v>2263</v>
      </c>
      <c r="F5528" s="4121"/>
    </row>
    <row r="5529" spans="2:6" x14ac:dyDescent="0.2">
      <c r="B5529" s="4039"/>
      <c r="C5529" s="38" t="s">
        <v>2268</v>
      </c>
      <c r="D5529" s="39">
        <v>0.1</v>
      </c>
      <c r="E5529" s="38" t="s">
        <v>2263</v>
      </c>
      <c r="F5529" s="4121"/>
    </row>
    <row r="5530" spans="2:6" x14ac:dyDescent="0.2">
      <c r="B5530" s="4039"/>
      <c r="C5530" s="38" t="s">
        <v>2269</v>
      </c>
      <c r="D5530" s="39">
        <v>0.06</v>
      </c>
      <c r="E5530" s="38" t="s">
        <v>2263</v>
      </c>
      <c r="F5530" s="4121"/>
    </row>
    <row r="5531" spans="2:6" x14ac:dyDescent="0.2">
      <c r="B5531" s="4039"/>
      <c r="C5531" s="38" t="s">
        <v>2270</v>
      </c>
      <c r="D5531" s="39">
        <v>0.1</v>
      </c>
      <c r="E5531" s="38" t="s">
        <v>2263</v>
      </c>
      <c r="F5531" s="4121"/>
    </row>
    <row r="5532" spans="2:6" x14ac:dyDescent="0.2">
      <c r="B5532" s="4039"/>
      <c r="C5532" s="38" t="s">
        <v>2271</v>
      </c>
      <c r="D5532" s="39">
        <v>0.06</v>
      </c>
      <c r="E5532" s="38" t="s">
        <v>2263</v>
      </c>
      <c r="F5532" s="4121"/>
    </row>
    <row r="5533" spans="2:6" x14ac:dyDescent="0.2">
      <c r="B5533" s="4039"/>
      <c r="C5533" s="38" t="s">
        <v>2272</v>
      </c>
      <c r="D5533" s="39">
        <v>0.06</v>
      </c>
      <c r="E5533" s="38" t="s">
        <v>2263</v>
      </c>
      <c r="F5533" s="4121"/>
    </row>
    <row r="5534" spans="2:6" x14ac:dyDescent="0.2">
      <c r="B5534" s="4039"/>
      <c r="C5534" s="38" t="s">
        <v>2273</v>
      </c>
      <c r="D5534" s="39">
        <v>0.06</v>
      </c>
      <c r="E5534" s="38" t="s">
        <v>2263</v>
      </c>
      <c r="F5534" s="4121"/>
    </row>
    <row r="5535" spans="2:6" x14ac:dyDescent="0.2">
      <c r="B5535" s="4039"/>
      <c r="C5535" s="38" t="s">
        <v>2274</v>
      </c>
      <c r="D5535" s="39">
        <v>0.06</v>
      </c>
      <c r="E5535" s="38" t="s">
        <v>2263</v>
      </c>
      <c r="F5535" s="4121"/>
    </row>
    <row r="5536" spans="2:6" x14ac:dyDescent="0.2">
      <c r="B5536" s="4039"/>
      <c r="C5536" s="38" t="s">
        <v>2275</v>
      </c>
      <c r="D5536" s="39">
        <v>0.06</v>
      </c>
      <c r="E5536" s="38" t="s">
        <v>2263</v>
      </c>
      <c r="F5536" s="4121"/>
    </row>
    <row r="5537" spans="2:6" x14ac:dyDescent="0.2">
      <c r="B5537" s="4039"/>
      <c r="C5537" s="38" t="s">
        <v>2276</v>
      </c>
      <c r="D5537" s="39">
        <v>0.06</v>
      </c>
      <c r="E5537" s="38" t="s">
        <v>2263</v>
      </c>
      <c r="F5537" s="4121"/>
    </row>
    <row r="5538" spans="2:6" x14ac:dyDescent="0.2">
      <c r="B5538" s="4039"/>
      <c r="C5538" s="38" t="s">
        <v>2277</v>
      </c>
      <c r="D5538" s="39">
        <v>0.06</v>
      </c>
      <c r="E5538" s="38" t="s">
        <v>2263</v>
      </c>
      <c r="F5538" s="4121"/>
    </row>
    <row r="5539" spans="2:6" x14ac:dyDescent="0.2">
      <c r="B5539" s="4039"/>
      <c r="C5539" s="38" t="s">
        <v>2278</v>
      </c>
      <c r="D5539" s="39">
        <v>0.06</v>
      </c>
      <c r="E5539" s="38" t="s">
        <v>2263</v>
      </c>
      <c r="F5539" s="4121"/>
    </row>
    <row r="5540" spans="2:6" x14ac:dyDescent="0.2">
      <c r="B5540" s="4039"/>
      <c r="C5540" s="38" t="s">
        <v>2279</v>
      </c>
      <c r="D5540" s="39">
        <v>0.06</v>
      </c>
      <c r="E5540" s="38" t="s">
        <v>2263</v>
      </c>
      <c r="F5540" s="4121"/>
    </row>
    <row r="5541" spans="2:6" x14ac:dyDescent="0.2">
      <c r="B5541" s="4039"/>
      <c r="C5541" s="38" t="s">
        <v>2280</v>
      </c>
      <c r="D5541" s="39">
        <v>0.06</v>
      </c>
      <c r="E5541" s="38" t="s">
        <v>2263</v>
      </c>
      <c r="F5541" s="4121"/>
    </row>
    <row r="5542" spans="2:6" x14ac:dyDescent="0.2">
      <c r="B5542" s="4112" t="s">
        <v>2281</v>
      </c>
      <c r="C5542" s="4020"/>
      <c r="D5542" s="4020"/>
      <c r="E5542" s="4020"/>
      <c r="F5542" s="4021"/>
    </row>
    <row r="5543" spans="2:6" x14ac:dyDescent="0.2">
      <c r="B5543" s="4035" t="s">
        <v>2282</v>
      </c>
      <c r="C5543" s="38" t="s">
        <v>2492</v>
      </c>
      <c r="D5543" s="39">
        <v>1.8</v>
      </c>
      <c r="E5543" s="87" t="s">
        <v>2493</v>
      </c>
      <c r="F5543" s="4121" t="s">
        <v>1726</v>
      </c>
    </row>
    <row r="5544" spans="2:6" x14ac:dyDescent="0.2">
      <c r="B5544" s="4035"/>
      <c r="C5544" s="38" t="s">
        <v>2494</v>
      </c>
      <c r="D5544" s="39">
        <v>1.3</v>
      </c>
      <c r="E5544" s="87" t="s">
        <v>2493</v>
      </c>
      <c r="F5544" s="4121"/>
    </row>
    <row r="5545" spans="2:6" x14ac:dyDescent="0.2">
      <c r="B5545" s="4035"/>
      <c r="C5545" s="38" t="s">
        <v>2495</v>
      </c>
      <c r="D5545" s="39">
        <v>1.8</v>
      </c>
      <c r="E5545" s="87" t="s">
        <v>2493</v>
      </c>
      <c r="F5545" s="4121"/>
    </row>
    <row r="5546" spans="2:6" x14ac:dyDescent="0.2">
      <c r="B5546" s="4035"/>
      <c r="C5546" s="38" t="s">
        <v>2496</v>
      </c>
      <c r="D5546" s="39">
        <v>1.9</v>
      </c>
      <c r="E5546" s="87" t="s">
        <v>2493</v>
      </c>
      <c r="F5546" s="4121"/>
    </row>
    <row r="5547" spans="2:6" x14ac:dyDescent="0.2">
      <c r="B5547" s="4035"/>
      <c r="C5547" s="38" t="s">
        <v>2497</v>
      </c>
      <c r="D5547" s="39">
        <v>0.99</v>
      </c>
      <c r="E5547" s="87" t="s">
        <v>2493</v>
      </c>
      <c r="F5547" s="4121"/>
    </row>
    <row r="5548" spans="2:6" x14ac:dyDescent="0.2">
      <c r="B5548" s="4035"/>
      <c r="C5548" s="38" t="s">
        <v>2498</v>
      </c>
      <c r="D5548" s="39">
        <v>1.1499999999999999</v>
      </c>
      <c r="E5548" s="87" t="s">
        <v>2493</v>
      </c>
      <c r="F5548" s="4121"/>
    </row>
    <row r="5549" spans="2:6" x14ac:dyDescent="0.2">
      <c r="B5549" s="4035"/>
      <c r="C5549" s="38" t="s">
        <v>2499</v>
      </c>
      <c r="D5549" s="39">
        <v>0.88</v>
      </c>
      <c r="E5549" s="87" t="s">
        <v>2493</v>
      </c>
      <c r="F5549" s="4121"/>
    </row>
    <row r="5550" spans="2:6" x14ac:dyDescent="0.2">
      <c r="B5550" s="4035"/>
      <c r="C5550" s="38" t="s">
        <v>2500</v>
      </c>
      <c r="D5550" s="39">
        <v>0.99</v>
      </c>
      <c r="E5550" s="87" t="s">
        <v>2493</v>
      </c>
      <c r="F5550" s="4121"/>
    </row>
    <row r="5551" spans="2:6" x14ac:dyDescent="0.2">
      <c r="B5551" s="4035"/>
      <c r="C5551" s="38" t="s">
        <v>2501</v>
      </c>
      <c r="D5551" s="39">
        <v>0.99</v>
      </c>
      <c r="E5551" s="87" t="s">
        <v>2493</v>
      </c>
      <c r="F5551" s="4121"/>
    </row>
    <row r="5552" spans="2:6" x14ac:dyDescent="0.2">
      <c r="B5552" s="4035"/>
      <c r="C5552" s="38" t="s">
        <v>2502</v>
      </c>
      <c r="D5552" s="39">
        <v>2.9</v>
      </c>
      <c r="E5552" s="87" t="s">
        <v>2493</v>
      </c>
      <c r="F5552" s="4121"/>
    </row>
    <row r="5553" spans="2:6" x14ac:dyDescent="0.2">
      <c r="B5553" s="4035"/>
      <c r="C5553" s="38" t="s">
        <v>2503</v>
      </c>
      <c r="D5553" s="39">
        <v>1.99</v>
      </c>
      <c r="E5553" s="87" t="s">
        <v>2493</v>
      </c>
      <c r="F5553" s="4121"/>
    </row>
    <row r="5554" spans="2:6" x14ac:dyDescent="0.2">
      <c r="B5554" s="4035"/>
      <c r="C5554" s="38" t="s">
        <v>2504</v>
      </c>
      <c r="D5554" s="39">
        <v>2.2999999999999998</v>
      </c>
      <c r="E5554" s="87" t="s">
        <v>2493</v>
      </c>
      <c r="F5554" s="4121"/>
    </row>
    <row r="5555" spans="2:6" x14ac:dyDescent="0.2">
      <c r="B5555" s="4035"/>
      <c r="C5555" s="38" t="s">
        <v>2505</v>
      </c>
      <c r="D5555" s="39">
        <v>0.7</v>
      </c>
      <c r="E5555" s="87" t="s">
        <v>2493</v>
      </c>
      <c r="F5555" s="4121"/>
    </row>
    <row r="5556" spans="2:6" x14ac:dyDescent="0.2">
      <c r="B5556" s="4035"/>
      <c r="C5556" s="38" t="s">
        <v>2506</v>
      </c>
      <c r="D5556" s="39">
        <v>0.9</v>
      </c>
      <c r="E5556" s="87" t="s">
        <v>2493</v>
      </c>
      <c r="F5556" s="4121"/>
    </row>
    <row r="5557" spans="2:6" x14ac:dyDescent="0.2">
      <c r="B5557" s="4035"/>
      <c r="C5557" s="38" t="s">
        <v>2507</v>
      </c>
      <c r="D5557" s="39">
        <v>1.99</v>
      </c>
      <c r="E5557" s="87" t="s">
        <v>2493</v>
      </c>
      <c r="F5557" s="4121"/>
    </row>
    <row r="5558" spans="2:6" x14ac:dyDescent="0.2">
      <c r="B5558" s="14"/>
      <c r="C5558" s="38"/>
      <c r="D5558" s="38"/>
      <c r="E5558" s="38"/>
      <c r="F5558" s="41"/>
    </row>
    <row r="5559" spans="2:6" x14ac:dyDescent="0.2">
      <c r="B5559" s="4048" t="s">
        <v>2508</v>
      </c>
      <c r="C5559" s="38" t="s">
        <v>2492</v>
      </c>
      <c r="D5559" s="39">
        <v>1.8</v>
      </c>
      <c r="E5559" s="87" t="s">
        <v>2493</v>
      </c>
      <c r="F5559" s="4121" t="s">
        <v>1726</v>
      </c>
    </row>
    <row r="5560" spans="2:6" x14ac:dyDescent="0.2">
      <c r="B5560" s="4048"/>
      <c r="C5560" s="38" t="s">
        <v>2494</v>
      </c>
      <c r="D5560" s="39">
        <v>1.3</v>
      </c>
      <c r="E5560" s="87" t="s">
        <v>2493</v>
      </c>
      <c r="F5560" s="4121"/>
    </row>
    <row r="5561" spans="2:6" x14ac:dyDescent="0.2">
      <c r="B5561" s="4048"/>
      <c r="C5561" s="38" t="s">
        <v>2495</v>
      </c>
      <c r="D5561" s="39">
        <v>1.8</v>
      </c>
      <c r="E5561" s="87" t="s">
        <v>2493</v>
      </c>
      <c r="F5561" s="4121"/>
    </row>
    <row r="5562" spans="2:6" x14ac:dyDescent="0.2">
      <c r="B5562" s="4048"/>
      <c r="C5562" s="38" t="s">
        <v>2496</v>
      </c>
      <c r="D5562" s="39">
        <v>1.9</v>
      </c>
      <c r="E5562" s="87" t="s">
        <v>2493</v>
      </c>
      <c r="F5562" s="4121"/>
    </row>
    <row r="5563" spans="2:6" x14ac:dyDescent="0.2">
      <c r="B5563" s="4048"/>
      <c r="C5563" s="38" t="s">
        <v>2497</v>
      </c>
      <c r="D5563" s="39">
        <v>0.99</v>
      </c>
      <c r="E5563" s="87" t="s">
        <v>2493</v>
      </c>
      <c r="F5563" s="4121"/>
    </row>
    <row r="5564" spans="2:6" x14ac:dyDescent="0.2">
      <c r="B5564" s="4048"/>
      <c r="C5564" s="38" t="s">
        <v>2498</v>
      </c>
      <c r="D5564" s="39">
        <v>1.1499999999999999</v>
      </c>
      <c r="E5564" s="87" t="s">
        <v>2493</v>
      </c>
      <c r="F5564" s="4121"/>
    </row>
    <row r="5565" spans="2:6" x14ac:dyDescent="0.2">
      <c r="B5565" s="4048"/>
      <c r="C5565" s="38" t="s">
        <v>2499</v>
      </c>
      <c r="D5565" s="39">
        <v>0.88</v>
      </c>
      <c r="E5565" s="87" t="s">
        <v>2493</v>
      </c>
      <c r="F5565" s="4121"/>
    </row>
    <row r="5566" spans="2:6" x14ac:dyDescent="0.2">
      <c r="B5566" s="4048"/>
      <c r="C5566" s="38" t="s">
        <v>2500</v>
      </c>
      <c r="D5566" s="39">
        <v>0.99</v>
      </c>
      <c r="E5566" s="87" t="s">
        <v>2493</v>
      </c>
      <c r="F5566" s="4121"/>
    </row>
    <row r="5567" spans="2:6" x14ac:dyDescent="0.2">
      <c r="B5567" s="4048"/>
      <c r="C5567" s="38" t="s">
        <v>2501</v>
      </c>
      <c r="D5567" s="39">
        <v>0.99</v>
      </c>
      <c r="E5567" s="87" t="s">
        <v>2493</v>
      </c>
      <c r="F5567" s="4121"/>
    </row>
    <row r="5568" spans="2:6" x14ac:dyDescent="0.2">
      <c r="B5568" s="4048"/>
      <c r="C5568" s="38" t="s">
        <v>2502</v>
      </c>
      <c r="D5568" s="39">
        <v>2.9</v>
      </c>
      <c r="E5568" s="87" t="s">
        <v>2493</v>
      </c>
      <c r="F5568" s="4121"/>
    </row>
    <row r="5569" spans="2:6" x14ac:dyDescent="0.2">
      <c r="B5569" s="4048"/>
      <c r="C5569" s="38" t="s">
        <v>2503</v>
      </c>
      <c r="D5569" s="39">
        <v>1.99</v>
      </c>
      <c r="E5569" s="87" t="s">
        <v>2493</v>
      </c>
      <c r="F5569" s="4121"/>
    </row>
    <row r="5570" spans="2:6" x14ac:dyDescent="0.2">
      <c r="B5570" s="4048"/>
      <c r="C5570" s="38" t="s">
        <v>2504</v>
      </c>
      <c r="D5570" s="39">
        <v>2.2999999999999998</v>
      </c>
      <c r="E5570" s="87" t="s">
        <v>2493</v>
      </c>
      <c r="F5570" s="4121"/>
    </row>
    <row r="5571" spans="2:6" x14ac:dyDescent="0.2">
      <c r="B5571" s="14"/>
      <c r="C5571" s="38"/>
      <c r="D5571" s="38"/>
      <c r="E5571" s="38"/>
      <c r="F5571" s="41"/>
    </row>
    <row r="5572" spans="2:6" x14ac:dyDescent="0.2">
      <c r="B5572" s="4048" t="s">
        <v>2509</v>
      </c>
      <c r="C5572" s="4094" t="s">
        <v>2510</v>
      </c>
      <c r="D5572" s="39">
        <v>5</v>
      </c>
      <c r="E5572" s="38">
        <v>160</v>
      </c>
      <c r="F5572" s="4045" t="s">
        <v>1726</v>
      </c>
    </row>
    <row r="5573" spans="2:6" x14ac:dyDescent="0.2">
      <c r="B5573" s="4048"/>
      <c r="C5573" s="4094"/>
      <c r="D5573" s="39">
        <v>3.6</v>
      </c>
      <c r="E5573" s="38">
        <v>120</v>
      </c>
      <c r="F5573" s="4045"/>
    </row>
    <row r="5574" spans="2:6" x14ac:dyDescent="0.2">
      <c r="B5574" s="4048"/>
      <c r="C5574" s="4094"/>
      <c r="D5574" s="39">
        <v>2.7</v>
      </c>
      <c r="E5574" s="38">
        <v>90</v>
      </c>
      <c r="F5574" s="4045"/>
    </row>
    <row r="5575" spans="2:6" x14ac:dyDescent="0.2">
      <c r="B5575" s="4048"/>
      <c r="C5575" s="4094"/>
      <c r="D5575" s="39">
        <v>1.8</v>
      </c>
      <c r="E5575" s="38">
        <v>60</v>
      </c>
      <c r="F5575" s="4045"/>
    </row>
    <row r="5576" spans="2:6" x14ac:dyDescent="0.2">
      <c r="B5576" s="4048"/>
      <c r="C5576" s="4094"/>
      <c r="D5576" s="39">
        <v>1.2</v>
      </c>
      <c r="E5576" s="38">
        <v>40</v>
      </c>
      <c r="F5576" s="4045"/>
    </row>
    <row r="5577" spans="2:6" x14ac:dyDescent="0.2">
      <c r="B5577" s="4048"/>
      <c r="C5577" s="4094"/>
      <c r="D5577" s="39">
        <v>0.6</v>
      </c>
      <c r="E5577" s="38">
        <v>20</v>
      </c>
      <c r="F5577" s="4045"/>
    </row>
    <row r="5578" spans="2:6" x14ac:dyDescent="0.2">
      <c r="B5578" s="4048"/>
      <c r="C5578" s="4094"/>
      <c r="D5578" s="39">
        <v>0.3</v>
      </c>
      <c r="E5578" s="38">
        <v>10</v>
      </c>
      <c r="F5578" s="4045"/>
    </row>
    <row r="5579" spans="2:6" x14ac:dyDescent="0.2">
      <c r="B5579" s="4048"/>
      <c r="C5579" s="38" t="s">
        <v>2511</v>
      </c>
      <c r="D5579" s="39">
        <v>0.06</v>
      </c>
      <c r="E5579" s="87" t="s">
        <v>2493</v>
      </c>
      <c r="F5579" s="4045"/>
    </row>
    <row r="5580" spans="2:6" x14ac:dyDescent="0.2">
      <c r="B5580" s="4048"/>
      <c r="C5580" s="38" t="s">
        <v>2512</v>
      </c>
      <c r="D5580" s="39">
        <v>0.35</v>
      </c>
      <c r="E5580" s="87" t="s">
        <v>2493</v>
      </c>
      <c r="F5580" s="4045"/>
    </row>
    <row r="5581" spans="2:6" x14ac:dyDescent="0.2">
      <c r="B5581" s="7"/>
      <c r="C5581" s="1"/>
      <c r="D5581" s="1"/>
      <c r="E5581" s="1"/>
      <c r="F5581" s="8"/>
    </row>
    <row r="5582" spans="2:6" x14ac:dyDescent="0.2">
      <c r="B5582" s="4106" t="s">
        <v>2384</v>
      </c>
      <c r="C5582" s="38" t="s">
        <v>332</v>
      </c>
      <c r="D5582" s="47">
        <v>5</v>
      </c>
      <c r="E5582" s="87" t="s">
        <v>2493</v>
      </c>
      <c r="F5582" s="4114" t="s">
        <v>2251</v>
      </c>
    </row>
    <row r="5583" spans="2:6" x14ac:dyDescent="0.2">
      <c r="B5583" s="4106"/>
      <c r="C5583" s="90" t="s">
        <v>2385</v>
      </c>
      <c r="D5583" s="238">
        <v>1E-4</v>
      </c>
      <c r="E5583" s="239" t="s">
        <v>2386</v>
      </c>
      <c r="F5583" s="4114"/>
    </row>
    <row r="5584" spans="2:6" ht="13.5" thickBot="1" x14ac:dyDescent="0.25">
      <c r="B5584" s="3" t="s">
        <v>52</v>
      </c>
      <c r="C5584" s="4"/>
      <c r="D5584" s="4"/>
      <c r="E5584" s="4"/>
      <c r="F5584" s="5"/>
    </row>
    <row r="5585" spans="2:13" ht="13.5" thickTop="1" x14ac:dyDescent="0.2">
      <c r="B5585" s="249" t="str">
        <f>+B5518</f>
        <v>.</v>
      </c>
    </row>
    <row r="5586" spans="2:13" ht="13.5" thickBot="1" x14ac:dyDescent="0.25"/>
    <row r="5587" spans="2:13" ht="13.5" thickTop="1" x14ac:dyDescent="0.2">
      <c r="B5587" s="4096" t="s">
        <v>2513</v>
      </c>
      <c r="C5587" s="4097"/>
      <c r="D5587" s="4097"/>
      <c r="E5587" s="4097"/>
      <c r="F5587" s="4098"/>
    </row>
    <row r="5588" spans="2:13" ht="13.5" thickBot="1" x14ac:dyDescent="0.25">
      <c r="B5588" s="4099" t="s">
        <v>2514</v>
      </c>
      <c r="C5588" s="4100"/>
      <c r="D5588" s="4100"/>
      <c r="E5588" s="4100"/>
      <c r="F5588" s="4101"/>
    </row>
    <row r="5589" spans="2:13" ht="13.5" thickBot="1" x14ac:dyDescent="0.25">
      <c r="B5589" s="36" t="s">
        <v>1821</v>
      </c>
      <c r="C5589" s="37" t="s">
        <v>1162</v>
      </c>
      <c r="D5589" s="37" t="s">
        <v>1160</v>
      </c>
      <c r="E5589" s="37" t="s">
        <v>1228</v>
      </c>
      <c r="F5589" s="190" t="s">
        <v>1226</v>
      </c>
      <c r="I5589"/>
      <c r="J5589"/>
      <c r="K5589"/>
      <c r="L5589"/>
      <c r="M5589"/>
    </row>
    <row r="5590" spans="2:13" x14ac:dyDescent="0.2">
      <c r="B5590" s="36" t="s">
        <v>1821</v>
      </c>
      <c r="C5590" s="37" t="s">
        <v>1162</v>
      </c>
      <c r="D5590" s="37" t="s">
        <v>1160</v>
      </c>
      <c r="E5590" s="37" t="s">
        <v>1228</v>
      </c>
      <c r="F5590" s="190" t="s">
        <v>1226</v>
      </c>
      <c r="I5590"/>
      <c r="J5590"/>
      <c r="K5590"/>
      <c r="L5590"/>
      <c r="M5590"/>
    </row>
    <row r="5591" spans="2:13" x14ac:dyDescent="0.2">
      <c r="B5591" s="4118" t="s">
        <v>340</v>
      </c>
      <c r="C5591" s="38" t="s">
        <v>2387</v>
      </c>
      <c r="D5591" s="39">
        <v>1</v>
      </c>
      <c r="E5591" s="38">
        <v>30</v>
      </c>
      <c r="F5591" s="4091" t="s">
        <v>336</v>
      </c>
      <c r="I5591"/>
      <c r="J5591"/>
      <c r="K5591"/>
      <c r="L5591"/>
      <c r="M5591"/>
    </row>
    <row r="5592" spans="2:13" x14ac:dyDescent="0.2">
      <c r="B5592" s="4119"/>
      <c r="C5592" s="38" t="s">
        <v>2388</v>
      </c>
      <c r="D5592" s="39">
        <v>1.5</v>
      </c>
      <c r="E5592" s="38">
        <v>50</v>
      </c>
      <c r="F5592" s="4092"/>
      <c r="I5592"/>
      <c r="J5592"/>
      <c r="K5592"/>
      <c r="L5592"/>
      <c r="M5592"/>
    </row>
    <row r="5593" spans="2:13" x14ac:dyDescent="0.2">
      <c r="B5593" s="4119"/>
      <c r="C5593" s="38" t="s">
        <v>2515</v>
      </c>
      <c r="D5593" s="39">
        <v>2</v>
      </c>
      <c r="E5593" s="38">
        <v>90</v>
      </c>
      <c r="F5593" s="4092"/>
      <c r="I5593"/>
      <c r="J5593"/>
      <c r="K5593"/>
      <c r="L5593"/>
      <c r="M5593"/>
    </row>
    <row r="5594" spans="2:13" x14ac:dyDescent="0.2">
      <c r="B5594" s="4119"/>
      <c r="C5594" s="38" t="s">
        <v>2389</v>
      </c>
      <c r="D5594" s="39">
        <v>3.25</v>
      </c>
      <c r="E5594" s="38">
        <v>160</v>
      </c>
      <c r="F5594" s="4092"/>
      <c r="I5594"/>
      <c r="J5594"/>
      <c r="K5594"/>
      <c r="L5594"/>
      <c r="M5594"/>
    </row>
    <row r="5595" spans="2:13" x14ac:dyDescent="0.2">
      <c r="B5595" s="4119"/>
      <c r="C5595" s="38" t="s">
        <v>2527</v>
      </c>
      <c r="D5595" s="39">
        <v>5</v>
      </c>
      <c r="E5595" s="38">
        <v>240</v>
      </c>
      <c r="F5595" s="4092"/>
      <c r="I5595"/>
      <c r="J5595"/>
      <c r="K5595"/>
      <c r="L5595"/>
      <c r="M5595"/>
    </row>
    <row r="5596" spans="2:13" x14ac:dyDescent="0.2">
      <c r="B5596" s="4119"/>
      <c r="C5596" s="38" t="s">
        <v>2390</v>
      </c>
      <c r="D5596" s="39">
        <v>11.99</v>
      </c>
      <c r="E5596" s="38">
        <v>2800</v>
      </c>
      <c r="F5596" s="4092"/>
      <c r="I5596"/>
      <c r="J5596"/>
      <c r="K5596"/>
      <c r="L5596"/>
      <c r="M5596"/>
    </row>
    <row r="5597" spans="2:13" x14ac:dyDescent="0.2">
      <c r="B5597" s="4119"/>
      <c r="C5597" s="38" t="s">
        <v>1722</v>
      </c>
      <c r="D5597" s="39">
        <v>0.06</v>
      </c>
      <c r="E5597" s="38" t="s">
        <v>2516</v>
      </c>
      <c r="F5597" s="4092"/>
      <c r="I5597"/>
      <c r="J5597"/>
      <c r="K5597"/>
      <c r="L5597"/>
      <c r="M5597"/>
    </row>
    <row r="5598" spans="2:13" x14ac:dyDescent="0.2">
      <c r="B5598" s="4120"/>
      <c r="C5598" s="38" t="s">
        <v>2517</v>
      </c>
      <c r="D5598" s="39">
        <v>0.06</v>
      </c>
      <c r="E5598" s="38" t="s">
        <v>2516</v>
      </c>
      <c r="F5598" s="4092"/>
      <c r="I5598"/>
      <c r="J5598"/>
      <c r="K5598"/>
      <c r="L5598"/>
      <c r="M5598"/>
    </row>
    <row r="5599" spans="2:13" x14ac:dyDescent="0.2">
      <c r="B5599" s="4106" t="s">
        <v>71</v>
      </c>
      <c r="C5599" s="38" t="s">
        <v>2391</v>
      </c>
      <c r="D5599" s="39">
        <v>2.99</v>
      </c>
      <c r="E5599" s="38">
        <v>20</v>
      </c>
      <c r="F5599" s="4092"/>
      <c r="I5599"/>
      <c r="J5599"/>
      <c r="K5599"/>
      <c r="L5599"/>
      <c r="M5599"/>
    </row>
    <row r="5600" spans="2:13" x14ac:dyDescent="0.2">
      <c r="B5600" s="4106"/>
      <c r="C5600" s="38" t="s">
        <v>2392</v>
      </c>
      <c r="D5600" s="39">
        <v>6.99</v>
      </c>
      <c r="E5600" s="38">
        <v>50</v>
      </c>
      <c r="F5600" s="4092"/>
      <c r="I5600"/>
      <c r="J5600"/>
      <c r="K5600"/>
      <c r="L5600"/>
      <c r="M5600"/>
    </row>
    <row r="5601" spans="2:13" x14ac:dyDescent="0.2">
      <c r="B5601" s="4035" t="s">
        <v>2518</v>
      </c>
      <c r="C5601" s="38" t="s">
        <v>2393</v>
      </c>
      <c r="D5601" s="39">
        <v>3</v>
      </c>
      <c r="E5601" s="38">
        <v>4</v>
      </c>
      <c r="F5601" s="4092"/>
      <c r="I5601"/>
      <c r="J5601"/>
      <c r="K5601"/>
      <c r="L5601"/>
      <c r="M5601"/>
    </row>
    <row r="5602" spans="2:13" x14ac:dyDescent="0.2">
      <c r="B5602" s="4035"/>
      <c r="C5602" s="38" t="s">
        <v>2394</v>
      </c>
      <c r="D5602" s="39">
        <v>5</v>
      </c>
      <c r="E5602" s="38">
        <v>8</v>
      </c>
      <c r="F5602" s="4093"/>
      <c r="I5602"/>
      <c r="J5602"/>
      <c r="K5602"/>
      <c r="L5602"/>
      <c r="M5602"/>
    </row>
    <row r="5603" spans="2:13" ht="4.5" customHeight="1" x14ac:dyDescent="0.2">
      <c r="B5603" s="4112"/>
      <c r="C5603" s="4020"/>
      <c r="D5603" s="4020"/>
      <c r="E5603" s="4020"/>
      <c r="F5603" s="4021"/>
      <c r="I5603"/>
      <c r="J5603"/>
      <c r="K5603"/>
      <c r="L5603"/>
      <c r="M5603"/>
    </row>
    <row r="5604" spans="2:13" x14ac:dyDescent="0.2">
      <c r="B5604" s="4035" t="s">
        <v>340</v>
      </c>
      <c r="C5604" s="38" t="s">
        <v>2519</v>
      </c>
      <c r="D5604" s="39">
        <v>1.5</v>
      </c>
      <c r="E5604" s="87">
        <v>100</v>
      </c>
      <c r="F5604" s="4033" t="s">
        <v>2395</v>
      </c>
      <c r="I5604"/>
      <c r="J5604"/>
      <c r="K5604"/>
      <c r="L5604"/>
      <c r="M5604"/>
    </row>
    <row r="5605" spans="2:13" x14ac:dyDescent="0.2">
      <c r="B5605" s="4035"/>
      <c r="C5605" s="38" t="s">
        <v>2520</v>
      </c>
      <c r="D5605" s="39">
        <v>2.66</v>
      </c>
      <c r="E5605" s="87">
        <v>200</v>
      </c>
      <c r="F5605" s="4033"/>
      <c r="I5605"/>
      <c r="J5605"/>
      <c r="K5605"/>
      <c r="L5605"/>
      <c r="M5605"/>
    </row>
    <row r="5606" spans="2:13" x14ac:dyDescent="0.2">
      <c r="B5606" s="4035"/>
      <c r="C5606" s="38" t="s">
        <v>2521</v>
      </c>
      <c r="D5606" s="39">
        <v>6.5</v>
      </c>
      <c r="E5606" s="87">
        <v>500</v>
      </c>
      <c r="F5606" s="4033"/>
      <c r="I5606"/>
      <c r="J5606"/>
      <c r="K5606"/>
      <c r="L5606"/>
      <c r="M5606"/>
    </row>
    <row r="5607" spans="2:13" x14ac:dyDescent="0.2">
      <c r="B5607" s="4035"/>
      <c r="C5607" s="38" t="s">
        <v>2522</v>
      </c>
      <c r="D5607" s="39">
        <v>13</v>
      </c>
      <c r="E5607" s="87">
        <v>1000</v>
      </c>
      <c r="F5607" s="4033"/>
      <c r="I5607"/>
      <c r="J5607"/>
      <c r="K5607"/>
      <c r="L5607"/>
      <c r="M5607"/>
    </row>
    <row r="5608" spans="2:13" x14ac:dyDescent="0.2">
      <c r="B5608" s="4035"/>
      <c r="C5608" s="38" t="s">
        <v>1722</v>
      </c>
      <c r="D5608" s="39">
        <v>0.06</v>
      </c>
      <c r="E5608" s="87" t="s">
        <v>2516</v>
      </c>
      <c r="F5608" s="4033"/>
      <c r="I5608"/>
      <c r="J5608"/>
      <c r="K5608"/>
      <c r="L5608"/>
      <c r="M5608"/>
    </row>
    <row r="5609" spans="2:13" x14ac:dyDescent="0.2">
      <c r="B5609" s="4035"/>
      <c r="C5609" s="38" t="s">
        <v>2517</v>
      </c>
      <c r="D5609" s="39">
        <v>0.06</v>
      </c>
      <c r="E5609" s="87" t="s">
        <v>2516</v>
      </c>
      <c r="F5609" s="4033"/>
      <c r="I5609"/>
      <c r="J5609"/>
      <c r="K5609"/>
      <c r="L5609"/>
      <c r="M5609"/>
    </row>
    <row r="5610" spans="2:13" x14ac:dyDescent="0.2">
      <c r="B5610" s="191" t="s">
        <v>71</v>
      </c>
      <c r="C5610" s="38" t="s">
        <v>2396</v>
      </c>
      <c r="D5610" s="39">
        <v>20</v>
      </c>
      <c r="E5610" s="87">
        <v>100</v>
      </c>
      <c r="F5610" s="4033"/>
      <c r="I5610"/>
      <c r="J5610"/>
      <c r="K5610"/>
      <c r="L5610"/>
      <c r="M5610"/>
    </row>
    <row r="5611" spans="2:13" x14ac:dyDescent="0.2">
      <c r="B5611" s="4035" t="s">
        <v>2397</v>
      </c>
      <c r="C5611" s="38" t="s">
        <v>2398</v>
      </c>
      <c r="D5611" s="240" t="s">
        <v>42</v>
      </c>
      <c r="E5611" s="87">
        <v>6</v>
      </c>
      <c r="F5611" s="4033"/>
      <c r="I5611"/>
      <c r="J5611"/>
      <c r="K5611"/>
      <c r="L5611"/>
      <c r="M5611"/>
    </row>
    <row r="5612" spans="2:13" x14ac:dyDescent="0.2">
      <c r="B5612" s="4035"/>
      <c r="C5612" s="38" t="s">
        <v>2399</v>
      </c>
      <c r="D5612" s="240">
        <v>25</v>
      </c>
      <c r="E5612" s="87">
        <v>100</v>
      </c>
      <c r="F5612" s="4033"/>
      <c r="I5612"/>
      <c r="J5612"/>
      <c r="K5612"/>
      <c r="L5612"/>
      <c r="M5612"/>
    </row>
    <row r="5613" spans="2:13" x14ac:dyDescent="0.2">
      <c r="B5613" s="4035"/>
      <c r="C5613" s="38" t="s">
        <v>2400</v>
      </c>
      <c r="D5613" s="240">
        <v>39</v>
      </c>
      <c r="E5613" s="87">
        <v>200</v>
      </c>
      <c r="F5613" s="4033"/>
      <c r="I5613"/>
      <c r="J5613"/>
      <c r="K5613"/>
      <c r="L5613"/>
      <c r="M5613"/>
    </row>
    <row r="5614" spans="2:13" x14ac:dyDescent="0.2">
      <c r="B5614" s="4035"/>
      <c r="C5614" s="38" t="s">
        <v>2401</v>
      </c>
      <c r="D5614" s="240">
        <v>45</v>
      </c>
      <c r="E5614" s="87">
        <v>300</v>
      </c>
      <c r="F5614" s="4033"/>
      <c r="I5614"/>
      <c r="J5614"/>
      <c r="K5614"/>
      <c r="L5614"/>
      <c r="M5614"/>
    </row>
    <row r="5615" spans="2:13" x14ac:dyDescent="0.2">
      <c r="B5615" s="4035"/>
      <c r="C5615" s="38" t="s">
        <v>2402</v>
      </c>
      <c r="D5615" s="240">
        <v>49</v>
      </c>
      <c r="E5615" s="87">
        <v>400</v>
      </c>
      <c r="F5615" s="4033"/>
      <c r="I5615"/>
      <c r="J5615"/>
      <c r="K5615"/>
      <c r="L5615"/>
      <c r="M5615"/>
    </row>
    <row r="5616" spans="2:13" x14ac:dyDescent="0.2">
      <c r="B5616" s="4035"/>
      <c r="C5616" s="38" t="s">
        <v>2403</v>
      </c>
      <c r="D5616" s="240">
        <v>79</v>
      </c>
      <c r="E5616" s="87">
        <v>800</v>
      </c>
      <c r="F5616" s="4033"/>
      <c r="I5616"/>
      <c r="J5616"/>
      <c r="K5616"/>
      <c r="L5616"/>
      <c r="M5616"/>
    </row>
    <row r="5617" spans="2:13" x14ac:dyDescent="0.2">
      <c r="B5617" s="4035"/>
      <c r="C5617" s="38" t="s">
        <v>2404</v>
      </c>
      <c r="D5617" s="240">
        <v>99</v>
      </c>
      <c r="E5617" s="87">
        <v>1000</v>
      </c>
      <c r="F5617" s="4033"/>
      <c r="I5617"/>
      <c r="J5617"/>
      <c r="K5617"/>
      <c r="L5617"/>
      <c r="M5617"/>
    </row>
    <row r="5618" spans="2:13" x14ac:dyDescent="0.2">
      <c r="B5618" s="4035"/>
      <c r="C5618" s="38" t="s">
        <v>2405</v>
      </c>
      <c r="D5618" s="240">
        <v>180</v>
      </c>
      <c r="E5618" s="87">
        <v>2000</v>
      </c>
      <c r="F5618" s="4033"/>
      <c r="I5618"/>
      <c r="J5618"/>
      <c r="K5618"/>
      <c r="L5618"/>
      <c r="M5618"/>
    </row>
    <row r="5619" spans="2:13" x14ac:dyDescent="0.2">
      <c r="B5619" s="4035"/>
      <c r="C5619" s="38" t="s">
        <v>2406</v>
      </c>
      <c r="D5619" s="240">
        <v>280</v>
      </c>
      <c r="E5619" s="87">
        <v>3000</v>
      </c>
      <c r="F5619" s="4033"/>
      <c r="I5619"/>
      <c r="J5619"/>
      <c r="K5619"/>
      <c r="L5619"/>
      <c r="M5619"/>
    </row>
    <row r="5620" spans="2:13" ht="6" customHeight="1" x14ac:dyDescent="0.2">
      <c r="B5620" s="14"/>
      <c r="C5620" s="38"/>
      <c r="D5620" s="38"/>
      <c r="E5620" s="38"/>
      <c r="F5620" s="41"/>
      <c r="I5620"/>
      <c r="J5620"/>
      <c r="K5620"/>
      <c r="L5620"/>
      <c r="M5620"/>
    </row>
    <row r="5621" spans="2:13" x14ac:dyDescent="0.2">
      <c r="B5621" s="4035" t="s">
        <v>340</v>
      </c>
      <c r="C5621" s="38" t="s">
        <v>2519</v>
      </c>
      <c r="D5621" s="39">
        <v>1.5</v>
      </c>
      <c r="E5621" s="87">
        <v>100</v>
      </c>
      <c r="F5621" s="4033" t="s">
        <v>2524</v>
      </c>
      <c r="I5621"/>
      <c r="J5621"/>
      <c r="K5621"/>
      <c r="L5621"/>
      <c r="M5621"/>
    </row>
    <row r="5622" spans="2:13" x14ac:dyDescent="0.2">
      <c r="B5622" s="4035"/>
      <c r="C5622" s="38" t="s">
        <v>2520</v>
      </c>
      <c r="D5622" s="39">
        <v>2.66</v>
      </c>
      <c r="E5622" s="87">
        <v>200</v>
      </c>
      <c r="F5622" s="4033"/>
      <c r="I5622"/>
      <c r="J5622"/>
      <c r="K5622"/>
      <c r="L5622"/>
      <c r="M5622"/>
    </row>
    <row r="5623" spans="2:13" x14ac:dyDescent="0.2">
      <c r="B5623" s="4035"/>
      <c r="C5623" s="38" t="s">
        <v>2521</v>
      </c>
      <c r="D5623" s="39">
        <v>6.5</v>
      </c>
      <c r="E5623" s="87">
        <v>500</v>
      </c>
      <c r="F5623" s="4033"/>
      <c r="I5623"/>
      <c r="J5623"/>
      <c r="K5623"/>
      <c r="L5623"/>
      <c r="M5623"/>
    </row>
    <row r="5624" spans="2:13" x14ac:dyDescent="0.2">
      <c r="B5624" s="4035"/>
      <c r="C5624" s="38" t="s">
        <v>2522</v>
      </c>
      <c r="D5624" s="39">
        <v>13</v>
      </c>
      <c r="E5624" s="87">
        <v>1000</v>
      </c>
      <c r="F5624" s="4033"/>
      <c r="I5624"/>
      <c r="J5624"/>
      <c r="K5624"/>
      <c r="L5624"/>
      <c r="M5624"/>
    </row>
    <row r="5625" spans="2:13" x14ac:dyDescent="0.2">
      <c r="B5625" s="4037" t="s">
        <v>71</v>
      </c>
      <c r="C5625" s="38" t="s">
        <v>1722</v>
      </c>
      <c r="D5625" s="39">
        <v>0.22</v>
      </c>
      <c r="E5625" s="87">
        <v>1</v>
      </c>
      <c r="F5625" s="4033"/>
      <c r="I5625"/>
      <c r="J5625"/>
      <c r="K5625"/>
      <c r="L5625"/>
      <c r="M5625"/>
    </row>
    <row r="5626" spans="2:13" x14ac:dyDescent="0.2">
      <c r="B5626" s="4041"/>
      <c r="C5626" s="38" t="s">
        <v>2517</v>
      </c>
      <c r="D5626" s="39">
        <v>0.22</v>
      </c>
      <c r="E5626" s="87" t="s">
        <v>2516</v>
      </c>
      <c r="F5626" s="4033"/>
      <c r="I5626"/>
      <c r="J5626"/>
      <c r="K5626"/>
      <c r="L5626"/>
      <c r="M5626"/>
    </row>
    <row r="5627" spans="2:13" x14ac:dyDescent="0.2">
      <c r="B5627" s="4038"/>
      <c r="C5627" s="38" t="s">
        <v>2523</v>
      </c>
      <c r="D5627" s="39">
        <v>20</v>
      </c>
      <c r="E5627" s="87">
        <v>100</v>
      </c>
      <c r="F5627" s="4033"/>
      <c r="I5627"/>
      <c r="J5627"/>
      <c r="K5627"/>
      <c r="L5627"/>
      <c r="M5627"/>
    </row>
    <row r="5628" spans="2:13" x14ac:dyDescent="0.2">
      <c r="B5628" s="4035" t="s">
        <v>1374</v>
      </c>
      <c r="C5628" s="38" t="s">
        <v>2407</v>
      </c>
      <c r="D5628" s="39">
        <v>25</v>
      </c>
      <c r="E5628" s="87">
        <v>100</v>
      </c>
      <c r="F5628" s="4033"/>
      <c r="I5628"/>
      <c r="J5628"/>
      <c r="K5628"/>
      <c r="L5628"/>
      <c r="M5628"/>
    </row>
    <row r="5629" spans="2:13" x14ac:dyDescent="0.2">
      <c r="B5629" s="4035"/>
      <c r="C5629" s="38" t="s">
        <v>2408</v>
      </c>
      <c r="D5629" s="39">
        <v>39</v>
      </c>
      <c r="E5629" s="87">
        <v>200</v>
      </c>
      <c r="F5629" s="4033"/>
      <c r="I5629"/>
      <c r="J5629"/>
      <c r="K5629"/>
      <c r="L5629"/>
      <c r="M5629"/>
    </row>
    <row r="5630" spans="2:13" x14ac:dyDescent="0.2">
      <c r="B5630" s="4035"/>
      <c r="C5630" s="38" t="s">
        <v>2409</v>
      </c>
      <c r="D5630" s="39">
        <v>45</v>
      </c>
      <c r="E5630" s="87">
        <v>300</v>
      </c>
      <c r="F5630" s="4033"/>
      <c r="I5630"/>
      <c r="J5630"/>
      <c r="K5630"/>
      <c r="L5630"/>
      <c r="M5630"/>
    </row>
    <row r="5631" spans="2:13" x14ac:dyDescent="0.2">
      <c r="B5631" s="4035"/>
      <c r="C5631" s="38" t="s">
        <v>2410</v>
      </c>
      <c r="D5631" s="39">
        <v>49</v>
      </c>
      <c r="E5631" s="87">
        <v>400</v>
      </c>
      <c r="F5631" s="4033"/>
      <c r="I5631"/>
      <c r="J5631"/>
      <c r="K5631"/>
      <c r="L5631"/>
      <c r="M5631"/>
    </row>
    <row r="5632" spans="2:13" x14ac:dyDescent="0.2">
      <c r="B5632" s="4035"/>
      <c r="C5632" s="38" t="s">
        <v>2411</v>
      </c>
      <c r="D5632" s="39">
        <v>79</v>
      </c>
      <c r="E5632" s="87">
        <v>800</v>
      </c>
      <c r="F5632" s="4033"/>
      <c r="I5632"/>
      <c r="J5632"/>
      <c r="K5632"/>
      <c r="L5632"/>
      <c r="M5632"/>
    </row>
    <row r="5633" spans="2:13" x14ac:dyDescent="0.2">
      <c r="B5633" s="4035"/>
      <c r="C5633" s="38" t="s">
        <v>2412</v>
      </c>
      <c r="D5633" s="39">
        <v>99</v>
      </c>
      <c r="E5633" s="87">
        <v>1000</v>
      </c>
      <c r="F5633" s="4033"/>
      <c r="I5633"/>
      <c r="J5633"/>
      <c r="K5633"/>
      <c r="L5633"/>
      <c r="M5633"/>
    </row>
    <row r="5634" spans="2:13" x14ac:dyDescent="0.2">
      <c r="B5634" s="4035"/>
      <c r="C5634" s="38" t="s">
        <v>2413</v>
      </c>
      <c r="D5634" s="39">
        <v>180</v>
      </c>
      <c r="E5634" s="87">
        <v>2000</v>
      </c>
      <c r="F5634" s="4033"/>
      <c r="I5634"/>
      <c r="J5634"/>
      <c r="K5634"/>
      <c r="L5634"/>
      <c r="M5634"/>
    </row>
    <row r="5635" spans="2:13" x14ac:dyDescent="0.2">
      <c r="B5635" s="4035"/>
      <c r="C5635" s="38" t="s">
        <v>2414</v>
      </c>
      <c r="D5635" s="39">
        <v>280</v>
      </c>
      <c r="E5635" s="87">
        <v>3000</v>
      </c>
      <c r="F5635" s="4033"/>
      <c r="I5635"/>
      <c r="J5635"/>
      <c r="K5635"/>
      <c r="L5635"/>
      <c r="M5635"/>
    </row>
    <row r="5636" spans="2:13" ht="5.25" customHeight="1" x14ac:dyDescent="0.2">
      <c r="B5636" s="14"/>
      <c r="C5636" s="38"/>
      <c r="D5636" s="38"/>
      <c r="E5636" s="38"/>
      <c r="F5636" s="41"/>
      <c r="I5636"/>
      <c r="J5636"/>
      <c r="K5636"/>
      <c r="L5636"/>
      <c r="M5636"/>
    </row>
    <row r="5637" spans="2:13" x14ac:dyDescent="0.2">
      <c r="B5637" s="4035" t="s">
        <v>340</v>
      </c>
      <c r="C5637" s="38" t="s">
        <v>1722</v>
      </c>
      <c r="D5637" s="39">
        <v>0.06</v>
      </c>
      <c r="E5637" s="87">
        <v>1</v>
      </c>
      <c r="F5637" s="4033" t="s">
        <v>2415</v>
      </c>
      <c r="I5637"/>
      <c r="J5637"/>
      <c r="K5637"/>
      <c r="L5637"/>
      <c r="M5637"/>
    </row>
    <row r="5638" spans="2:13" x14ac:dyDescent="0.2">
      <c r="B5638" s="4035"/>
      <c r="C5638" s="38" t="s">
        <v>2517</v>
      </c>
      <c r="D5638" s="39">
        <v>0.06</v>
      </c>
      <c r="E5638" s="87" t="s">
        <v>2516</v>
      </c>
      <c r="F5638" s="4033"/>
      <c r="I5638"/>
      <c r="J5638"/>
      <c r="K5638"/>
      <c r="L5638"/>
      <c r="M5638"/>
    </row>
    <row r="5639" spans="2:13" x14ac:dyDescent="0.2">
      <c r="B5639" s="4035"/>
      <c r="C5639" s="38" t="s">
        <v>2525</v>
      </c>
      <c r="D5639" s="39">
        <v>1.5</v>
      </c>
      <c r="E5639" s="87">
        <v>70</v>
      </c>
      <c r="F5639" s="4033"/>
      <c r="I5639"/>
      <c r="J5639"/>
      <c r="K5639"/>
      <c r="L5639"/>
      <c r="M5639"/>
    </row>
    <row r="5640" spans="2:13" x14ac:dyDescent="0.2">
      <c r="B5640" s="4035"/>
      <c r="C5640" s="38" t="s">
        <v>2526</v>
      </c>
      <c r="D5640" s="39">
        <v>2</v>
      </c>
      <c r="E5640" s="239">
        <v>100</v>
      </c>
      <c r="F5640" s="4033"/>
      <c r="I5640"/>
      <c r="J5640"/>
      <c r="K5640"/>
      <c r="L5640"/>
      <c r="M5640"/>
    </row>
    <row r="5641" spans="2:13" x14ac:dyDescent="0.2">
      <c r="B5641" s="4035"/>
      <c r="C5641" s="38" t="s">
        <v>2527</v>
      </c>
      <c r="D5641" s="39">
        <v>5</v>
      </c>
      <c r="E5641" s="87">
        <v>240</v>
      </c>
      <c r="F5641" s="4033"/>
      <c r="I5641"/>
      <c r="J5641"/>
      <c r="K5641"/>
      <c r="L5641"/>
      <c r="M5641"/>
    </row>
    <row r="5642" spans="2:13" x14ac:dyDescent="0.2">
      <c r="B5642" s="4035"/>
      <c r="C5642" s="38" t="s">
        <v>2416</v>
      </c>
      <c r="D5642" s="39">
        <v>6</v>
      </c>
      <c r="E5642" s="87">
        <v>330</v>
      </c>
      <c r="F5642" s="4033"/>
      <c r="I5642"/>
      <c r="J5642"/>
      <c r="K5642"/>
      <c r="L5642"/>
      <c r="M5642"/>
    </row>
    <row r="5643" spans="2:13" x14ac:dyDescent="0.2">
      <c r="B5643" s="4035"/>
      <c r="C5643" s="38" t="s">
        <v>2417</v>
      </c>
      <c r="D5643" s="39">
        <v>7.5</v>
      </c>
      <c r="E5643" s="87">
        <v>400</v>
      </c>
      <c r="F5643" s="4033"/>
      <c r="I5643"/>
      <c r="J5643"/>
      <c r="K5643"/>
      <c r="L5643"/>
      <c r="M5643"/>
    </row>
    <row r="5644" spans="2:13" x14ac:dyDescent="0.2">
      <c r="B5644" s="4035"/>
      <c r="C5644" s="38" t="s">
        <v>2418</v>
      </c>
      <c r="D5644" s="39">
        <v>11.99</v>
      </c>
      <c r="E5644" s="87">
        <v>2800</v>
      </c>
      <c r="F5644" s="4033"/>
      <c r="I5644"/>
      <c r="J5644"/>
      <c r="K5644"/>
      <c r="L5644"/>
      <c r="M5644"/>
    </row>
    <row r="5645" spans="2:13" x14ac:dyDescent="0.2">
      <c r="B5645" s="4035" t="s">
        <v>71</v>
      </c>
      <c r="C5645" s="38" t="s">
        <v>1722</v>
      </c>
      <c r="D5645" s="39">
        <v>0.22</v>
      </c>
      <c r="E5645" s="87">
        <v>1</v>
      </c>
      <c r="F5645" s="4033"/>
      <c r="I5645"/>
      <c r="J5645"/>
      <c r="K5645"/>
      <c r="L5645"/>
      <c r="M5645"/>
    </row>
    <row r="5646" spans="2:13" x14ac:dyDescent="0.2">
      <c r="B5646" s="4035"/>
      <c r="C5646" s="38" t="s">
        <v>2517</v>
      </c>
      <c r="D5646" s="39">
        <v>0.22</v>
      </c>
      <c r="E5646" s="87" t="s">
        <v>2516</v>
      </c>
      <c r="F5646" s="4033"/>
      <c r="I5646"/>
      <c r="J5646"/>
      <c r="K5646"/>
      <c r="L5646"/>
      <c r="M5646"/>
    </row>
    <row r="5647" spans="2:13" x14ac:dyDescent="0.2">
      <c r="B5647" s="4035"/>
      <c r="C5647" s="38" t="s">
        <v>2419</v>
      </c>
      <c r="D5647" s="39">
        <v>2.99</v>
      </c>
      <c r="E5647" s="87">
        <v>20</v>
      </c>
      <c r="F5647" s="4033"/>
      <c r="I5647"/>
      <c r="J5647"/>
      <c r="K5647"/>
      <c r="L5647"/>
      <c r="M5647"/>
    </row>
    <row r="5648" spans="2:13" x14ac:dyDescent="0.2">
      <c r="B5648" s="4035"/>
      <c r="C5648" s="38" t="s">
        <v>2420</v>
      </c>
      <c r="D5648" s="39">
        <v>6.99</v>
      </c>
      <c r="E5648" s="87">
        <v>50</v>
      </c>
      <c r="F5648" s="4033"/>
      <c r="I5648"/>
      <c r="J5648"/>
      <c r="K5648"/>
      <c r="L5648"/>
      <c r="M5648"/>
    </row>
    <row r="5649" spans="2:13" x14ac:dyDescent="0.2">
      <c r="B5649" s="4035" t="s">
        <v>1374</v>
      </c>
      <c r="C5649" s="38" t="s">
        <v>1722</v>
      </c>
      <c r="D5649" s="95">
        <v>4.4999999999999997E-3</v>
      </c>
      <c r="E5649" s="87">
        <v>1</v>
      </c>
      <c r="F5649" s="4033"/>
      <c r="I5649"/>
      <c r="J5649"/>
      <c r="K5649"/>
      <c r="L5649"/>
      <c r="M5649"/>
    </row>
    <row r="5650" spans="2:13" x14ac:dyDescent="0.2">
      <c r="B5650" s="4035"/>
      <c r="C5650" s="90" t="s">
        <v>2421</v>
      </c>
      <c r="D5650" s="39">
        <v>3</v>
      </c>
      <c r="E5650" s="87">
        <v>5</v>
      </c>
      <c r="F5650" s="4033"/>
      <c r="I5650"/>
      <c r="J5650"/>
      <c r="K5650"/>
      <c r="L5650"/>
      <c r="M5650"/>
    </row>
    <row r="5651" spans="2:13" x14ac:dyDescent="0.2">
      <c r="B5651" s="4036"/>
      <c r="C5651" s="90" t="s">
        <v>2422</v>
      </c>
      <c r="D5651" s="39">
        <v>5</v>
      </c>
      <c r="E5651" s="87">
        <v>10</v>
      </c>
      <c r="F5651" s="4034"/>
      <c r="I5651"/>
      <c r="J5651"/>
      <c r="K5651"/>
      <c r="L5651"/>
      <c r="M5651"/>
    </row>
    <row r="5652" spans="2:13" x14ac:dyDescent="0.2">
      <c r="B5652" s="4036"/>
      <c r="C5652" s="90" t="s">
        <v>2423</v>
      </c>
      <c r="D5652" s="39">
        <v>10</v>
      </c>
      <c r="E5652" s="87">
        <v>25</v>
      </c>
      <c r="F5652" s="4034"/>
      <c r="I5652"/>
      <c r="J5652"/>
      <c r="K5652"/>
      <c r="L5652"/>
      <c r="M5652"/>
    </row>
    <row r="5653" spans="2:13" x14ac:dyDescent="0.2">
      <c r="B5653" s="4036"/>
      <c r="C5653" s="90" t="s">
        <v>2424</v>
      </c>
      <c r="D5653" s="39">
        <v>15</v>
      </c>
      <c r="E5653" s="87">
        <v>60</v>
      </c>
      <c r="F5653" s="4034"/>
      <c r="I5653"/>
      <c r="J5653"/>
      <c r="K5653"/>
      <c r="L5653"/>
      <c r="M5653"/>
    </row>
    <row r="5654" spans="2:13" x14ac:dyDescent="0.2">
      <c r="B5654" s="4036"/>
      <c r="C5654" s="90" t="s">
        <v>2425</v>
      </c>
      <c r="D5654" s="39">
        <v>20</v>
      </c>
      <c r="E5654" s="87">
        <v>100</v>
      </c>
      <c r="F5654" s="4034"/>
      <c r="I5654"/>
      <c r="J5654"/>
      <c r="K5654"/>
      <c r="L5654"/>
      <c r="M5654"/>
    </row>
    <row r="5655" spans="2:13" x14ac:dyDescent="0.2">
      <c r="B5655" s="4036"/>
      <c r="C5655" s="90" t="s">
        <v>2426</v>
      </c>
      <c r="D5655" s="39">
        <v>25</v>
      </c>
      <c r="E5655" s="87">
        <v>150</v>
      </c>
      <c r="F5655" s="4034"/>
      <c r="I5655"/>
      <c r="J5655"/>
      <c r="K5655"/>
      <c r="L5655"/>
      <c r="M5655"/>
    </row>
    <row r="5656" spans="2:13" x14ac:dyDescent="0.2">
      <c r="B5656" s="4036"/>
      <c r="C5656" s="90" t="s">
        <v>2427</v>
      </c>
      <c r="D5656" s="39">
        <v>30</v>
      </c>
      <c r="E5656" s="87">
        <v>200</v>
      </c>
      <c r="F5656" s="4034"/>
      <c r="I5656"/>
      <c r="J5656"/>
      <c r="K5656"/>
      <c r="L5656"/>
      <c r="M5656"/>
    </row>
    <row r="5657" spans="2:13" x14ac:dyDescent="0.2">
      <c r="B5657" s="4036"/>
      <c r="C5657" s="90" t="s">
        <v>2428</v>
      </c>
      <c r="D5657" s="39">
        <v>35</v>
      </c>
      <c r="E5657" s="87">
        <v>500</v>
      </c>
      <c r="F5657" s="4034"/>
      <c r="I5657"/>
      <c r="J5657"/>
      <c r="K5657"/>
      <c r="L5657"/>
      <c r="M5657"/>
    </row>
    <row r="5658" spans="2:13" x14ac:dyDescent="0.2">
      <c r="B5658" s="4036"/>
      <c r="C5658" s="38" t="s">
        <v>2429</v>
      </c>
      <c r="D5658" s="39">
        <v>40</v>
      </c>
      <c r="E5658" s="87" t="s">
        <v>2430</v>
      </c>
      <c r="F5658" s="4034"/>
      <c r="I5658"/>
      <c r="J5658"/>
      <c r="K5658"/>
      <c r="L5658"/>
      <c r="M5658"/>
    </row>
    <row r="5659" spans="2:13" x14ac:dyDescent="0.2">
      <c r="B5659" s="4036"/>
      <c r="C5659" s="38" t="s">
        <v>330</v>
      </c>
      <c r="D5659" s="39">
        <v>49</v>
      </c>
      <c r="E5659" s="87" t="s">
        <v>1737</v>
      </c>
      <c r="F5659" s="4034"/>
      <c r="I5659"/>
      <c r="J5659"/>
      <c r="K5659"/>
      <c r="L5659"/>
      <c r="M5659"/>
    </row>
    <row r="5660" spans="2:13" ht="5.25" customHeight="1" x14ac:dyDescent="0.2">
      <c r="B5660" s="14"/>
      <c r="C5660" s="38"/>
      <c r="D5660" s="38"/>
      <c r="E5660" s="38"/>
      <c r="F5660" s="41"/>
      <c r="I5660"/>
      <c r="J5660"/>
      <c r="K5660"/>
      <c r="L5660"/>
      <c r="M5660"/>
    </row>
    <row r="5661" spans="2:13" x14ac:dyDescent="0.2">
      <c r="B5661" s="4035" t="s">
        <v>340</v>
      </c>
      <c r="C5661" s="38" t="s">
        <v>2525</v>
      </c>
      <c r="D5661" s="39">
        <v>1.5</v>
      </c>
      <c r="E5661" s="87">
        <v>70</v>
      </c>
      <c r="F5661" s="4033" t="s">
        <v>2528</v>
      </c>
      <c r="I5661"/>
      <c r="J5661"/>
      <c r="K5661"/>
      <c r="L5661"/>
      <c r="M5661"/>
    </row>
    <row r="5662" spans="2:13" x14ac:dyDescent="0.2">
      <c r="B5662" s="4035"/>
      <c r="C5662" s="38" t="s">
        <v>2526</v>
      </c>
      <c r="D5662" s="39">
        <v>2</v>
      </c>
      <c r="E5662" s="87">
        <v>100</v>
      </c>
      <c r="F5662" s="4033"/>
      <c r="I5662"/>
      <c r="J5662"/>
      <c r="K5662"/>
      <c r="L5662"/>
      <c r="M5662"/>
    </row>
    <row r="5663" spans="2:13" x14ac:dyDescent="0.2">
      <c r="B5663" s="4035"/>
      <c r="C5663" s="38" t="s">
        <v>2527</v>
      </c>
      <c r="D5663" s="39">
        <v>5</v>
      </c>
      <c r="E5663" s="87">
        <v>240</v>
      </c>
      <c r="F5663" s="4033"/>
      <c r="I5663"/>
      <c r="J5663"/>
      <c r="K5663"/>
      <c r="L5663"/>
      <c r="M5663"/>
    </row>
    <row r="5664" spans="2:13" x14ac:dyDescent="0.2">
      <c r="B5664" s="4035"/>
      <c r="C5664" s="38" t="s">
        <v>2416</v>
      </c>
      <c r="D5664" s="39">
        <v>6</v>
      </c>
      <c r="E5664" s="87">
        <v>300</v>
      </c>
      <c r="F5664" s="4033"/>
      <c r="I5664"/>
      <c r="J5664"/>
      <c r="K5664"/>
      <c r="L5664"/>
      <c r="M5664"/>
    </row>
    <row r="5665" spans="2:13" x14ac:dyDescent="0.2">
      <c r="B5665" s="4035"/>
      <c r="C5665" s="38" t="s">
        <v>2417</v>
      </c>
      <c r="D5665" s="39">
        <v>7.5</v>
      </c>
      <c r="E5665" s="87">
        <v>400</v>
      </c>
      <c r="F5665" s="4033"/>
      <c r="I5665"/>
      <c r="J5665"/>
      <c r="K5665"/>
      <c r="L5665"/>
      <c r="M5665"/>
    </row>
    <row r="5666" spans="2:13" x14ac:dyDescent="0.2">
      <c r="B5666" s="4037" t="s">
        <v>71</v>
      </c>
      <c r="C5666" s="38" t="s">
        <v>1722</v>
      </c>
      <c r="D5666" s="39">
        <v>0.22</v>
      </c>
      <c r="E5666" s="87">
        <v>1</v>
      </c>
      <c r="F5666" s="4033"/>
      <c r="I5666"/>
      <c r="J5666"/>
      <c r="K5666"/>
      <c r="L5666"/>
      <c r="M5666"/>
    </row>
    <row r="5667" spans="2:13" x14ac:dyDescent="0.2">
      <c r="B5667" s="4041"/>
      <c r="C5667" s="38" t="s">
        <v>2517</v>
      </c>
      <c r="D5667" s="39">
        <v>0.22</v>
      </c>
      <c r="E5667" s="87" t="s">
        <v>2263</v>
      </c>
      <c r="F5667" s="4033"/>
      <c r="I5667"/>
      <c r="J5667"/>
      <c r="K5667"/>
      <c r="L5667"/>
      <c r="M5667"/>
    </row>
    <row r="5668" spans="2:13" x14ac:dyDescent="0.2">
      <c r="B5668" s="4041"/>
      <c r="C5668" s="38" t="s">
        <v>2529</v>
      </c>
      <c r="D5668" s="39">
        <v>5</v>
      </c>
      <c r="E5668" s="87">
        <v>25</v>
      </c>
      <c r="F5668" s="4033"/>
      <c r="I5668"/>
      <c r="J5668"/>
      <c r="K5668"/>
      <c r="L5668"/>
      <c r="M5668"/>
    </row>
    <row r="5669" spans="2:13" x14ac:dyDescent="0.2">
      <c r="B5669" s="4035" t="s">
        <v>2518</v>
      </c>
      <c r="C5669" s="38" t="s">
        <v>2431</v>
      </c>
      <c r="D5669" s="39">
        <v>3</v>
      </c>
      <c r="E5669" s="87">
        <v>5</v>
      </c>
      <c r="F5669" s="4033"/>
      <c r="I5669"/>
      <c r="J5669"/>
      <c r="K5669"/>
      <c r="L5669"/>
      <c r="M5669"/>
    </row>
    <row r="5670" spans="2:13" x14ac:dyDescent="0.2">
      <c r="B5670" s="4035"/>
      <c r="C5670" s="38" t="s">
        <v>2432</v>
      </c>
      <c r="D5670" s="39">
        <v>5</v>
      </c>
      <c r="E5670" s="87">
        <v>10</v>
      </c>
      <c r="F5670" s="4033"/>
      <c r="I5670"/>
      <c r="J5670"/>
      <c r="K5670"/>
      <c r="L5670"/>
      <c r="M5670"/>
    </row>
    <row r="5671" spans="2:13" x14ac:dyDescent="0.2">
      <c r="B5671" s="4036"/>
      <c r="C5671" s="38" t="s">
        <v>2433</v>
      </c>
      <c r="D5671" s="39">
        <v>10</v>
      </c>
      <c r="E5671" s="87">
        <v>25</v>
      </c>
      <c r="F5671" s="4034"/>
      <c r="I5671"/>
      <c r="J5671"/>
      <c r="K5671"/>
      <c r="L5671"/>
      <c r="M5671"/>
    </row>
    <row r="5672" spans="2:13" x14ac:dyDescent="0.2">
      <c r="B5672" s="4036"/>
      <c r="C5672" s="38" t="s">
        <v>2434</v>
      </c>
      <c r="D5672" s="39">
        <v>20</v>
      </c>
      <c r="E5672" s="87">
        <v>30</v>
      </c>
      <c r="F5672" s="4034"/>
      <c r="I5672"/>
      <c r="J5672"/>
      <c r="K5672"/>
      <c r="L5672"/>
      <c r="M5672"/>
    </row>
    <row r="5673" spans="2:13" ht="6" customHeight="1" x14ac:dyDescent="0.2">
      <c r="B5673" s="14"/>
      <c r="C5673" s="38"/>
      <c r="D5673" s="38"/>
      <c r="E5673" s="38"/>
      <c r="F5673" s="41"/>
      <c r="I5673"/>
      <c r="J5673"/>
      <c r="K5673"/>
      <c r="L5673"/>
      <c r="M5673"/>
    </row>
    <row r="5674" spans="2:13" x14ac:dyDescent="0.2">
      <c r="B5674" s="4035" t="s">
        <v>340</v>
      </c>
      <c r="C5674" s="38" t="s">
        <v>2530</v>
      </c>
      <c r="D5674" s="39" t="s">
        <v>42</v>
      </c>
      <c r="E5674" s="87">
        <v>20</v>
      </c>
      <c r="F5674" s="4033" t="s">
        <v>2531</v>
      </c>
      <c r="I5674"/>
      <c r="J5674"/>
      <c r="K5674"/>
      <c r="L5674"/>
      <c r="M5674"/>
    </row>
    <row r="5675" spans="2:13" x14ac:dyDescent="0.2">
      <c r="B5675" s="4035"/>
      <c r="C5675" s="38" t="s">
        <v>2532</v>
      </c>
      <c r="D5675" s="39">
        <v>1.5</v>
      </c>
      <c r="E5675" s="87">
        <v>100</v>
      </c>
      <c r="F5675" s="4033"/>
      <c r="I5675"/>
      <c r="J5675"/>
      <c r="K5675"/>
      <c r="L5675"/>
      <c r="M5675"/>
    </row>
    <row r="5676" spans="2:13" x14ac:dyDescent="0.2">
      <c r="B5676" s="4035"/>
      <c r="C5676" s="38" t="s">
        <v>2533</v>
      </c>
      <c r="D5676" s="39">
        <v>2.66</v>
      </c>
      <c r="E5676" s="87">
        <v>200</v>
      </c>
      <c r="F5676" s="4033"/>
      <c r="I5676"/>
      <c r="J5676"/>
      <c r="K5676"/>
      <c r="L5676"/>
      <c r="M5676"/>
    </row>
    <row r="5677" spans="2:13" x14ac:dyDescent="0.2">
      <c r="B5677" s="4035"/>
      <c r="C5677" s="38" t="s">
        <v>2534</v>
      </c>
      <c r="D5677" s="39">
        <v>6.5</v>
      </c>
      <c r="E5677" s="87">
        <v>500</v>
      </c>
      <c r="F5677" s="4033"/>
      <c r="I5677"/>
      <c r="J5677"/>
      <c r="K5677"/>
      <c r="L5677"/>
      <c r="M5677"/>
    </row>
    <row r="5678" spans="2:13" x14ac:dyDescent="0.2">
      <c r="B5678" s="4035"/>
      <c r="C5678" s="38" t="s">
        <v>2535</v>
      </c>
      <c r="D5678" s="39">
        <v>13</v>
      </c>
      <c r="E5678" s="87">
        <v>1000</v>
      </c>
      <c r="F5678" s="4033"/>
      <c r="I5678"/>
      <c r="J5678"/>
      <c r="K5678"/>
      <c r="L5678"/>
      <c r="M5678"/>
    </row>
    <row r="5679" spans="2:13" x14ac:dyDescent="0.2">
      <c r="B5679" s="4035"/>
      <c r="C5679" s="38" t="s">
        <v>2536</v>
      </c>
      <c r="D5679" s="39">
        <v>30</v>
      </c>
      <c r="E5679" s="87">
        <v>2000</v>
      </c>
      <c r="F5679" s="4033"/>
      <c r="I5679"/>
      <c r="J5679"/>
      <c r="K5679"/>
      <c r="L5679"/>
      <c r="M5679"/>
    </row>
    <row r="5680" spans="2:13" x14ac:dyDescent="0.2">
      <c r="B5680" s="4035"/>
      <c r="C5680" s="38" t="s">
        <v>2537</v>
      </c>
      <c r="D5680" s="39">
        <v>45</v>
      </c>
      <c r="E5680" s="87">
        <v>3000</v>
      </c>
      <c r="F5680" s="4033"/>
      <c r="I5680"/>
      <c r="J5680"/>
      <c r="K5680"/>
      <c r="L5680"/>
      <c r="M5680"/>
    </row>
    <row r="5681" spans="2:13" x14ac:dyDescent="0.2">
      <c r="B5681" s="4035"/>
      <c r="C5681" s="38" t="s">
        <v>2538</v>
      </c>
      <c r="D5681" s="39">
        <v>75</v>
      </c>
      <c r="E5681" s="87">
        <v>5000</v>
      </c>
      <c r="F5681" s="4033"/>
      <c r="I5681"/>
      <c r="J5681"/>
      <c r="K5681"/>
      <c r="L5681"/>
      <c r="M5681"/>
    </row>
    <row r="5682" spans="2:13" x14ac:dyDescent="0.2">
      <c r="B5682" s="4035"/>
      <c r="C5682" s="38" t="s">
        <v>2539</v>
      </c>
      <c r="D5682" s="39">
        <v>120</v>
      </c>
      <c r="E5682" s="87">
        <v>8000</v>
      </c>
      <c r="F5682" s="4033"/>
      <c r="I5682"/>
      <c r="J5682"/>
      <c r="K5682"/>
      <c r="L5682"/>
      <c r="M5682"/>
    </row>
    <row r="5683" spans="2:13" x14ac:dyDescent="0.2">
      <c r="B5683" s="4035"/>
      <c r="C5683" s="38" t="s">
        <v>2540</v>
      </c>
      <c r="D5683" s="39">
        <v>150</v>
      </c>
      <c r="E5683" s="87">
        <v>10000</v>
      </c>
      <c r="F5683" s="4033"/>
      <c r="I5683"/>
      <c r="J5683"/>
      <c r="K5683"/>
      <c r="L5683"/>
      <c r="M5683"/>
    </row>
    <row r="5684" spans="2:13" x14ac:dyDescent="0.2">
      <c r="B5684" s="4035"/>
      <c r="C5684" s="38" t="s">
        <v>2541</v>
      </c>
      <c r="D5684" s="39">
        <v>225</v>
      </c>
      <c r="E5684" s="87">
        <v>15000</v>
      </c>
      <c r="F5684" s="4033"/>
      <c r="I5684"/>
      <c r="J5684"/>
      <c r="K5684"/>
      <c r="L5684"/>
      <c r="M5684"/>
    </row>
    <row r="5685" spans="2:13" x14ac:dyDescent="0.2">
      <c r="B5685" s="4035"/>
      <c r="C5685" s="38" t="s">
        <v>2542</v>
      </c>
      <c r="D5685" s="39">
        <v>300</v>
      </c>
      <c r="E5685" s="87">
        <v>20000</v>
      </c>
      <c r="F5685" s="4033"/>
      <c r="I5685"/>
      <c r="J5685"/>
      <c r="K5685"/>
      <c r="L5685"/>
      <c r="M5685"/>
    </row>
    <row r="5686" spans="2:13" x14ac:dyDescent="0.2">
      <c r="B5686" s="4035"/>
      <c r="C5686" s="38" t="s">
        <v>2543</v>
      </c>
      <c r="D5686" s="39">
        <v>375</v>
      </c>
      <c r="E5686" s="87">
        <v>25000</v>
      </c>
      <c r="F5686" s="4033"/>
      <c r="I5686"/>
      <c r="J5686"/>
      <c r="K5686"/>
      <c r="L5686"/>
      <c r="M5686"/>
    </row>
    <row r="5687" spans="2:13" x14ac:dyDescent="0.2">
      <c r="B5687" s="4035"/>
      <c r="C5687" s="38" t="s">
        <v>2864</v>
      </c>
      <c r="D5687" s="39">
        <v>450</v>
      </c>
      <c r="E5687" s="87">
        <v>30000</v>
      </c>
      <c r="F5687" s="4033"/>
      <c r="I5687"/>
      <c r="J5687"/>
      <c r="K5687"/>
      <c r="L5687"/>
      <c r="M5687"/>
    </row>
    <row r="5688" spans="2:13" x14ac:dyDescent="0.2">
      <c r="B5688" s="4035" t="s">
        <v>71</v>
      </c>
      <c r="C5688" s="38" t="s">
        <v>1722</v>
      </c>
      <c r="D5688" s="39">
        <v>0.22</v>
      </c>
      <c r="E5688" s="87">
        <v>1</v>
      </c>
      <c r="F5688" s="4033"/>
      <c r="I5688"/>
      <c r="J5688"/>
      <c r="K5688"/>
      <c r="L5688"/>
      <c r="M5688"/>
    </row>
    <row r="5689" spans="2:13" x14ac:dyDescent="0.2">
      <c r="B5689" s="4035"/>
      <c r="C5689" s="38" t="s">
        <v>2517</v>
      </c>
      <c r="D5689" s="39">
        <v>0.22</v>
      </c>
      <c r="E5689" s="87" t="s">
        <v>2516</v>
      </c>
      <c r="F5689" s="4033"/>
      <c r="I5689"/>
      <c r="J5689"/>
      <c r="K5689"/>
      <c r="L5689"/>
      <c r="M5689"/>
    </row>
    <row r="5690" spans="2:13" x14ac:dyDescent="0.2">
      <c r="B5690" s="4035"/>
      <c r="C5690" s="38" t="s">
        <v>2865</v>
      </c>
      <c r="D5690" s="39" t="s">
        <v>42</v>
      </c>
      <c r="E5690" s="87">
        <v>20</v>
      </c>
      <c r="F5690" s="4033"/>
      <c r="I5690"/>
      <c r="J5690"/>
      <c r="K5690"/>
      <c r="L5690"/>
      <c r="M5690"/>
    </row>
    <row r="5691" spans="2:13" x14ac:dyDescent="0.2">
      <c r="B5691" s="4035"/>
      <c r="C5691" s="38" t="s">
        <v>2866</v>
      </c>
      <c r="D5691" s="39">
        <v>2</v>
      </c>
      <c r="E5691" s="87">
        <v>10</v>
      </c>
      <c r="F5691" s="4033"/>
      <c r="I5691"/>
      <c r="J5691"/>
      <c r="K5691"/>
      <c r="L5691"/>
      <c r="M5691"/>
    </row>
    <row r="5692" spans="2:13" x14ac:dyDescent="0.2">
      <c r="B5692" s="4035"/>
      <c r="C5692" s="38" t="s">
        <v>2867</v>
      </c>
      <c r="D5692" s="39">
        <v>10</v>
      </c>
      <c r="E5692" s="87">
        <v>50</v>
      </c>
      <c r="F5692" s="4033"/>
      <c r="I5692"/>
      <c r="J5692"/>
      <c r="K5692"/>
      <c r="L5692"/>
      <c r="M5692"/>
    </row>
    <row r="5693" spans="2:13" x14ac:dyDescent="0.2">
      <c r="B5693" s="4035"/>
      <c r="C5693" s="38" t="s">
        <v>2868</v>
      </c>
      <c r="D5693" s="39">
        <v>20</v>
      </c>
      <c r="E5693" s="87">
        <v>100</v>
      </c>
      <c r="F5693" s="4033"/>
      <c r="I5693"/>
      <c r="J5693"/>
      <c r="K5693"/>
      <c r="L5693"/>
      <c r="M5693"/>
    </row>
    <row r="5694" spans="2:13" x14ac:dyDescent="0.2">
      <c r="B5694" s="4035" t="s">
        <v>2518</v>
      </c>
      <c r="C5694" s="38" t="s">
        <v>2869</v>
      </c>
      <c r="D5694" s="39" t="s">
        <v>42</v>
      </c>
      <c r="E5694" s="87">
        <v>6</v>
      </c>
      <c r="F5694" s="4033"/>
      <c r="I5694"/>
      <c r="J5694"/>
      <c r="K5694"/>
      <c r="L5694"/>
      <c r="M5694"/>
    </row>
    <row r="5695" spans="2:13" x14ac:dyDescent="0.2">
      <c r="B5695" s="4035"/>
      <c r="C5695" s="90" t="s">
        <v>2435</v>
      </c>
      <c r="D5695" s="47">
        <v>25</v>
      </c>
      <c r="E5695" s="239">
        <v>100</v>
      </c>
      <c r="F5695" s="4033"/>
      <c r="I5695"/>
      <c r="J5695"/>
      <c r="K5695"/>
      <c r="L5695"/>
      <c r="M5695"/>
    </row>
    <row r="5696" spans="2:13" x14ac:dyDescent="0.2">
      <c r="B5696" s="4035"/>
      <c r="C5696" s="38" t="s">
        <v>2870</v>
      </c>
      <c r="D5696" s="39">
        <v>39</v>
      </c>
      <c r="E5696" s="87">
        <v>200</v>
      </c>
      <c r="F5696" s="4033"/>
      <c r="I5696"/>
      <c r="J5696"/>
      <c r="K5696"/>
      <c r="L5696"/>
      <c r="M5696"/>
    </row>
    <row r="5697" spans="2:13" x14ac:dyDescent="0.2">
      <c r="B5697" s="4035"/>
      <c r="C5697" s="38" t="s">
        <v>2436</v>
      </c>
      <c r="D5697" s="47">
        <v>45</v>
      </c>
      <c r="E5697" s="239">
        <v>300</v>
      </c>
      <c r="F5697" s="4033"/>
      <c r="I5697"/>
      <c r="J5697"/>
      <c r="K5697"/>
      <c r="L5697"/>
      <c r="M5697"/>
    </row>
    <row r="5698" spans="2:13" x14ac:dyDescent="0.2">
      <c r="B5698" s="4036"/>
      <c r="C5698" s="38" t="s">
        <v>2871</v>
      </c>
      <c r="D5698" s="39">
        <v>49</v>
      </c>
      <c r="E5698" s="87">
        <v>400</v>
      </c>
      <c r="F5698" s="4034"/>
      <c r="I5698"/>
      <c r="J5698"/>
      <c r="K5698"/>
      <c r="L5698"/>
      <c r="M5698"/>
    </row>
    <row r="5699" spans="2:13" x14ac:dyDescent="0.2">
      <c r="B5699" s="4036"/>
      <c r="C5699" s="38" t="s">
        <v>2872</v>
      </c>
      <c r="D5699" s="39">
        <v>79</v>
      </c>
      <c r="E5699" s="87">
        <v>800</v>
      </c>
      <c r="F5699" s="4034"/>
      <c r="I5699"/>
      <c r="J5699"/>
      <c r="K5699"/>
      <c r="L5699"/>
      <c r="M5699"/>
    </row>
    <row r="5700" spans="2:13" x14ac:dyDescent="0.2">
      <c r="B5700" s="4036"/>
      <c r="C5700" s="38" t="s">
        <v>2873</v>
      </c>
      <c r="D5700" s="39">
        <v>99</v>
      </c>
      <c r="E5700" s="87">
        <v>1000</v>
      </c>
      <c r="F5700" s="4034"/>
      <c r="I5700"/>
      <c r="J5700"/>
      <c r="K5700"/>
      <c r="L5700"/>
      <c r="M5700"/>
    </row>
    <row r="5701" spans="2:13" x14ac:dyDescent="0.2">
      <c r="B5701" s="4036"/>
      <c r="C5701" s="38" t="s">
        <v>2874</v>
      </c>
      <c r="D5701" s="39">
        <v>180</v>
      </c>
      <c r="E5701" s="87">
        <v>2000</v>
      </c>
      <c r="F5701" s="4034"/>
      <c r="I5701"/>
      <c r="J5701"/>
      <c r="K5701"/>
      <c r="L5701"/>
      <c r="M5701"/>
    </row>
    <row r="5702" spans="2:13" x14ac:dyDescent="0.2">
      <c r="B5702" s="4036"/>
      <c r="C5702" s="38" t="s">
        <v>2875</v>
      </c>
      <c r="D5702" s="39">
        <v>280</v>
      </c>
      <c r="E5702" s="87">
        <v>3000</v>
      </c>
      <c r="F5702" s="4034"/>
      <c r="I5702"/>
      <c r="J5702"/>
      <c r="K5702"/>
      <c r="L5702"/>
      <c r="M5702"/>
    </row>
    <row r="5703" spans="2:13" ht="5.25" customHeight="1" x14ac:dyDescent="0.2">
      <c r="B5703" s="14"/>
      <c r="C5703" s="38"/>
      <c r="D5703" s="38"/>
      <c r="E5703" s="38"/>
      <c r="F5703" s="41"/>
      <c r="I5703"/>
      <c r="J5703"/>
      <c r="K5703"/>
      <c r="L5703"/>
      <c r="M5703"/>
    </row>
    <row r="5704" spans="2:13" x14ac:dyDescent="0.2">
      <c r="B5704" s="4035" t="s">
        <v>340</v>
      </c>
      <c r="C5704" s="38" t="s">
        <v>1488</v>
      </c>
      <c r="D5704" s="39">
        <v>15</v>
      </c>
      <c r="E5704" s="87">
        <v>1000</v>
      </c>
      <c r="F5704" s="4033" t="s">
        <v>1489</v>
      </c>
      <c r="I5704"/>
      <c r="J5704"/>
      <c r="K5704"/>
      <c r="L5704"/>
      <c r="M5704"/>
    </row>
    <row r="5705" spans="2:13" x14ac:dyDescent="0.2">
      <c r="B5705" s="4035"/>
      <c r="C5705" s="38" t="s">
        <v>1490</v>
      </c>
      <c r="D5705" s="39">
        <v>30</v>
      </c>
      <c r="E5705" s="87">
        <v>2000</v>
      </c>
      <c r="F5705" s="4033"/>
      <c r="I5705"/>
      <c r="J5705"/>
      <c r="K5705"/>
      <c r="L5705"/>
      <c r="M5705"/>
    </row>
    <row r="5706" spans="2:13" x14ac:dyDescent="0.2">
      <c r="B5706" s="4035"/>
      <c r="C5706" s="38" t="s">
        <v>1491</v>
      </c>
      <c r="D5706" s="39">
        <v>45</v>
      </c>
      <c r="E5706" s="87">
        <v>3000</v>
      </c>
      <c r="F5706" s="4033"/>
      <c r="I5706"/>
      <c r="J5706"/>
      <c r="K5706"/>
      <c r="L5706"/>
      <c r="M5706"/>
    </row>
    <row r="5707" spans="2:13" x14ac:dyDescent="0.2">
      <c r="B5707" s="4035"/>
      <c r="C5707" s="38" t="s">
        <v>1492</v>
      </c>
      <c r="D5707" s="39">
        <v>75</v>
      </c>
      <c r="E5707" s="87">
        <v>5000</v>
      </c>
      <c r="F5707" s="4033"/>
      <c r="I5707"/>
      <c r="J5707"/>
      <c r="K5707"/>
      <c r="L5707"/>
      <c r="M5707"/>
    </row>
    <row r="5708" spans="2:13" x14ac:dyDescent="0.2">
      <c r="B5708" s="4035"/>
      <c r="C5708" s="38" t="s">
        <v>1493</v>
      </c>
      <c r="D5708" s="39">
        <v>120</v>
      </c>
      <c r="E5708" s="87">
        <v>8000</v>
      </c>
      <c r="F5708" s="4033"/>
      <c r="I5708"/>
      <c r="J5708"/>
      <c r="K5708"/>
      <c r="L5708"/>
      <c r="M5708"/>
    </row>
    <row r="5709" spans="2:13" x14ac:dyDescent="0.2">
      <c r="B5709" s="4035"/>
      <c r="C5709" s="38" t="s">
        <v>1494</v>
      </c>
      <c r="D5709" s="39">
        <v>150</v>
      </c>
      <c r="E5709" s="87">
        <v>10000</v>
      </c>
      <c r="F5709" s="4033"/>
      <c r="I5709"/>
      <c r="J5709"/>
      <c r="K5709"/>
      <c r="L5709"/>
      <c r="M5709"/>
    </row>
    <row r="5710" spans="2:13" x14ac:dyDescent="0.2">
      <c r="B5710" s="4035"/>
      <c r="C5710" s="38" t="s">
        <v>1495</v>
      </c>
      <c r="D5710" s="39">
        <v>225</v>
      </c>
      <c r="E5710" s="87">
        <v>15000</v>
      </c>
      <c r="F5710" s="4033"/>
      <c r="I5710"/>
      <c r="J5710"/>
      <c r="K5710"/>
      <c r="L5710"/>
      <c r="M5710"/>
    </row>
    <row r="5711" spans="2:13" x14ac:dyDescent="0.2">
      <c r="B5711" s="4035"/>
      <c r="C5711" s="38" t="s">
        <v>1496</v>
      </c>
      <c r="D5711" s="39">
        <v>300</v>
      </c>
      <c r="E5711" s="87">
        <v>20000</v>
      </c>
      <c r="F5711" s="4033"/>
      <c r="I5711"/>
      <c r="J5711"/>
      <c r="K5711"/>
      <c r="L5711"/>
      <c r="M5711"/>
    </row>
    <row r="5712" spans="2:13" x14ac:dyDescent="0.2">
      <c r="B5712" s="4035"/>
      <c r="C5712" s="38" t="s">
        <v>1497</v>
      </c>
      <c r="D5712" s="39">
        <v>375</v>
      </c>
      <c r="E5712" s="87">
        <v>25000</v>
      </c>
      <c r="F5712" s="4033"/>
      <c r="I5712"/>
      <c r="J5712"/>
      <c r="K5712"/>
      <c r="L5712"/>
      <c r="M5712"/>
    </row>
    <row r="5713" spans="2:13" x14ac:dyDescent="0.2">
      <c r="B5713" s="4037" t="s">
        <v>71</v>
      </c>
      <c r="C5713" s="38" t="s">
        <v>1722</v>
      </c>
      <c r="D5713" s="39">
        <v>0.22</v>
      </c>
      <c r="E5713" s="87">
        <v>1</v>
      </c>
      <c r="F5713" s="4033"/>
      <c r="I5713"/>
      <c r="J5713"/>
      <c r="K5713"/>
      <c r="L5713"/>
      <c r="M5713"/>
    </row>
    <row r="5714" spans="2:13" x14ac:dyDescent="0.2">
      <c r="B5714" s="4038"/>
      <c r="C5714" s="38" t="s">
        <v>2517</v>
      </c>
      <c r="D5714" s="39">
        <v>0.22</v>
      </c>
      <c r="E5714" s="87" t="s">
        <v>2516</v>
      </c>
      <c r="F5714" s="4033"/>
      <c r="I5714"/>
      <c r="J5714"/>
      <c r="K5714"/>
      <c r="L5714"/>
      <c r="M5714"/>
    </row>
    <row r="5715" spans="2:13" x14ac:dyDescent="0.2">
      <c r="B5715" s="4035" t="s">
        <v>2518</v>
      </c>
      <c r="C5715" s="38" t="s">
        <v>1498</v>
      </c>
      <c r="D5715" s="39">
        <v>29</v>
      </c>
      <c r="E5715" s="87">
        <v>20</v>
      </c>
      <c r="F5715" s="4033"/>
      <c r="I5715"/>
      <c r="J5715"/>
      <c r="K5715"/>
      <c r="L5715"/>
      <c r="M5715"/>
    </row>
    <row r="5716" spans="2:13" x14ac:dyDescent="0.2">
      <c r="B5716" s="4035"/>
      <c r="C5716" s="38" t="s">
        <v>1499</v>
      </c>
      <c r="D5716" s="39">
        <v>39</v>
      </c>
      <c r="E5716" s="87">
        <v>200</v>
      </c>
      <c r="F5716" s="4033"/>
      <c r="I5716"/>
      <c r="J5716"/>
      <c r="K5716"/>
      <c r="L5716"/>
      <c r="M5716"/>
    </row>
    <row r="5717" spans="2:13" x14ac:dyDescent="0.2">
      <c r="B5717" s="4036"/>
      <c r="C5717" s="38" t="s">
        <v>1500</v>
      </c>
      <c r="D5717" s="39">
        <v>49</v>
      </c>
      <c r="E5717" s="87">
        <v>400</v>
      </c>
      <c r="F5717" s="4034"/>
      <c r="I5717"/>
      <c r="J5717"/>
      <c r="K5717"/>
      <c r="L5717"/>
      <c r="M5717"/>
    </row>
    <row r="5718" spans="2:13" x14ac:dyDescent="0.2">
      <c r="B5718" s="4036"/>
      <c r="C5718" s="38" t="s">
        <v>1501</v>
      </c>
      <c r="D5718" s="39">
        <v>79</v>
      </c>
      <c r="E5718" s="87">
        <v>800</v>
      </c>
      <c r="F5718" s="4034"/>
      <c r="I5718"/>
      <c r="J5718"/>
      <c r="K5718"/>
      <c r="L5718"/>
      <c r="M5718"/>
    </row>
    <row r="5719" spans="2:13" x14ac:dyDescent="0.2">
      <c r="B5719" s="4036"/>
      <c r="C5719" s="38" t="s">
        <v>1488</v>
      </c>
      <c r="D5719" s="39">
        <v>99</v>
      </c>
      <c r="E5719" s="87">
        <v>1000</v>
      </c>
      <c r="F5719" s="4034"/>
      <c r="I5719"/>
      <c r="J5719"/>
      <c r="K5719"/>
      <c r="L5719"/>
      <c r="M5719"/>
    </row>
    <row r="5720" spans="2:13" x14ac:dyDescent="0.2">
      <c r="B5720" s="4036"/>
      <c r="C5720" s="38" t="s">
        <v>1490</v>
      </c>
      <c r="D5720" s="39">
        <v>180</v>
      </c>
      <c r="E5720" s="87">
        <v>2000</v>
      </c>
      <c r="F5720" s="4034"/>
      <c r="I5720"/>
      <c r="J5720"/>
      <c r="K5720"/>
      <c r="L5720"/>
      <c r="M5720"/>
    </row>
    <row r="5721" spans="2:13" x14ac:dyDescent="0.2">
      <c r="B5721" s="4036"/>
      <c r="C5721" s="38" t="s">
        <v>1491</v>
      </c>
      <c r="D5721" s="39">
        <v>280</v>
      </c>
      <c r="E5721" s="87">
        <v>3000</v>
      </c>
      <c r="F5721" s="4034"/>
      <c r="I5721"/>
      <c r="J5721"/>
      <c r="K5721"/>
      <c r="L5721"/>
      <c r="M5721"/>
    </row>
    <row r="5722" spans="2:13" ht="5.25" customHeight="1" x14ac:dyDescent="0.2">
      <c r="B5722" s="14"/>
      <c r="C5722" s="38"/>
      <c r="D5722" s="38"/>
      <c r="E5722" s="38"/>
      <c r="F5722" s="41"/>
      <c r="I5722"/>
      <c r="J5722"/>
      <c r="K5722"/>
      <c r="L5722"/>
      <c r="M5722"/>
    </row>
    <row r="5723" spans="2:13" x14ac:dyDescent="0.2">
      <c r="B5723" s="4039" t="s">
        <v>340</v>
      </c>
      <c r="C5723" s="38" t="s">
        <v>1502</v>
      </c>
      <c r="D5723" s="39">
        <v>0.1</v>
      </c>
      <c r="E5723" s="87">
        <v>1</v>
      </c>
      <c r="F5723" s="4045" t="s">
        <v>1726</v>
      </c>
      <c r="I5723"/>
      <c r="J5723"/>
      <c r="K5723"/>
      <c r="L5723"/>
      <c r="M5723"/>
    </row>
    <row r="5724" spans="2:13" x14ac:dyDescent="0.2">
      <c r="B5724" s="4039"/>
      <c r="C5724" s="38" t="s">
        <v>1503</v>
      </c>
      <c r="D5724" s="39">
        <v>0.06</v>
      </c>
      <c r="E5724" s="87">
        <v>1</v>
      </c>
      <c r="F5724" s="4045"/>
      <c r="I5724"/>
      <c r="J5724"/>
      <c r="K5724"/>
      <c r="L5724"/>
      <c r="M5724"/>
    </row>
    <row r="5725" spans="2:13" ht="8.25" customHeight="1" x14ac:dyDescent="0.2">
      <c r="B5725" s="14"/>
      <c r="C5725" s="38"/>
      <c r="D5725" s="38"/>
      <c r="E5725" s="38"/>
      <c r="F5725" s="41"/>
      <c r="I5725"/>
      <c r="J5725"/>
      <c r="K5725"/>
      <c r="L5725"/>
      <c r="M5725"/>
    </row>
    <row r="5726" spans="2:13" x14ac:dyDescent="0.2">
      <c r="B5726" s="4048" t="s">
        <v>1504</v>
      </c>
      <c r="C5726" s="38" t="s">
        <v>1505</v>
      </c>
      <c r="D5726" s="39">
        <v>1000</v>
      </c>
      <c r="E5726" s="38" t="s">
        <v>1506</v>
      </c>
      <c r="F5726" s="4045" t="s">
        <v>1726</v>
      </c>
      <c r="I5726"/>
      <c r="J5726"/>
      <c r="K5726"/>
      <c r="L5726"/>
      <c r="M5726"/>
    </row>
    <row r="5727" spans="2:13" x14ac:dyDescent="0.2">
      <c r="B5727" s="4048"/>
      <c r="C5727" s="38" t="s">
        <v>1507</v>
      </c>
      <c r="D5727" s="39">
        <v>0.03</v>
      </c>
      <c r="E5727" s="87" t="s">
        <v>2493</v>
      </c>
      <c r="F5727" s="4045"/>
      <c r="I5727"/>
      <c r="J5727"/>
      <c r="K5727"/>
      <c r="L5727"/>
      <c r="M5727"/>
    </row>
    <row r="5728" spans="2:13" x14ac:dyDescent="0.2">
      <c r="B5728" s="4048"/>
      <c r="C5728" s="38" t="s">
        <v>1508</v>
      </c>
      <c r="D5728" s="39">
        <v>0.03</v>
      </c>
      <c r="E5728" s="87" t="s">
        <v>2493</v>
      </c>
      <c r="F5728" s="4034"/>
      <c r="I5728"/>
      <c r="J5728"/>
      <c r="K5728"/>
      <c r="L5728"/>
      <c r="M5728"/>
    </row>
    <row r="5729" spans="2:13" x14ac:dyDescent="0.2">
      <c r="B5729" s="4048"/>
      <c r="C5729" s="38" t="s">
        <v>1509</v>
      </c>
      <c r="D5729" s="39">
        <v>0.02</v>
      </c>
      <c r="E5729" s="87" t="s">
        <v>2493</v>
      </c>
      <c r="F5729" s="4034"/>
      <c r="I5729"/>
      <c r="J5729"/>
      <c r="K5729"/>
      <c r="L5729"/>
      <c r="M5729"/>
    </row>
    <row r="5730" spans="2:13" x14ac:dyDescent="0.2">
      <c r="B5730" s="4048"/>
      <c r="C5730" s="38" t="s">
        <v>1510</v>
      </c>
      <c r="D5730" s="39">
        <v>0.02</v>
      </c>
      <c r="E5730" s="87" t="s">
        <v>2493</v>
      </c>
      <c r="F5730" s="4034"/>
      <c r="I5730"/>
      <c r="J5730"/>
      <c r="K5730"/>
      <c r="L5730"/>
      <c r="M5730"/>
    </row>
    <row r="5731" spans="2:13" x14ac:dyDescent="0.2">
      <c r="B5731" s="4048"/>
      <c r="C5731" s="38" t="s">
        <v>1511</v>
      </c>
      <c r="D5731" s="39">
        <v>0.02</v>
      </c>
      <c r="E5731" s="87" t="s">
        <v>2493</v>
      </c>
      <c r="F5731" s="4034"/>
      <c r="I5731"/>
      <c r="J5731"/>
      <c r="K5731"/>
      <c r="L5731"/>
      <c r="M5731"/>
    </row>
    <row r="5732" spans="2:13" x14ac:dyDescent="0.2">
      <c r="B5732" s="4048"/>
      <c r="C5732" s="38" t="s">
        <v>1512</v>
      </c>
      <c r="D5732" s="39">
        <v>0.02</v>
      </c>
      <c r="E5732" s="87" t="s">
        <v>2493</v>
      </c>
      <c r="F5732" s="4034"/>
      <c r="I5732"/>
      <c r="J5732"/>
      <c r="K5732"/>
      <c r="L5732"/>
      <c r="M5732"/>
    </row>
    <row r="5733" spans="2:13" ht="13.5" thickBot="1" x14ac:dyDescent="0.25">
      <c r="B5733" s="4049"/>
      <c r="C5733" s="51" t="s">
        <v>1513</v>
      </c>
      <c r="D5733" s="111">
        <v>0.01</v>
      </c>
      <c r="E5733" s="88" t="s">
        <v>2493</v>
      </c>
      <c r="F5733" s="4095"/>
      <c r="I5733"/>
      <c r="J5733"/>
      <c r="K5733"/>
      <c r="L5733"/>
      <c r="M5733"/>
    </row>
    <row r="5734" spans="2:13" ht="13.5" thickBot="1" x14ac:dyDescent="0.25">
      <c r="B5734" s="3" t="s">
        <v>52</v>
      </c>
      <c r="C5734" s="4"/>
      <c r="D5734" s="4"/>
      <c r="E5734" s="4"/>
      <c r="F5734" s="5"/>
    </row>
    <row r="5735" spans="2:13" ht="13.5" thickTop="1" x14ac:dyDescent="0.2">
      <c r="B5735" s="249" t="str">
        <f>+B5585</f>
        <v>.</v>
      </c>
    </row>
    <row r="5736" spans="2:13" ht="13.5" thickBot="1" x14ac:dyDescent="0.25"/>
    <row r="5737" spans="2:13" ht="13.5" thickTop="1" x14ac:dyDescent="0.2">
      <c r="B5737" s="4096" t="s">
        <v>1293</v>
      </c>
      <c r="C5737" s="4097"/>
      <c r="D5737" s="4097"/>
      <c r="E5737" s="4097"/>
      <c r="F5737" s="4098"/>
    </row>
    <row r="5738" spans="2:13" ht="13.5" thickBot="1" x14ac:dyDescent="0.25">
      <c r="B5738" s="4099" t="s">
        <v>1227</v>
      </c>
      <c r="C5738" s="4100"/>
      <c r="D5738" s="4100"/>
      <c r="E5738" s="4100"/>
      <c r="F5738" s="4101"/>
    </row>
    <row r="5739" spans="2:13" x14ac:dyDescent="0.2">
      <c r="B5739" s="36" t="s">
        <v>1821</v>
      </c>
      <c r="C5739" s="37" t="s">
        <v>1162</v>
      </c>
      <c r="D5739" s="37" t="s">
        <v>1160</v>
      </c>
      <c r="E5739" s="37" t="s">
        <v>1228</v>
      </c>
      <c r="F5739" s="190" t="s">
        <v>1226</v>
      </c>
      <c r="H5739"/>
      <c r="I5739"/>
      <c r="J5739"/>
      <c r="K5739"/>
      <c r="L5739"/>
    </row>
    <row r="5740" spans="2:13" x14ac:dyDescent="0.2">
      <c r="B5740" s="4046" t="s">
        <v>1514</v>
      </c>
      <c r="C5740" s="38" t="s">
        <v>1515</v>
      </c>
      <c r="D5740" s="39">
        <v>19.989999999999998</v>
      </c>
      <c r="E5740" s="38" t="s">
        <v>1516</v>
      </c>
      <c r="F5740" s="4102" t="s">
        <v>1713</v>
      </c>
      <c r="H5740"/>
      <c r="I5740"/>
      <c r="J5740"/>
      <c r="K5740"/>
      <c r="L5740"/>
    </row>
    <row r="5741" spans="2:13" x14ac:dyDescent="0.2">
      <c r="B5741" s="4113"/>
      <c r="C5741" s="38" t="s">
        <v>1517</v>
      </c>
      <c r="D5741" s="39">
        <v>19.989999999999998</v>
      </c>
      <c r="E5741" s="38" t="s">
        <v>1516</v>
      </c>
      <c r="F5741" s="4103"/>
      <c r="H5741"/>
      <c r="I5741"/>
      <c r="J5741"/>
      <c r="K5741"/>
      <c r="L5741"/>
    </row>
    <row r="5742" spans="2:13" x14ac:dyDescent="0.2">
      <c r="B5742" s="4047"/>
      <c r="C5742" s="38" t="s">
        <v>2437</v>
      </c>
      <c r="D5742" s="39">
        <v>29.99</v>
      </c>
      <c r="E5742" s="38" t="s">
        <v>1516</v>
      </c>
      <c r="F5742" s="4104"/>
      <c r="H5742"/>
      <c r="I5742"/>
      <c r="J5742"/>
      <c r="K5742"/>
      <c r="L5742"/>
    </row>
    <row r="5743" spans="2:13" x14ac:dyDescent="0.2">
      <c r="B5743" s="241"/>
      <c r="C5743" s="38"/>
      <c r="D5743" s="39"/>
      <c r="E5743" s="38"/>
      <c r="F5743" s="94"/>
      <c r="H5743"/>
      <c r="I5743"/>
      <c r="J5743"/>
      <c r="K5743"/>
      <c r="L5743"/>
    </row>
    <row r="5744" spans="2:13" x14ac:dyDescent="0.2">
      <c r="B5744" s="4115" t="s">
        <v>1514</v>
      </c>
      <c r="C5744" s="38" t="s">
        <v>2438</v>
      </c>
      <c r="D5744" s="39">
        <v>13.38</v>
      </c>
      <c r="E5744" s="38" t="s">
        <v>2439</v>
      </c>
      <c r="F5744" s="4107" t="s">
        <v>336</v>
      </c>
      <c r="H5744"/>
      <c r="I5744"/>
      <c r="J5744"/>
      <c r="K5744"/>
      <c r="L5744"/>
    </row>
    <row r="5745" spans="2:13" x14ac:dyDescent="0.2">
      <c r="B5745" s="4116"/>
      <c r="C5745" s="38" t="s">
        <v>2440</v>
      </c>
      <c r="D5745" s="39">
        <v>17.850000000000001</v>
      </c>
      <c r="E5745" s="38" t="s">
        <v>2441</v>
      </c>
      <c r="F5745" s="4108"/>
      <c r="H5745"/>
      <c r="I5745"/>
      <c r="J5745"/>
      <c r="K5745"/>
      <c r="L5745"/>
    </row>
    <row r="5746" spans="2:13" x14ac:dyDescent="0.2">
      <c r="B5746" s="4117"/>
      <c r="C5746" s="38" t="s">
        <v>2442</v>
      </c>
      <c r="D5746" s="39">
        <v>26.78</v>
      </c>
      <c r="E5746" s="38" t="s">
        <v>2443</v>
      </c>
      <c r="F5746" s="4109"/>
      <c r="H5746"/>
      <c r="I5746"/>
      <c r="J5746"/>
      <c r="K5746"/>
      <c r="L5746"/>
    </row>
    <row r="5747" spans="2:13" x14ac:dyDescent="0.2">
      <c r="B5747" s="223"/>
      <c r="C5747" s="38"/>
      <c r="D5747" s="39"/>
      <c r="E5747" s="38"/>
      <c r="F5747" s="94"/>
      <c r="H5747"/>
      <c r="I5747"/>
      <c r="J5747"/>
      <c r="K5747"/>
      <c r="L5747"/>
    </row>
    <row r="5748" spans="2:13" x14ac:dyDescent="0.2">
      <c r="B5748" s="4046" t="s">
        <v>1518</v>
      </c>
      <c r="C5748" s="38" t="s">
        <v>1519</v>
      </c>
      <c r="D5748" s="39">
        <v>19.989999999999998</v>
      </c>
      <c r="E5748" s="38" t="s">
        <v>1516</v>
      </c>
      <c r="F5748" s="192" t="s">
        <v>1520</v>
      </c>
      <c r="H5748"/>
      <c r="I5748"/>
      <c r="J5748"/>
      <c r="K5748"/>
      <c r="L5748"/>
    </row>
    <row r="5749" spans="2:13" ht="25.5" x14ac:dyDescent="0.2">
      <c r="B5749" s="4047"/>
      <c r="C5749" s="38" t="s">
        <v>1521</v>
      </c>
      <c r="D5749" s="39">
        <v>19.989999999999998</v>
      </c>
      <c r="E5749" s="38" t="s">
        <v>1516</v>
      </c>
      <c r="F5749" s="94" t="s">
        <v>1522</v>
      </c>
      <c r="H5749"/>
      <c r="I5749"/>
      <c r="J5749"/>
      <c r="K5749"/>
      <c r="L5749"/>
    </row>
    <row r="5750" spans="2:13" x14ac:dyDescent="0.2">
      <c r="B5750" s="50"/>
      <c r="C5750" s="38"/>
      <c r="D5750" s="39"/>
      <c r="E5750" s="38"/>
      <c r="F5750" s="94"/>
      <c r="H5750"/>
      <c r="I5750"/>
      <c r="J5750"/>
      <c r="K5750"/>
      <c r="L5750"/>
    </row>
    <row r="5751" spans="2:13" x14ac:dyDescent="0.2">
      <c r="B5751" s="4046" t="s">
        <v>2444</v>
      </c>
      <c r="C5751" s="38" t="s">
        <v>1523</v>
      </c>
      <c r="D5751" s="39">
        <v>19.989999999999998</v>
      </c>
      <c r="E5751" s="38" t="s">
        <v>1516</v>
      </c>
      <c r="F5751" s="4167" t="s">
        <v>1713</v>
      </c>
      <c r="H5751"/>
      <c r="I5751"/>
      <c r="J5751"/>
      <c r="K5751"/>
      <c r="L5751"/>
    </row>
    <row r="5752" spans="2:13" x14ac:dyDescent="0.2">
      <c r="B5752" s="4047"/>
      <c r="C5752" s="38" t="s">
        <v>1524</v>
      </c>
      <c r="D5752" s="39">
        <v>19.989999999999998</v>
      </c>
      <c r="E5752" s="38" t="s">
        <v>1516</v>
      </c>
      <c r="F5752" s="4168"/>
      <c r="H5752"/>
      <c r="I5752"/>
      <c r="J5752"/>
      <c r="K5752"/>
      <c r="L5752"/>
    </row>
    <row r="5753" spans="2:13" ht="21.75" customHeight="1" x14ac:dyDescent="0.2">
      <c r="B5753" s="4164" t="s">
        <v>331</v>
      </c>
      <c r="C5753" s="4165"/>
      <c r="D5753" s="4165"/>
      <c r="E5753" s="4165"/>
      <c r="F5753" s="4166"/>
      <c r="H5753"/>
      <c r="I5753"/>
      <c r="J5753"/>
      <c r="K5753"/>
      <c r="L5753"/>
      <c r="M5753"/>
    </row>
    <row r="5754" spans="2:13" x14ac:dyDescent="0.2">
      <c r="B5754" s="49" t="s">
        <v>40</v>
      </c>
      <c r="C5754" s="38"/>
      <c r="D5754" s="38"/>
      <c r="E5754" s="38"/>
      <c r="F5754" s="41"/>
      <c r="H5754"/>
      <c r="I5754"/>
      <c r="J5754"/>
      <c r="K5754"/>
      <c r="L5754"/>
      <c r="M5754"/>
    </row>
    <row r="5755" spans="2:13" x14ac:dyDescent="0.2">
      <c r="B5755" s="4048" t="s">
        <v>1724</v>
      </c>
      <c r="C5755" s="38" t="s">
        <v>1725</v>
      </c>
      <c r="D5755" s="39">
        <v>3</v>
      </c>
      <c r="E5755" s="38">
        <v>5</v>
      </c>
      <c r="F5755" s="4045" t="s">
        <v>1726</v>
      </c>
      <c r="H5755"/>
      <c r="I5755"/>
      <c r="J5755"/>
      <c r="K5755"/>
      <c r="L5755"/>
      <c r="M5755"/>
    </row>
    <row r="5756" spans="2:13" x14ac:dyDescent="0.2">
      <c r="B5756" s="4048"/>
      <c r="C5756" s="38" t="s">
        <v>1727</v>
      </c>
      <c r="D5756" s="39">
        <v>5</v>
      </c>
      <c r="E5756" s="38">
        <v>10</v>
      </c>
      <c r="F5756" s="4045"/>
      <c r="H5756"/>
      <c r="I5756"/>
      <c r="J5756"/>
      <c r="K5756"/>
      <c r="L5756"/>
      <c r="M5756"/>
    </row>
    <row r="5757" spans="2:13" x14ac:dyDescent="0.2">
      <c r="B5757" s="4048"/>
      <c r="C5757" s="38" t="s">
        <v>1728</v>
      </c>
      <c r="D5757" s="39">
        <v>10</v>
      </c>
      <c r="E5757" s="38">
        <v>25</v>
      </c>
      <c r="F5757" s="4045"/>
      <c r="H5757"/>
      <c r="I5757"/>
      <c r="J5757"/>
      <c r="K5757"/>
      <c r="L5757"/>
      <c r="M5757"/>
    </row>
    <row r="5758" spans="2:13" x14ac:dyDescent="0.2">
      <c r="B5758" s="4048"/>
      <c r="C5758" s="38" t="s">
        <v>1729</v>
      </c>
      <c r="D5758" s="39">
        <v>15</v>
      </c>
      <c r="E5758" s="38">
        <v>60</v>
      </c>
      <c r="F5758" s="4045"/>
      <c r="H5758"/>
      <c r="I5758"/>
      <c r="J5758"/>
      <c r="K5758"/>
      <c r="L5758"/>
      <c r="M5758"/>
    </row>
    <row r="5759" spans="2:13" x14ac:dyDescent="0.2">
      <c r="B5759" s="4048"/>
      <c r="C5759" s="38" t="s">
        <v>1730</v>
      </c>
      <c r="D5759" s="39">
        <v>20</v>
      </c>
      <c r="E5759" s="38">
        <v>100</v>
      </c>
      <c r="F5759" s="4045"/>
      <c r="H5759"/>
      <c r="I5759"/>
      <c r="J5759"/>
      <c r="K5759"/>
      <c r="L5759"/>
      <c r="M5759"/>
    </row>
    <row r="5760" spans="2:13" x14ac:dyDescent="0.2">
      <c r="B5760" s="4048"/>
      <c r="C5760" s="38" t="s">
        <v>1731</v>
      </c>
      <c r="D5760" s="39">
        <v>25</v>
      </c>
      <c r="E5760" s="38">
        <v>150</v>
      </c>
      <c r="F5760" s="4045"/>
      <c r="I5760"/>
      <c r="J5760"/>
      <c r="K5760"/>
      <c r="L5760"/>
      <c r="M5760"/>
    </row>
    <row r="5761" spans="2:13" x14ac:dyDescent="0.2">
      <c r="B5761" s="4048"/>
      <c r="C5761" s="38" t="s">
        <v>1734</v>
      </c>
      <c r="D5761" s="39">
        <v>30</v>
      </c>
      <c r="E5761" s="38">
        <v>200</v>
      </c>
      <c r="F5761" s="4045"/>
      <c r="I5761"/>
      <c r="J5761"/>
      <c r="K5761"/>
      <c r="L5761"/>
      <c r="M5761"/>
    </row>
    <row r="5762" spans="2:13" x14ac:dyDescent="0.2">
      <c r="B5762" s="4048"/>
      <c r="C5762" s="38" t="s">
        <v>1735</v>
      </c>
      <c r="D5762" s="39">
        <v>35</v>
      </c>
      <c r="E5762" s="38">
        <v>500</v>
      </c>
      <c r="F5762" s="4045"/>
      <c r="I5762"/>
      <c r="J5762"/>
      <c r="K5762"/>
      <c r="L5762"/>
      <c r="M5762"/>
    </row>
    <row r="5763" spans="2:13" x14ac:dyDescent="0.2">
      <c r="B5763" s="4048"/>
      <c r="C5763" s="38" t="s">
        <v>1736</v>
      </c>
      <c r="D5763" s="39">
        <v>40</v>
      </c>
      <c r="E5763" s="38">
        <v>1024</v>
      </c>
      <c r="F5763" s="4045"/>
      <c r="I5763"/>
      <c r="J5763"/>
      <c r="K5763"/>
      <c r="L5763"/>
      <c r="M5763"/>
    </row>
    <row r="5764" spans="2:13" ht="13.5" thickBot="1" x14ac:dyDescent="0.25">
      <c r="B5764" s="4048"/>
      <c r="C5764" s="38" t="s">
        <v>330</v>
      </c>
      <c r="D5764" s="39">
        <v>49</v>
      </c>
      <c r="E5764" s="38" t="s">
        <v>1737</v>
      </c>
      <c r="F5764" s="4045"/>
      <c r="I5764"/>
      <c r="J5764"/>
      <c r="K5764"/>
      <c r="L5764"/>
      <c r="M5764"/>
    </row>
    <row r="5765" spans="2:13" ht="5.25" customHeight="1" thickBot="1" x14ac:dyDescent="0.25">
      <c r="B5765" s="193"/>
      <c r="C5765" s="194"/>
      <c r="D5765" s="195"/>
      <c r="E5765" s="194"/>
      <c r="F5765" s="196"/>
      <c r="I5765"/>
      <c r="J5765"/>
      <c r="K5765"/>
      <c r="L5765"/>
      <c r="M5765"/>
    </row>
    <row r="5766" spans="2:13" x14ac:dyDescent="0.2">
      <c r="B5766" s="4157" t="s">
        <v>1724</v>
      </c>
      <c r="C5766" s="48" t="s">
        <v>41</v>
      </c>
      <c r="D5766" s="112" t="s">
        <v>42</v>
      </c>
      <c r="E5766" s="48" t="s">
        <v>43</v>
      </c>
      <c r="F5766" s="4156" t="s">
        <v>44</v>
      </c>
      <c r="I5766"/>
      <c r="J5766"/>
      <c r="K5766"/>
      <c r="L5766"/>
      <c r="M5766"/>
    </row>
    <row r="5767" spans="2:13" x14ac:dyDescent="0.2">
      <c r="B5767" s="4047"/>
      <c r="C5767" s="38" t="s">
        <v>45</v>
      </c>
      <c r="D5767" s="93">
        <v>25</v>
      </c>
      <c r="E5767" s="92" t="s">
        <v>370</v>
      </c>
      <c r="F5767" s="4104"/>
      <c r="I5767"/>
      <c r="J5767"/>
      <c r="K5767"/>
      <c r="L5767"/>
      <c r="M5767"/>
    </row>
    <row r="5768" spans="2:13" x14ac:dyDescent="0.2">
      <c r="B5768" s="4047"/>
      <c r="C5768" s="38" t="s">
        <v>46</v>
      </c>
      <c r="D5768" s="93">
        <v>39</v>
      </c>
      <c r="E5768" s="38" t="s">
        <v>47</v>
      </c>
      <c r="F5768" s="4104"/>
      <c r="I5768"/>
      <c r="J5768"/>
      <c r="K5768"/>
      <c r="L5768"/>
      <c r="M5768"/>
    </row>
    <row r="5769" spans="2:13" ht="12.75" customHeight="1" x14ac:dyDescent="0.2">
      <c r="B5769" s="4048"/>
      <c r="C5769" s="38" t="s">
        <v>48</v>
      </c>
      <c r="D5769" s="39">
        <v>45</v>
      </c>
      <c r="E5769" s="38" t="s">
        <v>49</v>
      </c>
      <c r="F5769" s="4045"/>
      <c r="I5769"/>
      <c r="J5769"/>
      <c r="K5769"/>
      <c r="L5769"/>
      <c r="M5769"/>
    </row>
    <row r="5770" spans="2:13" x14ac:dyDescent="0.2">
      <c r="B5770" s="4048"/>
      <c r="C5770" s="38" t="s">
        <v>50</v>
      </c>
      <c r="D5770" s="39">
        <v>49</v>
      </c>
      <c r="E5770" s="38" t="s">
        <v>51</v>
      </c>
      <c r="F5770" s="4045"/>
      <c r="I5770"/>
      <c r="J5770"/>
      <c r="K5770"/>
      <c r="L5770"/>
      <c r="M5770"/>
    </row>
    <row r="5771" spans="2:13" x14ac:dyDescent="0.2">
      <c r="B5771" s="4048"/>
      <c r="C5771" s="38" t="s">
        <v>55</v>
      </c>
      <c r="D5771" s="39">
        <v>79</v>
      </c>
      <c r="E5771" s="38" t="s">
        <v>56</v>
      </c>
      <c r="F5771" s="4045"/>
      <c r="H5771"/>
      <c r="I5771"/>
      <c r="J5771"/>
      <c r="K5771"/>
      <c r="L5771"/>
      <c r="M5771"/>
    </row>
    <row r="5772" spans="2:13" x14ac:dyDescent="0.2">
      <c r="B5772" s="4048"/>
      <c r="C5772" s="38" t="s">
        <v>57</v>
      </c>
      <c r="D5772" s="39">
        <v>99</v>
      </c>
      <c r="E5772" s="38" t="s">
        <v>58</v>
      </c>
      <c r="F5772" s="4045"/>
      <c r="H5772"/>
      <c r="I5772"/>
      <c r="J5772"/>
      <c r="K5772"/>
      <c r="L5772"/>
      <c r="M5772"/>
    </row>
    <row r="5773" spans="2:13" x14ac:dyDescent="0.2">
      <c r="B5773" s="4048"/>
      <c r="C5773" s="38" t="s">
        <v>59</v>
      </c>
      <c r="D5773" s="39">
        <v>180</v>
      </c>
      <c r="E5773" s="38" t="s">
        <v>60</v>
      </c>
      <c r="F5773" s="4045"/>
      <c r="H5773"/>
      <c r="I5773"/>
      <c r="J5773"/>
      <c r="K5773"/>
      <c r="L5773"/>
    </row>
    <row r="5774" spans="2:13" ht="13.5" thickBot="1" x14ac:dyDescent="0.25">
      <c r="B5774" s="4049"/>
      <c r="C5774" s="51" t="s">
        <v>61</v>
      </c>
      <c r="D5774" s="111">
        <v>280</v>
      </c>
      <c r="E5774" s="51" t="s">
        <v>62</v>
      </c>
      <c r="F5774" s="4155"/>
      <c r="H5774"/>
      <c r="I5774"/>
      <c r="J5774"/>
      <c r="K5774"/>
      <c r="L5774"/>
    </row>
    <row r="5775" spans="2:13" ht="5.25" customHeight="1" thickBot="1" x14ac:dyDescent="0.25">
      <c r="B5775" s="159"/>
      <c r="C5775" s="160"/>
      <c r="D5775" s="161"/>
      <c r="E5775" s="160"/>
      <c r="F5775" s="197"/>
      <c r="H5775"/>
      <c r="I5775"/>
      <c r="J5775"/>
      <c r="K5775"/>
      <c r="L5775"/>
    </row>
    <row r="5776" spans="2:13" x14ac:dyDescent="0.2">
      <c r="B5776" s="4040" t="s">
        <v>1724</v>
      </c>
      <c r="C5776" s="206" t="s">
        <v>157</v>
      </c>
      <c r="D5776" s="101">
        <v>3</v>
      </c>
      <c r="E5776" s="48" t="s">
        <v>158</v>
      </c>
      <c r="F5776" s="4156" t="s">
        <v>1229</v>
      </c>
    </row>
    <row r="5777" spans="2:12" x14ac:dyDescent="0.2">
      <c r="B5777" s="4041"/>
      <c r="C5777" s="200" t="s">
        <v>329</v>
      </c>
      <c r="D5777" s="201">
        <v>2E-3</v>
      </c>
      <c r="E5777" s="92"/>
      <c r="F5777" s="4104"/>
    </row>
    <row r="5778" spans="2:12" x14ac:dyDescent="0.2">
      <c r="B5778" s="4041"/>
      <c r="C5778" s="89" t="s">
        <v>159</v>
      </c>
      <c r="D5778" s="95">
        <v>5</v>
      </c>
      <c r="E5778" s="38" t="s">
        <v>160</v>
      </c>
      <c r="F5778" s="4045"/>
    </row>
    <row r="5779" spans="2:12" x14ac:dyDescent="0.2">
      <c r="B5779" s="4041"/>
      <c r="C5779" s="200" t="s">
        <v>329</v>
      </c>
      <c r="D5779" s="95">
        <v>2E-3</v>
      </c>
      <c r="E5779" s="38"/>
      <c r="F5779" s="4045"/>
    </row>
    <row r="5780" spans="2:12" ht="13.5" thickBot="1" x14ac:dyDescent="0.25">
      <c r="B5780" s="4163"/>
      <c r="C5780" s="207" t="s">
        <v>161</v>
      </c>
      <c r="D5780" s="208">
        <v>4.4999999999999997E-3</v>
      </c>
      <c r="E5780" s="51" t="s">
        <v>162</v>
      </c>
      <c r="F5780" s="4155"/>
    </row>
    <row r="5781" spans="2:12" ht="26.25" thickBot="1" x14ac:dyDescent="0.25">
      <c r="B5781" s="159" t="s">
        <v>1724</v>
      </c>
      <c r="C5781" s="160" t="s">
        <v>1739</v>
      </c>
      <c r="D5781" s="204">
        <v>19.989999999999998</v>
      </c>
      <c r="E5781" s="203" t="s">
        <v>1737</v>
      </c>
      <c r="F5781" s="205" t="s">
        <v>1740</v>
      </c>
    </row>
    <row r="5782" spans="2:12" ht="6" customHeight="1" thickBot="1" x14ac:dyDescent="0.25">
      <c r="B5782" s="202"/>
      <c r="C5782" s="203"/>
      <c r="D5782" s="204"/>
      <c r="E5782" s="203"/>
      <c r="F5782" s="205"/>
      <c r="H5782"/>
      <c r="I5782"/>
      <c r="J5782"/>
      <c r="K5782"/>
      <c r="L5782"/>
    </row>
    <row r="5783" spans="2:12" x14ac:dyDescent="0.2">
      <c r="B5783" s="4040" t="s">
        <v>1711</v>
      </c>
      <c r="C5783" s="48" t="s">
        <v>1712</v>
      </c>
      <c r="D5783" s="63">
        <v>19</v>
      </c>
      <c r="E5783" s="48">
        <v>200</v>
      </c>
      <c r="F5783" s="4156" t="s">
        <v>1713</v>
      </c>
      <c r="H5783"/>
      <c r="I5783"/>
      <c r="J5783"/>
      <c r="K5783"/>
      <c r="L5783"/>
    </row>
    <row r="5784" spans="2:12" x14ac:dyDescent="0.2">
      <c r="B5784" s="4041"/>
      <c r="C5784" s="38" t="s">
        <v>1714</v>
      </c>
      <c r="D5784" s="39">
        <v>29</v>
      </c>
      <c r="E5784" s="38">
        <v>400</v>
      </c>
      <c r="F5784" s="4045"/>
      <c r="H5784"/>
      <c r="I5784"/>
      <c r="J5784"/>
      <c r="K5784"/>
      <c r="L5784"/>
    </row>
    <row r="5785" spans="2:12" x14ac:dyDescent="0.2">
      <c r="B5785" s="4041"/>
      <c r="C5785" s="38" t="s">
        <v>1715</v>
      </c>
      <c r="D5785" s="39">
        <v>49</v>
      </c>
      <c r="E5785" s="38">
        <v>800</v>
      </c>
      <c r="F5785" s="4045"/>
      <c r="H5785"/>
      <c r="I5785"/>
      <c r="J5785"/>
      <c r="K5785"/>
      <c r="L5785"/>
    </row>
    <row r="5786" spans="2:12" x14ac:dyDescent="0.2">
      <c r="B5786" s="4041"/>
      <c r="C5786" s="38" t="s">
        <v>1716</v>
      </c>
      <c r="D5786" s="39">
        <v>59</v>
      </c>
      <c r="E5786" s="38">
        <v>1500</v>
      </c>
      <c r="F5786" s="4045"/>
      <c r="H5786"/>
      <c r="I5786"/>
      <c r="J5786"/>
      <c r="K5786"/>
      <c r="L5786"/>
    </row>
    <row r="5787" spans="2:12" x14ac:dyDescent="0.2">
      <c r="B5787" s="4041"/>
      <c r="C5787" s="38" t="s">
        <v>1717</v>
      </c>
      <c r="D5787" s="39">
        <v>29</v>
      </c>
      <c r="E5787" s="38">
        <v>500</v>
      </c>
      <c r="F5787" s="4045"/>
      <c r="H5787"/>
      <c r="I5787"/>
      <c r="J5787"/>
      <c r="K5787"/>
      <c r="L5787"/>
    </row>
    <row r="5788" spans="2:12" x14ac:dyDescent="0.2">
      <c r="B5788" s="4041"/>
      <c r="C5788" s="38" t="s">
        <v>1718</v>
      </c>
      <c r="D5788" s="39">
        <v>49</v>
      </c>
      <c r="E5788" s="38">
        <v>1000</v>
      </c>
      <c r="F5788" s="4045"/>
      <c r="H5788"/>
      <c r="I5788"/>
      <c r="J5788"/>
      <c r="K5788"/>
      <c r="L5788"/>
    </row>
    <row r="5789" spans="2:12" x14ac:dyDescent="0.2">
      <c r="B5789" s="4041"/>
      <c r="C5789" s="38" t="s">
        <v>1719</v>
      </c>
      <c r="D5789" s="39">
        <v>59</v>
      </c>
      <c r="E5789" s="38">
        <v>2000</v>
      </c>
      <c r="F5789" s="4045"/>
      <c r="H5789"/>
      <c r="I5789"/>
      <c r="J5789"/>
      <c r="K5789"/>
      <c r="L5789"/>
    </row>
    <row r="5790" spans="2:12" ht="13.5" thickBot="1" x14ac:dyDescent="0.25">
      <c r="B5790" s="4041"/>
      <c r="C5790" s="51" t="s">
        <v>1719</v>
      </c>
      <c r="D5790" s="111">
        <v>59</v>
      </c>
      <c r="E5790" s="88" t="s">
        <v>1720</v>
      </c>
      <c r="F5790" s="4155"/>
      <c r="H5790"/>
      <c r="I5790"/>
      <c r="J5790"/>
      <c r="K5790"/>
      <c r="L5790"/>
    </row>
    <row r="5791" spans="2:12" x14ac:dyDescent="0.2">
      <c r="B5791" s="4041"/>
      <c r="C5791" s="38" t="s">
        <v>2445</v>
      </c>
      <c r="D5791" s="39">
        <v>2.67</v>
      </c>
      <c r="E5791" s="38" t="s">
        <v>2446</v>
      </c>
      <c r="F5791" s="4043" t="s">
        <v>336</v>
      </c>
      <c r="H5791"/>
      <c r="I5791"/>
      <c r="J5791"/>
      <c r="K5791"/>
      <c r="L5791"/>
    </row>
    <row r="5792" spans="2:12" x14ac:dyDescent="0.2">
      <c r="B5792" s="4041"/>
      <c r="C5792" s="38" t="s">
        <v>2447</v>
      </c>
      <c r="D5792" s="39">
        <v>17.86</v>
      </c>
      <c r="E5792" s="38" t="s">
        <v>2448</v>
      </c>
      <c r="F5792" s="4043"/>
      <c r="H5792"/>
      <c r="I5792"/>
      <c r="J5792"/>
      <c r="K5792"/>
      <c r="L5792"/>
    </row>
    <row r="5793" spans="2:12" x14ac:dyDescent="0.2">
      <c r="B5793" s="4041"/>
      <c r="C5793" s="38" t="s">
        <v>129</v>
      </c>
      <c r="D5793" s="39">
        <v>32.14</v>
      </c>
      <c r="E5793" s="38" t="s">
        <v>130</v>
      </c>
      <c r="F5793" s="4105"/>
      <c r="H5793"/>
      <c r="I5793"/>
      <c r="J5793"/>
      <c r="K5793"/>
      <c r="L5793"/>
    </row>
    <row r="5794" spans="2:12" ht="13.5" thickBot="1" x14ac:dyDescent="0.25">
      <c r="B5794" s="202"/>
      <c r="C5794" s="203"/>
      <c r="D5794" s="204"/>
      <c r="E5794" s="215"/>
      <c r="F5794" s="205"/>
      <c r="H5794"/>
      <c r="I5794"/>
      <c r="J5794"/>
      <c r="K5794"/>
      <c r="L5794"/>
    </row>
    <row r="5795" spans="2:12" x14ac:dyDescent="0.2">
      <c r="B5795" s="4110" t="s">
        <v>131</v>
      </c>
      <c r="C5795" s="48" t="s">
        <v>132</v>
      </c>
      <c r="D5795" s="63">
        <v>79</v>
      </c>
      <c r="E5795" s="48" t="s">
        <v>1516</v>
      </c>
      <c r="F5795" s="4161" t="s">
        <v>133</v>
      </c>
      <c r="H5795"/>
      <c r="I5795"/>
      <c r="J5795"/>
      <c r="K5795"/>
      <c r="L5795"/>
    </row>
    <row r="5796" spans="2:12" ht="13.5" thickBot="1" x14ac:dyDescent="0.25">
      <c r="B5796" s="4111"/>
      <c r="C5796" s="51" t="s">
        <v>134</v>
      </c>
      <c r="D5796" s="111">
        <v>99</v>
      </c>
      <c r="E5796" s="51" t="s">
        <v>1516</v>
      </c>
      <c r="F5796" s="4162"/>
      <c r="H5796"/>
      <c r="I5796"/>
      <c r="J5796"/>
      <c r="K5796"/>
      <c r="L5796"/>
    </row>
    <row r="5797" spans="2:12" x14ac:dyDescent="0.2">
      <c r="B5797" s="242"/>
      <c r="C5797" s="212"/>
      <c r="D5797" s="213"/>
      <c r="E5797" s="214"/>
      <c r="F5797" s="198"/>
      <c r="H5797"/>
      <c r="I5797"/>
      <c r="J5797"/>
      <c r="K5797"/>
      <c r="L5797"/>
    </row>
    <row r="5798" spans="2:12" x14ac:dyDescent="0.2">
      <c r="B5798" s="21" t="s">
        <v>1721</v>
      </c>
      <c r="C5798" s="92" t="s">
        <v>1722</v>
      </c>
      <c r="D5798" s="201">
        <v>4.4999999999999997E-3</v>
      </c>
      <c r="E5798" s="209" t="s">
        <v>1525</v>
      </c>
      <c r="F5798" s="210" t="s">
        <v>1726</v>
      </c>
      <c r="H5798"/>
      <c r="I5798"/>
      <c r="J5798"/>
      <c r="K5798"/>
      <c r="L5798"/>
    </row>
    <row r="5799" spans="2:12" x14ac:dyDescent="0.2">
      <c r="B5799" s="14"/>
      <c r="C5799" s="38"/>
      <c r="D5799" s="38"/>
      <c r="E5799" s="38"/>
      <c r="F5799" s="41"/>
      <c r="H5799"/>
      <c r="I5799"/>
      <c r="J5799"/>
      <c r="K5799"/>
      <c r="L5799"/>
    </row>
    <row r="5800" spans="2:12" x14ac:dyDescent="0.2">
      <c r="B5800" s="4048" t="s">
        <v>1526</v>
      </c>
      <c r="C5800" s="38" t="s">
        <v>1531</v>
      </c>
      <c r="D5800" s="39">
        <v>5</v>
      </c>
      <c r="E5800" s="87" t="s">
        <v>1532</v>
      </c>
      <c r="F5800" s="4045" t="s">
        <v>1533</v>
      </c>
      <c r="H5800"/>
      <c r="I5800"/>
      <c r="J5800"/>
      <c r="K5800"/>
      <c r="L5800"/>
    </row>
    <row r="5801" spans="2:12" x14ac:dyDescent="0.2">
      <c r="B5801" s="4048"/>
      <c r="C5801" s="38" t="s">
        <v>1534</v>
      </c>
      <c r="D5801" s="39">
        <v>1.2</v>
      </c>
      <c r="E5801" s="87" t="s">
        <v>1535</v>
      </c>
      <c r="F5801" s="4045"/>
      <c r="H5801"/>
      <c r="I5801"/>
      <c r="J5801"/>
      <c r="K5801"/>
      <c r="L5801"/>
    </row>
    <row r="5802" spans="2:12" x14ac:dyDescent="0.2">
      <c r="B5802" s="4048"/>
      <c r="C5802" s="38" t="s">
        <v>1536</v>
      </c>
      <c r="D5802" s="39">
        <v>1.1000000000000001</v>
      </c>
      <c r="E5802" s="87" t="s">
        <v>1535</v>
      </c>
      <c r="F5802" s="4045"/>
      <c r="H5802"/>
      <c r="I5802"/>
      <c r="J5802"/>
      <c r="K5802"/>
      <c r="L5802"/>
    </row>
    <row r="5803" spans="2:12" x14ac:dyDescent="0.2">
      <c r="B5803" s="4048"/>
      <c r="C5803" s="38" t="s">
        <v>1537</v>
      </c>
      <c r="D5803" s="39">
        <v>1</v>
      </c>
      <c r="E5803" s="87" t="s">
        <v>1535</v>
      </c>
      <c r="F5803" s="4045"/>
      <c r="H5803"/>
      <c r="I5803"/>
      <c r="J5803"/>
      <c r="K5803"/>
    </row>
    <row r="5804" spans="2:12" x14ac:dyDescent="0.2">
      <c r="B5804" s="4048"/>
      <c r="C5804" s="38" t="s">
        <v>1538</v>
      </c>
      <c r="D5804" s="39">
        <v>0.9</v>
      </c>
      <c r="E5804" s="87" t="s">
        <v>1535</v>
      </c>
      <c r="F5804" s="4045"/>
      <c r="H5804"/>
      <c r="I5804"/>
      <c r="J5804"/>
      <c r="K5804"/>
    </row>
    <row r="5805" spans="2:12" ht="5.25" customHeight="1" x14ac:dyDescent="0.2">
      <c r="B5805" s="14"/>
      <c r="C5805" s="38"/>
      <c r="D5805" s="38"/>
      <c r="E5805" s="38"/>
      <c r="F5805" s="41"/>
    </row>
    <row r="5806" spans="2:12" x14ac:dyDescent="0.2">
      <c r="B5806" s="4048" t="s">
        <v>1539</v>
      </c>
      <c r="C5806" s="38" t="s">
        <v>1531</v>
      </c>
      <c r="D5806" s="39">
        <v>4.25</v>
      </c>
      <c r="E5806" s="87" t="s">
        <v>1532</v>
      </c>
      <c r="F5806" s="4045" t="s">
        <v>1533</v>
      </c>
    </row>
    <row r="5807" spans="2:12" x14ac:dyDescent="0.2">
      <c r="B5807" s="4048"/>
      <c r="C5807" s="38" t="s">
        <v>1540</v>
      </c>
      <c r="D5807" s="39">
        <v>1.2</v>
      </c>
      <c r="E5807" s="87" t="s">
        <v>1535</v>
      </c>
      <c r="F5807" s="4045"/>
    </row>
    <row r="5808" spans="2:12" x14ac:dyDescent="0.2">
      <c r="B5808" s="4048"/>
      <c r="C5808" s="38" t="s">
        <v>1541</v>
      </c>
      <c r="D5808" s="39">
        <v>1.1000000000000001</v>
      </c>
      <c r="E5808" s="87" t="s">
        <v>1535</v>
      </c>
      <c r="F5808" s="4045"/>
    </row>
    <row r="5809" spans="2:6" x14ac:dyDescent="0.2">
      <c r="B5809" s="4048"/>
      <c r="C5809" s="38" t="s">
        <v>1542</v>
      </c>
      <c r="D5809" s="39">
        <v>1</v>
      </c>
      <c r="E5809" s="87" t="s">
        <v>1535</v>
      </c>
      <c r="F5809" s="4045"/>
    </row>
    <row r="5810" spans="2:6" ht="13.5" thickBot="1" x14ac:dyDescent="0.25">
      <c r="B5810" s="4049"/>
      <c r="C5810" s="51" t="s">
        <v>1543</v>
      </c>
      <c r="D5810" s="111">
        <v>0.9</v>
      </c>
      <c r="E5810" s="88" t="s">
        <v>1535</v>
      </c>
      <c r="F5810" s="4155"/>
    </row>
    <row r="5811" spans="2:6" ht="13.5" thickBot="1" x14ac:dyDescent="0.25">
      <c r="B5811" s="3" t="s">
        <v>52</v>
      </c>
      <c r="C5811" s="4"/>
      <c r="D5811" s="4"/>
      <c r="E5811" s="4"/>
      <c r="F5811" s="5"/>
    </row>
    <row r="5812" spans="2:6" ht="13.5" thickTop="1" x14ac:dyDescent="0.2">
      <c r="B5812" s="249" t="str">
        <f>+B5735</f>
        <v>.</v>
      </c>
      <c r="C5812"/>
      <c r="D5812"/>
      <c r="E5812"/>
      <c r="F5812"/>
    </row>
    <row r="5813" spans="2:6" ht="13.5" thickBot="1" x14ac:dyDescent="0.25"/>
    <row r="5814" spans="2:6" ht="13.5" thickTop="1" x14ac:dyDescent="0.2">
      <c r="B5814" s="4096" t="s">
        <v>1544</v>
      </c>
      <c r="C5814" s="4097"/>
      <c r="D5814" s="4097"/>
      <c r="E5814" s="4097"/>
      <c r="F5814" s="4098"/>
    </row>
    <row r="5815" spans="2:6" x14ac:dyDescent="0.2">
      <c r="B5815" s="4158" t="s">
        <v>1366</v>
      </c>
      <c r="C5815" s="4159"/>
      <c r="D5815" s="4159"/>
      <c r="E5815" s="4159"/>
      <c r="F5815" s="4160"/>
    </row>
    <row r="5816" spans="2:6" ht="13.5" thickBot="1" x14ac:dyDescent="0.25">
      <c r="B5816" s="187" t="s">
        <v>1367</v>
      </c>
      <c r="C5816" s="188"/>
      <c r="D5816" s="188"/>
      <c r="E5816" s="188"/>
      <c r="F5816" s="189"/>
    </row>
    <row r="5817" spans="2:6" x14ac:dyDescent="0.2">
      <c r="B5817" s="36" t="s">
        <v>1821</v>
      </c>
      <c r="C5817" s="37" t="s">
        <v>1162</v>
      </c>
      <c r="D5817" s="37" t="s">
        <v>1160</v>
      </c>
      <c r="E5817" s="37" t="s">
        <v>1228</v>
      </c>
      <c r="F5817" s="190" t="s">
        <v>1226</v>
      </c>
    </row>
    <row r="5818" spans="2:6" x14ac:dyDescent="0.2">
      <c r="B5818" s="4048" t="s">
        <v>1368</v>
      </c>
      <c r="C5818" s="38" t="s">
        <v>1369</v>
      </c>
      <c r="D5818" s="40">
        <v>1.5</v>
      </c>
      <c r="E5818" s="87" t="s">
        <v>163</v>
      </c>
      <c r="F5818" s="4042" t="s">
        <v>1713</v>
      </c>
    </row>
    <row r="5819" spans="2:6" x14ac:dyDescent="0.2">
      <c r="B5819" s="4048"/>
      <c r="C5819" s="38" t="s">
        <v>1370</v>
      </c>
      <c r="D5819" s="40">
        <v>1.99</v>
      </c>
      <c r="E5819" s="87" t="s">
        <v>163</v>
      </c>
      <c r="F5819" s="4043"/>
    </row>
    <row r="5820" spans="2:6" x14ac:dyDescent="0.2">
      <c r="B5820" s="4048"/>
      <c r="C5820" s="38" t="s">
        <v>1371</v>
      </c>
      <c r="D5820" s="40">
        <v>1.5</v>
      </c>
      <c r="E5820" s="87" t="s">
        <v>163</v>
      </c>
      <c r="F5820" s="4043"/>
    </row>
    <row r="5821" spans="2:6" x14ac:dyDescent="0.2">
      <c r="B5821" s="4048" t="s">
        <v>340</v>
      </c>
      <c r="C5821" s="38" t="s">
        <v>1372</v>
      </c>
      <c r="D5821" s="40">
        <v>0.4</v>
      </c>
      <c r="E5821" s="87" t="s">
        <v>2263</v>
      </c>
      <c r="F5821" s="4043"/>
    </row>
    <row r="5822" spans="2:6" x14ac:dyDescent="0.2">
      <c r="B5822" s="4048"/>
      <c r="C5822" s="38" t="s">
        <v>1373</v>
      </c>
      <c r="D5822" s="40">
        <v>0.25</v>
      </c>
      <c r="E5822" s="87" t="s">
        <v>2263</v>
      </c>
      <c r="F5822" s="4043"/>
    </row>
    <row r="5823" spans="2:6" x14ac:dyDescent="0.2">
      <c r="B5823" s="4048" t="s">
        <v>71</v>
      </c>
      <c r="C5823" s="38" t="s">
        <v>1372</v>
      </c>
      <c r="D5823" s="40">
        <v>0.8</v>
      </c>
      <c r="E5823" s="87" t="s">
        <v>2263</v>
      </c>
      <c r="F5823" s="4043"/>
    </row>
    <row r="5824" spans="2:6" x14ac:dyDescent="0.2">
      <c r="B5824" s="4048"/>
      <c r="C5824" s="38" t="s">
        <v>1373</v>
      </c>
      <c r="D5824" s="40">
        <v>0.45</v>
      </c>
      <c r="E5824" s="87" t="s">
        <v>2263</v>
      </c>
      <c r="F5824" s="4043"/>
    </row>
    <row r="5825" spans="2:6" x14ac:dyDescent="0.2">
      <c r="B5825" s="50" t="s">
        <v>2518</v>
      </c>
      <c r="C5825" s="38" t="s">
        <v>1374</v>
      </c>
      <c r="D5825" s="40">
        <v>2.5000000000000001E-2</v>
      </c>
      <c r="E5825" s="87" t="s">
        <v>1375</v>
      </c>
      <c r="F5825" s="4043"/>
    </row>
    <row r="5826" spans="2:6" x14ac:dyDescent="0.2">
      <c r="B5826" s="50"/>
      <c r="C5826" s="38"/>
      <c r="D5826" s="39"/>
      <c r="E5826" s="87"/>
      <c r="F5826" s="4043"/>
    </row>
    <row r="5827" spans="2:6" x14ac:dyDescent="0.2">
      <c r="B5827" s="49" t="s">
        <v>1286</v>
      </c>
      <c r="C5827" s="38"/>
      <c r="D5827" s="38"/>
      <c r="E5827" s="38"/>
      <c r="F5827" s="4043"/>
    </row>
    <row r="5828" spans="2:6" x14ac:dyDescent="0.2">
      <c r="B5828" s="14"/>
      <c r="C5828" s="38"/>
      <c r="D5828" s="38"/>
      <c r="E5828" s="38"/>
      <c r="F5828" s="4043"/>
    </row>
    <row r="5829" spans="2:6" x14ac:dyDescent="0.2">
      <c r="B5829" s="4048" t="s">
        <v>1368</v>
      </c>
      <c r="C5829" s="38" t="s">
        <v>1369</v>
      </c>
      <c r="D5829" s="40">
        <v>0.99</v>
      </c>
      <c r="E5829" s="38" t="s">
        <v>163</v>
      </c>
      <c r="F5829" s="4043"/>
    </row>
    <row r="5830" spans="2:6" x14ac:dyDescent="0.2">
      <c r="B5830" s="4048"/>
      <c r="C5830" s="38" t="s">
        <v>1370</v>
      </c>
      <c r="D5830" s="40">
        <v>1.49</v>
      </c>
      <c r="E5830" s="38" t="s">
        <v>163</v>
      </c>
      <c r="F5830" s="4043"/>
    </row>
    <row r="5831" spans="2:6" x14ac:dyDescent="0.2">
      <c r="B5831" s="4048"/>
      <c r="C5831" s="38" t="s">
        <v>1371</v>
      </c>
      <c r="D5831" s="40">
        <v>0.99</v>
      </c>
      <c r="E5831" s="38" t="s">
        <v>163</v>
      </c>
      <c r="F5831" s="4043"/>
    </row>
    <row r="5832" spans="2:6" x14ac:dyDescent="0.2">
      <c r="B5832" s="4048" t="s">
        <v>340</v>
      </c>
      <c r="C5832" s="38" t="s">
        <v>1372</v>
      </c>
      <c r="D5832" s="40">
        <v>0.3</v>
      </c>
      <c r="E5832" s="38" t="s">
        <v>2263</v>
      </c>
      <c r="F5832" s="4043"/>
    </row>
    <row r="5833" spans="2:6" x14ac:dyDescent="0.2">
      <c r="B5833" s="4048"/>
      <c r="C5833" s="38" t="s">
        <v>1373</v>
      </c>
      <c r="D5833" s="40">
        <v>0</v>
      </c>
      <c r="E5833" s="38" t="s">
        <v>2263</v>
      </c>
      <c r="F5833" s="4043"/>
    </row>
    <row r="5834" spans="2:6" x14ac:dyDescent="0.2">
      <c r="B5834" s="4048" t="s">
        <v>71</v>
      </c>
      <c r="C5834" s="38" t="s">
        <v>1372</v>
      </c>
      <c r="D5834" s="40">
        <v>0.8</v>
      </c>
      <c r="E5834" s="38" t="s">
        <v>2263</v>
      </c>
      <c r="F5834" s="4043"/>
    </row>
    <row r="5835" spans="2:6" x14ac:dyDescent="0.2">
      <c r="B5835" s="4048"/>
      <c r="C5835" s="38" t="s">
        <v>1373</v>
      </c>
      <c r="D5835" s="40">
        <v>0.45</v>
      </c>
      <c r="E5835" s="38" t="s">
        <v>2263</v>
      </c>
      <c r="F5835" s="4043"/>
    </row>
    <row r="5836" spans="2:6" x14ac:dyDescent="0.2">
      <c r="B5836" s="50" t="s">
        <v>2518</v>
      </c>
      <c r="C5836" s="38" t="s">
        <v>1374</v>
      </c>
      <c r="D5836" s="40">
        <v>2.5000000000000001E-2</v>
      </c>
      <c r="E5836" s="38" t="s">
        <v>1375</v>
      </c>
      <c r="F5836" s="4043"/>
    </row>
    <row r="5837" spans="2:6" x14ac:dyDescent="0.2">
      <c r="B5837" s="14"/>
      <c r="C5837" s="38"/>
      <c r="D5837" s="38"/>
      <c r="E5837" s="38"/>
      <c r="F5837" s="4043"/>
    </row>
    <row r="5838" spans="2:6" x14ac:dyDescent="0.2">
      <c r="B5838" s="4048" t="s">
        <v>1287</v>
      </c>
      <c r="C5838" s="38" t="s">
        <v>1722</v>
      </c>
      <c r="D5838" s="40">
        <v>2.5000000000000001E-2</v>
      </c>
      <c r="E5838" s="38" t="s">
        <v>1375</v>
      </c>
      <c r="F5838" s="4043"/>
    </row>
    <row r="5839" spans="2:6" x14ac:dyDescent="0.2">
      <c r="B5839" s="4048"/>
      <c r="C5839" s="38" t="s">
        <v>1288</v>
      </c>
      <c r="D5839" s="40">
        <v>3.9</v>
      </c>
      <c r="E5839" s="38" t="s">
        <v>1289</v>
      </c>
      <c r="F5839" s="4043"/>
    </row>
    <row r="5840" spans="2:6" ht="13.5" thickBot="1" x14ac:dyDescent="0.25">
      <c r="B5840" s="4049"/>
      <c r="C5840" s="51" t="s">
        <v>1290</v>
      </c>
      <c r="D5840" s="451">
        <v>19.989999999999998</v>
      </c>
      <c r="E5840" s="51" t="s">
        <v>1291</v>
      </c>
      <c r="F5840" s="4044"/>
    </row>
    <row r="5841" spans="2:6" ht="13.5" thickBot="1" x14ac:dyDescent="0.25">
      <c r="B5841" s="3" t="s">
        <v>52</v>
      </c>
      <c r="C5841" s="4"/>
      <c r="D5841" s="4"/>
      <c r="E5841" s="4"/>
      <c r="F5841" s="5"/>
    </row>
    <row r="5842" spans="2:6" ht="13.5" thickTop="1" x14ac:dyDescent="0.2">
      <c r="B5842" s="331" t="str">
        <f>+B5735</f>
        <v>.</v>
      </c>
    </row>
    <row r="5845" spans="2:6" x14ac:dyDescent="0.2">
      <c r="F5845" s="246"/>
    </row>
    <row r="5850" spans="2:6" x14ac:dyDescent="0.2">
      <c r="B5850" s="249"/>
    </row>
  </sheetData>
  <sheetProtection algorithmName="SHA-512" hashValue="rSCq8ga3xjUQ07BwVRH4vMbKDCZALZcgZglBkulcAatviz8NrVwO5diJZ/EEkU9sKbZD+LEmCehxa5VhsBN0yA==" saltValue="xpODWkaITC3V2CAA/Isycw==" spinCount="100000" sheet="1" objects="1" scenarios="1"/>
  <mergeCells count="7867">
    <mergeCell ref="D33:F33"/>
    <mergeCell ref="D34:F34"/>
    <mergeCell ref="B215:C215"/>
    <mergeCell ref="B216:C216"/>
    <mergeCell ref="B217:C217"/>
    <mergeCell ref="B218:C218"/>
    <mergeCell ref="B219:C219"/>
    <mergeCell ref="B220:C220"/>
    <mergeCell ref="B222:C222"/>
    <mergeCell ref="D124:F124"/>
    <mergeCell ref="D125:F125"/>
    <mergeCell ref="B132:C132"/>
    <mergeCell ref="D106:F106"/>
    <mergeCell ref="D107:F107"/>
    <mergeCell ref="D51:F51"/>
    <mergeCell ref="D52:F52"/>
    <mergeCell ref="B60:C60"/>
    <mergeCell ref="B59:C59"/>
    <mergeCell ref="B48:AF48"/>
    <mergeCell ref="D50:F50"/>
    <mergeCell ref="B51:C51"/>
    <mergeCell ref="B52:C52"/>
    <mergeCell ref="D54:Q54"/>
    <mergeCell ref="N57:N58"/>
    <mergeCell ref="O57:O58"/>
    <mergeCell ref="P57:P58"/>
    <mergeCell ref="Q57:Q58"/>
    <mergeCell ref="V76:V77"/>
    <mergeCell ref="W76:W77"/>
    <mergeCell ref="X76:X77"/>
    <mergeCell ref="Y76:Y77"/>
    <mergeCell ref="Z76:Z77"/>
    <mergeCell ref="B288:C288"/>
    <mergeCell ref="B307:C307"/>
    <mergeCell ref="D307:H307"/>
    <mergeCell ref="B308:C308"/>
    <mergeCell ref="D308:H308"/>
    <mergeCell ref="D232:F232"/>
    <mergeCell ref="D233:F233"/>
    <mergeCell ref="B240:C240"/>
    <mergeCell ref="D245:H245"/>
    <mergeCell ref="D179:F179"/>
    <mergeCell ref="D180:F180"/>
    <mergeCell ref="B187:C187"/>
    <mergeCell ref="B188:C188"/>
    <mergeCell ref="B189:C189"/>
    <mergeCell ref="B190:C190"/>
    <mergeCell ref="B193:C193"/>
    <mergeCell ref="B194:C194"/>
    <mergeCell ref="B195:C195"/>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D251:F251"/>
    <mergeCell ref="D252:F252"/>
    <mergeCell ref="B259:C259"/>
    <mergeCell ref="B261:C261"/>
    <mergeCell ref="B262:C262"/>
    <mergeCell ref="B263:C263"/>
    <mergeCell ref="B264:C264"/>
    <mergeCell ref="B265:C265"/>
    <mergeCell ref="B266:C266"/>
    <mergeCell ref="B267:C267"/>
    <mergeCell ref="B268:C268"/>
    <mergeCell ref="B269:C269"/>
    <mergeCell ref="B270:C270"/>
    <mergeCell ref="B272:C272"/>
    <mergeCell ref="B274:C274"/>
    <mergeCell ref="B276:C276"/>
    <mergeCell ref="B277:C277"/>
    <mergeCell ref="B368:C368"/>
    <mergeCell ref="B369:C369"/>
    <mergeCell ref="B371:C371"/>
    <mergeCell ref="B372:C372"/>
    <mergeCell ref="B373:C373"/>
    <mergeCell ref="B374:C374"/>
    <mergeCell ref="B375:C375"/>
    <mergeCell ref="B376:C376"/>
    <mergeCell ref="B377:C377"/>
    <mergeCell ref="B378:C378"/>
    <mergeCell ref="B379:C379"/>
    <mergeCell ref="B380:C380"/>
    <mergeCell ref="B381:C381"/>
    <mergeCell ref="B382:C382"/>
    <mergeCell ref="D333:F333"/>
    <mergeCell ref="D334:F334"/>
    <mergeCell ref="B341:C341"/>
    <mergeCell ref="B342:C342"/>
    <mergeCell ref="B343:C343"/>
    <mergeCell ref="B344:C344"/>
    <mergeCell ref="B345:C345"/>
    <mergeCell ref="B346:C346"/>
    <mergeCell ref="B347:C347"/>
    <mergeCell ref="D358:F358"/>
    <mergeCell ref="D359:F359"/>
    <mergeCell ref="B366:C366"/>
    <mergeCell ref="D458:F458"/>
    <mergeCell ref="D459:F459"/>
    <mergeCell ref="D437:F437"/>
    <mergeCell ref="D438:F438"/>
    <mergeCell ref="B447:C447"/>
    <mergeCell ref="B445:C445"/>
    <mergeCell ref="B446:C446"/>
    <mergeCell ref="D417:F417"/>
    <mergeCell ref="D418:F418"/>
    <mergeCell ref="B426:C426"/>
    <mergeCell ref="B425:C425"/>
    <mergeCell ref="D392:F392"/>
    <mergeCell ref="D393:F393"/>
    <mergeCell ref="B403:C403"/>
    <mergeCell ref="B405:C405"/>
    <mergeCell ref="B406:C406"/>
    <mergeCell ref="B400:C400"/>
    <mergeCell ref="B402:C402"/>
    <mergeCell ref="B23:C23"/>
    <mergeCell ref="B25:C25"/>
    <mergeCell ref="D25:H25"/>
    <mergeCell ref="B26:C26"/>
    <mergeCell ref="D26:H26"/>
    <mergeCell ref="O21:O22"/>
    <mergeCell ref="P21:P22"/>
    <mergeCell ref="Q21:Q22"/>
    <mergeCell ref="R21:R22"/>
    <mergeCell ref="S21:S22"/>
    <mergeCell ref="T21:T22"/>
    <mergeCell ref="U21:U22"/>
    <mergeCell ref="V21:V22"/>
    <mergeCell ref="W21:W22"/>
    <mergeCell ref="X21:X22"/>
    <mergeCell ref="Y21:Y22"/>
    <mergeCell ref="Z21:Z22"/>
    <mergeCell ref="I21:I22"/>
    <mergeCell ref="J21:J22"/>
    <mergeCell ref="K21:L21"/>
    <mergeCell ref="M21:M22"/>
    <mergeCell ref="N21:N22"/>
    <mergeCell ref="AA21:AA22"/>
    <mergeCell ref="AB21:AB22"/>
    <mergeCell ref="AC21:AC22"/>
    <mergeCell ref="AD21:AD22"/>
    <mergeCell ref="AE21:AE22"/>
    <mergeCell ref="Z39:Z40"/>
    <mergeCell ref="AA39:AA40"/>
    <mergeCell ref="AB39:AB40"/>
    <mergeCell ref="AC39:AC40"/>
    <mergeCell ref="AD39:AD40"/>
    <mergeCell ref="AE39:AE40"/>
    <mergeCell ref="B41:C41"/>
    <mergeCell ref="B43:C43"/>
    <mergeCell ref="D43:H43"/>
    <mergeCell ref="B44:C44"/>
    <mergeCell ref="D44:H44"/>
    <mergeCell ref="B12:AF12"/>
    <mergeCell ref="D14:F14"/>
    <mergeCell ref="B15:C15"/>
    <mergeCell ref="B16:C16"/>
    <mergeCell ref="B18:C18"/>
    <mergeCell ref="D18:Q18"/>
    <mergeCell ref="B20:C22"/>
    <mergeCell ref="D20:D22"/>
    <mergeCell ref="E20:P20"/>
    <mergeCell ref="Q20:Y20"/>
    <mergeCell ref="Z20:AB20"/>
    <mergeCell ref="AC20:AE20"/>
    <mergeCell ref="E21:E22"/>
    <mergeCell ref="F21:F22"/>
    <mergeCell ref="G21:G22"/>
    <mergeCell ref="H21:H22"/>
    <mergeCell ref="B30:AF30"/>
    <mergeCell ref="D32:F32"/>
    <mergeCell ref="B33:C33"/>
    <mergeCell ref="B34:C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R57:R58"/>
    <mergeCell ref="S57:S58"/>
    <mergeCell ref="T57:T58"/>
    <mergeCell ref="U57:U58"/>
    <mergeCell ref="V57:V58"/>
    <mergeCell ref="W57:W58"/>
    <mergeCell ref="X57:X58"/>
    <mergeCell ref="Y57:Y58"/>
    <mergeCell ref="Z57:Z58"/>
    <mergeCell ref="AA57:AA58"/>
    <mergeCell ref="AB57:AB58"/>
    <mergeCell ref="AC57:AC58"/>
    <mergeCell ref="AD57:AD58"/>
    <mergeCell ref="AE57:AE58"/>
    <mergeCell ref="D62:H62"/>
    <mergeCell ref="B63:C63"/>
    <mergeCell ref="D63:H63"/>
    <mergeCell ref="B62:C62"/>
    <mergeCell ref="B56:C58"/>
    <mergeCell ref="D56:D58"/>
    <mergeCell ref="E56:P56"/>
    <mergeCell ref="Q56:Y56"/>
    <mergeCell ref="Z56:AB56"/>
    <mergeCell ref="AC56:AE56"/>
    <mergeCell ref="E57:E58"/>
    <mergeCell ref="F57:F58"/>
    <mergeCell ref="G57:G58"/>
    <mergeCell ref="H57:H58"/>
    <mergeCell ref="I57:I58"/>
    <mergeCell ref="J57:J58"/>
    <mergeCell ref="K57:L57"/>
    <mergeCell ref="M57:M58"/>
    <mergeCell ref="AA76:AA77"/>
    <mergeCell ref="AB76:AB77"/>
    <mergeCell ref="AC76:AC77"/>
    <mergeCell ref="AD76:AD77"/>
    <mergeCell ref="AE76:AE77"/>
    <mergeCell ref="B78:C78"/>
    <mergeCell ref="B80:C80"/>
    <mergeCell ref="D80:H80"/>
    <mergeCell ref="B81:C81"/>
    <mergeCell ref="D81:H81"/>
    <mergeCell ref="B54:C54"/>
    <mergeCell ref="AE94:AE95"/>
    <mergeCell ref="B96:C96"/>
    <mergeCell ref="B99:C99"/>
    <mergeCell ref="D99:H99"/>
    <mergeCell ref="B67:AF67"/>
    <mergeCell ref="D69:F69"/>
    <mergeCell ref="B70:C70"/>
    <mergeCell ref="B71:C71"/>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T76:T77"/>
    <mergeCell ref="U76:U77"/>
    <mergeCell ref="N94:N95"/>
    <mergeCell ref="O94:O95"/>
    <mergeCell ref="P94:P95"/>
    <mergeCell ref="Q94:Q95"/>
    <mergeCell ref="R94:R95"/>
    <mergeCell ref="S94:S95"/>
    <mergeCell ref="T94:T95"/>
    <mergeCell ref="U94:U95"/>
    <mergeCell ref="AD94:AD95"/>
    <mergeCell ref="B98:C98"/>
    <mergeCell ref="D98:H98"/>
    <mergeCell ref="B85:AF85"/>
    <mergeCell ref="D87:F87"/>
    <mergeCell ref="B89:C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B117:C117"/>
    <mergeCell ref="D117:H117"/>
    <mergeCell ref="B88:C88"/>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V94:V95"/>
    <mergeCell ref="W94:W95"/>
    <mergeCell ref="X94:X95"/>
    <mergeCell ref="Y94:Y95"/>
    <mergeCell ref="Z94:Z95"/>
    <mergeCell ref="AA94:AA95"/>
    <mergeCell ref="AB94:AB95"/>
    <mergeCell ref="AC94:AC95"/>
    <mergeCell ref="AD112:AD113"/>
    <mergeCell ref="AE112:AE113"/>
    <mergeCell ref="B114:C114"/>
    <mergeCell ref="B116:C116"/>
    <mergeCell ref="D116:H116"/>
    <mergeCell ref="B103:AF103"/>
    <mergeCell ref="D105:F105"/>
    <mergeCell ref="B107:C107"/>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N112:N113"/>
    <mergeCell ref="O112:O113"/>
    <mergeCell ref="B106:C106"/>
    <mergeCell ref="B121:AF121"/>
    <mergeCell ref="D123:F123"/>
    <mergeCell ref="B124:C124"/>
    <mergeCell ref="B127:C127"/>
    <mergeCell ref="D127:Q127"/>
    <mergeCell ref="B129:C131"/>
    <mergeCell ref="D129:D131"/>
    <mergeCell ref="E129:P129"/>
    <mergeCell ref="Q129:Y129"/>
    <mergeCell ref="Z129:AB129"/>
    <mergeCell ref="AC129:AE129"/>
    <mergeCell ref="E130:E131"/>
    <mergeCell ref="F130:F131"/>
    <mergeCell ref="G130:G131"/>
    <mergeCell ref="H130:H131"/>
    <mergeCell ref="I130:I131"/>
    <mergeCell ref="J130:J131"/>
    <mergeCell ref="K130:L130"/>
    <mergeCell ref="M130:M131"/>
    <mergeCell ref="N130:N131"/>
    <mergeCell ref="O130:O131"/>
    <mergeCell ref="P130:P131"/>
    <mergeCell ref="Q130:Q131"/>
    <mergeCell ref="R130:R131"/>
    <mergeCell ref="S130:S131"/>
    <mergeCell ref="T130:T131"/>
    <mergeCell ref="U130:U131"/>
    <mergeCell ref="V130:V131"/>
    <mergeCell ref="W130:W131"/>
    <mergeCell ref="X130:X131"/>
    <mergeCell ref="Y130:Y131"/>
    <mergeCell ref="Z130:Z131"/>
    <mergeCell ref="B133:C133"/>
    <mergeCell ref="B136:C136"/>
    <mergeCell ref="D136:H136"/>
    <mergeCell ref="AA130:AA131"/>
    <mergeCell ref="AB130:AB131"/>
    <mergeCell ref="AC130:AC131"/>
    <mergeCell ref="AD130:AD131"/>
    <mergeCell ref="AE130:AE131"/>
    <mergeCell ref="B135:C135"/>
    <mergeCell ref="D135:H135"/>
    <mergeCell ref="AC149:AC150"/>
    <mergeCell ref="AD149:AD150"/>
    <mergeCell ref="AE149:AE150"/>
    <mergeCell ref="B151:C151"/>
    <mergeCell ref="B154:C154"/>
    <mergeCell ref="D154:H154"/>
    <mergeCell ref="B125:C125"/>
    <mergeCell ref="K149:L149"/>
    <mergeCell ref="M149:M150"/>
    <mergeCell ref="N149:N150"/>
    <mergeCell ref="O149:O150"/>
    <mergeCell ref="P149:P150"/>
    <mergeCell ref="Q149:Q150"/>
    <mergeCell ref="R149:R150"/>
    <mergeCell ref="S149:S150"/>
    <mergeCell ref="T149:T150"/>
    <mergeCell ref="U149:U150"/>
    <mergeCell ref="V149:V150"/>
    <mergeCell ref="W149:W150"/>
    <mergeCell ref="X149:X150"/>
    <mergeCell ref="Y149:Y150"/>
    <mergeCell ref="Z149:Z150"/>
    <mergeCell ref="B140:AF140"/>
    <mergeCell ref="D142:F142"/>
    <mergeCell ref="B144:C144"/>
    <mergeCell ref="B146:C146"/>
    <mergeCell ref="D146:Q146"/>
    <mergeCell ref="B148:C150"/>
    <mergeCell ref="D148:D150"/>
    <mergeCell ref="E148:P148"/>
    <mergeCell ref="Q148:Y148"/>
    <mergeCell ref="Z148:AB148"/>
    <mergeCell ref="AC148:AE148"/>
    <mergeCell ref="E149:E150"/>
    <mergeCell ref="F149:F150"/>
    <mergeCell ref="G149:G150"/>
    <mergeCell ref="H149:H150"/>
    <mergeCell ref="I149:I150"/>
    <mergeCell ref="J149:J150"/>
    <mergeCell ref="B143:C143"/>
    <mergeCell ref="N167:N168"/>
    <mergeCell ref="O167:O168"/>
    <mergeCell ref="P167:P168"/>
    <mergeCell ref="Q167:Q168"/>
    <mergeCell ref="R167:R168"/>
    <mergeCell ref="S167:S168"/>
    <mergeCell ref="T167:T168"/>
    <mergeCell ref="U167:U168"/>
    <mergeCell ref="V167:V168"/>
    <mergeCell ref="W167:W168"/>
    <mergeCell ref="X167:X168"/>
    <mergeCell ref="Y167:Y168"/>
    <mergeCell ref="Z167:Z168"/>
    <mergeCell ref="AA167:AA168"/>
    <mergeCell ref="AB167:AB168"/>
    <mergeCell ref="AC167:AC168"/>
    <mergeCell ref="AA149:AA150"/>
    <mergeCell ref="AB149:AB150"/>
    <mergeCell ref="B153:C153"/>
    <mergeCell ref="D153:H153"/>
    <mergeCell ref="B158:AF158"/>
    <mergeCell ref="D160:F160"/>
    <mergeCell ref="B161:C161"/>
    <mergeCell ref="B164:C164"/>
    <mergeCell ref="D164:Q164"/>
    <mergeCell ref="B166:C168"/>
    <mergeCell ref="D166:D168"/>
    <mergeCell ref="E166:P166"/>
    <mergeCell ref="Q166:Y166"/>
    <mergeCell ref="Z166:AB166"/>
    <mergeCell ref="AC166:AE166"/>
    <mergeCell ref="E167:E168"/>
    <mergeCell ref="F167:F168"/>
    <mergeCell ref="G167:G168"/>
    <mergeCell ref="H167:H168"/>
    <mergeCell ref="I167:I168"/>
    <mergeCell ref="J167:J168"/>
    <mergeCell ref="K167:L167"/>
    <mergeCell ref="M167:M168"/>
    <mergeCell ref="AE167:AE168"/>
    <mergeCell ref="AD167:AD168"/>
    <mergeCell ref="B225:C225"/>
    <mergeCell ref="D225:H225"/>
    <mergeCell ref="B162:C162"/>
    <mergeCell ref="Q185:Q186"/>
    <mergeCell ref="R185:R186"/>
    <mergeCell ref="S185:S186"/>
    <mergeCell ref="T185:T186"/>
    <mergeCell ref="U185:U186"/>
    <mergeCell ref="V185:V186"/>
    <mergeCell ref="W185:W186"/>
    <mergeCell ref="X185:X186"/>
    <mergeCell ref="Y185:Y186"/>
    <mergeCell ref="Z185:Z186"/>
    <mergeCell ref="AA185:AA186"/>
    <mergeCell ref="AB185:AB186"/>
    <mergeCell ref="AC185:AC186"/>
    <mergeCell ref="AD185:AD186"/>
    <mergeCell ref="B172:C172"/>
    <mergeCell ref="D172:H172"/>
    <mergeCell ref="B169:C169"/>
    <mergeCell ref="B171:C171"/>
    <mergeCell ref="D171:H171"/>
    <mergeCell ref="B210:C210"/>
    <mergeCell ref="B211:C211"/>
    <mergeCell ref="B212:C212"/>
    <mergeCell ref="B213:C213"/>
    <mergeCell ref="B214:C214"/>
    <mergeCell ref="AE185:AE186"/>
    <mergeCell ref="D224:H224"/>
    <mergeCell ref="B224:C224"/>
    <mergeCell ref="B191:C191"/>
    <mergeCell ref="B192:C192"/>
    <mergeCell ref="B176:AF176"/>
    <mergeCell ref="D178:F178"/>
    <mergeCell ref="B179:C179"/>
    <mergeCell ref="B180:C180"/>
    <mergeCell ref="D182:Q182"/>
    <mergeCell ref="B184:C186"/>
    <mergeCell ref="D184:D186"/>
    <mergeCell ref="E184:P184"/>
    <mergeCell ref="Q184:Y184"/>
    <mergeCell ref="Z184:AB184"/>
    <mergeCell ref="AC184:AE184"/>
    <mergeCell ref="E185:E186"/>
    <mergeCell ref="F185:F186"/>
    <mergeCell ref="G185:G186"/>
    <mergeCell ref="H185:H186"/>
    <mergeCell ref="I185:I186"/>
    <mergeCell ref="J185:J186"/>
    <mergeCell ref="K185:L185"/>
    <mergeCell ref="M185:M186"/>
    <mergeCell ref="N185:N186"/>
    <mergeCell ref="O185:O186"/>
    <mergeCell ref="P185:P186"/>
    <mergeCell ref="U238:U239"/>
    <mergeCell ref="V238:V239"/>
    <mergeCell ref="W238:W239"/>
    <mergeCell ref="X238:X239"/>
    <mergeCell ref="Y238:Y239"/>
    <mergeCell ref="Z238:Z239"/>
    <mergeCell ref="AA238:AA239"/>
    <mergeCell ref="AB238:AB239"/>
    <mergeCell ref="AC238:AC239"/>
    <mergeCell ref="AD238:AD239"/>
    <mergeCell ref="AE238:AE239"/>
    <mergeCell ref="B241:C241"/>
    <mergeCell ref="B243:C243"/>
    <mergeCell ref="B244:C244"/>
    <mergeCell ref="D244:H244"/>
    <mergeCell ref="B182:C182"/>
    <mergeCell ref="AE257:AE258"/>
    <mergeCell ref="B229:AF229"/>
    <mergeCell ref="D231:F231"/>
    <mergeCell ref="B232:C232"/>
    <mergeCell ref="B233:C233"/>
    <mergeCell ref="B235:C235"/>
    <mergeCell ref="D235:Q235"/>
    <mergeCell ref="B237:C239"/>
    <mergeCell ref="D237:D239"/>
    <mergeCell ref="E237:P237"/>
    <mergeCell ref="Q237:Y237"/>
    <mergeCell ref="Z237:AB237"/>
    <mergeCell ref="AC237:AE237"/>
    <mergeCell ref="E238:E239"/>
    <mergeCell ref="F238:F239"/>
    <mergeCell ref="G238:G239"/>
    <mergeCell ref="I238:I239"/>
    <mergeCell ref="J238:J239"/>
    <mergeCell ref="K238:L238"/>
    <mergeCell ref="M238:M239"/>
    <mergeCell ref="N238:N239"/>
    <mergeCell ref="O238:O239"/>
    <mergeCell ref="P238:P239"/>
    <mergeCell ref="Q238:Q239"/>
    <mergeCell ref="R238:R239"/>
    <mergeCell ref="S238:S239"/>
    <mergeCell ref="T238:T239"/>
    <mergeCell ref="N257:N258"/>
    <mergeCell ref="O257:O258"/>
    <mergeCell ref="P257:P258"/>
    <mergeCell ref="Q257:Q258"/>
    <mergeCell ref="R257:R258"/>
    <mergeCell ref="S257:S258"/>
    <mergeCell ref="T257:T258"/>
    <mergeCell ref="U257:U258"/>
    <mergeCell ref="V257:V258"/>
    <mergeCell ref="W257:W258"/>
    <mergeCell ref="X257:X258"/>
    <mergeCell ref="Y257:Y258"/>
    <mergeCell ref="Z257:Z258"/>
    <mergeCell ref="AA257:AA258"/>
    <mergeCell ref="AB257:AB258"/>
    <mergeCell ref="AC257:AC258"/>
    <mergeCell ref="AD257:AD258"/>
    <mergeCell ref="B221:C221"/>
    <mergeCell ref="B260:C260"/>
    <mergeCell ref="B248:AF248"/>
    <mergeCell ref="D250:F250"/>
    <mergeCell ref="B251:C251"/>
    <mergeCell ref="B254:C254"/>
    <mergeCell ref="D254:Q254"/>
    <mergeCell ref="B256:C258"/>
    <mergeCell ref="D256:D258"/>
    <mergeCell ref="E256:P256"/>
    <mergeCell ref="Q256:Y256"/>
    <mergeCell ref="Z256:AB256"/>
    <mergeCell ref="AC256:AE256"/>
    <mergeCell ref="E257:E258"/>
    <mergeCell ref="F257:F258"/>
    <mergeCell ref="G257:G258"/>
    <mergeCell ref="H257:H258"/>
    <mergeCell ref="I257:I258"/>
    <mergeCell ref="J257:J258"/>
    <mergeCell ref="K257:L257"/>
    <mergeCell ref="M257:M258"/>
    <mergeCell ref="H238:H239"/>
    <mergeCell ref="B271:C271"/>
    <mergeCell ref="B318:C318"/>
    <mergeCell ref="B273:C273"/>
    <mergeCell ref="B275:C275"/>
    <mergeCell ref="B325:C325"/>
    <mergeCell ref="D325:H325"/>
    <mergeCell ref="B252:C252"/>
    <mergeCell ref="D326:H326"/>
    <mergeCell ref="B312:AF312"/>
    <mergeCell ref="D314:F314"/>
    <mergeCell ref="B315:C315"/>
    <mergeCell ref="D318:Q318"/>
    <mergeCell ref="B320:C322"/>
    <mergeCell ref="D320:D322"/>
    <mergeCell ref="E320:P320"/>
    <mergeCell ref="Q320:Y320"/>
    <mergeCell ref="Z320:AB320"/>
    <mergeCell ref="AC320:AE320"/>
    <mergeCell ref="E321:E322"/>
    <mergeCell ref="F321:F322"/>
    <mergeCell ref="G321:G322"/>
    <mergeCell ref="H321:H322"/>
    <mergeCell ref="I321:I322"/>
    <mergeCell ref="J321:J322"/>
    <mergeCell ref="K321:L321"/>
    <mergeCell ref="M321:M322"/>
    <mergeCell ref="N321:N322"/>
    <mergeCell ref="O321:O322"/>
    <mergeCell ref="P321:P322"/>
    <mergeCell ref="Q321:Q322"/>
    <mergeCell ref="R321:R322"/>
    <mergeCell ref="S321:S322"/>
    <mergeCell ref="B348:C348"/>
    <mergeCell ref="B350:C350"/>
    <mergeCell ref="D350:H350"/>
    <mergeCell ref="B351:C351"/>
    <mergeCell ref="D351:H351"/>
    <mergeCell ref="X321:X322"/>
    <mergeCell ref="B278:C278"/>
    <mergeCell ref="Y321:Y322"/>
    <mergeCell ref="Z321:Z322"/>
    <mergeCell ref="AA321:AA322"/>
    <mergeCell ref="AB321:AB322"/>
    <mergeCell ref="AC321:AC322"/>
    <mergeCell ref="AD321:AD322"/>
    <mergeCell ref="AE321:AE322"/>
    <mergeCell ref="B323:C323"/>
    <mergeCell ref="B326:C326"/>
    <mergeCell ref="B282:C282"/>
    <mergeCell ref="B283:C283"/>
    <mergeCell ref="D315:F315"/>
    <mergeCell ref="B316:C316"/>
    <mergeCell ref="T321:T322"/>
    <mergeCell ref="U321:U322"/>
    <mergeCell ref="V321:V322"/>
    <mergeCell ref="W321:W322"/>
    <mergeCell ref="D316:F316"/>
    <mergeCell ref="B279:C279"/>
    <mergeCell ref="B280:C280"/>
    <mergeCell ref="B281:C281"/>
    <mergeCell ref="B284:C284"/>
    <mergeCell ref="B285:C285"/>
    <mergeCell ref="B286:C286"/>
    <mergeCell ref="B287:C287"/>
    <mergeCell ref="P339:P340"/>
    <mergeCell ref="Q339:Q340"/>
    <mergeCell ref="R339:R340"/>
    <mergeCell ref="J364:J365"/>
    <mergeCell ref="S339:S340"/>
    <mergeCell ref="T339:T340"/>
    <mergeCell ref="U339:U340"/>
    <mergeCell ref="V339:V340"/>
    <mergeCell ref="W339:W340"/>
    <mergeCell ref="X339:X340"/>
    <mergeCell ref="Y339:Y340"/>
    <mergeCell ref="Z339:Z340"/>
    <mergeCell ref="AA339:AA340"/>
    <mergeCell ref="AB339:AB340"/>
    <mergeCell ref="AC339:AC340"/>
    <mergeCell ref="AD339:AD340"/>
    <mergeCell ref="AE339:AE340"/>
    <mergeCell ref="Y364:Y365"/>
    <mergeCell ref="Z364:Z365"/>
    <mergeCell ref="AA364:AA365"/>
    <mergeCell ref="B367:C367"/>
    <mergeCell ref="AB364:AB365"/>
    <mergeCell ref="AC364:AC365"/>
    <mergeCell ref="AD364:AD365"/>
    <mergeCell ref="AE364:AE365"/>
    <mergeCell ref="B384:C384"/>
    <mergeCell ref="D384:H384"/>
    <mergeCell ref="B330:AF330"/>
    <mergeCell ref="D332:F332"/>
    <mergeCell ref="B333:C333"/>
    <mergeCell ref="B334:C334"/>
    <mergeCell ref="B336:C336"/>
    <mergeCell ref="D336:Q336"/>
    <mergeCell ref="B338:C340"/>
    <mergeCell ref="D338:D340"/>
    <mergeCell ref="E338:P338"/>
    <mergeCell ref="Q338:Y338"/>
    <mergeCell ref="Z338:AB338"/>
    <mergeCell ref="AC338:AE338"/>
    <mergeCell ref="E339:E340"/>
    <mergeCell ref="F339:F340"/>
    <mergeCell ref="G339:G340"/>
    <mergeCell ref="H339:H340"/>
    <mergeCell ref="I339:I340"/>
    <mergeCell ref="J339:J340"/>
    <mergeCell ref="K339:L339"/>
    <mergeCell ref="M339:M340"/>
    <mergeCell ref="N339:N340"/>
    <mergeCell ref="O339:O340"/>
    <mergeCell ref="B385:C385"/>
    <mergeCell ref="D385:H385"/>
    <mergeCell ref="B370:C370"/>
    <mergeCell ref="B355:AF355"/>
    <mergeCell ref="D357:F357"/>
    <mergeCell ref="B358:C358"/>
    <mergeCell ref="B361:C361"/>
    <mergeCell ref="D361:Q361"/>
    <mergeCell ref="B363:C365"/>
    <mergeCell ref="D363:D365"/>
    <mergeCell ref="E363:P363"/>
    <mergeCell ref="Q363:Y363"/>
    <mergeCell ref="Z363:AB363"/>
    <mergeCell ref="AC363:AE363"/>
    <mergeCell ref="E364:E365"/>
    <mergeCell ref="F364:F365"/>
    <mergeCell ref="G364:G365"/>
    <mergeCell ref="H364:H365"/>
    <mergeCell ref="I364:I365"/>
    <mergeCell ref="K364:L364"/>
    <mergeCell ref="M364:M365"/>
    <mergeCell ref="N364:N365"/>
    <mergeCell ref="O364:O365"/>
    <mergeCell ref="P364:P365"/>
    <mergeCell ref="Q364:Q365"/>
    <mergeCell ref="R364:R365"/>
    <mergeCell ref="S364:S365"/>
    <mergeCell ref="T364:T365"/>
    <mergeCell ref="U364:U365"/>
    <mergeCell ref="V364:V365"/>
    <mergeCell ref="W364:W365"/>
    <mergeCell ref="X364:X365"/>
    <mergeCell ref="AD398:AD399"/>
    <mergeCell ref="AE398:AE399"/>
    <mergeCell ref="B407:C407"/>
    <mergeCell ref="B409:C409"/>
    <mergeCell ref="D409:H409"/>
    <mergeCell ref="B359:C359"/>
    <mergeCell ref="B401:C401"/>
    <mergeCell ref="B410:C410"/>
    <mergeCell ref="D410:H410"/>
    <mergeCell ref="B404:C404"/>
    <mergeCell ref="B389:AF389"/>
    <mergeCell ref="D391:F391"/>
    <mergeCell ref="B392:C392"/>
    <mergeCell ref="B395:C395"/>
    <mergeCell ref="D395:Q395"/>
    <mergeCell ref="B397:C399"/>
    <mergeCell ref="D397:D399"/>
    <mergeCell ref="E397:P397"/>
    <mergeCell ref="Q397:Y397"/>
    <mergeCell ref="Z397:AB397"/>
    <mergeCell ref="AC397:AE397"/>
    <mergeCell ref="E398:E399"/>
    <mergeCell ref="F398:F399"/>
    <mergeCell ref="G398:G399"/>
    <mergeCell ref="H398:H399"/>
    <mergeCell ref="I398:I399"/>
    <mergeCell ref="J398:J399"/>
    <mergeCell ref="K398:L398"/>
    <mergeCell ref="M398:M399"/>
    <mergeCell ref="N398:N399"/>
    <mergeCell ref="O398:O399"/>
    <mergeCell ref="P398:P399"/>
    <mergeCell ref="Q398:Q399"/>
    <mergeCell ref="R398:R399"/>
    <mergeCell ref="S398:S399"/>
    <mergeCell ref="T398:T399"/>
    <mergeCell ref="U398:U399"/>
    <mergeCell ref="V398:V399"/>
    <mergeCell ref="W398:W399"/>
    <mergeCell ref="X398:X399"/>
    <mergeCell ref="Y398:Y399"/>
    <mergeCell ref="Z398:Z399"/>
    <mergeCell ref="AA398:AA399"/>
    <mergeCell ref="AB398:AB399"/>
    <mergeCell ref="AC398:AC399"/>
    <mergeCell ref="X423:X424"/>
    <mergeCell ref="Y423:Y424"/>
    <mergeCell ref="Z423:Z424"/>
    <mergeCell ref="AA423:AA424"/>
    <mergeCell ref="AB423:AB424"/>
    <mergeCell ref="AC423:AC424"/>
    <mergeCell ref="AD423:AD424"/>
    <mergeCell ref="AE423:AE424"/>
    <mergeCell ref="B427:C427"/>
    <mergeCell ref="B429:C429"/>
    <mergeCell ref="D429:H429"/>
    <mergeCell ref="B430:C430"/>
    <mergeCell ref="D430:H430"/>
    <mergeCell ref="B393:C393"/>
    <mergeCell ref="B451:C451"/>
    <mergeCell ref="D451:H451"/>
    <mergeCell ref="B414:AF414"/>
    <mergeCell ref="D416:F416"/>
    <mergeCell ref="B417:C417"/>
    <mergeCell ref="B418:C418"/>
    <mergeCell ref="B420:C420"/>
    <mergeCell ref="D420:Q420"/>
    <mergeCell ref="B422:C424"/>
    <mergeCell ref="D422:D424"/>
    <mergeCell ref="E422:P422"/>
    <mergeCell ref="Q422:Y422"/>
    <mergeCell ref="Z422:AB422"/>
    <mergeCell ref="AC422:AE422"/>
    <mergeCell ref="E423:E424"/>
    <mergeCell ref="F423:F424"/>
    <mergeCell ref="G423:G424"/>
    <mergeCell ref="H423:H424"/>
    <mergeCell ref="I423:I424"/>
    <mergeCell ref="J423:J424"/>
    <mergeCell ref="K423:L423"/>
    <mergeCell ref="M423:M424"/>
    <mergeCell ref="N423:N424"/>
    <mergeCell ref="O423:O424"/>
    <mergeCell ref="P423:P424"/>
    <mergeCell ref="Q423:Q424"/>
    <mergeCell ref="R423:R424"/>
    <mergeCell ref="S423:S424"/>
    <mergeCell ref="T423:T424"/>
    <mergeCell ref="U423:U424"/>
    <mergeCell ref="V423:V424"/>
    <mergeCell ref="W423:W424"/>
    <mergeCell ref="P443:P444"/>
    <mergeCell ref="Q443:Q444"/>
    <mergeCell ref="R443:R444"/>
    <mergeCell ref="S443:S444"/>
    <mergeCell ref="T443:T444"/>
    <mergeCell ref="U443:U444"/>
    <mergeCell ref="V443:V444"/>
    <mergeCell ref="W443:W444"/>
    <mergeCell ref="X443:X444"/>
    <mergeCell ref="Y443:Y444"/>
    <mergeCell ref="Z443:Z444"/>
    <mergeCell ref="AA443:AA444"/>
    <mergeCell ref="AB443:AB444"/>
    <mergeCell ref="AC443:AC444"/>
    <mergeCell ref="AD443:AD444"/>
    <mergeCell ref="AE443:AE444"/>
    <mergeCell ref="B450:C450"/>
    <mergeCell ref="D450:H450"/>
    <mergeCell ref="B448:C448"/>
    <mergeCell ref="B434:AF434"/>
    <mergeCell ref="D436:F436"/>
    <mergeCell ref="B438:C438"/>
    <mergeCell ref="B440:C440"/>
    <mergeCell ref="D440:Q440"/>
    <mergeCell ref="B442:C444"/>
    <mergeCell ref="D442:D444"/>
    <mergeCell ref="E442:P442"/>
    <mergeCell ref="Q442:Y442"/>
    <mergeCell ref="Z442:AB442"/>
    <mergeCell ref="AC442:AE442"/>
    <mergeCell ref="E443:E444"/>
    <mergeCell ref="F443:F444"/>
    <mergeCell ref="G443:G444"/>
    <mergeCell ref="H443:H444"/>
    <mergeCell ref="I443:I444"/>
    <mergeCell ref="J443:J444"/>
    <mergeCell ref="K443:L443"/>
    <mergeCell ref="M443:M444"/>
    <mergeCell ref="N443:N444"/>
    <mergeCell ref="O443:O444"/>
    <mergeCell ref="B437:C437"/>
    <mergeCell ref="B893:C893"/>
    <mergeCell ref="B874:C874"/>
    <mergeCell ref="B855:C855"/>
    <mergeCell ref="B836:C836"/>
    <mergeCell ref="B817:C817"/>
    <mergeCell ref="B798:C798"/>
    <mergeCell ref="B668:C668"/>
    <mergeCell ref="D624:F624"/>
    <mergeCell ref="D625:F625"/>
    <mergeCell ref="D587:F587"/>
    <mergeCell ref="D588:F588"/>
    <mergeCell ref="B595:C595"/>
    <mergeCell ref="D568:F568"/>
    <mergeCell ref="D569:F569"/>
    <mergeCell ref="B576:C576"/>
    <mergeCell ref="B557:C557"/>
    <mergeCell ref="B1389:C1389"/>
    <mergeCell ref="D1335:G1335"/>
    <mergeCell ref="B1336:C1336"/>
    <mergeCell ref="D1336:G1336"/>
    <mergeCell ref="B1337:C1337"/>
    <mergeCell ref="D1337:G1337"/>
    <mergeCell ref="B1338:C1338"/>
    <mergeCell ref="D1338:G1338"/>
    <mergeCell ref="B1324:AK1324"/>
    <mergeCell ref="D1326:F1326"/>
    <mergeCell ref="B1327:C1327"/>
    <mergeCell ref="D1327:E1327"/>
    <mergeCell ref="B1328:C1328"/>
    <mergeCell ref="D1328:K1328"/>
    <mergeCell ref="B1329:C1329"/>
    <mergeCell ref="D1329:Q1329"/>
    <mergeCell ref="B1391:C1391"/>
    <mergeCell ref="B1392:C1392"/>
    <mergeCell ref="B1393:C1393"/>
    <mergeCell ref="B1394:C1394"/>
    <mergeCell ref="B1395:C1395"/>
    <mergeCell ref="B1396:C1396"/>
    <mergeCell ref="B1398:C1398"/>
    <mergeCell ref="B1399:C1399"/>
    <mergeCell ref="B1400:C1400"/>
    <mergeCell ref="B1351:C1351"/>
    <mergeCell ref="B1352:C1352"/>
    <mergeCell ref="B1353:C1353"/>
    <mergeCell ref="B1354:C1354"/>
    <mergeCell ref="B1355:C1355"/>
    <mergeCell ref="B1356:C1356"/>
    <mergeCell ref="B1357:C1357"/>
    <mergeCell ref="B1358:C1358"/>
    <mergeCell ref="B1359:C1359"/>
    <mergeCell ref="B1360:C1360"/>
    <mergeCell ref="B1361:C1361"/>
    <mergeCell ref="B1362:C1362"/>
    <mergeCell ref="B1363:C1363"/>
    <mergeCell ref="B1364:C1364"/>
    <mergeCell ref="B1365:C1365"/>
    <mergeCell ref="B1366:C1366"/>
    <mergeCell ref="B1367:C1367"/>
    <mergeCell ref="B1397:C1397"/>
    <mergeCell ref="AK1380:AM1380"/>
    <mergeCell ref="AK1381:AK1382"/>
    <mergeCell ref="AL1381:AL1382"/>
    <mergeCell ref="AM1381:AM1382"/>
    <mergeCell ref="B1374:AM1374"/>
    <mergeCell ref="B1384:C1384"/>
    <mergeCell ref="B1385:C1385"/>
    <mergeCell ref="B1386:C1386"/>
    <mergeCell ref="B1387:C1387"/>
    <mergeCell ref="B1388:C1388"/>
    <mergeCell ref="AK1347:AM1347"/>
    <mergeCell ref="AK1348:AK1349"/>
    <mergeCell ref="AL1348:AL1349"/>
    <mergeCell ref="AM1348:AM1349"/>
    <mergeCell ref="B1341:AM1341"/>
    <mergeCell ref="X1331:X1332"/>
    <mergeCell ref="Y1331:Y1332"/>
    <mergeCell ref="Z1331:Z1332"/>
    <mergeCell ref="AA1331:AA1332"/>
    <mergeCell ref="AB1331:AB1332"/>
    <mergeCell ref="AC1331:AC1332"/>
    <mergeCell ref="AD1331:AD1332"/>
    <mergeCell ref="AE1331:AE1332"/>
    <mergeCell ref="AF1331:AF1332"/>
    <mergeCell ref="AG1331:AG1332"/>
    <mergeCell ref="AH1331:AH1332"/>
    <mergeCell ref="AI1331:AI1332"/>
    <mergeCell ref="AJ1331:AJ1332"/>
    <mergeCell ref="B1333:C1333"/>
    <mergeCell ref="B1334:C1334"/>
    <mergeCell ref="B1330:C1332"/>
    <mergeCell ref="D1330:D1332"/>
    <mergeCell ref="E1330:E1332"/>
    <mergeCell ref="F1330:R1330"/>
    <mergeCell ref="S1330:AC1330"/>
    <mergeCell ref="AD1330:AG1330"/>
    <mergeCell ref="AH1330:AJ1330"/>
    <mergeCell ref="F1331:F1332"/>
    <mergeCell ref="G1331:G1332"/>
    <mergeCell ref="H1331:H1332"/>
    <mergeCell ref="I1331:I1332"/>
    <mergeCell ref="J1331:J1332"/>
    <mergeCell ref="K1331:K1332"/>
    <mergeCell ref="L1331:L1332"/>
    <mergeCell ref="M1331:N1331"/>
    <mergeCell ref="O1331:O1332"/>
    <mergeCell ref="P1331:P1332"/>
    <mergeCell ref="Q1331:Q1332"/>
    <mergeCell ref="R1331:R1332"/>
    <mergeCell ref="S1331:S1332"/>
    <mergeCell ref="T1331:T1332"/>
    <mergeCell ref="U1331:U1332"/>
    <mergeCell ref="V1331:V1332"/>
    <mergeCell ref="W1331:W1332"/>
    <mergeCell ref="AE1348:AE1349"/>
    <mergeCell ref="AF1348:AF1349"/>
    <mergeCell ref="AG1348:AG1349"/>
    <mergeCell ref="AH1348:AH1349"/>
    <mergeCell ref="AI1348:AI1349"/>
    <mergeCell ref="AJ1348:AJ1349"/>
    <mergeCell ref="B1350:C1350"/>
    <mergeCell ref="D1368:G1368"/>
    <mergeCell ref="B1369:C1369"/>
    <mergeCell ref="D1343:F1343"/>
    <mergeCell ref="B1344:C1344"/>
    <mergeCell ref="D1344:E1344"/>
    <mergeCell ref="D1345:K1345"/>
    <mergeCell ref="D1346:Q1346"/>
    <mergeCell ref="B1347:C1349"/>
    <mergeCell ref="D1347:D1349"/>
    <mergeCell ref="E1347:E1349"/>
    <mergeCell ref="F1347:R1347"/>
    <mergeCell ref="S1347:AC1347"/>
    <mergeCell ref="AD1347:AG1347"/>
    <mergeCell ref="AH1347:AJ1347"/>
    <mergeCell ref="F1348:F1349"/>
    <mergeCell ref="G1348:G1349"/>
    <mergeCell ref="H1348:H1349"/>
    <mergeCell ref="I1348:I1349"/>
    <mergeCell ref="J1348:J1349"/>
    <mergeCell ref="K1348:K1349"/>
    <mergeCell ref="L1348:L1349"/>
    <mergeCell ref="M1348:N1348"/>
    <mergeCell ref="O1348:O1349"/>
    <mergeCell ref="P1348:P1349"/>
    <mergeCell ref="Q1348:Q1349"/>
    <mergeCell ref="AH1381:AH1382"/>
    <mergeCell ref="AI1381:AI1382"/>
    <mergeCell ref="AJ1381:AJ1382"/>
    <mergeCell ref="B1383:C1383"/>
    <mergeCell ref="D1401:G1401"/>
    <mergeCell ref="B1402:C1402"/>
    <mergeCell ref="D1402:G1402"/>
    <mergeCell ref="B1403:C1403"/>
    <mergeCell ref="D1403:G1403"/>
    <mergeCell ref="B1404:C1404"/>
    <mergeCell ref="D1404:G1404"/>
    <mergeCell ref="B1345:C1345"/>
    <mergeCell ref="B1346:C1346"/>
    <mergeCell ref="B1390:C1390"/>
    <mergeCell ref="D1376:F1376"/>
    <mergeCell ref="B1377:C1377"/>
    <mergeCell ref="D1377:E1377"/>
    <mergeCell ref="B1378:C1378"/>
    <mergeCell ref="D1378:K1378"/>
    <mergeCell ref="D1379:Q1379"/>
    <mergeCell ref="B1380:C1382"/>
    <mergeCell ref="D1380:D1382"/>
    <mergeCell ref="E1380:E1382"/>
    <mergeCell ref="F1380:R1380"/>
    <mergeCell ref="S1380:AC1380"/>
    <mergeCell ref="AD1380:AG1380"/>
    <mergeCell ref="AH1380:AJ1380"/>
    <mergeCell ref="F1381:F1382"/>
    <mergeCell ref="G1381:G1382"/>
    <mergeCell ref="H1381:H1382"/>
    <mergeCell ref="I1381:I1382"/>
    <mergeCell ref="J1381:J1382"/>
    <mergeCell ref="AD464:AD465"/>
    <mergeCell ref="K1381:K1382"/>
    <mergeCell ref="L1381:L1382"/>
    <mergeCell ref="M1381:N1381"/>
    <mergeCell ref="O1381:O1382"/>
    <mergeCell ref="P1381:P1382"/>
    <mergeCell ref="Q1381:Q1382"/>
    <mergeCell ref="R1381:R1382"/>
    <mergeCell ref="B1379:C1379"/>
    <mergeCell ref="S1381:S1382"/>
    <mergeCell ref="T1381:T1382"/>
    <mergeCell ref="U1381:U1382"/>
    <mergeCell ref="V1381:V1382"/>
    <mergeCell ref="W1381:W1382"/>
    <mergeCell ref="X1381:X1382"/>
    <mergeCell ref="Y1381:Y1382"/>
    <mergeCell ref="Z1381:Z1382"/>
    <mergeCell ref="AA1381:AA1382"/>
    <mergeCell ref="D1369:G1369"/>
    <mergeCell ref="B1370:C1370"/>
    <mergeCell ref="D1370:G1370"/>
    <mergeCell ref="B1371:C1371"/>
    <mergeCell ref="D1371:G1371"/>
    <mergeCell ref="Z1348:Z1349"/>
    <mergeCell ref="AA1348:AA1349"/>
    <mergeCell ref="AB1348:AB1349"/>
    <mergeCell ref="AC1348:AC1349"/>
    <mergeCell ref="AD1348:AD1349"/>
    <mergeCell ref="R1348:R1349"/>
    <mergeCell ref="S1348:S1349"/>
    <mergeCell ref="T1348:T1349"/>
    <mergeCell ref="U1348:U1349"/>
    <mergeCell ref="AD482:AD483"/>
    <mergeCell ref="P482:P483"/>
    <mergeCell ref="AB1381:AB1382"/>
    <mergeCell ref="AC1381:AC1382"/>
    <mergeCell ref="AD1381:AD1382"/>
    <mergeCell ref="AE1381:AE1382"/>
    <mergeCell ref="AF1381:AF1382"/>
    <mergeCell ref="AG1381:AG1382"/>
    <mergeCell ref="B455:AF455"/>
    <mergeCell ref="D457:F457"/>
    <mergeCell ref="B458:C458"/>
    <mergeCell ref="B461:C461"/>
    <mergeCell ref="D461:Q461"/>
    <mergeCell ref="B463:C465"/>
    <mergeCell ref="D463:D465"/>
    <mergeCell ref="E463:P463"/>
    <mergeCell ref="Q463:Y463"/>
    <mergeCell ref="Z463:AB463"/>
    <mergeCell ref="AC463:AE463"/>
    <mergeCell ref="E464:E465"/>
    <mergeCell ref="F464:F465"/>
    <mergeCell ref="G464:G465"/>
    <mergeCell ref="H464:H465"/>
    <mergeCell ref="I464:I465"/>
    <mergeCell ref="J464:J465"/>
    <mergeCell ref="K464:L464"/>
    <mergeCell ref="M464:M465"/>
    <mergeCell ref="N464:N465"/>
    <mergeCell ref="X464:X465"/>
    <mergeCell ref="B459:C459"/>
    <mergeCell ref="AA464:AA465"/>
    <mergeCell ref="AB464:AB465"/>
    <mergeCell ref="T464:T465"/>
    <mergeCell ref="U464:U465"/>
    <mergeCell ref="V464:V465"/>
    <mergeCell ref="W464:W465"/>
    <mergeCell ref="D476:F476"/>
    <mergeCell ref="D477:F477"/>
    <mergeCell ref="X482:X483"/>
    <mergeCell ref="Y482:Y483"/>
    <mergeCell ref="Z482:Z483"/>
    <mergeCell ref="U482:U483"/>
    <mergeCell ref="V482:V483"/>
    <mergeCell ref="W482:W483"/>
    <mergeCell ref="Y464:Y465"/>
    <mergeCell ref="Z464:Z465"/>
    <mergeCell ref="AA482:AA483"/>
    <mergeCell ref="AB482:AB483"/>
    <mergeCell ref="AC482:AC483"/>
    <mergeCell ref="AC464:AC465"/>
    <mergeCell ref="Q482:Q483"/>
    <mergeCell ref="R482:R483"/>
    <mergeCell ref="S482:S483"/>
    <mergeCell ref="T482:T483"/>
    <mergeCell ref="B473:AF473"/>
    <mergeCell ref="D475:F475"/>
    <mergeCell ref="B476:C476"/>
    <mergeCell ref="B477:C477"/>
    <mergeCell ref="B479:C479"/>
    <mergeCell ref="D479:Q479"/>
    <mergeCell ref="B481:C483"/>
    <mergeCell ref="D481:D483"/>
    <mergeCell ref="E481:P481"/>
    <mergeCell ref="Q481:Y481"/>
    <mergeCell ref="Z481:AB481"/>
    <mergeCell ref="AE464:AE465"/>
    <mergeCell ref="B466:C466"/>
    <mergeCell ref="B468:C468"/>
    <mergeCell ref="D468:H468"/>
    <mergeCell ref="B469:C469"/>
    <mergeCell ref="D469:H469"/>
    <mergeCell ref="AC481:AE481"/>
    <mergeCell ref="E482:E483"/>
    <mergeCell ref="F482:F483"/>
    <mergeCell ref="G482:G483"/>
    <mergeCell ref="H482:H483"/>
    <mergeCell ref="I482:I483"/>
    <mergeCell ref="O464:O465"/>
    <mergeCell ref="P464:P465"/>
    <mergeCell ref="Q464:Q465"/>
    <mergeCell ref="R464:R465"/>
    <mergeCell ref="S464:S465"/>
    <mergeCell ref="AB500:AB501"/>
    <mergeCell ref="AC500:AC501"/>
    <mergeCell ref="AD500:AD501"/>
    <mergeCell ref="AE500:AE501"/>
    <mergeCell ref="B502:C502"/>
    <mergeCell ref="B504:C504"/>
    <mergeCell ref="D504:H504"/>
    <mergeCell ref="B505:C505"/>
    <mergeCell ref="D505:H505"/>
    <mergeCell ref="AE482:AE483"/>
    <mergeCell ref="B484:C484"/>
    <mergeCell ref="B486:C486"/>
    <mergeCell ref="D486:H486"/>
    <mergeCell ref="B487:C487"/>
    <mergeCell ref="D487:H487"/>
    <mergeCell ref="Y500:Y501"/>
    <mergeCell ref="Z500:Z501"/>
    <mergeCell ref="AA500:AA501"/>
    <mergeCell ref="J482:J483"/>
    <mergeCell ref="K482:L482"/>
    <mergeCell ref="M482:M483"/>
    <mergeCell ref="N482:N483"/>
    <mergeCell ref="O482:O483"/>
    <mergeCell ref="B491:AF491"/>
    <mergeCell ref="D493:F493"/>
    <mergeCell ref="B494:C494"/>
    <mergeCell ref="D494:F494"/>
    <mergeCell ref="B495:C495"/>
    <mergeCell ref="D495:F495"/>
    <mergeCell ref="B497:C497"/>
    <mergeCell ref="D497:Q497"/>
    <mergeCell ref="B499:C501"/>
    <mergeCell ref="P500:P501"/>
    <mergeCell ref="Q500:Q501"/>
    <mergeCell ref="R500:R501"/>
    <mergeCell ref="S500:S501"/>
    <mergeCell ref="T500:T501"/>
    <mergeCell ref="U500:U501"/>
    <mergeCell ref="V500:V501"/>
    <mergeCell ref="W500:W501"/>
    <mergeCell ref="X500:X501"/>
    <mergeCell ref="V518:V519"/>
    <mergeCell ref="W518:W519"/>
    <mergeCell ref="X518:X519"/>
    <mergeCell ref="B523:C523"/>
    <mergeCell ref="D523:H523"/>
    <mergeCell ref="B515:C515"/>
    <mergeCell ref="D515:Q515"/>
    <mergeCell ref="B517:C519"/>
    <mergeCell ref="D517:D519"/>
    <mergeCell ref="E517:P517"/>
    <mergeCell ref="Q517:Y517"/>
    <mergeCell ref="D499:D501"/>
    <mergeCell ref="E499:P499"/>
    <mergeCell ref="Q499:Y499"/>
    <mergeCell ref="Z499:AB499"/>
    <mergeCell ref="AC499:AE499"/>
    <mergeCell ref="E500:E501"/>
    <mergeCell ref="F500:F501"/>
    <mergeCell ref="G500:G501"/>
    <mergeCell ref="H500:H501"/>
    <mergeCell ref="I500:I501"/>
    <mergeCell ref="D512:F512"/>
    <mergeCell ref="B513:C513"/>
    <mergeCell ref="D513:F513"/>
    <mergeCell ref="N518:N519"/>
    <mergeCell ref="O518:O519"/>
    <mergeCell ref="P518:P519"/>
    <mergeCell ref="Q518:Q519"/>
    <mergeCell ref="R518:R519"/>
    <mergeCell ref="S518:S519"/>
    <mergeCell ref="T518:T519"/>
    <mergeCell ref="U518:U519"/>
    <mergeCell ref="Y518:Y519"/>
    <mergeCell ref="Z518:Z519"/>
    <mergeCell ref="AA518:AA519"/>
    <mergeCell ref="AB518:AB519"/>
    <mergeCell ref="AC518:AC519"/>
    <mergeCell ref="AD518:AD519"/>
    <mergeCell ref="B509:AF509"/>
    <mergeCell ref="D511:F511"/>
    <mergeCell ref="B512:C512"/>
    <mergeCell ref="J500:J501"/>
    <mergeCell ref="K500:L500"/>
    <mergeCell ref="M500:M501"/>
    <mergeCell ref="N500:N501"/>
    <mergeCell ref="O500:O501"/>
    <mergeCell ref="B538:C538"/>
    <mergeCell ref="O536:O537"/>
    <mergeCell ref="P536:P537"/>
    <mergeCell ref="Q536:Q537"/>
    <mergeCell ref="R536:R537"/>
    <mergeCell ref="B541:C541"/>
    <mergeCell ref="D541:H541"/>
    <mergeCell ref="B542:C542"/>
    <mergeCell ref="D542:H542"/>
    <mergeCell ref="Z517:AB517"/>
    <mergeCell ref="AC517:AE517"/>
    <mergeCell ref="E518:E519"/>
    <mergeCell ref="F518:F519"/>
    <mergeCell ref="G518:G519"/>
    <mergeCell ref="H518:H519"/>
    <mergeCell ref="I518:I519"/>
    <mergeCell ref="J518:J519"/>
    <mergeCell ref="K518:L518"/>
    <mergeCell ref="M518:M519"/>
    <mergeCell ref="AE518:AE519"/>
    <mergeCell ref="B520:C520"/>
    <mergeCell ref="B522:C522"/>
    <mergeCell ref="D522:H522"/>
    <mergeCell ref="T536:T537"/>
    <mergeCell ref="U536:U537"/>
    <mergeCell ref="V536:V537"/>
    <mergeCell ref="B539:C539"/>
    <mergeCell ref="S536:S537"/>
    <mergeCell ref="B527:AF527"/>
    <mergeCell ref="D529:F529"/>
    <mergeCell ref="B530:C530"/>
    <mergeCell ref="D530:F530"/>
    <mergeCell ref="B531:C531"/>
    <mergeCell ref="D531:F531"/>
    <mergeCell ref="B533:C533"/>
    <mergeCell ref="D533:Q533"/>
    <mergeCell ref="B535:C537"/>
    <mergeCell ref="D535:D537"/>
    <mergeCell ref="E535:P535"/>
    <mergeCell ref="Q535:Y535"/>
    <mergeCell ref="Z535:AB535"/>
    <mergeCell ref="AC535:AE535"/>
    <mergeCell ref="E536:E537"/>
    <mergeCell ref="F536:F537"/>
    <mergeCell ref="G536:G537"/>
    <mergeCell ref="H536:H537"/>
    <mergeCell ref="I536:I537"/>
    <mergeCell ref="J536:J537"/>
    <mergeCell ref="K536:L536"/>
    <mergeCell ref="M536:M537"/>
    <mergeCell ref="N536:N537"/>
    <mergeCell ref="W536:W537"/>
    <mergeCell ref="X536:X537"/>
    <mergeCell ref="Y536:Y537"/>
    <mergeCell ref="Z536:Z537"/>
    <mergeCell ref="AA536:AA537"/>
    <mergeCell ref="AB536:AB537"/>
    <mergeCell ref="AC536:AC537"/>
    <mergeCell ref="AD536:AD537"/>
    <mergeCell ref="AE536:AE537"/>
    <mergeCell ref="B546:AF546"/>
    <mergeCell ref="B550:C550"/>
    <mergeCell ref="D550:F550"/>
    <mergeCell ref="D552:Q552"/>
    <mergeCell ref="B554:C556"/>
    <mergeCell ref="D554:D556"/>
    <mergeCell ref="E554:P554"/>
    <mergeCell ref="Q554:Y554"/>
    <mergeCell ref="Z554:AB554"/>
    <mergeCell ref="AC554:AE554"/>
    <mergeCell ref="E555:E556"/>
    <mergeCell ref="F555:F556"/>
    <mergeCell ref="G555:G556"/>
    <mergeCell ref="H555:H556"/>
    <mergeCell ref="I555:I556"/>
    <mergeCell ref="J555:J556"/>
    <mergeCell ref="W555:W556"/>
    <mergeCell ref="X555:X556"/>
    <mergeCell ref="Y555:Y556"/>
    <mergeCell ref="AD555:AD556"/>
    <mergeCell ref="AE555:AE556"/>
    <mergeCell ref="B552:C552"/>
    <mergeCell ref="Z555:Z556"/>
    <mergeCell ref="AA555:AA556"/>
    <mergeCell ref="AB555:AB556"/>
    <mergeCell ref="AC555:AC556"/>
    <mergeCell ref="B561:C561"/>
    <mergeCell ref="D548:F548"/>
    <mergeCell ref="B549:C549"/>
    <mergeCell ref="D549:F549"/>
    <mergeCell ref="AB574:AB575"/>
    <mergeCell ref="AC574:AC575"/>
    <mergeCell ref="K555:L555"/>
    <mergeCell ref="M555:M556"/>
    <mergeCell ref="N555:N556"/>
    <mergeCell ref="O555:O556"/>
    <mergeCell ref="P555:P556"/>
    <mergeCell ref="Q555:Q556"/>
    <mergeCell ref="R555:R556"/>
    <mergeCell ref="S555:S556"/>
    <mergeCell ref="T555:T556"/>
    <mergeCell ref="U555:U556"/>
    <mergeCell ref="V555:V556"/>
    <mergeCell ref="W574:W575"/>
    <mergeCell ref="X574:X575"/>
    <mergeCell ref="Y574:Y575"/>
    <mergeCell ref="Z574:Z575"/>
    <mergeCell ref="AA574:AA575"/>
    <mergeCell ref="B560:C560"/>
    <mergeCell ref="D560:H560"/>
    <mergeCell ref="B558:C558"/>
    <mergeCell ref="D561:H561"/>
    <mergeCell ref="J574:J575"/>
    <mergeCell ref="K574:L574"/>
    <mergeCell ref="M574:M575"/>
    <mergeCell ref="N574:N575"/>
    <mergeCell ref="O574:O575"/>
    <mergeCell ref="P574:P575"/>
    <mergeCell ref="Q574:Q575"/>
    <mergeCell ref="R574:R575"/>
    <mergeCell ref="S574:S575"/>
    <mergeCell ref="T574:T575"/>
    <mergeCell ref="U574:U575"/>
    <mergeCell ref="V574:V575"/>
    <mergeCell ref="B587:C587"/>
    <mergeCell ref="B588:C588"/>
    <mergeCell ref="B590:C590"/>
    <mergeCell ref="D590:Q590"/>
    <mergeCell ref="M593:M594"/>
    <mergeCell ref="N593:N594"/>
    <mergeCell ref="O593:O594"/>
    <mergeCell ref="P593:P594"/>
    <mergeCell ref="Q593:Q594"/>
    <mergeCell ref="B592:C594"/>
    <mergeCell ref="D592:D594"/>
    <mergeCell ref="E592:P592"/>
    <mergeCell ref="Q592:Y592"/>
    <mergeCell ref="B577:C577"/>
    <mergeCell ref="B579:C579"/>
    <mergeCell ref="D579:H579"/>
    <mergeCell ref="B580:C580"/>
    <mergeCell ref="D580:H580"/>
    <mergeCell ref="W593:W594"/>
    <mergeCell ref="X593:X594"/>
    <mergeCell ref="Y593:Y594"/>
    <mergeCell ref="B596:C596"/>
    <mergeCell ref="R593:R594"/>
    <mergeCell ref="B565:AF565"/>
    <mergeCell ref="D567:F567"/>
    <mergeCell ref="B568:C568"/>
    <mergeCell ref="B569:C569"/>
    <mergeCell ref="B571:C571"/>
    <mergeCell ref="D571:Q571"/>
    <mergeCell ref="B573:C575"/>
    <mergeCell ref="D573:D575"/>
    <mergeCell ref="E573:P573"/>
    <mergeCell ref="Q573:Y573"/>
    <mergeCell ref="Z573:AB573"/>
    <mergeCell ref="AC573:AE573"/>
    <mergeCell ref="E574:E575"/>
    <mergeCell ref="F574:F575"/>
    <mergeCell ref="G574:G575"/>
    <mergeCell ref="H574:H575"/>
    <mergeCell ref="I574:I575"/>
    <mergeCell ref="AD574:AD575"/>
    <mergeCell ref="AE574:AE575"/>
    <mergeCell ref="B584:AF584"/>
    <mergeCell ref="D586:F586"/>
    <mergeCell ref="Z592:AB592"/>
    <mergeCell ref="AC592:AE592"/>
    <mergeCell ref="E593:E594"/>
    <mergeCell ref="F593:F594"/>
    <mergeCell ref="G593:G594"/>
    <mergeCell ref="H593:H594"/>
    <mergeCell ref="I593:I594"/>
    <mergeCell ref="J593:J594"/>
    <mergeCell ref="K593:L593"/>
    <mergeCell ref="B634:C634"/>
    <mergeCell ref="D634:H634"/>
    <mergeCell ref="B635:C635"/>
    <mergeCell ref="D635:H635"/>
    <mergeCell ref="B603:AF603"/>
    <mergeCell ref="D605:F605"/>
    <mergeCell ref="B606:C606"/>
    <mergeCell ref="D606:F606"/>
    <mergeCell ref="B607:C607"/>
    <mergeCell ref="D607:F607"/>
    <mergeCell ref="B609:C609"/>
    <mergeCell ref="D609:Q609"/>
    <mergeCell ref="B611:C613"/>
    <mergeCell ref="D611:D613"/>
    <mergeCell ref="E611:P611"/>
    <mergeCell ref="Q611:Y611"/>
    <mergeCell ref="Z611:AB611"/>
    <mergeCell ref="AC611:AE611"/>
    <mergeCell ref="E612:E613"/>
    <mergeCell ref="T612:T613"/>
    <mergeCell ref="U612:U613"/>
    <mergeCell ref="V612:V613"/>
    <mergeCell ref="W612:W613"/>
    <mergeCell ref="X612:X613"/>
    <mergeCell ref="Y612:Y613"/>
    <mergeCell ref="H612:H613"/>
    <mergeCell ref="AD612:AD613"/>
    <mergeCell ref="AE612:AE613"/>
    <mergeCell ref="B614:C614"/>
    <mergeCell ref="AE630:AE631"/>
    <mergeCell ref="W630:W631"/>
    <mergeCell ref="X630:X631"/>
    <mergeCell ref="Z593:Z594"/>
    <mergeCell ref="AA593:AA594"/>
    <mergeCell ref="AB593:AB594"/>
    <mergeCell ref="S593:S594"/>
    <mergeCell ref="T593:T594"/>
    <mergeCell ref="U593:U594"/>
    <mergeCell ref="V593:V594"/>
    <mergeCell ref="U630:U631"/>
    <mergeCell ref="V630:V631"/>
    <mergeCell ref="B621:AF621"/>
    <mergeCell ref="D623:F623"/>
    <mergeCell ref="B624:C624"/>
    <mergeCell ref="B625:C625"/>
    <mergeCell ref="B627:C627"/>
    <mergeCell ref="D627:Q627"/>
    <mergeCell ref="N630:N631"/>
    <mergeCell ref="O630:O631"/>
    <mergeCell ref="Z612:Z613"/>
    <mergeCell ref="AC593:AC594"/>
    <mergeCell ref="AD593:AD594"/>
    <mergeCell ref="AE593:AE594"/>
    <mergeCell ref="B616:C616"/>
    <mergeCell ref="D616:H616"/>
    <mergeCell ref="B617:C617"/>
    <mergeCell ref="D617:H617"/>
    <mergeCell ref="B598:C598"/>
    <mergeCell ref="D598:H598"/>
    <mergeCell ref="B599:C599"/>
    <mergeCell ref="D599:H599"/>
    <mergeCell ref="AA612:AA613"/>
    <mergeCell ref="AB612:AB613"/>
    <mergeCell ref="AC612:AC613"/>
    <mergeCell ref="Y630:Y631"/>
    <mergeCell ref="Z630:Z631"/>
    <mergeCell ref="AA630:AA631"/>
    <mergeCell ref="AB630:AB631"/>
    <mergeCell ref="AC630:AC631"/>
    <mergeCell ref="AD630:AD631"/>
    <mergeCell ref="F612:F613"/>
    <mergeCell ref="G612:G613"/>
    <mergeCell ref="I612:I613"/>
    <mergeCell ref="J612:J613"/>
    <mergeCell ref="K612:L612"/>
    <mergeCell ref="M612:M613"/>
    <mergeCell ref="N612:N613"/>
    <mergeCell ref="O612:O613"/>
    <mergeCell ref="P612:P613"/>
    <mergeCell ref="Q612:Q613"/>
    <mergeCell ref="R612:R613"/>
    <mergeCell ref="S612:S613"/>
    <mergeCell ref="P630:P631"/>
    <mergeCell ref="Q630:Q631"/>
    <mergeCell ref="R630:R631"/>
    <mergeCell ref="S630:S631"/>
    <mergeCell ref="T630:T631"/>
    <mergeCell ref="B632:C632"/>
    <mergeCell ref="AC648:AC649"/>
    <mergeCell ref="AD648:AD649"/>
    <mergeCell ref="AE648:AE649"/>
    <mergeCell ref="B650:C650"/>
    <mergeCell ref="B652:C652"/>
    <mergeCell ref="D652:H652"/>
    <mergeCell ref="B653:C653"/>
    <mergeCell ref="D653:H653"/>
    <mergeCell ref="B629:C631"/>
    <mergeCell ref="D629:D631"/>
    <mergeCell ref="E629:P629"/>
    <mergeCell ref="Q629:Y629"/>
    <mergeCell ref="Z629:AB629"/>
    <mergeCell ref="AC629:AE629"/>
    <mergeCell ref="E630:E631"/>
    <mergeCell ref="F630:F631"/>
    <mergeCell ref="G630:G631"/>
    <mergeCell ref="H630:H631"/>
    <mergeCell ref="I630:I631"/>
    <mergeCell ref="J630:J631"/>
    <mergeCell ref="K630:L630"/>
    <mergeCell ref="M630:M631"/>
    <mergeCell ref="T648:T649"/>
    <mergeCell ref="U648:U649"/>
    <mergeCell ref="V648:V649"/>
    <mergeCell ref="W648:W649"/>
    <mergeCell ref="X648:X649"/>
    <mergeCell ref="Y648:Y649"/>
    <mergeCell ref="Z648:Z649"/>
    <mergeCell ref="AA648:AA649"/>
    <mergeCell ref="AB648:AB649"/>
    <mergeCell ref="B639:AF639"/>
    <mergeCell ref="D641:F641"/>
    <mergeCell ref="B642:C642"/>
    <mergeCell ref="D642:F642"/>
    <mergeCell ref="B643:C643"/>
    <mergeCell ref="D643:F643"/>
    <mergeCell ref="B645:C645"/>
    <mergeCell ref="D645:Q645"/>
    <mergeCell ref="B647:C649"/>
    <mergeCell ref="D647:D649"/>
    <mergeCell ref="E647:P647"/>
    <mergeCell ref="Q647:Y647"/>
    <mergeCell ref="Z647:AB647"/>
    <mergeCell ref="AC647:AE647"/>
    <mergeCell ref="E648:E649"/>
    <mergeCell ref="F648:F649"/>
    <mergeCell ref="G648:G649"/>
    <mergeCell ref="H648:H649"/>
    <mergeCell ref="I648:I649"/>
    <mergeCell ref="J648:J649"/>
    <mergeCell ref="K648:L648"/>
    <mergeCell ref="M648:M649"/>
    <mergeCell ref="N648:N649"/>
    <mergeCell ref="O648:O649"/>
    <mergeCell ref="P648:P649"/>
    <mergeCell ref="Q648:Q649"/>
    <mergeCell ref="R648:R649"/>
    <mergeCell ref="S648:S649"/>
    <mergeCell ref="D690:H690"/>
    <mergeCell ref="B657:AF657"/>
    <mergeCell ref="D659:F659"/>
    <mergeCell ref="B660:C660"/>
    <mergeCell ref="D660:F660"/>
    <mergeCell ref="B661:C661"/>
    <mergeCell ref="D661:F661"/>
    <mergeCell ref="B663:C663"/>
    <mergeCell ref="D663:Q663"/>
    <mergeCell ref="B665:C667"/>
    <mergeCell ref="D665:D667"/>
    <mergeCell ref="E665:P665"/>
    <mergeCell ref="Q665:Y665"/>
    <mergeCell ref="Z665:AB665"/>
    <mergeCell ref="AC665:AE665"/>
    <mergeCell ref="E666:E667"/>
    <mergeCell ref="F666:F667"/>
    <mergeCell ref="G666:G667"/>
    <mergeCell ref="H666:H667"/>
    <mergeCell ref="B671:C671"/>
    <mergeCell ref="D671:H671"/>
    <mergeCell ref="B672:C672"/>
    <mergeCell ref="D672:H672"/>
    <mergeCell ref="W685:W686"/>
    <mergeCell ref="B676:AF676"/>
    <mergeCell ref="D678:F678"/>
    <mergeCell ref="B679:C679"/>
    <mergeCell ref="D679:F679"/>
    <mergeCell ref="B680:C680"/>
    <mergeCell ref="D680:F680"/>
    <mergeCell ref="B682:C682"/>
    <mergeCell ref="P666:P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I666:I667"/>
    <mergeCell ref="J666:J667"/>
    <mergeCell ref="K666:L666"/>
    <mergeCell ref="M666:M667"/>
    <mergeCell ref="N666:N667"/>
    <mergeCell ref="O666:O667"/>
    <mergeCell ref="B669:C669"/>
    <mergeCell ref="AC685:AC686"/>
    <mergeCell ref="AD685:AD686"/>
    <mergeCell ref="X685:X686"/>
    <mergeCell ref="Y685:Y686"/>
    <mergeCell ref="Z685:Z686"/>
    <mergeCell ref="AA685:AA686"/>
    <mergeCell ref="AB685:AB686"/>
    <mergeCell ref="B684:C686"/>
    <mergeCell ref="D684:D686"/>
    <mergeCell ref="E684:P684"/>
    <mergeCell ref="Q684:Y684"/>
    <mergeCell ref="Z684:AB684"/>
    <mergeCell ref="AC684:AE684"/>
    <mergeCell ref="E685:E686"/>
    <mergeCell ref="F685:F686"/>
    <mergeCell ref="G685:G686"/>
    <mergeCell ref="H685:H686"/>
    <mergeCell ref="I685:I686"/>
    <mergeCell ref="J685:J686"/>
    <mergeCell ref="K685:L685"/>
    <mergeCell ref="M685:M686"/>
    <mergeCell ref="D682:Q682"/>
    <mergeCell ref="AE685:AE686"/>
    <mergeCell ref="B705:C705"/>
    <mergeCell ref="B700:C700"/>
    <mergeCell ref="X703:X704"/>
    <mergeCell ref="Y703:Y704"/>
    <mergeCell ref="Z703:Z704"/>
    <mergeCell ref="AA703:AA704"/>
    <mergeCell ref="AB703:AB704"/>
    <mergeCell ref="AC703:AC704"/>
    <mergeCell ref="AD703:AD704"/>
    <mergeCell ref="AE703:AE704"/>
    <mergeCell ref="G703:G704"/>
    <mergeCell ref="H703:H704"/>
    <mergeCell ref="I703:I704"/>
    <mergeCell ref="J703:J704"/>
    <mergeCell ref="K703:L703"/>
    <mergeCell ref="M703:M704"/>
    <mergeCell ref="N703:N704"/>
    <mergeCell ref="O703:O704"/>
    <mergeCell ref="P703:P704"/>
    <mergeCell ref="Q703:Q704"/>
    <mergeCell ref="R703:R704"/>
    <mergeCell ref="S703:S704"/>
    <mergeCell ref="B694:AF694"/>
    <mergeCell ref="D696:F696"/>
    <mergeCell ref="B697:C697"/>
    <mergeCell ref="D697:F697"/>
    <mergeCell ref="B698:C698"/>
    <mergeCell ref="D698:F698"/>
    <mergeCell ref="D700:Q700"/>
    <mergeCell ref="B702:C704"/>
    <mergeCell ref="D702:D704"/>
    <mergeCell ref="E702:P702"/>
    <mergeCell ref="Q702:Y702"/>
    <mergeCell ref="Z702:AB702"/>
    <mergeCell ref="AC702:AE702"/>
    <mergeCell ref="E703:E704"/>
    <mergeCell ref="F703:F704"/>
    <mergeCell ref="N685:N686"/>
    <mergeCell ref="O685:O686"/>
    <mergeCell ref="P685:P686"/>
    <mergeCell ref="Q685:Q686"/>
    <mergeCell ref="T703:T704"/>
    <mergeCell ref="U703:U704"/>
    <mergeCell ref="V703:V704"/>
    <mergeCell ref="W703:W704"/>
    <mergeCell ref="B687:C687"/>
    <mergeCell ref="B689:C689"/>
    <mergeCell ref="D689:H689"/>
    <mergeCell ref="R685:R686"/>
    <mergeCell ref="S685:S686"/>
    <mergeCell ref="T685:T686"/>
    <mergeCell ref="U685:U686"/>
    <mergeCell ref="V685:V686"/>
    <mergeCell ref="B690:C690"/>
    <mergeCell ref="B723:C723"/>
    <mergeCell ref="B725:C725"/>
    <mergeCell ref="D725:H725"/>
    <mergeCell ref="B726:C726"/>
    <mergeCell ref="D726:H726"/>
    <mergeCell ref="W721:W722"/>
    <mergeCell ref="B707:C707"/>
    <mergeCell ref="D707:H707"/>
    <mergeCell ref="D708:H708"/>
    <mergeCell ref="B712:AF712"/>
    <mergeCell ref="D714:F714"/>
    <mergeCell ref="B715:C715"/>
    <mergeCell ref="D715:F715"/>
    <mergeCell ref="B716:C716"/>
    <mergeCell ref="D716:F716"/>
    <mergeCell ref="B718:C718"/>
    <mergeCell ref="D718:Q718"/>
    <mergeCell ref="B720:C722"/>
    <mergeCell ref="D720:D722"/>
    <mergeCell ref="E720:P720"/>
    <mergeCell ref="Q720:Y720"/>
    <mergeCell ref="Z720:AB720"/>
    <mergeCell ref="B708:C708"/>
    <mergeCell ref="AC720:AE720"/>
    <mergeCell ref="E721:E722"/>
    <mergeCell ref="F721:F722"/>
    <mergeCell ref="G721:G722"/>
    <mergeCell ref="H721:H722"/>
    <mergeCell ref="I721:I722"/>
    <mergeCell ref="J721:J722"/>
    <mergeCell ref="K721:L721"/>
    <mergeCell ref="M721:M722"/>
    <mergeCell ref="N721:N722"/>
    <mergeCell ref="O721:O722"/>
    <mergeCell ref="P721:P722"/>
    <mergeCell ref="Q721:Q722"/>
    <mergeCell ref="R721:R722"/>
    <mergeCell ref="S721:S722"/>
    <mergeCell ref="T721:T722"/>
    <mergeCell ref="U721:U722"/>
    <mergeCell ref="V721:V722"/>
    <mergeCell ref="X721:X722"/>
    <mergeCell ref="Y721:Y722"/>
    <mergeCell ref="Z721:Z722"/>
    <mergeCell ref="AA721:AA722"/>
    <mergeCell ref="AB721:AB722"/>
    <mergeCell ref="AC721:AC722"/>
    <mergeCell ref="AD721:AD722"/>
    <mergeCell ref="AE721:AE722"/>
    <mergeCell ref="B1423:C1423"/>
    <mergeCell ref="D1423:G1423"/>
    <mergeCell ref="B730:AF730"/>
    <mergeCell ref="D732:F732"/>
    <mergeCell ref="B733:C733"/>
    <mergeCell ref="B736:C736"/>
    <mergeCell ref="D736:Q736"/>
    <mergeCell ref="B738:C740"/>
    <mergeCell ref="D738:D740"/>
    <mergeCell ref="E738:P738"/>
    <mergeCell ref="Q738:Y738"/>
    <mergeCell ref="Z738:AB738"/>
    <mergeCell ref="AC738:AE738"/>
    <mergeCell ref="E739:E740"/>
    <mergeCell ref="F739:F740"/>
    <mergeCell ref="G739:G740"/>
    <mergeCell ref="B1417:C1417"/>
    <mergeCell ref="B1418:C1418"/>
    <mergeCell ref="D866:F866"/>
    <mergeCell ref="D867:F867"/>
    <mergeCell ref="D847:F847"/>
    <mergeCell ref="D848:F848"/>
    <mergeCell ref="D828:F828"/>
    <mergeCell ref="D829:F829"/>
    <mergeCell ref="D790:F790"/>
    <mergeCell ref="D791:F791"/>
    <mergeCell ref="D771:F771"/>
    <mergeCell ref="D772:F772"/>
    <mergeCell ref="B779:C779"/>
    <mergeCell ref="X1414:X1415"/>
    <mergeCell ref="B741:C741"/>
    <mergeCell ref="Z1414:Z1415"/>
    <mergeCell ref="O1414:O1415"/>
    <mergeCell ref="P1414:P1415"/>
    <mergeCell ref="Q1414:Q1415"/>
    <mergeCell ref="R1414:R1415"/>
    <mergeCell ref="S1414:S1415"/>
    <mergeCell ref="T1414:T1415"/>
    <mergeCell ref="U1414:U1415"/>
    <mergeCell ref="V1414:V1415"/>
    <mergeCell ref="W1414:W1415"/>
    <mergeCell ref="X758:X759"/>
    <mergeCell ref="Y758:Y759"/>
    <mergeCell ref="O872:O873"/>
    <mergeCell ref="P872:P873"/>
    <mergeCell ref="Q872:Q873"/>
    <mergeCell ref="R872:R873"/>
    <mergeCell ref="S872:S873"/>
    <mergeCell ref="T872:T873"/>
    <mergeCell ref="U872:U873"/>
    <mergeCell ref="V872:V873"/>
    <mergeCell ref="W872:W873"/>
    <mergeCell ref="X872:X873"/>
    <mergeCell ref="Y872:Y873"/>
    <mergeCell ref="W891:W892"/>
    <mergeCell ref="X891:X892"/>
    <mergeCell ref="Y891:Y892"/>
    <mergeCell ref="V1348:V1349"/>
    <mergeCell ref="W1348:W1349"/>
    <mergeCell ref="X1348:X1349"/>
    <mergeCell ref="Y1348:Y1349"/>
    <mergeCell ref="Z758:Z759"/>
    <mergeCell ref="B802:C802"/>
    <mergeCell ref="D802:H802"/>
    <mergeCell ref="B768:AF768"/>
    <mergeCell ref="D770:F770"/>
    <mergeCell ref="B771:C771"/>
    <mergeCell ref="B772:C772"/>
    <mergeCell ref="B774:C774"/>
    <mergeCell ref="D774:Q774"/>
    <mergeCell ref="B776:C778"/>
    <mergeCell ref="D776:D778"/>
    <mergeCell ref="E776:P776"/>
    <mergeCell ref="Q776:Y776"/>
    <mergeCell ref="D1422:G1422"/>
    <mergeCell ref="G1414:G1415"/>
    <mergeCell ref="D801:H801"/>
    <mergeCell ref="AA1414:AA1415"/>
    <mergeCell ref="AB1414:AB1415"/>
    <mergeCell ref="AC1414:AC1415"/>
    <mergeCell ref="AD1414:AD1415"/>
    <mergeCell ref="AE1414:AE1415"/>
    <mergeCell ref="AF1414:AF1415"/>
    <mergeCell ref="B1422:C1422"/>
    <mergeCell ref="B761:C761"/>
    <mergeCell ref="B763:C763"/>
    <mergeCell ref="B760:C760"/>
    <mergeCell ref="B764:C764"/>
    <mergeCell ref="G758:G759"/>
    <mergeCell ref="H758:H759"/>
    <mergeCell ref="I758:I759"/>
    <mergeCell ref="J758:J759"/>
    <mergeCell ref="K758:L758"/>
    <mergeCell ref="AG1414:AG1415"/>
    <mergeCell ref="AH1414:AH1415"/>
    <mergeCell ref="AI1414:AI1415"/>
    <mergeCell ref="AJ1414:AJ1415"/>
    <mergeCell ref="B1416:C1416"/>
    <mergeCell ref="B1419:C1419"/>
    <mergeCell ref="D1420:G1420"/>
    <mergeCell ref="B1421:C1421"/>
    <mergeCell ref="D1421:G1421"/>
    <mergeCell ref="B1407:AK1407"/>
    <mergeCell ref="D1409:F1409"/>
    <mergeCell ref="B1410:C1410"/>
    <mergeCell ref="D1410:E1410"/>
    <mergeCell ref="B1411:C1411"/>
    <mergeCell ref="D1411:K1411"/>
    <mergeCell ref="B1412:C1412"/>
    <mergeCell ref="D1412:Q1412"/>
    <mergeCell ref="B1413:C1415"/>
    <mergeCell ref="D1413:D1415"/>
    <mergeCell ref="E1413:E1415"/>
    <mergeCell ref="F1413:R1413"/>
    <mergeCell ref="S1413:AC1413"/>
    <mergeCell ref="AD1413:AG1413"/>
    <mergeCell ref="AH1413:AJ1413"/>
    <mergeCell ref="F1414:F1415"/>
    <mergeCell ref="Y1414:Y1415"/>
    <mergeCell ref="H1414:H1415"/>
    <mergeCell ref="I1414:I1415"/>
    <mergeCell ref="J1414:J1415"/>
    <mergeCell ref="K1414:K1415"/>
    <mergeCell ref="L1414:L1415"/>
    <mergeCell ref="M1414:N1414"/>
    <mergeCell ref="AJ1433:AJ1434"/>
    <mergeCell ref="B1435:C1435"/>
    <mergeCell ref="B1437:C1437"/>
    <mergeCell ref="D1438:G1438"/>
    <mergeCell ref="B1439:C1439"/>
    <mergeCell ref="D1439:G1439"/>
    <mergeCell ref="B1440:C1440"/>
    <mergeCell ref="D1440:G1440"/>
    <mergeCell ref="B1441:C1441"/>
    <mergeCell ref="D1441:G1441"/>
    <mergeCell ref="J1433:J1434"/>
    <mergeCell ref="K1433:K1434"/>
    <mergeCell ref="L1433:L1434"/>
    <mergeCell ref="M1433:N1433"/>
    <mergeCell ref="O1433:O1434"/>
    <mergeCell ref="P1433:P1434"/>
    <mergeCell ref="Q1433:Q1434"/>
    <mergeCell ref="R1433:R1434"/>
    <mergeCell ref="S1433:S1434"/>
    <mergeCell ref="T1433:T1434"/>
    <mergeCell ref="U1433:U1434"/>
    <mergeCell ref="V1433:V1434"/>
    <mergeCell ref="W1433:W1434"/>
    <mergeCell ref="X1433:X1434"/>
    <mergeCell ref="B1436:C1436"/>
    <mergeCell ref="H1433:H1434"/>
    <mergeCell ref="I1433:I1434"/>
    <mergeCell ref="Y1433:Y1434"/>
    <mergeCell ref="Z1433:Z1434"/>
    <mergeCell ref="AI1433:AI1434"/>
    <mergeCell ref="D1454:G1454"/>
    <mergeCell ref="B1455:C1455"/>
    <mergeCell ref="D1455:G1455"/>
    <mergeCell ref="B1456:C1456"/>
    <mergeCell ref="D1456:G1456"/>
    <mergeCell ref="B1457:C1457"/>
    <mergeCell ref="D1457:G1457"/>
    <mergeCell ref="B1426:AK1426"/>
    <mergeCell ref="D1428:F1428"/>
    <mergeCell ref="B1429:C1429"/>
    <mergeCell ref="D1429:E1429"/>
    <mergeCell ref="B1430:C1430"/>
    <mergeCell ref="D1430:K1430"/>
    <mergeCell ref="B1431:C1431"/>
    <mergeCell ref="D1431:Q1431"/>
    <mergeCell ref="B1432:C1434"/>
    <mergeCell ref="D1432:D1434"/>
    <mergeCell ref="E1432:E1434"/>
    <mergeCell ref="F1432:R1432"/>
    <mergeCell ref="S1432:AC1432"/>
    <mergeCell ref="AD1432:AG1432"/>
    <mergeCell ref="AH1432:AJ1432"/>
    <mergeCell ref="F1433:F1434"/>
    <mergeCell ref="G1433:G1434"/>
    <mergeCell ref="AB1433:AB1434"/>
    <mergeCell ref="AC1433:AC1434"/>
    <mergeCell ref="AD1433:AD1434"/>
    <mergeCell ref="AE1433:AE1434"/>
    <mergeCell ref="AF1433:AF1434"/>
    <mergeCell ref="AG1433:AG1434"/>
    <mergeCell ref="AH1433:AH1434"/>
    <mergeCell ref="P1451:P1452"/>
    <mergeCell ref="Q1451:Q1452"/>
    <mergeCell ref="R1451:R1452"/>
    <mergeCell ref="S1451:S1452"/>
    <mergeCell ref="T1451:T1452"/>
    <mergeCell ref="U1451:U1452"/>
    <mergeCell ref="V1451:V1452"/>
    <mergeCell ref="W1451:W1452"/>
    <mergeCell ref="X1451:X1452"/>
    <mergeCell ref="Y1451:Y1452"/>
    <mergeCell ref="Z1451:Z1452"/>
    <mergeCell ref="AA1451:AA1452"/>
    <mergeCell ref="AB1451:AB1452"/>
    <mergeCell ref="AC1451:AC1452"/>
    <mergeCell ref="AD1451:AD1452"/>
    <mergeCell ref="AA1433:AA1434"/>
    <mergeCell ref="D1471:G1471"/>
    <mergeCell ref="B1472:C1472"/>
    <mergeCell ref="B1444:AK1444"/>
    <mergeCell ref="D1446:F1446"/>
    <mergeCell ref="B1447:C1447"/>
    <mergeCell ref="D1447:E1447"/>
    <mergeCell ref="B1448:C1448"/>
    <mergeCell ref="D1448:K1448"/>
    <mergeCell ref="B1449:C1449"/>
    <mergeCell ref="D1449:Q1449"/>
    <mergeCell ref="B1450:C1452"/>
    <mergeCell ref="D1450:D1452"/>
    <mergeCell ref="E1450:E1452"/>
    <mergeCell ref="F1450:R1450"/>
    <mergeCell ref="S1450:AC1450"/>
    <mergeCell ref="AD1450:AG1450"/>
    <mergeCell ref="AH1450:AJ1450"/>
    <mergeCell ref="F1451:F1452"/>
    <mergeCell ref="G1451:G1452"/>
    <mergeCell ref="H1451:H1452"/>
    <mergeCell ref="I1451:I1452"/>
    <mergeCell ref="J1451:J1452"/>
    <mergeCell ref="K1451:K1452"/>
    <mergeCell ref="L1451:L1452"/>
    <mergeCell ref="AG1451:AG1452"/>
    <mergeCell ref="AH1451:AH1452"/>
    <mergeCell ref="AI1451:AI1452"/>
    <mergeCell ref="AJ1451:AJ1452"/>
    <mergeCell ref="B1453:C1453"/>
    <mergeCell ref="S1467:S1468"/>
    <mergeCell ref="T1467:T1468"/>
    <mergeCell ref="U1467:U1468"/>
    <mergeCell ref="V1467:V1468"/>
    <mergeCell ref="W1467:W1468"/>
    <mergeCell ref="X1467:X1468"/>
    <mergeCell ref="Y1467:Y1468"/>
    <mergeCell ref="Z1467:Z1468"/>
    <mergeCell ref="AA1467:AA1468"/>
    <mergeCell ref="AB1467:AB1468"/>
    <mergeCell ref="AC1467:AC1468"/>
    <mergeCell ref="AD1467:AD1468"/>
    <mergeCell ref="AE1451:AE1452"/>
    <mergeCell ref="AF1451:AF1452"/>
    <mergeCell ref="AE1467:AE1468"/>
    <mergeCell ref="AF1467:AF1468"/>
    <mergeCell ref="AG1467:AG1468"/>
    <mergeCell ref="M1451:N1451"/>
    <mergeCell ref="O1451:O1452"/>
    <mergeCell ref="AH1467:AH1468"/>
    <mergeCell ref="AI1467:AI1468"/>
    <mergeCell ref="AJ1467:AJ1468"/>
    <mergeCell ref="B1471:C1471"/>
    <mergeCell ref="D1472:G1472"/>
    <mergeCell ref="B1473:C1473"/>
    <mergeCell ref="D1473:G1473"/>
    <mergeCell ref="B1460:AK1460"/>
    <mergeCell ref="D1462:F1462"/>
    <mergeCell ref="D1463:E1463"/>
    <mergeCell ref="B1464:C1464"/>
    <mergeCell ref="D1464:K1464"/>
    <mergeCell ref="D1465:Q1465"/>
    <mergeCell ref="B1466:C1468"/>
    <mergeCell ref="D1466:D1468"/>
    <mergeCell ref="E1466:E1468"/>
    <mergeCell ref="F1466:R1466"/>
    <mergeCell ref="S1466:AC1466"/>
    <mergeCell ref="AD1466:AG1466"/>
    <mergeCell ref="AH1466:AJ1466"/>
    <mergeCell ref="F1467:F1468"/>
    <mergeCell ref="G1467:G1468"/>
    <mergeCell ref="H1467:H1468"/>
    <mergeCell ref="I1467:I1468"/>
    <mergeCell ref="J1467:J1468"/>
    <mergeCell ref="K1467:K1468"/>
    <mergeCell ref="L1467:L1468"/>
    <mergeCell ref="D1470:G1470"/>
    <mergeCell ref="B1463:C1463"/>
    <mergeCell ref="B1465:C1465"/>
    <mergeCell ref="M1467:N1467"/>
    <mergeCell ref="O1467:O1468"/>
    <mergeCell ref="P1467:P1468"/>
    <mergeCell ref="Q1467:Q1468"/>
    <mergeCell ref="R1467:R1468"/>
    <mergeCell ref="H739:H740"/>
    <mergeCell ref="I739:I740"/>
    <mergeCell ref="J739:J740"/>
    <mergeCell ref="K739:L739"/>
    <mergeCell ref="M739:M740"/>
    <mergeCell ref="N739:N740"/>
    <mergeCell ref="O739:O740"/>
    <mergeCell ref="P739:P740"/>
    <mergeCell ref="Q739:Q740"/>
    <mergeCell ref="R739:R740"/>
    <mergeCell ref="S739:S740"/>
    <mergeCell ref="T739:T740"/>
    <mergeCell ref="U739:U740"/>
    <mergeCell ref="V739:V740"/>
    <mergeCell ref="W739:W740"/>
    <mergeCell ref="D763:H763"/>
    <mergeCell ref="D764:H764"/>
    <mergeCell ref="B749:AF749"/>
    <mergeCell ref="D751:F751"/>
    <mergeCell ref="B752:C752"/>
    <mergeCell ref="B755:C755"/>
    <mergeCell ref="D755:Q755"/>
    <mergeCell ref="B757:C759"/>
    <mergeCell ref="D757:D759"/>
    <mergeCell ref="E757:P757"/>
    <mergeCell ref="Q757:Y757"/>
    <mergeCell ref="Z757:AB757"/>
    <mergeCell ref="AC757:AE757"/>
    <mergeCell ref="E758:E759"/>
    <mergeCell ref="F758:F759"/>
    <mergeCell ref="X739:X740"/>
    <mergeCell ref="D733:F733"/>
    <mergeCell ref="B734:C734"/>
    <mergeCell ref="B745:C745"/>
    <mergeCell ref="D745:H745"/>
    <mergeCell ref="Y739:Y740"/>
    <mergeCell ref="Z739:Z740"/>
    <mergeCell ref="AA739:AA740"/>
    <mergeCell ref="AB739:AB740"/>
    <mergeCell ref="AC739:AC740"/>
    <mergeCell ref="AD739:AD740"/>
    <mergeCell ref="AE739:AE740"/>
    <mergeCell ref="B742:C742"/>
    <mergeCell ref="B744:C744"/>
    <mergeCell ref="D744:H744"/>
    <mergeCell ref="AD758:AD759"/>
    <mergeCell ref="AE758:AE759"/>
    <mergeCell ref="AC758:AC759"/>
    <mergeCell ref="D734:F734"/>
    <mergeCell ref="M758:M759"/>
    <mergeCell ref="N758:N759"/>
    <mergeCell ref="O758:O759"/>
    <mergeCell ref="P758:P759"/>
    <mergeCell ref="Q758:Q759"/>
    <mergeCell ref="R758:R759"/>
    <mergeCell ref="S758:S759"/>
    <mergeCell ref="T758:T759"/>
    <mergeCell ref="U758:U759"/>
    <mergeCell ref="V758:V759"/>
    <mergeCell ref="W758:W759"/>
    <mergeCell ref="AA758:AA759"/>
    <mergeCell ref="AB758:AB759"/>
    <mergeCell ref="D752:F752"/>
    <mergeCell ref="B753:C753"/>
    <mergeCell ref="D753:F753"/>
    <mergeCell ref="AE777:AE778"/>
    <mergeCell ref="B780:C780"/>
    <mergeCell ref="B782:C782"/>
    <mergeCell ref="D782:H782"/>
    <mergeCell ref="B783:C783"/>
    <mergeCell ref="D783:H783"/>
    <mergeCell ref="B913:C913"/>
    <mergeCell ref="B915:C915"/>
    <mergeCell ref="B916:C916"/>
    <mergeCell ref="N777:N778"/>
    <mergeCell ref="O777:O778"/>
    <mergeCell ref="P777:P778"/>
    <mergeCell ref="Q777:Q778"/>
    <mergeCell ref="R777:R778"/>
    <mergeCell ref="S777:S778"/>
    <mergeCell ref="T777:T778"/>
    <mergeCell ref="U777:U778"/>
    <mergeCell ref="V777:V778"/>
    <mergeCell ref="W777:W778"/>
    <mergeCell ref="X777:X778"/>
    <mergeCell ref="Y777:Y778"/>
    <mergeCell ref="Z777:Z778"/>
    <mergeCell ref="AA777:AA778"/>
    <mergeCell ref="AB777:AB778"/>
    <mergeCell ref="AC777:AC778"/>
    <mergeCell ref="AD777:AD778"/>
    <mergeCell ref="AB796:AB797"/>
    <mergeCell ref="AC796:AC797"/>
    <mergeCell ref="AD796:AD797"/>
    <mergeCell ref="AE796:AE797"/>
    <mergeCell ref="B799:C799"/>
    <mergeCell ref="B801:C801"/>
    <mergeCell ref="Z776:AB776"/>
    <mergeCell ref="AC776:AE776"/>
    <mergeCell ref="E777:E778"/>
    <mergeCell ref="F777:F778"/>
    <mergeCell ref="G777:G778"/>
    <mergeCell ref="H777:H778"/>
    <mergeCell ref="I777:I778"/>
    <mergeCell ref="J777:J778"/>
    <mergeCell ref="K777:L777"/>
    <mergeCell ref="M777:M778"/>
    <mergeCell ref="J796:J797"/>
    <mergeCell ref="K796:L796"/>
    <mergeCell ref="M796:M797"/>
    <mergeCell ref="N796:N797"/>
    <mergeCell ref="O796:O797"/>
    <mergeCell ref="P796:P797"/>
    <mergeCell ref="Q796:Q797"/>
    <mergeCell ref="R796:R797"/>
    <mergeCell ref="S796:S797"/>
    <mergeCell ref="T796:T797"/>
    <mergeCell ref="U796:U797"/>
    <mergeCell ref="V796:V797"/>
    <mergeCell ref="W796:W797"/>
    <mergeCell ref="X796:X797"/>
    <mergeCell ref="Y796:Y797"/>
    <mergeCell ref="B787:AF787"/>
    <mergeCell ref="D789:F789"/>
    <mergeCell ref="B790:C790"/>
    <mergeCell ref="B791:C791"/>
    <mergeCell ref="B793:C793"/>
    <mergeCell ref="D793:Q793"/>
    <mergeCell ref="B795:C797"/>
    <mergeCell ref="D795:D797"/>
    <mergeCell ref="E795:P795"/>
    <mergeCell ref="Q795:Y795"/>
    <mergeCell ref="Z795:AB795"/>
    <mergeCell ref="AC795:AE795"/>
    <mergeCell ref="E796:E797"/>
    <mergeCell ref="F796:F797"/>
    <mergeCell ref="G796:G797"/>
    <mergeCell ref="H796:H797"/>
    <mergeCell ref="I796:I797"/>
    <mergeCell ref="Z796:Z797"/>
    <mergeCell ref="AA796:AA797"/>
    <mergeCell ref="AA834:AA835"/>
    <mergeCell ref="AB815:AB816"/>
    <mergeCell ref="AC815:AC816"/>
    <mergeCell ref="AD815:AD816"/>
    <mergeCell ref="AE815:AE816"/>
    <mergeCell ref="R834:R835"/>
    <mergeCell ref="S834:S835"/>
    <mergeCell ref="T834:T835"/>
    <mergeCell ref="U834:U835"/>
    <mergeCell ref="AB834:AB835"/>
    <mergeCell ref="AC834:AC835"/>
    <mergeCell ref="AD834:AD835"/>
    <mergeCell ref="AE834:AE835"/>
    <mergeCell ref="B806:AF806"/>
    <mergeCell ref="D808:F808"/>
    <mergeCell ref="B809:C809"/>
    <mergeCell ref="D809:F809"/>
    <mergeCell ref="B810:C810"/>
    <mergeCell ref="D810:F810"/>
    <mergeCell ref="B812:C812"/>
    <mergeCell ref="B818:C818"/>
    <mergeCell ref="B820:C820"/>
    <mergeCell ref="D820:H820"/>
    <mergeCell ref="B821:C821"/>
    <mergeCell ref="D821:H821"/>
    <mergeCell ref="G815:G816"/>
    <mergeCell ref="M815:M816"/>
    <mergeCell ref="N815:N816"/>
    <mergeCell ref="O815:O816"/>
    <mergeCell ref="P815:P816"/>
    <mergeCell ref="Q815:Q816"/>
    <mergeCell ref="K834:L834"/>
    <mergeCell ref="M834:M835"/>
    <mergeCell ref="N834:N835"/>
    <mergeCell ref="O834:O835"/>
    <mergeCell ref="P834:P835"/>
    <mergeCell ref="Q834:Q835"/>
    <mergeCell ref="D812:Q812"/>
    <mergeCell ref="B814:C816"/>
    <mergeCell ref="D814:D816"/>
    <mergeCell ref="E814:P814"/>
    <mergeCell ref="Q814:Y814"/>
    <mergeCell ref="Z814:AB814"/>
    <mergeCell ref="AC814:AE814"/>
    <mergeCell ref="E815:E816"/>
    <mergeCell ref="F815:F816"/>
    <mergeCell ref="H815:H816"/>
    <mergeCell ref="I815:I816"/>
    <mergeCell ref="J815:J816"/>
    <mergeCell ref="K815:L815"/>
    <mergeCell ref="R815:R816"/>
    <mergeCell ref="S815:S816"/>
    <mergeCell ref="T815:T816"/>
    <mergeCell ref="U815:U816"/>
    <mergeCell ref="V815:V816"/>
    <mergeCell ref="W815:W816"/>
    <mergeCell ref="X815:X816"/>
    <mergeCell ref="Y815:Y816"/>
    <mergeCell ref="Z815:Z816"/>
    <mergeCell ref="AA815:AA816"/>
    <mergeCell ref="W834:W835"/>
    <mergeCell ref="X834:X835"/>
    <mergeCell ref="Q871:Y871"/>
    <mergeCell ref="Z871:AB871"/>
    <mergeCell ref="AC871:AE871"/>
    <mergeCell ref="B869:C869"/>
    <mergeCell ref="D869:Q869"/>
    <mergeCell ref="U853:U854"/>
    <mergeCell ref="V853:V854"/>
    <mergeCell ref="W853:W854"/>
    <mergeCell ref="X853:X854"/>
    <mergeCell ref="Y853:Y854"/>
    <mergeCell ref="Z853:Z854"/>
    <mergeCell ref="AA853:AA854"/>
    <mergeCell ref="AB853:AB854"/>
    <mergeCell ref="AC853:AC854"/>
    <mergeCell ref="AD853:AD854"/>
    <mergeCell ref="AE853:AE854"/>
    <mergeCell ref="B856:C856"/>
    <mergeCell ref="B858:C858"/>
    <mergeCell ref="Y834:Y835"/>
    <mergeCell ref="Z834:Z835"/>
    <mergeCell ref="D858:H858"/>
    <mergeCell ref="B844:AF844"/>
    <mergeCell ref="D846:F846"/>
    <mergeCell ref="B847:C847"/>
    <mergeCell ref="K872:L872"/>
    <mergeCell ref="M872:M873"/>
    <mergeCell ref="N872:N873"/>
    <mergeCell ref="B859:C859"/>
    <mergeCell ref="D859:H859"/>
    <mergeCell ref="B825:AF825"/>
    <mergeCell ref="D827:F827"/>
    <mergeCell ref="B828:C828"/>
    <mergeCell ref="B829:C829"/>
    <mergeCell ref="B831:C831"/>
    <mergeCell ref="D831:Q831"/>
    <mergeCell ref="B833:C835"/>
    <mergeCell ref="D833:D835"/>
    <mergeCell ref="E833:P833"/>
    <mergeCell ref="Q833:Y833"/>
    <mergeCell ref="Z833:AB833"/>
    <mergeCell ref="AC833:AE833"/>
    <mergeCell ref="E834:E835"/>
    <mergeCell ref="F834:F835"/>
    <mergeCell ref="G834:G835"/>
    <mergeCell ref="H834:H835"/>
    <mergeCell ref="I834:I835"/>
    <mergeCell ref="J834:J835"/>
    <mergeCell ref="B863:AF863"/>
    <mergeCell ref="D865:F865"/>
    <mergeCell ref="B866:C866"/>
    <mergeCell ref="B837:C837"/>
    <mergeCell ref="B839:C839"/>
    <mergeCell ref="D839:H839"/>
    <mergeCell ref="B840:C840"/>
    <mergeCell ref="D840:H840"/>
    <mergeCell ref="V834:V835"/>
    <mergeCell ref="B848:C848"/>
    <mergeCell ref="B850:C850"/>
    <mergeCell ref="D850:Q850"/>
    <mergeCell ref="B852:C854"/>
    <mergeCell ref="D852:D854"/>
    <mergeCell ref="E852:P852"/>
    <mergeCell ref="Q852:Y852"/>
    <mergeCell ref="Z852:AB852"/>
    <mergeCell ref="AC852:AE852"/>
    <mergeCell ref="E853:E854"/>
    <mergeCell ref="F853:F854"/>
    <mergeCell ref="G853:G854"/>
    <mergeCell ref="H853:H854"/>
    <mergeCell ref="I853:I854"/>
    <mergeCell ref="J853:J854"/>
    <mergeCell ref="K853:L853"/>
    <mergeCell ref="M853:M854"/>
    <mergeCell ref="N853:N854"/>
    <mergeCell ref="O853:O854"/>
    <mergeCell ref="P853:P854"/>
    <mergeCell ref="Q853:Q854"/>
    <mergeCell ref="R853:R854"/>
    <mergeCell ref="S853:S854"/>
    <mergeCell ref="T853:T854"/>
    <mergeCell ref="Z872:Z873"/>
    <mergeCell ref="AA872:AA873"/>
    <mergeCell ref="AB872:AB873"/>
    <mergeCell ref="AC872:AC873"/>
    <mergeCell ref="Z890:AB890"/>
    <mergeCell ref="AC890:AE890"/>
    <mergeCell ref="B882:AF882"/>
    <mergeCell ref="D884:F884"/>
    <mergeCell ref="B885:C885"/>
    <mergeCell ref="D885:F885"/>
    <mergeCell ref="B886:C886"/>
    <mergeCell ref="D886:F886"/>
    <mergeCell ref="B888:C888"/>
    <mergeCell ref="B877:C877"/>
    <mergeCell ref="D877:H877"/>
    <mergeCell ref="AD872:AD873"/>
    <mergeCell ref="AE872:AE873"/>
    <mergeCell ref="B875:C875"/>
    <mergeCell ref="B871:C873"/>
    <mergeCell ref="D871:D873"/>
    <mergeCell ref="E871:P871"/>
    <mergeCell ref="D888:Q888"/>
    <mergeCell ref="B890:C892"/>
    <mergeCell ref="D890:D892"/>
    <mergeCell ref="E890:P890"/>
    <mergeCell ref="Q890:Y890"/>
    <mergeCell ref="E872:E873"/>
    <mergeCell ref="F872:F873"/>
    <mergeCell ref="G872:G873"/>
    <mergeCell ref="H872:H873"/>
    <mergeCell ref="I872:I873"/>
    <mergeCell ref="J872:J873"/>
    <mergeCell ref="E891:E892"/>
    <mergeCell ref="F891:F892"/>
    <mergeCell ref="G891:G892"/>
    <mergeCell ref="H891:H892"/>
    <mergeCell ref="I891:I892"/>
    <mergeCell ref="J891:J892"/>
    <mergeCell ref="K891:L891"/>
    <mergeCell ref="M891:M892"/>
    <mergeCell ref="N891:N892"/>
    <mergeCell ref="O891:O892"/>
    <mergeCell ref="P891:P892"/>
    <mergeCell ref="Q891:Q892"/>
    <mergeCell ref="R891:R892"/>
    <mergeCell ref="S891:S892"/>
    <mergeCell ref="T891:T892"/>
    <mergeCell ref="U891:U892"/>
    <mergeCell ref="V891:V892"/>
    <mergeCell ref="Z891:Z892"/>
    <mergeCell ref="AA891:AA892"/>
    <mergeCell ref="AB891:AB892"/>
    <mergeCell ref="AC891:AC892"/>
    <mergeCell ref="AD891:AD892"/>
    <mergeCell ref="AE891:AE892"/>
    <mergeCell ref="P910:P911"/>
    <mergeCell ref="Q910:Q911"/>
    <mergeCell ref="R910:R911"/>
    <mergeCell ref="S910:S911"/>
    <mergeCell ref="T910:T911"/>
    <mergeCell ref="U910:U911"/>
    <mergeCell ref="V910:V911"/>
    <mergeCell ref="W910:W911"/>
    <mergeCell ref="X910:X911"/>
    <mergeCell ref="Y910:Y911"/>
    <mergeCell ref="Z910:Z911"/>
    <mergeCell ref="AA910:AA911"/>
    <mergeCell ref="AB910:AB911"/>
    <mergeCell ref="AC910:AC911"/>
    <mergeCell ref="AD910:AD911"/>
    <mergeCell ref="AE910:AE911"/>
    <mergeCell ref="B901:AF901"/>
    <mergeCell ref="D903:F903"/>
    <mergeCell ref="B904:C904"/>
    <mergeCell ref="D904:F904"/>
    <mergeCell ref="B905:C905"/>
    <mergeCell ref="D907:Q907"/>
    <mergeCell ref="B909:C911"/>
    <mergeCell ref="D909:D911"/>
    <mergeCell ref="E909:P909"/>
    <mergeCell ref="Q909:Y909"/>
    <mergeCell ref="Z909:AB909"/>
    <mergeCell ref="AC909:AE909"/>
    <mergeCell ref="E910:E911"/>
    <mergeCell ref="F910:F911"/>
    <mergeCell ref="G910:G911"/>
    <mergeCell ref="H910:H911"/>
    <mergeCell ref="I910:I911"/>
    <mergeCell ref="J910:J911"/>
    <mergeCell ref="K910:L910"/>
    <mergeCell ref="M910:M911"/>
    <mergeCell ref="N910:N911"/>
    <mergeCell ref="O910:O911"/>
    <mergeCell ref="D905:F905"/>
    <mergeCell ref="B907:C907"/>
    <mergeCell ref="B912:C912"/>
    <mergeCell ref="B917:C917"/>
    <mergeCell ref="B918:C918"/>
    <mergeCell ref="D921:H921"/>
    <mergeCell ref="B914:C914"/>
    <mergeCell ref="B920:C920"/>
    <mergeCell ref="B921:C921"/>
    <mergeCell ref="B925:AF925"/>
    <mergeCell ref="D927:F927"/>
    <mergeCell ref="B928:C928"/>
    <mergeCell ref="D928:F928"/>
    <mergeCell ref="B929:C929"/>
    <mergeCell ref="D929:F929"/>
    <mergeCell ref="B931:C931"/>
    <mergeCell ref="D931:Q931"/>
    <mergeCell ref="B933:C935"/>
    <mergeCell ref="D933:D935"/>
    <mergeCell ref="E933:P933"/>
    <mergeCell ref="Q933:Y933"/>
    <mergeCell ref="Z933:AB933"/>
    <mergeCell ref="AC933:AE933"/>
    <mergeCell ref="K934:L934"/>
    <mergeCell ref="M934:M935"/>
    <mergeCell ref="N934:N935"/>
    <mergeCell ref="O934:O935"/>
    <mergeCell ref="P934:P935"/>
    <mergeCell ref="Q934:Q935"/>
    <mergeCell ref="R934:R935"/>
    <mergeCell ref="S934:S935"/>
    <mergeCell ref="D920:H920"/>
    <mergeCell ref="B1006:C1006"/>
    <mergeCell ref="B1007:C1007"/>
    <mergeCell ref="B1008:C1008"/>
    <mergeCell ref="B1009:C1009"/>
    <mergeCell ref="B1010:C1010"/>
    <mergeCell ref="B1011:C1011"/>
    <mergeCell ref="B1012:C1012"/>
    <mergeCell ref="B1013:C1013"/>
    <mergeCell ref="B1014:C1014"/>
    <mergeCell ref="B967:C967"/>
    <mergeCell ref="E934:E935"/>
    <mergeCell ref="F934:F935"/>
    <mergeCell ref="G934:G935"/>
    <mergeCell ref="H934:H935"/>
    <mergeCell ref="B944:C944"/>
    <mergeCell ref="B945:C945"/>
    <mergeCell ref="B946:C946"/>
    <mergeCell ref="B947:C947"/>
    <mergeCell ref="B948:C948"/>
    <mergeCell ref="B949:C949"/>
    <mergeCell ref="B950:C950"/>
    <mergeCell ref="B982:C982"/>
    <mergeCell ref="B951:C951"/>
    <mergeCell ref="B952:C952"/>
    <mergeCell ref="B953:C953"/>
    <mergeCell ref="B954:C954"/>
    <mergeCell ref="B955:C955"/>
    <mergeCell ref="B956:C956"/>
    <mergeCell ref="B937:C937"/>
    <mergeCell ref="B938:C938"/>
    <mergeCell ref="B939:C939"/>
    <mergeCell ref="B940:C940"/>
    <mergeCell ref="B1098:C1098"/>
    <mergeCell ref="B1099:C1099"/>
    <mergeCell ref="B1100:C1100"/>
    <mergeCell ref="B1101:C1101"/>
    <mergeCell ref="B1102:C1102"/>
    <mergeCell ref="B1103:C1103"/>
    <mergeCell ref="B1104:C1104"/>
    <mergeCell ref="B1105:C1105"/>
    <mergeCell ref="B1106:C1106"/>
    <mergeCell ref="B1027:C1027"/>
    <mergeCell ref="B1026:C1026"/>
    <mergeCell ref="B1029:C1029"/>
    <mergeCell ref="B1031:C1033"/>
    <mergeCell ref="B968:C968"/>
    <mergeCell ref="B969:C969"/>
    <mergeCell ref="B970:C970"/>
    <mergeCell ref="B971:C971"/>
    <mergeCell ref="B972:C972"/>
    <mergeCell ref="B973:C973"/>
    <mergeCell ref="B974:C974"/>
    <mergeCell ref="B975:C975"/>
    <mergeCell ref="B976:C976"/>
    <mergeCell ref="B977:C977"/>
    <mergeCell ref="B978:C978"/>
    <mergeCell ref="B979:C979"/>
    <mergeCell ref="B980:C980"/>
    <mergeCell ref="B981:C981"/>
    <mergeCell ref="B1001:C1001"/>
    <mergeCell ref="B1002:C1002"/>
    <mergeCell ref="B1003:C1003"/>
    <mergeCell ref="B1004:C1004"/>
    <mergeCell ref="B1005:C1005"/>
    <mergeCell ref="B1088:C1088"/>
    <mergeCell ref="B1089:C1089"/>
    <mergeCell ref="B1090:C1090"/>
    <mergeCell ref="B1091:C1091"/>
    <mergeCell ref="B1092:C1092"/>
    <mergeCell ref="B1093:C1093"/>
    <mergeCell ref="B1094:C1094"/>
    <mergeCell ref="B1095:C1095"/>
    <mergeCell ref="B1123:C1123"/>
    <mergeCell ref="B1015:C1015"/>
    <mergeCell ref="B1016:C1016"/>
    <mergeCell ref="D1025:F1025"/>
    <mergeCell ref="B1131:C1131"/>
    <mergeCell ref="B1113:C1113"/>
    <mergeCell ref="B1115:C1115"/>
    <mergeCell ref="B1116:C1116"/>
    <mergeCell ref="B1117:C1117"/>
    <mergeCell ref="B1118:C1118"/>
    <mergeCell ref="B1119:C1119"/>
    <mergeCell ref="B1120:C1120"/>
    <mergeCell ref="B1121:C1121"/>
    <mergeCell ref="B1122:C1122"/>
    <mergeCell ref="B1035:C1035"/>
    <mergeCell ref="B1036:C1036"/>
    <mergeCell ref="B1037:C1037"/>
    <mergeCell ref="B1038:C1038"/>
    <mergeCell ref="B1039:C1039"/>
    <mergeCell ref="B1040:C1040"/>
    <mergeCell ref="B1041:C1041"/>
    <mergeCell ref="B1130:C1130"/>
    <mergeCell ref="B1096:C1096"/>
    <mergeCell ref="B1097:C1097"/>
    <mergeCell ref="E1859:E1861"/>
    <mergeCell ref="D1859:D1861"/>
    <mergeCell ref="B1859:C1861"/>
    <mergeCell ref="D1858:Q1858"/>
    <mergeCell ref="B1858:C1858"/>
    <mergeCell ref="D1857:K1857"/>
    <mergeCell ref="B1857:C1857"/>
    <mergeCell ref="D1856:E1856"/>
    <mergeCell ref="B1856:C1856"/>
    <mergeCell ref="D1487:G1487"/>
    <mergeCell ref="B1488:C1488"/>
    <mergeCell ref="D1488:G1488"/>
    <mergeCell ref="B1489:C1489"/>
    <mergeCell ref="D1489:G1489"/>
    <mergeCell ref="D1490:G1490"/>
    <mergeCell ref="B1647:C1647"/>
    <mergeCell ref="B1648:C1648"/>
    <mergeCell ref="B1649:C1649"/>
    <mergeCell ref="B1590:C1590"/>
    <mergeCell ref="B1591:C1591"/>
    <mergeCell ref="B1592:C1592"/>
    <mergeCell ref="B1593:C1593"/>
    <mergeCell ref="H1500:H1501"/>
    <mergeCell ref="I1500:I1501"/>
    <mergeCell ref="J1500:J1501"/>
    <mergeCell ref="K1500:K1501"/>
    <mergeCell ref="B1521:C1521"/>
    <mergeCell ref="D1521:G1521"/>
    <mergeCell ref="B1522:C1522"/>
    <mergeCell ref="D1522:G1522"/>
    <mergeCell ref="B1502:C1502"/>
    <mergeCell ref="D1527:F1527"/>
    <mergeCell ref="B894:C894"/>
    <mergeCell ref="B896:C896"/>
    <mergeCell ref="D896:H896"/>
    <mergeCell ref="B897:C897"/>
    <mergeCell ref="D897:H897"/>
    <mergeCell ref="B1062:C1062"/>
    <mergeCell ref="B1063:C1063"/>
    <mergeCell ref="B1064:C1064"/>
    <mergeCell ref="B1065:C1065"/>
    <mergeCell ref="B1066:C1066"/>
    <mergeCell ref="B1067:C1067"/>
    <mergeCell ref="B1068:C1068"/>
    <mergeCell ref="B1048:AF1048"/>
    <mergeCell ref="D1050:F1050"/>
    <mergeCell ref="B1051:C1051"/>
    <mergeCell ref="B1054:C1054"/>
    <mergeCell ref="D1052:F1052"/>
    <mergeCell ref="B1044:C1044"/>
    <mergeCell ref="M1032:M1033"/>
    <mergeCell ref="N1032:N1033"/>
    <mergeCell ref="O1032:O1033"/>
    <mergeCell ref="P1032:P1033"/>
    <mergeCell ref="Q1032:Q1033"/>
    <mergeCell ref="G1032:G1033"/>
    <mergeCell ref="H1032:H1033"/>
    <mergeCell ref="I1032:I1033"/>
    <mergeCell ref="J1032:J1033"/>
    <mergeCell ref="S1057:S1058"/>
    <mergeCell ref="T1057:T1058"/>
    <mergeCell ref="U1057:U1058"/>
    <mergeCell ref="B1060:C1060"/>
    <mergeCell ref="B1061:C1061"/>
    <mergeCell ref="AG1483:AG1484"/>
    <mergeCell ref="AH1483:AH1484"/>
    <mergeCell ref="AI1483:AI1484"/>
    <mergeCell ref="AJ1483:AJ1484"/>
    <mergeCell ref="B1485:C1485"/>
    <mergeCell ref="B1486:C1486"/>
    <mergeCell ref="B1476:AK1476"/>
    <mergeCell ref="D1478:F1478"/>
    <mergeCell ref="B1479:C1479"/>
    <mergeCell ref="D1479:E1479"/>
    <mergeCell ref="B1480:C1480"/>
    <mergeCell ref="D1480:K1480"/>
    <mergeCell ref="B1481:C1481"/>
    <mergeCell ref="D1481:Q1481"/>
    <mergeCell ref="B1482:C1484"/>
    <mergeCell ref="D1482:D1484"/>
    <mergeCell ref="E1482:E1484"/>
    <mergeCell ref="F1482:R1482"/>
    <mergeCell ref="S1482:AC1482"/>
    <mergeCell ref="AD1482:AG1482"/>
    <mergeCell ref="AH1482:AJ1482"/>
    <mergeCell ref="F1483:F1484"/>
    <mergeCell ref="G1483:G1484"/>
    <mergeCell ref="H1483:H1484"/>
    <mergeCell ref="I1483:I1484"/>
    <mergeCell ref="J1483:J1484"/>
    <mergeCell ref="K1483:K1484"/>
    <mergeCell ref="L1483:L1484"/>
    <mergeCell ref="M1483:N1483"/>
    <mergeCell ref="O1483:O1484"/>
    <mergeCell ref="Z1483:Z1484"/>
    <mergeCell ref="AA1483:AA1484"/>
    <mergeCell ref="AG1500:AG1501"/>
    <mergeCell ref="AH1500:AH1501"/>
    <mergeCell ref="AI1500:AI1501"/>
    <mergeCell ref="AJ1500:AJ1501"/>
    <mergeCell ref="B1493:AK1493"/>
    <mergeCell ref="D1495:F1495"/>
    <mergeCell ref="B1496:C1496"/>
    <mergeCell ref="D1496:E1496"/>
    <mergeCell ref="B1497:C1497"/>
    <mergeCell ref="D1497:K1497"/>
    <mergeCell ref="B1498:C1498"/>
    <mergeCell ref="D1498:Q1498"/>
    <mergeCell ref="B1499:C1501"/>
    <mergeCell ref="D1499:D1501"/>
    <mergeCell ref="E1499:E1501"/>
    <mergeCell ref="F1499:R1499"/>
    <mergeCell ref="S1499:AC1499"/>
    <mergeCell ref="AD1499:AG1499"/>
    <mergeCell ref="AH1499:AJ1499"/>
    <mergeCell ref="F1500:F1501"/>
    <mergeCell ref="G1500:G1501"/>
    <mergeCell ref="Q1500:Q1501"/>
    <mergeCell ref="R1500:R1501"/>
    <mergeCell ref="S1500:S1501"/>
    <mergeCell ref="T1500:T1501"/>
    <mergeCell ref="U1500:U1501"/>
    <mergeCell ref="L1500:L1501"/>
    <mergeCell ref="M1500:N1500"/>
    <mergeCell ref="O1500:O1501"/>
    <mergeCell ref="P1500:P1501"/>
    <mergeCell ref="Z1500:Z1501"/>
    <mergeCell ref="AA1500:AA1501"/>
    <mergeCell ref="D1519:G1519"/>
    <mergeCell ref="B1520:C1520"/>
    <mergeCell ref="D1520:G1520"/>
    <mergeCell ref="B1490:C1490"/>
    <mergeCell ref="X1057:X1058"/>
    <mergeCell ref="Y1057:Y1058"/>
    <mergeCell ref="B1059:C1059"/>
    <mergeCell ref="B1133:C1133"/>
    <mergeCell ref="D1133:H1133"/>
    <mergeCell ref="B1149:C1149"/>
    <mergeCell ref="D1154:H1154"/>
    <mergeCell ref="S1147:S1148"/>
    <mergeCell ref="T1147:T1148"/>
    <mergeCell ref="I1057:I1058"/>
    <mergeCell ref="J1057:J1058"/>
    <mergeCell ref="D1141:F1141"/>
    <mergeCell ref="D1142:F1142"/>
    <mergeCell ref="B1152:C1152"/>
    <mergeCell ref="B1069:C1069"/>
    <mergeCell ref="B1070:C1070"/>
    <mergeCell ref="B1124:C1124"/>
    <mergeCell ref="B1125:C1125"/>
    <mergeCell ref="U1516:U1517"/>
    <mergeCell ref="V1516:V1517"/>
    <mergeCell ref="W1516:W1517"/>
    <mergeCell ref="R1483:R1484"/>
    <mergeCell ref="S1483:S1484"/>
    <mergeCell ref="T1483:T1484"/>
    <mergeCell ref="U1483:U1484"/>
    <mergeCell ref="V1483:V1484"/>
    <mergeCell ref="W1483:W1484"/>
    <mergeCell ref="P1483:P1484"/>
    <mergeCell ref="AA1516:AA1517"/>
    <mergeCell ref="AB1516:AB1517"/>
    <mergeCell ref="AC1516:AC1517"/>
    <mergeCell ref="R1516:R1517"/>
    <mergeCell ref="S1516:S1517"/>
    <mergeCell ref="T1516:T1517"/>
    <mergeCell ref="B1518:C1518"/>
    <mergeCell ref="D1503:G1503"/>
    <mergeCell ref="D1504:G1504"/>
    <mergeCell ref="D1505:G1505"/>
    <mergeCell ref="D1506:G1506"/>
    <mergeCell ref="AD1516:AD1517"/>
    <mergeCell ref="AE1516:AE1517"/>
    <mergeCell ref="AF1516:AF1517"/>
    <mergeCell ref="D1173:H1173"/>
    <mergeCell ref="V1500:V1501"/>
    <mergeCell ref="W1500:W1501"/>
    <mergeCell ref="X1500:X1501"/>
    <mergeCell ref="Y1500:Y1501"/>
    <mergeCell ref="X1483:X1484"/>
    <mergeCell ref="Y1483:Y1484"/>
    <mergeCell ref="AB1483:AB1484"/>
    <mergeCell ref="AC1483:AC1484"/>
    <mergeCell ref="AD1483:AD1484"/>
    <mergeCell ref="AE1483:AE1484"/>
    <mergeCell ref="AF1483:AF1484"/>
    <mergeCell ref="Q1483:Q1484"/>
    <mergeCell ref="AB1500:AB1501"/>
    <mergeCell ref="AC1500:AC1501"/>
    <mergeCell ref="AD1500:AD1501"/>
    <mergeCell ref="AE1500:AE1501"/>
    <mergeCell ref="AF1500:AF1501"/>
    <mergeCell ref="AG1516:AG1517"/>
    <mergeCell ref="AH1516:AH1517"/>
    <mergeCell ref="AI1516:AI1517"/>
    <mergeCell ref="AJ1516:AJ1517"/>
    <mergeCell ref="B1509:AK1509"/>
    <mergeCell ref="D1511:F1511"/>
    <mergeCell ref="B1512:C1512"/>
    <mergeCell ref="D1512:E1512"/>
    <mergeCell ref="B1513:C1513"/>
    <mergeCell ref="D1513:K1513"/>
    <mergeCell ref="D1514:Q1514"/>
    <mergeCell ref="B1515:C1517"/>
    <mergeCell ref="D1515:D1517"/>
    <mergeCell ref="E1515:E1517"/>
    <mergeCell ref="F1515:R1515"/>
    <mergeCell ref="S1515:AC1515"/>
    <mergeCell ref="AD1515:AG1515"/>
    <mergeCell ref="AH1515:AJ1515"/>
    <mergeCell ref="F1516:F1517"/>
    <mergeCell ref="G1516:G1517"/>
    <mergeCell ref="H1516:H1517"/>
    <mergeCell ref="I1516:I1517"/>
    <mergeCell ref="J1516:J1517"/>
    <mergeCell ref="K1516:K1517"/>
    <mergeCell ref="L1516:L1517"/>
    <mergeCell ref="M1516:N1516"/>
    <mergeCell ref="O1516:O1517"/>
    <mergeCell ref="P1516:P1517"/>
    <mergeCell ref="Q1516:Q1517"/>
    <mergeCell ref="X1516:X1517"/>
    <mergeCell ref="Y1516:Y1517"/>
    <mergeCell ref="Z1516:Z1517"/>
    <mergeCell ref="AH1548:AJ1548"/>
    <mergeCell ref="B867:C867"/>
    <mergeCell ref="D1536:G1536"/>
    <mergeCell ref="B1537:C1537"/>
    <mergeCell ref="D1537:G1537"/>
    <mergeCell ref="B1538:C1538"/>
    <mergeCell ref="D1538:G1538"/>
    <mergeCell ref="B1539:C1539"/>
    <mergeCell ref="D1539:G1539"/>
    <mergeCell ref="AI1532:AI1533"/>
    <mergeCell ref="AJ1532:AJ1533"/>
    <mergeCell ref="B1534:C1534"/>
    <mergeCell ref="B1535:C1535"/>
    <mergeCell ref="R1532:R1533"/>
    <mergeCell ref="S1532:S1533"/>
    <mergeCell ref="T1532:T1533"/>
    <mergeCell ref="U1532:U1533"/>
    <mergeCell ref="V1532:V1533"/>
    <mergeCell ref="W1532:W1533"/>
    <mergeCell ref="X1532:X1533"/>
    <mergeCell ref="Y1532:Y1533"/>
    <mergeCell ref="Z1532:Z1533"/>
    <mergeCell ref="AA1532:AA1533"/>
    <mergeCell ref="AB1532:AB1533"/>
    <mergeCell ref="AC1532:AC1533"/>
    <mergeCell ref="AD1532:AD1533"/>
    <mergeCell ref="AE1532:AE1533"/>
    <mergeCell ref="AF1532:AF1533"/>
    <mergeCell ref="AG1532:AG1533"/>
    <mergeCell ref="AH1532:AH1533"/>
    <mergeCell ref="B878:C878"/>
    <mergeCell ref="D878:H878"/>
    <mergeCell ref="D1529:K1529"/>
    <mergeCell ref="B1530:C1530"/>
    <mergeCell ref="D1530:Q1530"/>
    <mergeCell ref="B1531:C1533"/>
    <mergeCell ref="D1531:D1533"/>
    <mergeCell ref="E1531:E1533"/>
    <mergeCell ref="F1531:R1531"/>
    <mergeCell ref="S1531:AC1531"/>
    <mergeCell ref="AD1531:AG1531"/>
    <mergeCell ref="AH1531:AJ1531"/>
    <mergeCell ref="F1532:F1533"/>
    <mergeCell ref="G1532:G1533"/>
    <mergeCell ref="H1532:H1533"/>
    <mergeCell ref="I1532:I1533"/>
    <mergeCell ref="J1532:J1533"/>
    <mergeCell ref="K1532:K1533"/>
    <mergeCell ref="L1532:L1533"/>
    <mergeCell ref="M1532:N1532"/>
    <mergeCell ref="O1532:O1533"/>
    <mergeCell ref="P1532:P1533"/>
    <mergeCell ref="Q1532:Q1533"/>
    <mergeCell ref="X1549:X1550"/>
    <mergeCell ref="Y1549:Y1550"/>
    <mergeCell ref="Z1549:Z1550"/>
    <mergeCell ref="AA1549:AA1550"/>
    <mergeCell ref="AB1549:AB1550"/>
    <mergeCell ref="AC1549:AC1550"/>
    <mergeCell ref="AD1549:AD1550"/>
    <mergeCell ref="AE1549:AE1550"/>
    <mergeCell ref="AF1549:AF1550"/>
    <mergeCell ref="AG1549:AG1550"/>
    <mergeCell ref="AH1549:AH1550"/>
    <mergeCell ref="AI1549:AI1550"/>
    <mergeCell ref="B1514:C1514"/>
    <mergeCell ref="B1504:C1504"/>
    <mergeCell ref="B1505:C1505"/>
    <mergeCell ref="B1506:C1506"/>
    <mergeCell ref="AE1315:AE1316"/>
    <mergeCell ref="D1319:H1319"/>
    <mergeCell ref="D1320:H1320"/>
    <mergeCell ref="F1549:F1550"/>
    <mergeCell ref="G1549:G1550"/>
    <mergeCell ref="H1549:H1550"/>
    <mergeCell ref="I1549:I1550"/>
    <mergeCell ref="J1549:J1550"/>
    <mergeCell ref="K1549:K1550"/>
    <mergeCell ref="L1549:L1550"/>
    <mergeCell ref="M1549:N1549"/>
    <mergeCell ref="B1542:AK1542"/>
    <mergeCell ref="B1525:AK1525"/>
    <mergeCell ref="B1528:C1528"/>
    <mergeCell ref="D1528:E1528"/>
    <mergeCell ref="B1529:C1529"/>
    <mergeCell ref="AJ1549:AJ1550"/>
    <mergeCell ref="B1558:AK1558"/>
    <mergeCell ref="D1560:F1560"/>
    <mergeCell ref="D1561:E1561"/>
    <mergeCell ref="D1562:K1562"/>
    <mergeCell ref="B1563:C1563"/>
    <mergeCell ref="D1563:Q1563"/>
    <mergeCell ref="B1564:C1566"/>
    <mergeCell ref="D1564:D1566"/>
    <mergeCell ref="E1564:E1566"/>
    <mergeCell ref="F1564:R1564"/>
    <mergeCell ref="S1564:AC1564"/>
    <mergeCell ref="AD1564:AG1564"/>
    <mergeCell ref="AH1564:AJ1564"/>
    <mergeCell ref="F1565:F1566"/>
    <mergeCell ref="G1565:G1566"/>
    <mergeCell ref="H1565:H1566"/>
    <mergeCell ref="I1565:I1566"/>
    <mergeCell ref="J1565:J1566"/>
    <mergeCell ref="K1565:K1566"/>
    <mergeCell ref="L1565:L1566"/>
    <mergeCell ref="M1565:N1565"/>
    <mergeCell ref="O1565:O1566"/>
    <mergeCell ref="P1565:P1566"/>
    <mergeCell ref="Q1565:Q1566"/>
    <mergeCell ref="R1565:R1566"/>
    <mergeCell ref="O1549:O1550"/>
    <mergeCell ref="P1549:P1550"/>
    <mergeCell ref="Q1549:Q1550"/>
    <mergeCell ref="R1549:R1550"/>
    <mergeCell ref="S1549:S1550"/>
    <mergeCell ref="AH1565:AH1566"/>
    <mergeCell ref="AI1565:AI1566"/>
    <mergeCell ref="AJ1565:AJ1566"/>
    <mergeCell ref="B1561:C1561"/>
    <mergeCell ref="B1562:C1562"/>
    <mergeCell ref="B1574:C1574"/>
    <mergeCell ref="B1576:C1576"/>
    <mergeCell ref="B1577:C1577"/>
    <mergeCell ref="D1578:G1578"/>
    <mergeCell ref="D1575:G1575"/>
    <mergeCell ref="D1576:G1576"/>
    <mergeCell ref="D1577:G1577"/>
    <mergeCell ref="B1578:C1578"/>
    <mergeCell ref="B1570:C1570"/>
    <mergeCell ref="B1571:C1571"/>
    <mergeCell ref="B1572:C1572"/>
    <mergeCell ref="B1573:C1573"/>
    <mergeCell ref="S1565:S1566"/>
    <mergeCell ref="T1565:T1566"/>
    <mergeCell ref="U1565:U1566"/>
    <mergeCell ref="V1565:V1566"/>
    <mergeCell ref="W1565:W1566"/>
    <mergeCell ref="X1565:X1566"/>
    <mergeCell ref="Y1565:Y1566"/>
    <mergeCell ref="B1567:C1567"/>
    <mergeCell ref="B1568:C1568"/>
    <mergeCell ref="B1569:C1569"/>
    <mergeCell ref="Z1565:Z1566"/>
    <mergeCell ref="AA1565:AA1566"/>
    <mergeCell ref="AB1565:AB1566"/>
    <mergeCell ref="AC1565:AC1566"/>
    <mergeCell ref="AD1565:AD1566"/>
    <mergeCell ref="D1552:G1552"/>
    <mergeCell ref="D1544:F1544"/>
    <mergeCell ref="B1545:C1545"/>
    <mergeCell ref="D1545:E1545"/>
    <mergeCell ref="B1546:C1546"/>
    <mergeCell ref="D1546:K1546"/>
    <mergeCell ref="B1547:C1547"/>
    <mergeCell ref="D1547:Q1547"/>
    <mergeCell ref="B1548:C1550"/>
    <mergeCell ref="D1548:D1550"/>
    <mergeCell ref="E1548:E1550"/>
    <mergeCell ref="F1548:R1548"/>
    <mergeCell ref="B1553:C1553"/>
    <mergeCell ref="D1553:G1553"/>
    <mergeCell ref="B1554:C1554"/>
    <mergeCell ref="B1595:C1595"/>
    <mergeCell ref="AG1565:AG1566"/>
    <mergeCell ref="AE1565:AE1566"/>
    <mergeCell ref="AF1565:AF1566"/>
    <mergeCell ref="T1549:T1550"/>
    <mergeCell ref="U1549:U1550"/>
    <mergeCell ref="V1549:V1550"/>
    <mergeCell ref="W1549:W1550"/>
    <mergeCell ref="D1554:G1554"/>
    <mergeCell ref="B1555:C1555"/>
    <mergeCell ref="D1555:G1555"/>
    <mergeCell ref="S1548:AC1548"/>
    <mergeCell ref="AD1548:AG1548"/>
    <mergeCell ref="AE1588:AE1589"/>
    <mergeCell ref="AF1588:AF1589"/>
    <mergeCell ref="AG1588:AG1589"/>
    <mergeCell ref="B1551:C1551"/>
    <mergeCell ref="B1596:C1596"/>
    <mergeCell ref="B1597:C1597"/>
    <mergeCell ref="D1598:G1598"/>
    <mergeCell ref="B1599:C1599"/>
    <mergeCell ref="D1599:G1599"/>
    <mergeCell ref="B1600:C1600"/>
    <mergeCell ref="D1600:G1600"/>
    <mergeCell ref="B1601:C1601"/>
    <mergeCell ref="D1601:G1601"/>
    <mergeCell ref="X1588:X1589"/>
    <mergeCell ref="Y1588:Y1589"/>
    <mergeCell ref="Z1588:Z1589"/>
    <mergeCell ref="AA1588:AA1589"/>
    <mergeCell ref="AB1588:AB1589"/>
    <mergeCell ref="AC1588:AC1589"/>
    <mergeCell ref="AD1588:AD1589"/>
    <mergeCell ref="R1588:R1589"/>
    <mergeCell ref="S1588:S1589"/>
    <mergeCell ref="T1588:T1589"/>
    <mergeCell ref="U1588:U1589"/>
    <mergeCell ref="V1588:V1589"/>
    <mergeCell ref="W1588:W1589"/>
    <mergeCell ref="B1594:C1594"/>
    <mergeCell ref="AH1588:AH1589"/>
    <mergeCell ref="AI1588:AI1589"/>
    <mergeCell ref="AJ1588:AJ1589"/>
    <mergeCell ref="B1581:AK1581"/>
    <mergeCell ref="D1583:F1583"/>
    <mergeCell ref="B1584:C1584"/>
    <mergeCell ref="D1584:E1584"/>
    <mergeCell ref="B1585:C1585"/>
    <mergeCell ref="D1585:K1585"/>
    <mergeCell ref="B1586:C1586"/>
    <mergeCell ref="D1586:Q1586"/>
    <mergeCell ref="B1587:C1589"/>
    <mergeCell ref="D1587:D1589"/>
    <mergeCell ref="E1587:E1589"/>
    <mergeCell ref="F1587:R1587"/>
    <mergeCell ref="S1587:AC1587"/>
    <mergeCell ref="AD1587:AG1587"/>
    <mergeCell ref="AH1587:AJ1587"/>
    <mergeCell ref="F1588:F1589"/>
    <mergeCell ref="G1588:G1589"/>
    <mergeCell ref="H1588:H1589"/>
    <mergeCell ref="I1588:I1589"/>
    <mergeCell ref="J1588:J1589"/>
    <mergeCell ref="K1588:K1589"/>
    <mergeCell ref="L1588:L1589"/>
    <mergeCell ref="M1588:N1588"/>
    <mergeCell ref="O1588:O1589"/>
    <mergeCell ref="P1588:P1589"/>
    <mergeCell ref="Q1588:Q1589"/>
    <mergeCell ref="B1620:C1620"/>
    <mergeCell ref="B1621:C1621"/>
    <mergeCell ref="B1622:C1622"/>
    <mergeCell ref="B1623:C1623"/>
    <mergeCell ref="B1624:C1624"/>
    <mergeCell ref="B1625:C1625"/>
    <mergeCell ref="B1626:C1626"/>
    <mergeCell ref="B1627:C1627"/>
    <mergeCell ref="D1629:G1629"/>
    <mergeCell ref="B1630:C1630"/>
    <mergeCell ref="D1630:G1630"/>
    <mergeCell ref="B1631:C1631"/>
    <mergeCell ref="D1631:G1631"/>
    <mergeCell ref="D1628:G1628"/>
    <mergeCell ref="B1629:C1629"/>
    <mergeCell ref="B1604:AK1604"/>
    <mergeCell ref="D1606:F1606"/>
    <mergeCell ref="B1607:C1607"/>
    <mergeCell ref="D1607:E1607"/>
    <mergeCell ref="D1608:K1608"/>
    <mergeCell ref="D1609:Q1609"/>
    <mergeCell ref="B1610:C1612"/>
    <mergeCell ref="D1610:D1612"/>
    <mergeCell ref="E1610:E1612"/>
    <mergeCell ref="F1610:R1610"/>
    <mergeCell ref="S1610:AC1610"/>
    <mergeCell ref="AD1610:AG1610"/>
    <mergeCell ref="AH1610:AJ1610"/>
    <mergeCell ref="F1611:F1612"/>
    <mergeCell ref="G1611:G1612"/>
    <mergeCell ref="H1611:H1612"/>
    <mergeCell ref="I1611:I1612"/>
    <mergeCell ref="AJ1611:AJ1612"/>
    <mergeCell ref="B1613:C1613"/>
    <mergeCell ref="B1618:C1618"/>
    <mergeCell ref="B1619:C1619"/>
    <mergeCell ref="J1611:J1612"/>
    <mergeCell ref="K1611:K1612"/>
    <mergeCell ref="L1611:L1612"/>
    <mergeCell ref="M1611:N1611"/>
    <mergeCell ref="O1611:O1612"/>
    <mergeCell ref="P1611:P1612"/>
    <mergeCell ref="Q1611:Q1612"/>
    <mergeCell ref="R1611:R1612"/>
    <mergeCell ref="S1611:S1612"/>
    <mergeCell ref="T1611:T1612"/>
    <mergeCell ref="U1611:U1612"/>
    <mergeCell ref="V1611:V1612"/>
    <mergeCell ref="W1611:W1612"/>
    <mergeCell ref="X1611:X1612"/>
    <mergeCell ref="Y1611:Y1612"/>
    <mergeCell ref="B1662:C1662"/>
    <mergeCell ref="B1663:C1663"/>
    <mergeCell ref="D1664:G1664"/>
    <mergeCell ref="B1665:C1665"/>
    <mergeCell ref="D1665:G1665"/>
    <mergeCell ref="B1666:C1666"/>
    <mergeCell ref="D1666:G1666"/>
    <mergeCell ref="B1667:C1667"/>
    <mergeCell ref="D1667:G1667"/>
    <mergeCell ref="Y1641:Y1642"/>
    <mergeCell ref="Z1641:Z1642"/>
    <mergeCell ref="AA1641:AA1642"/>
    <mergeCell ref="AB1641:AB1642"/>
    <mergeCell ref="AC1641:AC1642"/>
    <mergeCell ref="AD1641:AD1642"/>
    <mergeCell ref="AE1641:AE1642"/>
    <mergeCell ref="AF1641:AF1642"/>
    <mergeCell ref="X1641:X1642"/>
    <mergeCell ref="S1641:S1642"/>
    <mergeCell ref="T1641:T1642"/>
    <mergeCell ref="U1641:U1642"/>
    <mergeCell ref="V1641:V1642"/>
    <mergeCell ref="W1641:W1642"/>
    <mergeCell ref="AJ1641:AJ1642"/>
    <mergeCell ref="B1643:C1643"/>
    <mergeCell ref="B1644:C1644"/>
    <mergeCell ref="B1645:C1645"/>
    <mergeCell ref="B1646:C1646"/>
    <mergeCell ref="B1661:C1661"/>
    <mergeCell ref="B1650:C1650"/>
    <mergeCell ref="B1651:C1651"/>
    <mergeCell ref="B1652:C1652"/>
    <mergeCell ref="B1653:C1653"/>
    <mergeCell ref="B1654:C1654"/>
    <mergeCell ref="B1655:C1655"/>
    <mergeCell ref="B1656:C1656"/>
    <mergeCell ref="B1657:C1657"/>
    <mergeCell ref="B1658:C1658"/>
    <mergeCell ref="B1659:C1659"/>
    <mergeCell ref="B1660:C1660"/>
    <mergeCell ref="F1641:F1642"/>
    <mergeCell ref="G1641:G1642"/>
    <mergeCell ref="H1641:H1642"/>
    <mergeCell ref="I1641:I1642"/>
    <mergeCell ref="J1641:J1642"/>
    <mergeCell ref="K1641:K1642"/>
    <mergeCell ref="L1641:L1642"/>
    <mergeCell ref="M1641:N1641"/>
    <mergeCell ref="O1641:O1642"/>
    <mergeCell ref="P1641:P1642"/>
    <mergeCell ref="Q1641:Q1642"/>
    <mergeCell ref="R1641:R1642"/>
    <mergeCell ref="B1085:C1085"/>
    <mergeCell ref="D1054:Q1054"/>
    <mergeCell ref="B1126:C1126"/>
    <mergeCell ref="B1127:C1127"/>
    <mergeCell ref="B1128:C1128"/>
    <mergeCell ref="B1129:C1129"/>
    <mergeCell ref="B1107:C1107"/>
    <mergeCell ref="B1108:C1108"/>
    <mergeCell ref="B1109:C1109"/>
    <mergeCell ref="B1110:C1110"/>
    <mergeCell ref="B1111:C1111"/>
    <mergeCell ref="B1112:C1112"/>
    <mergeCell ref="B1086:C1086"/>
    <mergeCell ref="B1087:C1087"/>
    <mergeCell ref="B1634:AK1634"/>
    <mergeCell ref="B1608:C1608"/>
    <mergeCell ref="B1609:C1609"/>
    <mergeCell ref="B1614:C1614"/>
    <mergeCell ref="B1615:C1615"/>
    <mergeCell ref="B1616:C1616"/>
    <mergeCell ref="B1617:C1617"/>
    <mergeCell ref="Z1611:Z1612"/>
    <mergeCell ref="AA1611:AA1612"/>
    <mergeCell ref="AB1611:AB1612"/>
    <mergeCell ref="AC1611:AC1612"/>
    <mergeCell ref="AD1611:AD1612"/>
    <mergeCell ref="AE1611:AE1612"/>
    <mergeCell ref="AF1611:AF1612"/>
    <mergeCell ref="AG1611:AG1612"/>
    <mergeCell ref="AH1611:AH1612"/>
    <mergeCell ref="AI1611:AI1612"/>
    <mergeCell ref="AB1315:AB1316"/>
    <mergeCell ref="D1051:F1051"/>
    <mergeCell ref="B1071:C1071"/>
    <mergeCell ref="B1072:C1072"/>
    <mergeCell ref="B1073:C1073"/>
    <mergeCell ref="B1074:C1074"/>
    <mergeCell ref="B1075:C1075"/>
    <mergeCell ref="B1076:C1076"/>
    <mergeCell ref="B1077:C1077"/>
    <mergeCell ref="B1078:C1078"/>
    <mergeCell ref="B1079:C1079"/>
    <mergeCell ref="B1080:C1080"/>
    <mergeCell ref="B1081:C1081"/>
    <mergeCell ref="B1082:C1082"/>
    <mergeCell ref="B1083:C1083"/>
    <mergeCell ref="B1084:C1084"/>
    <mergeCell ref="B1862:C1862"/>
    <mergeCell ref="B1211:C1211"/>
    <mergeCell ref="B1256:C1256"/>
    <mergeCell ref="B1181:C1181"/>
    <mergeCell ref="D1191:H1191"/>
    <mergeCell ref="G1205:G1206"/>
    <mergeCell ref="H1205:H1206"/>
    <mergeCell ref="D1202:Q1202"/>
    <mergeCell ref="B1204:C1206"/>
    <mergeCell ref="D1204:D1206"/>
    <mergeCell ref="E1204:P1204"/>
    <mergeCell ref="Q1204:Y1204"/>
    <mergeCell ref="O1243:O1244"/>
    <mergeCell ref="P1243:P1244"/>
    <mergeCell ref="Q1243:Q1244"/>
    <mergeCell ref="R1243:R1244"/>
    <mergeCell ref="B1222:C1222"/>
    <mergeCell ref="Z1057:Z1058"/>
    <mergeCell ref="AC1057:AC1058"/>
    <mergeCell ref="AD1057:AD1058"/>
    <mergeCell ref="W1057:W1058"/>
    <mergeCell ref="AE1860:AE1861"/>
    <mergeCell ref="AF1860:AF1861"/>
    <mergeCell ref="AB1147:AB1148"/>
    <mergeCell ref="AC1147:AC1148"/>
    <mergeCell ref="B1216:AF1216"/>
    <mergeCell ref="D1218:F1218"/>
    <mergeCell ref="B1219:C1219"/>
    <mergeCell ref="AE1057:AE1058"/>
    <mergeCell ref="U1147:U1148"/>
    <mergeCell ref="V1147:V1148"/>
    <mergeCell ref="W1147:W1148"/>
    <mergeCell ref="X1147:X1148"/>
    <mergeCell ref="Y1147:Y1148"/>
    <mergeCell ref="B1154:C1154"/>
    <mergeCell ref="B1134:C1134"/>
    <mergeCell ref="D1134:H1134"/>
    <mergeCell ref="AA1057:AA1058"/>
    <mergeCell ref="AB1057:AB1058"/>
    <mergeCell ref="B1056:C1058"/>
    <mergeCell ref="D1056:D1058"/>
    <mergeCell ref="E1056:P1056"/>
    <mergeCell ref="Q1056:Y1056"/>
    <mergeCell ref="Z1056:AB1056"/>
    <mergeCell ref="F1860:F1861"/>
    <mergeCell ref="B1151:C1151"/>
    <mergeCell ref="G1860:G1861"/>
    <mergeCell ref="H1860:H1861"/>
    <mergeCell ref="I1860:I1861"/>
    <mergeCell ref="AJ1860:AJ1861"/>
    <mergeCell ref="AI1860:AI1861"/>
    <mergeCell ref="AH1860:AH1861"/>
    <mergeCell ref="AG1860:AG1861"/>
    <mergeCell ref="S1859:AC1859"/>
    <mergeCell ref="F1859:R1859"/>
    <mergeCell ref="W1860:W1861"/>
    <mergeCell ref="O1860:O1861"/>
    <mergeCell ref="L1860:L1861"/>
    <mergeCell ref="D1863:G1863"/>
    <mergeCell ref="B1864:C1864"/>
    <mergeCell ref="D1864:G1864"/>
    <mergeCell ref="B1865:C1865"/>
    <mergeCell ref="D1865:G1865"/>
    <mergeCell ref="B1866:C1866"/>
    <mergeCell ref="D1866:G1866"/>
    <mergeCell ref="B1138:AF1138"/>
    <mergeCell ref="D1140:F1140"/>
    <mergeCell ref="B1141:C1141"/>
    <mergeCell ref="B1142:C1142"/>
    <mergeCell ref="O1147:O1148"/>
    <mergeCell ref="B1144:C1144"/>
    <mergeCell ref="D1144:Q1144"/>
    <mergeCell ref="B1146:C1148"/>
    <mergeCell ref="D1146:D1148"/>
    <mergeCell ref="E1146:P1146"/>
    <mergeCell ref="Q1146:Y1146"/>
    <mergeCell ref="Z1146:AB1146"/>
    <mergeCell ref="P1147:P1148"/>
    <mergeCell ref="Q1147:Q1148"/>
    <mergeCell ref="R1147:R1148"/>
    <mergeCell ref="Z1147:Z1148"/>
    <mergeCell ref="J1860:J1861"/>
    <mergeCell ref="K1860:K1861"/>
    <mergeCell ref="M1860:N1860"/>
    <mergeCell ref="U1860:U1861"/>
    <mergeCell ref="X1860:X1861"/>
    <mergeCell ref="Y1860:Y1861"/>
    <mergeCell ref="Z1860:Z1861"/>
    <mergeCell ref="AA1860:AA1861"/>
    <mergeCell ref="AB1860:AB1861"/>
    <mergeCell ref="AC1860:AC1861"/>
    <mergeCell ref="AD1860:AD1861"/>
    <mergeCell ref="V1860:V1861"/>
    <mergeCell ref="P1860:P1861"/>
    <mergeCell ref="Q1860:Q1861"/>
    <mergeCell ref="S1860:S1861"/>
    <mergeCell ref="T1860:T1861"/>
    <mergeCell ref="R1860:R1861"/>
    <mergeCell ref="AD1859:AG1859"/>
    <mergeCell ref="B1281:C1281"/>
    <mergeCell ref="B1853:AK1853"/>
    <mergeCell ref="D1855:F1855"/>
    <mergeCell ref="D1283:H1283"/>
    <mergeCell ref="B1284:C1284"/>
    <mergeCell ref="D1284:H1284"/>
    <mergeCell ref="B1317:C1317"/>
    <mergeCell ref="AH1859:AJ1859"/>
    <mergeCell ref="D1636:F1636"/>
    <mergeCell ref="B1637:C1637"/>
    <mergeCell ref="D1637:E1637"/>
    <mergeCell ref="B1638:C1638"/>
    <mergeCell ref="D1638:K1638"/>
    <mergeCell ref="B1639:C1639"/>
    <mergeCell ref="D1639:Q1639"/>
    <mergeCell ref="B1640:C1642"/>
    <mergeCell ref="D1640:D1642"/>
    <mergeCell ref="E1640:E1642"/>
    <mergeCell ref="F1640:R1640"/>
    <mergeCell ref="S1640:AC1640"/>
    <mergeCell ref="AD1640:AG1640"/>
    <mergeCell ref="AH1640:AJ1640"/>
    <mergeCell ref="AC1315:AC1316"/>
    <mergeCell ref="AD1315:AD1316"/>
    <mergeCell ref="H1315:H1316"/>
    <mergeCell ref="B1306:AF1306"/>
    <mergeCell ref="D1308:F1308"/>
    <mergeCell ref="B1309:C1309"/>
    <mergeCell ref="AG1641:AG1642"/>
    <mergeCell ref="AH1641:AH1642"/>
    <mergeCell ref="AI1641:AI1642"/>
    <mergeCell ref="AC1168:AC1169"/>
    <mergeCell ref="AD1168:AD1169"/>
    <mergeCell ref="AE1168:AE1169"/>
    <mergeCell ref="B1170:C1170"/>
    <mergeCell ref="I1168:I1169"/>
    <mergeCell ref="J1168:J1169"/>
    <mergeCell ref="K1168:L1168"/>
    <mergeCell ref="M1168:M1169"/>
    <mergeCell ref="N1168:N1169"/>
    <mergeCell ref="O1168:O1169"/>
    <mergeCell ref="P1168:P1169"/>
    <mergeCell ref="Q1168:Q1169"/>
    <mergeCell ref="R1168:R1169"/>
    <mergeCell ref="S1168:S1169"/>
    <mergeCell ref="T1168:T1169"/>
    <mergeCell ref="U1168:U1169"/>
    <mergeCell ref="V1168:V1169"/>
    <mergeCell ref="W1168:W1169"/>
    <mergeCell ref="X1168:X1169"/>
    <mergeCell ref="X1186:X1187"/>
    <mergeCell ref="Y1186:Y1187"/>
    <mergeCell ref="Z1186:Z1187"/>
    <mergeCell ref="AA1186:AA1187"/>
    <mergeCell ref="AC1186:AC1187"/>
    <mergeCell ref="AD1186:AD1187"/>
    <mergeCell ref="AE1186:AE1187"/>
    <mergeCell ref="B1188:C1188"/>
    <mergeCell ref="B1159:AF1159"/>
    <mergeCell ref="D1161:F1161"/>
    <mergeCell ref="B1162:C1162"/>
    <mergeCell ref="B1163:C1163"/>
    <mergeCell ref="B1165:C1165"/>
    <mergeCell ref="D1165:Q1165"/>
    <mergeCell ref="B1167:C1169"/>
    <mergeCell ref="D1167:D1169"/>
    <mergeCell ref="E1167:P1167"/>
    <mergeCell ref="Q1167:Y1167"/>
    <mergeCell ref="Z1167:AB1167"/>
    <mergeCell ref="AC1167:AE1167"/>
    <mergeCell ref="E1168:E1169"/>
    <mergeCell ref="F1168:F1169"/>
    <mergeCell ref="G1168:G1169"/>
    <mergeCell ref="H1168:H1169"/>
    <mergeCell ref="D1180:F1180"/>
    <mergeCell ref="D1181:F1181"/>
    <mergeCell ref="D1162:F1162"/>
    <mergeCell ref="D1163:F1163"/>
    <mergeCell ref="Z1168:Z1169"/>
    <mergeCell ref="V1186:V1187"/>
    <mergeCell ref="AA1168:AA1169"/>
    <mergeCell ref="AB1168:AB1169"/>
    <mergeCell ref="AB1186:AB1187"/>
    <mergeCell ref="M1205:M1206"/>
    <mergeCell ref="N1205:N1206"/>
    <mergeCell ref="O1205:O1206"/>
    <mergeCell ref="P1205:P1206"/>
    <mergeCell ref="AC1205:AC1206"/>
    <mergeCell ref="B1192:C1192"/>
    <mergeCell ref="D1192:H1192"/>
    <mergeCell ref="B1189:C1189"/>
    <mergeCell ref="B1207:C1207"/>
    <mergeCell ref="B1209:C1209"/>
    <mergeCell ref="Y1168:Y1169"/>
    <mergeCell ref="B1177:AF1177"/>
    <mergeCell ref="D1179:F1179"/>
    <mergeCell ref="B1180:C1180"/>
    <mergeCell ref="B1183:C1183"/>
    <mergeCell ref="D1183:Q1183"/>
    <mergeCell ref="B1185:C1187"/>
    <mergeCell ref="D1185:D1187"/>
    <mergeCell ref="E1185:P1185"/>
    <mergeCell ref="Q1185:Y1185"/>
    <mergeCell ref="Z1185:AB1185"/>
    <mergeCell ref="AC1185:AE1185"/>
    <mergeCell ref="E1186:E1187"/>
    <mergeCell ref="F1186:F1187"/>
    <mergeCell ref="G1186:G1187"/>
    <mergeCell ref="H1186:H1187"/>
    <mergeCell ref="B1172:C1172"/>
    <mergeCell ref="D1172:H1172"/>
    <mergeCell ref="B1173:C1173"/>
    <mergeCell ref="X1205:X1206"/>
    <mergeCell ref="B1191:C1191"/>
    <mergeCell ref="Q1205:Q1206"/>
    <mergeCell ref="R1205:R1206"/>
    <mergeCell ref="S1205:S1206"/>
    <mergeCell ref="T1205:T1206"/>
    <mergeCell ref="U1205:U1206"/>
    <mergeCell ref="V1205:V1206"/>
    <mergeCell ref="W1205:W1206"/>
    <mergeCell ref="I1186:I1187"/>
    <mergeCell ref="J1186:J1187"/>
    <mergeCell ref="K1186:L1186"/>
    <mergeCell ref="M1186:M1187"/>
    <mergeCell ref="N1186:N1187"/>
    <mergeCell ref="O1186:O1187"/>
    <mergeCell ref="P1186:P1187"/>
    <mergeCell ref="Q1186:Q1187"/>
    <mergeCell ref="R1186:R1187"/>
    <mergeCell ref="S1186:S1187"/>
    <mergeCell ref="T1186:T1187"/>
    <mergeCell ref="U1186:U1187"/>
    <mergeCell ref="W1186:W1187"/>
    <mergeCell ref="I1205:I1206"/>
    <mergeCell ref="J1205:J1206"/>
    <mergeCell ref="K1205:L1205"/>
    <mergeCell ref="B1196:AF1196"/>
    <mergeCell ref="D1198:F1198"/>
    <mergeCell ref="B1199:C1199"/>
    <mergeCell ref="D1199:F1199"/>
    <mergeCell ref="B1200:C1200"/>
    <mergeCell ref="AD1205:AD1206"/>
    <mergeCell ref="AE1205:AE1206"/>
    <mergeCell ref="D1200:F1200"/>
    <mergeCell ref="B1202:C1202"/>
    <mergeCell ref="Z1204:AB1204"/>
    <mergeCell ref="AC1204:AE1204"/>
    <mergeCell ref="E1205:E1206"/>
    <mergeCell ref="F1205:F1206"/>
    <mergeCell ref="B1212:C1212"/>
    <mergeCell ref="D1212:H1212"/>
    <mergeCell ref="Y1205:Y1206"/>
    <mergeCell ref="Z1205:Z1206"/>
    <mergeCell ref="AA1205:AA1206"/>
    <mergeCell ref="AB1205:AB1206"/>
    <mergeCell ref="B1208:C1208"/>
    <mergeCell ref="D1211:H1211"/>
    <mergeCell ref="D1248:H1248"/>
    <mergeCell ref="D1237:F1237"/>
    <mergeCell ref="B1238:C1238"/>
    <mergeCell ref="D1238:F1238"/>
    <mergeCell ref="D1240:Q1240"/>
    <mergeCell ref="D1219:F1219"/>
    <mergeCell ref="B1220:C1220"/>
    <mergeCell ref="D1220:F1220"/>
    <mergeCell ref="E1224:P1224"/>
    <mergeCell ref="D1222:Q1222"/>
    <mergeCell ref="B1224:C1226"/>
    <mergeCell ref="D1224:D1226"/>
    <mergeCell ref="Q1224:Y1224"/>
    <mergeCell ref="D1230:H1230"/>
    <mergeCell ref="B1227:C1227"/>
    <mergeCell ref="B1229:C1229"/>
    <mergeCell ref="D1229:H1229"/>
    <mergeCell ref="B1240:C1240"/>
    <mergeCell ref="M1243:M1244"/>
    <mergeCell ref="N1243:N1244"/>
    <mergeCell ref="I1243:I1244"/>
    <mergeCell ref="J1243:J1244"/>
    <mergeCell ref="K1243:L1243"/>
    <mergeCell ref="Z1224:AB1224"/>
    <mergeCell ref="AC1224:AE1224"/>
    <mergeCell ref="E1225:E1226"/>
    <mergeCell ref="F1225:F1226"/>
    <mergeCell ref="G1225:G1226"/>
    <mergeCell ref="H1225:H1226"/>
    <mergeCell ref="I1225:I1226"/>
    <mergeCell ref="J1225:J1226"/>
    <mergeCell ref="K1225:L1225"/>
    <mergeCell ref="M1225:M1226"/>
    <mergeCell ref="N1225:N1226"/>
    <mergeCell ref="O1225:O1226"/>
    <mergeCell ref="P1225:P1226"/>
    <mergeCell ref="Q1225:Q1226"/>
    <mergeCell ref="R1225:R1226"/>
    <mergeCell ref="S1225:S1226"/>
    <mergeCell ref="T1225:T1226"/>
    <mergeCell ref="U1225:U1226"/>
    <mergeCell ref="V1225:V1226"/>
    <mergeCell ref="X1225:X1226"/>
    <mergeCell ref="Y1225:Y1226"/>
    <mergeCell ref="Z1225:Z1226"/>
    <mergeCell ref="AA1225:AA1226"/>
    <mergeCell ref="AB1225:AB1226"/>
    <mergeCell ref="AC1225:AC1226"/>
    <mergeCell ref="AD1225:AD1226"/>
    <mergeCell ref="AE1225:AE1226"/>
    <mergeCell ref="AC1260:AE1260"/>
    <mergeCell ref="E1261:E1262"/>
    <mergeCell ref="F1261:F1262"/>
    <mergeCell ref="G1261:G1262"/>
    <mergeCell ref="H1261:H1262"/>
    <mergeCell ref="I1261:I1262"/>
    <mergeCell ref="Q1261:Q1262"/>
    <mergeCell ref="R1261:R1262"/>
    <mergeCell ref="S1261:S1262"/>
    <mergeCell ref="T1261:T1262"/>
    <mergeCell ref="S1243:S1244"/>
    <mergeCell ref="T1243:T1244"/>
    <mergeCell ref="U1243:U1244"/>
    <mergeCell ref="V1243:V1244"/>
    <mergeCell ref="W1243:W1244"/>
    <mergeCell ref="W1225:W1226"/>
    <mergeCell ref="Z1261:Z1262"/>
    <mergeCell ref="AA1261:AA1262"/>
    <mergeCell ref="D1255:F1255"/>
    <mergeCell ref="X1243:X1244"/>
    <mergeCell ref="Y1243:Y1244"/>
    <mergeCell ref="Z1243:Z1244"/>
    <mergeCell ref="AA1243:AA1244"/>
    <mergeCell ref="B1234:AF1234"/>
    <mergeCell ref="D1236:F1236"/>
    <mergeCell ref="B1242:C1244"/>
    <mergeCell ref="D1242:D1244"/>
    <mergeCell ref="E1242:P1242"/>
    <mergeCell ref="Q1242:Y1242"/>
    <mergeCell ref="Z1242:AB1242"/>
    <mergeCell ref="AC1242:AE1242"/>
    <mergeCell ref="E1243:E1244"/>
    <mergeCell ref="J1261:J1262"/>
    <mergeCell ref="K1261:L1261"/>
    <mergeCell ref="M1261:M1262"/>
    <mergeCell ref="N1261:N1262"/>
    <mergeCell ref="O1261:O1262"/>
    <mergeCell ref="P1261:P1262"/>
    <mergeCell ref="E1278:P1278"/>
    <mergeCell ref="Q1278:Y1278"/>
    <mergeCell ref="Z1278:AB1278"/>
    <mergeCell ref="AC1278:AE1278"/>
    <mergeCell ref="B1237:C1237"/>
    <mergeCell ref="AD1243:AD1244"/>
    <mergeCell ref="AE1243:AE1244"/>
    <mergeCell ref="B1247:C1247"/>
    <mergeCell ref="D1247:H1247"/>
    <mergeCell ref="B1248:C1248"/>
    <mergeCell ref="D1258:Q1258"/>
    <mergeCell ref="D1256:F1256"/>
    <mergeCell ref="B1252:AF1252"/>
    <mergeCell ref="D1254:F1254"/>
    <mergeCell ref="B1258:C1258"/>
    <mergeCell ref="AB1243:AB1244"/>
    <mergeCell ref="AC1243:AC1244"/>
    <mergeCell ref="B1255:C1255"/>
    <mergeCell ref="B1276:C1276"/>
    <mergeCell ref="D1276:Q1276"/>
    <mergeCell ref="B1278:C1280"/>
    <mergeCell ref="D1278:D1280"/>
    <mergeCell ref="F1243:F1244"/>
    <mergeCell ref="G1243:G1244"/>
    <mergeCell ref="H1243:H1244"/>
    <mergeCell ref="B1283:C1283"/>
    <mergeCell ref="K1279:L1279"/>
    <mergeCell ref="M1279:M1280"/>
    <mergeCell ref="AB1279:AB1280"/>
    <mergeCell ref="AC1279:AC1280"/>
    <mergeCell ref="AD1279:AD1280"/>
    <mergeCell ref="AE1279:AE1280"/>
    <mergeCell ref="Z1279:Z1280"/>
    <mergeCell ref="AA1279:AA1280"/>
    <mergeCell ref="V1261:V1262"/>
    <mergeCell ref="W1261:W1262"/>
    <mergeCell ref="B1270:AF1270"/>
    <mergeCell ref="D1272:F1272"/>
    <mergeCell ref="B1273:C1273"/>
    <mergeCell ref="D1273:F1273"/>
    <mergeCell ref="Z1260:AB1260"/>
    <mergeCell ref="AD1297:AD1298"/>
    <mergeCell ref="AE1297:AE1298"/>
    <mergeCell ref="AD1261:AD1262"/>
    <mergeCell ref="AE1261:AE1262"/>
    <mergeCell ref="B1260:C1262"/>
    <mergeCell ref="D1260:D1262"/>
    <mergeCell ref="E1260:P1260"/>
    <mergeCell ref="Q1260:Y1260"/>
    <mergeCell ref="B1263:C1263"/>
    <mergeCell ref="D1265:H1265"/>
    <mergeCell ref="B1266:C1266"/>
    <mergeCell ref="D1266:H1266"/>
    <mergeCell ref="B1265:C1265"/>
    <mergeCell ref="Y1261:Y1262"/>
    <mergeCell ref="B1274:C1274"/>
    <mergeCell ref="D1274:F1274"/>
    <mergeCell ref="B1301:C1301"/>
    <mergeCell ref="B1302:C1302"/>
    <mergeCell ref="W1297:W1298"/>
    <mergeCell ref="X1297:X1298"/>
    <mergeCell ref="Y1297:Y1298"/>
    <mergeCell ref="Y1315:Y1316"/>
    <mergeCell ref="Z1315:Z1316"/>
    <mergeCell ref="AA1315:AA1316"/>
    <mergeCell ref="H1297:H1298"/>
    <mergeCell ref="I1297:I1298"/>
    <mergeCell ref="J1297:J1298"/>
    <mergeCell ref="K1297:L1297"/>
    <mergeCell ref="Z1297:Z1298"/>
    <mergeCell ref="AA1297:AA1298"/>
    <mergeCell ref="U1261:U1262"/>
    <mergeCell ref="AB1261:AB1262"/>
    <mergeCell ref="AC1261:AC1262"/>
    <mergeCell ref="X1261:X1262"/>
    <mergeCell ref="O1297:O1298"/>
    <mergeCell ref="P1297:P1298"/>
    <mergeCell ref="Q1297:Q1298"/>
    <mergeCell ref="R1297:R1298"/>
    <mergeCell ref="S1297:S1298"/>
    <mergeCell ref="T1297:T1298"/>
    <mergeCell ref="U1297:U1298"/>
    <mergeCell ref="V1297:V1298"/>
    <mergeCell ref="AC1296:AE1296"/>
    <mergeCell ref="E1297:E1298"/>
    <mergeCell ref="T1315:T1316"/>
    <mergeCell ref="U1315:U1316"/>
    <mergeCell ref="I1315:I1316"/>
    <mergeCell ref="J1315:J1316"/>
    <mergeCell ref="K1315:L1315"/>
    <mergeCell ref="M1315:M1316"/>
    <mergeCell ref="N1315:N1316"/>
    <mergeCell ref="O1315:O1316"/>
    <mergeCell ref="P1315:P1316"/>
    <mergeCell ref="Q1315:Q1316"/>
    <mergeCell ref="E1279:E1280"/>
    <mergeCell ref="F1279:F1280"/>
    <mergeCell ref="G1279:G1280"/>
    <mergeCell ref="H1279:H1280"/>
    <mergeCell ref="I1279:I1280"/>
    <mergeCell ref="J1279:J1280"/>
    <mergeCell ref="AC1297:AC1298"/>
    <mergeCell ref="F1297:F1298"/>
    <mergeCell ref="G1297:G1298"/>
    <mergeCell ref="AB1297:AB1298"/>
    <mergeCell ref="E1296:P1296"/>
    <mergeCell ref="Q1296:Y1296"/>
    <mergeCell ref="Z1296:AB1296"/>
    <mergeCell ref="U1279:U1280"/>
    <mergeCell ref="V1279:V1280"/>
    <mergeCell ref="W1279:W1280"/>
    <mergeCell ref="X1279:X1280"/>
    <mergeCell ref="N1279:N1280"/>
    <mergeCell ref="O1279:O1280"/>
    <mergeCell ref="P1279:P1280"/>
    <mergeCell ref="Q1279:Q1280"/>
    <mergeCell ref="Y1279:Y1280"/>
    <mergeCell ref="R1279:R1280"/>
    <mergeCell ref="S1279:S1280"/>
    <mergeCell ref="T1279:T1280"/>
    <mergeCell ref="AD1891:AG1891"/>
    <mergeCell ref="AH1891:AJ1891"/>
    <mergeCell ref="D1880:G1880"/>
    <mergeCell ref="B1878:C1878"/>
    <mergeCell ref="D1881:G1881"/>
    <mergeCell ref="B1245:C1245"/>
    <mergeCell ref="B1319:C1319"/>
    <mergeCell ref="B1320:C1320"/>
    <mergeCell ref="B1312:C1312"/>
    <mergeCell ref="D1312:Q1312"/>
    <mergeCell ref="B1314:C1316"/>
    <mergeCell ref="D1314:D1316"/>
    <mergeCell ref="E1314:P1314"/>
    <mergeCell ref="Q1314:Y1314"/>
    <mergeCell ref="Z1314:AB1314"/>
    <mergeCell ref="AC1314:AE1314"/>
    <mergeCell ref="E1315:E1316"/>
    <mergeCell ref="F1315:F1316"/>
    <mergeCell ref="G1315:G1316"/>
    <mergeCell ref="R1876:R1877"/>
    <mergeCell ref="S1876:S1877"/>
    <mergeCell ref="T1876:T1877"/>
    <mergeCell ref="U1876:U1877"/>
    <mergeCell ref="V1876:V1877"/>
    <mergeCell ref="W1876:W1877"/>
    <mergeCell ref="X1876:X1877"/>
    <mergeCell ref="Y1876:Y1877"/>
    <mergeCell ref="D1309:F1309"/>
    <mergeCell ref="B1310:C1310"/>
    <mergeCell ref="D1310:F1310"/>
    <mergeCell ref="M1297:M1298"/>
    <mergeCell ref="N1297:N1298"/>
    <mergeCell ref="T1892:T1893"/>
    <mergeCell ref="U1892:U1893"/>
    <mergeCell ref="V1892:V1893"/>
    <mergeCell ref="W1892:W1893"/>
    <mergeCell ref="B1896:C1896"/>
    <mergeCell ref="D1896:G1896"/>
    <mergeCell ref="B1897:C1897"/>
    <mergeCell ref="D1897:G1897"/>
    <mergeCell ref="B1869:AK1869"/>
    <mergeCell ref="D1871:F1871"/>
    <mergeCell ref="B1872:C1872"/>
    <mergeCell ref="D1872:E1872"/>
    <mergeCell ref="B1873:C1873"/>
    <mergeCell ref="D1873:K1873"/>
    <mergeCell ref="B1874:C1874"/>
    <mergeCell ref="D1874:Q1874"/>
    <mergeCell ref="B1875:C1877"/>
    <mergeCell ref="D1875:D1877"/>
    <mergeCell ref="E1875:E1877"/>
    <mergeCell ref="F1875:R1875"/>
    <mergeCell ref="S1875:AC1875"/>
    <mergeCell ref="AD1875:AG1875"/>
    <mergeCell ref="AH1875:AJ1875"/>
    <mergeCell ref="F1876:F1877"/>
    <mergeCell ref="G1876:G1877"/>
    <mergeCell ref="H1876:H1877"/>
    <mergeCell ref="I1876:I1877"/>
    <mergeCell ref="J1876:J1877"/>
    <mergeCell ref="K1876:K1877"/>
    <mergeCell ref="L1876:L1877"/>
    <mergeCell ref="M1876:N1876"/>
    <mergeCell ref="O1876:O1877"/>
    <mergeCell ref="Z1892:Z1893"/>
    <mergeCell ref="AA1892:AA1893"/>
    <mergeCell ref="AB1892:AB1893"/>
    <mergeCell ref="AC1892:AC1893"/>
    <mergeCell ref="AD1892:AD1893"/>
    <mergeCell ref="AE1892:AE1893"/>
    <mergeCell ref="AF1892:AF1893"/>
    <mergeCell ref="AG1892:AG1893"/>
    <mergeCell ref="AH1892:AH1893"/>
    <mergeCell ref="AI1892:AI1893"/>
    <mergeCell ref="AJ1892:AJ1893"/>
    <mergeCell ref="S1891:AC1891"/>
    <mergeCell ref="D1888:E1888"/>
    <mergeCell ref="B1885:AK1885"/>
    <mergeCell ref="D1887:F1887"/>
    <mergeCell ref="B1891:C1893"/>
    <mergeCell ref="D1891:D1893"/>
    <mergeCell ref="E1891:E1893"/>
    <mergeCell ref="F1891:R1891"/>
    <mergeCell ref="F1892:F1893"/>
    <mergeCell ref="G1892:G1893"/>
    <mergeCell ref="H1892:H1893"/>
    <mergeCell ref="I1892:I1893"/>
    <mergeCell ref="J1892:J1893"/>
    <mergeCell ref="K1892:K1893"/>
    <mergeCell ref="L1892:L1893"/>
    <mergeCell ref="M1892:N1892"/>
    <mergeCell ref="O1892:O1893"/>
    <mergeCell ref="P1892:P1893"/>
    <mergeCell ref="Q1892:Q1893"/>
    <mergeCell ref="R1892:R1893"/>
    <mergeCell ref="S1892:S1893"/>
    <mergeCell ref="Z1876:Z1877"/>
    <mergeCell ref="AA1876:AA1877"/>
    <mergeCell ref="AB1876:AB1877"/>
    <mergeCell ref="AC1876:AC1877"/>
    <mergeCell ref="AD1876:AD1877"/>
    <mergeCell ref="AE1876:AE1877"/>
    <mergeCell ref="AF1876:AF1877"/>
    <mergeCell ref="B1888:C1888"/>
    <mergeCell ref="AG1876:AG1877"/>
    <mergeCell ref="AH1876:AH1877"/>
    <mergeCell ref="AI1876:AI1877"/>
    <mergeCell ref="AJ1876:AJ1877"/>
    <mergeCell ref="D1882:G1882"/>
    <mergeCell ref="D1879:G1879"/>
    <mergeCell ref="B1889:C1889"/>
    <mergeCell ref="D1889:K1889"/>
    <mergeCell ref="B1890:C1890"/>
    <mergeCell ref="D1890:Q1890"/>
    <mergeCell ref="P1876:P1877"/>
    <mergeCell ref="B1880:C1880"/>
    <mergeCell ref="Q1876:Q1877"/>
    <mergeCell ref="B1928:C1928"/>
    <mergeCell ref="B1929:C1929"/>
    <mergeCell ref="B1930:C1930"/>
    <mergeCell ref="B1931:C1931"/>
    <mergeCell ref="B1932:C1932"/>
    <mergeCell ref="B1933:C1933"/>
    <mergeCell ref="B1882:C1882"/>
    <mergeCell ref="B1901:AK1901"/>
    <mergeCell ref="D1903:F1903"/>
    <mergeCell ref="B1904:C1904"/>
    <mergeCell ref="D1904:E1904"/>
    <mergeCell ref="B1905:C1905"/>
    <mergeCell ref="D1905:K1905"/>
    <mergeCell ref="B1906:C1906"/>
    <mergeCell ref="D1906:Q1906"/>
    <mergeCell ref="F1907:R1907"/>
    <mergeCell ref="S1907:AC1907"/>
    <mergeCell ref="AD1907:AG1907"/>
    <mergeCell ref="AH1907:AJ1907"/>
    <mergeCell ref="O1908:O1909"/>
    <mergeCell ref="P1908:P1909"/>
    <mergeCell ref="V1908:V1909"/>
    <mergeCell ref="W1908:W1909"/>
    <mergeCell ref="X1908:X1909"/>
    <mergeCell ref="Y1908:Y1909"/>
    <mergeCell ref="AC1908:AC1909"/>
    <mergeCell ref="AD1908:AD1909"/>
    <mergeCell ref="AE1908:AE1909"/>
    <mergeCell ref="AF1908:AF1909"/>
    <mergeCell ref="AG1908:AG1909"/>
    <mergeCell ref="X1892:X1893"/>
    <mergeCell ref="Y1892:Y1893"/>
    <mergeCell ref="M1908:N1908"/>
    <mergeCell ref="D1919:F1919"/>
    <mergeCell ref="S1908:S1909"/>
    <mergeCell ref="T1908:T1909"/>
    <mergeCell ref="U1908:U1909"/>
    <mergeCell ref="D1913:G1913"/>
    <mergeCell ref="E1923:E1925"/>
    <mergeCell ref="F1923:R1923"/>
    <mergeCell ref="S1923:AC1923"/>
    <mergeCell ref="Q1908:Q1909"/>
    <mergeCell ref="R1908:R1909"/>
    <mergeCell ref="B1920:C1920"/>
    <mergeCell ref="D1920:E1920"/>
    <mergeCell ref="B1921:C1921"/>
    <mergeCell ref="D1921:K1921"/>
    <mergeCell ref="D1898:G1898"/>
    <mergeCell ref="B1927:C1927"/>
    <mergeCell ref="B2004:C2004"/>
    <mergeCell ref="B2005:C2005"/>
    <mergeCell ref="B2006:C2006"/>
    <mergeCell ref="B2007:C2007"/>
    <mergeCell ref="B2008:C2008"/>
    <mergeCell ref="B2009:C2009"/>
    <mergeCell ref="B2012:C2012"/>
    <mergeCell ref="B2016:C2016"/>
    <mergeCell ref="D2016:G2016"/>
    <mergeCell ref="G2026:G2027"/>
    <mergeCell ref="B2064:C2064"/>
    <mergeCell ref="Z1908:Z1909"/>
    <mergeCell ref="AA1908:AA1909"/>
    <mergeCell ref="AB1908:AB1909"/>
    <mergeCell ref="P1924:P1925"/>
    <mergeCell ref="Q1924:Q1925"/>
    <mergeCell ref="R1924:R1925"/>
    <mergeCell ref="S1924:S1925"/>
    <mergeCell ref="T1924:T1925"/>
    <mergeCell ref="U1924:U1925"/>
    <mergeCell ref="V1924:V1925"/>
    <mergeCell ref="W1924:W1925"/>
    <mergeCell ref="X1924:X1925"/>
    <mergeCell ref="Y1924:Y1925"/>
    <mergeCell ref="Z1924:Z1925"/>
    <mergeCell ref="F1908:F1909"/>
    <mergeCell ref="G1908:G1909"/>
    <mergeCell ref="H1908:H1909"/>
    <mergeCell ref="I1908:I1909"/>
    <mergeCell ref="J1908:J1909"/>
    <mergeCell ref="K1908:K1909"/>
    <mergeCell ref="L1908:L1909"/>
    <mergeCell ref="B1958:C1958"/>
    <mergeCell ref="B1959:C1959"/>
    <mergeCell ref="B1960:C1960"/>
    <mergeCell ref="B1944:C1944"/>
    <mergeCell ref="B1945:C1945"/>
    <mergeCell ref="B1946:C1946"/>
    <mergeCell ref="B1947:C1947"/>
    <mergeCell ref="B1948:C1948"/>
    <mergeCell ref="B1949:C1949"/>
    <mergeCell ref="B1950:C1950"/>
    <mergeCell ref="B1951:C1951"/>
    <mergeCell ref="B1952:C1952"/>
    <mergeCell ref="B1953:C1953"/>
    <mergeCell ref="B1954:C1954"/>
    <mergeCell ref="B1935:C1935"/>
    <mergeCell ref="B1936:C1936"/>
    <mergeCell ref="B1937:C1937"/>
    <mergeCell ref="B1938:C1938"/>
    <mergeCell ref="B1939:C1939"/>
    <mergeCell ref="B1941:C1941"/>
    <mergeCell ref="D2064:G2064"/>
    <mergeCell ref="B2022:C2022"/>
    <mergeCell ref="D2053:D2055"/>
    <mergeCell ref="E2053:E2055"/>
    <mergeCell ref="F2053:R2053"/>
    <mergeCell ref="Q2054:Q2055"/>
    <mergeCell ref="R2054:R2055"/>
    <mergeCell ref="F2025:R2025"/>
    <mergeCell ref="B2040:C2040"/>
    <mergeCell ref="B2032:C2032"/>
    <mergeCell ref="B2042:C2042"/>
    <mergeCell ref="B1910:C1910"/>
    <mergeCell ref="B1912:C1912"/>
    <mergeCell ref="D1912:G1912"/>
    <mergeCell ref="B1913:C1913"/>
    <mergeCell ref="B2072:C2072"/>
    <mergeCell ref="D2072:Q2072"/>
    <mergeCell ref="B1922:C1922"/>
    <mergeCell ref="D1922:Q1922"/>
    <mergeCell ref="B1923:C1925"/>
    <mergeCell ref="D1923:D1925"/>
    <mergeCell ref="H1975:H1976"/>
    <mergeCell ref="I1975:I1976"/>
    <mergeCell ref="J1975:J1976"/>
    <mergeCell ref="K1975:K1976"/>
    <mergeCell ref="L1975:L1976"/>
    <mergeCell ref="D1914:G1914"/>
    <mergeCell ref="D2069:F2069"/>
    <mergeCell ref="B2070:C2070"/>
    <mergeCell ref="D2070:E2070"/>
    <mergeCell ref="B2071:C2071"/>
    <mergeCell ref="D2071:K2071"/>
    <mergeCell ref="AA2054:AA2055"/>
    <mergeCell ref="AB2054:AB2055"/>
    <mergeCell ref="AC2054:AC2055"/>
    <mergeCell ref="B1994:C1994"/>
    <mergeCell ref="B1955:C1955"/>
    <mergeCell ref="B1956:C1956"/>
    <mergeCell ref="B1957:C1957"/>
    <mergeCell ref="B1981:C1981"/>
    <mergeCell ref="B1982:C1982"/>
    <mergeCell ref="B1983:C1983"/>
    <mergeCell ref="B1984:C1984"/>
    <mergeCell ref="B1991:C1991"/>
    <mergeCell ref="B1992:C1992"/>
    <mergeCell ref="B1993:C1993"/>
    <mergeCell ref="S1975:S1976"/>
    <mergeCell ref="AA1975:AA1976"/>
    <mergeCell ref="AB1975:AB1976"/>
    <mergeCell ref="AC1975:AC1976"/>
    <mergeCell ref="B2014:C2014"/>
    <mergeCell ref="Z1975:Z1976"/>
    <mergeCell ref="V2026:V2027"/>
    <mergeCell ref="AC2026:AC2027"/>
    <mergeCell ref="B2039:C2039"/>
    <mergeCell ref="B2001:C2001"/>
    <mergeCell ref="B2002:C2002"/>
    <mergeCell ref="B2003:C2003"/>
    <mergeCell ref="B1988:C1988"/>
    <mergeCell ref="B1989:C1989"/>
    <mergeCell ref="M1975:N1975"/>
    <mergeCell ref="B1977:C1977"/>
    <mergeCell ref="B1990:C1990"/>
    <mergeCell ref="G1975:G1976"/>
    <mergeCell ref="AD1975:AD1976"/>
    <mergeCell ref="B1995:C1995"/>
    <mergeCell ref="B1996:C1996"/>
    <mergeCell ref="B1978:C1978"/>
    <mergeCell ref="B1979:C1979"/>
    <mergeCell ref="B2010:C2010"/>
    <mergeCell ref="B1997:C1997"/>
    <mergeCell ref="B1998:C1998"/>
    <mergeCell ref="B1894:C1894"/>
    <mergeCell ref="B1881:C1881"/>
    <mergeCell ref="B1940:C1940"/>
    <mergeCell ref="B1898:C1898"/>
    <mergeCell ref="AJ1924:AJ1925"/>
    <mergeCell ref="B1926:C1926"/>
    <mergeCell ref="B1963:C1963"/>
    <mergeCell ref="D1963:G1963"/>
    <mergeCell ref="B1964:C1964"/>
    <mergeCell ref="D1964:G1964"/>
    <mergeCell ref="B1965:C1965"/>
    <mergeCell ref="D1965:G1965"/>
    <mergeCell ref="O1924:O1925"/>
    <mergeCell ref="B1942:C1942"/>
    <mergeCell ref="B1943:C1943"/>
    <mergeCell ref="B1917:AK1917"/>
    <mergeCell ref="B1934:C1934"/>
    <mergeCell ref="AH1908:AH1909"/>
    <mergeCell ref="AI1908:AI1909"/>
    <mergeCell ref="AJ1908:AJ1909"/>
    <mergeCell ref="Y1975:Y1976"/>
    <mergeCell ref="B1985:C1985"/>
    <mergeCell ref="B1986:C1986"/>
    <mergeCell ref="B1987:C1987"/>
    <mergeCell ref="AE1975:AE1976"/>
    <mergeCell ref="O1975:O1976"/>
    <mergeCell ref="P1975:P1976"/>
    <mergeCell ref="Q1975:Q1976"/>
    <mergeCell ref="R1975:R1976"/>
    <mergeCell ref="B1980:C1980"/>
    <mergeCell ref="AF2026:AF2027"/>
    <mergeCell ref="AB2026:AB2027"/>
    <mergeCell ref="B1907:C1909"/>
    <mergeCell ref="D1907:D1909"/>
    <mergeCell ref="E1907:E1909"/>
    <mergeCell ref="B1961:C1961"/>
    <mergeCell ref="AD1923:AG1923"/>
    <mergeCell ref="AH1923:AJ1923"/>
    <mergeCell ref="F1924:F1925"/>
    <mergeCell ref="G1924:G1925"/>
    <mergeCell ref="H1924:H1925"/>
    <mergeCell ref="I1924:I1925"/>
    <mergeCell ref="J1924:J1925"/>
    <mergeCell ref="K1924:K1925"/>
    <mergeCell ref="L1924:L1925"/>
    <mergeCell ref="M1924:N1924"/>
    <mergeCell ref="AA1924:AA1925"/>
    <mergeCell ref="AB1924:AB1925"/>
    <mergeCell ref="AC1924:AC1925"/>
    <mergeCell ref="AD1924:AD1925"/>
    <mergeCell ref="AE1924:AE1925"/>
    <mergeCell ref="AF1924:AF1925"/>
    <mergeCell ref="AG1924:AG1925"/>
    <mergeCell ref="AH1924:AH1925"/>
    <mergeCell ref="AI1924:AI1925"/>
    <mergeCell ref="B1914:C1914"/>
    <mergeCell ref="AF1975:AF1976"/>
    <mergeCell ref="W1975:W1976"/>
    <mergeCell ref="X1975:X1976"/>
    <mergeCell ref="Q2026:Q2027"/>
    <mergeCell ref="R2026:R2027"/>
    <mergeCell ref="AG1975:AG1976"/>
    <mergeCell ref="AH1975:AH1976"/>
    <mergeCell ref="AI1975:AI1976"/>
    <mergeCell ref="AJ1975:AJ1976"/>
    <mergeCell ref="B2043:C2043"/>
    <mergeCell ref="D2043:G2043"/>
    <mergeCell ref="B2044:C2044"/>
    <mergeCell ref="D2044:G2044"/>
    <mergeCell ref="B1968:AK1968"/>
    <mergeCell ref="D1970:F1970"/>
    <mergeCell ref="B1971:C1971"/>
    <mergeCell ref="D1971:E1971"/>
    <mergeCell ref="B1972:C1972"/>
    <mergeCell ref="D1972:K1972"/>
    <mergeCell ref="B1973:C1973"/>
    <mergeCell ref="D1973:Q1973"/>
    <mergeCell ref="B1974:C1976"/>
    <mergeCell ref="D1974:D1976"/>
    <mergeCell ref="E1974:E1976"/>
    <mergeCell ref="F1974:R1974"/>
    <mergeCell ref="S1974:AC1974"/>
    <mergeCell ref="AD1974:AG1974"/>
    <mergeCell ref="AH1974:AJ1974"/>
    <mergeCell ref="F1975:F1976"/>
    <mergeCell ref="B2011:C2011"/>
    <mergeCell ref="B1999:C1999"/>
    <mergeCell ref="B2000:C2000"/>
    <mergeCell ref="T1975:T1976"/>
    <mergeCell ref="U1975:U1976"/>
    <mergeCell ref="V1975:V1976"/>
    <mergeCell ref="AJ2026:AJ2027"/>
    <mergeCell ref="B2038:C2038"/>
    <mergeCell ref="AD2053:AG2053"/>
    <mergeCell ref="D2014:G2014"/>
    <mergeCell ref="B2015:C2015"/>
    <mergeCell ref="D2015:G2015"/>
    <mergeCell ref="B2035:C2035"/>
    <mergeCell ref="H2026:H2027"/>
    <mergeCell ref="I2026:I2027"/>
    <mergeCell ref="B2019:AK2019"/>
    <mergeCell ref="D2021:F2021"/>
    <mergeCell ref="D2022:E2022"/>
    <mergeCell ref="B2023:C2023"/>
    <mergeCell ref="D2023:K2023"/>
    <mergeCell ref="B2024:C2024"/>
    <mergeCell ref="D2024:Q2024"/>
    <mergeCell ref="B2025:C2027"/>
    <mergeCell ref="D2025:D2027"/>
    <mergeCell ref="E2025:E2027"/>
    <mergeCell ref="K2026:K2027"/>
    <mergeCell ref="L2026:L2027"/>
    <mergeCell ref="M2026:N2026"/>
    <mergeCell ref="O2026:O2027"/>
    <mergeCell ref="P2026:P2027"/>
    <mergeCell ref="S2025:AC2025"/>
    <mergeCell ref="AD2025:AG2025"/>
    <mergeCell ref="AH2025:AJ2025"/>
    <mergeCell ref="F2026:F2027"/>
    <mergeCell ref="J2026:J2027"/>
    <mergeCell ref="S2026:S2027"/>
    <mergeCell ref="T2026:T2027"/>
    <mergeCell ref="U2026:U2027"/>
    <mergeCell ref="B2028:C2028"/>
    <mergeCell ref="D2042:G2042"/>
    <mergeCell ref="AC2074:AC2075"/>
    <mergeCell ref="AD2074:AD2075"/>
    <mergeCell ref="AE2074:AE2075"/>
    <mergeCell ref="AF2074:AF2075"/>
    <mergeCell ref="B2037:C2037"/>
    <mergeCell ref="AG2074:AG2075"/>
    <mergeCell ref="AH2074:AH2075"/>
    <mergeCell ref="AI2074:AI2075"/>
    <mergeCell ref="K2054:K2055"/>
    <mergeCell ref="L2054:L2055"/>
    <mergeCell ref="M2054:N2054"/>
    <mergeCell ref="S2054:S2055"/>
    <mergeCell ref="T2054:T2055"/>
    <mergeCell ref="U2054:U2055"/>
    <mergeCell ref="B2047:AK2047"/>
    <mergeCell ref="D2049:F2049"/>
    <mergeCell ref="B2050:C2050"/>
    <mergeCell ref="D2050:E2050"/>
    <mergeCell ref="B2051:C2051"/>
    <mergeCell ref="D2051:K2051"/>
    <mergeCell ref="B2052:C2052"/>
    <mergeCell ref="D2052:Q2052"/>
    <mergeCell ref="B2053:C2055"/>
    <mergeCell ref="Z2054:Z2055"/>
    <mergeCell ref="S2053:AC2053"/>
    <mergeCell ref="Q2074:Q2075"/>
    <mergeCell ref="B2067:AK2067"/>
    <mergeCell ref="AH2054:AH2055"/>
    <mergeCell ref="AI2054:AI2055"/>
    <mergeCell ref="AJ2054:AJ2055"/>
    <mergeCell ref="B2056:C2056"/>
    <mergeCell ref="B2062:C2062"/>
    <mergeCell ref="D2062:G2062"/>
    <mergeCell ref="B2063:C2063"/>
    <mergeCell ref="D2063:G2063"/>
    <mergeCell ref="AE2054:AE2055"/>
    <mergeCell ref="AF2054:AF2055"/>
    <mergeCell ref="AG2054:AG2055"/>
    <mergeCell ref="W2026:W2027"/>
    <mergeCell ref="X2026:X2027"/>
    <mergeCell ref="B2057:C2057"/>
    <mergeCell ref="B2058:C2058"/>
    <mergeCell ref="B2059:C2059"/>
    <mergeCell ref="B2060:C2060"/>
    <mergeCell ref="B2029:C2029"/>
    <mergeCell ref="B2030:C2030"/>
    <mergeCell ref="B2031:C2031"/>
    <mergeCell ref="B2033:C2033"/>
    <mergeCell ref="B2034:C2034"/>
    <mergeCell ref="AH2053:AJ2053"/>
    <mergeCell ref="B2036:C2036"/>
    <mergeCell ref="AH2026:AH2027"/>
    <mergeCell ref="AI2026:AI2027"/>
    <mergeCell ref="Y2026:Y2027"/>
    <mergeCell ref="Z2026:Z2027"/>
    <mergeCell ref="AA2026:AA2027"/>
    <mergeCell ref="AD2026:AD2027"/>
    <mergeCell ref="AE2026:AE2027"/>
    <mergeCell ref="AG2026:AG2027"/>
    <mergeCell ref="AJ2074:AJ2075"/>
    <mergeCell ref="V2074:V2075"/>
    <mergeCell ref="W2074:W2075"/>
    <mergeCell ref="AD2054:AD2055"/>
    <mergeCell ref="Y2074:Y2075"/>
    <mergeCell ref="Z2074:Z2075"/>
    <mergeCell ref="B2076:C2076"/>
    <mergeCell ref="B2081:C2081"/>
    <mergeCell ref="AD2073:AG2073"/>
    <mergeCell ref="AH2073:AJ2073"/>
    <mergeCell ref="F2074:F2075"/>
    <mergeCell ref="G2074:G2075"/>
    <mergeCell ref="H2074:H2075"/>
    <mergeCell ref="I2074:I2075"/>
    <mergeCell ref="J2074:J2075"/>
    <mergeCell ref="K2074:K2075"/>
    <mergeCell ref="L2074:L2075"/>
    <mergeCell ref="M2074:N2074"/>
    <mergeCell ref="F2054:F2055"/>
    <mergeCell ref="G2054:G2055"/>
    <mergeCell ref="H2054:H2055"/>
    <mergeCell ref="I2054:I2055"/>
    <mergeCell ref="J2054:J2055"/>
    <mergeCell ref="O2054:O2055"/>
    <mergeCell ref="P2054:P2055"/>
    <mergeCell ref="V2054:V2055"/>
    <mergeCell ref="W2054:W2055"/>
    <mergeCell ref="X2054:X2055"/>
    <mergeCell ref="Y2054:Y2055"/>
    <mergeCell ref="AB2074:AB2075"/>
    <mergeCell ref="O2074:O2075"/>
    <mergeCell ref="P2074:P2075"/>
    <mergeCell ref="D2083:G2083"/>
    <mergeCell ref="B2084:C2084"/>
    <mergeCell ref="D2084:G2084"/>
    <mergeCell ref="B2077:C2077"/>
    <mergeCell ref="B2078:C2078"/>
    <mergeCell ref="B2079:C2079"/>
    <mergeCell ref="B2080:C2080"/>
    <mergeCell ref="AA2074:AA2075"/>
    <mergeCell ref="K2095:K2096"/>
    <mergeCell ref="L2095:L2096"/>
    <mergeCell ref="O2095:O2096"/>
    <mergeCell ref="P2095:P2096"/>
    <mergeCell ref="Q2095:Q2096"/>
    <mergeCell ref="R2095:R2096"/>
    <mergeCell ref="S2095:S2096"/>
    <mergeCell ref="T2095:T2096"/>
    <mergeCell ref="U2095:U2096"/>
    <mergeCell ref="V2095:V2096"/>
    <mergeCell ref="W2095:W2096"/>
    <mergeCell ref="X2095:X2096"/>
    <mergeCell ref="R2074:R2075"/>
    <mergeCell ref="S2074:S2075"/>
    <mergeCell ref="T2074:T2075"/>
    <mergeCell ref="U2074:U2075"/>
    <mergeCell ref="X2074:X2075"/>
    <mergeCell ref="B2083:C2083"/>
    <mergeCell ref="B2073:C2075"/>
    <mergeCell ref="D2073:D2075"/>
    <mergeCell ref="E2073:E2075"/>
    <mergeCell ref="F2073:R2073"/>
    <mergeCell ref="S2073:AC2073"/>
    <mergeCell ref="B2085:C2085"/>
    <mergeCell ref="D2085:G2085"/>
    <mergeCell ref="AA2095:AA2096"/>
    <mergeCell ref="AB2095:AB2096"/>
    <mergeCell ref="AI2112:AI2113"/>
    <mergeCell ref="AJ2112:AJ2113"/>
    <mergeCell ref="B2114:C2114"/>
    <mergeCell ref="B2117:C2117"/>
    <mergeCell ref="B2119:C2119"/>
    <mergeCell ref="D2119:G2119"/>
    <mergeCell ref="B2120:C2120"/>
    <mergeCell ref="D2120:G2120"/>
    <mergeCell ref="AB2112:AB2113"/>
    <mergeCell ref="AC2112:AC2113"/>
    <mergeCell ref="AD2112:AD2113"/>
    <mergeCell ref="AE2112:AE2113"/>
    <mergeCell ref="AI2095:AI2096"/>
    <mergeCell ref="AJ2095:AJ2096"/>
    <mergeCell ref="B2097:C2097"/>
    <mergeCell ref="B2098:C2098"/>
    <mergeCell ref="B2100:C2100"/>
    <mergeCell ref="D2100:G2100"/>
    <mergeCell ref="Y2095:Y2096"/>
    <mergeCell ref="Z2095:Z2096"/>
    <mergeCell ref="AA2112:AA2113"/>
    <mergeCell ref="B2102:C2102"/>
    <mergeCell ref="D2102:G2102"/>
    <mergeCell ref="B2115:C2115"/>
    <mergeCell ref="B2116:C2116"/>
    <mergeCell ref="J2095:J2096"/>
    <mergeCell ref="AD2095:AD2096"/>
    <mergeCell ref="AE2095:AE2096"/>
    <mergeCell ref="AF2095:AF2096"/>
    <mergeCell ref="B2121:C2121"/>
    <mergeCell ref="D2121:G2121"/>
    <mergeCell ref="B2088:AK2088"/>
    <mergeCell ref="D2090:F2090"/>
    <mergeCell ref="B2091:C2091"/>
    <mergeCell ref="D2091:E2091"/>
    <mergeCell ref="B2092:C2092"/>
    <mergeCell ref="D2092:K2092"/>
    <mergeCell ref="B2093:C2093"/>
    <mergeCell ref="D2093:Q2093"/>
    <mergeCell ref="B2094:C2096"/>
    <mergeCell ref="D2094:D2096"/>
    <mergeCell ref="E2094:E2096"/>
    <mergeCell ref="F2094:R2094"/>
    <mergeCell ref="S2094:AC2094"/>
    <mergeCell ref="AD2094:AG2094"/>
    <mergeCell ref="AH2094:AJ2094"/>
    <mergeCell ref="F2095:F2096"/>
    <mergeCell ref="G2095:G2096"/>
    <mergeCell ref="H2095:H2096"/>
    <mergeCell ref="O2112:O2113"/>
    <mergeCell ref="B2101:C2101"/>
    <mergeCell ref="D2101:G2101"/>
    <mergeCell ref="I2095:I2096"/>
    <mergeCell ref="T2112:T2113"/>
    <mergeCell ref="U2112:U2113"/>
    <mergeCell ref="V2112:V2113"/>
    <mergeCell ref="W2112:W2113"/>
    <mergeCell ref="X2112:X2113"/>
    <mergeCell ref="M2095:N2095"/>
    <mergeCell ref="AG2095:AG2096"/>
    <mergeCell ref="AH2095:AH2096"/>
    <mergeCell ref="B2136:C2136"/>
    <mergeCell ref="D2136:G2136"/>
    <mergeCell ref="B2137:C2137"/>
    <mergeCell ref="D2137:G2137"/>
    <mergeCell ref="B2105:AK2105"/>
    <mergeCell ref="D2107:F2107"/>
    <mergeCell ref="B2108:C2108"/>
    <mergeCell ref="D2108:E2108"/>
    <mergeCell ref="B2109:C2109"/>
    <mergeCell ref="D2109:K2109"/>
    <mergeCell ref="B2110:C2110"/>
    <mergeCell ref="D2110:Q2110"/>
    <mergeCell ref="B2111:C2113"/>
    <mergeCell ref="D2111:D2113"/>
    <mergeCell ref="E2111:E2113"/>
    <mergeCell ref="F2111:R2111"/>
    <mergeCell ref="S2111:AC2111"/>
    <mergeCell ref="AD2111:AG2111"/>
    <mergeCell ref="AH2111:AJ2111"/>
    <mergeCell ref="F2112:F2113"/>
    <mergeCell ref="G2112:G2113"/>
    <mergeCell ref="H2112:H2113"/>
    <mergeCell ref="I2112:I2113"/>
    <mergeCell ref="J2112:J2113"/>
    <mergeCell ref="K2112:K2113"/>
    <mergeCell ref="L2112:L2113"/>
    <mergeCell ref="M2112:N2112"/>
    <mergeCell ref="AE2131:AE2132"/>
    <mergeCell ref="AF2131:AF2132"/>
    <mergeCell ref="AI2131:AI2132"/>
    <mergeCell ref="AJ2131:AJ2132"/>
    <mergeCell ref="B2135:C2135"/>
    <mergeCell ref="AF2112:AF2113"/>
    <mergeCell ref="AG2112:AG2113"/>
    <mergeCell ref="AH2112:AH2113"/>
    <mergeCell ref="AH2131:AH2132"/>
    <mergeCell ref="R2131:R2132"/>
    <mergeCell ref="S2131:S2132"/>
    <mergeCell ref="T2131:T2132"/>
    <mergeCell ref="U2131:U2132"/>
    <mergeCell ref="V2131:V2132"/>
    <mergeCell ref="W2131:W2132"/>
    <mergeCell ref="X2131:X2132"/>
    <mergeCell ref="Y2131:Y2132"/>
    <mergeCell ref="Z2131:Z2132"/>
    <mergeCell ref="AA2131:AA2132"/>
    <mergeCell ref="AB2131:AB2132"/>
    <mergeCell ref="AC2131:AC2132"/>
    <mergeCell ref="AD2131:AD2132"/>
    <mergeCell ref="Y2112:Y2113"/>
    <mergeCell ref="Z2112:Z2113"/>
    <mergeCell ref="AC2095:AC2096"/>
    <mergeCell ref="D2135:G2135"/>
    <mergeCell ref="AG2131:AG2132"/>
    <mergeCell ref="B2861:C2861"/>
    <mergeCell ref="P2112:P2113"/>
    <mergeCell ref="Q2112:Q2113"/>
    <mergeCell ref="R2112:R2113"/>
    <mergeCell ref="S2112:S2113"/>
    <mergeCell ref="B2133:C2133"/>
    <mergeCell ref="B2124:AK2124"/>
    <mergeCell ref="D2126:F2126"/>
    <mergeCell ref="B2127:C2127"/>
    <mergeCell ref="D2127:E2127"/>
    <mergeCell ref="B2128:C2128"/>
    <mergeCell ref="D2128:K2128"/>
    <mergeCell ref="D2129:Q2129"/>
    <mergeCell ref="B2130:C2132"/>
    <mergeCell ref="D2130:D2132"/>
    <mergeCell ref="E2130:E2132"/>
    <mergeCell ref="F2130:R2130"/>
    <mergeCell ref="S2130:AC2130"/>
    <mergeCell ref="AD2130:AG2130"/>
    <mergeCell ref="AH2130:AJ2130"/>
    <mergeCell ref="F2131:F2132"/>
    <mergeCell ref="G2131:G2132"/>
    <mergeCell ref="H2131:H2132"/>
    <mergeCell ref="I2131:I2132"/>
    <mergeCell ref="J2131:J2132"/>
    <mergeCell ref="K2131:K2132"/>
    <mergeCell ref="L2131:L2132"/>
    <mergeCell ref="M2131:N2131"/>
    <mergeCell ref="O2131:O2132"/>
    <mergeCell ref="P2131:P2132"/>
    <mergeCell ref="B2129:C2129"/>
    <mergeCell ref="Q2131:Q2132"/>
    <mergeCell ref="AD2842:AD2843"/>
    <mergeCell ref="AE2842:AE2843"/>
    <mergeCell ref="AF2842:AF2843"/>
    <mergeCell ref="AG2842:AG2843"/>
    <mergeCell ref="AH2842:AH2843"/>
    <mergeCell ref="AI2842:AI2843"/>
    <mergeCell ref="AJ2842:AJ2843"/>
    <mergeCell ref="B2848:C2848"/>
    <mergeCell ref="B2849:C2849"/>
    <mergeCell ref="D2849:G2849"/>
    <mergeCell ref="X2859:X2860"/>
    <mergeCell ref="Y2859:Y2860"/>
    <mergeCell ref="Z2859:Z2860"/>
    <mergeCell ref="AA2859:AA2860"/>
    <mergeCell ref="AB2859:AB2860"/>
    <mergeCell ref="AC2859:AC2860"/>
    <mergeCell ref="AD2859:AD2860"/>
    <mergeCell ref="AE2859:AE2860"/>
    <mergeCell ref="AF2859:AF2860"/>
    <mergeCell ref="AG2859:AG2860"/>
    <mergeCell ref="AH2859:AH2860"/>
    <mergeCell ref="AI2859:AI2860"/>
    <mergeCell ref="AJ2859:AJ2860"/>
    <mergeCell ref="Y2842:Y2843"/>
    <mergeCell ref="F2858:R2858"/>
    <mergeCell ref="S2858:AC2858"/>
    <mergeCell ref="AD2858:AG2858"/>
    <mergeCell ref="AH2858:AJ2858"/>
    <mergeCell ref="F2859:F2860"/>
    <mergeCell ref="G2859:G2860"/>
    <mergeCell ref="H2859:H2860"/>
    <mergeCell ref="I2859:I2860"/>
    <mergeCell ref="D2838:E2838"/>
    <mergeCell ref="D2839:K2839"/>
    <mergeCell ref="D2840:Q2840"/>
    <mergeCell ref="B2841:C2843"/>
    <mergeCell ref="D2841:D2843"/>
    <mergeCell ref="E2841:E2843"/>
    <mergeCell ref="F2841:R2841"/>
    <mergeCell ref="S2841:AC2841"/>
    <mergeCell ref="AD2841:AG2841"/>
    <mergeCell ref="AH2841:AJ2841"/>
    <mergeCell ref="F2842:F2843"/>
    <mergeCell ref="G2842:G2843"/>
    <mergeCell ref="H2842:H2843"/>
    <mergeCell ref="I2842:I2843"/>
    <mergeCell ref="J2842:J2843"/>
    <mergeCell ref="K2842:K2843"/>
    <mergeCell ref="L2842:L2843"/>
    <mergeCell ref="M2842:N2842"/>
    <mergeCell ref="O2842:O2843"/>
    <mergeCell ref="P2842:P2843"/>
    <mergeCell ref="Q2842:Q2843"/>
    <mergeCell ref="R2842:R2843"/>
    <mergeCell ref="S2842:S2843"/>
    <mergeCell ref="T2842:T2843"/>
    <mergeCell ref="U2842:U2843"/>
    <mergeCell ref="V2842:V2843"/>
    <mergeCell ref="W2842:W2843"/>
    <mergeCell ref="X2842:X2843"/>
    <mergeCell ref="Z2842:Z2843"/>
    <mergeCell ref="AA2842:AA2843"/>
    <mergeCell ref="AB2842:AB2843"/>
    <mergeCell ref="AC2842:AC2843"/>
    <mergeCell ref="AJ2826:AJ2827"/>
    <mergeCell ref="B2828:C2828"/>
    <mergeCell ref="B2830:C2830"/>
    <mergeCell ref="B2831:C2831"/>
    <mergeCell ref="B2832:C2832"/>
    <mergeCell ref="D2832:G2832"/>
    <mergeCell ref="B2824:C2824"/>
    <mergeCell ref="D2824:Q2824"/>
    <mergeCell ref="B2825:C2827"/>
    <mergeCell ref="D2825:D2827"/>
    <mergeCell ref="E2825:E2827"/>
    <mergeCell ref="F2825:R2825"/>
    <mergeCell ref="S2825:AC2825"/>
    <mergeCell ref="AD2825:AG2825"/>
    <mergeCell ref="AH2825:AJ2825"/>
    <mergeCell ref="F2826:F2827"/>
    <mergeCell ref="G2826:G2827"/>
    <mergeCell ref="H2826:H2827"/>
    <mergeCell ref="I2826:I2827"/>
    <mergeCell ref="J2826:J2827"/>
    <mergeCell ref="K2826:K2827"/>
    <mergeCell ref="L2826:L2827"/>
    <mergeCell ref="M2826:N2826"/>
    <mergeCell ref="O2826:O2827"/>
    <mergeCell ref="P2826:P2827"/>
    <mergeCell ref="Q2826:Q2827"/>
    <mergeCell ref="R2826:R2827"/>
    <mergeCell ref="S2826:S2827"/>
    <mergeCell ref="B2835:AK2835"/>
    <mergeCell ref="D2837:G2837"/>
    <mergeCell ref="B2838:C2838"/>
    <mergeCell ref="T2826:T2827"/>
    <mergeCell ref="U2826:U2827"/>
    <mergeCell ref="V2826:V2827"/>
    <mergeCell ref="W2826:W2827"/>
    <mergeCell ref="X2826:X2827"/>
    <mergeCell ref="Y2826:Y2827"/>
    <mergeCell ref="Z2826:Z2827"/>
    <mergeCell ref="AA2826:AA2827"/>
    <mergeCell ref="AB2826:AB2827"/>
    <mergeCell ref="AC2826:AC2827"/>
    <mergeCell ref="AH2810:AH2811"/>
    <mergeCell ref="AI2810:AI2811"/>
    <mergeCell ref="AD2826:AD2827"/>
    <mergeCell ref="AE2826:AE2827"/>
    <mergeCell ref="AF2826:AF2827"/>
    <mergeCell ref="AG2826:AG2827"/>
    <mergeCell ref="AH2826:AH2827"/>
    <mergeCell ref="AI2826:AI2827"/>
    <mergeCell ref="M2810:N2810"/>
    <mergeCell ref="O2810:O2811"/>
    <mergeCell ref="P2810:P2811"/>
    <mergeCell ref="AE2810:AE2811"/>
    <mergeCell ref="AF2810:AF2811"/>
    <mergeCell ref="AG2810:AG2811"/>
    <mergeCell ref="B2812:C2812"/>
    <mergeCell ref="B2814:C2814"/>
    <mergeCell ref="D2814:G2814"/>
    <mergeCell ref="B2815:C2815"/>
    <mergeCell ref="D2815:G2815"/>
    <mergeCell ref="B2816:C2816"/>
    <mergeCell ref="D2816:G2816"/>
    <mergeCell ref="B2819:AK2819"/>
    <mergeCell ref="D2821:G2821"/>
    <mergeCell ref="B2822:C2822"/>
    <mergeCell ref="D2822:E2822"/>
    <mergeCell ref="B2823:C2823"/>
    <mergeCell ref="D2823:K2823"/>
    <mergeCell ref="Q2810:Q2811"/>
    <mergeCell ref="R2810:R2811"/>
    <mergeCell ref="S2810:S2811"/>
    <mergeCell ref="T2810:T2811"/>
    <mergeCell ref="U2810:U2811"/>
    <mergeCell ref="V2810:V2811"/>
    <mergeCell ref="W2810:W2811"/>
    <mergeCell ref="X2810:X2811"/>
    <mergeCell ref="Y2810:Y2811"/>
    <mergeCell ref="Z2810:Z2811"/>
    <mergeCell ref="AA2810:AA2811"/>
    <mergeCell ref="AB2810:AB2811"/>
    <mergeCell ref="AC2810:AC2811"/>
    <mergeCell ref="I2810:I2811"/>
    <mergeCell ref="J2810:J2811"/>
    <mergeCell ref="K2810:K2811"/>
    <mergeCell ref="L2810:L2811"/>
    <mergeCell ref="AD2810:AD2811"/>
    <mergeCell ref="B2799:C2799"/>
    <mergeCell ref="D2799:G2799"/>
    <mergeCell ref="B2800:C2800"/>
    <mergeCell ref="D2800:G2800"/>
    <mergeCell ref="B2794:C2794"/>
    <mergeCell ref="B2795:C2795"/>
    <mergeCell ref="B2796:C2796"/>
    <mergeCell ref="B2803:AK2803"/>
    <mergeCell ref="D2805:G2805"/>
    <mergeCell ref="B2806:C2806"/>
    <mergeCell ref="D2806:E2806"/>
    <mergeCell ref="B2807:C2807"/>
    <mergeCell ref="D2807:K2807"/>
    <mergeCell ref="B2808:C2808"/>
    <mergeCell ref="D2808:Q2808"/>
    <mergeCell ref="B2809:C2811"/>
    <mergeCell ref="D2809:D2811"/>
    <mergeCell ref="E2809:E2811"/>
    <mergeCell ref="F2809:R2809"/>
    <mergeCell ref="S2809:AC2809"/>
    <mergeCell ref="AD2809:AG2809"/>
    <mergeCell ref="AH2809:AJ2809"/>
    <mergeCell ref="F2810:F2811"/>
    <mergeCell ref="G2810:G2811"/>
    <mergeCell ref="H2810:H2811"/>
    <mergeCell ref="AJ2810:AJ2811"/>
    <mergeCell ref="X2791:X2792"/>
    <mergeCell ref="Y2791:Y2792"/>
    <mergeCell ref="Z2791:Z2792"/>
    <mergeCell ref="AA2791:AA2792"/>
    <mergeCell ref="AB2791:AB2792"/>
    <mergeCell ref="AC2791:AC2792"/>
    <mergeCell ref="AD2791:AD2792"/>
    <mergeCell ref="AE2791:AE2792"/>
    <mergeCell ref="AF2791:AF2792"/>
    <mergeCell ref="AG2791:AG2792"/>
    <mergeCell ref="AH2791:AH2792"/>
    <mergeCell ref="AI2791:AI2792"/>
    <mergeCell ref="AJ2791:AJ2792"/>
    <mergeCell ref="B2793:C2793"/>
    <mergeCell ref="B2798:C2798"/>
    <mergeCell ref="D2798:G2798"/>
    <mergeCell ref="B2784:AK2784"/>
    <mergeCell ref="D2786:G2786"/>
    <mergeCell ref="B2787:C2787"/>
    <mergeCell ref="D2787:E2787"/>
    <mergeCell ref="B2788:C2788"/>
    <mergeCell ref="D2788:K2788"/>
    <mergeCell ref="B2789:C2789"/>
    <mergeCell ref="D2789:Q2789"/>
    <mergeCell ref="B2790:C2792"/>
    <mergeCell ref="D2790:D2792"/>
    <mergeCell ref="E2790:E2792"/>
    <mergeCell ref="F2790:R2790"/>
    <mergeCell ref="S2790:AC2790"/>
    <mergeCell ref="AD2790:AG2790"/>
    <mergeCell ref="AH2790:AJ2790"/>
    <mergeCell ref="F2791:F2792"/>
    <mergeCell ref="G2791:G2792"/>
    <mergeCell ref="H2791:H2792"/>
    <mergeCell ref="I2791:I2792"/>
    <mergeCell ref="J2791:J2792"/>
    <mergeCell ref="K2791:K2792"/>
    <mergeCell ref="L2791:L2792"/>
    <mergeCell ref="M2791:N2791"/>
    <mergeCell ref="O2791:O2792"/>
    <mergeCell ref="P2791:P2792"/>
    <mergeCell ref="Q2791:Q2792"/>
    <mergeCell ref="R2791:R2792"/>
    <mergeCell ref="S2791:S2792"/>
    <mergeCell ref="T2791:T2792"/>
    <mergeCell ref="U2791:U2792"/>
    <mergeCell ref="V2791:V2792"/>
    <mergeCell ref="W2791:W2792"/>
    <mergeCell ref="AB2775:AB2776"/>
    <mergeCell ref="K2775:K2776"/>
    <mergeCell ref="L2775:L2776"/>
    <mergeCell ref="M2775:N2775"/>
    <mergeCell ref="O2775:O2776"/>
    <mergeCell ref="P2775:P2776"/>
    <mergeCell ref="Q2775:Q2776"/>
    <mergeCell ref="R2775:R2776"/>
    <mergeCell ref="S2775:S2776"/>
    <mergeCell ref="T2775:T2776"/>
    <mergeCell ref="U2775:U2776"/>
    <mergeCell ref="V2775:V2776"/>
    <mergeCell ref="W2775:W2776"/>
    <mergeCell ref="X2775:X2776"/>
    <mergeCell ref="Y2775:Y2776"/>
    <mergeCell ref="Z2775:Z2776"/>
    <mergeCell ref="B2781:C2781"/>
    <mergeCell ref="D2781:G2781"/>
    <mergeCell ref="B2772:C2772"/>
    <mergeCell ref="D2772:K2772"/>
    <mergeCell ref="B2773:C2773"/>
    <mergeCell ref="D2773:Q2773"/>
    <mergeCell ref="B2774:C2776"/>
    <mergeCell ref="D2774:D2776"/>
    <mergeCell ref="E2774:E2776"/>
    <mergeCell ref="F2774:R2774"/>
    <mergeCell ref="S2774:AC2774"/>
    <mergeCell ref="AD2774:AG2774"/>
    <mergeCell ref="AH2774:AJ2774"/>
    <mergeCell ref="F2775:F2776"/>
    <mergeCell ref="G2775:G2776"/>
    <mergeCell ref="H2775:H2776"/>
    <mergeCell ref="I2775:I2776"/>
    <mergeCell ref="J2775:J2776"/>
    <mergeCell ref="B2780:C2780"/>
    <mergeCell ref="D2780:G2780"/>
    <mergeCell ref="B2777:C2777"/>
    <mergeCell ref="B2779:C2779"/>
    <mergeCell ref="D2779:G2779"/>
    <mergeCell ref="X2759:X2760"/>
    <mergeCell ref="Y2759:Y2760"/>
    <mergeCell ref="AB2759:AB2760"/>
    <mergeCell ref="AC2759:AC2760"/>
    <mergeCell ref="AD2759:AD2760"/>
    <mergeCell ref="AA2775:AA2776"/>
    <mergeCell ref="AF2759:AF2760"/>
    <mergeCell ref="AG2759:AG2760"/>
    <mergeCell ref="AH2759:AH2760"/>
    <mergeCell ref="AI2759:AI2760"/>
    <mergeCell ref="AJ2759:AJ2760"/>
    <mergeCell ref="B2761:C2761"/>
    <mergeCell ref="B2763:C2763"/>
    <mergeCell ref="D2763:G2763"/>
    <mergeCell ref="B2764:C2764"/>
    <mergeCell ref="D2764:G2764"/>
    <mergeCell ref="Z2759:Z2760"/>
    <mergeCell ref="AA2759:AA2760"/>
    <mergeCell ref="J2759:J2760"/>
    <mergeCell ref="K2759:K2760"/>
    <mergeCell ref="L2759:L2760"/>
    <mergeCell ref="AC2775:AC2776"/>
    <mergeCell ref="AD2775:AD2776"/>
    <mergeCell ref="AE2775:AE2776"/>
    <mergeCell ref="AF2775:AF2776"/>
    <mergeCell ref="AG2775:AG2776"/>
    <mergeCell ref="AH2775:AH2776"/>
    <mergeCell ref="AI2775:AI2776"/>
    <mergeCell ref="AJ2775:AJ2776"/>
    <mergeCell ref="B2756:C2756"/>
    <mergeCell ref="D2756:K2756"/>
    <mergeCell ref="B2757:C2757"/>
    <mergeCell ref="D2757:Q2757"/>
    <mergeCell ref="B2765:C2765"/>
    <mergeCell ref="D2765:G2765"/>
    <mergeCell ref="B2768:AK2768"/>
    <mergeCell ref="D2770:G2770"/>
    <mergeCell ref="B2771:C2771"/>
    <mergeCell ref="D2771:E2771"/>
    <mergeCell ref="B2758:C2760"/>
    <mergeCell ref="D2758:D2760"/>
    <mergeCell ref="E2758:E2760"/>
    <mergeCell ref="F2758:R2758"/>
    <mergeCell ref="S2758:AC2758"/>
    <mergeCell ref="AD2758:AG2758"/>
    <mergeCell ref="AH2758:AJ2758"/>
    <mergeCell ref="F2759:F2760"/>
    <mergeCell ref="G2759:G2760"/>
    <mergeCell ref="H2759:H2760"/>
    <mergeCell ref="I2759:I2760"/>
    <mergeCell ref="AE2759:AE2760"/>
    <mergeCell ref="M2759:N2759"/>
    <mergeCell ref="O2759:O2760"/>
    <mergeCell ref="P2759:P2760"/>
    <mergeCell ref="Q2759:Q2760"/>
    <mergeCell ref="R2759:R2760"/>
    <mergeCell ref="S2759:S2760"/>
    <mergeCell ref="T2759:T2760"/>
    <mergeCell ref="U2759:U2760"/>
    <mergeCell ref="V2759:V2760"/>
    <mergeCell ref="W2759:W2760"/>
    <mergeCell ref="B2747:C2747"/>
    <mergeCell ref="D2747:G2747"/>
    <mergeCell ref="D2748:G2748"/>
    <mergeCell ref="B2749:C2749"/>
    <mergeCell ref="D2749:G2749"/>
    <mergeCell ref="B2742:C2742"/>
    <mergeCell ref="B2743:C2743"/>
    <mergeCell ref="B2744:C2744"/>
    <mergeCell ref="B2745:C2745"/>
    <mergeCell ref="B2752:AK2752"/>
    <mergeCell ref="D2754:G2754"/>
    <mergeCell ref="B2755:C2755"/>
    <mergeCell ref="D2755:E2755"/>
    <mergeCell ref="V2739:V2740"/>
    <mergeCell ref="W2739:W2740"/>
    <mergeCell ref="X2739:X2740"/>
    <mergeCell ref="Y2739:Y2740"/>
    <mergeCell ref="AI2739:AI2740"/>
    <mergeCell ref="AJ2739:AJ2740"/>
    <mergeCell ref="B2741:C2741"/>
    <mergeCell ref="Y2723:Y2724"/>
    <mergeCell ref="Z2723:Z2724"/>
    <mergeCell ref="AA2723:AA2724"/>
    <mergeCell ref="AB2723:AB2724"/>
    <mergeCell ref="AC2723:AC2724"/>
    <mergeCell ref="Z2739:Z2740"/>
    <mergeCell ref="AA2739:AA2740"/>
    <mergeCell ref="AB2739:AB2740"/>
    <mergeCell ref="AC2739:AC2740"/>
    <mergeCell ref="AD2739:AD2740"/>
    <mergeCell ref="AE2739:AE2740"/>
    <mergeCell ref="AF2739:AF2740"/>
    <mergeCell ref="AG2739:AG2740"/>
    <mergeCell ref="AH2739:AH2740"/>
    <mergeCell ref="B2729:C2729"/>
    <mergeCell ref="D2729:G2729"/>
    <mergeCell ref="B2732:AK2732"/>
    <mergeCell ref="D2734:G2734"/>
    <mergeCell ref="B2735:C2735"/>
    <mergeCell ref="D2735:E2735"/>
    <mergeCell ref="B2736:C2736"/>
    <mergeCell ref="D2736:K2736"/>
    <mergeCell ref="B2737:C2737"/>
    <mergeCell ref="D2737:Q2737"/>
    <mergeCell ref="B2738:C2740"/>
    <mergeCell ref="D2738:D2740"/>
    <mergeCell ref="E2738:E2740"/>
    <mergeCell ref="F2738:R2738"/>
    <mergeCell ref="S2738:AC2738"/>
    <mergeCell ref="AD2738:AG2738"/>
    <mergeCell ref="AH2738:AJ2738"/>
    <mergeCell ref="F2739:F2740"/>
    <mergeCell ref="B2725:C2725"/>
    <mergeCell ref="B2727:C2727"/>
    <mergeCell ref="D2727:G2727"/>
    <mergeCell ref="B2728:C2728"/>
    <mergeCell ref="D2728:G2728"/>
    <mergeCell ref="I2739:I2740"/>
    <mergeCell ref="J2739:J2740"/>
    <mergeCell ref="K2739:K2740"/>
    <mergeCell ref="L2739:L2740"/>
    <mergeCell ref="M2739:N2739"/>
    <mergeCell ref="O2739:O2740"/>
    <mergeCell ref="P2739:P2740"/>
    <mergeCell ref="Q2739:Q2740"/>
    <mergeCell ref="R2739:R2740"/>
    <mergeCell ref="S2739:S2740"/>
    <mergeCell ref="T2739:T2740"/>
    <mergeCell ref="U2739:U2740"/>
    <mergeCell ref="G2739:G2740"/>
    <mergeCell ref="H2739:H2740"/>
    <mergeCell ref="B2722:C2724"/>
    <mergeCell ref="D2722:D2724"/>
    <mergeCell ref="E2722:E2724"/>
    <mergeCell ref="F2722:R2722"/>
    <mergeCell ref="S2722:AC2722"/>
    <mergeCell ref="AD2722:AG2722"/>
    <mergeCell ref="AH2722:AJ2722"/>
    <mergeCell ref="F2723:F2724"/>
    <mergeCell ref="G2723:G2724"/>
    <mergeCell ref="H2723:H2724"/>
    <mergeCell ref="I2723:I2724"/>
    <mergeCell ref="J2723:J2724"/>
    <mergeCell ref="K2723:K2724"/>
    <mergeCell ref="L2723:L2724"/>
    <mergeCell ref="M2723:N2723"/>
    <mergeCell ref="O2723:O2724"/>
    <mergeCell ref="P2723:P2724"/>
    <mergeCell ref="Q2723:Q2724"/>
    <mergeCell ref="R2723:R2724"/>
    <mergeCell ref="S2723:S2724"/>
    <mergeCell ref="T2723:T2724"/>
    <mergeCell ref="U2723:U2724"/>
    <mergeCell ref="V2723:V2724"/>
    <mergeCell ref="W2723:W2724"/>
    <mergeCell ref="X2723:X2724"/>
    <mergeCell ref="AD2723:AD2724"/>
    <mergeCell ref="AE2723:AE2724"/>
    <mergeCell ref="AF2723:AF2724"/>
    <mergeCell ref="AG2723:AG2724"/>
    <mergeCell ref="AH2723:AH2724"/>
    <mergeCell ref="AI2723:AI2724"/>
    <mergeCell ref="AJ2723:AJ2724"/>
    <mergeCell ref="B2713:C2713"/>
    <mergeCell ref="D2713:G2713"/>
    <mergeCell ref="B2703:C2703"/>
    <mergeCell ref="B2704:C2704"/>
    <mergeCell ref="B2705:C2705"/>
    <mergeCell ref="D2718:G2718"/>
    <mergeCell ref="B2719:C2719"/>
    <mergeCell ref="D2719:E2719"/>
    <mergeCell ref="B2720:C2720"/>
    <mergeCell ref="D2720:K2720"/>
    <mergeCell ref="B2721:C2721"/>
    <mergeCell ref="D2721:Q2721"/>
    <mergeCell ref="S2700:S2701"/>
    <mergeCell ref="T2700:T2701"/>
    <mergeCell ref="U2700:U2701"/>
    <mergeCell ref="V2700:V2701"/>
    <mergeCell ref="W2700:W2701"/>
    <mergeCell ref="B2707:C2707"/>
    <mergeCell ref="B2708:C2708"/>
    <mergeCell ref="B2709:C2709"/>
    <mergeCell ref="B2706:C2706"/>
    <mergeCell ref="R2859:R2860"/>
    <mergeCell ref="S2859:S2860"/>
    <mergeCell ref="T2859:T2860"/>
    <mergeCell ref="U2859:U2860"/>
    <mergeCell ref="AI2700:AI2701"/>
    <mergeCell ref="B2864:C2864"/>
    <mergeCell ref="B2865:C2865"/>
    <mergeCell ref="D2865:G2865"/>
    <mergeCell ref="B2716:AK2716"/>
    <mergeCell ref="V2859:V2860"/>
    <mergeCell ref="W2859:W2860"/>
    <mergeCell ref="B2863:C2863"/>
    <mergeCell ref="B2852:AK2852"/>
    <mergeCell ref="D2854:G2854"/>
    <mergeCell ref="B2855:C2855"/>
    <mergeCell ref="D2855:E2855"/>
    <mergeCell ref="B2856:C2856"/>
    <mergeCell ref="D2856:K2856"/>
    <mergeCell ref="B2857:C2857"/>
    <mergeCell ref="D2857:Q2857"/>
    <mergeCell ref="B2858:C2860"/>
    <mergeCell ref="D2858:D2860"/>
    <mergeCell ref="E2858:E2860"/>
    <mergeCell ref="AJ2700:AJ2701"/>
    <mergeCell ref="B2702:C2702"/>
    <mergeCell ref="B2711:C2711"/>
    <mergeCell ref="D2711:G2711"/>
    <mergeCell ref="B2712:C2712"/>
    <mergeCell ref="D2712:G2712"/>
    <mergeCell ref="J2859:J2860"/>
    <mergeCell ref="K2859:K2860"/>
    <mergeCell ref="L2859:L2860"/>
    <mergeCell ref="F2699:R2699"/>
    <mergeCell ref="S2699:AC2699"/>
    <mergeCell ref="AD2699:AG2699"/>
    <mergeCell ref="AH2699:AJ2699"/>
    <mergeCell ref="F2700:F2701"/>
    <mergeCell ref="G2700:G2701"/>
    <mergeCell ref="H2700:H2701"/>
    <mergeCell ref="I2700:I2701"/>
    <mergeCell ref="J2700:J2701"/>
    <mergeCell ref="K2700:K2701"/>
    <mergeCell ref="L2700:L2701"/>
    <mergeCell ref="M2700:N2700"/>
    <mergeCell ref="B2690:C2690"/>
    <mergeCell ref="D2690:G2690"/>
    <mergeCell ref="AG2700:AG2701"/>
    <mergeCell ref="AH2700:AH2701"/>
    <mergeCell ref="O2700:O2701"/>
    <mergeCell ref="P2700:P2701"/>
    <mergeCell ref="Q2700:Q2701"/>
    <mergeCell ref="R2700:R2701"/>
    <mergeCell ref="X2700:X2701"/>
    <mergeCell ref="Y2700:Y2701"/>
    <mergeCell ref="Z2700:Z2701"/>
    <mergeCell ref="AA2700:AA2701"/>
    <mergeCell ref="AB2700:AB2701"/>
    <mergeCell ref="AC2700:AC2701"/>
    <mergeCell ref="AD2700:AD2701"/>
    <mergeCell ref="AE2700:AE2701"/>
    <mergeCell ref="AF2700:AF2701"/>
    <mergeCell ref="M2859:N2859"/>
    <mergeCell ref="O2859:O2860"/>
    <mergeCell ref="P2859:P2860"/>
    <mergeCell ref="Q2859:Q2860"/>
    <mergeCell ref="AH2661:AJ2661"/>
    <mergeCell ref="AD2661:AG2661"/>
    <mergeCell ref="S2661:AC2661"/>
    <mergeCell ref="F2661:R2661"/>
    <mergeCell ref="E2661:E2663"/>
    <mergeCell ref="D2661:D2663"/>
    <mergeCell ref="B2661:C2663"/>
    <mergeCell ref="D2660:Q2660"/>
    <mergeCell ref="B2660:C2660"/>
    <mergeCell ref="AH2662:AH2663"/>
    <mergeCell ref="AI2662:AI2663"/>
    <mergeCell ref="AJ2662:AJ2663"/>
    <mergeCell ref="F2662:F2663"/>
    <mergeCell ref="B2665:C2665"/>
    <mergeCell ref="B2666:C2666"/>
    <mergeCell ref="B2847:C2847"/>
    <mergeCell ref="B2684:C2686"/>
    <mergeCell ref="B2693:AK2693"/>
    <mergeCell ref="D2695:G2695"/>
    <mergeCell ref="B2696:C2696"/>
    <mergeCell ref="D2696:E2696"/>
    <mergeCell ref="B2697:C2697"/>
    <mergeCell ref="D2697:K2697"/>
    <mergeCell ref="B2698:C2698"/>
    <mergeCell ref="D2698:Q2698"/>
    <mergeCell ref="B2699:C2701"/>
    <mergeCell ref="D2699:D2701"/>
    <mergeCell ref="E2699:E2701"/>
    <mergeCell ref="D2659:K2659"/>
    <mergeCell ref="B2659:C2659"/>
    <mergeCell ref="D2658:E2658"/>
    <mergeCell ref="B2658:C2658"/>
    <mergeCell ref="E2681:E2683"/>
    <mergeCell ref="F2681:R2681"/>
    <mergeCell ref="S2681:AC2681"/>
    <mergeCell ref="AD2681:AG2681"/>
    <mergeCell ref="B2688:C2688"/>
    <mergeCell ref="D2688:G2688"/>
    <mergeCell ref="D2672:G2672"/>
    <mergeCell ref="X2662:X2663"/>
    <mergeCell ref="Y2662:Y2663"/>
    <mergeCell ref="Z2662:Z2663"/>
    <mergeCell ref="AA2662:AA2663"/>
    <mergeCell ref="AB2662:AB2663"/>
    <mergeCell ref="AC2662:AC2663"/>
    <mergeCell ref="AD2662:AD2663"/>
    <mergeCell ref="AE2662:AE2663"/>
    <mergeCell ref="B2664:C2664"/>
    <mergeCell ref="B2668:C2668"/>
    <mergeCell ref="D2670:G2670"/>
    <mergeCell ref="D2671:G2671"/>
    <mergeCell ref="B2675:AK2675"/>
    <mergeCell ref="D2677:G2677"/>
    <mergeCell ref="B2678:C2678"/>
    <mergeCell ref="D2678:E2678"/>
    <mergeCell ref="B2679:C2679"/>
    <mergeCell ref="D2679:K2679"/>
    <mergeCell ref="B2680:C2680"/>
    <mergeCell ref="D2680:Q2680"/>
    <mergeCell ref="G2662:G2663"/>
    <mergeCell ref="B2655:AK2655"/>
    <mergeCell ref="W2662:W2663"/>
    <mergeCell ref="D2657:I2657"/>
    <mergeCell ref="B2689:C2689"/>
    <mergeCell ref="D2689:G2689"/>
    <mergeCell ref="V2662:V2663"/>
    <mergeCell ref="U2662:U2663"/>
    <mergeCell ref="T2662:T2663"/>
    <mergeCell ref="S2662:S2663"/>
    <mergeCell ref="R2662:R2663"/>
    <mergeCell ref="Q2662:Q2663"/>
    <mergeCell ref="P2662:P2663"/>
    <mergeCell ref="O2662:O2663"/>
    <mergeCell ref="M2662:N2662"/>
    <mergeCell ref="L2662:L2663"/>
    <mergeCell ref="K2662:K2663"/>
    <mergeCell ref="J2662:J2663"/>
    <mergeCell ref="I2662:I2663"/>
    <mergeCell ref="H2662:H2663"/>
    <mergeCell ref="B2667:C2667"/>
    <mergeCell ref="W2682:W2683"/>
    <mergeCell ref="X2682:X2683"/>
    <mergeCell ref="Y2682:Y2683"/>
    <mergeCell ref="Z2682:Z2683"/>
    <mergeCell ref="AA2682:AA2683"/>
    <mergeCell ref="AB2682:AB2683"/>
    <mergeCell ref="AC2682:AC2683"/>
    <mergeCell ref="AD2682:AD2683"/>
    <mergeCell ref="AE2682:AE2683"/>
    <mergeCell ref="AF2682:AF2683"/>
    <mergeCell ref="B2681:C2683"/>
    <mergeCell ref="D2681:D2683"/>
    <mergeCell ref="B2648:C2648"/>
    <mergeCell ref="D2651:G2651"/>
    <mergeCell ref="D2626:K2626"/>
    <mergeCell ref="B2627:C2627"/>
    <mergeCell ref="D2627:Q2627"/>
    <mergeCell ref="M2609:N2609"/>
    <mergeCell ref="O2609:O2610"/>
    <mergeCell ref="P2609:P2610"/>
    <mergeCell ref="Q2609:Q2610"/>
    <mergeCell ref="AH2681:AJ2681"/>
    <mergeCell ref="F2682:F2683"/>
    <mergeCell ref="G2682:G2683"/>
    <mergeCell ref="H2682:H2683"/>
    <mergeCell ref="I2682:I2683"/>
    <mergeCell ref="J2682:J2683"/>
    <mergeCell ref="K2682:K2683"/>
    <mergeCell ref="L2682:L2683"/>
    <mergeCell ref="M2682:N2682"/>
    <mergeCell ref="O2682:O2683"/>
    <mergeCell ref="P2682:P2683"/>
    <mergeCell ref="Q2682:Q2683"/>
    <mergeCell ref="R2682:R2683"/>
    <mergeCell ref="S2682:S2683"/>
    <mergeCell ref="T2682:T2683"/>
    <mergeCell ref="U2682:U2683"/>
    <mergeCell ref="V2682:V2683"/>
    <mergeCell ref="AG2682:AG2683"/>
    <mergeCell ref="AH2682:AH2683"/>
    <mergeCell ref="AI2682:AI2683"/>
    <mergeCell ref="AJ2682:AJ2683"/>
    <mergeCell ref="AF2662:AF2663"/>
    <mergeCell ref="AG2662:AG2663"/>
    <mergeCell ref="M2629:N2629"/>
    <mergeCell ref="O2629:O2630"/>
    <mergeCell ref="P2629:P2630"/>
    <mergeCell ref="Q2629:Q2630"/>
    <mergeCell ref="R2629:R2630"/>
    <mergeCell ref="S2629:S2630"/>
    <mergeCell ref="T2629:T2630"/>
    <mergeCell ref="U2629:U2630"/>
    <mergeCell ref="V2629:V2630"/>
    <mergeCell ref="B2651:C2651"/>
    <mergeCell ref="B2652:C2652"/>
    <mergeCell ref="D2652:G2652"/>
    <mergeCell ref="D2604:H2604"/>
    <mergeCell ref="B2612:C2612"/>
    <mergeCell ref="B2613:C2613"/>
    <mergeCell ref="D2618:G2618"/>
    <mergeCell ref="D2624:H2624"/>
    <mergeCell ref="B2632:C2632"/>
    <mergeCell ref="B2633:C2633"/>
    <mergeCell ref="B2634:C2634"/>
    <mergeCell ref="B2635:C2635"/>
    <mergeCell ref="B2636:C2636"/>
    <mergeCell ref="B2637:C2637"/>
    <mergeCell ref="B2639:C2639"/>
    <mergeCell ref="B2640:C2640"/>
    <mergeCell ref="B2641:C2641"/>
    <mergeCell ref="B2642:C2642"/>
    <mergeCell ref="B2643:C2643"/>
    <mergeCell ref="B2644:C2644"/>
    <mergeCell ref="B2645:C2645"/>
    <mergeCell ref="B2646:C2646"/>
    <mergeCell ref="B2647:C2647"/>
    <mergeCell ref="AC2592:AC2593"/>
    <mergeCell ref="AD2592:AD2593"/>
    <mergeCell ref="AE2592:AE2593"/>
    <mergeCell ref="AF2592:AF2593"/>
    <mergeCell ref="AG2592:AG2593"/>
    <mergeCell ref="AH2592:AH2593"/>
    <mergeCell ref="AI2592:AI2593"/>
    <mergeCell ref="AJ2592:AJ2593"/>
    <mergeCell ref="AH2591:AJ2591"/>
    <mergeCell ref="B2594:C2594"/>
    <mergeCell ref="B2595:C2595"/>
    <mergeCell ref="B2597:C2597"/>
    <mergeCell ref="D2597:G2597"/>
    <mergeCell ref="B2598:C2598"/>
    <mergeCell ref="B2599:C2599"/>
    <mergeCell ref="D2599:G2599"/>
    <mergeCell ref="D2587:G2587"/>
    <mergeCell ref="D2598:G2598"/>
    <mergeCell ref="B2590:C2590"/>
    <mergeCell ref="D2590:Q2590"/>
    <mergeCell ref="B2591:C2593"/>
    <mergeCell ref="D2591:D2593"/>
    <mergeCell ref="E2591:E2593"/>
    <mergeCell ref="F2591:R2591"/>
    <mergeCell ref="S2591:AC2591"/>
    <mergeCell ref="AD2591:AG2591"/>
    <mergeCell ref="F2592:F2593"/>
    <mergeCell ref="G2592:G2593"/>
    <mergeCell ref="H2592:H2593"/>
    <mergeCell ref="I2592:I2593"/>
    <mergeCell ref="J2592:J2593"/>
    <mergeCell ref="K2592:K2593"/>
    <mergeCell ref="D2589:K2589"/>
    <mergeCell ref="L2592:L2593"/>
    <mergeCell ref="M2592:N2592"/>
    <mergeCell ref="O2592:O2593"/>
    <mergeCell ref="P2592:P2593"/>
    <mergeCell ref="Q2592:Q2593"/>
    <mergeCell ref="R2592:R2593"/>
    <mergeCell ref="S2592:S2593"/>
    <mergeCell ref="T2592:T2593"/>
    <mergeCell ref="U2592:U2593"/>
    <mergeCell ref="V2592:V2593"/>
    <mergeCell ref="W2592:W2593"/>
    <mergeCell ref="X2592:X2593"/>
    <mergeCell ref="Y2592:Y2593"/>
    <mergeCell ref="Z2592:Z2593"/>
    <mergeCell ref="AA2592:AA2593"/>
    <mergeCell ref="AB2592:AB2593"/>
    <mergeCell ref="B2939:Q2939"/>
    <mergeCell ref="B2919:C2919"/>
    <mergeCell ref="B2921:S2921"/>
    <mergeCell ref="B2924:S2924"/>
    <mergeCell ref="B2925:S2925"/>
    <mergeCell ref="B2926:S2926"/>
    <mergeCell ref="B2928:C2928"/>
    <mergeCell ref="B2914:C2914"/>
    <mergeCell ref="B2915:C2915"/>
    <mergeCell ref="B2916:C2916"/>
    <mergeCell ref="B2917:C2917"/>
    <mergeCell ref="B2918:C2918"/>
    <mergeCell ref="B2887:C2887"/>
    <mergeCell ref="B2881:C2881"/>
    <mergeCell ref="B2882:C2882"/>
    <mergeCell ref="B2868:Z2868"/>
    <mergeCell ref="B2956:F2956"/>
    <mergeCell ref="B2883:C2883"/>
    <mergeCell ref="B2884:C2884"/>
    <mergeCell ref="B2885:C2885"/>
    <mergeCell ref="B2886:C2886"/>
    <mergeCell ref="B2894:C2894"/>
    <mergeCell ref="B2890:C2890"/>
    <mergeCell ref="B2891:C2891"/>
    <mergeCell ref="B2892:C2892"/>
    <mergeCell ref="B2893:C2893"/>
    <mergeCell ref="S2869:T2869"/>
    <mergeCell ref="U2869:V2869"/>
    <mergeCell ref="W2869:X2869"/>
    <mergeCell ref="Y2869:Z2869"/>
    <mergeCell ref="B2872:Z2872"/>
    <mergeCell ref="B2873:Z2873"/>
    <mergeCell ref="B2957:F2957"/>
    <mergeCell ref="B2979:H2979"/>
    <mergeCell ref="B2980:H2980"/>
    <mergeCell ref="B2954:F2954"/>
    <mergeCell ref="B2972:C2972"/>
    <mergeCell ref="B2962:C2962"/>
    <mergeCell ref="B2963:C2963"/>
    <mergeCell ref="B2964:C2964"/>
    <mergeCell ref="B2965:C2965"/>
    <mergeCell ref="B2966:C2966"/>
    <mergeCell ref="B2967:C2967"/>
    <mergeCell ref="B2968:C2968"/>
    <mergeCell ref="B2969:C2969"/>
    <mergeCell ref="B2970:C2970"/>
    <mergeCell ref="B2971:C2971"/>
    <mergeCell ref="B2955:F2955"/>
    <mergeCell ref="B2913:C2913"/>
    <mergeCell ref="B2943:Q2943"/>
    <mergeCell ref="B2944:Q2944"/>
    <mergeCell ref="B2945:C2945"/>
    <mergeCell ref="B2934:R2934"/>
    <mergeCell ref="B2942:Q2942"/>
    <mergeCell ref="B2937:C2937"/>
    <mergeCell ref="B2947:F2947"/>
    <mergeCell ref="B2958:F2958"/>
    <mergeCell ref="B2959:F2959"/>
    <mergeCell ref="B2960:C2960"/>
    <mergeCell ref="B2950:F2950"/>
    <mergeCell ref="B2951:F2951"/>
    <mergeCell ref="B2952:F2952"/>
    <mergeCell ref="B2953:F2953"/>
    <mergeCell ref="B2977:H2977"/>
    <mergeCell ref="B3004:C3004"/>
    <mergeCell ref="B2988:F2988"/>
    <mergeCell ref="B2990:B2991"/>
    <mergeCell ref="C2990:C2991"/>
    <mergeCell ref="D2990:D2991"/>
    <mergeCell ref="E2990:E2991"/>
    <mergeCell ref="F2990:F2991"/>
    <mergeCell ref="B2992:F2992"/>
    <mergeCell ref="B2993:F2993"/>
    <mergeCell ref="B2994:F2994"/>
    <mergeCell ref="B2995:C2995"/>
    <mergeCell ref="B3002:C3002"/>
    <mergeCell ref="B3003:C3003"/>
    <mergeCell ref="B2997:C2997"/>
    <mergeCell ref="B2998:C2998"/>
    <mergeCell ref="B2999:C2999"/>
    <mergeCell ref="B2981:H2981"/>
    <mergeCell ref="B2982:H2982"/>
    <mergeCell ref="B2983:H2983"/>
    <mergeCell ref="B2984:H2984"/>
    <mergeCell ref="B2985:H2985"/>
    <mergeCell ref="B2986:C2986"/>
    <mergeCell ref="B2978:H2978"/>
    <mergeCell ref="B3000:C3000"/>
    <mergeCell ref="B3001:C3001"/>
    <mergeCell ref="B3005:C3005"/>
    <mergeCell ref="B3006:C3006"/>
    <mergeCell ref="C3060:F3060"/>
    <mergeCell ref="D3047:G3047"/>
    <mergeCell ref="D3048:G3048"/>
    <mergeCell ref="D3049:G3049"/>
    <mergeCell ref="D3050:G3050"/>
    <mergeCell ref="D3051:G3051"/>
    <mergeCell ref="B3047:C3047"/>
    <mergeCell ref="B3048:C3052"/>
    <mergeCell ref="D3052:G3052"/>
    <mergeCell ref="B3053:C3053"/>
    <mergeCell ref="B3028:F3028"/>
    <mergeCell ref="C3032:F3032"/>
    <mergeCell ref="C3033:F3033"/>
    <mergeCell ref="C3034:F3034"/>
    <mergeCell ref="C3035:F3035"/>
    <mergeCell ref="C3036:F3036"/>
    <mergeCell ref="B3026:C3026"/>
    <mergeCell ref="B3012:O3012"/>
    <mergeCell ref="B3013:O3013"/>
    <mergeCell ref="B3014:O3014"/>
    <mergeCell ref="B3015:C3015"/>
    <mergeCell ref="B3021:F3021"/>
    <mergeCell ref="B3022:F3022"/>
    <mergeCell ref="B3023:F3023"/>
    <mergeCell ref="B3024:F3024"/>
    <mergeCell ref="B3017:F3017"/>
    <mergeCell ref="B3020:F3020"/>
    <mergeCell ref="C3064:F3064"/>
    <mergeCell ref="C3065:F3065"/>
    <mergeCell ref="B3114:C3114"/>
    <mergeCell ref="B3067:C3067"/>
    <mergeCell ref="B3083:C3083"/>
    <mergeCell ref="B3084:D3084"/>
    <mergeCell ref="B3086:C3086"/>
    <mergeCell ref="B3087:C3087"/>
    <mergeCell ref="C3037:F3037"/>
    <mergeCell ref="C3038:F3038"/>
    <mergeCell ref="C3039:F3039"/>
    <mergeCell ref="B3040:F3040"/>
    <mergeCell ref="B3041:C3041"/>
    <mergeCell ref="B3055:F3055"/>
    <mergeCell ref="C3059:F3059"/>
    <mergeCell ref="C3061:F3061"/>
    <mergeCell ref="C3062:F3062"/>
    <mergeCell ref="C3063:F3063"/>
    <mergeCell ref="B3073:G3073"/>
    <mergeCell ref="B3074:G3074"/>
    <mergeCell ref="B3066:F3066"/>
    <mergeCell ref="B3069:G3069"/>
    <mergeCell ref="B3070:G3070"/>
    <mergeCell ref="B3075:G3075"/>
    <mergeCell ref="B3077:C3077"/>
    <mergeCell ref="C3094:D3094"/>
    <mergeCell ref="B3096:D3096"/>
    <mergeCell ref="B3098:C3098"/>
    <mergeCell ref="C3366:E3366"/>
    <mergeCell ref="B3322:H3322"/>
    <mergeCell ref="B3329:G3329"/>
    <mergeCell ref="B3131:E3131"/>
    <mergeCell ref="C3095:D3095"/>
    <mergeCell ref="B3089:B3090"/>
    <mergeCell ref="C3089:C3090"/>
    <mergeCell ref="D3089:D3090"/>
    <mergeCell ref="B3239:F3239"/>
    <mergeCell ref="C3244:F3244"/>
    <mergeCell ref="B3156:E3156"/>
    <mergeCell ref="B3158:E3158"/>
    <mergeCell ref="B3159:E3159"/>
    <mergeCell ref="B3167:E3167"/>
    <mergeCell ref="B3168:C3168"/>
    <mergeCell ref="B3205:C3205"/>
    <mergeCell ref="B3206:D3206"/>
    <mergeCell ref="B3208:C3208"/>
    <mergeCell ref="B3235:C3235"/>
    <mergeCell ref="B3236:C3236"/>
    <mergeCell ref="B3259:C3259"/>
    <mergeCell ref="C3266:F3266"/>
    <mergeCell ref="C3268:F3268"/>
    <mergeCell ref="B3248:C3248"/>
    <mergeCell ref="C3255:F3255"/>
    <mergeCell ref="B3250:F3250"/>
    <mergeCell ref="B3267:B3269"/>
    <mergeCell ref="B3344:H3344"/>
    <mergeCell ref="B3343:G3343"/>
    <mergeCell ref="B3349:C3349"/>
    <mergeCell ref="C3352:D3352"/>
    <mergeCell ref="B3357:D3357"/>
    <mergeCell ref="B3348:C3348"/>
    <mergeCell ref="C3338:H3338"/>
    <mergeCell ref="B3279:C3279"/>
    <mergeCell ref="B3256:B3258"/>
    <mergeCell ref="B3418:C3418"/>
    <mergeCell ref="B3607:C3607"/>
    <mergeCell ref="B3610:H3610"/>
    <mergeCell ref="G3611:H3611"/>
    <mergeCell ref="B3600:E3600"/>
    <mergeCell ref="B3602:B3604"/>
    <mergeCell ref="B3596:D3596"/>
    <mergeCell ref="B3598:C3598"/>
    <mergeCell ref="B3574:C3574"/>
    <mergeCell ref="B3584:C3584"/>
    <mergeCell ref="F3622:H3622"/>
    <mergeCell ref="B3554:E3554"/>
    <mergeCell ref="B3570:E3570"/>
    <mergeCell ref="B3561:E3561"/>
    <mergeCell ref="C3461:D3461"/>
    <mergeCell ref="C3473:D3473"/>
    <mergeCell ref="B3454:D3454"/>
    <mergeCell ref="B3446:B3447"/>
    <mergeCell ref="C3446:C3447"/>
    <mergeCell ref="D3446:D3447"/>
    <mergeCell ref="B3409:E3409"/>
    <mergeCell ref="B3410:E3410"/>
    <mergeCell ref="B3419:D3419"/>
    <mergeCell ref="C3474:D3474"/>
    <mergeCell ref="B3469:D3469"/>
    <mergeCell ref="B3470:D3470"/>
    <mergeCell ref="B3462:D3462"/>
    <mergeCell ref="B3463:B3464"/>
    <mergeCell ref="B3632:H3632"/>
    <mergeCell ref="B3609:H3609"/>
    <mergeCell ref="F3619:H3619"/>
    <mergeCell ref="G3614:H3614"/>
    <mergeCell ref="G3612:H3612"/>
    <mergeCell ref="F3656:H3656"/>
    <mergeCell ref="B3652:H3652"/>
    <mergeCell ref="F3653:H3653"/>
    <mergeCell ref="B3595:C3595"/>
    <mergeCell ref="C3580:F3580"/>
    <mergeCell ref="B3576:F3576"/>
    <mergeCell ref="B3625:H3625"/>
    <mergeCell ref="G3613:H3613"/>
    <mergeCell ref="B3615:H3615"/>
    <mergeCell ref="F3620:H3620"/>
    <mergeCell ref="B3616:H3616"/>
    <mergeCell ref="B3618:H3618"/>
    <mergeCell ref="C3581:F3581"/>
    <mergeCell ref="B3639:H3639"/>
    <mergeCell ref="B3647:H3647"/>
    <mergeCell ref="F3621:H3621"/>
    <mergeCell ref="C3582:F3582"/>
    <mergeCell ref="B3132:E3132"/>
    <mergeCell ref="B3143:E3143"/>
    <mergeCell ref="B3144:E3144"/>
    <mergeCell ref="B3146:C3146"/>
    <mergeCell ref="B3148:E3148"/>
    <mergeCell ref="B3149:E3149"/>
    <mergeCell ref="B3126:C3126"/>
    <mergeCell ref="B3127:D3127"/>
    <mergeCell ref="B3129:C3129"/>
    <mergeCell ref="B3226:D3226"/>
    <mergeCell ref="B3296:E3296"/>
    <mergeCell ref="C3256:F3256"/>
    <mergeCell ref="C3257:F3257"/>
    <mergeCell ref="B3145:E3145"/>
    <mergeCell ref="B3109:C3109"/>
    <mergeCell ref="B3110:I3110"/>
    <mergeCell ref="B3166:E3166"/>
    <mergeCell ref="C3277:F3277"/>
    <mergeCell ref="B4015:D4015"/>
    <mergeCell ref="F3932:F3945"/>
    <mergeCell ref="B3940:B3941"/>
    <mergeCell ref="B3932:B3939"/>
    <mergeCell ref="B3813:E3813"/>
    <mergeCell ref="B3814:E3814"/>
    <mergeCell ref="B3929:F3929"/>
    <mergeCell ref="B3930:F3930"/>
    <mergeCell ref="B3925:C3925"/>
    <mergeCell ref="B3927:C3927"/>
    <mergeCell ref="B3942:B3943"/>
    <mergeCell ref="B3917:C3917"/>
    <mergeCell ref="B3905:C3905"/>
    <mergeCell ref="F3648:H3648"/>
    <mergeCell ref="F3649:H3649"/>
    <mergeCell ref="B3778:C3778"/>
    <mergeCell ref="B3707:C3707"/>
    <mergeCell ref="B3709:C3709"/>
    <mergeCell ref="B4000:C4000"/>
    <mergeCell ref="B4002:C4002"/>
    <mergeCell ref="B3979:C3979"/>
    <mergeCell ref="B3797:C3797"/>
    <mergeCell ref="C3804:F3804"/>
    <mergeCell ref="C3805:F3805"/>
    <mergeCell ref="B3817:E3817"/>
    <mergeCell ref="C3807:F3807"/>
    <mergeCell ref="C3808:F3808"/>
    <mergeCell ref="C3795:F3795"/>
    <mergeCell ref="B3788:F3788"/>
    <mergeCell ref="B3776:C3776"/>
    <mergeCell ref="B3659:C3659"/>
    <mergeCell ref="B3786:C3786"/>
    <mergeCell ref="B4026:D4026"/>
    <mergeCell ref="C4031:D4031"/>
    <mergeCell ref="C4032:D4032"/>
    <mergeCell ref="C4033:D4033"/>
    <mergeCell ref="B4113:F4113"/>
    <mergeCell ref="B4097:D4097"/>
    <mergeCell ref="B4048:E4048"/>
    <mergeCell ref="B4049:E4049"/>
    <mergeCell ref="B4073:D4073"/>
    <mergeCell ref="B4111:D4111"/>
    <mergeCell ref="B4042:E4042"/>
    <mergeCell ref="B4052:E4052"/>
    <mergeCell ref="B4039:D4039"/>
    <mergeCell ref="B4082:D4082"/>
    <mergeCell ref="B4041:E4041"/>
    <mergeCell ref="B4050:E4050"/>
    <mergeCell ref="B4028:D4028"/>
    <mergeCell ref="B4034:D4034"/>
    <mergeCell ref="C4053:D4053"/>
    <mergeCell ref="B4420:C4420"/>
    <mergeCell ref="B4411:C4411"/>
    <mergeCell ref="B4390:D4390"/>
    <mergeCell ref="B4421:C4421"/>
    <mergeCell ref="B4409:C4409"/>
    <mergeCell ref="B4544:C4544"/>
    <mergeCell ref="B4443:C4443"/>
    <mergeCell ref="B4394:D4394"/>
    <mergeCell ref="B4128:D4128"/>
    <mergeCell ref="B4061:D4061"/>
    <mergeCell ref="C4054:D4054"/>
    <mergeCell ref="B4069:E4069"/>
    <mergeCell ref="B4064:E4064"/>
    <mergeCell ref="B4091:E4091"/>
    <mergeCell ref="B4124:D4124"/>
    <mergeCell ref="B4114:F4114"/>
    <mergeCell ref="B4090:E4090"/>
    <mergeCell ref="B4071:E4071"/>
    <mergeCell ref="B4085:E4085"/>
    <mergeCell ref="B4084:E4084"/>
    <mergeCell ref="C4074:D4074"/>
    <mergeCell ref="B4129:D4129"/>
    <mergeCell ref="B4408:C4408"/>
    <mergeCell ref="B4382:D4382"/>
    <mergeCell ref="B4384:F4384"/>
    <mergeCell ref="C4134:C4135"/>
    <mergeCell ref="B4133:Y4133"/>
    <mergeCell ref="L4134:R4134"/>
    <mergeCell ref="F4134:G4134"/>
    <mergeCell ref="E4134:E4135"/>
    <mergeCell ref="B4134:B4135"/>
    <mergeCell ref="B4131:C4131"/>
    <mergeCell ref="D4134:D4135"/>
    <mergeCell ref="S4134:W4134"/>
    <mergeCell ref="B4392:C4392"/>
    <mergeCell ref="Y4134:Y4135"/>
    <mergeCell ref="X4134:X4135"/>
    <mergeCell ref="H4134:I4134"/>
    <mergeCell ref="J4134:K4134"/>
    <mergeCell ref="B4407:C4407"/>
    <mergeCell ref="B4399:D4399"/>
    <mergeCell ref="B4401:C4401"/>
    <mergeCell ref="B4398:D4398"/>
    <mergeCell ref="B4413:C4413"/>
    <mergeCell ref="B4486:Q4486"/>
    <mergeCell ref="B4534:D4534"/>
    <mergeCell ref="B4423:C4423"/>
    <mergeCell ref="B4431:C4431"/>
    <mergeCell ref="B4795:D4795"/>
    <mergeCell ref="B4779:C4779"/>
    <mergeCell ref="B4770:C4770"/>
    <mergeCell ref="B4740:C4740"/>
    <mergeCell ref="B4749:C4749"/>
    <mergeCell ref="B4757:D4757"/>
    <mergeCell ref="B4788:C4788"/>
    <mergeCell ref="B4761:C4761"/>
    <mergeCell ref="B4425:C4425"/>
    <mergeCell ref="B4584:C4584"/>
    <mergeCell ref="B4582:C4582"/>
    <mergeCell ref="B4555:C4555"/>
    <mergeCell ref="C4559:D4559"/>
    <mergeCell ref="B4445:D4445"/>
    <mergeCell ref="B4561:D4561"/>
    <mergeCell ref="B4574:F4574"/>
    <mergeCell ref="B4573:F4573"/>
    <mergeCell ref="B4537:S4537"/>
    <mergeCell ref="B4535:C4535"/>
    <mergeCell ref="B4571:C4571"/>
    <mergeCell ref="B4465:C4465"/>
    <mergeCell ref="B4546:F4546"/>
    <mergeCell ref="B4435:C4435"/>
    <mergeCell ref="B4557:D4557"/>
    <mergeCell ref="B4547:F4547"/>
    <mergeCell ref="B4419:C4419"/>
    <mergeCell ref="B4806:C4806"/>
    <mergeCell ref="B4797:D4797"/>
    <mergeCell ref="B4801:D4801"/>
    <mergeCell ref="B4802:D4802"/>
    <mergeCell ref="B4804:D4804"/>
    <mergeCell ref="B4729:C4729"/>
    <mergeCell ref="B4658:D4658"/>
    <mergeCell ref="B4622:D4622"/>
    <mergeCell ref="B4589:C4589"/>
    <mergeCell ref="B4593:O4593"/>
    <mergeCell ref="B4736:D4736"/>
    <mergeCell ref="B4721:C4721"/>
    <mergeCell ref="B4717:D4717"/>
    <mergeCell ref="B4687:C4687"/>
    <mergeCell ref="B4688:D4688"/>
    <mergeCell ref="B4670:D4670"/>
    <mergeCell ref="B4695:D4695"/>
    <mergeCell ref="B4656:C4656"/>
    <mergeCell ref="B4605:F4605"/>
    <mergeCell ref="B4621:C4621"/>
    <mergeCell ref="B4604:F4604"/>
    <mergeCell ref="B4613:D4613"/>
    <mergeCell ref="B4602:C4602"/>
    <mergeCell ref="B4591:C4591"/>
    <mergeCell ref="B4830:C4830"/>
    <mergeCell ref="B4828:D4828"/>
    <mergeCell ref="B4826:C4826"/>
    <mergeCell ref="B4827:C4827"/>
    <mergeCell ref="B4835:C4835"/>
    <mergeCell ref="B4836:C4836"/>
    <mergeCell ref="B4846:C4846"/>
    <mergeCell ref="B4840:C4840"/>
    <mergeCell ref="B4841:C4841"/>
    <mergeCell ref="B4842:C4842"/>
    <mergeCell ref="B4843:C4843"/>
    <mergeCell ref="B4844:C4844"/>
    <mergeCell ref="B4845:C4845"/>
    <mergeCell ref="B4847:C4847"/>
    <mergeCell ref="B4854:C4854"/>
    <mergeCell ref="B4861:C4861"/>
    <mergeCell ref="B4870:C4870"/>
    <mergeCell ref="B4859:C4859"/>
    <mergeCell ref="B4848:C4848"/>
    <mergeCell ref="B4849:C4849"/>
    <mergeCell ref="B4850:C4850"/>
    <mergeCell ref="B4851:C4851"/>
    <mergeCell ref="B5800:B5804"/>
    <mergeCell ref="B5806:B5810"/>
    <mergeCell ref="F5806:F5810"/>
    <mergeCell ref="F5783:F5790"/>
    <mergeCell ref="B5766:B5774"/>
    <mergeCell ref="B5838:B5840"/>
    <mergeCell ref="B5823:B5824"/>
    <mergeCell ref="B5829:B5831"/>
    <mergeCell ref="B5832:B5833"/>
    <mergeCell ref="B5834:B5835"/>
    <mergeCell ref="B5815:F5815"/>
    <mergeCell ref="B5814:F5814"/>
    <mergeCell ref="F5795:F5796"/>
    <mergeCell ref="F5766:F5774"/>
    <mergeCell ref="B5776:B5780"/>
    <mergeCell ref="B5753:F5753"/>
    <mergeCell ref="F5751:F5752"/>
    <mergeCell ref="B5755:B5764"/>
    <mergeCell ref="B5821:B5822"/>
    <mergeCell ref="F5776:F5780"/>
    <mergeCell ref="B4872:C4872"/>
    <mergeCell ref="B4882:C4882"/>
    <mergeCell ref="B4895:C4895"/>
    <mergeCell ref="B4930:C4930"/>
    <mergeCell ref="B4939:D4939"/>
    <mergeCell ref="A4938:F4938"/>
    <mergeCell ref="B4906:E4906"/>
    <mergeCell ref="B4908:C4908"/>
    <mergeCell ref="F5559:F5570"/>
    <mergeCell ref="B5559:B5570"/>
    <mergeCell ref="F5508:F5509"/>
    <mergeCell ref="B5018:C5018"/>
    <mergeCell ref="B5041:F5041"/>
    <mergeCell ref="B5542:F5542"/>
    <mergeCell ref="C5511:C5512"/>
    <mergeCell ref="B5543:B5557"/>
    <mergeCell ref="B4920:C4920"/>
    <mergeCell ref="B4928:C4928"/>
    <mergeCell ref="B4937:C4937"/>
    <mergeCell ref="B4945:C4945"/>
    <mergeCell ref="F5497:F5502"/>
    <mergeCell ref="B5282:C5282"/>
    <mergeCell ref="F5486:F5490"/>
    <mergeCell ref="B5257:C5257"/>
    <mergeCell ref="B4997:C4997"/>
    <mergeCell ref="B5006:C5006"/>
    <mergeCell ref="C5514:C5515"/>
    <mergeCell ref="B4987:C4987"/>
    <mergeCell ref="B5522:F5522"/>
    <mergeCell ref="B5520:F5520"/>
    <mergeCell ref="B4955:E4955"/>
    <mergeCell ref="F5514:F5515"/>
    <mergeCell ref="F5491:F5496"/>
    <mergeCell ref="E5497:E5499"/>
    <mergeCell ref="C5506:C5509"/>
    <mergeCell ref="F5506:F5507"/>
    <mergeCell ref="B5572:B5580"/>
    <mergeCell ref="F5674:F5702"/>
    <mergeCell ref="B5688:B5693"/>
    <mergeCell ref="B5694:B5702"/>
    <mergeCell ref="B5604:B5609"/>
    <mergeCell ref="F5604:F5619"/>
    <mergeCell ref="F5543:F5557"/>
    <mergeCell ref="F5524:F5541"/>
    <mergeCell ref="B5661:B5665"/>
    <mergeCell ref="F5661:F5672"/>
    <mergeCell ref="B5666:B5668"/>
    <mergeCell ref="B5669:B5672"/>
    <mergeCell ref="F5621:F5635"/>
    <mergeCell ref="B4965:E4965"/>
    <mergeCell ref="B5093:E5093"/>
    <mergeCell ref="F5214:G5214"/>
    <mergeCell ref="B5382:K5382"/>
    <mergeCell ref="I5214:J5214"/>
    <mergeCell ref="B5031:F5031"/>
    <mergeCell ref="B5266:E5266"/>
    <mergeCell ref="B5304:G5304"/>
    <mergeCell ref="F5474:F5476"/>
    <mergeCell ref="B4973:F4973"/>
    <mergeCell ref="F5572:F5580"/>
    <mergeCell ref="B5016:C5016"/>
    <mergeCell ref="B5704:B5712"/>
    <mergeCell ref="B5674:B5687"/>
    <mergeCell ref="F5723:F5724"/>
    <mergeCell ref="F5591:F5602"/>
    <mergeCell ref="B5601:B5602"/>
    <mergeCell ref="B5715:B5721"/>
    <mergeCell ref="B5625:B5627"/>
    <mergeCell ref="B5645:B5648"/>
    <mergeCell ref="C5572:C5578"/>
    <mergeCell ref="B5524:B5541"/>
    <mergeCell ref="F5637:F5659"/>
    <mergeCell ref="B5637:B5644"/>
    <mergeCell ref="F5726:F5733"/>
    <mergeCell ref="B5737:F5737"/>
    <mergeCell ref="B5738:F5738"/>
    <mergeCell ref="B5818:B5820"/>
    <mergeCell ref="F5740:F5742"/>
    <mergeCell ref="F5800:F5804"/>
    <mergeCell ref="F5791:F5793"/>
    <mergeCell ref="B5582:B5583"/>
    <mergeCell ref="F5744:F5746"/>
    <mergeCell ref="B5795:B5796"/>
    <mergeCell ref="B5603:F5603"/>
    <mergeCell ref="B5740:B5742"/>
    <mergeCell ref="F5582:F5583"/>
    <mergeCell ref="B5744:B5746"/>
    <mergeCell ref="B5587:F5587"/>
    <mergeCell ref="B5599:B5600"/>
    <mergeCell ref="B5588:F5588"/>
    <mergeCell ref="B5591:B5598"/>
    <mergeCell ref="B5611:B5619"/>
    <mergeCell ref="B5621:B5624"/>
    <mergeCell ref="F5704:F5721"/>
    <mergeCell ref="B5649:B5659"/>
    <mergeCell ref="B5628:B5635"/>
    <mergeCell ref="B5713:B5714"/>
    <mergeCell ref="B5723:B5724"/>
    <mergeCell ref="B5783:B5793"/>
    <mergeCell ref="F5818:F5840"/>
    <mergeCell ref="F5755:F5764"/>
    <mergeCell ref="B5751:B5752"/>
    <mergeCell ref="B5748:B5749"/>
    <mergeCell ref="B5726:B5733"/>
    <mergeCell ref="B4969:E4969"/>
    <mergeCell ref="F5477:F5479"/>
    <mergeCell ref="E5486:E5487"/>
    <mergeCell ref="B4897:E4897"/>
    <mergeCell ref="B4898:E4898"/>
    <mergeCell ref="B5473:F5473"/>
    <mergeCell ref="B4947:F4947"/>
    <mergeCell ref="B4924:C4924"/>
    <mergeCell ref="B4925:C4925"/>
    <mergeCell ref="F4949:F4950"/>
    <mergeCell ref="B5471:F5471"/>
    <mergeCell ref="B4914:C4914"/>
    <mergeCell ref="B4915:C4915"/>
    <mergeCell ref="B4971:C4971"/>
    <mergeCell ref="B4985:C4985"/>
    <mergeCell ref="B4980:F4980"/>
    <mergeCell ref="B4975:F4975"/>
    <mergeCell ref="B5028:C5028"/>
    <mergeCell ref="B4968:E4968"/>
    <mergeCell ref="B5029:C5029"/>
    <mergeCell ref="B4961:E4961"/>
    <mergeCell ref="P5175:Q5175"/>
    <mergeCell ref="J5175:K5175"/>
    <mergeCell ref="B5139:E5139"/>
    <mergeCell ref="B5096:E5096"/>
    <mergeCell ref="B5124:E5124"/>
    <mergeCell ref="B5044:C5044"/>
    <mergeCell ref="B5039:F5039"/>
    <mergeCell ref="B5054:E5054"/>
    <mergeCell ref="D5032:F5032"/>
    <mergeCell ref="B5037:F5037"/>
    <mergeCell ref="B5063:E5063"/>
    <mergeCell ref="B5040:F5040"/>
    <mergeCell ref="B5038:F5038"/>
    <mergeCell ref="B5086:E5086"/>
    <mergeCell ref="B5052:C5052"/>
    <mergeCell ref="G5175:H5175"/>
    <mergeCell ref="M5175:N5175"/>
    <mergeCell ref="B5067:E5067"/>
    <mergeCell ref="B5097:E5097"/>
    <mergeCell ref="B5042:C5042"/>
    <mergeCell ref="L5214:M5214"/>
    <mergeCell ref="B4036:D4036"/>
    <mergeCell ref="C4075:D4075"/>
    <mergeCell ref="B4070:E4070"/>
    <mergeCell ref="B3914:B3916"/>
    <mergeCell ref="C3914:F3914"/>
    <mergeCell ref="B3997:L3997"/>
    <mergeCell ref="B4011:C4011"/>
    <mergeCell ref="C4020:D4020"/>
    <mergeCell ref="B3964:F3964"/>
    <mergeCell ref="B3965:F3965"/>
    <mergeCell ref="B3995:C3995"/>
    <mergeCell ref="B3946:F3946"/>
    <mergeCell ref="B3983:G3983"/>
    <mergeCell ref="B4013:D4013"/>
    <mergeCell ref="B3972:C3972"/>
    <mergeCell ref="C4017:D4017"/>
    <mergeCell ref="C4018:D4018"/>
    <mergeCell ref="B4035:D4035"/>
    <mergeCell ref="C4030:D4030"/>
    <mergeCell ref="C4019:D4019"/>
    <mergeCell ref="B4023:D4023"/>
    <mergeCell ref="B4022:D4022"/>
    <mergeCell ref="B4021:D4021"/>
    <mergeCell ref="F3956:F3960"/>
    <mergeCell ref="B3947:B3954"/>
    <mergeCell ref="B3962:C3962"/>
    <mergeCell ref="F3947:F3954"/>
    <mergeCell ref="B3956:B3960"/>
    <mergeCell ref="B3981:C3981"/>
    <mergeCell ref="B5008:D5008"/>
    <mergeCell ref="B4999:L4999"/>
    <mergeCell ref="C3809:F3809"/>
    <mergeCell ref="B3799:F3799"/>
    <mergeCell ref="C3915:F3915"/>
    <mergeCell ref="B3836:B3838"/>
    <mergeCell ref="B3839:B3840"/>
    <mergeCell ref="B3857:C3857"/>
    <mergeCell ref="B3845:B3847"/>
    <mergeCell ref="B3811:C3811"/>
    <mergeCell ref="C3913:F3913"/>
    <mergeCell ref="B3830:B3831"/>
    <mergeCell ref="B3832:B3833"/>
    <mergeCell ref="B3841:B3842"/>
    <mergeCell ref="B3907:C3907"/>
    <mergeCell ref="B3826:E3826"/>
    <mergeCell ref="B3909:F3909"/>
    <mergeCell ref="B3835:E3835"/>
    <mergeCell ref="B3827:B3829"/>
    <mergeCell ref="B3806:B3810"/>
    <mergeCell ref="C3806:F3806"/>
    <mergeCell ref="B3819:E3819"/>
    <mergeCell ref="B3824:E3824"/>
    <mergeCell ref="B3818:E3818"/>
    <mergeCell ref="B3781:K3781"/>
    <mergeCell ref="C3794:F3794"/>
    <mergeCell ref="B3784:K3784"/>
    <mergeCell ref="B3821:C3821"/>
    <mergeCell ref="B3780:K3780"/>
    <mergeCell ref="F3654:H3654"/>
    <mergeCell ref="F3655:H3655"/>
    <mergeCell ref="B4880:C4880"/>
    <mergeCell ref="B3501:D3501"/>
    <mergeCell ref="F3516:F3517"/>
    <mergeCell ref="E3516:E3517"/>
    <mergeCell ref="F3491:F3492"/>
    <mergeCell ref="B3500:C3500"/>
    <mergeCell ref="E3491:E3492"/>
    <mergeCell ref="B3503:C3503"/>
    <mergeCell ref="B3565:E3565"/>
    <mergeCell ref="B3531:E3531"/>
    <mergeCell ref="B3539:E3539"/>
    <mergeCell ref="B3551:C3551"/>
    <mergeCell ref="B3553:E3553"/>
    <mergeCell ref="B3505:C3505"/>
    <mergeCell ref="B3509:C3509"/>
    <mergeCell ref="B3512:C3512"/>
    <mergeCell ref="B3514:F3514"/>
    <mergeCell ref="B3515:B3517"/>
    <mergeCell ref="B3490:B3492"/>
    <mergeCell ref="C3515:D3515"/>
    <mergeCell ref="B3527:F3527"/>
    <mergeCell ref="B3529:C3529"/>
    <mergeCell ref="C3490:D3490"/>
    <mergeCell ref="B3545:E3545"/>
    <mergeCell ref="B3562:E3562"/>
    <mergeCell ref="C3463:C3464"/>
    <mergeCell ref="D3463:D3464"/>
    <mergeCell ref="B3481:E3481"/>
    <mergeCell ref="B3485:E3485"/>
    <mergeCell ref="B3487:C3487"/>
    <mergeCell ref="B3533:E3533"/>
    <mergeCell ref="B3525:C3525"/>
    <mergeCell ref="B3526:D3526"/>
    <mergeCell ref="B3489:F3489"/>
    <mergeCell ref="C3476:D3476"/>
    <mergeCell ref="C3475:D3475"/>
    <mergeCell ref="B3421:C3421"/>
    <mergeCell ref="B3456:D3456"/>
    <mergeCell ref="B3427:E3427"/>
    <mergeCell ref="B3455:D3455"/>
    <mergeCell ref="B3428:E3428"/>
    <mergeCell ref="B3453:D3453"/>
    <mergeCell ref="B3440:C3440"/>
    <mergeCell ref="B3441:D3441"/>
    <mergeCell ref="B3445:D3445"/>
    <mergeCell ref="B3423:E3423"/>
    <mergeCell ref="B3424:E3424"/>
    <mergeCell ref="B3443:C3443"/>
    <mergeCell ref="B3479:C3479"/>
    <mergeCell ref="C3458:D3458"/>
    <mergeCell ref="C3459:D3459"/>
    <mergeCell ref="C3460:D3460"/>
    <mergeCell ref="B3429:C3429"/>
    <mergeCell ref="B3413:C3413"/>
    <mergeCell ref="B3261:F3261"/>
    <mergeCell ref="B3336:G3336"/>
    <mergeCell ref="B3374:G3374"/>
    <mergeCell ref="B3373:G3373"/>
    <mergeCell ref="B3375:G3375"/>
    <mergeCell ref="B3389:C3389"/>
    <mergeCell ref="B3383:C3383"/>
    <mergeCell ref="D3383:F3383"/>
    <mergeCell ref="D3384:E3384"/>
    <mergeCell ref="D3386:E3386"/>
    <mergeCell ref="B3377:C3377"/>
    <mergeCell ref="B3382:C3382"/>
    <mergeCell ref="B3370:E3370"/>
    <mergeCell ref="B3372:G3372"/>
    <mergeCell ref="B3302:D3302"/>
    <mergeCell ref="B3307:D3307"/>
    <mergeCell ref="B3312:D3312"/>
    <mergeCell ref="B3270:C3270"/>
    <mergeCell ref="B3299:C3299"/>
    <mergeCell ref="B3294:E3294"/>
    <mergeCell ref="B3323:H3323"/>
    <mergeCell ref="C3324:G3324"/>
    <mergeCell ref="B3403:E3403"/>
    <mergeCell ref="B3392:C3392"/>
    <mergeCell ref="D3392:E3392"/>
    <mergeCell ref="B3405:E3405"/>
    <mergeCell ref="B3411:E3411"/>
    <mergeCell ref="B3412:E3412"/>
    <mergeCell ref="C3359:D3359"/>
    <mergeCell ref="B3364:D3364"/>
    <mergeCell ref="B3391:E3391"/>
    <mergeCell ref="B2974:H2974"/>
    <mergeCell ref="B3318:D3318"/>
    <mergeCell ref="B3320:C3320"/>
    <mergeCell ref="C3331:G3331"/>
    <mergeCell ref="B3301:D3301"/>
    <mergeCell ref="B3160:C3160"/>
    <mergeCell ref="B3281:D3281"/>
    <mergeCell ref="B3162:E3162"/>
    <mergeCell ref="B3163:E3163"/>
    <mergeCell ref="B3043:G3043"/>
    <mergeCell ref="B3044:C3044"/>
    <mergeCell ref="B3045:C3046"/>
    <mergeCell ref="D3045:D3046"/>
    <mergeCell ref="E3045:E3046"/>
    <mergeCell ref="F3045:F3046"/>
    <mergeCell ref="G3045:G3046"/>
    <mergeCell ref="B3297:E3297"/>
    <mergeCell ref="B3286:D3286"/>
    <mergeCell ref="B3272:F3272"/>
    <mergeCell ref="B3290:E3290"/>
    <mergeCell ref="C3267:F3267"/>
    <mergeCell ref="B3237:C3237"/>
    <mergeCell ref="B3155:E3155"/>
    <mergeCell ref="B3245:B3247"/>
    <mergeCell ref="C3245:F3245"/>
    <mergeCell ref="C3246:F3246"/>
    <mergeCell ref="B3228:C3228"/>
    <mergeCell ref="B3230:C3230"/>
    <mergeCell ref="B3234:C3234"/>
    <mergeCell ref="B3225:C3225"/>
    <mergeCell ref="B3088:D3088"/>
    <mergeCell ref="B3154:E3154"/>
    <mergeCell ref="B2933:R2933"/>
    <mergeCell ref="B2935:R2935"/>
    <mergeCell ref="B2906:C2906"/>
    <mergeCell ref="B2907:C2907"/>
    <mergeCell ref="B2908:C2908"/>
    <mergeCell ref="B2909:C2909"/>
    <mergeCell ref="B2910:C2910"/>
    <mergeCell ref="B2911:C2911"/>
    <mergeCell ref="B2912:C2912"/>
    <mergeCell ref="B2876:C2876"/>
    <mergeCell ref="B2888:C2888"/>
    <mergeCell ref="B2889:C2889"/>
    <mergeCell ref="B2899:C2899"/>
    <mergeCell ref="B2904:C2904"/>
    <mergeCell ref="B2905:C2905"/>
    <mergeCell ref="B2896:C2896"/>
    <mergeCell ref="B2897:C2897"/>
    <mergeCell ref="B2878:C2878"/>
    <mergeCell ref="B2895:C2895"/>
    <mergeCell ref="AJ2609:AJ2610"/>
    <mergeCell ref="AH2608:AJ2608"/>
    <mergeCell ref="F2609:F2610"/>
    <mergeCell ref="G2609:G2610"/>
    <mergeCell ref="H2609:H2610"/>
    <mergeCell ref="I2609:I2610"/>
    <mergeCell ref="V2609:V2610"/>
    <mergeCell ref="W2609:W2610"/>
    <mergeCell ref="X2609:X2610"/>
    <mergeCell ref="Y2609:Y2610"/>
    <mergeCell ref="B2874:Z2874"/>
    <mergeCell ref="B2879:C2879"/>
    <mergeCell ref="B2880:C2880"/>
    <mergeCell ref="B2875:Z2875"/>
    <mergeCell ref="B2930:R2930"/>
    <mergeCell ref="AC2629:AC2630"/>
    <mergeCell ref="AD2629:AD2630"/>
    <mergeCell ref="AE2629:AE2630"/>
    <mergeCell ref="AF2629:AF2630"/>
    <mergeCell ref="AG2629:AG2630"/>
    <mergeCell ref="AH2629:AH2630"/>
    <mergeCell ref="AI2629:AI2630"/>
    <mergeCell ref="AJ2629:AJ2630"/>
    <mergeCell ref="B2631:C2631"/>
    <mergeCell ref="B2650:C2650"/>
    <mergeCell ref="D2650:G2650"/>
    <mergeCell ref="F2629:F2630"/>
    <mergeCell ref="G2629:G2630"/>
    <mergeCell ref="H2629:H2630"/>
    <mergeCell ref="I2629:I2630"/>
    <mergeCell ref="K2629:K2630"/>
    <mergeCell ref="L2629:L2630"/>
    <mergeCell ref="G2362:G2363"/>
    <mergeCell ref="K2362:K2363"/>
    <mergeCell ref="L2362:L2363"/>
    <mergeCell ref="M2362:N2362"/>
    <mergeCell ref="P2345:P2346"/>
    <mergeCell ref="Q2345:Q2346"/>
    <mergeCell ref="D2605:E2605"/>
    <mergeCell ref="B2606:C2606"/>
    <mergeCell ref="D2606:K2606"/>
    <mergeCell ref="B2607:C2607"/>
    <mergeCell ref="D2607:Q2607"/>
    <mergeCell ref="B2608:C2610"/>
    <mergeCell ref="D2608:D2610"/>
    <mergeCell ref="E2608:E2610"/>
    <mergeCell ref="F2608:R2608"/>
    <mergeCell ref="S2608:AC2608"/>
    <mergeCell ref="AD2608:AG2608"/>
    <mergeCell ref="AA2609:AA2610"/>
    <mergeCell ref="AB2609:AB2610"/>
    <mergeCell ref="AC2609:AC2610"/>
    <mergeCell ref="AD2609:AD2610"/>
    <mergeCell ref="AE2609:AE2610"/>
    <mergeCell ref="AF2609:AF2610"/>
    <mergeCell ref="AG2609:AG2610"/>
    <mergeCell ref="R2609:R2610"/>
    <mergeCell ref="S2609:S2610"/>
    <mergeCell ref="T2609:T2610"/>
    <mergeCell ref="U2609:U2610"/>
    <mergeCell ref="B2585:AK2585"/>
    <mergeCell ref="B2588:C2588"/>
    <mergeCell ref="D2588:E2588"/>
    <mergeCell ref="B2589:C2589"/>
    <mergeCell ref="V2362:V2363"/>
    <mergeCell ref="W2362:W2363"/>
    <mergeCell ref="AD2377:AD2378"/>
    <mergeCell ref="AE2377:AE2378"/>
    <mergeCell ref="AF2377:AF2378"/>
    <mergeCell ref="B2371:AK2371"/>
    <mergeCell ref="B2339:AK2339"/>
    <mergeCell ref="D2341:F2341"/>
    <mergeCell ref="B2342:C2342"/>
    <mergeCell ref="D2342:E2342"/>
    <mergeCell ref="B2343:C2343"/>
    <mergeCell ref="D2343:Y2343"/>
    <mergeCell ref="B2344:C2346"/>
    <mergeCell ref="D2344:D2346"/>
    <mergeCell ref="B2335:C2335"/>
    <mergeCell ref="B2402:C2402"/>
    <mergeCell ref="B2580:C2580"/>
    <mergeCell ref="B2545:C2545"/>
    <mergeCell ref="S2393:S2394"/>
    <mergeCell ref="D2391:X2391"/>
    <mergeCell ref="B2336:C2336"/>
    <mergeCell ref="Q2377:Q2378"/>
    <mergeCell ref="R2377:R2378"/>
    <mergeCell ref="S2377:S2378"/>
    <mergeCell ref="B2399:C2399"/>
    <mergeCell ref="D2399:G2399"/>
    <mergeCell ref="W2393:W2394"/>
    <mergeCell ref="X2393:X2394"/>
    <mergeCell ref="Y2393:Y2394"/>
    <mergeCell ref="Z2393:Z2394"/>
    <mergeCell ref="AA2393:AA2394"/>
    <mergeCell ref="F2362:F2363"/>
    <mergeCell ref="L2393:L2394"/>
    <mergeCell ref="M2393:N2393"/>
    <mergeCell ref="O2393:O2394"/>
    <mergeCell ref="P2393:P2394"/>
    <mergeCell ref="Q2393:Q2394"/>
    <mergeCell ref="R2393:R2394"/>
    <mergeCell ref="R2345:R2346"/>
    <mergeCell ref="V2345:V2346"/>
    <mergeCell ref="W2345:W2346"/>
    <mergeCell ref="X2345:X2346"/>
    <mergeCell ref="Y2345:Y2346"/>
    <mergeCell ref="J2345:J2346"/>
    <mergeCell ref="K2345:K2346"/>
    <mergeCell ref="B2350:C2350"/>
    <mergeCell ref="AF2393:AF2394"/>
    <mergeCell ref="AG2393:AG2394"/>
    <mergeCell ref="AH2393:AH2394"/>
    <mergeCell ref="B2379:C2379"/>
    <mergeCell ref="T2377:T2378"/>
    <mergeCell ref="U2377:U2378"/>
    <mergeCell ref="V2377:V2378"/>
    <mergeCell ref="W2377:W2378"/>
    <mergeCell ref="X2377:X2378"/>
    <mergeCell ref="Y2377:Y2378"/>
    <mergeCell ref="Z2377:Z2378"/>
    <mergeCell ref="AA2377:AA2378"/>
    <mergeCell ref="AB2377:AB2378"/>
    <mergeCell ref="AE2362:AE2363"/>
    <mergeCell ref="AF2362:AF2363"/>
    <mergeCell ref="O2362:O2363"/>
    <mergeCell ref="P2362:P2363"/>
    <mergeCell ref="Q2362:Q2363"/>
    <mergeCell ref="T2393:T2394"/>
    <mergeCell ref="U2393:U2394"/>
    <mergeCell ref="V2393:V2394"/>
    <mergeCell ref="D2390:E2390"/>
    <mergeCell ref="B2380:C2380"/>
    <mergeCell ref="B2381:C2381"/>
    <mergeCell ref="B2383:C2383"/>
    <mergeCell ref="D2383:G2383"/>
    <mergeCell ref="AC2377:AC2378"/>
    <mergeCell ref="AI2393:AI2394"/>
    <mergeCell ref="AJ2393:AJ2394"/>
    <mergeCell ref="B2395:C2395"/>
    <mergeCell ref="B2396:C2396"/>
    <mergeCell ref="B2397:C2397"/>
    <mergeCell ref="AB2393:AB2394"/>
    <mergeCell ref="AC2393:AC2394"/>
    <mergeCell ref="AD2393:AD2394"/>
    <mergeCell ref="AE2393:AE2394"/>
    <mergeCell ref="B2387:AK2387"/>
    <mergeCell ref="B2392:C2394"/>
    <mergeCell ref="D2392:D2394"/>
    <mergeCell ref="E2392:E2394"/>
    <mergeCell ref="F2392:R2392"/>
    <mergeCell ref="S2392:AC2392"/>
    <mergeCell ref="AD2392:AG2392"/>
    <mergeCell ref="AH2392:AJ2392"/>
    <mergeCell ref="F2393:F2394"/>
    <mergeCell ref="G2393:G2394"/>
    <mergeCell ref="H2393:H2394"/>
    <mergeCell ref="I2393:I2394"/>
    <mergeCell ref="J2393:J2394"/>
    <mergeCell ref="K2393:K2394"/>
    <mergeCell ref="O2377:O2378"/>
    <mergeCell ref="P2377:P2378"/>
    <mergeCell ref="B2368:C2368"/>
    <mergeCell ref="D2368:G2368"/>
    <mergeCell ref="AG2377:AG2378"/>
    <mergeCell ref="AH2377:AH2378"/>
    <mergeCell ref="AI2377:AI2378"/>
    <mergeCell ref="AJ2377:AJ2378"/>
    <mergeCell ref="AD2376:AG2376"/>
    <mergeCell ref="AH2376:AJ2376"/>
    <mergeCell ref="H2362:H2363"/>
    <mergeCell ref="I2362:I2363"/>
    <mergeCell ref="J2362:J2363"/>
    <mergeCell ref="D2373:F2373"/>
    <mergeCell ref="D2374:E2374"/>
    <mergeCell ref="D2375:Q2375"/>
    <mergeCell ref="B2400:C2400"/>
    <mergeCell ref="D2400:G2400"/>
    <mergeCell ref="B2390:C2390"/>
    <mergeCell ref="B2391:C2391"/>
    <mergeCell ref="B2376:C2378"/>
    <mergeCell ref="D2376:D2378"/>
    <mergeCell ref="E2376:E2378"/>
    <mergeCell ref="F2376:R2376"/>
    <mergeCell ref="S2376:AC2376"/>
    <mergeCell ref="F2377:F2378"/>
    <mergeCell ref="G2377:G2378"/>
    <mergeCell ref="H2377:H2378"/>
    <mergeCell ref="I2377:I2378"/>
    <mergeCell ref="J2377:J2378"/>
    <mergeCell ref="K2377:K2378"/>
    <mergeCell ref="L2377:L2378"/>
    <mergeCell ref="D2360:Y2360"/>
    <mergeCell ref="D2389:G2389"/>
    <mergeCell ref="B2384:C2384"/>
    <mergeCell ref="D2384:G2384"/>
    <mergeCell ref="B2356:AK2356"/>
    <mergeCell ref="B2359:C2359"/>
    <mergeCell ref="B2360:C2360"/>
    <mergeCell ref="B2361:C2363"/>
    <mergeCell ref="D2361:D2363"/>
    <mergeCell ref="E2361:E2363"/>
    <mergeCell ref="F2361:R2361"/>
    <mergeCell ref="S2361:AC2361"/>
    <mergeCell ref="AD2361:AG2361"/>
    <mergeCell ref="AH2361:AJ2361"/>
    <mergeCell ref="AJ2362:AJ2363"/>
    <mergeCell ref="B2364:C2364"/>
    <mergeCell ref="B2365:C2365"/>
    <mergeCell ref="B2367:C2367"/>
    <mergeCell ref="D2367:G2367"/>
    <mergeCell ref="X2362:X2363"/>
    <mergeCell ref="Y2362:Y2363"/>
    <mergeCell ref="Z2362:Z2363"/>
    <mergeCell ref="AA2362:AA2363"/>
    <mergeCell ref="AB2362:AB2363"/>
    <mergeCell ref="AC2362:AC2363"/>
    <mergeCell ref="R2362:R2363"/>
    <mergeCell ref="S2362:S2363"/>
    <mergeCell ref="T2362:T2363"/>
    <mergeCell ref="U2362:U2363"/>
    <mergeCell ref="B2374:C2374"/>
    <mergeCell ref="B2375:C2375"/>
    <mergeCell ref="M2377:N2377"/>
    <mergeCell ref="AJ2345:AJ2346"/>
    <mergeCell ref="B2347:C2347"/>
    <mergeCell ref="AG2362:AG2363"/>
    <mergeCell ref="AH2362:AH2363"/>
    <mergeCell ref="AI2362:AI2363"/>
    <mergeCell ref="B2348:C2348"/>
    <mergeCell ref="B2349:C2349"/>
    <mergeCell ref="B2352:C2352"/>
    <mergeCell ref="D2352:G2352"/>
    <mergeCell ref="B2353:C2353"/>
    <mergeCell ref="D2353:G2353"/>
    <mergeCell ref="Z2345:Z2346"/>
    <mergeCell ref="AA2345:AA2346"/>
    <mergeCell ref="AB2345:AB2346"/>
    <mergeCell ref="AC2345:AC2346"/>
    <mergeCell ref="AD2345:AD2346"/>
    <mergeCell ref="AE2345:AE2346"/>
    <mergeCell ref="AF2345:AF2346"/>
    <mergeCell ref="AG2345:AG2346"/>
    <mergeCell ref="AH2345:AH2346"/>
    <mergeCell ref="E2344:E2346"/>
    <mergeCell ref="F2344:R2344"/>
    <mergeCell ref="S2344:AC2344"/>
    <mergeCell ref="AD2344:AG2344"/>
    <mergeCell ref="AH2344:AJ2344"/>
    <mergeCell ref="F2345:F2346"/>
    <mergeCell ref="G2345:G2346"/>
    <mergeCell ref="H2345:H2346"/>
    <mergeCell ref="I2345:I2346"/>
    <mergeCell ref="AD2362:AD2363"/>
    <mergeCell ref="D2358:F2358"/>
    <mergeCell ref="D2359:E2359"/>
    <mergeCell ref="B2330:C2330"/>
    <mergeCell ref="B2333:C2333"/>
    <mergeCell ref="D2335:G2335"/>
    <mergeCell ref="D2336:G2336"/>
    <mergeCell ref="L2345:L2346"/>
    <mergeCell ref="M2345:N2345"/>
    <mergeCell ref="O2345:O2346"/>
    <mergeCell ref="S2345:S2346"/>
    <mergeCell ref="T2345:T2346"/>
    <mergeCell ref="U2345:U2346"/>
    <mergeCell ref="W2328:W2329"/>
    <mergeCell ref="X2328:X2329"/>
    <mergeCell ref="Y2328:Y2329"/>
    <mergeCell ref="Z2328:Z2329"/>
    <mergeCell ref="B2322:AK2322"/>
    <mergeCell ref="D2324:F2324"/>
    <mergeCell ref="B2325:C2325"/>
    <mergeCell ref="D2325:E2325"/>
    <mergeCell ref="B2326:C2326"/>
    <mergeCell ref="D2326:Y2326"/>
    <mergeCell ref="B2327:C2329"/>
    <mergeCell ref="B2331:C2331"/>
    <mergeCell ref="B2332:C2332"/>
    <mergeCell ref="AA2328:AA2329"/>
    <mergeCell ref="AB2328:AB2329"/>
    <mergeCell ref="AC2328:AC2329"/>
    <mergeCell ref="AD2328:AD2329"/>
    <mergeCell ref="AE2328:AE2329"/>
    <mergeCell ref="AF2328:AF2329"/>
    <mergeCell ref="AG2328:AG2329"/>
    <mergeCell ref="O2328:O2329"/>
    <mergeCell ref="AI2345:AI2346"/>
    <mergeCell ref="AH2328:AH2329"/>
    <mergeCell ref="AI2328:AI2329"/>
    <mergeCell ref="R2328:R2329"/>
    <mergeCell ref="S2328:S2329"/>
    <mergeCell ref="T2328:T2329"/>
    <mergeCell ref="U2328:U2329"/>
    <mergeCell ref="V2328:V2329"/>
    <mergeCell ref="P2328:P2329"/>
    <mergeCell ref="Q2328:Q2329"/>
    <mergeCell ref="D2327:D2329"/>
    <mergeCell ref="E2327:E2329"/>
    <mergeCell ref="F2327:R2327"/>
    <mergeCell ref="S2327:AC2327"/>
    <mergeCell ref="AD2327:AG2327"/>
    <mergeCell ref="AH2327:AJ2327"/>
    <mergeCell ref="F2328:F2329"/>
    <mergeCell ref="G2328:G2329"/>
    <mergeCell ref="H2328:H2329"/>
    <mergeCell ref="I2328:I2329"/>
    <mergeCell ref="J2328:J2329"/>
    <mergeCell ref="K2328:K2329"/>
    <mergeCell ref="L2328:L2329"/>
    <mergeCell ref="M2328:N2328"/>
    <mergeCell ref="AJ2328:AJ2329"/>
    <mergeCell ref="B2611:C2611"/>
    <mergeCell ref="B2614:C2614"/>
    <mergeCell ref="B2615:C2615"/>
    <mergeCell ref="B2617:C2617"/>
    <mergeCell ref="D2617:G2617"/>
    <mergeCell ref="B2618:C2618"/>
    <mergeCell ref="B2619:C2619"/>
    <mergeCell ref="D2619:G2619"/>
    <mergeCell ref="B2839:C2839"/>
    <mergeCell ref="B2840:C2840"/>
    <mergeCell ref="B2628:C2630"/>
    <mergeCell ref="D2628:D2630"/>
    <mergeCell ref="E2628:E2630"/>
    <mergeCell ref="F2628:R2628"/>
    <mergeCell ref="S2628:AC2628"/>
    <mergeCell ref="B2671:C2671"/>
    <mergeCell ref="B2672:C2672"/>
    <mergeCell ref="B2670:C2670"/>
    <mergeCell ref="B2638:C2638"/>
    <mergeCell ref="B2748:C2748"/>
    <mergeCell ref="W2629:W2630"/>
    <mergeCell ref="X2629:X2630"/>
    <mergeCell ref="Y2629:Y2630"/>
    <mergeCell ref="Z2629:Z2630"/>
    <mergeCell ref="AA2629:AA2630"/>
    <mergeCell ref="AB2629:AB2630"/>
    <mergeCell ref="B2622:AK2622"/>
    <mergeCell ref="B2625:C2625"/>
    <mergeCell ref="D2625:E2625"/>
    <mergeCell ref="B2626:C2626"/>
    <mergeCell ref="J2629:J2630"/>
    <mergeCell ref="AD2628:AG2628"/>
    <mergeCell ref="B2413:C2413"/>
    <mergeCell ref="B2414:C2414"/>
    <mergeCell ref="B2415:C2415"/>
    <mergeCell ref="B2416:C2416"/>
    <mergeCell ref="B2417:C2417"/>
    <mergeCell ref="B2418:C2418"/>
    <mergeCell ref="B2419:C2419"/>
    <mergeCell ref="B2420:C2420"/>
    <mergeCell ref="B2421:C2421"/>
    <mergeCell ref="J2609:J2610"/>
    <mergeCell ref="K2609:K2610"/>
    <mergeCell ref="L2609:L2610"/>
    <mergeCell ref="D2438:F2438"/>
    <mergeCell ref="B2439:C2439"/>
    <mergeCell ref="D2439:E2439"/>
    <mergeCell ref="I2443:I2444"/>
    <mergeCell ref="J2443:J2444"/>
    <mergeCell ref="K2443:K2444"/>
    <mergeCell ref="L2443:L2444"/>
    <mergeCell ref="B2479:C2479"/>
    <mergeCell ref="D2479:G2479"/>
    <mergeCell ref="B2480:C2480"/>
    <mergeCell ref="B2481:C2481"/>
    <mergeCell ref="D2481:G2481"/>
    <mergeCell ref="D2480:G2480"/>
    <mergeCell ref="B2484:AK2484"/>
    <mergeCell ref="D2486:F2486"/>
    <mergeCell ref="Z2609:Z2610"/>
    <mergeCell ref="B2602:AK2602"/>
    <mergeCell ref="B2605:C2605"/>
    <mergeCell ref="AH2609:AH2610"/>
    <mergeCell ref="AI2609:AI2610"/>
    <mergeCell ref="AH2628:AJ2628"/>
    <mergeCell ref="Y2410:Y2411"/>
    <mergeCell ref="Z2410:Z2411"/>
    <mergeCell ref="AA2410:AA2411"/>
    <mergeCell ref="AB2410:AB2411"/>
    <mergeCell ref="AC2410:AC2411"/>
    <mergeCell ref="AD2410:AD2411"/>
    <mergeCell ref="AE2410:AE2411"/>
    <mergeCell ref="AF2410:AF2411"/>
    <mergeCell ref="AG2410:AG2411"/>
    <mergeCell ref="AH2410:AH2411"/>
    <mergeCell ref="AI2410:AI2411"/>
    <mergeCell ref="B2436:AK2436"/>
    <mergeCell ref="B2440:C2440"/>
    <mergeCell ref="D2440:K2440"/>
    <mergeCell ref="B2441:C2441"/>
    <mergeCell ref="D2441:Q2441"/>
    <mergeCell ref="B2442:C2444"/>
    <mergeCell ref="D2442:D2444"/>
    <mergeCell ref="E2442:E2444"/>
    <mergeCell ref="F2442:R2442"/>
    <mergeCell ref="S2442:AC2442"/>
    <mergeCell ref="AD2442:AG2442"/>
    <mergeCell ref="AH2442:AJ2442"/>
    <mergeCell ref="F2443:F2444"/>
    <mergeCell ref="G2443:G2444"/>
    <mergeCell ref="H2443:H2444"/>
    <mergeCell ref="B2412:C2412"/>
    <mergeCell ref="B2422:C2422"/>
    <mergeCell ref="B2423:C2423"/>
    <mergeCell ref="B2433:C2433"/>
    <mergeCell ref="Q2410:Q2411"/>
    <mergeCell ref="B2403:AK2403"/>
    <mergeCell ref="D2405:F2405"/>
    <mergeCell ref="B2406:C2406"/>
    <mergeCell ref="D2406:E2406"/>
    <mergeCell ref="B2407:C2407"/>
    <mergeCell ref="D2407:K2407"/>
    <mergeCell ref="B2408:C2408"/>
    <mergeCell ref="D2408:Q2408"/>
    <mergeCell ref="B2409:C2411"/>
    <mergeCell ref="D2409:D2411"/>
    <mergeCell ref="E2409:E2411"/>
    <mergeCell ref="F2409:R2409"/>
    <mergeCell ref="S2409:AC2409"/>
    <mergeCell ref="AD2409:AG2409"/>
    <mergeCell ref="AH2409:AJ2409"/>
    <mergeCell ref="F2410:F2411"/>
    <mergeCell ref="AJ2410:AJ2411"/>
    <mergeCell ref="S2410:S2411"/>
    <mergeCell ref="T2410:T2411"/>
    <mergeCell ref="U2410:U2411"/>
    <mergeCell ref="V2410:V2411"/>
    <mergeCell ref="W2410:W2411"/>
    <mergeCell ref="X2410:X2411"/>
    <mergeCell ref="G2410:G2411"/>
    <mergeCell ref="H2410:H2411"/>
    <mergeCell ref="I2410:I2411"/>
    <mergeCell ref="J2410:J2411"/>
    <mergeCell ref="K2410:K2411"/>
    <mergeCell ref="L2410:L2411"/>
    <mergeCell ref="M2410:N2410"/>
    <mergeCell ref="O2410:O2411"/>
    <mergeCell ref="P2410:P2411"/>
    <mergeCell ref="R2410:R2411"/>
    <mergeCell ref="O2443:O2444"/>
    <mergeCell ref="P2443:P2444"/>
    <mergeCell ref="Q2443:Q2444"/>
    <mergeCell ref="R2443:R2444"/>
    <mergeCell ref="S2443:S2444"/>
    <mergeCell ref="T2443:T2444"/>
    <mergeCell ref="U2443:U2444"/>
    <mergeCell ref="V2443:V2444"/>
    <mergeCell ref="W2443:W2444"/>
    <mergeCell ref="X2443:X2444"/>
    <mergeCell ref="Y2443:Y2444"/>
    <mergeCell ref="Z2443:Z2444"/>
    <mergeCell ref="AA2443:AA2444"/>
    <mergeCell ref="AB2443:AB2444"/>
    <mergeCell ref="AC2443:AC2444"/>
    <mergeCell ref="AD2443:AD2444"/>
    <mergeCell ref="B2424:C2424"/>
    <mergeCell ref="B2425:C2425"/>
    <mergeCell ref="B2426:C2426"/>
    <mergeCell ref="B2427:C2427"/>
    <mergeCell ref="B2428:C2428"/>
    <mergeCell ref="B2429:C2429"/>
    <mergeCell ref="D2432:G2432"/>
    <mergeCell ref="B2431:C2431"/>
    <mergeCell ref="D2431:G2431"/>
    <mergeCell ref="B2432:C2432"/>
    <mergeCell ref="D2433:G2433"/>
    <mergeCell ref="AE2443:AE2444"/>
    <mergeCell ref="AF2443:AF2444"/>
    <mergeCell ref="AG2443:AG2444"/>
    <mergeCell ref="AH2443:AH2444"/>
    <mergeCell ref="AI2443:AI2444"/>
    <mergeCell ref="AJ2443:AJ2444"/>
    <mergeCell ref="M2443:N2443"/>
    <mergeCell ref="B2445:C2445"/>
    <mergeCell ref="B2455:C2455"/>
    <mergeCell ref="D2455:G2455"/>
    <mergeCell ref="AF2467:AF2468"/>
    <mergeCell ref="AG2467:AG2468"/>
    <mergeCell ref="B2456:C2456"/>
    <mergeCell ref="B2457:C2457"/>
    <mergeCell ref="D2457:G2457"/>
    <mergeCell ref="B2452:C2452"/>
    <mergeCell ref="B2453:C2453"/>
    <mergeCell ref="D2456:G2456"/>
    <mergeCell ref="B2460:AK2460"/>
    <mergeCell ref="D2462:F2462"/>
    <mergeCell ref="B2463:C2463"/>
    <mergeCell ref="D2463:E2463"/>
    <mergeCell ref="B2464:C2464"/>
    <mergeCell ref="D2464:K2464"/>
    <mergeCell ref="B2465:C2465"/>
    <mergeCell ref="D2465:Q2465"/>
    <mergeCell ref="B2466:C2468"/>
    <mergeCell ref="D2466:D2468"/>
    <mergeCell ref="E2466:E2468"/>
    <mergeCell ref="F2466:R2466"/>
    <mergeCell ref="S2466:AC2466"/>
    <mergeCell ref="AD2466:AG2466"/>
    <mergeCell ref="AH2466:AJ2466"/>
    <mergeCell ref="F2467:F2468"/>
    <mergeCell ref="G2467:G2468"/>
    <mergeCell ref="H2467:H2468"/>
    <mergeCell ref="I2467:I2468"/>
    <mergeCell ref="J2467:J2468"/>
    <mergeCell ref="K2467:K2468"/>
    <mergeCell ref="L2467:L2468"/>
    <mergeCell ref="M2467:N2467"/>
    <mergeCell ref="AH2467:AH2468"/>
    <mergeCell ref="AI2467:AI2468"/>
    <mergeCell ref="AJ2467:AJ2468"/>
    <mergeCell ref="O2467:O2468"/>
    <mergeCell ref="P2467:P2468"/>
    <mergeCell ref="B2469:C2469"/>
    <mergeCell ref="B2477:C2477"/>
    <mergeCell ref="B2476:C2476"/>
    <mergeCell ref="B2487:C2487"/>
    <mergeCell ref="D2487:E2487"/>
    <mergeCell ref="Q2467:Q2468"/>
    <mergeCell ref="R2467:R2468"/>
    <mergeCell ref="S2467:S2468"/>
    <mergeCell ref="T2467:T2468"/>
    <mergeCell ref="U2467:U2468"/>
    <mergeCell ref="V2467:V2468"/>
    <mergeCell ref="W2467:W2468"/>
    <mergeCell ref="X2467:X2468"/>
    <mergeCell ref="Y2467:Y2468"/>
    <mergeCell ref="Z2467:Z2468"/>
    <mergeCell ref="AA2467:AA2468"/>
    <mergeCell ref="AB2467:AB2468"/>
    <mergeCell ref="AC2467:AC2468"/>
    <mergeCell ref="AD2467:AD2468"/>
    <mergeCell ref="AE2467:AE2468"/>
    <mergeCell ref="AC2491:AC2492"/>
    <mergeCell ref="AD2491:AD2492"/>
    <mergeCell ref="AE2491:AE2492"/>
    <mergeCell ref="AF2491:AF2492"/>
    <mergeCell ref="AG2491:AG2492"/>
    <mergeCell ref="AH2491:AH2492"/>
    <mergeCell ref="AI2491:AI2492"/>
    <mergeCell ref="AJ2491:AJ2492"/>
    <mergeCell ref="B2493:C2493"/>
    <mergeCell ref="B2495:C2495"/>
    <mergeCell ref="D2495:G2495"/>
    <mergeCell ref="B2496:C2496"/>
    <mergeCell ref="B2497:C2497"/>
    <mergeCell ref="D2497:G2497"/>
    <mergeCell ref="D2496:G2496"/>
    <mergeCell ref="B2488:C2488"/>
    <mergeCell ref="D2488:K2488"/>
    <mergeCell ref="B2489:C2489"/>
    <mergeCell ref="D2489:Q2489"/>
    <mergeCell ref="B2490:C2492"/>
    <mergeCell ref="D2490:D2492"/>
    <mergeCell ref="E2490:E2492"/>
    <mergeCell ref="F2490:R2490"/>
    <mergeCell ref="S2490:AC2490"/>
    <mergeCell ref="AD2490:AG2490"/>
    <mergeCell ref="AH2490:AJ2490"/>
    <mergeCell ref="F2491:F2492"/>
    <mergeCell ref="G2491:G2492"/>
    <mergeCell ref="H2491:H2492"/>
    <mergeCell ref="I2491:I2492"/>
    <mergeCell ref="J2491:J2492"/>
    <mergeCell ref="K2491:K2492"/>
    <mergeCell ref="G2507:G2508"/>
    <mergeCell ref="H2507:H2508"/>
    <mergeCell ref="I2507:I2508"/>
    <mergeCell ref="J2507:J2508"/>
    <mergeCell ref="K2507:K2508"/>
    <mergeCell ref="L2507:L2508"/>
    <mergeCell ref="M2507:N2507"/>
    <mergeCell ref="O2507:O2508"/>
    <mergeCell ref="P2507:P2508"/>
    <mergeCell ref="Q2507:Q2508"/>
    <mergeCell ref="R2507:R2508"/>
    <mergeCell ref="S2507:S2508"/>
    <mergeCell ref="T2507:T2508"/>
    <mergeCell ref="U2507:U2508"/>
    <mergeCell ref="V2507:V2508"/>
    <mergeCell ref="W2507:W2508"/>
    <mergeCell ref="AB2491:AB2492"/>
    <mergeCell ref="L2491:L2492"/>
    <mergeCell ref="M2491:N2491"/>
    <mergeCell ref="O2491:O2492"/>
    <mergeCell ref="P2491:P2492"/>
    <mergeCell ref="Q2491:Q2492"/>
    <mergeCell ref="R2491:R2492"/>
    <mergeCell ref="S2491:S2492"/>
    <mergeCell ref="T2491:T2492"/>
    <mergeCell ref="U2491:U2492"/>
    <mergeCell ref="V2491:V2492"/>
    <mergeCell ref="W2491:W2492"/>
    <mergeCell ref="X2491:X2492"/>
    <mergeCell ref="Y2491:Y2492"/>
    <mergeCell ref="Z2491:Z2492"/>
    <mergeCell ref="AA2491:AA2492"/>
    <mergeCell ref="X2507:X2508"/>
    <mergeCell ref="Y2507:Y2508"/>
    <mergeCell ref="Z2507:Z2508"/>
    <mergeCell ref="AA2507:AA2508"/>
    <mergeCell ref="AB2507:AB2508"/>
    <mergeCell ref="AC2507:AC2508"/>
    <mergeCell ref="AD2507:AD2508"/>
    <mergeCell ref="AE2507:AE2508"/>
    <mergeCell ref="AF2507:AF2508"/>
    <mergeCell ref="AG2507:AG2508"/>
    <mergeCell ref="AH2507:AH2508"/>
    <mergeCell ref="AI2507:AI2508"/>
    <mergeCell ref="AJ2507:AJ2508"/>
    <mergeCell ref="B2509:C2509"/>
    <mergeCell ref="B2511:C2511"/>
    <mergeCell ref="D2511:G2511"/>
    <mergeCell ref="B2500:AK2500"/>
    <mergeCell ref="D2502:F2502"/>
    <mergeCell ref="B2503:C2503"/>
    <mergeCell ref="D2503:E2503"/>
    <mergeCell ref="B2504:C2504"/>
    <mergeCell ref="D2504:K2504"/>
    <mergeCell ref="B2505:C2505"/>
    <mergeCell ref="D2505:Q2505"/>
    <mergeCell ref="B2506:C2508"/>
    <mergeCell ref="D2506:D2508"/>
    <mergeCell ref="E2506:E2508"/>
    <mergeCell ref="F2506:R2506"/>
    <mergeCell ref="S2506:AC2506"/>
    <mergeCell ref="AD2506:AG2506"/>
    <mergeCell ref="AH2506:AJ2506"/>
    <mergeCell ref="F2507:F2508"/>
    <mergeCell ref="AF2523:AF2524"/>
    <mergeCell ref="AG2523:AG2524"/>
    <mergeCell ref="Q2523:Q2524"/>
    <mergeCell ref="R2523:R2524"/>
    <mergeCell ref="S2523:S2524"/>
    <mergeCell ref="AH2523:AH2524"/>
    <mergeCell ref="AI2523:AI2524"/>
    <mergeCell ref="AJ2523:AJ2524"/>
    <mergeCell ref="B2512:C2512"/>
    <mergeCell ref="B2513:C2513"/>
    <mergeCell ref="D2513:G2513"/>
    <mergeCell ref="D2512:G2512"/>
    <mergeCell ref="B2516:AK2516"/>
    <mergeCell ref="D2518:F2518"/>
    <mergeCell ref="B2519:C2519"/>
    <mergeCell ref="D2519:E2519"/>
    <mergeCell ref="B2520:C2520"/>
    <mergeCell ref="D2520:K2520"/>
    <mergeCell ref="B2521:C2521"/>
    <mergeCell ref="D2521:Q2521"/>
    <mergeCell ref="B2522:C2524"/>
    <mergeCell ref="D2522:D2524"/>
    <mergeCell ref="E2522:E2524"/>
    <mergeCell ref="F2522:R2522"/>
    <mergeCell ref="S2522:AC2522"/>
    <mergeCell ref="AD2522:AG2522"/>
    <mergeCell ref="AH2522:AJ2522"/>
    <mergeCell ref="F2523:F2524"/>
    <mergeCell ref="G2523:G2524"/>
    <mergeCell ref="H2523:H2524"/>
    <mergeCell ref="I2523:I2524"/>
    <mergeCell ref="J2523:J2524"/>
    <mergeCell ref="B2539:C2539"/>
    <mergeCell ref="B2540:C2540"/>
    <mergeCell ref="D2545:G2545"/>
    <mergeCell ref="T2523:T2524"/>
    <mergeCell ref="U2523:U2524"/>
    <mergeCell ref="V2523:V2524"/>
    <mergeCell ref="W2523:W2524"/>
    <mergeCell ref="X2523:X2524"/>
    <mergeCell ref="Y2523:Y2524"/>
    <mergeCell ref="Z2523:Z2524"/>
    <mergeCell ref="AA2523:AA2524"/>
    <mergeCell ref="AB2523:AB2524"/>
    <mergeCell ref="AC2523:AC2524"/>
    <mergeCell ref="AD2523:AD2524"/>
    <mergeCell ref="AE2523:AE2524"/>
    <mergeCell ref="K2523:K2524"/>
    <mergeCell ref="L2523:L2524"/>
    <mergeCell ref="M2523:N2523"/>
    <mergeCell ref="O2523:O2524"/>
    <mergeCell ref="P2523:P2524"/>
    <mergeCell ref="P2556:P2557"/>
    <mergeCell ref="Q2556:Q2557"/>
    <mergeCell ref="R2556:R2557"/>
    <mergeCell ref="S2556:S2557"/>
    <mergeCell ref="T2556:T2557"/>
    <mergeCell ref="U2556:U2557"/>
    <mergeCell ref="V2556:V2557"/>
    <mergeCell ref="W2556:W2557"/>
    <mergeCell ref="X2556:X2557"/>
    <mergeCell ref="Y2556:Y2557"/>
    <mergeCell ref="B2549:AK2549"/>
    <mergeCell ref="D2551:F2551"/>
    <mergeCell ref="B2525:C2525"/>
    <mergeCell ref="B2541:C2541"/>
    <mergeCell ref="B2542:C2542"/>
    <mergeCell ref="B2544:C2544"/>
    <mergeCell ref="D2544:G2544"/>
    <mergeCell ref="B2546:C2546"/>
    <mergeCell ref="D2546:G2546"/>
    <mergeCell ref="B2526:C2526"/>
    <mergeCell ref="B2527:C2527"/>
    <mergeCell ref="B2528:C2528"/>
    <mergeCell ref="B2529:C2529"/>
    <mergeCell ref="B2530:C2530"/>
    <mergeCell ref="B2531:C2531"/>
    <mergeCell ref="B2532:C2532"/>
    <mergeCell ref="B2533:C2533"/>
    <mergeCell ref="B2534:C2534"/>
    <mergeCell ref="B2535:C2535"/>
    <mergeCell ref="B2536:C2536"/>
    <mergeCell ref="B2537:C2537"/>
    <mergeCell ref="B2538:C2538"/>
    <mergeCell ref="AG2556:AG2557"/>
    <mergeCell ref="AH2556:AH2557"/>
    <mergeCell ref="AI2556:AI2557"/>
    <mergeCell ref="AJ2556:AJ2557"/>
    <mergeCell ref="B2558:C2558"/>
    <mergeCell ref="B2559:C2559"/>
    <mergeCell ref="B2560:C2560"/>
    <mergeCell ref="B2562:C2562"/>
    <mergeCell ref="D2562:G2562"/>
    <mergeCell ref="B2563:C2563"/>
    <mergeCell ref="B2552:C2552"/>
    <mergeCell ref="D2552:E2552"/>
    <mergeCell ref="B2553:C2553"/>
    <mergeCell ref="D2553:K2553"/>
    <mergeCell ref="B2554:C2554"/>
    <mergeCell ref="D2554:Q2554"/>
    <mergeCell ref="B2555:C2557"/>
    <mergeCell ref="D2555:D2557"/>
    <mergeCell ref="E2555:E2557"/>
    <mergeCell ref="F2555:R2555"/>
    <mergeCell ref="S2555:AC2555"/>
    <mergeCell ref="AD2555:AG2555"/>
    <mergeCell ref="AH2555:AJ2555"/>
    <mergeCell ref="F2556:F2557"/>
    <mergeCell ref="G2556:G2557"/>
    <mergeCell ref="H2556:H2557"/>
    <mergeCell ref="I2556:I2557"/>
    <mergeCell ref="J2556:J2557"/>
    <mergeCell ref="K2556:K2557"/>
    <mergeCell ref="L2556:L2557"/>
    <mergeCell ref="M2556:N2556"/>
    <mergeCell ref="O2556:O2557"/>
    <mergeCell ref="D2563:G2563"/>
    <mergeCell ref="Z2556:Z2557"/>
    <mergeCell ref="AA2556:AA2557"/>
    <mergeCell ref="AB2556:AB2557"/>
    <mergeCell ref="AC2556:AC2557"/>
    <mergeCell ref="AD2556:AD2557"/>
    <mergeCell ref="AE2556:AE2557"/>
    <mergeCell ref="AF2556:AF2557"/>
    <mergeCell ref="B2582:C2582"/>
    <mergeCell ref="D2582:G2582"/>
    <mergeCell ref="F2574:F2575"/>
    <mergeCell ref="G2574:G2575"/>
    <mergeCell ref="H2574:H2575"/>
    <mergeCell ref="I2574:I2575"/>
    <mergeCell ref="J2574:J2575"/>
    <mergeCell ref="K2574:K2575"/>
    <mergeCell ref="L2574:L2575"/>
    <mergeCell ref="M2574:N2574"/>
    <mergeCell ref="O2574:O2575"/>
    <mergeCell ref="P2574:P2575"/>
    <mergeCell ref="Q2574:Q2575"/>
    <mergeCell ref="B2577:C2577"/>
    <mergeCell ref="B2564:C2564"/>
    <mergeCell ref="D2564:G2564"/>
    <mergeCell ref="B2567:AK2567"/>
    <mergeCell ref="D2569:F2569"/>
    <mergeCell ref="B2570:C2570"/>
    <mergeCell ref="D2570:E2570"/>
    <mergeCell ref="B2571:C2571"/>
    <mergeCell ref="D2571:K2571"/>
    <mergeCell ref="B2572:C2572"/>
    <mergeCell ref="D2572:Q2572"/>
    <mergeCell ref="AJ2574:AJ2575"/>
    <mergeCell ref="B2576:C2576"/>
    <mergeCell ref="S2574:S2575"/>
    <mergeCell ref="T2574:T2575"/>
    <mergeCell ref="U2574:U2575"/>
    <mergeCell ref="D2581:G2581"/>
    <mergeCell ref="B2578:C2578"/>
    <mergeCell ref="D2580:G2580"/>
    <mergeCell ref="B2581:C2581"/>
    <mergeCell ref="V2574:V2575"/>
    <mergeCell ref="W2574:W2575"/>
    <mergeCell ref="X2574:X2575"/>
    <mergeCell ref="Y2574:Y2575"/>
    <mergeCell ref="Z2574:Z2575"/>
    <mergeCell ref="AA2574:AA2575"/>
    <mergeCell ref="AB2574:AB2575"/>
    <mergeCell ref="AC2574:AC2575"/>
    <mergeCell ref="AD2574:AD2575"/>
    <mergeCell ref="AE2574:AE2575"/>
    <mergeCell ref="AF2574:AF2575"/>
    <mergeCell ref="AG2574:AG2575"/>
    <mergeCell ref="AH2574:AH2575"/>
    <mergeCell ref="AI2574:AI2575"/>
    <mergeCell ref="B2573:C2575"/>
    <mergeCell ref="D2573:D2575"/>
    <mergeCell ref="E2573:E2575"/>
    <mergeCell ref="F2573:R2573"/>
    <mergeCell ref="S2573:AC2573"/>
    <mergeCell ref="AD2573:AG2573"/>
    <mergeCell ref="AH2573:AJ2573"/>
    <mergeCell ref="R2574:R2575"/>
    <mergeCell ref="B2292:C2292"/>
    <mergeCell ref="B2293:C2293"/>
    <mergeCell ref="D2290:F2290"/>
    <mergeCell ref="B2291:C2291"/>
    <mergeCell ref="D2291:E2291"/>
    <mergeCell ref="D2292:K2292"/>
    <mergeCell ref="D2293:Q2293"/>
    <mergeCell ref="B2294:C2296"/>
    <mergeCell ref="D2294:D2296"/>
    <mergeCell ref="E2294:E2296"/>
    <mergeCell ref="F2294:R2294"/>
    <mergeCell ref="S2294:AC2294"/>
    <mergeCell ref="D2303:G2303"/>
    <mergeCell ref="Z2313:Z2314"/>
    <mergeCell ref="AA2313:AA2314"/>
    <mergeCell ref="AB2313:AB2314"/>
    <mergeCell ref="AC2313:AC2314"/>
    <mergeCell ref="J2295:J2296"/>
    <mergeCell ref="K2295:K2296"/>
    <mergeCell ref="L2295:L2296"/>
    <mergeCell ref="B2297:C2297"/>
    <mergeCell ref="B2301:C2301"/>
    <mergeCell ref="D2301:G2301"/>
    <mergeCell ref="B2318:C2318"/>
    <mergeCell ref="B2319:C2319"/>
    <mergeCell ref="D2319:G2319"/>
    <mergeCell ref="B2306:AK2306"/>
    <mergeCell ref="D2308:F2308"/>
    <mergeCell ref="B2309:C2309"/>
    <mergeCell ref="D2309:E2309"/>
    <mergeCell ref="B2310:C2310"/>
    <mergeCell ref="D2310:K2310"/>
    <mergeCell ref="B2311:C2311"/>
    <mergeCell ref="D2311:Q2311"/>
    <mergeCell ref="B2312:C2314"/>
    <mergeCell ref="D2312:D2314"/>
    <mergeCell ref="E2312:E2314"/>
    <mergeCell ref="F2312:R2312"/>
    <mergeCell ref="S2312:AC2312"/>
    <mergeCell ref="AD2312:AG2312"/>
    <mergeCell ref="AH2312:AJ2312"/>
    <mergeCell ref="F2313:F2314"/>
    <mergeCell ref="G2313:G2314"/>
    <mergeCell ref="H2313:H2314"/>
    <mergeCell ref="I2313:I2314"/>
    <mergeCell ref="J2313:J2314"/>
    <mergeCell ref="K2313:K2314"/>
    <mergeCell ref="L2313:L2314"/>
    <mergeCell ref="M2313:N2313"/>
    <mergeCell ref="O2313:O2314"/>
    <mergeCell ref="P2313:P2314"/>
    <mergeCell ref="Q2313:Q2314"/>
    <mergeCell ref="R2313:R2314"/>
    <mergeCell ref="S2313:S2314"/>
    <mergeCell ref="AD2295:AD2296"/>
    <mergeCell ref="AI2313:AI2314"/>
    <mergeCell ref="AJ2313:AJ2314"/>
    <mergeCell ref="B2315:C2315"/>
    <mergeCell ref="B2317:C2317"/>
    <mergeCell ref="D2317:G2317"/>
    <mergeCell ref="T2313:T2314"/>
    <mergeCell ref="AD2313:AD2314"/>
    <mergeCell ref="AE2313:AE2314"/>
    <mergeCell ref="AF2313:AF2314"/>
    <mergeCell ref="AG2313:AG2314"/>
    <mergeCell ref="AH2313:AH2314"/>
    <mergeCell ref="U2313:U2314"/>
    <mergeCell ref="V2313:V2314"/>
    <mergeCell ref="W2313:W2314"/>
    <mergeCell ref="X2313:X2314"/>
    <mergeCell ref="Y2313:Y2314"/>
    <mergeCell ref="B2299:C2299"/>
    <mergeCell ref="T2295:T2296"/>
    <mergeCell ref="U2295:U2296"/>
    <mergeCell ref="V2295:V2296"/>
    <mergeCell ref="W2295:W2296"/>
    <mergeCell ref="X2295:X2296"/>
    <mergeCell ref="Y2295:Y2296"/>
    <mergeCell ref="Z2295:Z2296"/>
    <mergeCell ref="AA2295:AA2296"/>
    <mergeCell ref="AB2295:AB2296"/>
    <mergeCell ref="AC2295:AC2296"/>
    <mergeCell ref="AE2277:AE2278"/>
    <mergeCell ref="Y2277:Y2278"/>
    <mergeCell ref="AD2294:AG2294"/>
    <mergeCell ref="AH2294:AJ2294"/>
    <mergeCell ref="F2295:F2296"/>
    <mergeCell ref="G2295:G2296"/>
    <mergeCell ref="H2295:H2296"/>
    <mergeCell ref="I2295:I2296"/>
    <mergeCell ref="AE2295:AE2296"/>
    <mergeCell ref="AF2295:AF2296"/>
    <mergeCell ref="AG2295:AG2296"/>
    <mergeCell ref="AH2295:AH2296"/>
    <mergeCell ref="AI2295:AI2296"/>
    <mergeCell ref="AJ2295:AJ2296"/>
    <mergeCell ref="B2302:C2302"/>
    <mergeCell ref="B2303:C2303"/>
    <mergeCell ref="D2284:G2284"/>
    <mergeCell ref="B2288:AK2288"/>
    <mergeCell ref="Z2277:Z2278"/>
    <mergeCell ref="AA2277:AA2278"/>
    <mergeCell ref="B2279:C2279"/>
    <mergeCell ref="M2295:N2295"/>
    <mergeCell ref="O2295:O2296"/>
    <mergeCell ref="P2295:P2296"/>
    <mergeCell ref="Q2295:Q2296"/>
    <mergeCell ref="R2295:R2296"/>
    <mergeCell ref="S2295:S2296"/>
    <mergeCell ref="AF2277:AF2278"/>
    <mergeCell ref="AG2277:AG2278"/>
    <mergeCell ref="AH2277:AH2278"/>
    <mergeCell ref="AI2277:AI2278"/>
    <mergeCell ref="AJ2277:AJ2278"/>
    <mergeCell ref="AD2277:AD2278"/>
    <mergeCell ref="B2265:C2265"/>
    <mergeCell ref="D2265:G2265"/>
    <mergeCell ref="B2266:C2266"/>
    <mergeCell ref="B2267:C2267"/>
    <mergeCell ref="D2267:G2267"/>
    <mergeCell ref="J2258:J2259"/>
    <mergeCell ref="K2258:K2259"/>
    <mergeCell ref="L2258:L2259"/>
    <mergeCell ref="M2258:N2258"/>
    <mergeCell ref="O2258:O2259"/>
    <mergeCell ref="P2258:P2259"/>
    <mergeCell ref="Q2258:Q2259"/>
    <mergeCell ref="R2258:R2259"/>
    <mergeCell ref="S2258:S2259"/>
    <mergeCell ref="B2262:C2262"/>
    <mergeCell ref="B2283:C2283"/>
    <mergeCell ref="D2283:G2283"/>
    <mergeCell ref="B2270:AK2270"/>
    <mergeCell ref="D2272:F2272"/>
    <mergeCell ref="D2273:E2273"/>
    <mergeCell ref="B2274:C2274"/>
    <mergeCell ref="D2274:K2274"/>
    <mergeCell ref="B2275:C2275"/>
    <mergeCell ref="D2275:Q2275"/>
    <mergeCell ref="J2277:J2278"/>
    <mergeCell ref="AD2276:AG2276"/>
    <mergeCell ref="AH2276:AJ2276"/>
    <mergeCell ref="F2277:F2278"/>
    <mergeCell ref="G2277:G2278"/>
    <mergeCell ref="H2277:H2278"/>
    <mergeCell ref="I2277:I2278"/>
    <mergeCell ref="B2260:C2260"/>
    <mergeCell ref="B2263:C2263"/>
    <mergeCell ref="B2276:C2278"/>
    <mergeCell ref="D2276:D2278"/>
    <mergeCell ref="E2276:E2278"/>
    <mergeCell ref="F2276:R2276"/>
    <mergeCell ref="S2276:AC2276"/>
    <mergeCell ref="Z2258:Z2259"/>
    <mergeCell ref="AA2258:AA2259"/>
    <mergeCell ref="AB2277:AB2278"/>
    <mergeCell ref="AC2277:AC2278"/>
    <mergeCell ref="B2248:C2248"/>
    <mergeCell ref="D2246:G2246"/>
    <mergeCell ref="B2247:C2247"/>
    <mergeCell ref="D2248:G2248"/>
    <mergeCell ref="H2258:H2259"/>
    <mergeCell ref="I2258:I2259"/>
    <mergeCell ref="B2273:C2273"/>
    <mergeCell ref="K2277:K2278"/>
    <mergeCell ref="L2277:L2278"/>
    <mergeCell ref="M2277:N2277"/>
    <mergeCell ref="O2277:O2278"/>
    <mergeCell ref="P2277:P2278"/>
    <mergeCell ref="Q2277:Q2278"/>
    <mergeCell ref="R2277:R2278"/>
    <mergeCell ref="S2277:S2278"/>
    <mergeCell ref="T2277:T2278"/>
    <mergeCell ref="U2277:U2278"/>
    <mergeCell ref="V2277:V2278"/>
    <mergeCell ref="W2277:W2278"/>
    <mergeCell ref="X2277:X2278"/>
    <mergeCell ref="K2235:K2236"/>
    <mergeCell ref="L2235:L2236"/>
    <mergeCell ref="B2281:C2281"/>
    <mergeCell ref="B2284:C2284"/>
    <mergeCell ref="B2285:C2285"/>
    <mergeCell ref="D2285:G2285"/>
    <mergeCell ref="B2251:AK2251"/>
    <mergeCell ref="D2253:F2253"/>
    <mergeCell ref="B2254:C2254"/>
    <mergeCell ref="D2254:E2254"/>
    <mergeCell ref="B2255:C2255"/>
    <mergeCell ref="D2255:K2255"/>
    <mergeCell ref="B2256:C2256"/>
    <mergeCell ref="D2256:Q2256"/>
    <mergeCell ref="B2257:C2259"/>
    <mergeCell ref="D2257:D2259"/>
    <mergeCell ref="E2257:E2259"/>
    <mergeCell ref="F2257:R2257"/>
    <mergeCell ref="S2257:AC2257"/>
    <mergeCell ref="AD2257:AG2257"/>
    <mergeCell ref="AH2257:AJ2257"/>
    <mergeCell ref="F2258:F2259"/>
    <mergeCell ref="G2258:G2259"/>
    <mergeCell ref="AB2258:AB2259"/>
    <mergeCell ref="AC2258:AC2259"/>
    <mergeCell ref="AD2258:AD2259"/>
    <mergeCell ref="AE2258:AE2259"/>
    <mergeCell ref="AF2258:AF2259"/>
    <mergeCell ref="AG2258:AG2259"/>
    <mergeCell ref="AH2258:AH2259"/>
    <mergeCell ref="AI2258:AI2259"/>
    <mergeCell ref="AJ2258:AJ2259"/>
    <mergeCell ref="W2235:W2236"/>
    <mergeCell ref="AJ2204:AJ2205"/>
    <mergeCell ref="T2258:T2259"/>
    <mergeCell ref="U2258:U2259"/>
    <mergeCell ref="V2258:V2259"/>
    <mergeCell ref="W2258:W2259"/>
    <mergeCell ref="X2258:X2259"/>
    <mergeCell ref="Y2258:Y2259"/>
    <mergeCell ref="AE2235:AE2236"/>
    <mergeCell ref="AF2235:AF2236"/>
    <mergeCell ref="AG2235:AG2236"/>
    <mergeCell ref="AH2235:AH2236"/>
    <mergeCell ref="AI2235:AI2236"/>
    <mergeCell ref="AJ2235:AJ2236"/>
    <mergeCell ref="B2232:C2232"/>
    <mergeCell ref="B2233:C2233"/>
    <mergeCell ref="B2231:C2231"/>
    <mergeCell ref="D2231:E2231"/>
    <mergeCell ref="D2232:K2232"/>
    <mergeCell ref="D2233:Q2233"/>
    <mergeCell ref="B2234:C2236"/>
    <mergeCell ref="D2234:D2236"/>
    <mergeCell ref="E2234:E2236"/>
    <mergeCell ref="F2234:R2234"/>
    <mergeCell ref="S2234:AC2234"/>
    <mergeCell ref="AD2234:AG2234"/>
    <mergeCell ref="AH2234:AJ2234"/>
    <mergeCell ref="F2235:F2236"/>
    <mergeCell ref="G2235:G2236"/>
    <mergeCell ref="H2235:H2236"/>
    <mergeCell ref="I2235:I2236"/>
    <mergeCell ref="J2235:J2236"/>
    <mergeCell ref="B2213:C2213"/>
    <mergeCell ref="B2214:C2214"/>
    <mergeCell ref="B2215:C2215"/>
    <mergeCell ref="B2220:C2220"/>
    <mergeCell ref="D2203:D2205"/>
    <mergeCell ref="U2181:U2182"/>
    <mergeCell ref="V2181:V2182"/>
    <mergeCell ref="X2235:X2236"/>
    <mergeCell ref="M2235:N2235"/>
    <mergeCell ref="O2235:O2236"/>
    <mergeCell ref="P2235:P2236"/>
    <mergeCell ref="Q2235:Q2236"/>
    <mergeCell ref="R2235:R2236"/>
    <mergeCell ref="Q2204:Q2205"/>
    <mergeCell ref="R2204:R2205"/>
    <mergeCell ref="S2204:S2205"/>
    <mergeCell ref="W2204:W2205"/>
    <mergeCell ref="X2204:X2205"/>
    <mergeCell ref="B2209:C2209"/>
    <mergeCell ref="B2228:AK2228"/>
    <mergeCell ref="D2230:F2230"/>
    <mergeCell ref="AD2204:AD2205"/>
    <mergeCell ref="Y2235:Y2236"/>
    <mergeCell ref="Z2235:Z2236"/>
    <mergeCell ref="AA2235:AA2236"/>
    <mergeCell ref="AB2235:AB2236"/>
    <mergeCell ref="AC2235:AC2236"/>
    <mergeCell ref="AD2235:AD2236"/>
    <mergeCell ref="S2235:S2236"/>
    <mergeCell ref="T2235:T2236"/>
    <mergeCell ref="U2235:U2236"/>
    <mergeCell ref="V2235:V2236"/>
    <mergeCell ref="B2206:C2206"/>
    <mergeCell ref="D2176:F2176"/>
    <mergeCell ref="B2177:C2177"/>
    <mergeCell ref="D2177:E2177"/>
    <mergeCell ref="B2178:C2178"/>
    <mergeCell ref="D2178:K2178"/>
    <mergeCell ref="B2179:C2179"/>
    <mergeCell ref="D2179:Q2179"/>
    <mergeCell ref="B2180:C2182"/>
    <mergeCell ref="D2180:D2182"/>
    <mergeCell ref="E2180:E2182"/>
    <mergeCell ref="F2180:R2180"/>
    <mergeCell ref="S2180:AC2180"/>
    <mergeCell ref="AD2180:AG2180"/>
    <mergeCell ref="AH2180:AJ2180"/>
    <mergeCell ref="F2181:F2182"/>
    <mergeCell ref="G2181:G2182"/>
    <mergeCell ref="I2181:I2182"/>
    <mergeCell ref="J2181:J2182"/>
    <mergeCell ref="K2181:K2182"/>
    <mergeCell ref="L2181:L2182"/>
    <mergeCell ref="M2181:N2181"/>
    <mergeCell ref="O2181:O2182"/>
    <mergeCell ref="Y2204:Y2205"/>
    <mergeCell ref="Z2204:Z2205"/>
    <mergeCell ref="AA2204:AA2205"/>
    <mergeCell ref="AB2204:AB2205"/>
    <mergeCell ref="AC2204:AC2205"/>
    <mergeCell ref="AD2181:AD2182"/>
    <mergeCell ref="AE2181:AE2182"/>
    <mergeCell ref="AE2204:AE2205"/>
    <mergeCell ref="AF2204:AF2205"/>
    <mergeCell ref="AG2204:AG2205"/>
    <mergeCell ref="AH2204:AH2205"/>
    <mergeCell ref="AI2204:AI2205"/>
    <mergeCell ref="E2203:E2205"/>
    <mergeCell ref="F2203:R2203"/>
    <mergeCell ref="S2203:AC2203"/>
    <mergeCell ref="AD2203:AG2203"/>
    <mergeCell ref="AH2203:AJ2203"/>
    <mergeCell ref="F2204:F2205"/>
    <mergeCell ref="G2204:G2205"/>
    <mergeCell ref="H2204:H2205"/>
    <mergeCell ref="I2204:I2205"/>
    <mergeCell ref="J2204:J2205"/>
    <mergeCell ref="K2204:K2205"/>
    <mergeCell ref="L2204:L2205"/>
    <mergeCell ref="M2204:N2204"/>
    <mergeCell ref="O2204:O2205"/>
    <mergeCell ref="P2204:P2205"/>
    <mergeCell ref="AF2181:AF2182"/>
    <mergeCell ref="AG2181:AG2182"/>
    <mergeCell ref="AH2181:AH2182"/>
    <mergeCell ref="AI2181:AI2182"/>
    <mergeCell ref="AJ2181:AJ2182"/>
    <mergeCell ref="B2194:C2194"/>
    <mergeCell ref="D2194:G2194"/>
    <mergeCell ref="B2192:C2192"/>
    <mergeCell ref="D2192:G2192"/>
    <mergeCell ref="W2181:W2182"/>
    <mergeCell ref="B2165:C2165"/>
    <mergeCell ref="X2181:X2182"/>
    <mergeCell ref="B2202:C2202"/>
    <mergeCell ref="B2203:C2205"/>
    <mergeCell ref="D2170:G2170"/>
    <mergeCell ref="Z2181:Z2182"/>
    <mergeCell ref="AA2181:AA2182"/>
    <mergeCell ref="AB2181:AB2182"/>
    <mergeCell ref="AC2181:AC2182"/>
    <mergeCell ref="P2181:P2182"/>
    <mergeCell ref="Q2181:Q2182"/>
    <mergeCell ref="R2181:R2182"/>
    <mergeCell ref="S2181:S2182"/>
    <mergeCell ref="T2181:T2182"/>
    <mergeCell ref="B2166:C2166"/>
    <mergeCell ref="Y2181:Y2182"/>
    <mergeCell ref="D2202:Q2202"/>
    <mergeCell ref="T2204:T2205"/>
    <mergeCell ref="U2204:U2205"/>
    <mergeCell ref="V2204:V2205"/>
    <mergeCell ref="H2181:H2182"/>
    <mergeCell ref="B2183:C2183"/>
    <mergeCell ref="B2170:C2170"/>
    <mergeCell ref="B2171:C2171"/>
    <mergeCell ref="D2171:G2171"/>
    <mergeCell ref="B2187:C2187"/>
    <mergeCell ref="B2188:C2188"/>
    <mergeCell ref="B2184:C2184"/>
    <mergeCell ref="B2185:C2185"/>
    <mergeCell ref="B2186:C2186"/>
    <mergeCell ref="B2189:C2189"/>
    <mergeCell ref="S2163:S2164"/>
    <mergeCell ref="T2163:T2164"/>
    <mergeCell ref="U2163:U2164"/>
    <mergeCell ref="V2163:V2164"/>
    <mergeCell ref="AA2163:AA2164"/>
    <mergeCell ref="B2190:C2190"/>
    <mergeCell ref="H2163:H2164"/>
    <mergeCell ref="I2163:I2164"/>
    <mergeCell ref="K2163:K2164"/>
    <mergeCell ref="L2163:L2164"/>
    <mergeCell ref="M2163:N2163"/>
    <mergeCell ref="O2163:O2164"/>
    <mergeCell ref="P2163:P2164"/>
    <mergeCell ref="Q2163:Q2164"/>
    <mergeCell ref="R2163:R2164"/>
    <mergeCell ref="B2174:AK2174"/>
    <mergeCell ref="W2163:W2164"/>
    <mergeCell ref="X2163:X2164"/>
    <mergeCell ref="Y2163:Y2164"/>
    <mergeCell ref="Z2163:Z2164"/>
    <mergeCell ref="B2167:C2167"/>
    <mergeCell ref="D2169:G2169"/>
    <mergeCell ref="J2163:J2164"/>
    <mergeCell ref="AE2147:AE2148"/>
    <mergeCell ref="AF2147:AF2148"/>
    <mergeCell ref="AG2147:AG2148"/>
    <mergeCell ref="AH2147:AH2148"/>
    <mergeCell ref="AI2147:AI2148"/>
    <mergeCell ref="AJ2147:AJ2148"/>
    <mergeCell ref="Q2147:Q2148"/>
    <mergeCell ref="R2147:R2148"/>
    <mergeCell ref="S2147:S2148"/>
    <mergeCell ref="T2147:T2148"/>
    <mergeCell ref="U2147:U2148"/>
    <mergeCell ref="M2147:N2147"/>
    <mergeCell ref="O2147:O2148"/>
    <mergeCell ref="P2147:P2148"/>
    <mergeCell ref="AC2163:AC2164"/>
    <mergeCell ref="AD2163:AD2164"/>
    <mergeCell ref="AE2163:AE2164"/>
    <mergeCell ref="AF2163:AF2164"/>
    <mergeCell ref="AI2163:AI2164"/>
    <mergeCell ref="AJ2163:AJ2164"/>
    <mergeCell ref="D2224:G2224"/>
    <mergeCell ref="AD2146:AG2146"/>
    <mergeCell ref="AH2146:AJ2146"/>
    <mergeCell ref="S2146:AC2146"/>
    <mergeCell ref="B2149:C2149"/>
    <mergeCell ref="V2147:V2148"/>
    <mergeCell ref="W2147:W2148"/>
    <mergeCell ref="X2147:X2148"/>
    <mergeCell ref="Y2147:Y2148"/>
    <mergeCell ref="Z2147:Z2148"/>
    <mergeCell ref="AA2147:AA2148"/>
    <mergeCell ref="AB2147:AB2148"/>
    <mergeCell ref="AC2147:AC2148"/>
    <mergeCell ref="AD2147:AD2148"/>
    <mergeCell ref="B2151:C2151"/>
    <mergeCell ref="D2151:G2151"/>
    <mergeCell ref="B2152:C2152"/>
    <mergeCell ref="B2153:C2153"/>
    <mergeCell ref="D2153:G2153"/>
    <mergeCell ref="B2146:C2148"/>
    <mergeCell ref="D2146:D2148"/>
    <mergeCell ref="E2146:E2148"/>
    <mergeCell ref="F2146:R2146"/>
    <mergeCell ref="D2152:G2152"/>
    <mergeCell ref="F2147:F2148"/>
    <mergeCell ref="G2147:G2148"/>
    <mergeCell ref="H2147:H2148"/>
    <mergeCell ref="I2147:I2148"/>
    <mergeCell ref="J2147:J2148"/>
    <mergeCell ref="K2147:K2148"/>
    <mergeCell ref="D2193:G2193"/>
    <mergeCell ref="B2193:C2193"/>
    <mergeCell ref="B2145:C2145"/>
    <mergeCell ref="B2140:AK2140"/>
    <mergeCell ref="D2142:F2142"/>
    <mergeCell ref="B2143:C2143"/>
    <mergeCell ref="D2143:E2143"/>
    <mergeCell ref="B2144:C2144"/>
    <mergeCell ref="D2144:K2144"/>
    <mergeCell ref="D2145:Q2145"/>
    <mergeCell ref="D2318:G2318"/>
    <mergeCell ref="B2298:C2298"/>
    <mergeCell ref="D2302:G2302"/>
    <mergeCell ref="B2280:C2280"/>
    <mergeCell ref="B2261:C2261"/>
    <mergeCell ref="D2266:G2266"/>
    <mergeCell ref="B2238:C2238"/>
    <mergeCell ref="B2239:C2239"/>
    <mergeCell ref="B2240:C2240"/>
    <mergeCell ref="B2241:C2241"/>
    <mergeCell ref="B2242:C2242"/>
    <mergeCell ref="B2243:C2243"/>
    <mergeCell ref="B2244:C2244"/>
    <mergeCell ref="D2247:G2247"/>
    <mergeCell ref="B2207:C2207"/>
    <mergeCell ref="B2208:C2208"/>
    <mergeCell ref="B2210:C2210"/>
    <mergeCell ref="B2211:C2211"/>
    <mergeCell ref="B2216:C2216"/>
    <mergeCell ref="B2217:C2217"/>
    <mergeCell ref="B2218:C2218"/>
    <mergeCell ref="AG2163:AG2164"/>
    <mergeCell ref="B2169:C2169"/>
    <mergeCell ref="B2219:C2219"/>
    <mergeCell ref="B2221:C2221"/>
    <mergeCell ref="R1844:R1845"/>
    <mergeCell ref="B2237:C2237"/>
    <mergeCell ref="B2246:C2246"/>
    <mergeCell ref="B2223:C2223"/>
    <mergeCell ref="D2223:G2223"/>
    <mergeCell ref="B2224:C2224"/>
    <mergeCell ref="B2225:C2225"/>
    <mergeCell ref="D2225:G2225"/>
    <mergeCell ref="B2212:C2212"/>
    <mergeCell ref="B2197:AK2197"/>
    <mergeCell ref="D2199:F2199"/>
    <mergeCell ref="B2200:C2200"/>
    <mergeCell ref="D2200:E2200"/>
    <mergeCell ref="B2156:AK2156"/>
    <mergeCell ref="D2158:F2158"/>
    <mergeCell ref="B2159:C2159"/>
    <mergeCell ref="D2159:E2159"/>
    <mergeCell ref="B2160:C2160"/>
    <mergeCell ref="D2160:K2160"/>
    <mergeCell ref="B2161:C2161"/>
    <mergeCell ref="D2161:Q2161"/>
    <mergeCell ref="B2162:C2164"/>
    <mergeCell ref="D2162:D2164"/>
    <mergeCell ref="E2162:E2164"/>
    <mergeCell ref="F2162:R2162"/>
    <mergeCell ref="S2162:AC2162"/>
    <mergeCell ref="AD2162:AG2162"/>
    <mergeCell ref="AH2162:AJ2162"/>
    <mergeCell ref="F2163:F2164"/>
    <mergeCell ref="G2163:G2164"/>
    <mergeCell ref="AH2163:AH2164"/>
    <mergeCell ref="B2201:C2201"/>
    <mergeCell ref="D2201:K2201"/>
    <mergeCell ref="B1837:AK1837"/>
    <mergeCell ref="D1839:F1839"/>
    <mergeCell ref="B1840:C1840"/>
    <mergeCell ref="B1841:C1841"/>
    <mergeCell ref="D1841:K1841"/>
    <mergeCell ref="B1842:C1842"/>
    <mergeCell ref="D1842:Q1842"/>
    <mergeCell ref="B1843:C1845"/>
    <mergeCell ref="D1843:D1845"/>
    <mergeCell ref="E1843:E1845"/>
    <mergeCell ref="F1843:R1843"/>
    <mergeCell ref="S1843:AC1843"/>
    <mergeCell ref="AD1843:AG1843"/>
    <mergeCell ref="AH1843:AJ1843"/>
    <mergeCell ref="F1844:F1845"/>
    <mergeCell ref="G1844:G1845"/>
    <mergeCell ref="H1844:H1845"/>
    <mergeCell ref="I1844:I1845"/>
    <mergeCell ref="J1844:J1845"/>
    <mergeCell ref="K1844:K1845"/>
    <mergeCell ref="L1844:L1845"/>
    <mergeCell ref="M1844:N1844"/>
    <mergeCell ref="O1844:O1845"/>
    <mergeCell ref="P1844:P1845"/>
    <mergeCell ref="Q1844:Q1845"/>
    <mergeCell ref="L2147:L2148"/>
    <mergeCell ref="AB2163:AB2164"/>
    <mergeCell ref="AJ1844:AJ1845"/>
    <mergeCell ref="D1847:G1847"/>
    <mergeCell ref="B1848:C1848"/>
    <mergeCell ref="B1834:C1834"/>
    <mergeCell ref="D1834:G1834"/>
    <mergeCell ref="B1820:AK1820"/>
    <mergeCell ref="D1822:F1822"/>
    <mergeCell ref="B1823:C1823"/>
    <mergeCell ref="B1824:C1824"/>
    <mergeCell ref="D1824:K1824"/>
    <mergeCell ref="B1825:C1825"/>
    <mergeCell ref="D1825:Q1825"/>
    <mergeCell ref="B1826:C1828"/>
    <mergeCell ref="D1826:D1828"/>
    <mergeCell ref="E1826:E1828"/>
    <mergeCell ref="F1826:R1826"/>
    <mergeCell ref="S1826:AC1826"/>
    <mergeCell ref="AD1826:AG1826"/>
    <mergeCell ref="AH1826:AJ1826"/>
    <mergeCell ref="F1827:F1828"/>
    <mergeCell ref="G1827:G1828"/>
    <mergeCell ref="H1827:H1828"/>
    <mergeCell ref="I1827:I1828"/>
    <mergeCell ref="J1827:J1828"/>
    <mergeCell ref="K1827:K1828"/>
    <mergeCell ref="L1827:L1828"/>
    <mergeCell ref="S1827:S1828"/>
    <mergeCell ref="T1827:T1828"/>
    <mergeCell ref="U1827:U1828"/>
    <mergeCell ref="V1827:V1828"/>
    <mergeCell ref="W1827:W1828"/>
    <mergeCell ref="X1827:X1828"/>
    <mergeCell ref="B1829:C1829"/>
    <mergeCell ref="B1830:C1830"/>
    <mergeCell ref="D1832:G1832"/>
    <mergeCell ref="B1849:C1849"/>
    <mergeCell ref="B1850:C1850"/>
    <mergeCell ref="S1844:S1845"/>
    <mergeCell ref="T1844:T1845"/>
    <mergeCell ref="U1844:U1845"/>
    <mergeCell ref="V1844:V1845"/>
    <mergeCell ref="W1844:W1845"/>
    <mergeCell ref="X1844:X1845"/>
    <mergeCell ref="Y1844:Y1845"/>
    <mergeCell ref="Z1844:Z1845"/>
    <mergeCell ref="AA1844:AA1845"/>
    <mergeCell ref="AB1844:AB1845"/>
    <mergeCell ref="AC1844:AC1845"/>
    <mergeCell ref="AD1844:AD1845"/>
    <mergeCell ref="AE1844:AE1845"/>
    <mergeCell ref="AF1844:AF1845"/>
    <mergeCell ref="AG1844:AG1845"/>
    <mergeCell ref="AH1844:AH1845"/>
    <mergeCell ref="AI1844:AI1845"/>
    <mergeCell ref="M1827:N1827"/>
    <mergeCell ref="O1827:O1828"/>
    <mergeCell ref="P1827:P1828"/>
    <mergeCell ref="Q1827:Q1828"/>
    <mergeCell ref="R1827:R1828"/>
    <mergeCell ref="Z1810:Z1811"/>
    <mergeCell ref="AA1810:AA1811"/>
    <mergeCell ref="AB1810:AB1811"/>
    <mergeCell ref="AC1810:AC1811"/>
    <mergeCell ref="AD1810:AD1811"/>
    <mergeCell ref="AE1810:AE1811"/>
    <mergeCell ref="AF1810:AF1811"/>
    <mergeCell ref="AG1810:AG1811"/>
    <mergeCell ref="AH1810:AH1811"/>
    <mergeCell ref="AI1810:AI1811"/>
    <mergeCell ref="AJ1810:AJ1811"/>
    <mergeCell ref="AD1827:AD1828"/>
    <mergeCell ref="AE1827:AE1828"/>
    <mergeCell ref="AF1827:AF1828"/>
    <mergeCell ref="AG1827:AG1828"/>
    <mergeCell ref="AH1827:AH1828"/>
    <mergeCell ref="AI1827:AI1828"/>
    <mergeCell ref="AJ1827:AJ1828"/>
    <mergeCell ref="Y1827:Y1828"/>
    <mergeCell ref="Z1827:Z1828"/>
    <mergeCell ref="AA1827:AA1828"/>
    <mergeCell ref="AB1827:AB1828"/>
    <mergeCell ref="AC1827:AC1828"/>
    <mergeCell ref="V1810:V1811"/>
    <mergeCell ref="B1803:AK1803"/>
    <mergeCell ref="D1805:F1805"/>
    <mergeCell ref="B1806:C1806"/>
    <mergeCell ref="B1807:C1807"/>
    <mergeCell ref="D1807:K1807"/>
    <mergeCell ref="B1808:C1808"/>
    <mergeCell ref="D1808:Q1808"/>
    <mergeCell ref="B1809:C1811"/>
    <mergeCell ref="D1809:D1811"/>
    <mergeCell ref="E1809:E1811"/>
    <mergeCell ref="F1809:R1809"/>
    <mergeCell ref="S1809:AC1809"/>
    <mergeCell ref="AD1809:AG1809"/>
    <mergeCell ref="AH1809:AJ1809"/>
    <mergeCell ref="F1810:F1811"/>
    <mergeCell ref="G1810:G1811"/>
    <mergeCell ref="AJ1792:AJ1793"/>
    <mergeCell ref="B1817:C1817"/>
    <mergeCell ref="D1817:G1817"/>
    <mergeCell ref="B1785:AK1785"/>
    <mergeCell ref="D1787:F1787"/>
    <mergeCell ref="B1788:C1788"/>
    <mergeCell ref="B1789:C1789"/>
    <mergeCell ref="D1789:K1789"/>
    <mergeCell ref="B1790:C1790"/>
    <mergeCell ref="D1790:Q1790"/>
    <mergeCell ref="B1791:C1793"/>
    <mergeCell ref="D1791:D1793"/>
    <mergeCell ref="E1791:E1793"/>
    <mergeCell ref="F1791:R1791"/>
    <mergeCell ref="S1791:AC1791"/>
    <mergeCell ref="AD1791:AG1791"/>
    <mergeCell ref="AH1791:AJ1791"/>
    <mergeCell ref="F1792:F1793"/>
    <mergeCell ref="G1792:G1793"/>
    <mergeCell ref="H1792:H1793"/>
    <mergeCell ref="I1792:I1793"/>
    <mergeCell ref="J1792:J1793"/>
    <mergeCell ref="K1792:K1793"/>
    <mergeCell ref="L1792:L1793"/>
    <mergeCell ref="M1792:N1792"/>
    <mergeCell ref="O1792:O1793"/>
    <mergeCell ref="P1792:P1793"/>
    <mergeCell ref="Q1792:Q1793"/>
    <mergeCell ref="R1792:R1793"/>
    <mergeCell ref="D1814:G1814"/>
    <mergeCell ref="B1815:C1815"/>
    <mergeCell ref="B1816:C1816"/>
    <mergeCell ref="B1832:C1832"/>
    <mergeCell ref="B1833:C1833"/>
    <mergeCell ref="AB1792:AB1793"/>
    <mergeCell ref="AC1792:AC1793"/>
    <mergeCell ref="AD1792:AD1793"/>
    <mergeCell ref="AE1792:AE1793"/>
    <mergeCell ref="AF1792:AF1793"/>
    <mergeCell ref="W1810:W1811"/>
    <mergeCell ref="X1810:X1811"/>
    <mergeCell ref="Y1810:Y1811"/>
    <mergeCell ref="H1810:H1811"/>
    <mergeCell ref="I1810:I1811"/>
    <mergeCell ref="J1810:J1811"/>
    <mergeCell ref="K1810:K1811"/>
    <mergeCell ref="L1810:L1811"/>
    <mergeCell ref="M1810:N1810"/>
    <mergeCell ref="O1810:O1811"/>
    <mergeCell ref="P1810:P1811"/>
    <mergeCell ref="Q1810:Q1811"/>
    <mergeCell ref="R1810:R1811"/>
    <mergeCell ref="S1810:S1811"/>
    <mergeCell ref="T1810:T1811"/>
    <mergeCell ref="U1810:U1811"/>
    <mergeCell ref="AG1792:AG1793"/>
    <mergeCell ref="AH1792:AH1793"/>
    <mergeCell ref="AI1792:AI1793"/>
    <mergeCell ref="D2847:E2847"/>
    <mergeCell ref="D2848:E2848"/>
    <mergeCell ref="D2863:E2863"/>
    <mergeCell ref="D2864:E2864"/>
    <mergeCell ref="B2844:C2844"/>
    <mergeCell ref="B2845:C2845"/>
    <mergeCell ref="D2830:F2830"/>
    <mergeCell ref="D2831:F2831"/>
    <mergeCell ref="D1788:E1788"/>
    <mergeCell ref="B1794:C1794"/>
    <mergeCell ref="B1795:C1795"/>
    <mergeCell ref="B1796:C1796"/>
    <mergeCell ref="D1806:E1806"/>
    <mergeCell ref="B1812:C1812"/>
    <mergeCell ref="B1813:C1813"/>
    <mergeCell ref="D1816:G1816"/>
    <mergeCell ref="D1815:G1815"/>
    <mergeCell ref="D1840:E1840"/>
    <mergeCell ref="B1846:C1846"/>
    <mergeCell ref="D1849:G1849"/>
    <mergeCell ref="D1848:G1848"/>
    <mergeCell ref="D1823:E1823"/>
    <mergeCell ref="D1833:G1833"/>
    <mergeCell ref="D1797:G1797"/>
    <mergeCell ref="B1798:C1798"/>
    <mergeCell ref="T1792:T1793"/>
    <mergeCell ref="U1792:U1793"/>
    <mergeCell ref="D1800:G1800"/>
    <mergeCell ref="D1831:G1831"/>
    <mergeCell ref="B1230:C1230"/>
    <mergeCell ref="B1799:C1799"/>
    <mergeCell ref="B1800:C1800"/>
    <mergeCell ref="D1291:F1291"/>
    <mergeCell ref="D1292:F1292"/>
    <mergeCell ref="B1299:C1299"/>
    <mergeCell ref="D1301:H1301"/>
    <mergeCell ref="D1302:H1302"/>
    <mergeCell ref="B1288:AF1288"/>
    <mergeCell ref="D1290:F1290"/>
    <mergeCell ref="B1291:C1291"/>
    <mergeCell ref="B1740:C1740"/>
    <mergeCell ref="D1740:K1740"/>
    <mergeCell ref="B1292:C1292"/>
    <mergeCell ref="B1294:C1294"/>
    <mergeCell ref="D1294:Q1294"/>
    <mergeCell ref="B1296:C1298"/>
    <mergeCell ref="D1296:D1298"/>
    <mergeCell ref="S1792:S1793"/>
    <mergeCell ref="D1798:G1798"/>
    <mergeCell ref="D1799:G1799"/>
    <mergeCell ref="V1792:V1793"/>
    <mergeCell ref="W1792:W1793"/>
    <mergeCell ref="X1792:X1793"/>
    <mergeCell ref="Y1792:Y1793"/>
    <mergeCell ref="Z1792:Z1793"/>
    <mergeCell ref="AA1792:AA1793"/>
    <mergeCell ref="V1315:V1316"/>
    <mergeCell ref="W1315:W1316"/>
    <mergeCell ref="X1315:X1316"/>
    <mergeCell ref="R1315:R1316"/>
    <mergeCell ref="S1315:S1316"/>
    <mergeCell ref="AD1147:AD1148"/>
    <mergeCell ref="AE1147:AE1148"/>
    <mergeCell ref="AC1056:AE1056"/>
    <mergeCell ref="D1044:H1044"/>
    <mergeCell ref="G1147:G1148"/>
    <mergeCell ref="H1057:H1058"/>
    <mergeCell ref="I1147:I1148"/>
    <mergeCell ref="J1147:J1148"/>
    <mergeCell ref="K1147:L1147"/>
    <mergeCell ref="M1147:M1148"/>
    <mergeCell ref="N1147:N1148"/>
    <mergeCell ref="D1155:H1155"/>
    <mergeCell ref="B1052:C1052"/>
    <mergeCell ref="H1147:H1148"/>
    <mergeCell ref="E1057:E1058"/>
    <mergeCell ref="F1057:F1058"/>
    <mergeCell ref="G1057:G1058"/>
    <mergeCell ref="B1114:C1114"/>
    <mergeCell ref="B1155:C1155"/>
    <mergeCell ref="AC1146:AE1146"/>
    <mergeCell ref="E1147:E1148"/>
    <mergeCell ref="F1147:F1148"/>
    <mergeCell ref="K1057:L1057"/>
    <mergeCell ref="M1057:M1058"/>
    <mergeCell ref="N1057:N1058"/>
    <mergeCell ref="O1057:O1058"/>
    <mergeCell ref="P1057:P1058"/>
    <mergeCell ref="Q1057:Q1058"/>
    <mergeCell ref="R1057:R1058"/>
    <mergeCell ref="AA1147:AA1148"/>
    <mergeCell ref="V1057:V1058"/>
    <mergeCell ref="B1150:C1150"/>
    <mergeCell ref="K1032:L1032"/>
    <mergeCell ref="Y1032:Y1033"/>
    <mergeCell ref="Z1032:Z1033"/>
    <mergeCell ref="R1032:R1033"/>
    <mergeCell ref="S1032:S1033"/>
    <mergeCell ref="T1032:T1033"/>
    <mergeCell ref="U1032:U1033"/>
    <mergeCell ref="D1026:F1026"/>
    <mergeCell ref="D1027:F1027"/>
    <mergeCell ref="D1029:Q1029"/>
    <mergeCell ref="D1031:D1033"/>
    <mergeCell ref="E1031:P1031"/>
    <mergeCell ref="Q1031:Y1031"/>
    <mergeCell ref="Z1031:AB1031"/>
    <mergeCell ref="AC1031:AE1031"/>
    <mergeCell ref="E1032:E1033"/>
    <mergeCell ref="F1032:F1033"/>
    <mergeCell ref="AA1032:AA1033"/>
    <mergeCell ref="AB1032:AB1033"/>
    <mergeCell ref="AC1032:AC1033"/>
    <mergeCell ref="AD1032:AD1033"/>
    <mergeCell ref="AE1032:AE1033"/>
    <mergeCell ref="V1032:V1033"/>
    <mergeCell ref="W1032:W1033"/>
    <mergeCell ref="X1032:X1033"/>
    <mergeCell ref="X998:X999"/>
    <mergeCell ref="B989:AF989"/>
    <mergeCell ref="D991:F991"/>
    <mergeCell ref="B992:C992"/>
    <mergeCell ref="B995:C995"/>
    <mergeCell ref="D995:Q995"/>
    <mergeCell ref="B997:C999"/>
    <mergeCell ref="D997:D999"/>
    <mergeCell ref="E997:P997"/>
    <mergeCell ref="Q997:Y997"/>
    <mergeCell ref="Z997:AB997"/>
    <mergeCell ref="AC997:AE997"/>
    <mergeCell ref="E998:E999"/>
    <mergeCell ref="F998:F999"/>
    <mergeCell ref="G998:G999"/>
    <mergeCell ref="H998:H999"/>
    <mergeCell ref="B1023:AF1023"/>
    <mergeCell ref="AE998:AE999"/>
    <mergeCell ref="I998:I999"/>
    <mergeCell ref="J998:J999"/>
    <mergeCell ref="K998:L998"/>
    <mergeCell ref="Z998:Z999"/>
    <mergeCell ref="AA998:AA999"/>
    <mergeCell ref="AB998:AB999"/>
    <mergeCell ref="AC998:AC999"/>
    <mergeCell ref="AD998:AD999"/>
    <mergeCell ref="T998:T999"/>
    <mergeCell ref="U998:U999"/>
    <mergeCell ref="V998:V999"/>
    <mergeCell ref="W998:W999"/>
    <mergeCell ref="B993:C993"/>
    <mergeCell ref="D993:F993"/>
    <mergeCell ref="B941:C941"/>
    <mergeCell ref="B942:C942"/>
    <mergeCell ref="B943:C943"/>
    <mergeCell ref="M998:M999"/>
    <mergeCell ref="N998:N999"/>
    <mergeCell ref="O998:O999"/>
    <mergeCell ref="P998:P999"/>
    <mergeCell ref="Q998:Q999"/>
    <mergeCell ref="R998:R999"/>
    <mergeCell ref="S998:S999"/>
    <mergeCell ref="B957:C957"/>
    <mergeCell ref="B958:C958"/>
    <mergeCell ref="B959:C959"/>
    <mergeCell ref="B960:C960"/>
    <mergeCell ref="B961:C961"/>
    <mergeCell ref="B962:C962"/>
    <mergeCell ref="B963:C963"/>
    <mergeCell ref="B964:C964"/>
    <mergeCell ref="B965:C965"/>
    <mergeCell ref="B966:C966"/>
    <mergeCell ref="H1724:H1725"/>
    <mergeCell ref="B985:C985"/>
    <mergeCell ref="D985:H985"/>
    <mergeCell ref="AD934:AD935"/>
    <mergeCell ref="AE934:AE935"/>
    <mergeCell ref="B936:C936"/>
    <mergeCell ref="B984:C984"/>
    <mergeCell ref="D984:H984"/>
    <mergeCell ref="Y934:Y935"/>
    <mergeCell ref="Z934:Z935"/>
    <mergeCell ref="AA934:AA935"/>
    <mergeCell ref="AB934:AB935"/>
    <mergeCell ref="AC934:AC935"/>
    <mergeCell ref="T934:T935"/>
    <mergeCell ref="U934:U935"/>
    <mergeCell ref="V934:V935"/>
    <mergeCell ref="W934:W935"/>
    <mergeCell ref="X934:X935"/>
    <mergeCell ref="B1000:C1000"/>
    <mergeCell ref="B1018:C1018"/>
    <mergeCell ref="D1018:H1018"/>
    <mergeCell ref="B1019:C1019"/>
    <mergeCell ref="D1019:H1019"/>
    <mergeCell ref="Y998:Y999"/>
    <mergeCell ref="B1034:C1034"/>
    <mergeCell ref="B1043:C1043"/>
    <mergeCell ref="D1043:H1043"/>
    <mergeCell ref="D992:F992"/>
    <mergeCell ref="I1724:I1725"/>
    <mergeCell ref="J1724:J1725"/>
    <mergeCell ref="I934:I935"/>
    <mergeCell ref="J934:J935"/>
    <mergeCell ref="AG1775:AG1776"/>
    <mergeCell ref="AH1775:AH1776"/>
    <mergeCell ref="B1771:C1771"/>
    <mergeCell ref="B1741:C1741"/>
    <mergeCell ref="P1759:P1760"/>
    <mergeCell ref="Q1759:Q1760"/>
    <mergeCell ref="R1759:R1760"/>
    <mergeCell ref="S1759:S1760"/>
    <mergeCell ref="T1759:T1760"/>
    <mergeCell ref="U1759:U1760"/>
    <mergeCell ref="V1759:V1760"/>
    <mergeCell ref="W1759:W1760"/>
    <mergeCell ref="U1775:U1776"/>
    <mergeCell ref="V1775:V1776"/>
    <mergeCell ref="W1775:W1776"/>
    <mergeCell ref="X1775:X1776"/>
    <mergeCell ref="Y1775:Y1776"/>
    <mergeCell ref="Z1775:Z1776"/>
    <mergeCell ref="AA1775:AA1776"/>
    <mergeCell ref="AB1775:AB1776"/>
    <mergeCell ref="AC1775:AC1776"/>
    <mergeCell ref="X1759:X1760"/>
    <mergeCell ref="Y1759:Y1760"/>
    <mergeCell ref="Z1759:Z1760"/>
    <mergeCell ref="AA1759:AA1760"/>
    <mergeCell ref="AB1759:AB1760"/>
    <mergeCell ref="AC1759:AC1760"/>
    <mergeCell ref="G1775:G1776"/>
    <mergeCell ref="H1775:H1776"/>
    <mergeCell ref="I1775:I1776"/>
    <mergeCell ref="J1775:J1776"/>
    <mergeCell ref="K1775:K1776"/>
    <mergeCell ref="L1775:L1776"/>
    <mergeCell ref="M1775:N1775"/>
    <mergeCell ref="O1775:O1776"/>
    <mergeCell ref="P1775:P1776"/>
    <mergeCell ref="Q1775:Q1776"/>
    <mergeCell ref="R1775:R1776"/>
    <mergeCell ref="S1775:S1776"/>
    <mergeCell ref="T1775:T1776"/>
    <mergeCell ref="B1777:C1777"/>
    <mergeCell ref="AD1775:AD1776"/>
    <mergeCell ref="AE1775:AE1776"/>
    <mergeCell ref="AF1775:AF1776"/>
    <mergeCell ref="B1781:C1781"/>
    <mergeCell ref="D1781:G1781"/>
    <mergeCell ref="B1782:C1782"/>
    <mergeCell ref="D1782:G1782"/>
    <mergeCell ref="B1783:C1783"/>
    <mergeCell ref="D1779:G1779"/>
    <mergeCell ref="B1780:C1780"/>
    <mergeCell ref="D1780:G1780"/>
    <mergeCell ref="B1752:AK1752"/>
    <mergeCell ref="D1754:F1754"/>
    <mergeCell ref="B1755:C1755"/>
    <mergeCell ref="D1755:E1755"/>
    <mergeCell ref="B1756:C1756"/>
    <mergeCell ref="D1756:K1756"/>
    <mergeCell ref="B1757:C1757"/>
    <mergeCell ref="D1757:Q1757"/>
    <mergeCell ref="B1758:C1760"/>
    <mergeCell ref="D1758:D1760"/>
    <mergeCell ref="E1758:E1760"/>
    <mergeCell ref="F1758:R1758"/>
    <mergeCell ref="S1758:AC1758"/>
    <mergeCell ref="AD1758:AG1758"/>
    <mergeCell ref="AH1758:AJ1758"/>
    <mergeCell ref="F1759:F1760"/>
    <mergeCell ref="G1759:G1760"/>
    <mergeCell ref="H1759:H1760"/>
    <mergeCell ref="I1759:I1760"/>
    <mergeCell ref="J1759:J1760"/>
    <mergeCell ref="K1759:K1760"/>
    <mergeCell ref="L1759:L1760"/>
    <mergeCell ref="M1759:N1759"/>
    <mergeCell ref="O1759:O1760"/>
    <mergeCell ref="B1749:C1749"/>
    <mergeCell ref="D1749:G1749"/>
    <mergeCell ref="D1747:G1747"/>
    <mergeCell ref="B1748:C1748"/>
    <mergeCell ref="AG1759:AG1760"/>
    <mergeCell ref="AH1759:AH1760"/>
    <mergeCell ref="AI1759:AI1760"/>
    <mergeCell ref="AJ1759:AJ1760"/>
    <mergeCell ref="B1761:C1761"/>
    <mergeCell ref="D1762:G1762"/>
    <mergeCell ref="B1763:C1763"/>
    <mergeCell ref="D1763:G1763"/>
    <mergeCell ref="B1764:C1764"/>
    <mergeCell ref="D1764:G1764"/>
    <mergeCell ref="AI1775:AI1776"/>
    <mergeCell ref="AJ1775:AJ1776"/>
    <mergeCell ref="B1778:C1778"/>
    <mergeCell ref="B1768:AK1768"/>
    <mergeCell ref="D1770:F1770"/>
    <mergeCell ref="D1771:E1771"/>
    <mergeCell ref="B1772:C1772"/>
    <mergeCell ref="D1772:K1772"/>
    <mergeCell ref="B1773:C1773"/>
    <mergeCell ref="D1773:Q1773"/>
    <mergeCell ref="B1774:C1776"/>
    <mergeCell ref="D1774:D1776"/>
    <mergeCell ref="E1774:E1776"/>
    <mergeCell ref="F1774:R1774"/>
    <mergeCell ref="S1774:AC1774"/>
    <mergeCell ref="AD1774:AG1774"/>
    <mergeCell ref="AH1774:AJ1774"/>
    <mergeCell ref="F1775:F1776"/>
    <mergeCell ref="B1765:C1765"/>
    <mergeCell ref="D1765:G1765"/>
    <mergeCell ref="AF1759:AF1760"/>
    <mergeCell ref="X1743:X1744"/>
    <mergeCell ref="Y1743:Y1744"/>
    <mergeCell ref="Z1743:Z1744"/>
    <mergeCell ref="AA1743:AA1744"/>
    <mergeCell ref="AB1743:AB1744"/>
    <mergeCell ref="AC1743:AC1744"/>
    <mergeCell ref="AD1743:AD1744"/>
    <mergeCell ref="AE1743:AE1744"/>
    <mergeCell ref="AF1743:AF1744"/>
    <mergeCell ref="AG1743:AG1744"/>
    <mergeCell ref="AH1743:AH1744"/>
    <mergeCell ref="AI1743:AI1744"/>
    <mergeCell ref="AJ1743:AJ1744"/>
    <mergeCell ref="B1745:C1745"/>
    <mergeCell ref="D1746:G1746"/>
    <mergeCell ref="B1742:C1744"/>
    <mergeCell ref="D1742:D1744"/>
    <mergeCell ref="E1742:E1744"/>
    <mergeCell ref="F1742:R1742"/>
    <mergeCell ref="S1742:AC1742"/>
    <mergeCell ref="AD1742:AG1742"/>
    <mergeCell ref="AH1742:AJ1742"/>
    <mergeCell ref="F1743:F1744"/>
    <mergeCell ref="G1743:G1744"/>
    <mergeCell ref="H1743:H1744"/>
    <mergeCell ref="AD1759:AD1760"/>
    <mergeCell ref="AE1759:AE1760"/>
    <mergeCell ref="B1747:C1747"/>
    <mergeCell ref="D1748:G1748"/>
    <mergeCell ref="M1724:N1724"/>
    <mergeCell ref="O1724:O1725"/>
    <mergeCell ref="P1724:P1725"/>
    <mergeCell ref="Q1724:Q1725"/>
    <mergeCell ref="R1724:R1725"/>
    <mergeCell ref="S1724:S1725"/>
    <mergeCell ref="T1724:T1725"/>
    <mergeCell ref="U1724:U1725"/>
    <mergeCell ref="V1724:V1725"/>
    <mergeCell ref="W1724:W1725"/>
    <mergeCell ref="W1743:W1744"/>
    <mergeCell ref="I1743:I1744"/>
    <mergeCell ref="J1743:J1744"/>
    <mergeCell ref="K1743:K1744"/>
    <mergeCell ref="L1743:L1744"/>
    <mergeCell ref="M1743:N1743"/>
    <mergeCell ref="O1743:O1744"/>
    <mergeCell ref="P1743:P1744"/>
    <mergeCell ref="Q1743:Q1744"/>
    <mergeCell ref="R1743:R1744"/>
    <mergeCell ref="S1743:S1744"/>
    <mergeCell ref="T1743:T1744"/>
    <mergeCell ref="U1743:U1744"/>
    <mergeCell ref="V1743:V1744"/>
    <mergeCell ref="B1736:AK1736"/>
    <mergeCell ref="D1738:F1738"/>
    <mergeCell ref="B1739:C1739"/>
    <mergeCell ref="D1739:E1739"/>
    <mergeCell ref="X1724:X1725"/>
    <mergeCell ref="Y1724:Y1725"/>
    <mergeCell ref="D1741:Q1741"/>
    <mergeCell ref="G1724:G1725"/>
    <mergeCell ref="Z1724:Z1725"/>
    <mergeCell ref="AA1724:AA1725"/>
    <mergeCell ref="AB1724:AB1725"/>
    <mergeCell ref="AC1724:AC1725"/>
    <mergeCell ref="AD1724:AD1725"/>
    <mergeCell ref="AE1724:AE1725"/>
    <mergeCell ref="AF1724:AF1725"/>
    <mergeCell ref="AG1724:AG1725"/>
    <mergeCell ref="AH1724:AH1725"/>
    <mergeCell ref="AI1724:AI1725"/>
    <mergeCell ref="AJ1724:AJ1725"/>
    <mergeCell ref="B1726:C1726"/>
    <mergeCell ref="B1727:C1727"/>
    <mergeCell ref="B1728:C1728"/>
    <mergeCell ref="B1717:AK1717"/>
    <mergeCell ref="D1719:F1719"/>
    <mergeCell ref="B1720:C1720"/>
    <mergeCell ref="D1720:E1720"/>
    <mergeCell ref="B1721:C1721"/>
    <mergeCell ref="D1721:K1721"/>
    <mergeCell ref="B1722:C1722"/>
    <mergeCell ref="D1722:Q1722"/>
    <mergeCell ref="B1723:C1725"/>
    <mergeCell ref="D1723:D1725"/>
    <mergeCell ref="E1723:E1725"/>
    <mergeCell ref="F1723:R1723"/>
    <mergeCell ref="S1723:AC1723"/>
    <mergeCell ref="AD1723:AG1723"/>
    <mergeCell ref="AH1723:AJ1723"/>
    <mergeCell ref="F1724:F1725"/>
    <mergeCell ref="K1724:K1725"/>
    <mergeCell ref="L1724:L1725"/>
    <mergeCell ref="B1731:C1731"/>
    <mergeCell ref="D1731:G1731"/>
    <mergeCell ref="B1732:C1732"/>
    <mergeCell ref="D1732:G1732"/>
    <mergeCell ref="B1733:C1733"/>
    <mergeCell ref="D1733:G1733"/>
    <mergeCell ref="B1700:AK1700"/>
    <mergeCell ref="D1702:F1702"/>
    <mergeCell ref="B1703:C1703"/>
    <mergeCell ref="D1703:E1703"/>
    <mergeCell ref="B1704:C1704"/>
    <mergeCell ref="D1704:K1704"/>
    <mergeCell ref="B1705:C1705"/>
    <mergeCell ref="D1705:Q1705"/>
    <mergeCell ref="B1706:C1708"/>
    <mergeCell ref="D1706:D1708"/>
    <mergeCell ref="E1706:E1708"/>
    <mergeCell ref="F1706:R1706"/>
    <mergeCell ref="S1706:AC1706"/>
    <mergeCell ref="AD1706:AG1706"/>
    <mergeCell ref="AH1706:AJ1706"/>
    <mergeCell ref="F1707:F1708"/>
    <mergeCell ref="G1707:G1708"/>
    <mergeCell ref="H1707:H1708"/>
    <mergeCell ref="I1707:I1708"/>
    <mergeCell ref="J1707:J1708"/>
    <mergeCell ref="K1707:K1708"/>
    <mergeCell ref="L1707:L1708"/>
    <mergeCell ref="M1707:N1707"/>
    <mergeCell ref="O1707:O1708"/>
    <mergeCell ref="P1707:P1708"/>
    <mergeCell ref="Q1707:Q1708"/>
    <mergeCell ref="AI1707:AI1708"/>
    <mergeCell ref="AJ1707:AJ1708"/>
    <mergeCell ref="B1709:C1709"/>
    <mergeCell ref="B1710:C1710"/>
    <mergeCell ref="D1711:G1711"/>
    <mergeCell ref="B1712:C1712"/>
    <mergeCell ref="D1712:G1712"/>
    <mergeCell ref="B1713:C1713"/>
    <mergeCell ref="D1713:G1713"/>
    <mergeCell ref="B1714:C1714"/>
    <mergeCell ref="D1714:G1714"/>
    <mergeCell ref="R1707:R1708"/>
    <mergeCell ref="S1707:S1708"/>
    <mergeCell ref="T1707:T1708"/>
    <mergeCell ref="U1707:U1708"/>
    <mergeCell ref="V1707:V1708"/>
    <mergeCell ref="W1707:W1708"/>
    <mergeCell ref="X1707:X1708"/>
    <mergeCell ref="Y1707:Y1708"/>
    <mergeCell ref="Z1707:Z1708"/>
    <mergeCell ref="AA1707:AA1708"/>
    <mergeCell ref="AB1707:AB1708"/>
    <mergeCell ref="AC1707:AC1708"/>
    <mergeCell ref="AD1707:AD1708"/>
    <mergeCell ref="AE1707:AE1708"/>
    <mergeCell ref="AF1707:AF1708"/>
    <mergeCell ref="AG1707:AG1708"/>
    <mergeCell ref="AH1707:AH1708"/>
    <mergeCell ref="B1697:C1697"/>
    <mergeCell ref="D1697:G1697"/>
    <mergeCell ref="B1686:C1686"/>
    <mergeCell ref="K1677:K1678"/>
    <mergeCell ref="L1677:L1678"/>
    <mergeCell ref="M1677:N1677"/>
    <mergeCell ref="O1677:O1678"/>
    <mergeCell ref="P1677:P1678"/>
    <mergeCell ref="Q1677:Q1678"/>
    <mergeCell ref="R1677:R1678"/>
    <mergeCell ref="S1677:S1678"/>
    <mergeCell ref="T1677:T1678"/>
    <mergeCell ref="U1677:U1678"/>
    <mergeCell ref="V1677:V1678"/>
    <mergeCell ref="D1694:G1694"/>
    <mergeCell ref="B1680:C1680"/>
    <mergeCell ref="B1681:C1681"/>
    <mergeCell ref="B1683:C1683"/>
    <mergeCell ref="B1684:C1684"/>
    <mergeCell ref="X1677:X1678"/>
    <mergeCell ref="Y1677:Y1678"/>
    <mergeCell ref="Z1677:Z1678"/>
    <mergeCell ref="AA1677:AA1678"/>
    <mergeCell ref="AB1677:AB1678"/>
    <mergeCell ref="D1695:G1695"/>
    <mergeCell ref="B1696:C1696"/>
    <mergeCell ref="D1696:G1696"/>
    <mergeCell ref="B1685:C1685"/>
    <mergeCell ref="B1688:C1688"/>
    <mergeCell ref="B1689:C1689"/>
    <mergeCell ref="B1690:C1690"/>
    <mergeCell ref="B1691:C1691"/>
    <mergeCell ref="B1692:C1692"/>
    <mergeCell ref="B1693:C1693"/>
    <mergeCell ref="B1695:C1695"/>
    <mergeCell ref="B1687:C1687"/>
    <mergeCell ref="B1729:C1729"/>
    <mergeCell ref="B1670:AK1670"/>
    <mergeCell ref="D1672:F1672"/>
    <mergeCell ref="B1673:C1673"/>
    <mergeCell ref="D1673:E1673"/>
    <mergeCell ref="D1674:K1674"/>
    <mergeCell ref="D1675:Q1675"/>
    <mergeCell ref="B1676:C1678"/>
    <mergeCell ref="D1676:D1678"/>
    <mergeCell ref="E1676:E1678"/>
    <mergeCell ref="F1676:R1676"/>
    <mergeCell ref="S1676:AC1676"/>
    <mergeCell ref="AD1676:AG1676"/>
    <mergeCell ref="AH1676:AJ1676"/>
    <mergeCell ref="F1677:F1678"/>
    <mergeCell ref="G1677:G1678"/>
    <mergeCell ref="H1677:H1678"/>
    <mergeCell ref="I1677:I1678"/>
    <mergeCell ref="J1677:J1678"/>
    <mergeCell ref="B1674:C1674"/>
    <mergeCell ref="B1675:C1675"/>
    <mergeCell ref="AC1677:AC1678"/>
    <mergeCell ref="AD1677:AD1678"/>
    <mergeCell ref="AE1677:AE1678"/>
    <mergeCell ref="AF1677:AF1678"/>
    <mergeCell ref="AG1677:AG1678"/>
    <mergeCell ref="AH1677:AH1678"/>
    <mergeCell ref="AI1677:AI1678"/>
    <mergeCell ref="AJ1677:AJ1678"/>
    <mergeCell ref="B1679:C1679"/>
    <mergeCell ref="B1682:C1682"/>
    <mergeCell ref="W1677:W1678"/>
  </mergeCells>
  <phoneticPr fontId="0" type="noConversion"/>
  <dataValidations disablePrompts="1" count="32">
    <dataValidation type="date" operator="greaterThan" allowBlank="1" showInputMessage="1" showErrorMessage="1" sqref="D2108 D1888 D1181 D1274 D1200 D1463 D886 D867 D848 D810 D791 D829 D772 D733:D734 D715:D716 D697:D698 D643 D588 D550 D530:D531 D512:D513 D753 D680 D661 D625 D607 D569 D495 D477 D438 D418 D359 D334 D252 D180 D162 D144 D125 D107 D89 D52 D33">
      <formula1>E22</formula1>
    </dataValidation>
    <dataValidation type="date" operator="greaterThan" allowBlank="1" showInputMessage="1" showErrorMessage="1" sqref="D1720 D1703 D1806 D1823 D1840 D1788 D1904 D1856 D1872 D1584 D1528 D1479 D1309:D1310 D1512 D1545 D1561 D1051:D1052 D1291:D1292 D1255:D1256 D1237:D1238 D1607 D1162:D1163 D1219:D1220">
      <formula1>#REF!</formula1>
    </dataValidation>
    <dataValidation type="decimal" operator="greaterThan" showInputMessage="1" showErrorMessage="1" sqref="X2861">
      <formula1>X2862</formula1>
    </dataValidation>
    <dataValidation type="decimal" operator="greaterThan" showInputMessage="1" showErrorMessage="1" sqref="AJ2844:AJ2845">
      <formula1>AD2847</formula1>
    </dataValidation>
    <dataValidation type="decimal" operator="greaterThan" allowBlank="1" showInputMessage="1" showErrorMessage="1" sqref="AE2861 AG2861">
      <formula1>AE2862</formula1>
    </dataValidation>
    <dataValidation type="decimal" operator="greaterThan" showInputMessage="1" showErrorMessage="1" sqref="O2861">
      <formula1>XEW2862</formula1>
    </dataValidation>
    <dataValidation type="date" operator="greaterThan" allowBlank="1" showInputMessage="1" showErrorMessage="1" sqref="D1739 D1273 D1199 D1180 D1447 D1327 D752 D642 D494 D790 D771 D660 D624 D549 D476 D333 D179 D161 D124 D106 D88 D51 D70">
      <formula1>E39</formula1>
    </dataValidation>
    <dataValidation type="date" operator="greaterThan" allowBlank="1" showInputMessage="1" showErrorMessage="1" sqref="D2127 D1429 D828 D809 D847 D866 D587 D568 D606 D885 D679 D251 D143">
      <formula1>E130</formula1>
    </dataValidation>
    <dataValidation type="date" operator="greaterThan" allowBlank="1" showInputMessage="1" showErrorMessage="1" sqref="D2091">
      <formula1>E2076</formula1>
    </dataValidation>
    <dataValidation type="date" operator="greaterThan" allowBlank="1" showInputMessage="1" showErrorMessage="1" sqref="D2070 D458 D437">
      <formula1>E423</formula1>
    </dataValidation>
    <dataValidation type="date" operator="greaterThan" allowBlank="1" showInputMessage="1" showErrorMessage="1" sqref="D2050">
      <formula1>E2028</formula1>
    </dataValidation>
    <dataValidation type="date" operator="greaterThan" allowBlank="1" showInputMessage="1" showErrorMessage="1" sqref="D2022 D1971">
      <formula1>E1926</formula1>
    </dataValidation>
    <dataValidation type="date" operator="greaterThan" allowBlank="1" showInputMessage="1" showErrorMessage="1" sqref="D1755 D1771 D904:D905 D1344 D1377 D459 D71 D34">
      <formula1>E24</formula1>
    </dataValidation>
    <dataValidation type="date" operator="greaterThan" allowBlank="1" showInputMessage="1" showErrorMessage="1" sqref="D1496">
      <formula1>E1274</formula1>
    </dataValidation>
    <dataValidation type="date" operator="greaterThan" allowBlank="1" showInputMessage="1" showErrorMessage="1" sqref="D1673">
      <formula1>E1315</formula1>
    </dataValidation>
    <dataValidation type="date" operator="greaterThan" allowBlank="1" showInputMessage="1" showErrorMessage="1" sqref="D1637">
      <formula1>E1302</formula1>
    </dataValidation>
    <dataValidation type="date" operator="greaterThan" allowBlank="1" showInputMessage="1" showErrorMessage="1" sqref="D1142">
      <formula1>E1059</formula1>
    </dataValidation>
    <dataValidation type="date" operator="greaterThan" allowBlank="1" showInputMessage="1" showErrorMessage="1" sqref="D1141">
      <formula1>E1057</formula1>
    </dataValidation>
    <dataValidation type="date" operator="greaterThan" allowBlank="1" showInputMessage="1" showErrorMessage="1" sqref="D1027">
      <formula1>E1000</formula1>
    </dataValidation>
    <dataValidation type="date" operator="greaterThan" allowBlank="1" showInputMessage="1" showErrorMessage="1" sqref="D1026 D392">
      <formula1>E364</formula1>
    </dataValidation>
    <dataValidation type="date" operator="greaterThan" allowBlank="1" showInputMessage="1" showErrorMessage="1" sqref="D993">
      <formula1>E936</formula1>
    </dataValidation>
    <dataValidation type="date" operator="greaterThan" allowBlank="1" showInputMessage="1" showErrorMessage="1" sqref="D992 D315">
      <formula1>E257</formula1>
    </dataValidation>
    <dataValidation type="date" operator="greaterThan" allowBlank="1" showInputMessage="1" showErrorMessage="1" sqref="D929">
      <formula1>E6</formula1>
    </dataValidation>
    <dataValidation type="date" operator="greaterThan" allowBlank="1" showInputMessage="1" showErrorMessage="1" sqref="D928">
      <formula1>E4</formula1>
    </dataValidation>
    <dataValidation type="date" operator="greaterThan" allowBlank="1" showInputMessage="1" showErrorMessage="1" sqref="D1410">
      <formula1>E1319</formula1>
    </dataValidation>
    <dataValidation type="date" operator="greaterThan" allowBlank="1" showInputMessage="1" showErrorMessage="1" sqref="E143:F143 E161:F161 E15:F15">
      <formula1>F1048327</formula1>
    </dataValidation>
    <dataValidation type="date" operator="greaterThan" allowBlank="1" showInputMessage="1" showErrorMessage="1" sqref="D417 D358">
      <formula1>E339</formula1>
    </dataValidation>
    <dataValidation type="date" operator="greaterThan" allowBlank="1" showInputMessage="1" showErrorMessage="1" sqref="D393 D316 D233 D16">
      <formula1>#REF!</formula1>
    </dataValidation>
    <dataValidation type="date" operator="greaterThan" allowBlank="1" showInputMessage="1" showErrorMessage="1" sqref="E144:F144 E162:F162 E88:F88 E70:F70 E16:F16">
      <formula1>F1048329</formula1>
    </dataValidation>
    <dataValidation type="date" operator="greaterThan" allowBlank="1" showInputMessage="1" showErrorMessage="1" sqref="D232">
      <formula1>E185</formula1>
    </dataValidation>
    <dataValidation type="date" operator="greaterThan" allowBlank="1" showInputMessage="1" showErrorMessage="1" sqref="E89:F89 E71:F71">
      <formula1>F1048385</formula1>
    </dataValidation>
    <dataValidation type="date" operator="greaterThan" allowBlank="1" showInputMessage="1" showErrorMessage="1" sqref="D15">
      <formula1>#REF!</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073"/>
  <sheetViews>
    <sheetView showGridLines="0" zoomScale="90" zoomScaleNormal="90" workbookViewId="0">
      <selection activeCell="L1" sqref="L1"/>
    </sheetView>
  </sheetViews>
  <sheetFormatPr baseColWidth="10" defaultRowHeight="12.75" x14ac:dyDescent="0.2"/>
  <cols>
    <col min="1" max="1" width="3.42578125" customWidth="1"/>
    <col min="2" max="2" width="23.140625" customWidth="1"/>
    <col min="3" max="3" width="27.85546875" customWidth="1"/>
    <col min="4" max="4" width="13.5703125" customWidth="1"/>
    <col min="5" max="5" width="14.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412" customFormat="1" x14ac:dyDescent="0.2">
      <c r="B1" s="2522"/>
      <c r="C1" s="2522"/>
      <c r="D1" s="2522"/>
      <c r="E1" s="2522"/>
      <c r="F1" s="2522"/>
      <c r="G1" s="2522"/>
      <c r="H1" s="2522"/>
      <c r="I1" s="2522"/>
      <c r="J1" s="2522"/>
      <c r="K1" s="2522"/>
      <c r="L1" s="2522"/>
      <c r="M1" s="2525"/>
      <c r="N1" s="2522"/>
      <c r="O1" s="2522"/>
    </row>
    <row r="2" spans="2:32" s="2412" customFormat="1" ht="18" x14ac:dyDescent="0.25">
      <c r="B2" s="2488" t="s">
        <v>5030</v>
      </c>
      <c r="C2" s="2522"/>
      <c r="D2" s="2522"/>
      <c r="E2" s="2522"/>
      <c r="F2" s="2522"/>
      <c r="G2" s="2522"/>
      <c r="H2" s="2522"/>
      <c r="I2" s="2522"/>
      <c r="J2" s="2522"/>
      <c r="K2" s="2522"/>
      <c r="L2" s="2522"/>
      <c r="M2" s="2522"/>
      <c r="N2" s="2522"/>
      <c r="O2" s="2522"/>
    </row>
    <row r="3" spans="2:32" s="2412" customFormat="1" ht="14.25" x14ac:dyDescent="0.2">
      <c r="B3" s="2487" t="s">
        <v>5034</v>
      </c>
      <c r="C3" s="2522"/>
      <c r="D3" s="2522"/>
      <c r="E3" s="2522"/>
      <c r="F3" s="2522"/>
      <c r="G3" s="2522"/>
      <c r="H3" s="2522"/>
      <c r="I3" s="2522"/>
      <c r="J3" s="2522"/>
      <c r="K3" s="2522"/>
      <c r="L3" s="2522"/>
      <c r="M3" s="2522"/>
      <c r="N3" s="2522"/>
      <c r="O3" s="2522"/>
    </row>
    <row r="4" spans="2:32" s="2412" customFormat="1" ht="14.25" x14ac:dyDescent="0.2">
      <c r="B4" s="2485"/>
      <c r="C4" s="2522"/>
      <c r="D4" s="2522"/>
      <c r="E4" s="2522"/>
      <c r="F4" s="2522"/>
      <c r="G4" s="2522"/>
      <c r="H4" s="2522"/>
      <c r="I4" s="2522"/>
      <c r="J4" s="2522"/>
      <c r="K4" s="2522"/>
      <c r="L4" s="2522"/>
      <c r="M4" s="2522"/>
      <c r="N4" s="2522"/>
      <c r="O4" s="2522"/>
    </row>
    <row r="5" spans="2:32" s="2412" customFormat="1" ht="14.25" x14ac:dyDescent="0.2">
      <c r="B5" s="2485"/>
      <c r="C5" s="2522"/>
      <c r="D5" s="2522"/>
      <c r="E5" s="2522"/>
      <c r="F5" s="2522"/>
      <c r="G5" s="2522"/>
      <c r="H5" s="2522"/>
      <c r="I5" s="2522"/>
      <c r="J5" s="2522"/>
      <c r="K5" s="2522"/>
      <c r="L5" s="2522"/>
      <c r="M5" s="2522"/>
      <c r="N5" s="2522"/>
      <c r="O5" s="2522"/>
    </row>
    <row r="6" spans="2:32" s="2412" customFormat="1" ht="14.25" x14ac:dyDescent="0.2">
      <c r="B6" s="2486"/>
      <c r="C6" s="2522"/>
      <c r="D6" s="2522"/>
      <c r="E6" s="2522"/>
      <c r="F6" s="2522"/>
      <c r="G6" s="2522"/>
      <c r="H6" s="2522"/>
      <c r="I6" s="2522"/>
      <c r="J6" s="2522"/>
      <c r="K6" s="2522"/>
      <c r="L6" s="2522"/>
      <c r="M6" s="2522"/>
      <c r="N6" s="2522"/>
      <c r="O6" s="2522"/>
    </row>
    <row r="7" spans="2:32" s="2412" customFormat="1" ht="14.25" x14ac:dyDescent="0.2">
      <c r="B7" s="2486"/>
      <c r="C7" s="2522"/>
      <c r="D7" s="2522"/>
      <c r="E7" s="2522"/>
      <c r="F7" s="2522"/>
      <c r="G7" s="2522"/>
      <c r="H7" s="2522"/>
      <c r="I7" s="2522"/>
      <c r="J7" s="2522"/>
      <c r="K7" s="2522"/>
      <c r="L7" s="2522"/>
      <c r="M7" s="2522"/>
      <c r="N7" s="2522"/>
      <c r="O7" s="2522"/>
    </row>
    <row r="8" spans="2:32" s="2412" customFormat="1" x14ac:dyDescent="0.2">
      <c r="B8" s="2489" t="str">
        <f>+Inicio!B8</f>
        <v xml:space="preserve">          Fecha de publicación: enero de 2014</v>
      </c>
      <c r="C8" s="2522"/>
      <c r="D8" s="2522"/>
      <c r="E8" s="2522"/>
      <c r="F8" s="2522"/>
      <c r="G8" s="2522"/>
      <c r="H8" s="2522"/>
      <c r="I8" s="2522"/>
      <c r="J8" s="2522"/>
      <c r="K8" s="2522"/>
      <c r="L8" s="2522"/>
      <c r="M8" s="2522"/>
      <c r="N8" s="2522"/>
      <c r="O8" s="2522"/>
    </row>
    <row r="9" spans="2:32" s="2412" customFormat="1" x14ac:dyDescent="0.2">
      <c r="B9" s="2522"/>
      <c r="C9" s="2522"/>
      <c r="D9" s="2522"/>
      <c r="E9" s="2522"/>
      <c r="F9" s="2522"/>
      <c r="G9" s="2522"/>
      <c r="H9" s="2522"/>
      <c r="I9" s="2522"/>
      <c r="J9" s="2522"/>
      <c r="K9" s="2522"/>
      <c r="L9" s="2522"/>
      <c r="M9" s="2522"/>
      <c r="N9" s="2522"/>
      <c r="O9" s="2522"/>
    </row>
    <row r="10" spans="2:32" s="2412" customFormat="1" x14ac:dyDescent="0.2">
      <c r="B10" s="2522"/>
      <c r="C10" s="2522"/>
      <c r="D10" s="2522"/>
      <c r="E10" s="2522"/>
      <c r="F10" s="2522"/>
      <c r="G10" s="2522"/>
      <c r="H10" s="2522"/>
      <c r="I10" s="2522"/>
      <c r="J10" s="2522"/>
      <c r="K10" s="2522"/>
      <c r="L10" s="2522"/>
      <c r="M10" s="2522"/>
      <c r="N10" s="2522"/>
      <c r="O10" s="2522"/>
    </row>
    <row r="11" spans="2:32" x14ac:dyDescent="0.2">
      <c r="B11" s="2523"/>
      <c r="C11" s="2523"/>
      <c r="D11" s="2523"/>
      <c r="E11" s="2523"/>
      <c r="F11" s="2523"/>
      <c r="G11" s="2523"/>
      <c r="H11" s="2523"/>
      <c r="I11" s="2524"/>
      <c r="J11" s="2523"/>
      <c r="K11" s="2523"/>
      <c r="L11" s="2523"/>
      <c r="M11" s="2523"/>
      <c r="N11" s="2523"/>
      <c r="O11" s="2523"/>
    </row>
    <row r="12" spans="2:32" s="2461" customFormat="1" ht="13.5" thickBot="1" x14ac:dyDescent="0.25">
      <c r="B12" s="2544"/>
      <c r="I12" s="2888"/>
    </row>
    <row r="13" spans="2:32" s="2461" customFormat="1" ht="20.25" x14ac:dyDescent="0.2">
      <c r="B13" s="3616" t="s">
        <v>5124</v>
      </c>
      <c r="C13" s="3617"/>
      <c r="D13" s="3617"/>
      <c r="E13" s="3617"/>
      <c r="F13" s="3617"/>
      <c r="G13" s="3617"/>
      <c r="H13" s="3617"/>
      <c r="I13" s="3617"/>
      <c r="J13" s="3617"/>
      <c r="K13" s="3617"/>
      <c r="L13" s="3617"/>
      <c r="M13" s="3617"/>
      <c r="N13" s="3617"/>
      <c r="O13" s="3617"/>
      <c r="P13" s="3617"/>
      <c r="Q13" s="3617"/>
      <c r="R13" s="3617"/>
      <c r="S13" s="3617"/>
      <c r="T13" s="3617"/>
      <c r="U13" s="3617"/>
      <c r="V13" s="3617"/>
      <c r="W13" s="3617"/>
      <c r="X13" s="3617"/>
      <c r="Y13" s="3617"/>
      <c r="Z13" s="3617"/>
      <c r="AA13" s="3617"/>
      <c r="AB13" s="3617"/>
      <c r="AC13" s="3617"/>
      <c r="AD13" s="3617"/>
      <c r="AE13" s="3617"/>
      <c r="AF13" s="3618"/>
    </row>
    <row r="14" spans="2:32" s="2461" customFormat="1" x14ac:dyDescent="0.2">
      <c r="B14" s="3549"/>
      <c r="C14" s="3550"/>
      <c r="D14" s="3550"/>
      <c r="E14" s="3550"/>
      <c r="F14" s="3550"/>
      <c r="G14" s="2580"/>
      <c r="H14" s="2580"/>
      <c r="I14" s="2580"/>
      <c r="J14" s="2580"/>
      <c r="K14" s="2580"/>
      <c r="L14" s="2580"/>
      <c r="M14" s="2580"/>
      <c r="N14" s="2580"/>
      <c r="O14" s="2580"/>
      <c r="P14" s="2580"/>
      <c r="Q14" s="2580"/>
      <c r="R14" s="2580"/>
      <c r="S14" s="2580"/>
      <c r="T14" s="2580"/>
      <c r="U14" s="2580"/>
      <c r="V14" s="2580"/>
      <c r="W14" s="2580"/>
      <c r="X14" s="2580"/>
      <c r="Y14" s="2580"/>
      <c r="Z14" s="2580"/>
      <c r="AA14" s="2580"/>
      <c r="AB14" s="2580"/>
      <c r="AC14" s="2580"/>
      <c r="AD14" s="2580"/>
      <c r="AE14" s="2580"/>
      <c r="AF14" s="2581"/>
    </row>
    <row r="15" spans="2:32" s="2461" customFormat="1" x14ac:dyDescent="0.2">
      <c r="B15" s="2644" t="s">
        <v>5144</v>
      </c>
      <c r="C15" s="3550"/>
      <c r="D15" s="3674" t="s">
        <v>6572</v>
      </c>
      <c r="E15" s="3674"/>
      <c r="F15" s="3674"/>
      <c r="G15" s="2580"/>
      <c r="H15" s="2580"/>
      <c r="I15" s="2580"/>
      <c r="J15" s="2580"/>
      <c r="K15" s="2580"/>
      <c r="L15" s="2580"/>
      <c r="M15" s="2580"/>
      <c r="N15" s="2580"/>
      <c r="O15" s="2580"/>
      <c r="P15" s="2580"/>
      <c r="Q15" s="2580"/>
      <c r="R15" s="2580"/>
      <c r="S15" s="2580"/>
      <c r="T15" s="2580"/>
      <c r="U15" s="2580"/>
      <c r="V15" s="2580"/>
      <c r="W15" s="2580"/>
      <c r="X15" s="2580"/>
      <c r="Y15" s="2580"/>
      <c r="Z15" s="2580"/>
      <c r="AA15" s="2580"/>
      <c r="AB15" s="2580"/>
      <c r="AC15" s="2580"/>
      <c r="AD15" s="2580"/>
      <c r="AE15" s="2580"/>
      <c r="AF15" s="2581"/>
    </row>
    <row r="16" spans="2:32" s="2461" customFormat="1" x14ac:dyDescent="0.2">
      <c r="B16" s="3675" t="s">
        <v>5127</v>
      </c>
      <c r="C16" s="3676"/>
      <c r="D16" s="3670">
        <v>41665</v>
      </c>
      <c r="E16" s="3670"/>
      <c r="F16" s="3670"/>
      <c r="G16" s="2642"/>
      <c r="H16" s="2580"/>
      <c r="I16" s="2580"/>
      <c r="J16" s="2580"/>
      <c r="K16" s="2580"/>
      <c r="L16" s="2580"/>
      <c r="M16" s="2580"/>
      <c r="N16" s="2580"/>
      <c r="O16" s="2580"/>
      <c r="P16" s="2580"/>
      <c r="Q16" s="2580"/>
      <c r="R16" s="2580"/>
      <c r="S16" s="2580"/>
      <c r="T16" s="2580"/>
      <c r="U16" s="2580"/>
      <c r="V16" s="2580"/>
      <c r="W16" s="2580"/>
      <c r="X16" s="2580"/>
      <c r="Y16" s="2580"/>
      <c r="Z16" s="2580"/>
      <c r="AA16" s="2580"/>
      <c r="AB16" s="2580"/>
      <c r="AC16" s="2580"/>
      <c r="AD16" s="2580"/>
      <c r="AE16" s="2580"/>
      <c r="AF16" s="2581"/>
    </row>
    <row r="17" spans="2:32" s="2461" customFormat="1" x14ac:dyDescent="0.2">
      <c r="B17" s="3620" t="s">
        <v>5125</v>
      </c>
      <c r="C17" s="3621"/>
      <c r="D17" s="3692">
        <v>41847</v>
      </c>
      <c r="E17" s="3692"/>
      <c r="F17" s="3692"/>
      <c r="G17" s="2580"/>
      <c r="H17" s="2580"/>
      <c r="I17" s="2580"/>
      <c r="J17" s="2580"/>
      <c r="K17" s="2580"/>
      <c r="L17" s="2580"/>
      <c r="M17" s="2580"/>
      <c r="N17" s="2580"/>
      <c r="O17" s="2580"/>
      <c r="P17" s="2580"/>
      <c r="Q17" s="2580"/>
      <c r="R17" s="2580"/>
      <c r="S17" s="2580"/>
      <c r="T17" s="2580"/>
      <c r="U17" s="2580"/>
      <c r="V17" s="2580"/>
      <c r="W17" s="2580"/>
      <c r="X17" s="2580"/>
      <c r="Y17" s="2580"/>
      <c r="Z17" s="2580"/>
      <c r="AA17" s="2580"/>
      <c r="AB17" s="2580"/>
      <c r="AC17" s="2580"/>
      <c r="AD17" s="2580"/>
      <c r="AE17" s="2580"/>
      <c r="AF17" s="2581"/>
    </row>
    <row r="18" spans="2:32" s="2461" customFormat="1" ht="13.5" thickBot="1" x14ac:dyDescent="0.25">
      <c r="B18" s="3549"/>
      <c r="C18" s="3550"/>
      <c r="D18" s="3550"/>
      <c r="E18" s="3550"/>
      <c r="F18" s="3550"/>
      <c r="G18" s="2580"/>
      <c r="H18" s="2580"/>
      <c r="I18" s="2580"/>
      <c r="J18" s="2580"/>
      <c r="K18" s="2580"/>
      <c r="L18" s="2580"/>
      <c r="M18" s="2580"/>
      <c r="N18" s="2580"/>
      <c r="O18" s="2580"/>
      <c r="P18" s="2580"/>
      <c r="Q18" s="2580"/>
      <c r="R18" s="2580"/>
      <c r="S18" s="2580"/>
      <c r="T18" s="2580"/>
      <c r="U18" s="2580"/>
      <c r="V18" s="2580"/>
      <c r="W18" s="2580"/>
      <c r="X18" s="2580"/>
      <c r="Y18" s="2580"/>
      <c r="Z18" s="2580"/>
      <c r="AA18" s="2580"/>
      <c r="AB18" s="2580"/>
      <c r="AC18" s="2580"/>
      <c r="AD18" s="2580"/>
      <c r="AE18" s="2580"/>
      <c r="AF18" s="2581"/>
    </row>
    <row r="19" spans="2:32" s="2461" customFormat="1" ht="114" customHeight="1" thickBot="1" x14ac:dyDescent="0.25">
      <c r="B19" s="3633" t="s">
        <v>5126</v>
      </c>
      <c r="C19" s="3677"/>
      <c r="D19" s="3623" t="s">
        <v>6573</v>
      </c>
      <c r="E19" s="3624"/>
      <c r="F19" s="3624"/>
      <c r="G19" s="3624"/>
      <c r="H19" s="3624"/>
      <c r="I19" s="3624"/>
      <c r="J19" s="3624"/>
      <c r="K19" s="3624"/>
      <c r="L19" s="3624"/>
      <c r="M19" s="3624"/>
      <c r="N19" s="3624"/>
      <c r="O19" s="3624"/>
      <c r="P19" s="3624"/>
      <c r="Q19" s="3625"/>
      <c r="R19" s="2580"/>
      <c r="S19" s="2580"/>
      <c r="T19" s="2580"/>
      <c r="U19" s="2580"/>
      <c r="V19" s="2580"/>
      <c r="W19" s="2580"/>
      <c r="X19" s="2580"/>
      <c r="Y19" s="2580"/>
      <c r="Z19" s="2580"/>
      <c r="AA19" s="2580"/>
      <c r="AB19" s="2580"/>
      <c r="AC19" s="2580"/>
      <c r="AD19" s="2580"/>
      <c r="AE19" s="2580"/>
      <c r="AF19" s="2581"/>
    </row>
    <row r="20" spans="2:32" s="2461" customFormat="1" ht="13.5" thickBot="1" x14ac:dyDescent="0.25">
      <c r="B20" s="3549"/>
      <c r="C20" s="3550"/>
      <c r="D20" s="3550"/>
      <c r="E20" s="3550"/>
      <c r="F20" s="3550"/>
      <c r="G20" s="2580"/>
      <c r="H20" s="2580"/>
      <c r="I20" s="2580"/>
      <c r="J20" s="2580"/>
      <c r="K20" s="2580"/>
      <c r="L20" s="2580"/>
      <c r="M20" s="2580"/>
      <c r="N20" s="2580"/>
      <c r="O20" s="2580"/>
      <c r="P20" s="2580"/>
      <c r="Q20" s="2580"/>
      <c r="R20" s="2646"/>
      <c r="S20" s="2580"/>
      <c r="T20" s="2580"/>
      <c r="U20" s="2580"/>
      <c r="V20" s="2580"/>
      <c r="W20" s="2580"/>
      <c r="X20" s="2580"/>
      <c r="Y20" s="2580"/>
      <c r="Z20" s="2580"/>
      <c r="AA20" s="2580"/>
      <c r="AB20" s="2580"/>
      <c r="AC20" s="2580"/>
      <c r="AD20" s="2580"/>
      <c r="AE20" s="2580"/>
      <c r="AF20" s="2581"/>
    </row>
    <row r="21" spans="2:32" s="2461" customFormat="1" ht="13.5" thickBot="1" x14ac:dyDescent="0.25">
      <c r="B21" s="3678" t="s">
        <v>5128</v>
      </c>
      <c r="C21" s="3679"/>
      <c r="D21" s="3630" t="s">
        <v>5129</v>
      </c>
      <c r="E21" s="3682" t="s">
        <v>224</v>
      </c>
      <c r="F21" s="3683"/>
      <c r="G21" s="3683"/>
      <c r="H21" s="3683"/>
      <c r="I21" s="3683"/>
      <c r="J21" s="3683"/>
      <c r="K21" s="3683"/>
      <c r="L21" s="3683"/>
      <c r="M21" s="3683"/>
      <c r="N21" s="3683"/>
      <c r="O21" s="3683"/>
      <c r="P21" s="3684"/>
      <c r="Q21" s="3685" t="s">
        <v>340</v>
      </c>
      <c r="R21" s="3686"/>
      <c r="S21" s="3687"/>
      <c r="T21" s="3687"/>
      <c r="U21" s="3687"/>
      <c r="V21" s="3687"/>
      <c r="W21" s="3687"/>
      <c r="X21" s="3687"/>
      <c r="Y21" s="3688"/>
      <c r="Z21" s="3685" t="s">
        <v>225</v>
      </c>
      <c r="AA21" s="3687"/>
      <c r="AB21" s="3688"/>
      <c r="AC21" s="3689" t="s">
        <v>5048</v>
      </c>
      <c r="AD21" s="3690"/>
      <c r="AE21" s="3691"/>
      <c r="AF21" s="2581"/>
    </row>
    <row r="22" spans="2:32" s="2461" customFormat="1" ht="13.5" thickBot="1" x14ac:dyDescent="0.25">
      <c r="B22" s="3680"/>
      <c r="C22" s="3681"/>
      <c r="D22" s="3630"/>
      <c r="E22" s="3630" t="s">
        <v>5066</v>
      </c>
      <c r="F22" s="3630" t="s">
        <v>5067</v>
      </c>
      <c r="G22" s="3631" t="s">
        <v>5069</v>
      </c>
      <c r="H22" s="3631" t="s">
        <v>5130</v>
      </c>
      <c r="I22" s="3671" t="s">
        <v>5131</v>
      </c>
      <c r="J22" s="3671" t="s">
        <v>5132</v>
      </c>
      <c r="K22" s="3671" t="s">
        <v>5072</v>
      </c>
      <c r="L22" s="3671"/>
      <c r="M22" s="3671" t="s">
        <v>5133</v>
      </c>
      <c r="N22" s="3671" t="s">
        <v>5134</v>
      </c>
      <c r="O22" s="3671" t="s">
        <v>5135</v>
      </c>
      <c r="P22" s="3671" t="s">
        <v>5136</v>
      </c>
      <c r="Q22" s="3627" t="s">
        <v>5078</v>
      </c>
      <c r="R22" s="3627" t="s">
        <v>5079</v>
      </c>
      <c r="S22" s="3627" t="s">
        <v>5080</v>
      </c>
      <c r="T22" s="3627" t="s">
        <v>5137</v>
      </c>
      <c r="U22" s="3627" t="s">
        <v>5138</v>
      </c>
      <c r="V22" s="3627" t="s">
        <v>5083</v>
      </c>
      <c r="W22" s="3627" t="s">
        <v>5085</v>
      </c>
      <c r="X22" s="3631" t="s">
        <v>5139</v>
      </c>
      <c r="Y22" s="3631" t="s">
        <v>5140</v>
      </c>
      <c r="Z22" s="3627" t="s">
        <v>5141</v>
      </c>
      <c r="AA22" s="3627" t="s">
        <v>5142</v>
      </c>
      <c r="AB22" s="3627" t="s">
        <v>5143</v>
      </c>
      <c r="AC22" s="3627" t="s">
        <v>1162</v>
      </c>
      <c r="AD22" s="3627" t="s">
        <v>5049</v>
      </c>
      <c r="AE22" s="3627" t="s">
        <v>5050</v>
      </c>
      <c r="AF22" s="2581"/>
    </row>
    <row r="23" spans="2:32" s="2461" customFormat="1" ht="13.5" thickBot="1" x14ac:dyDescent="0.25">
      <c r="B23" s="3680"/>
      <c r="C23" s="3681"/>
      <c r="D23" s="3627"/>
      <c r="E23" s="3627"/>
      <c r="F23" s="3627"/>
      <c r="G23" s="3632"/>
      <c r="H23" s="3632"/>
      <c r="I23" s="3631"/>
      <c r="J23" s="3631"/>
      <c r="K23" s="3552" t="s">
        <v>5092</v>
      </c>
      <c r="L23" s="3553" t="s">
        <v>2809</v>
      </c>
      <c r="M23" s="3631"/>
      <c r="N23" s="3631"/>
      <c r="O23" s="3631"/>
      <c r="P23" s="3631"/>
      <c r="Q23" s="3628"/>
      <c r="R23" s="3628"/>
      <c r="S23" s="3628"/>
      <c r="T23" s="3628"/>
      <c r="U23" s="3628"/>
      <c r="V23" s="3628"/>
      <c r="W23" s="3628"/>
      <c r="X23" s="3632"/>
      <c r="Y23" s="3632"/>
      <c r="Z23" s="3628"/>
      <c r="AA23" s="3628"/>
      <c r="AB23" s="3628"/>
      <c r="AC23" s="3628"/>
      <c r="AD23" s="3628"/>
      <c r="AE23" s="3628"/>
      <c r="AF23" s="2581"/>
    </row>
    <row r="24" spans="2:32" s="2461" customFormat="1" ht="13.5" thickBot="1" x14ac:dyDescent="0.25">
      <c r="B24" s="4543" t="s">
        <v>6572</v>
      </c>
      <c r="C24" s="4497"/>
      <c r="D24" s="3182" t="s">
        <v>1545</v>
      </c>
      <c r="E24" s="3163"/>
      <c r="F24" s="3183"/>
      <c r="G24" s="3454"/>
      <c r="H24" s="3454"/>
      <c r="I24" s="3163"/>
      <c r="J24" s="3163"/>
      <c r="K24" s="3183"/>
      <c r="L24" s="3454"/>
      <c r="M24" s="3163"/>
      <c r="N24" s="3163"/>
      <c r="O24" s="3163"/>
      <c r="P24" s="3163"/>
      <c r="Q24" s="3163"/>
      <c r="R24" s="3183"/>
      <c r="S24" s="3183"/>
      <c r="T24" s="3163"/>
      <c r="U24" s="3163"/>
      <c r="V24" s="3183"/>
      <c r="W24" s="3183">
        <v>20</v>
      </c>
      <c r="X24" s="3163"/>
      <c r="Y24" s="3163"/>
      <c r="Z24" s="3183"/>
      <c r="AA24" s="3163"/>
      <c r="AB24" s="3163"/>
      <c r="AC24" s="3456"/>
      <c r="AD24" s="3456"/>
      <c r="AE24" s="3456"/>
      <c r="AF24" s="2581"/>
    </row>
    <row r="25" spans="2:32" s="2461" customFormat="1" x14ac:dyDescent="0.2">
      <c r="B25" s="2645"/>
      <c r="C25" s="2575"/>
      <c r="D25" s="2575"/>
      <c r="E25" s="2575"/>
      <c r="F25" s="2575"/>
      <c r="G25" s="2576"/>
      <c r="H25" s="2576"/>
      <c r="I25" s="2576"/>
      <c r="J25" s="2576"/>
      <c r="K25" s="2575"/>
      <c r="L25" s="2576"/>
      <c r="M25" s="2576"/>
      <c r="N25" s="2576"/>
      <c r="O25" s="2576"/>
      <c r="P25" s="2576"/>
      <c r="Q25" s="2642"/>
      <c r="R25" s="2642"/>
      <c r="S25" s="2642"/>
      <c r="T25" s="2642"/>
      <c r="U25" s="2642"/>
      <c r="V25" s="2642"/>
      <c r="W25" s="2642"/>
      <c r="X25" s="2642"/>
      <c r="Y25" s="2642"/>
      <c r="Z25" s="2642"/>
      <c r="AA25" s="2642"/>
      <c r="AB25" s="2642"/>
      <c r="AC25" s="2642"/>
      <c r="AD25" s="2642"/>
      <c r="AE25" s="2642"/>
      <c r="AF25" s="2581"/>
    </row>
    <row r="26" spans="2:32" s="2461" customFormat="1" x14ac:dyDescent="0.2">
      <c r="B26" s="3661" t="s">
        <v>5051</v>
      </c>
      <c r="C26" s="3662"/>
      <c r="D26" s="3663" t="s">
        <v>1882</v>
      </c>
      <c r="E26" s="3663"/>
      <c r="F26" s="3663"/>
      <c r="G26" s="3663"/>
      <c r="H26" s="3663"/>
      <c r="I26" s="2643"/>
      <c r="J26" s="2643"/>
      <c r="K26" s="2643"/>
      <c r="L26" s="2643"/>
      <c r="M26" s="2643"/>
      <c r="N26" s="2643"/>
      <c r="O26" s="2643"/>
      <c r="P26" s="2643"/>
      <c r="Q26" s="2642"/>
      <c r="R26" s="2642"/>
      <c r="S26" s="2642"/>
      <c r="T26" s="2642"/>
      <c r="U26" s="2642"/>
      <c r="V26" s="2642"/>
      <c r="W26" s="2642"/>
      <c r="X26" s="2642"/>
      <c r="Y26" s="2642"/>
      <c r="Z26" s="2642"/>
      <c r="AA26" s="2642"/>
      <c r="AB26" s="2642"/>
      <c r="AC26" s="2642"/>
      <c r="AD26" s="2642"/>
      <c r="AE26" s="2642"/>
      <c r="AF26" s="2581"/>
    </row>
    <row r="27" spans="2:32" s="2461" customFormat="1" x14ac:dyDescent="0.2">
      <c r="B27" s="3661" t="s">
        <v>5052</v>
      </c>
      <c r="C27" s="3662"/>
      <c r="D27" s="3663" t="s">
        <v>1882</v>
      </c>
      <c r="E27" s="3663"/>
      <c r="F27" s="3663"/>
      <c r="G27" s="3663"/>
      <c r="H27" s="3663"/>
      <c r="I27" s="2643"/>
      <c r="J27" s="2643"/>
      <c r="K27" s="2643"/>
      <c r="L27" s="2643"/>
      <c r="M27" s="2643"/>
      <c r="N27" s="2643"/>
      <c r="O27" s="2643"/>
      <c r="P27" s="2643"/>
      <c r="Q27" s="2642"/>
      <c r="R27" s="2642"/>
      <c r="S27" s="2642"/>
      <c r="T27" s="2642"/>
      <c r="U27" s="2642"/>
      <c r="V27" s="2642"/>
      <c r="W27" s="2642"/>
      <c r="X27" s="2642"/>
      <c r="Y27" s="2642"/>
      <c r="Z27" s="2642"/>
      <c r="AA27" s="2642"/>
      <c r="AB27" s="2642"/>
      <c r="AC27" s="2642"/>
      <c r="AD27" s="2642"/>
      <c r="AE27" s="2642"/>
      <c r="AF27" s="2581"/>
    </row>
    <row r="28" spans="2:32" s="2461" customFormat="1" ht="13.5" thickBot="1" x14ac:dyDescent="0.25">
      <c r="B28" s="3554"/>
      <c r="C28" s="3551"/>
      <c r="D28" s="3551"/>
      <c r="E28" s="3551"/>
      <c r="F28" s="3551"/>
      <c r="G28" s="2646"/>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586"/>
    </row>
    <row r="29" spans="2:32" s="2461" customFormat="1" x14ac:dyDescent="0.2">
      <c r="B29" s="3566" t="str">
        <f>+Resumen!B36</f>
        <v>.</v>
      </c>
      <c r="I29" s="2888"/>
    </row>
    <row r="30" spans="2:32" s="2461" customFormat="1" ht="13.5" thickBot="1" x14ac:dyDescent="0.25">
      <c r="B30" s="2544"/>
      <c r="I30" s="2888"/>
    </row>
    <row r="31" spans="2:32" s="2461" customFormat="1" ht="20.25" x14ac:dyDescent="0.2">
      <c r="B31" s="3616" t="s">
        <v>5124</v>
      </c>
      <c r="C31" s="3617"/>
      <c r="D31" s="3617"/>
      <c r="E31" s="3617"/>
      <c r="F31" s="3617"/>
      <c r="G31" s="3617"/>
      <c r="H31" s="3617"/>
      <c r="I31" s="3617"/>
      <c r="J31" s="3617"/>
      <c r="K31" s="3617"/>
      <c r="L31" s="3617"/>
      <c r="M31" s="3617"/>
      <c r="N31" s="3617"/>
      <c r="O31" s="3617"/>
      <c r="P31" s="3617"/>
      <c r="Q31" s="3617"/>
      <c r="R31" s="3617"/>
      <c r="S31" s="3617"/>
      <c r="T31" s="3617"/>
      <c r="U31" s="3617"/>
      <c r="V31" s="3617"/>
      <c r="W31" s="3617"/>
      <c r="X31" s="3617"/>
      <c r="Y31" s="3617"/>
      <c r="Z31" s="3617"/>
      <c r="AA31" s="3617"/>
      <c r="AB31" s="3617"/>
      <c r="AC31" s="3617"/>
      <c r="AD31" s="3617"/>
      <c r="AE31" s="3617"/>
      <c r="AF31" s="3618"/>
    </row>
    <row r="32" spans="2:32" s="2461" customFormat="1" x14ac:dyDescent="0.2">
      <c r="B32" s="3549"/>
      <c r="C32" s="3550"/>
      <c r="D32" s="3550"/>
      <c r="E32" s="3550"/>
      <c r="F32" s="3550"/>
      <c r="G32" s="2580"/>
      <c r="H32" s="2580"/>
      <c r="I32" s="2580"/>
      <c r="J32" s="2580"/>
      <c r="K32" s="2580"/>
      <c r="L32" s="2580"/>
      <c r="M32" s="2580"/>
      <c r="N32" s="2580"/>
      <c r="O32" s="2580"/>
      <c r="P32" s="2580"/>
      <c r="Q32" s="2580"/>
      <c r="R32" s="2580"/>
      <c r="S32" s="2580"/>
      <c r="T32" s="2580"/>
      <c r="U32" s="2580"/>
      <c r="V32" s="2580"/>
      <c r="W32" s="2580"/>
      <c r="X32" s="2580"/>
      <c r="Y32" s="2580"/>
      <c r="Z32" s="2580"/>
      <c r="AA32" s="2580"/>
      <c r="AB32" s="2580"/>
      <c r="AC32" s="2580"/>
      <c r="AD32" s="2580"/>
      <c r="AE32" s="2580"/>
      <c r="AF32" s="2581"/>
    </row>
    <row r="33" spans="2:32" s="2461" customFormat="1" x14ac:dyDescent="0.2">
      <c r="B33" s="2644" t="s">
        <v>5144</v>
      </c>
      <c r="C33" s="3550"/>
      <c r="D33" s="3674" t="s">
        <v>6569</v>
      </c>
      <c r="E33" s="3674"/>
      <c r="F33" s="3674"/>
      <c r="G33" s="2580"/>
      <c r="H33" s="2580"/>
      <c r="I33" s="2580"/>
      <c r="J33" s="2580"/>
      <c r="K33" s="2580"/>
      <c r="L33" s="2580"/>
      <c r="M33" s="2580"/>
      <c r="N33" s="2580"/>
      <c r="O33" s="2580"/>
      <c r="P33" s="2580"/>
      <c r="Q33" s="2580"/>
      <c r="R33" s="2580"/>
      <c r="S33" s="2580"/>
      <c r="T33" s="2580"/>
      <c r="U33" s="2580"/>
      <c r="V33" s="2580"/>
      <c r="W33" s="2580"/>
      <c r="X33" s="2580"/>
      <c r="Y33" s="2580"/>
      <c r="Z33" s="2580"/>
      <c r="AA33" s="2580"/>
      <c r="AB33" s="2580"/>
      <c r="AC33" s="2580"/>
      <c r="AD33" s="2580"/>
      <c r="AE33" s="2580"/>
      <c r="AF33" s="2581"/>
    </row>
    <row r="34" spans="2:32" s="2461" customFormat="1" x14ac:dyDescent="0.2">
      <c r="B34" s="3675" t="s">
        <v>5127</v>
      </c>
      <c r="C34" s="3676"/>
      <c r="D34" s="3670">
        <v>41640</v>
      </c>
      <c r="E34" s="3670"/>
      <c r="F34" s="3670"/>
      <c r="G34" s="2642"/>
      <c r="H34" s="2580"/>
      <c r="I34" s="2580"/>
      <c r="J34" s="2580"/>
      <c r="K34" s="2580"/>
      <c r="L34" s="2580"/>
      <c r="M34" s="2580"/>
      <c r="N34" s="2580"/>
      <c r="O34" s="2580"/>
      <c r="P34" s="2580"/>
      <c r="Q34" s="2580"/>
      <c r="R34" s="2580"/>
      <c r="S34" s="2580"/>
      <c r="T34" s="2580"/>
      <c r="U34" s="2580"/>
      <c r="V34" s="2580"/>
      <c r="W34" s="2580"/>
      <c r="X34" s="2580"/>
      <c r="Y34" s="2580"/>
      <c r="Z34" s="2580"/>
      <c r="AA34" s="2580"/>
      <c r="AB34" s="2580"/>
      <c r="AC34" s="2580"/>
      <c r="AD34" s="2580"/>
      <c r="AE34" s="2580"/>
      <c r="AF34" s="2581"/>
    </row>
    <row r="35" spans="2:32" s="2461" customFormat="1" x14ac:dyDescent="0.2">
      <c r="B35" s="3620" t="s">
        <v>5125</v>
      </c>
      <c r="C35" s="3621"/>
      <c r="D35" s="3692">
        <v>41644</v>
      </c>
      <c r="E35" s="3692"/>
      <c r="F35" s="3692"/>
      <c r="G35" s="2580"/>
      <c r="H35" s="2580"/>
      <c r="I35" s="2580"/>
      <c r="J35" s="2580"/>
      <c r="K35" s="2580"/>
      <c r="L35" s="2580"/>
      <c r="M35" s="2580"/>
      <c r="N35" s="2580"/>
      <c r="O35" s="2580"/>
      <c r="P35" s="2580"/>
      <c r="Q35" s="2580"/>
      <c r="R35" s="2580"/>
      <c r="S35" s="2580"/>
      <c r="T35" s="2580"/>
      <c r="U35" s="2580"/>
      <c r="V35" s="2580"/>
      <c r="W35" s="2580"/>
      <c r="X35" s="2580"/>
      <c r="Y35" s="2580"/>
      <c r="Z35" s="2580"/>
      <c r="AA35" s="2580"/>
      <c r="AB35" s="2580"/>
      <c r="AC35" s="2580"/>
      <c r="AD35" s="2580"/>
      <c r="AE35" s="2580"/>
      <c r="AF35" s="2581"/>
    </row>
    <row r="36" spans="2:32" s="2461" customFormat="1" ht="13.5" thickBot="1" x14ac:dyDescent="0.25">
      <c r="B36" s="3549"/>
      <c r="C36" s="3550"/>
      <c r="D36" s="3550"/>
      <c r="E36" s="3550"/>
      <c r="F36" s="3550"/>
      <c r="G36" s="2580"/>
      <c r="H36" s="2580"/>
      <c r="I36" s="2580"/>
      <c r="J36" s="2580"/>
      <c r="K36" s="2580"/>
      <c r="L36" s="2580"/>
      <c r="M36" s="2580"/>
      <c r="N36" s="2580"/>
      <c r="O36" s="2580"/>
      <c r="P36" s="2580"/>
      <c r="Q36" s="2580"/>
      <c r="R36" s="2580"/>
      <c r="S36" s="2580"/>
      <c r="T36" s="2580"/>
      <c r="U36" s="2580"/>
      <c r="V36" s="2580"/>
      <c r="W36" s="2580"/>
      <c r="X36" s="2580"/>
      <c r="Y36" s="2580"/>
      <c r="Z36" s="2580"/>
      <c r="AA36" s="2580"/>
      <c r="AB36" s="2580"/>
      <c r="AC36" s="2580"/>
      <c r="AD36" s="2580"/>
      <c r="AE36" s="2580"/>
      <c r="AF36" s="2581"/>
    </row>
    <row r="37" spans="2:32" s="2461" customFormat="1" ht="69.75" customHeight="1" thickBot="1" x14ac:dyDescent="0.25">
      <c r="B37" s="3633" t="s">
        <v>5126</v>
      </c>
      <c r="C37" s="3677"/>
      <c r="D37" s="3623" t="s">
        <v>6570</v>
      </c>
      <c r="E37" s="3624"/>
      <c r="F37" s="3624"/>
      <c r="G37" s="3624"/>
      <c r="H37" s="3624"/>
      <c r="I37" s="3624"/>
      <c r="J37" s="3624"/>
      <c r="K37" s="3624"/>
      <c r="L37" s="3624"/>
      <c r="M37" s="3624"/>
      <c r="N37" s="3624"/>
      <c r="O37" s="3624"/>
      <c r="P37" s="3624"/>
      <c r="Q37" s="3625"/>
      <c r="R37" s="2580"/>
      <c r="S37" s="2580"/>
      <c r="T37" s="2580"/>
      <c r="U37" s="2580"/>
      <c r="V37" s="2580"/>
      <c r="W37" s="2580"/>
      <c r="X37" s="2580"/>
      <c r="Y37" s="2580"/>
      <c r="Z37" s="2580"/>
      <c r="AA37" s="2580"/>
      <c r="AB37" s="2580"/>
      <c r="AC37" s="2580"/>
      <c r="AD37" s="2580"/>
      <c r="AE37" s="2580"/>
      <c r="AF37" s="2581"/>
    </row>
    <row r="38" spans="2:32" s="2461" customFormat="1" ht="13.5" thickBot="1" x14ac:dyDescent="0.25">
      <c r="B38" s="3549"/>
      <c r="C38" s="3550"/>
      <c r="D38" s="3550"/>
      <c r="E38" s="3550"/>
      <c r="F38" s="3550"/>
      <c r="G38" s="2580"/>
      <c r="H38" s="2580"/>
      <c r="I38" s="2580"/>
      <c r="J38" s="2580"/>
      <c r="K38" s="2580"/>
      <c r="L38" s="2580"/>
      <c r="M38" s="2580"/>
      <c r="N38" s="2580"/>
      <c r="O38" s="2580"/>
      <c r="P38" s="2580"/>
      <c r="Q38" s="2580"/>
      <c r="R38" s="2646"/>
      <c r="S38" s="2580"/>
      <c r="T38" s="2580"/>
      <c r="U38" s="2580"/>
      <c r="V38" s="2580"/>
      <c r="W38" s="2580"/>
      <c r="X38" s="2580"/>
      <c r="Y38" s="2580"/>
      <c r="Z38" s="2580"/>
      <c r="AA38" s="2580"/>
      <c r="AB38" s="2580"/>
      <c r="AC38" s="2580"/>
      <c r="AD38" s="2580"/>
      <c r="AE38" s="2580"/>
      <c r="AF38" s="2581"/>
    </row>
    <row r="39" spans="2:32" s="2461" customFormat="1" ht="13.5" thickBot="1" x14ac:dyDescent="0.25">
      <c r="B39" s="3678" t="s">
        <v>5128</v>
      </c>
      <c r="C39" s="3679"/>
      <c r="D39" s="3630" t="s">
        <v>5129</v>
      </c>
      <c r="E39" s="3682" t="s">
        <v>224</v>
      </c>
      <c r="F39" s="3683"/>
      <c r="G39" s="3683"/>
      <c r="H39" s="3683"/>
      <c r="I39" s="3683"/>
      <c r="J39" s="3683"/>
      <c r="K39" s="3683"/>
      <c r="L39" s="3683"/>
      <c r="M39" s="3683"/>
      <c r="N39" s="3683"/>
      <c r="O39" s="3683"/>
      <c r="P39" s="3684"/>
      <c r="Q39" s="3685" t="s">
        <v>340</v>
      </c>
      <c r="R39" s="3686"/>
      <c r="S39" s="3687"/>
      <c r="T39" s="3687"/>
      <c r="U39" s="3687"/>
      <c r="V39" s="3687"/>
      <c r="W39" s="3687"/>
      <c r="X39" s="3687"/>
      <c r="Y39" s="3688"/>
      <c r="Z39" s="3685" t="s">
        <v>225</v>
      </c>
      <c r="AA39" s="3687"/>
      <c r="AB39" s="3688"/>
      <c r="AC39" s="3689" t="s">
        <v>5048</v>
      </c>
      <c r="AD39" s="3690"/>
      <c r="AE39" s="3691"/>
      <c r="AF39" s="2581"/>
    </row>
    <row r="40" spans="2:32" s="2461" customFormat="1" ht="13.5" thickBot="1" x14ac:dyDescent="0.25">
      <c r="B40" s="3680"/>
      <c r="C40" s="3681"/>
      <c r="D40" s="3630"/>
      <c r="E40" s="3630" t="s">
        <v>5066</v>
      </c>
      <c r="F40" s="3630" t="s">
        <v>5067</v>
      </c>
      <c r="G40" s="3631" t="s">
        <v>5069</v>
      </c>
      <c r="H40" s="3631" t="s">
        <v>5130</v>
      </c>
      <c r="I40" s="3671" t="s">
        <v>5131</v>
      </c>
      <c r="J40" s="3671" t="s">
        <v>5132</v>
      </c>
      <c r="K40" s="3671" t="s">
        <v>5072</v>
      </c>
      <c r="L40" s="3671"/>
      <c r="M40" s="3671" t="s">
        <v>5133</v>
      </c>
      <c r="N40" s="3671" t="s">
        <v>5134</v>
      </c>
      <c r="O40" s="3671" t="s">
        <v>5135</v>
      </c>
      <c r="P40" s="3671" t="s">
        <v>5136</v>
      </c>
      <c r="Q40" s="3627" t="s">
        <v>5078</v>
      </c>
      <c r="R40" s="3627" t="s">
        <v>5079</v>
      </c>
      <c r="S40" s="3627" t="s">
        <v>5080</v>
      </c>
      <c r="T40" s="3627" t="s">
        <v>5137</v>
      </c>
      <c r="U40" s="3627" t="s">
        <v>5138</v>
      </c>
      <c r="V40" s="3627" t="s">
        <v>5083</v>
      </c>
      <c r="W40" s="3627" t="s">
        <v>5085</v>
      </c>
      <c r="X40" s="3631" t="s">
        <v>5139</v>
      </c>
      <c r="Y40" s="3631" t="s">
        <v>5140</v>
      </c>
      <c r="Z40" s="3627" t="s">
        <v>5141</v>
      </c>
      <c r="AA40" s="3627" t="s">
        <v>5142</v>
      </c>
      <c r="AB40" s="3627" t="s">
        <v>5143</v>
      </c>
      <c r="AC40" s="3627" t="s">
        <v>1162</v>
      </c>
      <c r="AD40" s="3627" t="s">
        <v>5049</v>
      </c>
      <c r="AE40" s="3627" t="s">
        <v>5050</v>
      </c>
      <c r="AF40" s="2581"/>
    </row>
    <row r="41" spans="2:32" s="2461" customFormat="1" ht="13.5" thickBot="1" x14ac:dyDescent="0.25">
      <c r="B41" s="3680"/>
      <c r="C41" s="3681"/>
      <c r="D41" s="3627"/>
      <c r="E41" s="3627"/>
      <c r="F41" s="3627"/>
      <c r="G41" s="3632"/>
      <c r="H41" s="3632"/>
      <c r="I41" s="3631"/>
      <c r="J41" s="3631"/>
      <c r="K41" s="3552" t="s">
        <v>5092</v>
      </c>
      <c r="L41" s="3553" t="s">
        <v>2809</v>
      </c>
      <c r="M41" s="3631"/>
      <c r="N41" s="3631"/>
      <c r="O41" s="3631"/>
      <c r="P41" s="3631"/>
      <c r="Q41" s="3628"/>
      <c r="R41" s="3628"/>
      <c r="S41" s="3628"/>
      <c r="T41" s="3628"/>
      <c r="U41" s="3628"/>
      <c r="V41" s="3628"/>
      <c r="W41" s="3628"/>
      <c r="X41" s="3632"/>
      <c r="Y41" s="3632"/>
      <c r="Z41" s="3628"/>
      <c r="AA41" s="3628"/>
      <c r="AB41" s="3628"/>
      <c r="AC41" s="3628"/>
      <c r="AD41" s="3628"/>
      <c r="AE41" s="3628"/>
      <c r="AF41" s="2581"/>
    </row>
    <row r="42" spans="2:32" s="2461" customFormat="1" ht="13.5" thickBot="1" x14ac:dyDescent="0.25">
      <c r="B42" s="4543" t="s">
        <v>6571</v>
      </c>
      <c r="C42" s="4497"/>
      <c r="D42" s="3182" t="s">
        <v>1545</v>
      </c>
      <c r="E42" s="3163"/>
      <c r="F42" s="3183"/>
      <c r="G42" s="3454"/>
      <c r="H42" s="3454"/>
      <c r="I42" s="3163"/>
      <c r="J42" s="3163"/>
      <c r="K42" s="3183"/>
      <c r="L42" s="3454"/>
      <c r="M42" s="3163"/>
      <c r="N42" s="3163"/>
      <c r="O42" s="3163"/>
      <c r="P42" s="3163"/>
      <c r="Q42" s="3163"/>
      <c r="R42" s="3183"/>
      <c r="S42" s="3183"/>
      <c r="T42" s="3163"/>
      <c r="U42" s="3163"/>
      <c r="V42" s="3183"/>
      <c r="W42" s="3183">
        <v>20</v>
      </c>
      <c r="X42" s="3163"/>
      <c r="Y42" s="3163"/>
      <c r="Z42" s="3183"/>
      <c r="AA42" s="3163"/>
      <c r="AB42" s="3163"/>
      <c r="AC42" s="3456"/>
      <c r="AD42" s="3456"/>
      <c r="AE42" s="3456"/>
      <c r="AF42" s="2581"/>
    </row>
    <row r="43" spans="2:32" s="2461" customFormat="1" x14ac:dyDescent="0.2">
      <c r="B43" s="2645"/>
      <c r="C43" s="2575"/>
      <c r="D43" s="2575"/>
      <c r="E43" s="2575"/>
      <c r="F43" s="2575"/>
      <c r="G43" s="2576"/>
      <c r="H43" s="2576"/>
      <c r="I43" s="2576"/>
      <c r="J43" s="2576"/>
      <c r="K43" s="2575"/>
      <c r="L43" s="2576"/>
      <c r="M43" s="2576"/>
      <c r="N43" s="2576"/>
      <c r="O43" s="2576"/>
      <c r="P43" s="2576"/>
      <c r="Q43" s="2642"/>
      <c r="R43" s="2642"/>
      <c r="S43" s="2642"/>
      <c r="T43" s="2642"/>
      <c r="U43" s="2642"/>
      <c r="V43" s="2642"/>
      <c r="W43" s="2642"/>
      <c r="X43" s="2642"/>
      <c r="Y43" s="2642"/>
      <c r="Z43" s="2642"/>
      <c r="AA43" s="2642"/>
      <c r="AB43" s="2642"/>
      <c r="AC43" s="2642"/>
      <c r="AD43" s="2642"/>
      <c r="AE43" s="2642"/>
      <c r="AF43" s="2581"/>
    </row>
    <row r="44" spans="2:32" s="2461" customFormat="1" x14ac:dyDescent="0.2">
      <c r="B44" s="3661" t="s">
        <v>5051</v>
      </c>
      <c r="C44" s="3662"/>
      <c r="D44" s="3663" t="s">
        <v>1882</v>
      </c>
      <c r="E44" s="3663"/>
      <c r="F44" s="3663"/>
      <c r="G44" s="3663"/>
      <c r="H44" s="3663"/>
      <c r="I44" s="2643"/>
      <c r="J44" s="2643"/>
      <c r="K44" s="2643"/>
      <c r="L44" s="2643"/>
      <c r="M44" s="2643"/>
      <c r="N44" s="2643"/>
      <c r="O44" s="2643"/>
      <c r="P44" s="2643"/>
      <c r="Q44" s="2642"/>
      <c r="R44" s="2642"/>
      <c r="S44" s="2642"/>
      <c r="T44" s="2642"/>
      <c r="U44" s="2642"/>
      <c r="V44" s="2642"/>
      <c r="W44" s="2642"/>
      <c r="X44" s="2642"/>
      <c r="Y44" s="2642"/>
      <c r="Z44" s="2642"/>
      <c r="AA44" s="2642"/>
      <c r="AB44" s="2642"/>
      <c r="AC44" s="2642"/>
      <c r="AD44" s="2642"/>
      <c r="AE44" s="2642"/>
      <c r="AF44" s="2581"/>
    </row>
    <row r="45" spans="2:32" s="2461" customFormat="1" x14ac:dyDescent="0.2">
      <c r="B45" s="3661" t="s">
        <v>5052</v>
      </c>
      <c r="C45" s="3662"/>
      <c r="D45" s="3663" t="s">
        <v>1882</v>
      </c>
      <c r="E45" s="3663"/>
      <c r="F45" s="3663"/>
      <c r="G45" s="3663"/>
      <c r="H45" s="3663"/>
      <c r="I45" s="2643"/>
      <c r="J45" s="2643"/>
      <c r="K45" s="2643"/>
      <c r="L45" s="2643"/>
      <c r="M45" s="2643"/>
      <c r="N45" s="2643"/>
      <c r="O45" s="2643"/>
      <c r="P45" s="2643"/>
      <c r="Q45" s="2642"/>
      <c r="R45" s="2642"/>
      <c r="S45" s="2642"/>
      <c r="T45" s="2642"/>
      <c r="U45" s="2642"/>
      <c r="V45" s="2642"/>
      <c r="W45" s="2642"/>
      <c r="X45" s="2642"/>
      <c r="Y45" s="2642"/>
      <c r="Z45" s="2642"/>
      <c r="AA45" s="2642"/>
      <c r="AB45" s="2642"/>
      <c r="AC45" s="2642"/>
      <c r="AD45" s="2642"/>
      <c r="AE45" s="2642"/>
      <c r="AF45" s="2581"/>
    </row>
    <row r="46" spans="2:32" s="2461" customFormat="1" ht="13.5" thickBot="1" x14ac:dyDescent="0.25">
      <c r="B46" s="3554"/>
      <c r="C46" s="3551"/>
      <c r="D46" s="3551"/>
      <c r="E46" s="3551"/>
      <c r="F46" s="3551"/>
      <c r="G46" s="2646"/>
      <c r="H46" s="2646"/>
      <c r="I46" s="2646"/>
      <c r="J46" s="2646"/>
      <c r="K46" s="2646"/>
      <c r="L46" s="2646"/>
      <c r="M46" s="2646"/>
      <c r="N46" s="2646"/>
      <c r="O46" s="2646"/>
      <c r="P46" s="2646"/>
      <c r="Q46" s="2646"/>
      <c r="R46" s="2646"/>
      <c r="S46" s="2646"/>
      <c r="T46" s="2646"/>
      <c r="U46" s="2646"/>
      <c r="V46" s="2646"/>
      <c r="W46" s="2646"/>
      <c r="X46" s="2646"/>
      <c r="Y46" s="2646"/>
      <c r="Z46" s="2646"/>
      <c r="AA46" s="2646"/>
      <c r="AB46" s="2646"/>
      <c r="AC46" s="2646"/>
      <c r="AD46" s="2646"/>
      <c r="AE46" s="2646"/>
      <c r="AF46" s="2586"/>
    </row>
    <row r="47" spans="2:32" s="2461" customFormat="1" x14ac:dyDescent="0.2">
      <c r="B47" s="3566" t="str">
        <f>+B29</f>
        <v>.</v>
      </c>
      <c r="I47" s="2888"/>
    </row>
    <row r="48" spans="2:32" s="2461" customFormat="1" ht="13.5" thickBot="1" x14ac:dyDescent="0.25">
      <c r="B48" s="2544"/>
      <c r="I48" s="2888"/>
    </row>
    <row r="49" spans="2:32" s="2461" customFormat="1" ht="20.25" x14ac:dyDescent="0.2">
      <c r="B49" s="3616" t="s">
        <v>5124</v>
      </c>
      <c r="C49" s="3617"/>
      <c r="D49" s="3617"/>
      <c r="E49" s="3617"/>
      <c r="F49" s="3617"/>
      <c r="G49" s="3617"/>
      <c r="H49" s="3617"/>
      <c r="I49" s="3617"/>
      <c r="J49" s="3617"/>
      <c r="K49" s="3617"/>
      <c r="L49" s="3617"/>
      <c r="M49" s="3617"/>
      <c r="N49" s="3617"/>
      <c r="O49" s="3617"/>
      <c r="P49" s="3617"/>
      <c r="Q49" s="3617"/>
      <c r="R49" s="3617"/>
      <c r="S49" s="3617"/>
      <c r="T49" s="3617"/>
      <c r="U49" s="3617"/>
      <c r="V49" s="3617"/>
      <c r="W49" s="3617"/>
      <c r="X49" s="3617"/>
      <c r="Y49" s="3617"/>
      <c r="Z49" s="3617"/>
      <c r="AA49" s="3617"/>
      <c r="AB49" s="3617"/>
      <c r="AC49" s="3617"/>
      <c r="AD49" s="3617"/>
      <c r="AE49" s="3617"/>
      <c r="AF49" s="3618"/>
    </row>
    <row r="50" spans="2:32" s="2461" customFormat="1" x14ac:dyDescent="0.2">
      <c r="B50" s="3549"/>
      <c r="C50" s="3550"/>
      <c r="D50" s="3550"/>
      <c r="E50" s="3550"/>
      <c r="F50" s="3550"/>
      <c r="G50" s="2580"/>
      <c r="H50" s="2580"/>
      <c r="I50" s="2580"/>
      <c r="J50" s="2580"/>
      <c r="K50" s="2580"/>
      <c r="L50" s="2580"/>
      <c r="M50" s="2580"/>
      <c r="N50" s="2580"/>
      <c r="O50" s="2580"/>
      <c r="P50" s="2580"/>
      <c r="Q50" s="2580"/>
      <c r="R50" s="2580"/>
      <c r="S50" s="2580"/>
      <c r="T50" s="2580"/>
      <c r="U50" s="2580"/>
      <c r="V50" s="2580"/>
      <c r="W50" s="2580"/>
      <c r="X50" s="2580"/>
      <c r="Y50" s="2580"/>
      <c r="Z50" s="2580"/>
      <c r="AA50" s="2580"/>
      <c r="AB50" s="2580"/>
      <c r="AC50" s="2580"/>
      <c r="AD50" s="2580"/>
      <c r="AE50" s="2580"/>
      <c r="AF50" s="2581"/>
    </row>
    <row r="51" spans="2:32" s="2461" customFormat="1" x14ac:dyDescent="0.2">
      <c r="B51" s="2644" t="s">
        <v>5144</v>
      </c>
      <c r="C51" s="3550"/>
      <c r="D51" s="3674" t="s">
        <v>6567</v>
      </c>
      <c r="E51" s="3674"/>
      <c r="F51" s="3674"/>
      <c r="G51" s="2580"/>
      <c r="H51" s="2580"/>
      <c r="I51" s="2580"/>
      <c r="J51" s="2580"/>
      <c r="K51" s="2580"/>
      <c r="L51" s="2580"/>
      <c r="M51" s="2580"/>
      <c r="N51" s="2580"/>
      <c r="O51" s="2580"/>
      <c r="P51" s="2580"/>
      <c r="Q51" s="2580"/>
      <c r="R51" s="2580"/>
      <c r="S51" s="2580"/>
      <c r="T51" s="2580"/>
      <c r="U51" s="2580"/>
      <c r="V51" s="2580"/>
      <c r="W51" s="2580"/>
      <c r="X51" s="2580"/>
      <c r="Y51" s="2580"/>
      <c r="Z51" s="2580"/>
      <c r="AA51" s="2580"/>
      <c r="AB51" s="2580"/>
      <c r="AC51" s="2580"/>
      <c r="AD51" s="2580"/>
      <c r="AE51" s="2580"/>
      <c r="AF51" s="2581"/>
    </row>
    <row r="52" spans="2:32" s="2461" customFormat="1" x14ac:dyDescent="0.2">
      <c r="B52" s="3675" t="s">
        <v>5127</v>
      </c>
      <c r="C52" s="3676"/>
      <c r="D52" s="4572">
        <v>41640</v>
      </c>
      <c r="E52" s="4572"/>
      <c r="F52" s="4572"/>
      <c r="G52" s="2642"/>
      <c r="H52" s="2580"/>
      <c r="I52" s="2580"/>
      <c r="J52" s="2580"/>
      <c r="K52" s="2580"/>
      <c r="L52" s="2580"/>
      <c r="M52" s="2580"/>
      <c r="N52" s="2580"/>
      <c r="O52" s="2580"/>
      <c r="P52" s="2580"/>
      <c r="Q52" s="2580"/>
      <c r="R52" s="2580"/>
      <c r="S52" s="2580"/>
      <c r="T52" s="2580"/>
      <c r="U52" s="2580"/>
      <c r="V52" s="2580"/>
      <c r="W52" s="2580"/>
      <c r="X52" s="2580"/>
      <c r="Y52" s="2580"/>
      <c r="Z52" s="2580"/>
      <c r="AA52" s="2580"/>
      <c r="AB52" s="2580"/>
      <c r="AC52" s="2580"/>
      <c r="AD52" s="2580"/>
      <c r="AE52" s="2580"/>
      <c r="AF52" s="2581"/>
    </row>
    <row r="53" spans="2:32" s="2461" customFormat="1" x14ac:dyDescent="0.2">
      <c r="B53" s="3620" t="s">
        <v>5125</v>
      </c>
      <c r="C53" s="3621"/>
      <c r="D53" s="4571">
        <v>41670</v>
      </c>
      <c r="E53" s="4571"/>
      <c r="F53" s="4571"/>
      <c r="G53" s="2580"/>
      <c r="H53" s="2580"/>
      <c r="I53" s="2580"/>
      <c r="J53" s="2580"/>
      <c r="K53" s="2580"/>
      <c r="L53" s="2580"/>
      <c r="M53" s="2580"/>
      <c r="N53" s="2580"/>
      <c r="O53" s="2580"/>
      <c r="P53" s="2580"/>
      <c r="Q53" s="2580"/>
      <c r="R53" s="2580"/>
      <c r="S53" s="2580"/>
      <c r="T53" s="2580"/>
      <c r="U53" s="2580"/>
      <c r="V53" s="2580"/>
      <c r="W53" s="2580"/>
      <c r="X53" s="2580"/>
      <c r="Y53" s="2580"/>
      <c r="Z53" s="2580"/>
      <c r="AA53" s="2580"/>
      <c r="AB53" s="2580"/>
      <c r="AC53" s="2580"/>
      <c r="AD53" s="2580"/>
      <c r="AE53" s="2580"/>
      <c r="AF53" s="2581"/>
    </row>
    <row r="54" spans="2:32" s="2461" customFormat="1" ht="13.5" thickBot="1" x14ac:dyDescent="0.25">
      <c r="B54" s="3549"/>
      <c r="C54" s="3550"/>
      <c r="D54" s="3550"/>
      <c r="E54" s="3550"/>
      <c r="F54" s="3550"/>
      <c r="G54" s="2580"/>
      <c r="H54" s="2580"/>
      <c r="I54" s="2580"/>
      <c r="J54" s="2580"/>
      <c r="K54" s="2580"/>
      <c r="L54" s="2580"/>
      <c r="M54" s="2580"/>
      <c r="N54" s="2580"/>
      <c r="O54" s="2580"/>
      <c r="P54" s="2580"/>
      <c r="Q54" s="2580"/>
      <c r="R54" s="2580"/>
      <c r="S54" s="2580"/>
      <c r="T54" s="2580"/>
      <c r="U54" s="2580"/>
      <c r="V54" s="2580"/>
      <c r="W54" s="2580"/>
      <c r="X54" s="2580"/>
      <c r="Y54" s="2580"/>
      <c r="Z54" s="2580"/>
      <c r="AA54" s="2580"/>
      <c r="AB54" s="2580"/>
      <c r="AC54" s="2580"/>
      <c r="AD54" s="2580"/>
      <c r="AE54" s="2580"/>
      <c r="AF54" s="2581"/>
    </row>
    <row r="55" spans="2:32" s="2461" customFormat="1" ht="87" customHeight="1" thickBot="1" x14ac:dyDescent="0.25">
      <c r="B55" s="3633" t="s">
        <v>5126</v>
      </c>
      <c r="C55" s="3677"/>
      <c r="D55" s="3623" t="s">
        <v>6568</v>
      </c>
      <c r="E55" s="3624"/>
      <c r="F55" s="3624"/>
      <c r="G55" s="3624"/>
      <c r="H55" s="3624"/>
      <c r="I55" s="3624"/>
      <c r="J55" s="3624"/>
      <c r="K55" s="3624"/>
      <c r="L55" s="3624"/>
      <c r="M55" s="3624"/>
      <c r="N55" s="3624"/>
      <c r="O55" s="3624"/>
      <c r="P55" s="3624"/>
      <c r="Q55" s="3625"/>
      <c r="R55" s="2580"/>
      <c r="S55" s="2580"/>
      <c r="T55" s="2580"/>
      <c r="U55" s="2580"/>
      <c r="V55" s="2580"/>
      <c r="W55" s="2580"/>
      <c r="X55" s="2580"/>
      <c r="Y55" s="2580"/>
      <c r="Z55" s="2580"/>
      <c r="AA55" s="2580"/>
      <c r="AB55" s="2580"/>
      <c r="AC55" s="2580"/>
      <c r="AD55" s="2580"/>
      <c r="AE55" s="2580"/>
      <c r="AF55" s="2581"/>
    </row>
    <row r="56" spans="2:32" s="2461" customFormat="1" ht="13.5" thickBot="1" x14ac:dyDescent="0.25">
      <c r="B56" s="3549"/>
      <c r="C56" s="3550"/>
      <c r="D56" s="3550"/>
      <c r="E56" s="3550"/>
      <c r="F56" s="3550"/>
      <c r="G56" s="2580"/>
      <c r="H56" s="2580"/>
      <c r="I56" s="2580"/>
      <c r="J56" s="2580"/>
      <c r="K56" s="2580"/>
      <c r="L56" s="2580"/>
      <c r="M56" s="2580"/>
      <c r="N56" s="2580"/>
      <c r="O56" s="2580"/>
      <c r="P56" s="2580"/>
      <c r="Q56" s="2580"/>
      <c r="R56" s="2646"/>
      <c r="S56" s="2580"/>
      <c r="T56" s="2580"/>
      <c r="U56" s="2580"/>
      <c r="V56" s="2580"/>
      <c r="W56" s="2580"/>
      <c r="X56" s="2580"/>
      <c r="Y56" s="2580"/>
      <c r="Z56" s="2580"/>
      <c r="AA56" s="2580"/>
      <c r="AB56" s="2580"/>
      <c r="AC56" s="2580"/>
      <c r="AD56" s="2580"/>
      <c r="AE56" s="2580"/>
      <c r="AF56" s="2581"/>
    </row>
    <row r="57" spans="2:32" s="2461" customFormat="1" ht="13.5" thickBot="1" x14ac:dyDescent="0.25">
      <c r="B57" s="3678" t="s">
        <v>5128</v>
      </c>
      <c r="C57" s="3679"/>
      <c r="D57" s="3630" t="s">
        <v>5129</v>
      </c>
      <c r="E57" s="3682" t="s">
        <v>224</v>
      </c>
      <c r="F57" s="3683"/>
      <c r="G57" s="3683"/>
      <c r="H57" s="3683"/>
      <c r="I57" s="3683"/>
      <c r="J57" s="3683"/>
      <c r="K57" s="3683"/>
      <c r="L57" s="3683"/>
      <c r="M57" s="3683"/>
      <c r="N57" s="3683"/>
      <c r="O57" s="3683"/>
      <c r="P57" s="3684"/>
      <c r="Q57" s="3685" t="s">
        <v>340</v>
      </c>
      <c r="R57" s="3686"/>
      <c r="S57" s="3687"/>
      <c r="T57" s="3687"/>
      <c r="U57" s="3687"/>
      <c r="V57" s="3687"/>
      <c r="W57" s="3687"/>
      <c r="X57" s="3687"/>
      <c r="Y57" s="3688"/>
      <c r="Z57" s="3685" t="s">
        <v>225</v>
      </c>
      <c r="AA57" s="3687"/>
      <c r="AB57" s="3688"/>
      <c r="AC57" s="3689" t="s">
        <v>5048</v>
      </c>
      <c r="AD57" s="3690"/>
      <c r="AE57" s="3691"/>
      <c r="AF57" s="2581"/>
    </row>
    <row r="58" spans="2:32" s="2461" customFormat="1" ht="13.5" thickBot="1" x14ac:dyDescent="0.25">
      <c r="B58" s="3680"/>
      <c r="C58" s="3681"/>
      <c r="D58" s="3630"/>
      <c r="E58" s="3630" t="s">
        <v>5066</v>
      </c>
      <c r="F58" s="3630" t="s">
        <v>5067</v>
      </c>
      <c r="G58" s="3631" t="s">
        <v>5069</v>
      </c>
      <c r="H58" s="3631" t="s">
        <v>5130</v>
      </c>
      <c r="I58" s="3671" t="s">
        <v>5131</v>
      </c>
      <c r="J58" s="3671" t="s">
        <v>5132</v>
      </c>
      <c r="K58" s="3671" t="s">
        <v>5072</v>
      </c>
      <c r="L58" s="3671"/>
      <c r="M58" s="3671" t="s">
        <v>5133</v>
      </c>
      <c r="N58" s="3671" t="s">
        <v>5134</v>
      </c>
      <c r="O58" s="3671" t="s">
        <v>5135</v>
      </c>
      <c r="P58" s="3671" t="s">
        <v>5136</v>
      </c>
      <c r="Q58" s="3627" t="s">
        <v>5078</v>
      </c>
      <c r="R58" s="3627" t="s">
        <v>5079</v>
      </c>
      <c r="S58" s="3627" t="s">
        <v>5080</v>
      </c>
      <c r="T58" s="3627" t="s">
        <v>5137</v>
      </c>
      <c r="U58" s="3627" t="s">
        <v>5138</v>
      </c>
      <c r="V58" s="3627" t="s">
        <v>5083</v>
      </c>
      <c r="W58" s="3627" t="s">
        <v>5085</v>
      </c>
      <c r="X58" s="3631" t="s">
        <v>5139</v>
      </c>
      <c r="Y58" s="3631" t="s">
        <v>5140</v>
      </c>
      <c r="Z58" s="3627" t="s">
        <v>5141</v>
      </c>
      <c r="AA58" s="3627" t="s">
        <v>5142</v>
      </c>
      <c r="AB58" s="3627" t="s">
        <v>5143</v>
      </c>
      <c r="AC58" s="3627" t="s">
        <v>1162</v>
      </c>
      <c r="AD58" s="3627" t="s">
        <v>5049</v>
      </c>
      <c r="AE58" s="3627" t="s">
        <v>5050</v>
      </c>
      <c r="AF58" s="2581"/>
    </row>
    <row r="59" spans="2:32" s="2461" customFormat="1" ht="13.5" thickBot="1" x14ac:dyDescent="0.25">
      <c r="B59" s="3680"/>
      <c r="C59" s="3681"/>
      <c r="D59" s="3627"/>
      <c r="E59" s="3627"/>
      <c r="F59" s="3627"/>
      <c r="G59" s="3632"/>
      <c r="H59" s="3632"/>
      <c r="I59" s="3631"/>
      <c r="J59" s="3631"/>
      <c r="K59" s="3552" t="s">
        <v>5092</v>
      </c>
      <c r="L59" s="3553" t="s">
        <v>2809</v>
      </c>
      <c r="M59" s="3631"/>
      <c r="N59" s="3631"/>
      <c r="O59" s="3631"/>
      <c r="P59" s="3631"/>
      <c r="Q59" s="3628"/>
      <c r="R59" s="3628"/>
      <c r="S59" s="3628"/>
      <c r="T59" s="3628"/>
      <c r="U59" s="3628"/>
      <c r="V59" s="3628"/>
      <c r="W59" s="3628"/>
      <c r="X59" s="3632"/>
      <c r="Y59" s="3632"/>
      <c r="Z59" s="3628"/>
      <c r="AA59" s="3628"/>
      <c r="AB59" s="3628"/>
      <c r="AC59" s="3628"/>
      <c r="AD59" s="3628"/>
      <c r="AE59" s="3628"/>
      <c r="AF59" s="2581"/>
    </row>
    <row r="60" spans="2:32" s="2461" customFormat="1" x14ac:dyDescent="0.2">
      <c r="B60" s="4568" t="s">
        <v>6567</v>
      </c>
      <c r="C60" s="4569"/>
      <c r="D60" s="3176" t="s">
        <v>1545</v>
      </c>
      <c r="E60" s="3177"/>
      <c r="F60" s="3178"/>
      <c r="G60" s="2744"/>
      <c r="H60" s="2744"/>
      <c r="I60" s="3177"/>
      <c r="J60" s="3177"/>
      <c r="K60" s="3178"/>
      <c r="L60" s="2744"/>
      <c r="M60" s="3177"/>
      <c r="N60" s="3177"/>
      <c r="O60" s="3177"/>
      <c r="P60" s="3177"/>
      <c r="Q60" s="3177"/>
      <c r="R60" s="3178"/>
      <c r="S60" s="3178"/>
      <c r="T60" s="3177"/>
      <c r="U60" s="3177"/>
      <c r="V60" s="3178"/>
      <c r="W60" s="3178"/>
      <c r="X60" s="3177"/>
      <c r="Y60" s="3177"/>
      <c r="Z60" s="3178"/>
      <c r="AA60" s="3177"/>
      <c r="AB60" s="3177"/>
      <c r="AC60" s="2679"/>
      <c r="AD60" s="2679"/>
      <c r="AE60" s="2679"/>
      <c r="AF60" s="2581"/>
    </row>
    <row r="61" spans="2:32" s="2461" customFormat="1" x14ac:dyDescent="0.2">
      <c r="B61" s="2645"/>
      <c r="C61" s="2575"/>
      <c r="D61" s="2575"/>
      <c r="E61" s="2575"/>
      <c r="F61" s="2575"/>
      <c r="G61" s="2576"/>
      <c r="H61" s="2576"/>
      <c r="I61" s="2576"/>
      <c r="J61" s="2576"/>
      <c r="K61" s="2575"/>
      <c r="L61" s="2576"/>
      <c r="M61" s="2576"/>
      <c r="N61" s="2576"/>
      <c r="O61" s="2576"/>
      <c r="P61" s="2576"/>
      <c r="Q61" s="2642"/>
      <c r="R61" s="2642"/>
      <c r="S61" s="2642"/>
      <c r="T61" s="2642"/>
      <c r="U61" s="2642"/>
      <c r="V61" s="2642"/>
      <c r="W61" s="2642"/>
      <c r="X61" s="2642"/>
      <c r="Y61" s="2642"/>
      <c r="Z61" s="2642"/>
      <c r="AA61" s="2642"/>
      <c r="AB61" s="2642"/>
      <c r="AC61" s="2642"/>
      <c r="AD61" s="2642"/>
      <c r="AE61" s="2642"/>
      <c r="AF61" s="2581"/>
    </row>
    <row r="62" spans="2:32" s="2461" customFormat="1" x14ac:dyDescent="0.2">
      <c r="B62" s="3661" t="s">
        <v>5051</v>
      </c>
      <c r="C62" s="3662"/>
      <c r="D62" s="3663" t="s">
        <v>1882</v>
      </c>
      <c r="E62" s="3663"/>
      <c r="F62" s="3663"/>
      <c r="G62" s="3663"/>
      <c r="H62" s="3663"/>
      <c r="I62" s="2643"/>
      <c r="J62" s="2643"/>
      <c r="K62" s="2643"/>
      <c r="L62" s="2643"/>
      <c r="M62" s="2643"/>
      <c r="N62" s="2643"/>
      <c r="O62" s="2643"/>
      <c r="P62" s="2643"/>
      <c r="Q62" s="2642"/>
      <c r="R62" s="2642"/>
      <c r="S62" s="2642"/>
      <c r="T62" s="2642"/>
      <c r="U62" s="2642"/>
      <c r="V62" s="2642"/>
      <c r="W62" s="2642"/>
      <c r="X62" s="2642"/>
      <c r="Y62" s="2642"/>
      <c r="Z62" s="2642"/>
      <c r="AA62" s="2642"/>
      <c r="AB62" s="2642"/>
      <c r="AC62" s="2642"/>
      <c r="AD62" s="2642"/>
      <c r="AE62" s="2642"/>
      <c r="AF62" s="2581"/>
    </row>
    <row r="63" spans="2:32" s="2461" customFormat="1" x14ac:dyDescent="0.2">
      <c r="B63" s="3661" t="s">
        <v>5052</v>
      </c>
      <c r="C63" s="3662"/>
      <c r="D63" s="3663" t="s">
        <v>1882</v>
      </c>
      <c r="E63" s="3663"/>
      <c r="F63" s="3663"/>
      <c r="G63" s="3663"/>
      <c r="H63" s="3663"/>
      <c r="I63" s="2643"/>
      <c r="J63" s="2643"/>
      <c r="K63" s="2643"/>
      <c r="L63" s="2643"/>
      <c r="M63" s="2643"/>
      <c r="N63" s="2643"/>
      <c r="O63" s="2643"/>
      <c r="P63" s="2643"/>
      <c r="Q63" s="2642"/>
      <c r="R63" s="2642"/>
      <c r="S63" s="2642"/>
      <c r="T63" s="2642"/>
      <c r="U63" s="2642"/>
      <c r="V63" s="2642"/>
      <c r="W63" s="2642"/>
      <c r="X63" s="2642"/>
      <c r="Y63" s="2642"/>
      <c r="Z63" s="2642"/>
      <c r="AA63" s="2642"/>
      <c r="AB63" s="2642"/>
      <c r="AC63" s="2642"/>
      <c r="AD63" s="2642"/>
      <c r="AE63" s="2642"/>
      <c r="AF63" s="2581"/>
    </row>
    <row r="64" spans="2:32" s="2461" customFormat="1" ht="13.5" thickBot="1" x14ac:dyDescent="0.25">
      <c r="B64" s="3554"/>
      <c r="C64" s="3551"/>
      <c r="D64" s="3551"/>
      <c r="E64" s="3551"/>
      <c r="F64" s="3551"/>
      <c r="G64" s="2646"/>
      <c r="H64" s="2646"/>
      <c r="I64" s="2646"/>
      <c r="J64" s="2646"/>
      <c r="K64" s="2646"/>
      <c r="L64" s="2646"/>
      <c r="M64" s="2646"/>
      <c r="N64" s="2646"/>
      <c r="O64" s="2646"/>
      <c r="P64" s="2646"/>
      <c r="Q64" s="2646"/>
      <c r="R64" s="2646"/>
      <c r="S64" s="2646"/>
      <c r="T64" s="2646"/>
      <c r="U64" s="2646"/>
      <c r="V64" s="2646"/>
      <c r="W64" s="2646"/>
      <c r="X64" s="2646"/>
      <c r="Y64" s="2646"/>
      <c r="Z64" s="2646"/>
      <c r="AA64" s="2646"/>
      <c r="AB64" s="2646"/>
      <c r="AC64" s="2646"/>
      <c r="AD64" s="2646"/>
      <c r="AE64" s="2646"/>
      <c r="AF64" s="2586"/>
    </row>
    <row r="65" spans="2:32" s="2461" customFormat="1" x14ac:dyDescent="0.2">
      <c r="B65" s="3566" t="str">
        <f>+B47</f>
        <v>.</v>
      </c>
      <c r="I65" s="2888"/>
    </row>
    <row r="66" spans="2:32" s="2461" customFormat="1" ht="13.5" thickBot="1" x14ac:dyDescent="0.25">
      <c r="B66" s="2544"/>
      <c r="I66" s="2888"/>
    </row>
    <row r="67" spans="2:32" s="2461" customFormat="1" ht="20.25" x14ac:dyDescent="0.2">
      <c r="B67" s="3616" t="s">
        <v>5124</v>
      </c>
      <c r="C67" s="3617"/>
      <c r="D67" s="3617"/>
      <c r="E67" s="3617"/>
      <c r="F67" s="3617"/>
      <c r="G67" s="3617"/>
      <c r="H67" s="3617"/>
      <c r="I67" s="3617"/>
      <c r="J67" s="3617"/>
      <c r="K67" s="3617"/>
      <c r="L67" s="3617"/>
      <c r="M67" s="3617"/>
      <c r="N67" s="3617"/>
      <c r="O67" s="3617"/>
      <c r="P67" s="3617"/>
      <c r="Q67" s="3617"/>
      <c r="R67" s="3617"/>
      <c r="S67" s="3617"/>
      <c r="T67" s="3617"/>
      <c r="U67" s="3617"/>
      <c r="V67" s="3617"/>
      <c r="W67" s="3617"/>
      <c r="X67" s="3617"/>
      <c r="Y67" s="3617"/>
      <c r="Z67" s="3617"/>
      <c r="AA67" s="3617"/>
      <c r="AB67" s="3617"/>
      <c r="AC67" s="3617"/>
      <c r="AD67" s="3617"/>
      <c r="AE67" s="3617"/>
      <c r="AF67" s="3618"/>
    </row>
    <row r="68" spans="2:32" s="2461" customFormat="1" x14ac:dyDescent="0.2">
      <c r="B68" s="3549"/>
      <c r="C68" s="3550"/>
      <c r="D68" s="3550"/>
      <c r="E68" s="3550"/>
      <c r="F68" s="3550"/>
      <c r="G68" s="2580"/>
      <c r="H68" s="2580"/>
      <c r="I68" s="2580"/>
      <c r="J68" s="2580"/>
      <c r="K68" s="2580"/>
      <c r="L68" s="2580"/>
      <c r="M68" s="2580"/>
      <c r="N68" s="2580"/>
      <c r="O68" s="2580"/>
      <c r="P68" s="2580"/>
      <c r="Q68" s="2580"/>
      <c r="R68" s="2580"/>
      <c r="S68" s="2580"/>
      <c r="T68" s="2580"/>
      <c r="U68" s="2580"/>
      <c r="V68" s="2580"/>
      <c r="W68" s="2580"/>
      <c r="X68" s="2580"/>
      <c r="Y68" s="2580"/>
      <c r="Z68" s="2580"/>
      <c r="AA68" s="2580"/>
      <c r="AB68" s="2580"/>
      <c r="AC68" s="2580"/>
      <c r="AD68" s="2580"/>
      <c r="AE68" s="2580"/>
      <c r="AF68" s="2581"/>
    </row>
    <row r="69" spans="2:32" s="2461" customFormat="1" x14ac:dyDescent="0.2">
      <c r="B69" s="2644" t="s">
        <v>5144</v>
      </c>
      <c r="C69" s="3550"/>
      <c r="D69" s="3674" t="s">
        <v>6565</v>
      </c>
      <c r="E69" s="3674"/>
      <c r="F69" s="3674"/>
      <c r="G69" s="2580"/>
      <c r="H69" s="2580"/>
      <c r="I69" s="2580"/>
      <c r="J69" s="2580"/>
      <c r="K69" s="2580"/>
      <c r="L69" s="2580"/>
      <c r="M69" s="2580"/>
      <c r="N69" s="2580"/>
      <c r="O69" s="2580"/>
      <c r="P69" s="2580"/>
      <c r="Q69" s="2580"/>
      <c r="R69" s="2580"/>
      <c r="S69" s="2580"/>
      <c r="T69" s="2580"/>
      <c r="U69" s="2580"/>
      <c r="V69" s="2580"/>
      <c r="W69" s="2580"/>
      <c r="X69" s="2580"/>
      <c r="Y69" s="2580"/>
      <c r="Z69" s="2580"/>
      <c r="AA69" s="2580"/>
      <c r="AB69" s="2580"/>
      <c r="AC69" s="2580"/>
      <c r="AD69" s="2580"/>
      <c r="AE69" s="2580"/>
      <c r="AF69" s="2581"/>
    </row>
    <row r="70" spans="2:32" s="2461" customFormat="1" x14ac:dyDescent="0.2">
      <c r="B70" s="3675" t="s">
        <v>5127</v>
      </c>
      <c r="C70" s="3676"/>
      <c r="D70" s="4571">
        <v>41640</v>
      </c>
      <c r="E70" s="4571"/>
      <c r="F70" s="4571"/>
      <c r="G70" s="2642"/>
      <c r="H70" s="2580"/>
      <c r="I70" s="2580"/>
      <c r="J70" s="2580"/>
      <c r="K70" s="2580"/>
      <c r="L70" s="2580"/>
      <c r="M70" s="2580"/>
      <c r="N70" s="2580"/>
      <c r="O70" s="2580"/>
      <c r="P70" s="2580"/>
      <c r="Q70" s="2580"/>
      <c r="R70" s="2580"/>
      <c r="S70" s="2580"/>
      <c r="T70" s="2580"/>
      <c r="U70" s="2580"/>
      <c r="V70" s="2580"/>
      <c r="W70" s="2580"/>
      <c r="X70" s="2580"/>
      <c r="Y70" s="2580"/>
      <c r="Z70" s="2580"/>
      <c r="AA70" s="2580"/>
      <c r="AB70" s="2580"/>
      <c r="AC70" s="2580"/>
      <c r="AD70" s="2580"/>
      <c r="AE70" s="2580"/>
      <c r="AF70" s="2581"/>
    </row>
    <row r="71" spans="2:32" s="2461" customFormat="1" x14ac:dyDescent="0.2">
      <c r="B71" s="3620" t="s">
        <v>5125</v>
      </c>
      <c r="C71" s="3621"/>
      <c r="D71" s="4571">
        <v>41729</v>
      </c>
      <c r="E71" s="4571"/>
      <c r="F71" s="4571"/>
      <c r="G71" s="2580"/>
      <c r="H71" s="2580"/>
      <c r="I71" s="2580"/>
      <c r="J71" s="2580"/>
      <c r="K71" s="2580"/>
      <c r="L71" s="2580"/>
      <c r="M71" s="2580"/>
      <c r="N71" s="2580"/>
      <c r="O71" s="2580"/>
      <c r="P71" s="2580"/>
      <c r="Q71" s="2580"/>
      <c r="R71" s="2580"/>
      <c r="S71" s="2580"/>
      <c r="T71" s="2580"/>
      <c r="U71" s="2580"/>
      <c r="V71" s="2580"/>
      <c r="W71" s="2580"/>
      <c r="X71" s="2580"/>
      <c r="Y71" s="2580"/>
      <c r="Z71" s="2580"/>
      <c r="AA71" s="2580"/>
      <c r="AB71" s="2580"/>
      <c r="AC71" s="2580"/>
      <c r="AD71" s="2580"/>
      <c r="AE71" s="2580"/>
      <c r="AF71" s="2581"/>
    </row>
    <row r="72" spans="2:32" s="2461" customFormat="1" ht="13.5" thickBot="1" x14ac:dyDescent="0.25">
      <c r="B72" s="3549"/>
      <c r="C72" s="3550"/>
      <c r="D72" s="3550"/>
      <c r="E72" s="3550"/>
      <c r="F72" s="3550"/>
      <c r="G72" s="2580"/>
      <c r="H72" s="2580"/>
      <c r="I72" s="2580"/>
      <c r="J72" s="2580"/>
      <c r="K72" s="2580"/>
      <c r="L72" s="2580"/>
      <c r="M72" s="2580"/>
      <c r="N72" s="2580"/>
      <c r="O72" s="2580"/>
      <c r="P72" s="2580"/>
      <c r="Q72" s="2580"/>
      <c r="R72" s="2580"/>
      <c r="S72" s="2580"/>
      <c r="T72" s="2580"/>
      <c r="U72" s="2580"/>
      <c r="V72" s="2580"/>
      <c r="W72" s="2580"/>
      <c r="X72" s="2580"/>
      <c r="Y72" s="2580"/>
      <c r="Z72" s="2580"/>
      <c r="AA72" s="2580"/>
      <c r="AB72" s="2580"/>
      <c r="AC72" s="2580"/>
      <c r="AD72" s="2580"/>
      <c r="AE72" s="2580"/>
      <c r="AF72" s="2581"/>
    </row>
    <row r="73" spans="2:32" s="2461" customFormat="1" ht="72.75" customHeight="1" thickBot="1" x14ac:dyDescent="0.25">
      <c r="B73" s="3633" t="s">
        <v>5126</v>
      </c>
      <c r="C73" s="3677"/>
      <c r="D73" s="3623" t="s">
        <v>6566</v>
      </c>
      <c r="E73" s="3624"/>
      <c r="F73" s="3624"/>
      <c r="G73" s="3624"/>
      <c r="H73" s="3624"/>
      <c r="I73" s="3624"/>
      <c r="J73" s="3624"/>
      <c r="K73" s="3624"/>
      <c r="L73" s="3624"/>
      <c r="M73" s="3624"/>
      <c r="N73" s="3624"/>
      <c r="O73" s="3624"/>
      <c r="P73" s="3624"/>
      <c r="Q73" s="3625"/>
      <c r="R73" s="2580"/>
      <c r="S73" s="2580"/>
      <c r="T73" s="2580"/>
      <c r="U73" s="2580"/>
      <c r="V73" s="2580"/>
      <c r="W73" s="2580"/>
      <c r="X73" s="2580"/>
      <c r="Y73" s="2580"/>
      <c r="Z73" s="2580"/>
      <c r="AA73" s="2580"/>
      <c r="AB73" s="2580"/>
      <c r="AC73" s="2580"/>
      <c r="AD73" s="2580"/>
      <c r="AE73" s="2580"/>
      <c r="AF73" s="2581"/>
    </row>
    <row r="74" spans="2:32" s="2461" customFormat="1" ht="13.5" thickBot="1" x14ac:dyDescent="0.25">
      <c r="B74" s="3549"/>
      <c r="C74" s="3550"/>
      <c r="D74" s="3550"/>
      <c r="E74" s="3550"/>
      <c r="F74" s="3550"/>
      <c r="G74" s="2580"/>
      <c r="H74" s="2580"/>
      <c r="I74" s="2580"/>
      <c r="J74" s="2580"/>
      <c r="K74" s="2580"/>
      <c r="L74" s="2580"/>
      <c r="M74" s="2580"/>
      <c r="N74" s="2580"/>
      <c r="O74" s="2580"/>
      <c r="P74" s="2580"/>
      <c r="Q74" s="2580"/>
      <c r="R74" s="2646"/>
      <c r="S74" s="2580"/>
      <c r="T74" s="2580"/>
      <c r="U74" s="2580"/>
      <c r="V74" s="2580"/>
      <c r="W74" s="2580"/>
      <c r="X74" s="2580"/>
      <c r="Y74" s="2580"/>
      <c r="Z74" s="2580"/>
      <c r="AA74" s="2580"/>
      <c r="AB74" s="2580"/>
      <c r="AC74" s="2580"/>
      <c r="AD74" s="2580"/>
      <c r="AE74" s="2580"/>
      <c r="AF74" s="2581"/>
    </row>
    <row r="75" spans="2:32" s="2461" customFormat="1" ht="13.5" thickBot="1" x14ac:dyDescent="0.25">
      <c r="B75" s="3678" t="s">
        <v>5128</v>
      </c>
      <c r="C75" s="3679"/>
      <c r="D75" s="3630" t="s">
        <v>5129</v>
      </c>
      <c r="E75" s="3682" t="s">
        <v>224</v>
      </c>
      <c r="F75" s="3683"/>
      <c r="G75" s="3683"/>
      <c r="H75" s="3683"/>
      <c r="I75" s="3683"/>
      <c r="J75" s="3683"/>
      <c r="K75" s="3683"/>
      <c r="L75" s="3683"/>
      <c r="M75" s="3683"/>
      <c r="N75" s="3683"/>
      <c r="O75" s="3683"/>
      <c r="P75" s="3684"/>
      <c r="Q75" s="3685" t="s">
        <v>340</v>
      </c>
      <c r="R75" s="3686"/>
      <c r="S75" s="3687"/>
      <c r="T75" s="3687"/>
      <c r="U75" s="3687"/>
      <c r="V75" s="3687"/>
      <c r="W75" s="3687"/>
      <c r="X75" s="3687"/>
      <c r="Y75" s="3688"/>
      <c r="Z75" s="3685" t="s">
        <v>225</v>
      </c>
      <c r="AA75" s="3687"/>
      <c r="AB75" s="3688"/>
      <c r="AC75" s="3689" t="s">
        <v>5048</v>
      </c>
      <c r="AD75" s="3690"/>
      <c r="AE75" s="3691"/>
      <c r="AF75" s="2581"/>
    </row>
    <row r="76" spans="2:32" s="2461" customFormat="1" ht="13.5" thickBot="1" x14ac:dyDescent="0.25">
      <c r="B76" s="3680"/>
      <c r="C76" s="3681"/>
      <c r="D76" s="3630"/>
      <c r="E76" s="3630" t="s">
        <v>5066</v>
      </c>
      <c r="F76" s="3630" t="s">
        <v>5067</v>
      </c>
      <c r="G76" s="3631" t="s">
        <v>5069</v>
      </c>
      <c r="H76" s="3631" t="s">
        <v>5130</v>
      </c>
      <c r="I76" s="3671" t="s">
        <v>5131</v>
      </c>
      <c r="J76" s="3671" t="s">
        <v>5132</v>
      </c>
      <c r="K76" s="3671" t="s">
        <v>5072</v>
      </c>
      <c r="L76" s="3671"/>
      <c r="M76" s="3671" t="s">
        <v>5133</v>
      </c>
      <c r="N76" s="3671" t="s">
        <v>5134</v>
      </c>
      <c r="O76" s="3671" t="s">
        <v>5135</v>
      </c>
      <c r="P76" s="3671" t="s">
        <v>5136</v>
      </c>
      <c r="Q76" s="3627" t="s">
        <v>5078</v>
      </c>
      <c r="R76" s="3627" t="s">
        <v>5079</v>
      </c>
      <c r="S76" s="3627" t="s">
        <v>5080</v>
      </c>
      <c r="T76" s="3627" t="s">
        <v>5137</v>
      </c>
      <c r="U76" s="3627" t="s">
        <v>5138</v>
      </c>
      <c r="V76" s="3627" t="s">
        <v>5083</v>
      </c>
      <c r="W76" s="3627" t="s">
        <v>5085</v>
      </c>
      <c r="X76" s="3631" t="s">
        <v>5139</v>
      </c>
      <c r="Y76" s="3631" t="s">
        <v>5140</v>
      </c>
      <c r="Z76" s="3627" t="s">
        <v>5141</v>
      </c>
      <c r="AA76" s="3627" t="s">
        <v>5142</v>
      </c>
      <c r="AB76" s="3627" t="s">
        <v>5143</v>
      </c>
      <c r="AC76" s="3627" t="s">
        <v>1162</v>
      </c>
      <c r="AD76" s="3627" t="s">
        <v>5049</v>
      </c>
      <c r="AE76" s="3627" t="s">
        <v>5050</v>
      </c>
      <c r="AF76" s="2581"/>
    </row>
    <row r="77" spans="2:32" s="2461" customFormat="1" ht="13.5" thickBot="1" x14ac:dyDescent="0.25">
      <c r="B77" s="3680"/>
      <c r="C77" s="3681"/>
      <c r="D77" s="3627"/>
      <c r="E77" s="3627"/>
      <c r="F77" s="3627"/>
      <c r="G77" s="3632"/>
      <c r="H77" s="3632"/>
      <c r="I77" s="3631"/>
      <c r="J77" s="3631"/>
      <c r="K77" s="3552" t="s">
        <v>5092</v>
      </c>
      <c r="L77" s="3553" t="s">
        <v>2809</v>
      </c>
      <c r="M77" s="3631"/>
      <c r="N77" s="3631"/>
      <c r="O77" s="3631"/>
      <c r="P77" s="3631"/>
      <c r="Q77" s="3628"/>
      <c r="R77" s="3628"/>
      <c r="S77" s="3628"/>
      <c r="T77" s="3628"/>
      <c r="U77" s="3628"/>
      <c r="V77" s="3628"/>
      <c r="W77" s="3628"/>
      <c r="X77" s="3632"/>
      <c r="Y77" s="3632"/>
      <c r="Z77" s="3628"/>
      <c r="AA77" s="3628"/>
      <c r="AB77" s="3628"/>
      <c r="AC77" s="3628"/>
      <c r="AD77" s="3628"/>
      <c r="AE77" s="3628"/>
      <c r="AF77" s="2581"/>
    </row>
    <row r="78" spans="2:32" s="2461" customFormat="1" ht="13.5" thickBot="1" x14ac:dyDescent="0.25">
      <c r="B78" s="3697" t="s">
        <v>6565</v>
      </c>
      <c r="C78" s="4497"/>
      <c r="D78" s="3182" t="s">
        <v>1545</v>
      </c>
      <c r="E78" s="3177"/>
      <c r="F78" s="3178"/>
      <c r="G78" s="2744"/>
      <c r="H78" s="2744"/>
      <c r="I78" s="3177"/>
      <c r="J78" s="3177"/>
      <c r="K78" s="3178"/>
      <c r="L78" s="2744"/>
      <c r="M78" s="3177"/>
      <c r="N78" s="3177"/>
      <c r="O78" s="3177"/>
      <c r="P78" s="3177"/>
      <c r="Q78" s="3177"/>
      <c r="R78" s="3178"/>
      <c r="S78" s="3178"/>
      <c r="T78" s="3177"/>
      <c r="U78" s="3177"/>
      <c r="V78" s="3178"/>
      <c r="W78" s="3178"/>
      <c r="X78" s="3177"/>
      <c r="Y78" s="3177"/>
      <c r="Z78" s="3178"/>
      <c r="AA78" s="3177"/>
      <c r="AB78" s="3177"/>
      <c r="AC78" s="2679"/>
      <c r="AD78" s="2679"/>
      <c r="AE78" s="2679"/>
      <c r="AF78" s="2581"/>
    </row>
    <row r="79" spans="2:32" s="2461" customFormat="1" x14ac:dyDescent="0.2">
      <c r="B79" s="2645"/>
      <c r="C79" s="2575"/>
      <c r="D79" s="2575"/>
      <c r="E79" s="2575"/>
      <c r="F79" s="2575"/>
      <c r="G79" s="2576"/>
      <c r="H79" s="2576"/>
      <c r="I79" s="2576"/>
      <c r="J79" s="2576"/>
      <c r="K79" s="2575"/>
      <c r="L79" s="2576"/>
      <c r="M79" s="2576"/>
      <c r="N79" s="2576"/>
      <c r="O79" s="2576"/>
      <c r="P79" s="2576"/>
      <c r="Q79" s="2642"/>
      <c r="R79" s="2642"/>
      <c r="S79" s="2642"/>
      <c r="T79" s="2642"/>
      <c r="U79" s="2642"/>
      <c r="V79" s="2642"/>
      <c r="W79" s="2642"/>
      <c r="X79" s="2642"/>
      <c r="Y79" s="2642"/>
      <c r="Z79" s="2642"/>
      <c r="AA79" s="2642"/>
      <c r="AB79" s="2642"/>
      <c r="AC79" s="2642"/>
      <c r="AD79" s="2642"/>
      <c r="AE79" s="2642"/>
      <c r="AF79" s="2581"/>
    </row>
    <row r="80" spans="2:32" s="2461" customFormat="1" x14ac:dyDescent="0.2">
      <c r="B80" s="3661" t="s">
        <v>5051</v>
      </c>
      <c r="C80" s="3662"/>
      <c r="D80" s="3663" t="s">
        <v>1882</v>
      </c>
      <c r="E80" s="3663"/>
      <c r="F80" s="3663"/>
      <c r="G80" s="3663"/>
      <c r="H80" s="3663"/>
      <c r="I80" s="2643"/>
      <c r="J80" s="2643"/>
      <c r="K80" s="2643"/>
      <c r="L80" s="2643"/>
      <c r="M80" s="2643"/>
      <c r="N80" s="2643"/>
      <c r="O80" s="2643"/>
      <c r="P80" s="2643"/>
      <c r="Q80" s="2642"/>
      <c r="R80" s="2642"/>
      <c r="S80" s="2642"/>
      <c r="T80" s="2642"/>
      <c r="U80" s="2642"/>
      <c r="V80" s="2642"/>
      <c r="W80" s="2642"/>
      <c r="X80" s="2642"/>
      <c r="Y80" s="2642"/>
      <c r="Z80" s="2642"/>
      <c r="AA80" s="2642"/>
      <c r="AB80" s="2642"/>
      <c r="AC80" s="2642"/>
      <c r="AD80" s="2642"/>
      <c r="AE80" s="2642"/>
      <c r="AF80" s="2581"/>
    </row>
    <row r="81" spans="2:32" s="2461" customFormat="1" x14ac:dyDescent="0.2">
      <c r="B81" s="3661" t="s">
        <v>5052</v>
      </c>
      <c r="C81" s="3662"/>
      <c r="D81" s="3663" t="s">
        <v>1882</v>
      </c>
      <c r="E81" s="3663"/>
      <c r="F81" s="3663"/>
      <c r="G81" s="3663"/>
      <c r="H81" s="3663"/>
      <c r="I81" s="2643"/>
      <c r="J81" s="2643"/>
      <c r="K81" s="2643"/>
      <c r="L81" s="2643"/>
      <c r="M81" s="2643"/>
      <c r="N81" s="2643"/>
      <c r="O81" s="2643"/>
      <c r="P81" s="2643"/>
      <c r="Q81" s="2642"/>
      <c r="R81" s="2642"/>
      <c r="S81" s="2642"/>
      <c r="T81" s="2642"/>
      <c r="U81" s="2642"/>
      <c r="V81" s="2642"/>
      <c r="W81" s="2642"/>
      <c r="X81" s="2642"/>
      <c r="Y81" s="2642"/>
      <c r="Z81" s="2642"/>
      <c r="AA81" s="2642"/>
      <c r="AB81" s="2642"/>
      <c r="AC81" s="2642"/>
      <c r="AD81" s="2642"/>
      <c r="AE81" s="2642"/>
      <c r="AF81" s="2581"/>
    </row>
    <row r="82" spans="2:32" s="2461" customFormat="1" ht="13.5" thickBot="1" x14ac:dyDescent="0.25">
      <c r="B82" s="3554"/>
      <c r="C82" s="3551"/>
      <c r="D82" s="3551"/>
      <c r="E82" s="3551"/>
      <c r="F82" s="3551"/>
      <c r="G82" s="2646"/>
      <c r="H82" s="2646"/>
      <c r="I82" s="2646"/>
      <c r="J82" s="2646"/>
      <c r="K82" s="2646"/>
      <c r="L82" s="2646"/>
      <c r="M82" s="2646"/>
      <c r="N82" s="2646"/>
      <c r="O82" s="2646"/>
      <c r="P82" s="2646"/>
      <c r="Q82" s="2646"/>
      <c r="R82" s="2646"/>
      <c r="S82" s="2646"/>
      <c r="T82" s="2646"/>
      <c r="U82" s="2646"/>
      <c r="V82" s="2646"/>
      <c r="W82" s="2646"/>
      <c r="X82" s="2646"/>
      <c r="Y82" s="2646"/>
      <c r="Z82" s="2646"/>
      <c r="AA82" s="2646"/>
      <c r="AB82" s="2646"/>
      <c r="AC82" s="2646"/>
      <c r="AD82" s="2646"/>
      <c r="AE82" s="2646"/>
      <c r="AF82" s="2586"/>
    </row>
    <row r="83" spans="2:32" s="2461" customFormat="1" x14ac:dyDescent="0.2">
      <c r="B83" s="3566" t="str">
        <f>+B65</f>
        <v>.</v>
      </c>
      <c r="I83" s="2888"/>
    </row>
    <row r="84" spans="2:32" s="2461" customFormat="1" ht="13.5" thickBot="1" x14ac:dyDescent="0.25">
      <c r="B84" s="2544"/>
      <c r="I84" s="2888"/>
    </row>
    <row r="85" spans="2:32" s="2461" customFormat="1" ht="20.25" x14ac:dyDescent="0.2">
      <c r="B85" s="3616" t="s">
        <v>5124</v>
      </c>
      <c r="C85" s="3617"/>
      <c r="D85" s="3617"/>
      <c r="E85" s="3617"/>
      <c r="F85" s="3617"/>
      <c r="G85" s="3617"/>
      <c r="H85" s="3617"/>
      <c r="I85" s="3617"/>
      <c r="J85" s="3617"/>
      <c r="K85" s="3617"/>
      <c r="L85" s="3617"/>
      <c r="M85" s="3617"/>
      <c r="N85" s="3617"/>
      <c r="O85" s="3617"/>
      <c r="P85" s="3617"/>
      <c r="Q85" s="3617"/>
      <c r="R85" s="3617"/>
      <c r="S85" s="3617"/>
      <c r="T85" s="3617"/>
      <c r="U85" s="3617"/>
      <c r="V85" s="3617"/>
      <c r="W85" s="3617"/>
      <c r="X85" s="3617"/>
      <c r="Y85" s="3617"/>
      <c r="Z85" s="3617"/>
      <c r="AA85" s="3617"/>
      <c r="AB85" s="3617"/>
      <c r="AC85" s="3617"/>
      <c r="AD85" s="3617"/>
      <c r="AE85" s="3617"/>
      <c r="AF85" s="3618"/>
    </row>
    <row r="86" spans="2:32" s="2461" customFormat="1" x14ac:dyDescent="0.2">
      <c r="B86" s="3549"/>
      <c r="C86" s="3550"/>
      <c r="D86" s="3550"/>
      <c r="E86" s="3550"/>
      <c r="F86" s="3550"/>
      <c r="G86" s="2580"/>
      <c r="H86" s="2580"/>
      <c r="I86" s="2580"/>
      <c r="J86" s="2580"/>
      <c r="K86" s="2580"/>
      <c r="L86" s="2580"/>
      <c r="M86" s="2580"/>
      <c r="N86" s="2580"/>
      <c r="O86" s="2580"/>
      <c r="P86" s="2580"/>
      <c r="Q86" s="2580"/>
      <c r="R86" s="2580"/>
      <c r="S86" s="2580"/>
      <c r="T86" s="2580"/>
      <c r="U86" s="2580"/>
      <c r="V86" s="2580"/>
      <c r="W86" s="2580"/>
      <c r="X86" s="2580"/>
      <c r="Y86" s="2580"/>
      <c r="Z86" s="2580"/>
      <c r="AA86" s="2580"/>
      <c r="AB86" s="2580"/>
      <c r="AC86" s="2580"/>
      <c r="AD86" s="2580"/>
      <c r="AE86" s="2580"/>
      <c r="AF86" s="2581"/>
    </row>
    <row r="87" spans="2:32" s="2461" customFormat="1" x14ac:dyDescent="0.2">
      <c r="B87" s="2644" t="s">
        <v>5144</v>
      </c>
      <c r="C87" s="3550"/>
      <c r="D87" s="3674" t="s">
        <v>6561</v>
      </c>
      <c r="E87" s="3674"/>
      <c r="F87" s="3674"/>
      <c r="G87" s="2580"/>
      <c r="H87" s="2580"/>
      <c r="I87" s="2580"/>
      <c r="J87" s="2580"/>
      <c r="K87" s="2580"/>
      <c r="L87" s="2580"/>
      <c r="M87" s="2580"/>
      <c r="N87" s="2580"/>
      <c r="O87" s="2580"/>
      <c r="P87" s="2580"/>
      <c r="Q87" s="2580"/>
      <c r="R87" s="2580"/>
      <c r="S87" s="2580"/>
      <c r="T87" s="2580"/>
      <c r="U87" s="2580"/>
      <c r="V87" s="2580"/>
      <c r="W87" s="2580"/>
      <c r="X87" s="2580"/>
      <c r="Y87" s="2580"/>
      <c r="Z87" s="2580"/>
      <c r="AA87" s="2580"/>
      <c r="AB87" s="2580"/>
      <c r="AC87" s="2580"/>
      <c r="AD87" s="2580"/>
      <c r="AE87" s="2580"/>
      <c r="AF87" s="2581"/>
    </row>
    <row r="88" spans="2:32" s="2461" customFormat="1" x14ac:dyDescent="0.2">
      <c r="B88" s="3675" t="s">
        <v>5127</v>
      </c>
      <c r="C88" s="3676"/>
      <c r="D88" s="4572">
        <v>41666</v>
      </c>
      <c r="E88" s="4572"/>
      <c r="F88" s="4572"/>
      <c r="G88" s="2642"/>
      <c r="H88" s="2580"/>
      <c r="I88" s="2580"/>
      <c r="J88" s="2580"/>
      <c r="K88" s="2580"/>
      <c r="L88" s="2580"/>
      <c r="M88" s="2580"/>
      <c r="N88" s="2580"/>
      <c r="O88" s="2580"/>
      <c r="P88" s="2580"/>
      <c r="Q88" s="2580"/>
      <c r="R88" s="2580"/>
      <c r="S88" s="2580"/>
      <c r="T88" s="2580"/>
      <c r="U88" s="2580"/>
      <c r="V88" s="2580"/>
      <c r="W88" s="2580"/>
      <c r="X88" s="2580"/>
      <c r="Y88" s="2580"/>
      <c r="Z88" s="2580"/>
      <c r="AA88" s="2580"/>
      <c r="AB88" s="2580"/>
      <c r="AC88" s="2580"/>
      <c r="AD88" s="2580"/>
      <c r="AE88" s="2580"/>
      <c r="AF88" s="2581"/>
    </row>
    <row r="89" spans="2:32" s="2461" customFormat="1" x14ac:dyDescent="0.2">
      <c r="B89" s="3620" t="s">
        <v>5125</v>
      </c>
      <c r="C89" s="3621"/>
      <c r="D89" s="4571">
        <v>41672</v>
      </c>
      <c r="E89" s="4571"/>
      <c r="F89" s="4571"/>
      <c r="G89" s="2580"/>
      <c r="H89" s="2580"/>
      <c r="I89" s="2580"/>
      <c r="J89" s="2580"/>
      <c r="K89" s="2580"/>
      <c r="L89" s="2580"/>
      <c r="M89" s="2580"/>
      <c r="N89" s="2580"/>
      <c r="O89" s="2580"/>
      <c r="P89" s="2580"/>
      <c r="Q89" s="2580"/>
      <c r="R89" s="2580"/>
      <c r="S89" s="2580"/>
      <c r="T89" s="2580"/>
      <c r="U89" s="2580"/>
      <c r="V89" s="2580"/>
      <c r="W89" s="2580"/>
      <c r="X89" s="2580"/>
      <c r="Y89" s="2580"/>
      <c r="Z89" s="2580"/>
      <c r="AA89" s="2580"/>
      <c r="AB89" s="2580"/>
      <c r="AC89" s="2580"/>
      <c r="AD89" s="2580"/>
      <c r="AE89" s="2580"/>
      <c r="AF89" s="2581"/>
    </row>
    <row r="90" spans="2:32" s="2461" customFormat="1" ht="12.75" customHeight="1" thickBot="1" x14ac:dyDescent="0.25">
      <c r="B90" s="3549"/>
      <c r="C90" s="3550"/>
      <c r="D90" s="3550"/>
      <c r="E90" s="3550"/>
      <c r="F90" s="3550"/>
      <c r="G90" s="2580"/>
      <c r="H90" s="2580"/>
      <c r="I90" s="2580"/>
      <c r="J90" s="2580"/>
      <c r="K90" s="2580"/>
      <c r="L90" s="2580"/>
      <c r="M90" s="2580"/>
      <c r="N90" s="2580"/>
      <c r="O90" s="2580"/>
      <c r="P90" s="2580"/>
      <c r="Q90" s="2580"/>
      <c r="R90" s="2580"/>
      <c r="S90" s="2580"/>
      <c r="T90" s="2580"/>
      <c r="U90" s="2580"/>
      <c r="V90" s="2580"/>
      <c r="W90" s="2580"/>
      <c r="X90" s="2580"/>
      <c r="Y90" s="2580"/>
      <c r="Z90" s="2580"/>
      <c r="AA90" s="2580"/>
      <c r="AB90" s="2580"/>
      <c r="AC90" s="2580"/>
      <c r="AD90" s="2580"/>
      <c r="AE90" s="2580"/>
      <c r="AF90" s="2581"/>
    </row>
    <row r="91" spans="2:32" s="2461" customFormat="1" ht="51.75" customHeight="1" thickBot="1" x14ac:dyDescent="0.25">
      <c r="B91" s="3633" t="s">
        <v>5126</v>
      </c>
      <c r="C91" s="3677"/>
      <c r="D91" s="3623" t="s">
        <v>6562</v>
      </c>
      <c r="E91" s="3624"/>
      <c r="F91" s="3624"/>
      <c r="G91" s="3624"/>
      <c r="H91" s="3624"/>
      <c r="I91" s="3624"/>
      <c r="J91" s="3624"/>
      <c r="K91" s="3624"/>
      <c r="L91" s="3624"/>
      <c r="M91" s="3624"/>
      <c r="N91" s="3624"/>
      <c r="O91" s="3624"/>
      <c r="P91" s="3624"/>
      <c r="Q91" s="3625"/>
      <c r="R91" s="2580"/>
      <c r="S91" s="2580"/>
      <c r="T91" s="2580"/>
      <c r="U91" s="2580"/>
      <c r="V91" s="2580"/>
      <c r="W91" s="2580"/>
      <c r="X91" s="2580"/>
      <c r="Y91" s="2580"/>
      <c r="Z91" s="2580"/>
      <c r="AA91" s="2580"/>
      <c r="AB91" s="2580"/>
      <c r="AC91" s="2580"/>
      <c r="AD91" s="2580"/>
      <c r="AE91" s="2580"/>
      <c r="AF91" s="2581"/>
    </row>
    <row r="92" spans="2:32" s="2461" customFormat="1" ht="13.5" thickBot="1" x14ac:dyDescent="0.25">
      <c r="B92" s="3549"/>
      <c r="C92" s="3550"/>
      <c r="D92" s="3550"/>
      <c r="E92" s="3550"/>
      <c r="F92" s="3550"/>
      <c r="G92" s="2580"/>
      <c r="H92" s="2580"/>
      <c r="I92" s="2580"/>
      <c r="J92" s="2580"/>
      <c r="K92" s="2580"/>
      <c r="L92" s="2580"/>
      <c r="M92" s="2580"/>
      <c r="N92" s="2580"/>
      <c r="O92" s="2580"/>
      <c r="P92" s="2580"/>
      <c r="Q92" s="2580"/>
      <c r="R92" s="2646"/>
      <c r="S92" s="2580"/>
      <c r="T92" s="2580"/>
      <c r="U92" s="2580"/>
      <c r="V92" s="2580"/>
      <c r="W92" s="2580"/>
      <c r="X92" s="2580"/>
      <c r="Y92" s="2580"/>
      <c r="Z92" s="2580"/>
      <c r="AA92" s="2580"/>
      <c r="AB92" s="2580"/>
      <c r="AC92" s="2580"/>
      <c r="AD92" s="2580"/>
      <c r="AE92" s="2580"/>
      <c r="AF92" s="2581"/>
    </row>
    <row r="93" spans="2:32" s="2461" customFormat="1" ht="13.5" customHeight="1" thickBot="1" x14ac:dyDescent="0.25">
      <c r="B93" s="3678" t="s">
        <v>5128</v>
      </c>
      <c r="C93" s="3679"/>
      <c r="D93" s="3630" t="s">
        <v>5129</v>
      </c>
      <c r="E93" s="3682" t="s">
        <v>224</v>
      </c>
      <c r="F93" s="3683"/>
      <c r="G93" s="3683"/>
      <c r="H93" s="3683"/>
      <c r="I93" s="3683"/>
      <c r="J93" s="3683"/>
      <c r="K93" s="3683"/>
      <c r="L93" s="3683"/>
      <c r="M93" s="3683"/>
      <c r="N93" s="3683"/>
      <c r="O93" s="3683"/>
      <c r="P93" s="3684"/>
      <c r="Q93" s="3685" t="s">
        <v>340</v>
      </c>
      <c r="R93" s="3686"/>
      <c r="S93" s="3687"/>
      <c r="T93" s="3687"/>
      <c r="U93" s="3687"/>
      <c r="V93" s="3687"/>
      <c r="W93" s="3687"/>
      <c r="X93" s="3687"/>
      <c r="Y93" s="3688"/>
      <c r="Z93" s="3685" t="s">
        <v>225</v>
      </c>
      <c r="AA93" s="3687"/>
      <c r="AB93" s="3688"/>
      <c r="AC93" s="3689" t="s">
        <v>5048</v>
      </c>
      <c r="AD93" s="3690"/>
      <c r="AE93" s="3691"/>
      <c r="AF93" s="2581"/>
    </row>
    <row r="94" spans="2:32" s="2461" customFormat="1" ht="19.5" customHeight="1" thickBot="1" x14ac:dyDescent="0.25">
      <c r="B94" s="3680"/>
      <c r="C94" s="3681"/>
      <c r="D94" s="3630"/>
      <c r="E94" s="3630" t="s">
        <v>5066</v>
      </c>
      <c r="F94" s="3630" t="s">
        <v>5067</v>
      </c>
      <c r="G94" s="3631" t="s">
        <v>5069</v>
      </c>
      <c r="H94" s="3631" t="s">
        <v>5130</v>
      </c>
      <c r="I94" s="3671" t="s">
        <v>5131</v>
      </c>
      <c r="J94" s="3671" t="s">
        <v>5132</v>
      </c>
      <c r="K94" s="3671" t="s">
        <v>5072</v>
      </c>
      <c r="L94" s="3671"/>
      <c r="M94" s="3671" t="s">
        <v>5133</v>
      </c>
      <c r="N94" s="3671" t="s">
        <v>5134</v>
      </c>
      <c r="O94" s="3671" t="s">
        <v>5135</v>
      </c>
      <c r="P94" s="3671" t="s">
        <v>5136</v>
      </c>
      <c r="Q94" s="3627" t="s">
        <v>5078</v>
      </c>
      <c r="R94" s="3627" t="s">
        <v>5079</v>
      </c>
      <c r="S94" s="3627" t="s">
        <v>5080</v>
      </c>
      <c r="T94" s="3627" t="s">
        <v>5137</v>
      </c>
      <c r="U94" s="3627" t="s">
        <v>5138</v>
      </c>
      <c r="V94" s="3627" t="s">
        <v>5083</v>
      </c>
      <c r="W94" s="3627" t="s">
        <v>5085</v>
      </c>
      <c r="X94" s="3631" t="s">
        <v>5139</v>
      </c>
      <c r="Y94" s="3631" t="s">
        <v>5140</v>
      </c>
      <c r="Z94" s="3627" t="s">
        <v>5141</v>
      </c>
      <c r="AA94" s="3627" t="s">
        <v>5142</v>
      </c>
      <c r="AB94" s="3627" t="s">
        <v>5143</v>
      </c>
      <c r="AC94" s="3627" t="s">
        <v>1162</v>
      </c>
      <c r="AD94" s="3627" t="s">
        <v>5049</v>
      </c>
      <c r="AE94" s="3627" t="s">
        <v>5050</v>
      </c>
      <c r="AF94" s="2581"/>
    </row>
    <row r="95" spans="2:32" s="2461" customFormat="1" ht="19.5" customHeight="1" thickBot="1" x14ac:dyDescent="0.25">
      <c r="B95" s="3680"/>
      <c r="C95" s="3681"/>
      <c r="D95" s="3627"/>
      <c r="E95" s="3627"/>
      <c r="F95" s="3627"/>
      <c r="G95" s="3632"/>
      <c r="H95" s="3632"/>
      <c r="I95" s="3631"/>
      <c r="J95" s="3631"/>
      <c r="K95" s="3552" t="s">
        <v>5092</v>
      </c>
      <c r="L95" s="3553" t="s">
        <v>2809</v>
      </c>
      <c r="M95" s="3631"/>
      <c r="N95" s="3631"/>
      <c r="O95" s="3631"/>
      <c r="P95" s="3631"/>
      <c r="Q95" s="3628"/>
      <c r="R95" s="3628"/>
      <c r="S95" s="3628"/>
      <c r="T95" s="3628"/>
      <c r="U95" s="3628"/>
      <c r="V95" s="3628"/>
      <c r="W95" s="3628"/>
      <c r="X95" s="3632"/>
      <c r="Y95" s="3632"/>
      <c r="Z95" s="3628"/>
      <c r="AA95" s="3628"/>
      <c r="AB95" s="3628"/>
      <c r="AC95" s="3628"/>
      <c r="AD95" s="3628"/>
      <c r="AE95" s="3628"/>
      <c r="AF95" s="2581"/>
    </row>
    <row r="96" spans="2:32" s="2461" customFormat="1" ht="13.5" customHeight="1" thickBot="1" x14ac:dyDescent="0.25">
      <c r="B96" s="4536" t="s">
        <v>6561</v>
      </c>
      <c r="C96" s="4570"/>
      <c r="D96" s="3182" t="s">
        <v>1545</v>
      </c>
      <c r="E96" s="3177"/>
      <c r="F96" s="3178"/>
      <c r="G96" s="2744"/>
      <c r="H96" s="2744"/>
      <c r="I96" s="3177"/>
      <c r="J96" s="3177"/>
      <c r="K96" s="3178"/>
      <c r="L96" s="2744"/>
      <c r="M96" s="3177"/>
      <c r="N96" s="3177"/>
      <c r="O96" s="3177"/>
      <c r="P96" s="3177"/>
      <c r="Q96" s="3177"/>
      <c r="R96" s="3178"/>
      <c r="S96" s="3178"/>
      <c r="T96" s="3177"/>
      <c r="U96" s="3177"/>
      <c r="V96" s="3178"/>
      <c r="W96" s="3178"/>
      <c r="X96" s="3177"/>
      <c r="Y96" s="3177"/>
      <c r="Z96" s="3178"/>
      <c r="AA96" s="3177"/>
      <c r="AB96" s="3177"/>
      <c r="AC96" s="2679"/>
      <c r="AD96" s="2679"/>
      <c r="AE96" s="2679"/>
      <c r="AF96" s="2581"/>
    </row>
    <row r="97" spans="2:32" s="2461" customFormat="1" x14ac:dyDescent="0.2">
      <c r="B97" s="2645"/>
      <c r="C97" s="2575"/>
      <c r="D97" s="2575"/>
      <c r="E97" s="2575"/>
      <c r="F97" s="2575"/>
      <c r="G97" s="2576"/>
      <c r="H97" s="2576"/>
      <c r="I97" s="2576"/>
      <c r="J97" s="2576"/>
      <c r="K97" s="2575"/>
      <c r="L97" s="2576"/>
      <c r="M97" s="2576"/>
      <c r="N97" s="2576"/>
      <c r="O97" s="2576"/>
      <c r="P97" s="2576"/>
      <c r="Q97" s="2642"/>
      <c r="R97" s="2642"/>
      <c r="S97" s="2642"/>
      <c r="T97" s="2642"/>
      <c r="U97" s="2642"/>
      <c r="V97" s="2642"/>
      <c r="W97" s="2642"/>
      <c r="X97" s="2642"/>
      <c r="Y97" s="2642"/>
      <c r="Z97" s="2642"/>
      <c r="AA97" s="2642"/>
      <c r="AB97" s="2642"/>
      <c r="AC97" s="2642"/>
      <c r="AD97" s="2642"/>
      <c r="AE97" s="2642"/>
      <c r="AF97" s="2581"/>
    </row>
    <row r="98" spans="2:32" s="2461" customFormat="1" x14ac:dyDescent="0.2">
      <c r="B98" s="3661" t="s">
        <v>5051</v>
      </c>
      <c r="C98" s="3662"/>
      <c r="D98" s="3663" t="s">
        <v>1882</v>
      </c>
      <c r="E98" s="3663"/>
      <c r="F98" s="3663"/>
      <c r="G98" s="3663"/>
      <c r="H98" s="3663"/>
      <c r="I98" s="2643"/>
      <c r="J98" s="2643"/>
      <c r="K98" s="2643"/>
      <c r="L98" s="2643"/>
      <c r="M98" s="2643"/>
      <c r="N98" s="2643"/>
      <c r="O98" s="2643"/>
      <c r="P98" s="2643"/>
      <c r="Q98" s="2642"/>
      <c r="R98" s="2642"/>
      <c r="S98" s="2642"/>
      <c r="T98" s="2642"/>
      <c r="U98" s="2642"/>
      <c r="V98" s="2642"/>
      <c r="W98" s="2642"/>
      <c r="X98" s="2642"/>
      <c r="Y98" s="2642"/>
      <c r="Z98" s="2642"/>
      <c r="AA98" s="2642"/>
      <c r="AB98" s="2642"/>
      <c r="AC98" s="2642"/>
      <c r="AD98" s="2642"/>
      <c r="AE98" s="2642"/>
      <c r="AF98" s="2581"/>
    </row>
    <row r="99" spans="2:32" s="2461" customFormat="1" x14ac:dyDescent="0.2">
      <c r="B99" s="3661" t="s">
        <v>5052</v>
      </c>
      <c r="C99" s="3662"/>
      <c r="D99" s="3663" t="s">
        <v>1882</v>
      </c>
      <c r="E99" s="3663"/>
      <c r="F99" s="3663"/>
      <c r="G99" s="3663"/>
      <c r="H99" s="3663"/>
      <c r="I99" s="2643"/>
      <c r="J99" s="2643"/>
      <c r="K99" s="2643"/>
      <c r="L99" s="2643"/>
      <c r="M99" s="2643"/>
      <c r="N99" s="2643"/>
      <c r="O99" s="2643"/>
      <c r="P99" s="2643"/>
      <c r="Q99" s="2642"/>
      <c r="R99" s="2642"/>
      <c r="S99" s="2642"/>
      <c r="T99" s="2642"/>
      <c r="U99" s="2642"/>
      <c r="V99" s="2642"/>
      <c r="W99" s="2642"/>
      <c r="X99" s="2642"/>
      <c r="Y99" s="2642"/>
      <c r="Z99" s="2642"/>
      <c r="AA99" s="2642"/>
      <c r="AB99" s="2642"/>
      <c r="AC99" s="2642"/>
      <c r="AD99" s="2642"/>
      <c r="AE99" s="2642"/>
      <c r="AF99" s="2581"/>
    </row>
    <row r="100" spans="2:32" s="2461" customFormat="1" ht="13.5" thickBot="1" x14ac:dyDescent="0.25">
      <c r="B100" s="3554"/>
      <c r="C100" s="3551"/>
      <c r="D100" s="3551"/>
      <c r="E100" s="3551"/>
      <c r="F100" s="3551"/>
      <c r="G100" s="2646"/>
      <c r="H100" s="2646"/>
      <c r="I100" s="2646"/>
      <c r="J100" s="2646"/>
      <c r="K100" s="2646"/>
      <c r="L100" s="2646"/>
      <c r="M100" s="2646"/>
      <c r="N100" s="2646"/>
      <c r="O100" s="2646"/>
      <c r="P100" s="2646"/>
      <c r="Q100" s="2646"/>
      <c r="R100" s="2646"/>
      <c r="S100" s="2646"/>
      <c r="T100" s="2646"/>
      <c r="U100" s="2646"/>
      <c r="V100" s="2646"/>
      <c r="W100" s="2646"/>
      <c r="X100" s="2646"/>
      <c r="Y100" s="2646"/>
      <c r="Z100" s="2646"/>
      <c r="AA100" s="2646"/>
      <c r="AB100" s="2646"/>
      <c r="AC100" s="2646"/>
      <c r="AD100" s="2646"/>
      <c r="AE100" s="2646"/>
      <c r="AF100" s="2586"/>
    </row>
    <row r="101" spans="2:32" s="2461" customFormat="1" x14ac:dyDescent="0.2">
      <c r="B101" s="3566" t="str">
        <f>+B83</f>
        <v>.</v>
      </c>
      <c r="I101" s="2888"/>
    </row>
    <row r="102" spans="2:32" s="2461" customFormat="1" ht="13.5" thickBot="1" x14ac:dyDescent="0.25">
      <c r="B102" s="2544"/>
      <c r="I102" s="2888"/>
    </row>
    <row r="103" spans="2:32" s="2461" customFormat="1" ht="20.25" x14ac:dyDescent="0.2">
      <c r="B103" s="3616" t="s">
        <v>5124</v>
      </c>
      <c r="C103" s="3617"/>
      <c r="D103" s="3617"/>
      <c r="E103" s="3617"/>
      <c r="F103" s="3617"/>
      <c r="G103" s="3617"/>
      <c r="H103" s="3617"/>
      <c r="I103" s="3617"/>
      <c r="J103" s="3617"/>
      <c r="K103" s="3617"/>
      <c r="L103" s="3617"/>
      <c r="M103" s="3617"/>
      <c r="N103" s="3617"/>
      <c r="O103" s="3617"/>
      <c r="P103" s="3617"/>
      <c r="Q103" s="3617"/>
      <c r="R103" s="3617"/>
      <c r="S103" s="3617"/>
      <c r="T103" s="3617"/>
      <c r="U103" s="3617"/>
      <c r="V103" s="3617"/>
      <c r="W103" s="3617"/>
      <c r="X103" s="3617"/>
      <c r="Y103" s="3617"/>
      <c r="Z103" s="3617"/>
      <c r="AA103" s="3617"/>
      <c r="AB103" s="3617"/>
      <c r="AC103" s="3617"/>
      <c r="AD103" s="3617"/>
      <c r="AE103" s="3617"/>
      <c r="AF103" s="3618"/>
    </row>
    <row r="104" spans="2:32" s="2461" customFormat="1" x14ac:dyDescent="0.2">
      <c r="B104" s="3549"/>
      <c r="C104" s="3550"/>
      <c r="D104" s="3550"/>
      <c r="E104" s="3550"/>
      <c r="F104" s="3550"/>
      <c r="G104" s="2580"/>
      <c r="H104" s="2580"/>
      <c r="I104" s="2580"/>
      <c r="J104" s="2580"/>
      <c r="K104" s="2580"/>
      <c r="L104" s="2580"/>
      <c r="M104" s="2580"/>
      <c r="N104" s="2580"/>
      <c r="O104" s="2580"/>
      <c r="P104" s="2580"/>
      <c r="Q104" s="2580"/>
      <c r="R104" s="2580"/>
      <c r="S104" s="2580"/>
      <c r="T104" s="2580"/>
      <c r="U104" s="2580"/>
      <c r="V104" s="2580"/>
      <c r="W104" s="2580"/>
      <c r="X104" s="2580"/>
      <c r="Y104" s="2580"/>
      <c r="Z104" s="2580"/>
      <c r="AA104" s="2580"/>
      <c r="AB104" s="2580"/>
      <c r="AC104" s="2580"/>
      <c r="AD104" s="2580"/>
      <c r="AE104" s="2580"/>
      <c r="AF104" s="2581"/>
    </row>
    <row r="105" spans="2:32" s="2461" customFormat="1" x14ac:dyDescent="0.2">
      <c r="B105" s="2644" t="s">
        <v>5144</v>
      </c>
      <c r="C105" s="3550"/>
      <c r="D105" s="3674" t="s">
        <v>6561</v>
      </c>
      <c r="E105" s="3674"/>
      <c r="F105" s="3674"/>
      <c r="G105" s="2580"/>
      <c r="H105" s="2580"/>
      <c r="I105" s="2580"/>
      <c r="J105" s="2580"/>
      <c r="K105" s="2580"/>
      <c r="L105" s="2580"/>
      <c r="M105" s="2580"/>
      <c r="N105" s="2580"/>
      <c r="O105" s="2580"/>
      <c r="P105" s="2580"/>
      <c r="Q105" s="2580"/>
      <c r="R105" s="2580"/>
      <c r="S105" s="2580"/>
      <c r="T105" s="2580"/>
      <c r="U105" s="2580"/>
      <c r="V105" s="2580"/>
      <c r="W105" s="2580"/>
      <c r="X105" s="2580"/>
      <c r="Y105" s="2580"/>
      <c r="Z105" s="2580"/>
      <c r="AA105" s="2580"/>
      <c r="AB105" s="2580"/>
      <c r="AC105" s="2580"/>
      <c r="AD105" s="2580"/>
      <c r="AE105" s="2580"/>
      <c r="AF105" s="2581"/>
    </row>
    <row r="106" spans="2:32" s="2461" customFormat="1" ht="12.75" customHeight="1" x14ac:dyDescent="0.2">
      <c r="B106" s="3675" t="s">
        <v>5127</v>
      </c>
      <c r="C106" s="3676"/>
      <c r="D106" s="4572">
        <v>41659</v>
      </c>
      <c r="E106" s="4572"/>
      <c r="F106" s="4572"/>
      <c r="G106" s="2642"/>
      <c r="H106" s="2580"/>
      <c r="I106" s="2580"/>
      <c r="J106" s="2580"/>
      <c r="K106" s="2580"/>
      <c r="L106" s="2580"/>
      <c r="M106" s="2580"/>
      <c r="N106" s="2580"/>
      <c r="O106" s="2580"/>
      <c r="P106" s="2580"/>
      <c r="Q106" s="2580"/>
      <c r="R106" s="2580"/>
      <c r="S106" s="2580"/>
      <c r="T106" s="2580"/>
      <c r="U106" s="2580"/>
      <c r="V106" s="2580"/>
      <c r="W106" s="2580"/>
      <c r="X106" s="2580"/>
      <c r="Y106" s="2580"/>
      <c r="Z106" s="2580"/>
      <c r="AA106" s="2580"/>
      <c r="AB106" s="2580"/>
      <c r="AC106" s="2580"/>
      <c r="AD106" s="2580"/>
      <c r="AE106" s="2580"/>
      <c r="AF106" s="2581"/>
    </row>
    <row r="107" spans="2:32" s="2461" customFormat="1" ht="12.75" customHeight="1" x14ac:dyDescent="0.2">
      <c r="B107" s="3620" t="s">
        <v>5125</v>
      </c>
      <c r="C107" s="3621"/>
      <c r="D107" s="4571">
        <v>41665</v>
      </c>
      <c r="E107" s="4571"/>
      <c r="F107" s="4571"/>
      <c r="G107" s="2580"/>
      <c r="H107" s="2580"/>
      <c r="I107" s="2580"/>
      <c r="J107" s="2580"/>
      <c r="K107" s="2580"/>
      <c r="L107" s="2580"/>
      <c r="M107" s="2580"/>
      <c r="N107" s="2580"/>
      <c r="O107" s="2580"/>
      <c r="P107" s="2580"/>
      <c r="Q107" s="2580"/>
      <c r="R107" s="2580"/>
      <c r="S107" s="2580"/>
      <c r="T107" s="2580"/>
      <c r="U107" s="2580"/>
      <c r="V107" s="2580"/>
      <c r="W107" s="2580"/>
      <c r="X107" s="2580"/>
      <c r="Y107" s="2580"/>
      <c r="Z107" s="2580"/>
      <c r="AA107" s="2580"/>
      <c r="AB107" s="2580"/>
      <c r="AC107" s="2580"/>
      <c r="AD107" s="2580"/>
      <c r="AE107" s="2580"/>
      <c r="AF107" s="2581"/>
    </row>
    <row r="108" spans="2:32" s="2461" customFormat="1" ht="12.75" customHeight="1" thickBot="1" x14ac:dyDescent="0.25">
      <c r="B108" s="3549"/>
      <c r="C108" s="3550"/>
      <c r="D108" s="3550"/>
      <c r="E108" s="3550"/>
      <c r="F108" s="3550"/>
      <c r="G108" s="2580"/>
      <c r="H108" s="2580"/>
      <c r="I108" s="2580"/>
      <c r="J108" s="2580"/>
      <c r="K108" s="2580"/>
      <c r="L108" s="2580"/>
      <c r="M108" s="2580"/>
      <c r="N108" s="2580"/>
      <c r="O108" s="2580"/>
      <c r="P108" s="2580"/>
      <c r="Q108" s="2580"/>
      <c r="R108" s="2580"/>
      <c r="S108" s="2580"/>
      <c r="T108" s="2580"/>
      <c r="U108" s="2580"/>
      <c r="V108" s="2580"/>
      <c r="W108" s="2580"/>
      <c r="X108" s="2580"/>
      <c r="Y108" s="2580"/>
      <c r="Z108" s="2580"/>
      <c r="AA108" s="2580"/>
      <c r="AB108" s="2580"/>
      <c r="AC108" s="2580"/>
      <c r="AD108" s="2580"/>
      <c r="AE108" s="2580"/>
      <c r="AF108" s="2581"/>
    </row>
    <row r="109" spans="2:32" s="2461" customFormat="1" ht="72.75" customHeight="1" thickBot="1" x14ac:dyDescent="0.25">
      <c r="B109" s="3633" t="s">
        <v>5126</v>
      </c>
      <c r="C109" s="3677"/>
      <c r="D109" s="3623" t="s">
        <v>6562</v>
      </c>
      <c r="E109" s="3624"/>
      <c r="F109" s="3624"/>
      <c r="G109" s="3624"/>
      <c r="H109" s="3624"/>
      <c r="I109" s="3624"/>
      <c r="J109" s="3624"/>
      <c r="K109" s="3624"/>
      <c r="L109" s="3624"/>
      <c r="M109" s="3624"/>
      <c r="N109" s="3624"/>
      <c r="O109" s="3624"/>
      <c r="P109" s="3624"/>
      <c r="Q109" s="3625"/>
      <c r="R109" s="2580"/>
      <c r="S109" s="2580"/>
      <c r="T109" s="2580"/>
      <c r="U109" s="2580"/>
      <c r="V109" s="2580"/>
      <c r="W109" s="2580"/>
      <c r="X109" s="2580"/>
      <c r="Y109" s="2580"/>
      <c r="Z109" s="2580"/>
      <c r="AA109" s="2580"/>
      <c r="AB109" s="2580"/>
      <c r="AC109" s="2580"/>
      <c r="AD109" s="2580"/>
      <c r="AE109" s="2580"/>
      <c r="AF109" s="2581"/>
    </row>
    <row r="110" spans="2:32" s="2461" customFormat="1" ht="13.5" customHeight="1" thickBot="1" x14ac:dyDescent="0.25">
      <c r="B110" s="3549"/>
      <c r="C110" s="3550"/>
      <c r="D110" s="3550"/>
      <c r="E110" s="3550"/>
      <c r="F110" s="3550"/>
      <c r="G110" s="2580"/>
      <c r="H110" s="2580"/>
      <c r="I110" s="2580"/>
      <c r="J110" s="2580"/>
      <c r="K110" s="2580"/>
      <c r="L110" s="2580"/>
      <c r="M110" s="2580"/>
      <c r="N110" s="2580"/>
      <c r="O110" s="2580"/>
      <c r="P110" s="2580"/>
      <c r="Q110" s="2580"/>
      <c r="R110" s="2646"/>
      <c r="S110" s="2580"/>
      <c r="T110" s="2580"/>
      <c r="U110" s="2580"/>
      <c r="V110" s="2580"/>
      <c r="W110" s="2580"/>
      <c r="X110" s="2580"/>
      <c r="Y110" s="2580"/>
      <c r="Z110" s="2580"/>
      <c r="AA110" s="2580"/>
      <c r="AB110" s="2580"/>
      <c r="AC110" s="2580"/>
      <c r="AD110" s="2580"/>
      <c r="AE110" s="2580"/>
      <c r="AF110" s="2581"/>
    </row>
    <row r="111" spans="2:32" s="2461" customFormat="1" ht="13.5" customHeight="1" thickBot="1" x14ac:dyDescent="0.25">
      <c r="B111" s="3678" t="s">
        <v>5128</v>
      </c>
      <c r="C111" s="3679"/>
      <c r="D111" s="3630" t="s">
        <v>5129</v>
      </c>
      <c r="E111" s="3682" t="s">
        <v>224</v>
      </c>
      <c r="F111" s="3683"/>
      <c r="G111" s="3683"/>
      <c r="H111" s="3683"/>
      <c r="I111" s="3683"/>
      <c r="J111" s="3683"/>
      <c r="K111" s="3683"/>
      <c r="L111" s="3683"/>
      <c r="M111" s="3683"/>
      <c r="N111" s="3683"/>
      <c r="O111" s="3683"/>
      <c r="P111" s="3684"/>
      <c r="Q111" s="3685" t="s">
        <v>340</v>
      </c>
      <c r="R111" s="3686"/>
      <c r="S111" s="3687"/>
      <c r="T111" s="3687"/>
      <c r="U111" s="3687"/>
      <c r="V111" s="3687"/>
      <c r="W111" s="3687"/>
      <c r="X111" s="3687"/>
      <c r="Y111" s="3688"/>
      <c r="Z111" s="3685" t="s">
        <v>225</v>
      </c>
      <c r="AA111" s="3687"/>
      <c r="AB111" s="3688"/>
      <c r="AC111" s="3689" t="s">
        <v>5048</v>
      </c>
      <c r="AD111" s="3690"/>
      <c r="AE111" s="3691"/>
      <c r="AF111" s="2581"/>
    </row>
    <row r="112" spans="2:32" s="2461" customFormat="1" ht="13.5" customHeight="1" thickBot="1" x14ac:dyDescent="0.25">
      <c r="B112" s="3680"/>
      <c r="C112" s="3681"/>
      <c r="D112" s="3630"/>
      <c r="E112" s="3630" t="s">
        <v>5066</v>
      </c>
      <c r="F112" s="3630" t="s">
        <v>5067</v>
      </c>
      <c r="G112" s="3631" t="s">
        <v>5069</v>
      </c>
      <c r="H112" s="3631" t="s">
        <v>5130</v>
      </c>
      <c r="I112" s="3671" t="s">
        <v>5131</v>
      </c>
      <c r="J112" s="3671" t="s">
        <v>5132</v>
      </c>
      <c r="K112" s="3671" t="s">
        <v>5072</v>
      </c>
      <c r="L112" s="3671"/>
      <c r="M112" s="3671" t="s">
        <v>5133</v>
      </c>
      <c r="N112" s="3671" t="s">
        <v>5134</v>
      </c>
      <c r="O112" s="3671" t="s">
        <v>5135</v>
      </c>
      <c r="P112" s="3671" t="s">
        <v>5136</v>
      </c>
      <c r="Q112" s="3627" t="s">
        <v>5078</v>
      </c>
      <c r="R112" s="3627" t="s">
        <v>5079</v>
      </c>
      <c r="S112" s="3627" t="s">
        <v>5080</v>
      </c>
      <c r="T112" s="3627" t="s">
        <v>5137</v>
      </c>
      <c r="U112" s="3627" t="s">
        <v>5138</v>
      </c>
      <c r="V112" s="3627" t="s">
        <v>5083</v>
      </c>
      <c r="W112" s="3627" t="s">
        <v>5085</v>
      </c>
      <c r="X112" s="3631" t="s">
        <v>5139</v>
      </c>
      <c r="Y112" s="3631" t="s">
        <v>5140</v>
      </c>
      <c r="Z112" s="3627" t="s">
        <v>5141</v>
      </c>
      <c r="AA112" s="3627" t="s">
        <v>5142</v>
      </c>
      <c r="AB112" s="3627" t="s">
        <v>5143</v>
      </c>
      <c r="AC112" s="3627" t="s">
        <v>1162</v>
      </c>
      <c r="AD112" s="3627" t="s">
        <v>5049</v>
      </c>
      <c r="AE112" s="3627" t="s">
        <v>5050</v>
      </c>
      <c r="AF112" s="2581"/>
    </row>
    <row r="113" spans="2:32" s="2461" customFormat="1" ht="13.5" customHeight="1" thickBot="1" x14ac:dyDescent="0.25">
      <c r="B113" s="3680"/>
      <c r="C113" s="3681"/>
      <c r="D113" s="3627"/>
      <c r="E113" s="3627"/>
      <c r="F113" s="3627"/>
      <c r="G113" s="3632"/>
      <c r="H113" s="3632"/>
      <c r="I113" s="3631"/>
      <c r="J113" s="3631"/>
      <c r="K113" s="3552" t="s">
        <v>5092</v>
      </c>
      <c r="L113" s="3553" t="s">
        <v>2809</v>
      </c>
      <c r="M113" s="3631"/>
      <c r="N113" s="3631"/>
      <c r="O113" s="3631"/>
      <c r="P113" s="3631"/>
      <c r="Q113" s="3628"/>
      <c r="R113" s="3628"/>
      <c r="S113" s="3628"/>
      <c r="T113" s="3628"/>
      <c r="U113" s="3628"/>
      <c r="V113" s="3628"/>
      <c r="W113" s="3628"/>
      <c r="X113" s="3632"/>
      <c r="Y113" s="3632"/>
      <c r="Z113" s="3628"/>
      <c r="AA113" s="3628"/>
      <c r="AB113" s="3628"/>
      <c r="AC113" s="3628"/>
      <c r="AD113" s="3628"/>
      <c r="AE113" s="3628"/>
      <c r="AF113" s="2581"/>
    </row>
    <row r="114" spans="2:32" s="2461" customFormat="1" ht="13.5" thickBot="1" x14ac:dyDescent="0.25">
      <c r="B114" s="4573" t="s">
        <v>6561</v>
      </c>
      <c r="C114" s="4573"/>
      <c r="D114" s="3182" t="s">
        <v>1545</v>
      </c>
      <c r="E114" s="3177"/>
      <c r="F114" s="3178"/>
      <c r="G114" s="2744"/>
      <c r="H114" s="2744"/>
      <c r="I114" s="3177"/>
      <c r="J114" s="3177"/>
      <c r="K114" s="3178"/>
      <c r="L114" s="2744"/>
      <c r="M114" s="3177"/>
      <c r="N114" s="3177"/>
      <c r="O114" s="3177"/>
      <c r="P114" s="3177"/>
      <c r="Q114" s="3177"/>
      <c r="R114" s="3178"/>
      <c r="S114" s="3178"/>
      <c r="T114" s="3177"/>
      <c r="U114" s="3177"/>
      <c r="V114" s="3178"/>
      <c r="W114" s="3178"/>
      <c r="X114" s="3177"/>
      <c r="Y114" s="3177"/>
      <c r="Z114" s="3178"/>
      <c r="AA114" s="3177"/>
      <c r="AB114" s="3177"/>
      <c r="AC114" s="2679"/>
      <c r="AD114" s="2679"/>
      <c r="AE114" s="2679"/>
      <c r="AF114" s="2581"/>
    </row>
    <row r="115" spans="2:32" s="2461" customFormat="1" x14ac:dyDescent="0.2">
      <c r="B115" s="2645"/>
      <c r="C115" s="2575"/>
      <c r="D115" s="2575"/>
      <c r="E115" s="2575"/>
      <c r="F115" s="2575"/>
      <c r="G115" s="2576"/>
      <c r="H115" s="2576"/>
      <c r="I115" s="2576"/>
      <c r="J115" s="2576"/>
      <c r="K115" s="2575"/>
      <c r="L115" s="2576"/>
      <c r="M115" s="2576"/>
      <c r="N115" s="2576"/>
      <c r="O115" s="2576"/>
      <c r="P115" s="2576"/>
      <c r="Q115" s="2642"/>
      <c r="R115" s="2642"/>
      <c r="S115" s="2642"/>
      <c r="T115" s="2642"/>
      <c r="U115" s="2642"/>
      <c r="V115" s="2642"/>
      <c r="W115" s="2642"/>
      <c r="X115" s="2642"/>
      <c r="Y115" s="2642"/>
      <c r="Z115" s="2642"/>
      <c r="AA115" s="2642"/>
      <c r="AB115" s="2642"/>
      <c r="AC115" s="2642"/>
      <c r="AD115" s="2642"/>
      <c r="AE115" s="2642"/>
      <c r="AF115" s="2581"/>
    </row>
    <row r="116" spans="2:32" s="2461" customFormat="1" x14ac:dyDescent="0.2">
      <c r="B116" s="3661" t="s">
        <v>5051</v>
      </c>
      <c r="C116" s="3662"/>
      <c r="D116" s="3663" t="s">
        <v>1882</v>
      </c>
      <c r="E116" s="3663"/>
      <c r="F116" s="3663"/>
      <c r="G116" s="3663"/>
      <c r="H116" s="3663"/>
      <c r="I116" s="2643"/>
      <c r="J116" s="2643"/>
      <c r="K116" s="2643"/>
      <c r="L116" s="2643"/>
      <c r="M116" s="2643"/>
      <c r="N116" s="2643"/>
      <c r="O116" s="2643"/>
      <c r="P116" s="2643"/>
      <c r="Q116" s="2642"/>
      <c r="R116" s="2642"/>
      <c r="S116" s="2642"/>
      <c r="T116" s="2642"/>
      <c r="U116" s="2642"/>
      <c r="V116" s="2642"/>
      <c r="W116" s="2642"/>
      <c r="X116" s="2642"/>
      <c r="Y116" s="2642"/>
      <c r="Z116" s="2642"/>
      <c r="AA116" s="2642"/>
      <c r="AB116" s="2642"/>
      <c r="AC116" s="2642"/>
      <c r="AD116" s="2642"/>
      <c r="AE116" s="2642"/>
      <c r="AF116" s="2581"/>
    </row>
    <row r="117" spans="2:32" s="2461" customFormat="1" x14ac:dyDescent="0.2">
      <c r="B117" s="3661" t="s">
        <v>5052</v>
      </c>
      <c r="C117" s="3662"/>
      <c r="D117" s="3663" t="s">
        <v>1882</v>
      </c>
      <c r="E117" s="3663"/>
      <c r="F117" s="3663"/>
      <c r="G117" s="3663"/>
      <c r="H117" s="3663"/>
      <c r="I117" s="2643"/>
      <c r="J117" s="2643"/>
      <c r="K117" s="2643"/>
      <c r="L117" s="2643"/>
      <c r="M117" s="2643"/>
      <c r="N117" s="2643"/>
      <c r="O117" s="2643"/>
      <c r="P117" s="2643"/>
      <c r="Q117" s="2642"/>
      <c r="R117" s="2642"/>
      <c r="S117" s="2642"/>
      <c r="T117" s="2642"/>
      <c r="U117" s="2642"/>
      <c r="V117" s="2642"/>
      <c r="W117" s="2642"/>
      <c r="X117" s="2642"/>
      <c r="Y117" s="2642"/>
      <c r="Z117" s="2642"/>
      <c r="AA117" s="2642"/>
      <c r="AB117" s="2642"/>
      <c r="AC117" s="2642"/>
      <c r="AD117" s="2642"/>
      <c r="AE117" s="2642"/>
      <c r="AF117" s="2581"/>
    </row>
    <row r="118" spans="2:32" s="2461" customFormat="1" ht="13.5" thickBot="1" x14ac:dyDescent="0.25">
      <c r="B118" s="3554"/>
      <c r="C118" s="3551"/>
      <c r="D118" s="3551"/>
      <c r="E118" s="3551"/>
      <c r="F118" s="3551"/>
      <c r="G118" s="2646"/>
      <c r="H118" s="2646"/>
      <c r="I118" s="2646"/>
      <c r="J118" s="2646"/>
      <c r="K118" s="2646"/>
      <c r="L118" s="2646"/>
      <c r="M118" s="2646"/>
      <c r="N118" s="2646"/>
      <c r="O118" s="2646"/>
      <c r="P118" s="2646"/>
      <c r="Q118" s="2646"/>
      <c r="R118" s="2646"/>
      <c r="S118" s="2646"/>
      <c r="T118" s="2646"/>
      <c r="U118" s="2646"/>
      <c r="V118" s="2646"/>
      <c r="W118" s="2646"/>
      <c r="X118" s="2646"/>
      <c r="Y118" s="2646"/>
      <c r="Z118" s="2646"/>
      <c r="AA118" s="2646"/>
      <c r="AB118" s="2646"/>
      <c r="AC118" s="2646"/>
      <c r="AD118" s="2646"/>
      <c r="AE118" s="2646"/>
      <c r="AF118" s="2586"/>
    </row>
    <row r="119" spans="2:32" s="2461" customFormat="1" x14ac:dyDescent="0.2">
      <c r="B119" s="3566" t="str">
        <f>+B101</f>
        <v>.</v>
      </c>
      <c r="I119" s="2888"/>
    </row>
    <row r="120" spans="2:32" s="2461" customFormat="1" ht="13.5" thickBot="1" x14ac:dyDescent="0.25">
      <c r="B120" s="2544"/>
      <c r="I120" s="2888"/>
    </row>
    <row r="121" spans="2:32" s="2461" customFormat="1" ht="20.25" x14ac:dyDescent="0.2">
      <c r="B121" s="3616" t="s">
        <v>5124</v>
      </c>
      <c r="C121" s="3617"/>
      <c r="D121" s="3617"/>
      <c r="E121" s="3617"/>
      <c r="F121" s="3617"/>
      <c r="G121" s="3617"/>
      <c r="H121" s="3617"/>
      <c r="I121" s="3617"/>
      <c r="J121" s="3617"/>
      <c r="K121" s="3617"/>
      <c r="L121" s="3617"/>
      <c r="M121" s="3617"/>
      <c r="N121" s="3617"/>
      <c r="O121" s="3617"/>
      <c r="P121" s="3617"/>
      <c r="Q121" s="3617"/>
      <c r="R121" s="3617"/>
      <c r="S121" s="3617"/>
      <c r="T121" s="3617"/>
      <c r="U121" s="3617"/>
      <c r="V121" s="3617"/>
      <c r="W121" s="3617"/>
      <c r="X121" s="3617"/>
      <c r="Y121" s="3617"/>
      <c r="Z121" s="3617"/>
      <c r="AA121" s="3617"/>
      <c r="AB121" s="3617"/>
      <c r="AC121" s="3617"/>
      <c r="AD121" s="3617"/>
      <c r="AE121" s="3617"/>
      <c r="AF121" s="3618"/>
    </row>
    <row r="122" spans="2:32" s="2461" customFormat="1" x14ac:dyDescent="0.2">
      <c r="B122" s="3549"/>
      <c r="C122" s="3550"/>
      <c r="D122" s="3550"/>
      <c r="E122" s="3550"/>
      <c r="F122" s="3550"/>
      <c r="G122" s="2580"/>
      <c r="H122" s="2580"/>
      <c r="I122" s="2580"/>
      <c r="J122" s="2580"/>
      <c r="K122" s="2580"/>
      <c r="L122" s="2580"/>
      <c r="M122" s="2580"/>
      <c r="N122" s="2580"/>
      <c r="O122" s="2580"/>
      <c r="P122" s="2580"/>
      <c r="Q122" s="2580"/>
      <c r="R122" s="2580"/>
      <c r="S122" s="2580"/>
      <c r="T122" s="2580"/>
      <c r="U122" s="2580"/>
      <c r="V122" s="2580"/>
      <c r="W122" s="2580"/>
      <c r="X122" s="2580"/>
      <c r="Y122" s="2580"/>
      <c r="Z122" s="2580"/>
      <c r="AA122" s="2580"/>
      <c r="AB122" s="2580"/>
      <c r="AC122" s="2580"/>
      <c r="AD122" s="2580"/>
      <c r="AE122" s="2580"/>
      <c r="AF122" s="2581"/>
    </row>
    <row r="123" spans="2:32" s="2461" customFormat="1" x14ac:dyDescent="0.2">
      <c r="B123" s="2644" t="s">
        <v>5144</v>
      </c>
      <c r="C123" s="3550"/>
      <c r="D123" s="3674" t="s">
        <v>6563</v>
      </c>
      <c r="E123" s="3674"/>
      <c r="F123" s="3674"/>
      <c r="G123" s="2580"/>
      <c r="H123" s="2580"/>
      <c r="I123" s="2580"/>
      <c r="J123" s="2580"/>
      <c r="K123" s="2580"/>
      <c r="L123" s="2580"/>
      <c r="M123" s="2580"/>
      <c r="N123" s="2580"/>
      <c r="O123" s="2580"/>
      <c r="P123" s="2580"/>
      <c r="Q123" s="2580"/>
      <c r="R123" s="2580"/>
      <c r="S123" s="2580"/>
      <c r="T123" s="2580"/>
      <c r="U123" s="2580"/>
      <c r="V123" s="2580"/>
      <c r="W123" s="2580"/>
      <c r="X123" s="2580"/>
      <c r="Y123" s="2580"/>
      <c r="Z123" s="2580"/>
      <c r="AA123" s="2580"/>
      <c r="AB123" s="2580"/>
      <c r="AC123" s="2580"/>
      <c r="AD123" s="2580"/>
      <c r="AE123" s="2580"/>
      <c r="AF123" s="2581"/>
    </row>
    <row r="124" spans="2:32" s="2461" customFormat="1" x14ac:dyDescent="0.2">
      <c r="B124" s="3675" t="s">
        <v>5127</v>
      </c>
      <c r="C124" s="3676"/>
      <c r="D124" s="4572">
        <v>41652</v>
      </c>
      <c r="E124" s="4572"/>
      <c r="F124" s="4572"/>
      <c r="G124" s="2642"/>
      <c r="H124" s="2580"/>
      <c r="I124" s="2580"/>
      <c r="J124" s="2580"/>
      <c r="K124" s="2580"/>
      <c r="L124" s="2580"/>
      <c r="M124" s="2580"/>
      <c r="N124" s="2580"/>
      <c r="O124" s="2580"/>
      <c r="P124" s="2580"/>
      <c r="Q124" s="2580"/>
      <c r="R124" s="2580"/>
      <c r="S124" s="2580"/>
      <c r="T124" s="2580"/>
      <c r="U124" s="2580"/>
      <c r="V124" s="2580"/>
      <c r="W124" s="2580"/>
      <c r="X124" s="2580"/>
      <c r="Y124" s="2580"/>
      <c r="Z124" s="2580"/>
      <c r="AA124" s="2580"/>
      <c r="AB124" s="2580"/>
      <c r="AC124" s="2580"/>
      <c r="AD124" s="2580"/>
      <c r="AE124" s="2580"/>
      <c r="AF124" s="2581"/>
    </row>
    <row r="125" spans="2:32" s="2461" customFormat="1" x14ac:dyDescent="0.2">
      <c r="B125" s="3620" t="s">
        <v>5125</v>
      </c>
      <c r="C125" s="3621"/>
      <c r="D125" s="4571">
        <v>41728</v>
      </c>
      <c r="E125" s="4571"/>
      <c r="F125" s="4571"/>
      <c r="G125" s="2580"/>
      <c r="H125" s="2580"/>
      <c r="I125" s="2580"/>
      <c r="J125" s="2580"/>
      <c r="K125" s="2580"/>
      <c r="L125" s="2580"/>
      <c r="M125" s="2580"/>
      <c r="N125" s="2580"/>
      <c r="O125" s="2580"/>
      <c r="P125" s="2580"/>
      <c r="Q125" s="2580"/>
      <c r="R125" s="2580"/>
      <c r="S125" s="2580"/>
      <c r="T125" s="2580"/>
      <c r="U125" s="2580"/>
      <c r="V125" s="2580"/>
      <c r="W125" s="2580"/>
      <c r="X125" s="2580"/>
      <c r="Y125" s="2580"/>
      <c r="Z125" s="2580"/>
      <c r="AA125" s="2580"/>
      <c r="AB125" s="2580"/>
      <c r="AC125" s="2580"/>
      <c r="AD125" s="2580"/>
      <c r="AE125" s="2580"/>
      <c r="AF125" s="2581"/>
    </row>
    <row r="126" spans="2:32" s="2461" customFormat="1" ht="13.5" thickBot="1" x14ac:dyDescent="0.25">
      <c r="B126" s="3549"/>
      <c r="C126" s="3550"/>
      <c r="D126" s="3550"/>
      <c r="E126" s="3550"/>
      <c r="F126" s="3550"/>
      <c r="G126" s="2580"/>
      <c r="H126" s="2580"/>
      <c r="I126" s="2580"/>
      <c r="J126" s="2580"/>
      <c r="K126" s="2580"/>
      <c r="L126" s="2580"/>
      <c r="M126" s="2580"/>
      <c r="N126" s="2580"/>
      <c r="O126" s="2580"/>
      <c r="P126" s="2580"/>
      <c r="Q126" s="2580"/>
      <c r="R126" s="2580"/>
      <c r="S126" s="2580"/>
      <c r="T126" s="2580"/>
      <c r="U126" s="2580"/>
      <c r="V126" s="2580"/>
      <c r="W126" s="2580"/>
      <c r="X126" s="2580"/>
      <c r="Y126" s="2580"/>
      <c r="Z126" s="2580"/>
      <c r="AA126" s="2580"/>
      <c r="AB126" s="2580"/>
      <c r="AC126" s="2580"/>
      <c r="AD126" s="2580"/>
      <c r="AE126" s="2580"/>
      <c r="AF126" s="2581"/>
    </row>
    <row r="127" spans="2:32" s="2461" customFormat="1" ht="13.5" thickBot="1" x14ac:dyDescent="0.25">
      <c r="B127" s="3633" t="s">
        <v>5126</v>
      </c>
      <c r="C127" s="3677"/>
      <c r="D127" s="3623" t="s">
        <v>6564</v>
      </c>
      <c r="E127" s="3624"/>
      <c r="F127" s="3624"/>
      <c r="G127" s="3624"/>
      <c r="H127" s="3624"/>
      <c r="I127" s="3624"/>
      <c r="J127" s="3624"/>
      <c r="K127" s="3624"/>
      <c r="L127" s="3624"/>
      <c r="M127" s="3624"/>
      <c r="N127" s="3624"/>
      <c r="O127" s="3624"/>
      <c r="P127" s="3624"/>
      <c r="Q127" s="3625"/>
      <c r="R127" s="2580"/>
      <c r="S127" s="2580"/>
      <c r="T127" s="2580"/>
      <c r="U127" s="2580"/>
      <c r="V127" s="2580"/>
      <c r="W127" s="2580"/>
      <c r="X127" s="2580"/>
      <c r="Y127" s="2580"/>
      <c r="Z127" s="2580"/>
      <c r="AA127" s="2580"/>
      <c r="AB127" s="2580"/>
      <c r="AC127" s="2580"/>
      <c r="AD127" s="2580"/>
      <c r="AE127" s="2580"/>
      <c r="AF127" s="2581"/>
    </row>
    <row r="128" spans="2:32" s="2461" customFormat="1" ht="13.5" thickBot="1" x14ac:dyDescent="0.25">
      <c r="B128" s="3549"/>
      <c r="C128" s="3550"/>
      <c r="D128" s="3550"/>
      <c r="E128" s="3550"/>
      <c r="F128" s="3550"/>
      <c r="G128" s="2580"/>
      <c r="H128" s="2580"/>
      <c r="I128" s="2580"/>
      <c r="J128" s="2580"/>
      <c r="K128" s="2580"/>
      <c r="L128" s="2580"/>
      <c r="M128" s="2580"/>
      <c r="N128" s="2580"/>
      <c r="O128" s="2580"/>
      <c r="P128" s="2580"/>
      <c r="Q128" s="2580"/>
      <c r="R128" s="2646"/>
      <c r="S128" s="2580"/>
      <c r="T128" s="2580"/>
      <c r="U128" s="2580"/>
      <c r="V128" s="2580"/>
      <c r="W128" s="2580"/>
      <c r="X128" s="2580"/>
      <c r="Y128" s="2580"/>
      <c r="Z128" s="2580"/>
      <c r="AA128" s="2580"/>
      <c r="AB128" s="2580"/>
      <c r="AC128" s="2580"/>
      <c r="AD128" s="2580"/>
      <c r="AE128" s="2580"/>
      <c r="AF128" s="2581"/>
    </row>
    <row r="129" spans="2:32" s="2461" customFormat="1" ht="13.5" thickBot="1" x14ac:dyDescent="0.25">
      <c r="B129" s="3678" t="s">
        <v>5128</v>
      </c>
      <c r="C129" s="3679"/>
      <c r="D129" s="3630" t="s">
        <v>5129</v>
      </c>
      <c r="E129" s="3682" t="s">
        <v>224</v>
      </c>
      <c r="F129" s="3683"/>
      <c r="G129" s="3683"/>
      <c r="H129" s="3683"/>
      <c r="I129" s="3683"/>
      <c r="J129" s="3683"/>
      <c r="K129" s="3683"/>
      <c r="L129" s="3683"/>
      <c r="M129" s="3683"/>
      <c r="N129" s="3683"/>
      <c r="O129" s="3683"/>
      <c r="P129" s="3684"/>
      <c r="Q129" s="3685" t="s">
        <v>340</v>
      </c>
      <c r="R129" s="3686"/>
      <c r="S129" s="3687"/>
      <c r="T129" s="3687"/>
      <c r="U129" s="3687"/>
      <c r="V129" s="3687"/>
      <c r="W129" s="3687"/>
      <c r="X129" s="3687"/>
      <c r="Y129" s="3688"/>
      <c r="Z129" s="3685" t="s">
        <v>225</v>
      </c>
      <c r="AA129" s="3687"/>
      <c r="AB129" s="3688"/>
      <c r="AC129" s="3689" t="s">
        <v>5048</v>
      </c>
      <c r="AD129" s="3690"/>
      <c r="AE129" s="3691"/>
      <c r="AF129" s="2581"/>
    </row>
    <row r="130" spans="2:32" s="2461" customFormat="1" ht="13.5" thickBot="1" x14ac:dyDescent="0.25">
      <c r="B130" s="3680"/>
      <c r="C130" s="3681"/>
      <c r="D130" s="3630"/>
      <c r="E130" s="3630" t="s">
        <v>5066</v>
      </c>
      <c r="F130" s="3630" t="s">
        <v>5067</v>
      </c>
      <c r="G130" s="3631" t="s">
        <v>5069</v>
      </c>
      <c r="H130" s="3631" t="s">
        <v>5130</v>
      </c>
      <c r="I130" s="3671" t="s">
        <v>5131</v>
      </c>
      <c r="J130" s="3671" t="s">
        <v>5132</v>
      </c>
      <c r="K130" s="3671" t="s">
        <v>5072</v>
      </c>
      <c r="L130" s="3671"/>
      <c r="M130" s="3671" t="s">
        <v>5133</v>
      </c>
      <c r="N130" s="3671" t="s">
        <v>5134</v>
      </c>
      <c r="O130" s="3671" t="s">
        <v>5135</v>
      </c>
      <c r="P130" s="3671" t="s">
        <v>5136</v>
      </c>
      <c r="Q130" s="3627" t="s">
        <v>5078</v>
      </c>
      <c r="R130" s="3627" t="s">
        <v>5079</v>
      </c>
      <c r="S130" s="3627" t="s">
        <v>5080</v>
      </c>
      <c r="T130" s="3627" t="s">
        <v>5137</v>
      </c>
      <c r="U130" s="3627" t="s">
        <v>5138</v>
      </c>
      <c r="V130" s="3627" t="s">
        <v>5083</v>
      </c>
      <c r="W130" s="3627" t="s">
        <v>5085</v>
      </c>
      <c r="X130" s="3631" t="s">
        <v>5139</v>
      </c>
      <c r="Y130" s="3631" t="s">
        <v>5140</v>
      </c>
      <c r="Z130" s="3627" t="s">
        <v>5141</v>
      </c>
      <c r="AA130" s="3627" t="s">
        <v>5142</v>
      </c>
      <c r="AB130" s="3627" t="s">
        <v>5143</v>
      </c>
      <c r="AC130" s="3627" t="s">
        <v>1162</v>
      </c>
      <c r="AD130" s="3627" t="s">
        <v>5049</v>
      </c>
      <c r="AE130" s="3627" t="s">
        <v>5050</v>
      </c>
      <c r="AF130" s="2581"/>
    </row>
    <row r="131" spans="2:32" s="2461" customFormat="1" ht="13.5" thickBot="1" x14ac:dyDescent="0.25">
      <c r="B131" s="3680"/>
      <c r="C131" s="3681"/>
      <c r="D131" s="3627"/>
      <c r="E131" s="3627"/>
      <c r="F131" s="3627"/>
      <c r="G131" s="3632"/>
      <c r="H131" s="3632"/>
      <c r="I131" s="3631"/>
      <c r="J131" s="3631"/>
      <c r="K131" s="3552" t="s">
        <v>5092</v>
      </c>
      <c r="L131" s="3553" t="s">
        <v>2809</v>
      </c>
      <c r="M131" s="3631"/>
      <c r="N131" s="3631"/>
      <c r="O131" s="3631"/>
      <c r="P131" s="3631"/>
      <c r="Q131" s="3628"/>
      <c r="R131" s="3628"/>
      <c r="S131" s="3628"/>
      <c r="T131" s="3628"/>
      <c r="U131" s="3628"/>
      <c r="V131" s="3628"/>
      <c r="W131" s="3628"/>
      <c r="X131" s="3632"/>
      <c r="Y131" s="3632"/>
      <c r="Z131" s="3628"/>
      <c r="AA131" s="3628"/>
      <c r="AB131" s="3628"/>
      <c r="AC131" s="3628"/>
      <c r="AD131" s="3628"/>
      <c r="AE131" s="3628"/>
      <c r="AF131" s="2581"/>
    </row>
    <row r="132" spans="2:32" s="2461" customFormat="1" ht="13.5" thickBot="1" x14ac:dyDescent="0.25">
      <c r="B132" s="3739" t="s">
        <v>6563</v>
      </c>
      <c r="C132" s="3740"/>
      <c r="D132" s="3387" t="s">
        <v>6381</v>
      </c>
      <c r="E132" s="3177"/>
      <c r="F132" s="3178"/>
      <c r="G132" s="2744"/>
      <c r="H132" s="2744"/>
      <c r="I132" s="3177"/>
      <c r="J132" s="3177"/>
      <c r="K132" s="3178"/>
      <c r="L132" s="2744"/>
      <c r="M132" s="3177"/>
      <c r="N132" s="3177"/>
      <c r="O132" s="3177"/>
      <c r="P132" s="3177"/>
      <c r="Q132" s="3177"/>
      <c r="R132" s="3178"/>
      <c r="S132" s="3178"/>
      <c r="T132" s="3177"/>
      <c r="U132" s="3177"/>
      <c r="V132" s="3178"/>
      <c r="W132" s="3178"/>
      <c r="X132" s="3177"/>
      <c r="Y132" s="3177"/>
      <c r="Z132" s="3178"/>
      <c r="AA132" s="3177"/>
      <c r="AB132" s="3177"/>
      <c r="AC132" s="2679"/>
      <c r="AD132" s="2679"/>
      <c r="AE132" s="2679"/>
      <c r="AF132" s="2581"/>
    </row>
    <row r="133" spans="2:32" s="2461" customFormat="1" x14ac:dyDescent="0.2">
      <c r="B133" s="2645"/>
      <c r="C133" s="2575"/>
      <c r="D133" s="2575"/>
      <c r="E133" s="2575"/>
      <c r="F133" s="2575"/>
      <c r="G133" s="2576"/>
      <c r="H133" s="2576"/>
      <c r="I133" s="2576"/>
      <c r="J133" s="2576"/>
      <c r="K133" s="2575"/>
      <c r="L133" s="2576"/>
      <c r="M133" s="2576"/>
      <c r="N133" s="2576"/>
      <c r="O133" s="2576"/>
      <c r="P133" s="2576"/>
      <c r="Q133" s="2642"/>
      <c r="R133" s="2642"/>
      <c r="S133" s="2642"/>
      <c r="T133" s="2642"/>
      <c r="U133" s="2642"/>
      <c r="V133" s="2642"/>
      <c r="W133" s="2642"/>
      <c r="X133" s="2642"/>
      <c r="Y133" s="2642"/>
      <c r="Z133" s="2642"/>
      <c r="AA133" s="2642"/>
      <c r="AB133" s="2642"/>
      <c r="AC133" s="2642"/>
      <c r="AD133" s="2642"/>
      <c r="AE133" s="2642"/>
      <c r="AF133" s="2581"/>
    </row>
    <row r="134" spans="2:32" s="2461" customFormat="1" x14ac:dyDescent="0.2">
      <c r="B134" s="3661" t="s">
        <v>5051</v>
      </c>
      <c r="C134" s="3662"/>
      <c r="D134" s="3663" t="s">
        <v>1882</v>
      </c>
      <c r="E134" s="3663"/>
      <c r="F134" s="3663"/>
      <c r="G134" s="3663"/>
      <c r="H134" s="3663"/>
      <c r="I134" s="2643"/>
      <c r="J134" s="2643"/>
      <c r="K134" s="2643"/>
      <c r="L134" s="2643"/>
      <c r="M134" s="2643"/>
      <c r="N134" s="2643"/>
      <c r="O134" s="2643"/>
      <c r="P134" s="2643"/>
      <c r="Q134" s="2642"/>
      <c r="R134" s="2642"/>
      <c r="S134" s="2642"/>
      <c r="T134" s="2642"/>
      <c r="U134" s="2642"/>
      <c r="V134" s="2642"/>
      <c r="W134" s="2642"/>
      <c r="X134" s="2642"/>
      <c r="Y134" s="2642"/>
      <c r="Z134" s="2642"/>
      <c r="AA134" s="2642"/>
      <c r="AB134" s="2642"/>
      <c r="AC134" s="2642"/>
      <c r="AD134" s="2642"/>
      <c r="AE134" s="2642"/>
      <c r="AF134" s="2581"/>
    </row>
    <row r="135" spans="2:32" s="2461" customFormat="1" x14ac:dyDescent="0.2">
      <c r="B135" s="3661" t="s">
        <v>5052</v>
      </c>
      <c r="C135" s="3662"/>
      <c r="D135" s="3663" t="s">
        <v>1882</v>
      </c>
      <c r="E135" s="3663"/>
      <c r="F135" s="3663"/>
      <c r="G135" s="3663"/>
      <c r="H135" s="3663"/>
      <c r="I135" s="2643"/>
      <c r="J135" s="2643"/>
      <c r="K135" s="2643"/>
      <c r="L135" s="2643"/>
      <c r="M135" s="2643"/>
      <c r="N135" s="2643"/>
      <c r="O135" s="2643"/>
      <c r="P135" s="2643"/>
      <c r="Q135" s="2642"/>
      <c r="R135" s="2642"/>
      <c r="S135" s="2642"/>
      <c r="T135" s="2642"/>
      <c r="U135" s="2642"/>
      <c r="V135" s="2642"/>
      <c r="W135" s="2642"/>
      <c r="X135" s="2642"/>
      <c r="Y135" s="2642"/>
      <c r="Z135" s="2642"/>
      <c r="AA135" s="2642"/>
      <c r="AB135" s="2642"/>
      <c r="AC135" s="2642"/>
      <c r="AD135" s="2642"/>
      <c r="AE135" s="2642"/>
      <c r="AF135" s="2581"/>
    </row>
    <row r="136" spans="2:32" s="2461" customFormat="1" ht="13.5" thickBot="1" x14ac:dyDescent="0.25">
      <c r="B136" s="3554"/>
      <c r="C136" s="3551"/>
      <c r="D136" s="3551"/>
      <c r="E136" s="3551"/>
      <c r="F136" s="3551"/>
      <c r="G136" s="2646"/>
      <c r="H136" s="2646"/>
      <c r="I136" s="2646"/>
      <c r="J136" s="2646"/>
      <c r="K136" s="2646"/>
      <c r="L136" s="2646"/>
      <c r="M136" s="2646"/>
      <c r="N136" s="2646"/>
      <c r="O136" s="2646"/>
      <c r="P136" s="2646"/>
      <c r="Q136" s="2646"/>
      <c r="R136" s="2646"/>
      <c r="S136" s="2646"/>
      <c r="T136" s="2646"/>
      <c r="U136" s="2646"/>
      <c r="V136" s="2646"/>
      <c r="W136" s="2646"/>
      <c r="X136" s="2646"/>
      <c r="Y136" s="2646"/>
      <c r="Z136" s="2646"/>
      <c r="AA136" s="2646"/>
      <c r="AB136" s="2646"/>
      <c r="AC136" s="2646"/>
      <c r="AD136" s="2646"/>
      <c r="AE136" s="2646"/>
      <c r="AF136" s="2586"/>
    </row>
    <row r="137" spans="2:32" s="2461" customFormat="1" x14ac:dyDescent="0.2">
      <c r="B137" s="3566" t="str">
        <f>+B119</f>
        <v>.</v>
      </c>
      <c r="I137" s="2888"/>
    </row>
    <row r="138" spans="2:32" s="2461" customFormat="1" ht="13.5" thickBot="1" x14ac:dyDescent="0.25">
      <c r="B138" s="2544"/>
      <c r="I138" s="2888"/>
    </row>
    <row r="139" spans="2:32" s="2461" customFormat="1" ht="20.25" x14ac:dyDescent="0.2">
      <c r="B139" s="3616" t="s">
        <v>5124</v>
      </c>
      <c r="C139" s="3617"/>
      <c r="D139" s="3617"/>
      <c r="E139" s="3617"/>
      <c r="F139" s="3617"/>
      <c r="G139" s="3617"/>
      <c r="H139" s="3617"/>
      <c r="I139" s="3617"/>
      <c r="J139" s="3617"/>
      <c r="K139" s="3617"/>
      <c r="L139" s="3617"/>
      <c r="M139" s="3617"/>
      <c r="N139" s="3617"/>
      <c r="O139" s="3617"/>
      <c r="P139" s="3617"/>
      <c r="Q139" s="3617"/>
      <c r="R139" s="3617"/>
      <c r="S139" s="3617"/>
      <c r="T139" s="3617"/>
      <c r="U139" s="3617"/>
      <c r="V139" s="3617"/>
      <c r="W139" s="3617"/>
      <c r="X139" s="3617"/>
      <c r="Y139" s="3617"/>
      <c r="Z139" s="3617"/>
      <c r="AA139" s="3617"/>
      <c r="AB139" s="3617"/>
      <c r="AC139" s="3617"/>
      <c r="AD139" s="3617"/>
      <c r="AE139" s="3617"/>
      <c r="AF139" s="3618"/>
    </row>
    <row r="140" spans="2:32" s="2461" customFormat="1" x14ac:dyDescent="0.2">
      <c r="B140" s="3549"/>
      <c r="C140" s="3550"/>
      <c r="D140" s="3550"/>
      <c r="E140" s="3550"/>
      <c r="F140" s="3550"/>
      <c r="G140" s="2580"/>
      <c r="H140" s="2580"/>
      <c r="I140" s="2580"/>
      <c r="J140" s="2580"/>
      <c r="K140" s="2580"/>
      <c r="L140" s="2580"/>
      <c r="M140" s="2580"/>
      <c r="N140" s="2580"/>
      <c r="O140" s="2580"/>
      <c r="P140" s="2580"/>
      <c r="Q140" s="2580"/>
      <c r="R140" s="2580"/>
      <c r="S140" s="2580"/>
      <c r="T140" s="2580"/>
      <c r="U140" s="2580"/>
      <c r="V140" s="2580"/>
      <c r="W140" s="2580"/>
      <c r="X140" s="2580"/>
      <c r="Y140" s="2580"/>
      <c r="Z140" s="2580"/>
      <c r="AA140" s="2580"/>
      <c r="AB140" s="2580"/>
      <c r="AC140" s="2580"/>
      <c r="AD140" s="2580"/>
      <c r="AE140" s="2580"/>
      <c r="AF140" s="2581"/>
    </row>
    <row r="141" spans="2:32" s="2461" customFormat="1" x14ac:dyDescent="0.2">
      <c r="B141" s="2644" t="s">
        <v>5144</v>
      </c>
      <c r="C141" s="3550"/>
      <c r="D141" s="3674" t="s">
        <v>6556</v>
      </c>
      <c r="E141" s="3674"/>
      <c r="F141" s="3674"/>
      <c r="G141" s="2580"/>
      <c r="H141" s="2580"/>
      <c r="I141" s="2580"/>
      <c r="J141" s="2580"/>
      <c r="K141" s="2580"/>
      <c r="L141" s="2580"/>
      <c r="M141" s="2580"/>
      <c r="N141" s="2580"/>
      <c r="O141" s="2580"/>
      <c r="P141" s="2580"/>
      <c r="Q141" s="2580"/>
      <c r="R141" s="2580"/>
      <c r="S141" s="2580"/>
      <c r="T141" s="2580"/>
      <c r="U141" s="2580"/>
      <c r="V141" s="2580"/>
      <c r="W141" s="2580"/>
      <c r="X141" s="2580"/>
      <c r="Y141" s="2580"/>
      <c r="Z141" s="2580"/>
      <c r="AA141" s="2580"/>
      <c r="AB141" s="2580"/>
      <c r="AC141" s="2580"/>
      <c r="AD141" s="2580"/>
      <c r="AE141" s="2580"/>
      <c r="AF141" s="2581"/>
    </row>
    <row r="142" spans="2:32" s="2461" customFormat="1" x14ac:dyDescent="0.2">
      <c r="B142" s="3675" t="s">
        <v>5127</v>
      </c>
      <c r="C142" s="3676"/>
      <c r="D142" s="4572">
        <v>41659</v>
      </c>
      <c r="E142" s="4572"/>
      <c r="F142" s="4572"/>
      <c r="G142" s="2642"/>
      <c r="H142" s="2580"/>
      <c r="I142" s="2580"/>
      <c r="J142" s="2580"/>
      <c r="K142" s="2580"/>
      <c r="L142" s="2580"/>
      <c r="M142" s="2580"/>
      <c r="N142" s="2580"/>
      <c r="O142" s="2580"/>
      <c r="P142" s="2580"/>
      <c r="Q142" s="2580"/>
      <c r="R142" s="2580"/>
      <c r="S142" s="2580"/>
      <c r="T142" s="2580"/>
      <c r="U142" s="2580"/>
      <c r="V142" s="2580"/>
      <c r="W142" s="2580"/>
      <c r="X142" s="2580"/>
      <c r="Y142" s="2580"/>
      <c r="Z142" s="2580"/>
      <c r="AA142" s="2580"/>
      <c r="AB142" s="2580"/>
      <c r="AC142" s="2580"/>
      <c r="AD142" s="2580"/>
      <c r="AE142" s="2580"/>
      <c r="AF142" s="2581"/>
    </row>
    <row r="143" spans="2:32" s="2461" customFormat="1" x14ac:dyDescent="0.2">
      <c r="B143" s="3620" t="s">
        <v>5125</v>
      </c>
      <c r="C143" s="3621"/>
      <c r="D143" s="4571">
        <v>41665</v>
      </c>
      <c r="E143" s="4571"/>
      <c r="F143" s="4571"/>
      <c r="G143" s="2580"/>
      <c r="H143" s="2580"/>
      <c r="I143" s="2580"/>
      <c r="J143" s="2580"/>
      <c r="K143" s="2580"/>
      <c r="L143" s="2580"/>
      <c r="M143" s="2580"/>
      <c r="N143" s="2580"/>
      <c r="O143" s="2580"/>
      <c r="P143" s="2580"/>
      <c r="Q143" s="2580"/>
      <c r="R143" s="2580"/>
      <c r="S143" s="2580"/>
      <c r="T143" s="2580"/>
      <c r="U143" s="2580"/>
      <c r="V143" s="2580"/>
      <c r="W143" s="2580"/>
      <c r="X143" s="2580"/>
      <c r="Y143" s="2580"/>
      <c r="Z143" s="2580"/>
      <c r="AA143" s="2580"/>
      <c r="AB143" s="2580"/>
      <c r="AC143" s="2580"/>
      <c r="AD143" s="2580"/>
      <c r="AE143" s="2580"/>
      <c r="AF143" s="2581"/>
    </row>
    <row r="144" spans="2:32" s="2461" customFormat="1" ht="13.5" thickBot="1" x14ac:dyDescent="0.25">
      <c r="B144" s="3549"/>
      <c r="C144" s="3550"/>
      <c r="D144" s="3550"/>
      <c r="E144" s="3550"/>
      <c r="F144" s="3550"/>
      <c r="G144" s="2580"/>
      <c r="H144" s="2580"/>
      <c r="I144" s="2580"/>
      <c r="J144" s="2580"/>
      <c r="K144" s="2580"/>
      <c r="L144" s="2580"/>
      <c r="M144" s="2580"/>
      <c r="N144" s="2580"/>
      <c r="O144" s="2580"/>
      <c r="P144" s="2580"/>
      <c r="Q144" s="2580"/>
      <c r="R144" s="2580"/>
      <c r="S144" s="2580"/>
      <c r="T144" s="2580"/>
      <c r="U144" s="2580"/>
      <c r="V144" s="2580"/>
      <c r="W144" s="2580"/>
      <c r="X144" s="2580"/>
      <c r="Y144" s="2580"/>
      <c r="Z144" s="2580"/>
      <c r="AA144" s="2580"/>
      <c r="AB144" s="2580"/>
      <c r="AC144" s="2580"/>
      <c r="AD144" s="2580"/>
      <c r="AE144" s="2580"/>
      <c r="AF144" s="2581"/>
    </row>
    <row r="145" spans="2:32" s="2461" customFormat="1" ht="75.75" customHeight="1" thickBot="1" x14ac:dyDescent="0.25">
      <c r="B145" s="3633" t="s">
        <v>5126</v>
      </c>
      <c r="C145" s="3677"/>
      <c r="D145" s="3623" t="s">
        <v>6557</v>
      </c>
      <c r="E145" s="3624"/>
      <c r="F145" s="3624"/>
      <c r="G145" s="3624"/>
      <c r="H145" s="3624"/>
      <c r="I145" s="3624"/>
      <c r="J145" s="3624"/>
      <c r="K145" s="3624"/>
      <c r="L145" s="3624"/>
      <c r="M145" s="3624"/>
      <c r="N145" s="3624"/>
      <c r="O145" s="3624"/>
      <c r="P145" s="3624"/>
      <c r="Q145" s="3625"/>
      <c r="R145" s="2580"/>
      <c r="S145" s="2580"/>
      <c r="T145" s="2580"/>
      <c r="U145" s="2580"/>
      <c r="V145" s="2580"/>
      <c r="W145" s="2580"/>
      <c r="X145" s="2580"/>
      <c r="Y145" s="2580"/>
      <c r="Z145" s="2580"/>
      <c r="AA145" s="2580"/>
      <c r="AB145" s="2580"/>
      <c r="AC145" s="2580"/>
      <c r="AD145" s="2580"/>
      <c r="AE145" s="2580"/>
      <c r="AF145" s="2581"/>
    </row>
    <row r="146" spans="2:32" s="2461" customFormat="1" ht="13.5" thickBot="1" x14ac:dyDescent="0.25">
      <c r="B146" s="3549"/>
      <c r="C146" s="3550"/>
      <c r="D146" s="3550"/>
      <c r="E146" s="3550"/>
      <c r="F146" s="3550"/>
      <c r="G146" s="2580"/>
      <c r="H146" s="2580"/>
      <c r="I146" s="2580"/>
      <c r="J146" s="2580"/>
      <c r="K146" s="2580"/>
      <c r="L146" s="2580"/>
      <c r="M146" s="2580"/>
      <c r="N146" s="2580"/>
      <c r="O146" s="2580"/>
      <c r="P146" s="2580"/>
      <c r="Q146" s="2580"/>
      <c r="R146" s="2646"/>
      <c r="S146" s="2580"/>
      <c r="T146" s="2580"/>
      <c r="U146" s="2580"/>
      <c r="V146" s="2580"/>
      <c r="W146" s="2580"/>
      <c r="X146" s="2580"/>
      <c r="Y146" s="2580"/>
      <c r="Z146" s="2580"/>
      <c r="AA146" s="2580"/>
      <c r="AB146" s="2580"/>
      <c r="AC146" s="2580"/>
      <c r="AD146" s="2580"/>
      <c r="AE146" s="2580"/>
      <c r="AF146" s="2581"/>
    </row>
    <row r="147" spans="2:32" s="2461" customFormat="1" ht="13.5" thickBot="1" x14ac:dyDescent="0.25">
      <c r="B147" s="3678" t="s">
        <v>5128</v>
      </c>
      <c r="C147" s="3679"/>
      <c r="D147" s="3630" t="s">
        <v>5129</v>
      </c>
      <c r="E147" s="3682" t="s">
        <v>224</v>
      </c>
      <c r="F147" s="3683"/>
      <c r="G147" s="3683"/>
      <c r="H147" s="3683"/>
      <c r="I147" s="3683"/>
      <c r="J147" s="3683"/>
      <c r="K147" s="3683"/>
      <c r="L147" s="3683"/>
      <c r="M147" s="3683"/>
      <c r="N147" s="3683"/>
      <c r="O147" s="3683"/>
      <c r="P147" s="3684"/>
      <c r="Q147" s="3685" t="s">
        <v>340</v>
      </c>
      <c r="R147" s="3686"/>
      <c r="S147" s="3687"/>
      <c r="T147" s="3687"/>
      <c r="U147" s="3687"/>
      <c r="V147" s="3687"/>
      <c r="W147" s="3687"/>
      <c r="X147" s="3687"/>
      <c r="Y147" s="3688"/>
      <c r="Z147" s="3685" t="s">
        <v>225</v>
      </c>
      <c r="AA147" s="3687"/>
      <c r="AB147" s="3688"/>
      <c r="AC147" s="3689" t="s">
        <v>5048</v>
      </c>
      <c r="AD147" s="3690"/>
      <c r="AE147" s="3691"/>
      <c r="AF147" s="2581"/>
    </row>
    <row r="148" spans="2:32" s="2461" customFormat="1" ht="13.5" thickBot="1" x14ac:dyDescent="0.25">
      <c r="B148" s="3680"/>
      <c r="C148" s="3681"/>
      <c r="D148" s="3630"/>
      <c r="E148" s="3630" t="s">
        <v>5066</v>
      </c>
      <c r="F148" s="3630" t="s">
        <v>5067</v>
      </c>
      <c r="G148" s="3631" t="s">
        <v>5069</v>
      </c>
      <c r="H148" s="3631" t="s">
        <v>5130</v>
      </c>
      <c r="I148" s="3671" t="s">
        <v>5131</v>
      </c>
      <c r="J148" s="3671" t="s">
        <v>5132</v>
      </c>
      <c r="K148" s="3671" t="s">
        <v>5072</v>
      </c>
      <c r="L148" s="3671"/>
      <c r="M148" s="3671" t="s">
        <v>5133</v>
      </c>
      <c r="N148" s="3671" t="s">
        <v>5134</v>
      </c>
      <c r="O148" s="3671" t="s">
        <v>5135</v>
      </c>
      <c r="P148" s="3671" t="s">
        <v>5136</v>
      </c>
      <c r="Q148" s="3627" t="s">
        <v>5078</v>
      </c>
      <c r="R148" s="3627" t="s">
        <v>5079</v>
      </c>
      <c r="S148" s="3627" t="s">
        <v>5080</v>
      </c>
      <c r="T148" s="3627" t="s">
        <v>5137</v>
      </c>
      <c r="U148" s="3627" t="s">
        <v>5138</v>
      </c>
      <c r="V148" s="3627" t="s">
        <v>5083</v>
      </c>
      <c r="W148" s="3627" t="s">
        <v>5085</v>
      </c>
      <c r="X148" s="3631" t="s">
        <v>5139</v>
      </c>
      <c r="Y148" s="3631" t="s">
        <v>5140</v>
      </c>
      <c r="Z148" s="3627" t="s">
        <v>5141</v>
      </c>
      <c r="AA148" s="3627" t="s">
        <v>5142</v>
      </c>
      <c r="AB148" s="3627" t="s">
        <v>5143</v>
      </c>
      <c r="AC148" s="3627" t="s">
        <v>1162</v>
      </c>
      <c r="AD148" s="3627" t="s">
        <v>5049</v>
      </c>
      <c r="AE148" s="3627" t="s">
        <v>5050</v>
      </c>
      <c r="AF148" s="2581"/>
    </row>
    <row r="149" spans="2:32" s="2461" customFormat="1" ht="13.5" thickBot="1" x14ac:dyDescent="0.25">
      <c r="B149" s="3680"/>
      <c r="C149" s="3681"/>
      <c r="D149" s="3627"/>
      <c r="E149" s="3627"/>
      <c r="F149" s="3627"/>
      <c r="G149" s="3632"/>
      <c r="H149" s="3632"/>
      <c r="I149" s="3631"/>
      <c r="J149" s="3631"/>
      <c r="K149" s="3552" t="s">
        <v>5092</v>
      </c>
      <c r="L149" s="3553" t="s">
        <v>2809</v>
      </c>
      <c r="M149" s="3631"/>
      <c r="N149" s="3631"/>
      <c r="O149" s="3631"/>
      <c r="P149" s="3631"/>
      <c r="Q149" s="3628"/>
      <c r="R149" s="3628"/>
      <c r="S149" s="3628"/>
      <c r="T149" s="3628"/>
      <c r="U149" s="3628"/>
      <c r="V149" s="3628"/>
      <c r="W149" s="3628"/>
      <c r="X149" s="3632"/>
      <c r="Y149" s="3632"/>
      <c r="Z149" s="3628"/>
      <c r="AA149" s="3628"/>
      <c r="AB149" s="3628"/>
      <c r="AC149" s="3628"/>
      <c r="AD149" s="3628"/>
      <c r="AE149" s="3628"/>
      <c r="AF149" s="2581"/>
    </row>
    <row r="150" spans="2:32" s="2461" customFormat="1" ht="13.5" thickBot="1" x14ac:dyDescent="0.25">
      <c r="B150" s="4573" t="s">
        <v>6556</v>
      </c>
      <c r="C150" s="4573"/>
      <c r="D150" s="3182" t="s">
        <v>1545</v>
      </c>
      <c r="E150" s="3177"/>
      <c r="F150" s="3178"/>
      <c r="G150" s="2744"/>
      <c r="H150" s="2744"/>
      <c r="I150" s="3177"/>
      <c r="J150" s="3177"/>
      <c r="K150" s="3178"/>
      <c r="L150" s="2744"/>
      <c r="M150" s="3177"/>
      <c r="N150" s="3177"/>
      <c r="O150" s="3177"/>
      <c r="P150" s="3177"/>
      <c r="Q150" s="3177"/>
      <c r="R150" s="3178"/>
      <c r="S150" s="3178"/>
      <c r="T150" s="3177"/>
      <c r="U150" s="3177"/>
      <c r="V150" s="3178"/>
      <c r="W150" s="3178"/>
      <c r="X150" s="3177"/>
      <c r="Y150" s="3177"/>
      <c r="Z150" s="3178"/>
      <c r="AA150" s="3177"/>
      <c r="AB150" s="3177"/>
      <c r="AC150" s="2679"/>
      <c r="AD150" s="2679"/>
      <c r="AE150" s="2679"/>
      <c r="AF150" s="2581"/>
    </row>
    <row r="151" spans="2:32" s="2461" customFormat="1" x14ac:dyDescent="0.2">
      <c r="B151" s="2645"/>
      <c r="C151" s="2575"/>
      <c r="D151" s="2575"/>
      <c r="E151" s="2575"/>
      <c r="F151" s="2575"/>
      <c r="G151" s="2576"/>
      <c r="H151" s="2576"/>
      <c r="I151" s="2576"/>
      <c r="J151" s="2576"/>
      <c r="K151" s="2575"/>
      <c r="L151" s="2576"/>
      <c r="M151" s="2576"/>
      <c r="N151" s="2576"/>
      <c r="O151" s="2576"/>
      <c r="P151" s="2576"/>
      <c r="Q151" s="2642"/>
      <c r="R151" s="2642"/>
      <c r="S151" s="2642"/>
      <c r="T151" s="2642"/>
      <c r="U151" s="2642"/>
      <c r="V151" s="2642"/>
      <c r="W151" s="2642"/>
      <c r="X151" s="2642"/>
      <c r="Y151" s="2642"/>
      <c r="Z151" s="2642"/>
      <c r="AA151" s="2642"/>
      <c r="AB151" s="2642"/>
      <c r="AC151" s="2642"/>
      <c r="AD151" s="2642"/>
      <c r="AE151" s="2642"/>
      <c r="AF151" s="2581"/>
    </row>
    <row r="152" spans="2:32" s="2461" customFormat="1" x14ac:dyDescent="0.2">
      <c r="B152" s="3661" t="s">
        <v>5051</v>
      </c>
      <c r="C152" s="3662"/>
      <c r="D152" s="3663" t="s">
        <v>1882</v>
      </c>
      <c r="E152" s="3663"/>
      <c r="F152" s="3663"/>
      <c r="G152" s="3663"/>
      <c r="H152" s="3663"/>
      <c r="I152" s="2643"/>
      <c r="J152" s="2643"/>
      <c r="K152" s="2643"/>
      <c r="L152" s="2643"/>
      <c r="M152" s="2643"/>
      <c r="N152" s="2643"/>
      <c r="O152" s="2643"/>
      <c r="P152" s="2643"/>
      <c r="Q152" s="2642"/>
      <c r="R152" s="2642"/>
      <c r="S152" s="2642"/>
      <c r="T152" s="2642"/>
      <c r="U152" s="2642"/>
      <c r="V152" s="2642"/>
      <c r="W152" s="2642"/>
      <c r="X152" s="2642"/>
      <c r="Y152" s="2642"/>
      <c r="Z152" s="2642"/>
      <c r="AA152" s="2642"/>
      <c r="AB152" s="2642"/>
      <c r="AC152" s="2642"/>
      <c r="AD152" s="2642"/>
      <c r="AE152" s="2642"/>
      <c r="AF152" s="2581"/>
    </row>
    <row r="153" spans="2:32" s="2461" customFormat="1" x14ac:dyDescent="0.2">
      <c r="B153" s="3661" t="s">
        <v>5052</v>
      </c>
      <c r="C153" s="3662"/>
      <c r="D153" s="3663" t="s">
        <v>1882</v>
      </c>
      <c r="E153" s="3663"/>
      <c r="F153" s="3663"/>
      <c r="G153" s="3663"/>
      <c r="H153" s="3663"/>
      <c r="I153" s="2643"/>
      <c r="J153" s="2643"/>
      <c r="K153" s="2643"/>
      <c r="L153" s="2643"/>
      <c r="M153" s="2643"/>
      <c r="N153" s="2643"/>
      <c r="O153" s="2643"/>
      <c r="P153" s="2643"/>
      <c r="Q153" s="2642"/>
      <c r="R153" s="2642"/>
      <c r="S153" s="2642"/>
      <c r="T153" s="2642"/>
      <c r="U153" s="2642"/>
      <c r="V153" s="2642"/>
      <c r="W153" s="2642"/>
      <c r="X153" s="2642"/>
      <c r="Y153" s="2642"/>
      <c r="Z153" s="2642"/>
      <c r="AA153" s="2642"/>
      <c r="AB153" s="2642"/>
      <c r="AC153" s="2642"/>
      <c r="AD153" s="2642"/>
      <c r="AE153" s="2642"/>
      <c r="AF153" s="2581"/>
    </row>
    <row r="154" spans="2:32" s="2461" customFormat="1" ht="13.5" thickBot="1" x14ac:dyDescent="0.25">
      <c r="B154" s="3554"/>
      <c r="C154" s="3551"/>
      <c r="D154" s="3551"/>
      <c r="E154" s="3551"/>
      <c r="F154" s="3551"/>
      <c r="G154" s="2646"/>
      <c r="H154" s="2646"/>
      <c r="I154" s="2646"/>
      <c r="J154" s="2646"/>
      <c r="K154" s="2646"/>
      <c r="L154" s="2646"/>
      <c r="M154" s="2646"/>
      <c r="N154" s="2646"/>
      <c r="O154" s="2646"/>
      <c r="P154" s="2646"/>
      <c r="Q154" s="2646"/>
      <c r="R154" s="2646"/>
      <c r="S154" s="2646"/>
      <c r="T154" s="2646"/>
      <c r="U154" s="2646"/>
      <c r="V154" s="2646"/>
      <c r="W154" s="2646"/>
      <c r="X154" s="2646"/>
      <c r="Y154" s="2646"/>
      <c r="Z154" s="2646"/>
      <c r="AA154" s="2646"/>
      <c r="AB154" s="2646"/>
      <c r="AC154" s="2646"/>
      <c r="AD154" s="2646"/>
      <c r="AE154" s="2646"/>
      <c r="AF154" s="2586"/>
    </row>
    <row r="155" spans="2:32" s="2461" customFormat="1" x14ac:dyDescent="0.2">
      <c r="B155" s="3566" t="str">
        <f>+B137</f>
        <v>.</v>
      </c>
      <c r="I155" s="2888"/>
    </row>
    <row r="156" spans="2:32" s="2461" customFormat="1" ht="13.5" thickBot="1" x14ac:dyDescent="0.25">
      <c r="B156" s="2544"/>
      <c r="I156" s="2888"/>
    </row>
    <row r="157" spans="2:32" s="2461" customFormat="1" ht="20.25" x14ac:dyDescent="0.2">
      <c r="B157" s="3616" t="s">
        <v>5124</v>
      </c>
      <c r="C157" s="3617"/>
      <c r="D157" s="3617"/>
      <c r="E157" s="3617"/>
      <c r="F157" s="3617"/>
      <c r="G157" s="3617"/>
      <c r="H157" s="3617"/>
      <c r="I157" s="3617"/>
      <c r="J157" s="3617"/>
      <c r="K157" s="3617"/>
      <c r="L157" s="3617"/>
      <c r="M157" s="3617"/>
      <c r="N157" s="3617"/>
      <c r="O157" s="3617"/>
      <c r="P157" s="3617"/>
      <c r="Q157" s="3617"/>
      <c r="R157" s="3617"/>
      <c r="S157" s="3617"/>
      <c r="T157" s="3617"/>
      <c r="U157" s="3617"/>
      <c r="V157" s="3617"/>
      <c r="W157" s="3617"/>
      <c r="X157" s="3617"/>
      <c r="Y157" s="3617"/>
      <c r="Z157" s="3617"/>
      <c r="AA157" s="3617"/>
      <c r="AB157" s="3617"/>
      <c r="AC157" s="3617"/>
      <c r="AD157" s="3617"/>
      <c r="AE157" s="3617"/>
      <c r="AF157" s="3618"/>
    </row>
    <row r="158" spans="2:32" s="2461" customFormat="1" x14ac:dyDescent="0.2">
      <c r="B158" s="3549"/>
      <c r="C158" s="3550"/>
      <c r="D158" s="3550"/>
      <c r="E158" s="3550"/>
      <c r="F158" s="3550"/>
      <c r="G158" s="2580"/>
      <c r="H158" s="2580"/>
      <c r="I158" s="2580"/>
      <c r="J158" s="2580"/>
      <c r="K158" s="2580"/>
      <c r="L158" s="2580"/>
      <c r="M158" s="2580"/>
      <c r="N158" s="2580"/>
      <c r="O158" s="2580"/>
      <c r="P158" s="2580"/>
      <c r="Q158" s="2580"/>
      <c r="R158" s="2580"/>
      <c r="S158" s="2580"/>
      <c r="T158" s="2580"/>
      <c r="U158" s="2580"/>
      <c r="V158" s="2580"/>
      <c r="W158" s="2580"/>
      <c r="X158" s="2580"/>
      <c r="Y158" s="2580"/>
      <c r="Z158" s="2580"/>
      <c r="AA158" s="2580"/>
      <c r="AB158" s="2580"/>
      <c r="AC158" s="2580"/>
      <c r="AD158" s="2580"/>
      <c r="AE158" s="2580"/>
      <c r="AF158" s="2581"/>
    </row>
    <row r="159" spans="2:32" s="2461" customFormat="1" ht="25.5" customHeight="1" x14ac:dyDescent="0.2">
      <c r="B159" s="2644" t="s">
        <v>5144</v>
      </c>
      <c r="C159" s="3550"/>
      <c r="D159" s="4574" t="s">
        <v>6556</v>
      </c>
      <c r="E159" s="4574"/>
      <c r="F159" s="4574"/>
      <c r="G159" s="2580"/>
      <c r="H159" s="2580"/>
      <c r="I159" s="2580"/>
      <c r="J159" s="2580"/>
      <c r="K159" s="2580"/>
      <c r="L159" s="2580"/>
      <c r="M159" s="2580"/>
      <c r="N159" s="2580"/>
      <c r="O159" s="2580"/>
      <c r="P159" s="2580"/>
      <c r="Q159" s="2580"/>
      <c r="R159" s="2580"/>
      <c r="S159" s="2580"/>
      <c r="T159" s="2580"/>
      <c r="U159" s="2580"/>
      <c r="V159" s="2580"/>
      <c r="W159" s="2580"/>
      <c r="X159" s="2580"/>
      <c r="Y159" s="2580"/>
      <c r="Z159" s="2580"/>
      <c r="AA159" s="2580"/>
      <c r="AB159" s="2580"/>
      <c r="AC159" s="2580"/>
      <c r="AD159" s="2580"/>
      <c r="AE159" s="2580"/>
      <c r="AF159" s="2581"/>
    </row>
    <row r="160" spans="2:32" s="2461" customFormat="1" x14ac:dyDescent="0.2">
      <c r="B160" s="3675" t="s">
        <v>5127</v>
      </c>
      <c r="C160" s="3676"/>
      <c r="D160" s="4572">
        <v>41652</v>
      </c>
      <c r="E160" s="4572"/>
      <c r="F160" s="4572"/>
      <c r="G160" s="2642"/>
      <c r="H160" s="2580"/>
      <c r="I160" s="2580"/>
      <c r="J160" s="2580"/>
      <c r="K160" s="2580"/>
      <c r="L160" s="2580"/>
      <c r="M160" s="2580"/>
      <c r="N160" s="2580"/>
      <c r="O160" s="2580"/>
      <c r="P160" s="2580"/>
      <c r="Q160" s="2580"/>
      <c r="R160" s="2580"/>
      <c r="S160" s="2580"/>
      <c r="T160" s="2580"/>
      <c r="U160" s="2580"/>
      <c r="V160" s="2580"/>
      <c r="W160" s="2580"/>
      <c r="X160" s="2580"/>
      <c r="Y160" s="2580"/>
      <c r="Z160" s="2580"/>
      <c r="AA160" s="2580"/>
      <c r="AB160" s="2580"/>
      <c r="AC160" s="2580"/>
      <c r="AD160" s="2580"/>
      <c r="AE160" s="2580"/>
      <c r="AF160" s="2581"/>
    </row>
    <row r="161" spans="2:32" s="2461" customFormat="1" x14ac:dyDescent="0.2">
      <c r="B161" s="3620" t="s">
        <v>5125</v>
      </c>
      <c r="C161" s="3621"/>
      <c r="D161" s="4571">
        <v>41658</v>
      </c>
      <c r="E161" s="4571"/>
      <c r="F161" s="4571"/>
      <c r="G161" s="2580"/>
      <c r="H161" s="2580"/>
      <c r="I161" s="2580"/>
      <c r="J161" s="2580"/>
      <c r="K161" s="2580"/>
      <c r="L161" s="2580"/>
      <c r="M161" s="2580"/>
      <c r="N161" s="2580"/>
      <c r="O161" s="2580"/>
      <c r="P161" s="2580"/>
      <c r="Q161" s="2580"/>
      <c r="R161" s="2580"/>
      <c r="S161" s="2580"/>
      <c r="T161" s="2580"/>
      <c r="U161" s="2580"/>
      <c r="V161" s="2580"/>
      <c r="W161" s="2580"/>
      <c r="X161" s="2580"/>
      <c r="Y161" s="2580"/>
      <c r="Z161" s="2580"/>
      <c r="AA161" s="2580"/>
      <c r="AB161" s="2580"/>
      <c r="AC161" s="2580"/>
      <c r="AD161" s="2580"/>
      <c r="AE161" s="2580"/>
      <c r="AF161" s="2581"/>
    </row>
    <row r="162" spans="2:32" s="2461" customFormat="1" ht="13.5" thickBot="1" x14ac:dyDescent="0.25">
      <c r="B162" s="3549"/>
      <c r="C162" s="3550"/>
      <c r="D162" s="3550"/>
      <c r="E162" s="3550"/>
      <c r="F162" s="3550"/>
      <c r="G162" s="2580"/>
      <c r="H162" s="2580"/>
      <c r="I162" s="2580"/>
      <c r="J162" s="2580"/>
      <c r="K162" s="2580"/>
      <c r="L162" s="2580"/>
      <c r="M162" s="2580"/>
      <c r="N162" s="2580"/>
      <c r="O162" s="2580"/>
      <c r="P162" s="2580"/>
      <c r="Q162" s="2580"/>
      <c r="R162" s="2580"/>
      <c r="S162" s="2580"/>
      <c r="T162" s="2580"/>
      <c r="U162" s="2580"/>
      <c r="V162" s="2580"/>
      <c r="W162" s="2580"/>
      <c r="X162" s="2580"/>
      <c r="Y162" s="2580"/>
      <c r="Z162" s="2580"/>
      <c r="AA162" s="2580"/>
      <c r="AB162" s="2580"/>
      <c r="AC162" s="2580"/>
      <c r="AD162" s="2580"/>
      <c r="AE162" s="2580"/>
      <c r="AF162" s="2581"/>
    </row>
    <row r="163" spans="2:32" s="2461" customFormat="1" ht="75.75" customHeight="1" thickBot="1" x14ac:dyDescent="0.25">
      <c r="B163" s="3633" t="s">
        <v>5126</v>
      </c>
      <c r="C163" s="3677"/>
      <c r="D163" s="3623" t="s">
        <v>6557</v>
      </c>
      <c r="E163" s="3624"/>
      <c r="F163" s="3624"/>
      <c r="G163" s="3624"/>
      <c r="H163" s="3624"/>
      <c r="I163" s="3624"/>
      <c r="J163" s="3624"/>
      <c r="K163" s="3624"/>
      <c r="L163" s="3624"/>
      <c r="M163" s="3624"/>
      <c r="N163" s="3624"/>
      <c r="O163" s="3624"/>
      <c r="P163" s="3624"/>
      <c r="Q163" s="3625"/>
      <c r="R163" s="2580"/>
      <c r="S163" s="2580"/>
      <c r="T163" s="2580"/>
      <c r="U163" s="2580"/>
      <c r="V163" s="2580"/>
      <c r="W163" s="2580"/>
      <c r="X163" s="2580"/>
      <c r="Y163" s="2580"/>
      <c r="Z163" s="2580"/>
      <c r="AA163" s="2580"/>
      <c r="AB163" s="2580"/>
      <c r="AC163" s="2580"/>
      <c r="AD163" s="2580"/>
      <c r="AE163" s="2580"/>
      <c r="AF163" s="2581"/>
    </row>
    <row r="164" spans="2:32" s="2461" customFormat="1" ht="12.75" customHeight="1" thickBot="1" x14ac:dyDescent="0.25">
      <c r="B164" s="3549"/>
      <c r="C164" s="3550"/>
      <c r="D164" s="3550"/>
      <c r="E164" s="3550"/>
      <c r="F164" s="3550"/>
      <c r="G164" s="2580"/>
      <c r="H164" s="2580"/>
      <c r="I164" s="2580"/>
      <c r="J164" s="2580"/>
      <c r="K164" s="2580"/>
      <c r="L164" s="2580"/>
      <c r="M164" s="2580"/>
      <c r="N164" s="2580"/>
      <c r="O164" s="2580"/>
      <c r="P164" s="2580"/>
      <c r="Q164" s="2580"/>
      <c r="R164" s="2646"/>
      <c r="S164" s="2580"/>
      <c r="T164" s="2580"/>
      <c r="U164" s="2580"/>
      <c r="V164" s="2580"/>
      <c r="W164" s="2580"/>
      <c r="X164" s="2580"/>
      <c r="Y164" s="2580"/>
      <c r="Z164" s="2580"/>
      <c r="AA164" s="2580"/>
      <c r="AB164" s="2580"/>
      <c r="AC164" s="2580"/>
      <c r="AD164" s="2580"/>
      <c r="AE164" s="2580"/>
      <c r="AF164" s="2581"/>
    </row>
    <row r="165" spans="2:32" s="2461" customFormat="1" ht="13.5" thickBot="1" x14ac:dyDescent="0.25">
      <c r="B165" s="3678" t="s">
        <v>5128</v>
      </c>
      <c r="C165" s="3679"/>
      <c r="D165" s="3630" t="s">
        <v>5129</v>
      </c>
      <c r="E165" s="3682" t="s">
        <v>224</v>
      </c>
      <c r="F165" s="3683"/>
      <c r="G165" s="3683"/>
      <c r="H165" s="3683"/>
      <c r="I165" s="3683"/>
      <c r="J165" s="3683"/>
      <c r="K165" s="3683"/>
      <c r="L165" s="3683"/>
      <c r="M165" s="3683"/>
      <c r="N165" s="3683"/>
      <c r="O165" s="3683"/>
      <c r="P165" s="3684"/>
      <c r="Q165" s="3685" t="s">
        <v>340</v>
      </c>
      <c r="R165" s="3686"/>
      <c r="S165" s="3687"/>
      <c r="T165" s="3687"/>
      <c r="U165" s="3687"/>
      <c r="V165" s="3687"/>
      <c r="W165" s="3687"/>
      <c r="X165" s="3687"/>
      <c r="Y165" s="3688"/>
      <c r="Z165" s="3685" t="s">
        <v>225</v>
      </c>
      <c r="AA165" s="3687"/>
      <c r="AB165" s="3688"/>
      <c r="AC165" s="3689" t="s">
        <v>5048</v>
      </c>
      <c r="AD165" s="3690"/>
      <c r="AE165" s="3691"/>
      <c r="AF165" s="2581"/>
    </row>
    <row r="166" spans="2:32" s="2461" customFormat="1" ht="13.5" customHeight="1" thickBot="1" x14ac:dyDescent="0.25">
      <c r="B166" s="3680"/>
      <c r="C166" s="3681"/>
      <c r="D166" s="3630"/>
      <c r="E166" s="3630" t="s">
        <v>5066</v>
      </c>
      <c r="F166" s="3630" t="s">
        <v>5067</v>
      </c>
      <c r="G166" s="3631" t="s">
        <v>5069</v>
      </c>
      <c r="H166" s="3631" t="s">
        <v>5130</v>
      </c>
      <c r="I166" s="3671" t="s">
        <v>5131</v>
      </c>
      <c r="J166" s="3671" t="s">
        <v>5132</v>
      </c>
      <c r="K166" s="3671" t="s">
        <v>5072</v>
      </c>
      <c r="L166" s="3671"/>
      <c r="M166" s="3671" t="s">
        <v>5133</v>
      </c>
      <c r="N166" s="3671" t="s">
        <v>5134</v>
      </c>
      <c r="O166" s="3671" t="s">
        <v>5135</v>
      </c>
      <c r="P166" s="3671" t="s">
        <v>5136</v>
      </c>
      <c r="Q166" s="3627" t="s">
        <v>5078</v>
      </c>
      <c r="R166" s="3627" t="s">
        <v>5079</v>
      </c>
      <c r="S166" s="3627" t="s">
        <v>5080</v>
      </c>
      <c r="T166" s="3627" t="s">
        <v>5137</v>
      </c>
      <c r="U166" s="3627" t="s">
        <v>5138</v>
      </c>
      <c r="V166" s="3627" t="s">
        <v>5083</v>
      </c>
      <c r="W166" s="3627" t="s">
        <v>5085</v>
      </c>
      <c r="X166" s="3631" t="s">
        <v>5139</v>
      </c>
      <c r="Y166" s="3631" t="s">
        <v>5140</v>
      </c>
      <c r="Z166" s="3627" t="s">
        <v>5141</v>
      </c>
      <c r="AA166" s="3627" t="s">
        <v>5142</v>
      </c>
      <c r="AB166" s="3627" t="s">
        <v>5143</v>
      </c>
      <c r="AC166" s="3627" t="s">
        <v>1162</v>
      </c>
      <c r="AD166" s="3627" t="s">
        <v>5049</v>
      </c>
      <c r="AE166" s="3627" t="s">
        <v>5050</v>
      </c>
      <c r="AF166" s="2581"/>
    </row>
    <row r="167" spans="2:32" s="2461" customFormat="1" ht="13.5" thickBot="1" x14ac:dyDescent="0.25">
      <c r="B167" s="3680"/>
      <c r="C167" s="3681"/>
      <c r="D167" s="3627"/>
      <c r="E167" s="3627"/>
      <c r="F167" s="3627"/>
      <c r="G167" s="3632"/>
      <c r="H167" s="3632"/>
      <c r="I167" s="3631"/>
      <c r="J167" s="3631"/>
      <c r="K167" s="3552" t="s">
        <v>5092</v>
      </c>
      <c r="L167" s="3553" t="s">
        <v>2809</v>
      </c>
      <c r="M167" s="3631"/>
      <c r="N167" s="3631"/>
      <c r="O167" s="3631"/>
      <c r="P167" s="3631"/>
      <c r="Q167" s="3628"/>
      <c r="R167" s="3628"/>
      <c r="S167" s="3628"/>
      <c r="T167" s="3628"/>
      <c r="U167" s="3628"/>
      <c r="V167" s="3628"/>
      <c r="W167" s="3628"/>
      <c r="X167" s="3632"/>
      <c r="Y167" s="3632"/>
      <c r="Z167" s="3628"/>
      <c r="AA167" s="3628"/>
      <c r="AB167" s="3628"/>
      <c r="AC167" s="3628"/>
      <c r="AD167" s="3628"/>
      <c r="AE167" s="3628"/>
      <c r="AF167" s="2581"/>
    </row>
    <row r="168" spans="2:32" s="2461" customFormat="1" ht="13.5" customHeight="1" x14ac:dyDescent="0.2">
      <c r="B168" s="4541" t="s">
        <v>6556</v>
      </c>
      <c r="C168" s="4542"/>
      <c r="D168" s="3176" t="s">
        <v>1545</v>
      </c>
      <c r="E168" s="3177"/>
      <c r="F168" s="3178"/>
      <c r="G168" s="2744"/>
      <c r="H168" s="2744"/>
      <c r="I168" s="3177"/>
      <c r="J168" s="3177"/>
      <c r="K168" s="3178"/>
      <c r="L168" s="2744"/>
      <c r="M168" s="3177"/>
      <c r="N168" s="3177"/>
      <c r="O168" s="3177"/>
      <c r="P168" s="3177"/>
      <c r="Q168" s="3177"/>
      <c r="R168" s="3178"/>
      <c r="S168" s="3178"/>
      <c r="T168" s="3177"/>
      <c r="U168" s="3177"/>
      <c r="V168" s="3178"/>
      <c r="W168" s="3178"/>
      <c r="X168" s="3177"/>
      <c r="Y168" s="3177"/>
      <c r="Z168" s="3178"/>
      <c r="AA168" s="3177"/>
      <c r="AB168" s="3177"/>
      <c r="AC168" s="2679"/>
      <c r="AD168" s="2679"/>
      <c r="AE168" s="2679"/>
      <c r="AF168" s="2581"/>
    </row>
    <row r="169" spans="2:32" s="2461" customFormat="1" ht="13.5" customHeight="1" x14ac:dyDescent="0.2">
      <c r="B169" s="2645"/>
      <c r="C169" s="2575"/>
      <c r="D169" s="2575"/>
      <c r="E169" s="2575"/>
      <c r="F169" s="2575"/>
      <c r="G169" s="2576"/>
      <c r="H169" s="2576"/>
      <c r="I169" s="2576"/>
      <c r="J169" s="2576"/>
      <c r="K169" s="2575"/>
      <c r="L169" s="2576"/>
      <c r="M169" s="2576"/>
      <c r="N169" s="2576"/>
      <c r="O169" s="2576"/>
      <c r="P169" s="2576"/>
      <c r="Q169" s="2642"/>
      <c r="R169" s="2642"/>
      <c r="S169" s="2642"/>
      <c r="T169" s="2642"/>
      <c r="U169" s="2642"/>
      <c r="V169" s="2642"/>
      <c r="W169" s="2642"/>
      <c r="X169" s="2642"/>
      <c r="Y169" s="2642"/>
      <c r="Z169" s="2642"/>
      <c r="AA169" s="2642"/>
      <c r="AB169" s="2642"/>
      <c r="AC169" s="2642"/>
      <c r="AD169" s="2642"/>
      <c r="AE169" s="2642"/>
      <c r="AF169" s="2581"/>
    </row>
    <row r="170" spans="2:32" s="2461" customFormat="1" x14ac:dyDescent="0.2">
      <c r="B170" s="3661" t="s">
        <v>5051</v>
      </c>
      <c r="C170" s="3662"/>
      <c r="D170" s="3663" t="s">
        <v>1882</v>
      </c>
      <c r="E170" s="3663"/>
      <c r="F170" s="3663"/>
      <c r="G170" s="3663"/>
      <c r="H170" s="3663"/>
      <c r="I170" s="2643"/>
      <c r="J170" s="2643"/>
      <c r="K170" s="2643"/>
      <c r="L170" s="2643"/>
      <c r="M170" s="2643"/>
      <c r="N170" s="2643"/>
      <c r="O170" s="2643"/>
      <c r="P170" s="2643"/>
      <c r="Q170" s="2642"/>
      <c r="R170" s="2642"/>
      <c r="S170" s="2642"/>
      <c r="T170" s="2642"/>
      <c r="U170" s="2642"/>
      <c r="V170" s="2642"/>
      <c r="W170" s="2642"/>
      <c r="X170" s="2642"/>
      <c r="Y170" s="2642"/>
      <c r="Z170" s="2642"/>
      <c r="AA170" s="2642"/>
      <c r="AB170" s="2642"/>
      <c r="AC170" s="2642"/>
      <c r="AD170" s="2642"/>
      <c r="AE170" s="2642"/>
      <c r="AF170" s="2581"/>
    </row>
    <row r="171" spans="2:32" s="2461" customFormat="1" x14ac:dyDescent="0.2">
      <c r="B171" s="3661" t="s">
        <v>5052</v>
      </c>
      <c r="C171" s="3662"/>
      <c r="D171" s="3663" t="s">
        <v>1882</v>
      </c>
      <c r="E171" s="3663"/>
      <c r="F171" s="3663"/>
      <c r="G171" s="3663"/>
      <c r="H171" s="3663"/>
      <c r="I171" s="2643"/>
      <c r="J171" s="2643"/>
      <c r="K171" s="2643"/>
      <c r="L171" s="2643"/>
      <c r="M171" s="2643"/>
      <c r="N171" s="2643"/>
      <c r="O171" s="2643"/>
      <c r="P171" s="2643"/>
      <c r="Q171" s="2642"/>
      <c r="R171" s="2642"/>
      <c r="S171" s="2642"/>
      <c r="T171" s="2642"/>
      <c r="U171" s="2642"/>
      <c r="V171" s="2642"/>
      <c r="W171" s="2642"/>
      <c r="X171" s="2642"/>
      <c r="Y171" s="2642"/>
      <c r="Z171" s="2642"/>
      <c r="AA171" s="2642"/>
      <c r="AB171" s="2642"/>
      <c r="AC171" s="2642"/>
      <c r="AD171" s="2642"/>
      <c r="AE171" s="2642"/>
      <c r="AF171" s="2581"/>
    </row>
    <row r="172" spans="2:32" s="2461" customFormat="1" ht="13.5" thickBot="1" x14ac:dyDescent="0.25">
      <c r="B172" s="3554"/>
      <c r="C172" s="3551"/>
      <c r="D172" s="3551"/>
      <c r="E172" s="3551"/>
      <c r="F172" s="3551"/>
      <c r="G172" s="2646"/>
      <c r="H172" s="2646"/>
      <c r="I172" s="2646"/>
      <c r="J172" s="2646"/>
      <c r="K172" s="2646"/>
      <c r="L172" s="2646"/>
      <c r="M172" s="2646"/>
      <c r="N172" s="2646"/>
      <c r="O172" s="2646"/>
      <c r="P172" s="2646"/>
      <c r="Q172" s="2646"/>
      <c r="R172" s="2646"/>
      <c r="S172" s="2646"/>
      <c r="T172" s="2646"/>
      <c r="U172" s="2646"/>
      <c r="V172" s="2646"/>
      <c r="W172" s="2646"/>
      <c r="X172" s="2646"/>
      <c r="Y172" s="2646"/>
      <c r="Z172" s="2646"/>
      <c r="AA172" s="2646"/>
      <c r="AB172" s="2646"/>
      <c r="AC172" s="2646"/>
      <c r="AD172" s="2646"/>
      <c r="AE172" s="2646"/>
      <c r="AF172" s="2586"/>
    </row>
    <row r="173" spans="2:32" s="2461" customFormat="1" x14ac:dyDescent="0.2">
      <c r="B173" s="3566" t="str">
        <f>+B155</f>
        <v>.</v>
      </c>
      <c r="I173" s="2888"/>
    </row>
    <row r="174" spans="2:32" s="2461" customFormat="1" ht="13.5" thickBot="1" x14ac:dyDescent="0.25">
      <c r="B174" s="2544"/>
      <c r="I174" s="2888"/>
    </row>
    <row r="175" spans="2:32" s="2461" customFormat="1" ht="20.25" x14ac:dyDescent="0.2">
      <c r="B175" s="3616" t="s">
        <v>5124</v>
      </c>
      <c r="C175" s="3617"/>
      <c r="D175" s="3617"/>
      <c r="E175" s="3617"/>
      <c r="F175" s="3617"/>
      <c r="G175" s="3617"/>
      <c r="H175" s="3617"/>
      <c r="I175" s="3617"/>
      <c r="J175" s="3617"/>
      <c r="K175" s="3617"/>
      <c r="L175" s="3617"/>
      <c r="M175" s="3617"/>
      <c r="N175" s="3617"/>
      <c r="O175" s="3617"/>
      <c r="P175" s="3617"/>
      <c r="Q175" s="3617"/>
      <c r="R175" s="3617"/>
      <c r="S175" s="3617"/>
      <c r="T175" s="3617"/>
      <c r="U175" s="3617"/>
      <c r="V175" s="3617"/>
      <c r="W175" s="3617"/>
      <c r="X175" s="3617"/>
      <c r="Y175" s="3617"/>
      <c r="Z175" s="3617"/>
      <c r="AA175" s="3617"/>
      <c r="AB175" s="3617"/>
      <c r="AC175" s="3617"/>
      <c r="AD175" s="3617"/>
      <c r="AE175" s="3617"/>
      <c r="AF175" s="3618"/>
    </row>
    <row r="176" spans="2:32" s="2461" customFormat="1" x14ac:dyDescent="0.2">
      <c r="B176" s="3549"/>
      <c r="C176" s="3550"/>
      <c r="D176" s="3550"/>
      <c r="E176" s="3550"/>
      <c r="F176" s="3550"/>
      <c r="G176" s="2580"/>
      <c r="H176" s="2580"/>
      <c r="I176" s="2580"/>
      <c r="J176" s="2580"/>
      <c r="K176" s="2580"/>
      <c r="L176" s="2580"/>
      <c r="M176" s="2580"/>
      <c r="N176" s="2580"/>
      <c r="O176" s="2580"/>
      <c r="P176" s="2580"/>
      <c r="Q176" s="2580"/>
      <c r="R176" s="2580"/>
      <c r="S176" s="2580"/>
      <c r="T176" s="2580"/>
      <c r="U176" s="2580"/>
      <c r="V176" s="2580"/>
      <c r="W176" s="2580"/>
      <c r="X176" s="2580"/>
      <c r="Y176" s="2580"/>
      <c r="Z176" s="2580"/>
      <c r="AA176" s="2580"/>
      <c r="AB176" s="2580"/>
      <c r="AC176" s="2580"/>
      <c r="AD176" s="2580"/>
      <c r="AE176" s="2580"/>
      <c r="AF176" s="2581"/>
    </row>
    <row r="177" spans="2:32" s="2461" customFormat="1" x14ac:dyDescent="0.2">
      <c r="B177" s="2644" t="s">
        <v>5144</v>
      </c>
      <c r="C177" s="3550"/>
      <c r="D177" s="3674" t="s">
        <v>6561</v>
      </c>
      <c r="E177" s="3674"/>
      <c r="F177" s="3674"/>
      <c r="G177" s="2580"/>
      <c r="H177" s="2580"/>
      <c r="I177" s="2580"/>
      <c r="J177" s="2580"/>
      <c r="K177" s="2580"/>
      <c r="L177" s="2580"/>
      <c r="M177" s="2580"/>
      <c r="N177" s="2580"/>
      <c r="O177" s="2580"/>
      <c r="P177" s="2580"/>
      <c r="Q177" s="2580"/>
      <c r="R177" s="2580"/>
      <c r="S177" s="2580"/>
      <c r="T177" s="2580"/>
      <c r="U177" s="2580"/>
      <c r="V177" s="2580"/>
      <c r="W177" s="2580"/>
      <c r="X177" s="2580"/>
      <c r="Y177" s="2580"/>
      <c r="Z177" s="2580"/>
      <c r="AA177" s="2580"/>
      <c r="AB177" s="2580"/>
      <c r="AC177" s="2580"/>
      <c r="AD177" s="2580"/>
      <c r="AE177" s="2580"/>
      <c r="AF177" s="2581"/>
    </row>
    <row r="178" spans="2:32" s="2461" customFormat="1" x14ac:dyDescent="0.2">
      <c r="B178" s="3675" t="s">
        <v>5127</v>
      </c>
      <c r="C178" s="3676"/>
      <c r="D178" s="4572">
        <v>41652</v>
      </c>
      <c r="E178" s="4572"/>
      <c r="F178" s="4572"/>
      <c r="G178" s="2642"/>
      <c r="H178" s="2580"/>
      <c r="I178" s="2580"/>
      <c r="J178" s="2580"/>
      <c r="K178" s="2580"/>
      <c r="L178" s="2580"/>
      <c r="M178" s="2580"/>
      <c r="N178" s="2580"/>
      <c r="O178" s="2580"/>
      <c r="P178" s="2580"/>
      <c r="Q178" s="2580"/>
      <c r="R178" s="2580"/>
      <c r="S178" s="2580"/>
      <c r="T178" s="2580"/>
      <c r="U178" s="2580"/>
      <c r="V178" s="2580"/>
      <c r="W178" s="2580"/>
      <c r="X178" s="2580"/>
      <c r="Y178" s="2580"/>
      <c r="Z178" s="2580"/>
      <c r="AA178" s="2580"/>
      <c r="AB178" s="2580"/>
      <c r="AC178" s="2580"/>
      <c r="AD178" s="2580"/>
      <c r="AE178" s="2580"/>
      <c r="AF178" s="2581"/>
    </row>
    <row r="179" spans="2:32" s="2461" customFormat="1" x14ac:dyDescent="0.2">
      <c r="B179" s="3620" t="s">
        <v>5125</v>
      </c>
      <c r="C179" s="3621"/>
      <c r="D179" s="4571">
        <v>41658</v>
      </c>
      <c r="E179" s="4571"/>
      <c r="F179" s="4571"/>
      <c r="G179" s="2580"/>
      <c r="H179" s="2580"/>
      <c r="I179" s="2580"/>
      <c r="J179" s="2580"/>
      <c r="K179" s="2580"/>
      <c r="L179" s="2580"/>
      <c r="M179" s="2580"/>
      <c r="N179" s="2580"/>
      <c r="O179" s="2580"/>
      <c r="P179" s="2580"/>
      <c r="Q179" s="2580"/>
      <c r="R179" s="2580"/>
      <c r="S179" s="2580"/>
      <c r="T179" s="2580"/>
      <c r="U179" s="2580"/>
      <c r="V179" s="2580"/>
      <c r="W179" s="2580"/>
      <c r="X179" s="2580"/>
      <c r="Y179" s="2580"/>
      <c r="Z179" s="2580"/>
      <c r="AA179" s="2580"/>
      <c r="AB179" s="2580"/>
      <c r="AC179" s="2580"/>
      <c r="AD179" s="2580"/>
      <c r="AE179" s="2580"/>
      <c r="AF179" s="2581"/>
    </row>
    <row r="180" spans="2:32" s="2461" customFormat="1" ht="13.5" thickBot="1" x14ac:dyDescent="0.25">
      <c r="B180" s="3549"/>
      <c r="C180" s="3550"/>
      <c r="D180" s="3550"/>
      <c r="E180" s="3550"/>
      <c r="F180" s="3550"/>
      <c r="G180" s="2580"/>
      <c r="H180" s="2580"/>
      <c r="I180" s="2580"/>
      <c r="J180" s="2580"/>
      <c r="K180" s="2580"/>
      <c r="L180" s="2580"/>
      <c r="M180" s="2580"/>
      <c r="N180" s="2580"/>
      <c r="O180" s="2580"/>
      <c r="P180" s="2580"/>
      <c r="Q180" s="2580"/>
      <c r="R180" s="2580"/>
      <c r="S180" s="2580"/>
      <c r="T180" s="2580"/>
      <c r="U180" s="2580"/>
      <c r="V180" s="2580"/>
      <c r="W180" s="2580"/>
      <c r="X180" s="2580"/>
      <c r="Y180" s="2580"/>
      <c r="Z180" s="2580"/>
      <c r="AA180" s="2580"/>
      <c r="AB180" s="2580"/>
      <c r="AC180" s="2580"/>
      <c r="AD180" s="2580"/>
      <c r="AE180" s="2580"/>
      <c r="AF180" s="2581"/>
    </row>
    <row r="181" spans="2:32" s="2461" customFormat="1" ht="165" customHeight="1" thickBot="1" x14ac:dyDescent="0.25">
      <c r="B181" s="3633" t="s">
        <v>5126</v>
      </c>
      <c r="C181" s="3677"/>
      <c r="D181" s="3623" t="s">
        <v>6562</v>
      </c>
      <c r="E181" s="3624"/>
      <c r="F181" s="3624"/>
      <c r="G181" s="3624"/>
      <c r="H181" s="3624"/>
      <c r="I181" s="3624"/>
      <c r="J181" s="3624"/>
      <c r="K181" s="3624"/>
      <c r="L181" s="3624"/>
      <c r="M181" s="3624"/>
      <c r="N181" s="3624"/>
      <c r="O181" s="3624"/>
      <c r="P181" s="3624"/>
      <c r="Q181" s="3625"/>
      <c r="R181" s="2580"/>
      <c r="S181" s="2580"/>
      <c r="T181" s="2580"/>
      <c r="U181" s="2580"/>
      <c r="V181" s="2580"/>
      <c r="W181" s="2580"/>
      <c r="X181" s="2580"/>
      <c r="Y181" s="2580"/>
      <c r="Z181" s="2580"/>
      <c r="AA181" s="2580"/>
      <c r="AB181" s="2580"/>
      <c r="AC181" s="2580"/>
      <c r="AD181" s="2580"/>
      <c r="AE181" s="2580"/>
      <c r="AF181" s="2581"/>
    </row>
    <row r="182" spans="2:32" s="2461" customFormat="1" ht="13.5" thickBot="1" x14ac:dyDescent="0.25">
      <c r="B182" s="3549"/>
      <c r="C182" s="3550"/>
      <c r="D182" s="3550"/>
      <c r="E182" s="3550"/>
      <c r="F182" s="3550"/>
      <c r="G182" s="2580"/>
      <c r="H182" s="2580"/>
      <c r="I182" s="2580"/>
      <c r="J182" s="2580"/>
      <c r="K182" s="2580"/>
      <c r="L182" s="2580"/>
      <c r="M182" s="2580"/>
      <c r="N182" s="2580"/>
      <c r="O182" s="2580"/>
      <c r="P182" s="2580"/>
      <c r="Q182" s="2580"/>
      <c r="R182" s="2646"/>
      <c r="S182" s="2580"/>
      <c r="T182" s="2580"/>
      <c r="U182" s="2580"/>
      <c r="V182" s="2580"/>
      <c r="W182" s="2580"/>
      <c r="X182" s="2580"/>
      <c r="Y182" s="2580"/>
      <c r="Z182" s="2580"/>
      <c r="AA182" s="2580"/>
      <c r="AB182" s="2580"/>
      <c r="AC182" s="2580"/>
      <c r="AD182" s="2580"/>
      <c r="AE182" s="2580"/>
      <c r="AF182" s="2581"/>
    </row>
    <row r="183" spans="2:32" s="2461" customFormat="1" ht="13.5" thickBot="1" x14ac:dyDescent="0.25">
      <c r="B183" s="3678" t="s">
        <v>5128</v>
      </c>
      <c r="C183" s="3679"/>
      <c r="D183" s="3630" t="s">
        <v>5129</v>
      </c>
      <c r="E183" s="3682" t="s">
        <v>224</v>
      </c>
      <c r="F183" s="3683"/>
      <c r="G183" s="3683"/>
      <c r="H183" s="3683"/>
      <c r="I183" s="3683"/>
      <c r="J183" s="3683"/>
      <c r="K183" s="3683"/>
      <c r="L183" s="3683"/>
      <c r="M183" s="3683"/>
      <c r="N183" s="3683"/>
      <c r="O183" s="3683"/>
      <c r="P183" s="3684"/>
      <c r="Q183" s="3685" t="s">
        <v>340</v>
      </c>
      <c r="R183" s="3686"/>
      <c r="S183" s="3687"/>
      <c r="T183" s="3687"/>
      <c r="U183" s="3687"/>
      <c r="V183" s="3687"/>
      <c r="W183" s="3687"/>
      <c r="X183" s="3687"/>
      <c r="Y183" s="3688"/>
      <c r="Z183" s="3685" t="s">
        <v>225</v>
      </c>
      <c r="AA183" s="3687"/>
      <c r="AB183" s="3688"/>
      <c r="AC183" s="3689" t="s">
        <v>5048</v>
      </c>
      <c r="AD183" s="3690"/>
      <c r="AE183" s="3691"/>
      <c r="AF183" s="2581"/>
    </row>
    <row r="184" spans="2:32" s="2461" customFormat="1" ht="13.5" thickBot="1" x14ac:dyDescent="0.25">
      <c r="B184" s="3680"/>
      <c r="C184" s="3681"/>
      <c r="D184" s="3630"/>
      <c r="E184" s="3630" t="s">
        <v>5066</v>
      </c>
      <c r="F184" s="3630" t="s">
        <v>5067</v>
      </c>
      <c r="G184" s="3631" t="s">
        <v>5069</v>
      </c>
      <c r="H184" s="3631" t="s">
        <v>5130</v>
      </c>
      <c r="I184" s="3671" t="s">
        <v>5131</v>
      </c>
      <c r="J184" s="3671" t="s">
        <v>5132</v>
      </c>
      <c r="K184" s="3671" t="s">
        <v>5072</v>
      </c>
      <c r="L184" s="3671"/>
      <c r="M184" s="3671" t="s">
        <v>5133</v>
      </c>
      <c r="N184" s="3671" t="s">
        <v>5134</v>
      </c>
      <c r="O184" s="3671" t="s">
        <v>5135</v>
      </c>
      <c r="P184" s="3671" t="s">
        <v>5136</v>
      </c>
      <c r="Q184" s="3627" t="s">
        <v>5078</v>
      </c>
      <c r="R184" s="3627" t="s">
        <v>5079</v>
      </c>
      <c r="S184" s="3627" t="s">
        <v>5080</v>
      </c>
      <c r="T184" s="3627" t="s">
        <v>5137</v>
      </c>
      <c r="U184" s="3627" t="s">
        <v>5138</v>
      </c>
      <c r="V184" s="3627" t="s">
        <v>5083</v>
      </c>
      <c r="W184" s="3627" t="s">
        <v>5085</v>
      </c>
      <c r="X184" s="3631" t="s">
        <v>5139</v>
      </c>
      <c r="Y184" s="3631" t="s">
        <v>5140</v>
      </c>
      <c r="Z184" s="3627" t="s">
        <v>5141</v>
      </c>
      <c r="AA184" s="3627" t="s">
        <v>5142</v>
      </c>
      <c r="AB184" s="3627" t="s">
        <v>5143</v>
      </c>
      <c r="AC184" s="3627" t="s">
        <v>1162</v>
      </c>
      <c r="AD184" s="3627" t="s">
        <v>5049</v>
      </c>
      <c r="AE184" s="3627" t="s">
        <v>5050</v>
      </c>
      <c r="AF184" s="2581"/>
    </row>
    <row r="185" spans="2:32" s="2461" customFormat="1" ht="13.5" thickBot="1" x14ac:dyDescent="0.25">
      <c r="B185" s="3680"/>
      <c r="C185" s="3681"/>
      <c r="D185" s="3627"/>
      <c r="E185" s="3627"/>
      <c r="F185" s="3627"/>
      <c r="G185" s="3632"/>
      <c r="H185" s="3632"/>
      <c r="I185" s="3631"/>
      <c r="J185" s="3631"/>
      <c r="K185" s="3552" t="s">
        <v>5092</v>
      </c>
      <c r="L185" s="3553" t="s">
        <v>2809</v>
      </c>
      <c r="M185" s="3631"/>
      <c r="N185" s="3631"/>
      <c r="O185" s="3631"/>
      <c r="P185" s="3631"/>
      <c r="Q185" s="3628"/>
      <c r="R185" s="3628"/>
      <c r="S185" s="3628"/>
      <c r="T185" s="3628"/>
      <c r="U185" s="3628"/>
      <c r="V185" s="3628"/>
      <c r="W185" s="3628"/>
      <c r="X185" s="3632"/>
      <c r="Y185" s="3632"/>
      <c r="Z185" s="3628"/>
      <c r="AA185" s="3628"/>
      <c r="AB185" s="3628"/>
      <c r="AC185" s="3628"/>
      <c r="AD185" s="3628"/>
      <c r="AE185" s="3628"/>
      <c r="AF185" s="2581"/>
    </row>
    <row r="186" spans="2:32" s="2461" customFormat="1" x14ac:dyDescent="0.2">
      <c r="B186" s="4575" t="s">
        <v>6561</v>
      </c>
      <c r="C186" s="4575"/>
      <c r="D186" s="3176" t="s">
        <v>1545</v>
      </c>
      <c r="E186" s="3177"/>
      <c r="F186" s="3178"/>
      <c r="G186" s="2744"/>
      <c r="H186" s="2744"/>
      <c r="I186" s="3177"/>
      <c r="J186" s="3177"/>
      <c r="K186" s="3178"/>
      <c r="L186" s="2744"/>
      <c r="M186" s="3177"/>
      <c r="N186" s="3177"/>
      <c r="O186" s="3177"/>
      <c r="P186" s="3177"/>
      <c r="Q186" s="3177"/>
      <c r="R186" s="3178"/>
      <c r="S186" s="3178"/>
      <c r="T186" s="3177"/>
      <c r="U186" s="3177"/>
      <c r="V186" s="3178"/>
      <c r="W186" s="3178"/>
      <c r="X186" s="3177"/>
      <c r="Y186" s="3177"/>
      <c r="Z186" s="3178"/>
      <c r="AA186" s="3177"/>
      <c r="AB186" s="3177"/>
      <c r="AC186" s="2679"/>
      <c r="AD186" s="2679"/>
      <c r="AE186" s="2679"/>
      <c r="AF186" s="2581"/>
    </row>
    <row r="187" spans="2:32" s="2461" customFormat="1" x14ac:dyDescent="0.2">
      <c r="B187" s="2645"/>
      <c r="C187" s="2575"/>
      <c r="D187" s="2575"/>
      <c r="E187" s="2575"/>
      <c r="F187" s="2575"/>
      <c r="G187" s="2576"/>
      <c r="H187" s="2576"/>
      <c r="I187" s="2576"/>
      <c r="J187" s="2576"/>
      <c r="K187" s="2575"/>
      <c r="L187" s="2576"/>
      <c r="M187" s="2576"/>
      <c r="N187" s="2576"/>
      <c r="O187" s="2576"/>
      <c r="P187" s="2576"/>
      <c r="Q187" s="2642"/>
      <c r="R187" s="2642"/>
      <c r="S187" s="2642"/>
      <c r="T187" s="2642"/>
      <c r="U187" s="2642"/>
      <c r="V187" s="2642"/>
      <c r="W187" s="2642"/>
      <c r="X187" s="2642"/>
      <c r="Y187" s="2642"/>
      <c r="Z187" s="2642"/>
      <c r="AA187" s="2642"/>
      <c r="AB187" s="2642"/>
      <c r="AC187" s="2642"/>
      <c r="AD187" s="2642"/>
      <c r="AE187" s="2642"/>
      <c r="AF187" s="2581"/>
    </row>
    <row r="188" spans="2:32" s="2461" customFormat="1" x14ac:dyDescent="0.2">
      <c r="B188" s="3661" t="s">
        <v>5051</v>
      </c>
      <c r="C188" s="3662"/>
      <c r="D188" s="3663" t="s">
        <v>1882</v>
      </c>
      <c r="E188" s="3663"/>
      <c r="F188" s="3663"/>
      <c r="G188" s="3663"/>
      <c r="H188" s="3663"/>
      <c r="I188" s="2643"/>
      <c r="J188" s="2643"/>
      <c r="K188" s="2643"/>
      <c r="L188" s="2643"/>
      <c r="M188" s="2643"/>
      <c r="N188" s="2643"/>
      <c r="O188" s="2643"/>
      <c r="P188" s="2643"/>
      <c r="Q188" s="2642"/>
      <c r="R188" s="2642"/>
      <c r="S188" s="2642"/>
      <c r="T188" s="2642"/>
      <c r="U188" s="2642"/>
      <c r="V188" s="2642"/>
      <c r="W188" s="2642"/>
      <c r="X188" s="2642"/>
      <c r="Y188" s="2642"/>
      <c r="Z188" s="2642"/>
      <c r="AA188" s="2642"/>
      <c r="AB188" s="2642"/>
      <c r="AC188" s="2642"/>
      <c r="AD188" s="2642"/>
      <c r="AE188" s="2642"/>
      <c r="AF188" s="2581"/>
    </row>
    <row r="189" spans="2:32" s="2461" customFormat="1" x14ac:dyDescent="0.2">
      <c r="B189" s="3661" t="s">
        <v>5052</v>
      </c>
      <c r="C189" s="3662"/>
      <c r="D189" s="3663" t="s">
        <v>1882</v>
      </c>
      <c r="E189" s="3663"/>
      <c r="F189" s="3663"/>
      <c r="G189" s="3663"/>
      <c r="H189" s="3663"/>
      <c r="I189" s="2643"/>
      <c r="J189" s="2643"/>
      <c r="K189" s="2643"/>
      <c r="L189" s="2643"/>
      <c r="M189" s="2643"/>
      <c r="N189" s="2643"/>
      <c r="O189" s="2643"/>
      <c r="P189" s="2643"/>
      <c r="Q189" s="2642"/>
      <c r="R189" s="2642"/>
      <c r="S189" s="2642"/>
      <c r="T189" s="2642"/>
      <c r="U189" s="2642"/>
      <c r="V189" s="2642"/>
      <c r="W189" s="2642"/>
      <c r="X189" s="2642"/>
      <c r="Y189" s="2642"/>
      <c r="Z189" s="2642"/>
      <c r="AA189" s="2642"/>
      <c r="AB189" s="2642"/>
      <c r="AC189" s="2642"/>
      <c r="AD189" s="2642"/>
      <c r="AE189" s="2642"/>
      <c r="AF189" s="2581"/>
    </row>
    <row r="190" spans="2:32" s="2461" customFormat="1" ht="13.5" thickBot="1" x14ac:dyDescent="0.25">
      <c r="B190" s="3554"/>
      <c r="C190" s="3551"/>
      <c r="D190" s="3551"/>
      <c r="E190" s="3551"/>
      <c r="F190" s="3551"/>
      <c r="G190" s="2646"/>
      <c r="H190" s="2646"/>
      <c r="I190" s="2646"/>
      <c r="J190" s="2646"/>
      <c r="K190" s="2646"/>
      <c r="L190" s="2646"/>
      <c r="M190" s="2646"/>
      <c r="N190" s="2646"/>
      <c r="O190" s="2646"/>
      <c r="P190" s="2646"/>
      <c r="Q190" s="2646"/>
      <c r="R190" s="2646"/>
      <c r="S190" s="2646"/>
      <c r="T190" s="2646"/>
      <c r="U190" s="2646"/>
      <c r="V190" s="2646"/>
      <c r="W190" s="2646"/>
      <c r="X190" s="2646"/>
      <c r="Y190" s="2646"/>
      <c r="Z190" s="2646"/>
      <c r="AA190" s="2646"/>
      <c r="AB190" s="2646"/>
      <c r="AC190" s="2646"/>
      <c r="AD190" s="2646"/>
      <c r="AE190" s="2646"/>
      <c r="AF190" s="2586"/>
    </row>
    <row r="191" spans="2:32" s="2461" customFormat="1" x14ac:dyDescent="0.2">
      <c r="B191" s="3566" t="str">
        <f>+B173</f>
        <v>.</v>
      </c>
      <c r="I191" s="2888"/>
    </row>
    <row r="192" spans="2:32" s="2461" customFormat="1" ht="13.5" thickBot="1" x14ac:dyDescent="0.25">
      <c r="B192" s="2544"/>
      <c r="I192" s="2888"/>
    </row>
    <row r="193" spans="2:32" s="2461" customFormat="1" ht="20.25" x14ac:dyDescent="0.2">
      <c r="B193" s="3616" t="s">
        <v>5124</v>
      </c>
      <c r="C193" s="3617"/>
      <c r="D193" s="3617"/>
      <c r="E193" s="3617"/>
      <c r="F193" s="3617"/>
      <c r="G193" s="3617"/>
      <c r="H193" s="3617"/>
      <c r="I193" s="3617"/>
      <c r="J193" s="3617"/>
      <c r="K193" s="3617"/>
      <c r="L193" s="3617"/>
      <c r="M193" s="3617"/>
      <c r="N193" s="3617"/>
      <c r="O193" s="3617"/>
      <c r="P193" s="3617"/>
      <c r="Q193" s="3617"/>
      <c r="R193" s="3617"/>
      <c r="S193" s="3617"/>
      <c r="T193" s="3617"/>
      <c r="U193" s="3617"/>
      <c r="V193" s="3617"/>
      <c r="W193" s="3617"/>
      <c r="X193" s="3617"/>
      <c r="Y193" s="3617"/>
      <c r="Z193" s="3617"/>
      <c r="AA193" s="3617"/>
      <c r="AB193" s="3617"/>
      <c r="AC193" s="3617"/>
      <c r="AD193" s="3617"/>
      <c r="AE193" s="3617"/>
      <c r="AF193" s="3618"/>
    </row>
    <row r="194" spans="2:32" s="2461" customFormat="1" x14ac:dyDescent="0.2">
      <c r="B194" s="3549"/>
      <c r="C194" s="3550"/>
      <c r="D194" s="3550"/>
      <c r="E194" s="3550"/>
      <c r="F194" s="3550"/>
      <c r="G194" s="2580"/>
      <c r="H194" s="2580"/>
      <c r="I194" s="2580"/>
      <c r="J194" s="2580"/>
      <c r="K194" s="2580"/>
      <c r="L194" s="2580"/>
      <c r="M194" s="2580"/>
      <c r="N194" s="2580"/>
      <c r="O194" s="2580"/>
      <c r="P194" s="2580"/>
      <c r="Q194" s="2580"/>
      <c r="R194" s="2580"/>
      <c r="S194" s="2580"/>
      <c r="T194" s="2580"/>
      <c r="U194" s="2580"/>
      <c r="V194" s="2580"/>
      <c r="W194" s="2580"/>
      <c r="X194" s="2580"/>
      <c r="Y194" s="2580"/>
      <c r="Z194" s="2580"/>
      <c r="AA194" s="2580"/>
      <c r="AB194" s="2580"/>
      <c r="AC194" s="2580"/>
      <c r="AD194" s="2580"/>
      <c r="AE194" s="2580"/>
      <c r="AF194" s="2581"/>
    </row>
    <row r="195" spans="2:32" s="2461" customFormat="1" x14ac:dyDescent="0.2">
      <c r="B195" s="2644" t="s">
        <v>5144</v>
      </c>
      <c r="C195" s="3550"/>
      <c r="D195" s="3674" t="s">
        <v>6560</v>
      </c>
      <c r="E195" s="3674"/>
      <c r="F195" s="3674"/>
      <c r="G195" s="2580"/>
      <c r="H195" s="2580"/>
      <c r="I195" s="2580"/>
      <c r="J195" s="2580"/>
      <c r="K195" s="2580"/>
      <c r="L195" s="2580"/>
      <c r="M195" s="2580"/>
      <c r="N195" s="2580"/>
      <c r="O195" s="2580"/>
      <c r="P195" s="2580"/>
      <c r="Q195" s="2580"/>
      <c r="R195" s="2580"/>
      <c r="S195" s="2580"/>
      <c r="T195" s="2580"/>
      <c r="U195" s="2580"/>
      <c r="V195" s="2580"/>
      <c r="W195" s="2580"/>
      <c r="X195" s="2580"/>
      <c r="Y195" s="2580"/>
      <c r="Z195" s="2580"/>
      <c r="AA195" s="2580"/>
      <c r="AB195" s="2580"/>
      <c r="AC195" s="2580"/>
      <c r="AD195" s="2580"/>
      <c r="AE195" s="2580"/>
      <c r="AF195" s="2581"/>
    </row>
    <row r="196" spans="2:32" s="2461" customFormat="1" x14ac:dyDescent="0.2">
      <c r="B196" s="3675" t="s">
        <v>5127</v>
      </c>
      <c r="C196" s="3676"/>
      <c r="D196" s="3670">
        <v>41656</v>
      </c>
      <c r="E196" s="3670"/>
      <c r="F196" s="3670"/>
      <c r="G196" s="2642"/>
      <c r="H196" s="2580"/>
      <c r="I196" s="2580"/>
      <c r="J196" s="2580"/>
      <c r="K196" s="2580"/>
      <c r="L196" s="2580"/>
      <c r="M196" s="2580"/>
      <c r="N196" s="2580"/>
      <c r="O196" s="2580"/>
      <c r="P196" s="2580"/>
      <c r="Q196" s="2580"/>
      <c r="R196" s="2580"/>
      <c r="S196" s="2580"/>
      <c r="T196" s="2580"/>
      <c r="U196" s="2580"/>
      <c r="V196" s="2580"/>
      <c r="W196" s="2580"/>
      <c r="X196" s="2580"/>
      <c r="Y196" s="2580"/>
      <c r="Z196" s="2580"/>
      <c r="AA196" s="2580"/>
      <c r="AB196" s="2580"/>
      <c r="AC196" s="2580"/>
      <c r="AD196" s="2580"/>
      <c r="AE196" s="2580"/>
      <c r="AF196" s="2581"/>
    </row>
    <row r="197" spans="2:32" s="2461" customFormat="1" x14ac:dyDescent="0.2">
      <c r="B197" s="3620" t="s">
        <v>5125</v>
      </c>
      <c r="C197" s="3621"/>
      <c r="D197" s="3692">
        <v>41670</v>
      </c>
      <c r="E197" s="3692"/>
      <c r="F197" s="3692"/>
      <c r="G197" s="2580"/>
      <c r="H197" s="2580"/>
      <c r="I197" s="2580"/>
      <c r="J197" s="2580"/>
      <c r="K197" s="2580"/>
      <c r="L197" s="2580"/>
      <c r="M197" s="2580"/>
      <c r="N197" s="2580"/>
      <c r="O197" s="2580"/>
      <c r="P197" s="2580"/>
      <c r="Q197" s="2580"/>
      <c r="R197" s="2580"/>
      <c r="S197" s="2580"/>
      <c r="T197" s="2580"/>
      <c r="U197" s="2580"/>
      <c r="V197" s="2580"/>
      <c r="W197" s="2580"/>
      <c r="X197" s="2580"/>
      <c r="Y197" s="2580"/>
      <c r="Z197" s="2580"/>
      <c r="AA197" s="2580"/>
      <c r="AB197" s="2580"/>
      <c r="AC197" s="2580"/>
      <c r="AD197" s="2580"/>
      <c r="AE197" s="2580"/>
      <c r="AF197" s="2581"/>
    </row>
    <row r="198" spans="2:32" s="2461" customFormat="1" ht="13.5" thickBot="1" x14ac:dyDescent="0.25">
      <c r="B198" s="3549"/>
      <c r="C198" s="3550"/>
      <c r="D198" s="3550"/>
      <c r="E198" s="3550"/>
      <c r="F198" s="3550"/>
      <c r="G198" s="2580"/>
      <c r="H198" s="2580"/>
      <c r="I198" s="2580"/>
      <c r="J198" s="2580"/>
      <c r="K198" s="2580"/>
      <c r="L198" s="2580"/>
      <c r="M198" s="2580"/>
      <c r="N198" s="2580"/>
      <c r="O198" s="2580"/>
      <c r="P198" s="2580"/>
      <c r="Q198" s="2580"/>
      <c r="R198" s="2580"/>
      <c r="S198" s="2580"/>
      <c r="T198" s="2580"/>
      <c r="U198" s="2580"/>
      <c r="V198" s="2580"/>
      <c r="W198" s="2580"/>
      <c r="X198" s="2580"/>
      <c r="Y198" s="2580"/>
      <c r="Z198" s="2580"/>
      <c r="AA198" s="2580"/>
      <c r="AB198" s="2580"/>
      <c r="AC198" s="2580"/>
      <c r="AD198" s="2580"/>
      <c r="AE198" s="2580"/>
      <c r="AF198" s="2581"/>
    </row>
    <row r="199" spans="2:32" s="2461" customFormat="1" ht="64.5" customHeight="1" thickBot="1" x14ac:dyDescent="0.25">
      <c r="B199" s="3633" t="s">
        <v>5126</v>
      </c>
      <c r="C199" s="3677"/>
      <c r="D199" s="3623" t="s">
        <v>6376</v>
      </c>
      <c r="E199" s="3624"/>
      <c r="F199" s="3624"/>
      <c r="G199" s="3624"/>
      <c r="H199" s="3624"/>
      <c r="I199" s="3624"/>
      <c r="J199" s="3624"/>
      <c r="K199" s="3624"/>
      <c r="L199" s="3624"/>
      <c r="M199" s="3624"/>
      <c r="N199" s="3624"/>
      <c r="O199" s="3624"/>
      <c r="P199" s="3624"/>
      <c r="Q199" s="3625"/>
      <c r="R199" s="2580"/>
      <c r="S199" s="2580"/>
      <c r="T199" s="2580"/>
      <c r="U199" s="2580"/>
      <c r="V199" s="2580"/>
      <c r="W199" s="2580"/>
      <c r="X199" s="2580"/>
      <c r="Y199" s="2580"/>
      <c r="Z199" s="2580"/>
      <c r="AA199" s="2580"/>
      <c r="AB199" s="2580"/>
      <c r="AC199" s="2580"/>
      <c r="AD199" s="2580"/>
      <c r="AE199" s="2580"/>
      <c r="AF199" s="2581"/>
    </row>
    <row r="200" spans="2:32" s="2461" customFormat="1" ht="13.5" thickBot="1" x14ac:dyDescent="0.25">
      <c r="B200" s="3549"/>
      <c r="C200" s="3550"/>
      <c r="D200" s="3550"/>
      <c r="E200" s="3550"/>
      <c r="F200" s="3550"/>
      <c r="G200" s="2580"/>
      <c r="H200" s="2580"/>
      <c r="I200" s="2580"/>
      <c r="J200" s="2580"/>
      <c r="K200" s="2580"/>
      <c r="L200" s="2580"/>
      <c r="M200" s="2580"/>
      <c r="N200" s="2580"/>
      <c r="O200" s="2580"/>
      <c r="P200" s="2580"/>
      <c r="Q200" s="2580"/>
      <c r="R200" s="2646"/>
      <c r="S200" s="2580"/>
      <c r="T200" s="2580"/>
      <c r="U200" s="2580"/>
      <c r="V200" s="2580"/>
      <c r="W200" s="2580"/>
      <c r="X200" s="2580"/>
      <c r="Y200" s="2580"/>
      <c r="Z200" s="2580"/>
      <c r="AA200" s="2580"/>
      <c r="AB200" s="2580"/>
      <c r="AC200" s="2580"/>
      <c r="AD200" s="2580"/>
      <c r="AE200" s="2580"/>
      <c r="AF200" s="2581"/>
    </row>
    <row r="201" spans="2:32" s="2461" customFormat="1" ht="13.5" thickBot="1" x14ac:dyDescent="0.25">
      <c r="B201" s="3678" t="s">
        <v>5128</v>
      </c>
      <c r="C201" s="3679"/>
      <c r="D201" s="3630" t="s">
        <v>5129</v>
      </c>
      <c r="E201" s="3682" t="s">
        <v>224</v>
      </c>
      <c r="F201" s="3683"/>
      <c r="G201" s="3683"/>
      <c r="H201" s="3683"/>
      <c r="I201" s="3683"/>
      <c r="J201" s="3683"/>
      <c r="K201" s="3683"/>
      <c r="L201" s="3683"/>
      <c r="M201" s="3683"/>
      <c r="N201" s="3683"/>
      <c r="O201" s="3683"/>
      <c r="P201" s="3684"/>
      <c r="Q201" s="3685" t="s">
        <v>340</v>
      </c>
      <c r="R201" s="3686"/>
      <c r="S201" s="3687"/>
      <c r="T201" s="3687"/>
      <c r="U201" s="3687"/>
      <c r="V201" s="3687"/>
      <c r="W201" s="3687"/>
      <c r="X201" s="3687"/>
      <c r="Y201" s="3688"/>
      <c r="Z201" s="3685" t="s">
        <v>225</v>
      </c>
      <c r="AA201" s="3687"/>
      <c r="AB201" s="3688"/>
      <c r="AC201" s="3689" t="s">
        <v>5048</v>
      </c>
      <c r="AD201" s="3690"/>
      <c r="AE201" s="3691"/>
      <c r="AF201" s="2581"/>
    </row>
    <row r="202" spans="2:32" s="2461" customFormat="1" ht="13.5" thickBot="1" x14ac:dyDescent="0.25">
      <c r="B202" s="3680"/>
      <c r="C202" s="3681"/>
      <c r="D202" s="3630"/>
      <c r="E202" s="3630" t="s">
        <v>5066</v>
      </c>
      <c r="F202" s="3630" t="s">
        <v>5067</v>
      </c>
      <c r="G202" s="3631" t="s">
        <v>5069</v>
      </c>
      <c r="H202" s="3631" t="s">
        <v>5130</v>
      </c>
      <c r="I202" s="3671" t="s">
        <v>5131</v>
      </c>
      <c r="J202" s="3671" t="s">
        <v>5132</v>
      </c>
      <c r="K202" s="3671" t="s">
        <v>5072</v>
      </c>
      <c r="L202" s="3671"/>
      <c r="M202" s="3671" t="s">
        <v>5133</v>
      </c>
      <c r="N202" s="3671" t="s">
        <v>5134</v>
      </c>
      <c r="O202" s="3671" t="s">
        <v>5135</v>
      </c>
      <c r="P202" s="3671" t="s">
        <v>5136</v>
      </c>
      <c r="Q202" s="3627" t="s">
        <v>5078</v>
      </c>
      <c r="R202" s="3627" t="s">
        <v>5079</v>
      </c>
      <c r="S202" s="3627" t="s">
        <v>5080</v>
      </c>
      <c r="T202" s="3627" t="s">
        <v>5137</v>
      </c>
      <c r="U202" s="3627" t="s">
        <v>5138</v>
      </c>
      <c r="V202" s="3627" t="s">
        <v>5083</v>
      </c>
      <c r="W202" s="3627" t="s">
        <v>5085</v>
      </c>
      <c r="X202" s="3631" t="s">
        <v>5139</v>
      </c>
      <c r="Y202" s="3631" t="s">
        <v>5140</v>
      </c>
      <c r="Z202" s="3627" t="s">
        <v>5141</v>
      </c>
      <c r="AA202" s="3627" t="s">
        <v>5142</v>
      </c>
      <c r="AB202" s="3627" t="s">
        <v>5143</v>
      </c>
      <c r="AC202" s="3627" t="s">
        <v>1162</v>
      </c>
      <c r="AD202" s="3627" t="s">
        <v>5049</v>
      </c>
      <c r="AE202" s="3627" t="s">
        <v>5050</v>
      </c>
      <c r="AF202" s="2581"/>
    </row>
    <row r="203" spans="2:32" s="2461" customFormat="1" ht="13.5" thickBot="1" x14ac:dyDescent="0.25">
      <c r="B203" s="3680"/>
      <c r="C203" s="3681"/>
      <c r="D203" s="3627"/>
      <c r="E203" s="3627"/>
      <c r="F203" s="3627"/>
      <c r="G203" s="3632"/>
      <c r="H203" s="3632"/>
      <c r="I203" s="3631"/>
      <c r="J203" s="3631"/>
      <c r="K203" s="3552" t="s">
        <v>5092</v>
      </c>
      <c r="L203" s="3553" t="s">
        <v>2809</v>
      </c>
      <c r="M203" s="3631"/>
      <c r="N203" s="3631"/>
      <c r="O203" s="3631"/>
      <c r="P203" s="3631"/>
      <c r="Q203" s="3628"/>
      <c r="R203" s="3628"/>
      <c r="S203" s="3628"/>
      <c r="T203" s="3628"/>
      <c r="U203" s="3628"/>
      <c r="V203" s="3628"/>
      <c r="W203" s="3628"/>
      <c r="X203" s="3632"/>
      <c r="Y203" s="3632"/>
      <c r="Z203" s="3628"/>
      <c r="AA203" s="3628"/>
      <c r="AB203" s="3628"/>
      <c r="AC203" s="3628"/>
      <c r="AD203" s="3628"/>
      <c r="AE203" s="3628"/>
      <c r="AF203" s="2581"/>
    </row>
    <row r="204" spans="2:32" s="2461" customFormat="1" ht="13.5" thickBot="1" x14ac:dyDescent="0.25">
      <c r="B204" s="3697"/>
      <c r="C204" s="4497"/>
      <c r="D204" s="3182" t="s">
        <v>1545</v>
      </c>
      <c r="E204" s="3163"/>
      <c r="F204" s="3183"/>
      <c r="G204" s="3454"/>
      <c r="H204" s="3454"/>
      <c r="I204" s="3163"/>
      <c r="J204" s="3163"/>
      <c r="K204" s="3183"/>
      <c r="L204" s="3454"/>
      <c r="M204" s="3163"/>
      <c r="N204" s="3163"/>
      <c r="O204" s="3163"/>
      <c r="P204" s="3163"/>
      <c r="Q204" s="3163"/>
      <c r="R204" s="3183"/>
      <c r="S204" s="3183"/>
      <c r="T204" s="3163"/>
      <c r="U204" s="3163"/>
      <c r="V204" s="3183"/>
      <c r="W204" s="3183"/>
      <c r="X204" s="3163"/>
      <c r="Y204" s="3163"/>
      <c r="Z204" s="3183"/>
      <c r="AA204" s="3163"/>
      <c r="AB204" s="3163"/>
      <c r="AC204" s="3456"/>
      <c r="AD204" s="3456"/>
      <c r="AE204" s="3456"/>
      <c r="AF204" s="2581"/>
    </row>
    <row r="205" spans="2:32" s="2461" customFormat="1" x14ac:dyDescent="0.2">
      <c r="B205" s="2645"/>
      <c r="C205" s="2575"/>
      <c r="D205" s="2575"/>
      <c r="E205" s="2575"/>
      <c r="F205" s="2575"/>
      <c r="G205" s="2576"/>
      <c r="H205" s="2576"/>
      <c r="I205" s="2576"/>
      <c r="J205" s="2576"/>
      <c r="K205" s="2575"/>
      <c r="L205" s="2576"/>
      <c r="M205" s="2576"/>
      <c r="N205" s="2576"/>
      <c r="O205" s="2576"/>
      <c r="P205" s="2576"/>
      <c r="Q205" s="2642"/>
      <c r="R205" s="2642"/>
      <c r="S205" s="2642"/>
      <c r="T205" s="2642"/>
      <c r="U205" s="2642"/>
      <c r="V205" s="2642"/>
      <c r="W205" s="2642"/>
      <c r="X205" s="2642"/>
      <c r="Y205" s="2642"/>
      <c r="Z205" s="2642"/>
      <c r="AA205" s="2642"/>
      <c r="AB205" s="2642"/>
      <c r="AC205" s="2642"/>
      <c r="AD205" s="2642"/>
      <c r="AE205" s="2642"/>
      <c r="AF205" s="2581"/>
    </row>
    <row r="206" spans="2:32" s="2461" customFormat="1" x14ac:dyDescent="0.2">
      <c r="B206" s="3661" t="s">
        <v>5051</v>
      </c>
      <c r="C206" s="3662"/>
      <c r="D206" s="3663" t="s">
        <v>1882</v>
      </c>
      <c r="E206" s="3663"/>
      <c r="F206" s="3663"/>
      <c r="G206" s="3663"/>
      <c r="H206" s="3663"/>
      <c r="I206" s="2643"/>
      <c r="J206" s="2643"/>
      <c r="K206" s="2643"/>
      <c r="L206" s="2643"/>
      <c r="M206" s="2643"/>
      <c r="N206" s="2643"/>
      <c r="O206" s="2643"/>
      <c r="P206" s="2643"/>
      <c r="Q206" s="2642"/>
      <c r="R206" s="2642"/>
      <c r="S206" s="2642"/>
      <c r="T206" s="2642"/>
      <c r="U206" s="2642"/>
      <c r="V206" s="2642"/>
      <c r="W206" s="2642"/>
      <c r="X206" s="2642"/>
      <c r="Y206" s="2642"/>
      <c r="Z206" s="2642"/>
      <c r="AA206" s="2642"/>
      <c r="AB206" s="2642"/>
      <c r="AC206" s="2642"/>
      <c r="AD206" s="2642"/>
      <c r="AE206" s="2642"/>
      <c r="AF206" s="2581"/>
    </row>
    <row r="207" spans="2:32" s="2461" customFormat="1" x14ac:dyDescent="0.2">
      <c r="B207" s="3661" t="s">
        <v>5052</v>
      </c>
      <c r="C207" s="3662"/>
      <c r="D207" s="3663" t="s">
        <v>1882</v>
      </c>
      <c r="E207" s="3663"/>
      <c r="F207" s="3663"/>
      <c r="G207" s="3663"/>
      <c r="H207" s="3663"/>
      <c r="I207" s="2643"/>
      <c r="J207" s="2643"/>
      <c r="K207" s="2643"/>
      <c r="L207" s="2643"/>
      <c r="M207" s="2643"/>
      <c r="N207" s="2643"/>
      <c r="O207" s="2643"/>
      <c r="P207" s="2643"/>
      <c r="Q207" s="2642"/>
      <c r="R207" s="2642"/>
      <c r="S207" s="2642"/>
      <c r="T207" s="2642"/>
      <c r="U207" s="2642"/>
      <c r="V207" s="2642"/>
      <c r="W207" s="2642"/>
      <c r="X207" s="2642"/>
      <c r="Y207" s="2642"/>
      <c r="Z207" s="2642"/>
      <c r="AA207" s="2642"/>
      <c r="AB207" s="2642"/>
      <c r="AC207" s="2642"/>
      <c r="AD207" s="2642"/>
      <c r="AE207" s="2642"/>
      <c r="AF207" s="2581"/>
    </row>
    <row r="208" spans="2:32" s="2461" customFormat="1" ht="13.5" thickBot="1" x14ac:dyDescent="0.25">
      <c r="B208" s="3554"/>
      <c r="C208" s="3551"/>
      <c r="D208" s="3551"/>
      <c r="E208" s="3551"/>
      <c r="F208" s="3551"/>
      <c r="G208" s="2646"/>
      <c r="H208" s="2646"/>
      <c r="I208" s="2646"/>
      <c r="J208" s="2646"/>
      <c r="K208" s="2646"/>
      <c r="L208" s="2646"/>
      <c r="M208" s="2646"/>
      <c r="N208" s="2646"/>
      <c r="O208" s="2646"/>
      <c r="P208" s="2646"/>
      <c r="Q208" s="2646"/>
      <c r="R208" s="2646"/>
      <c r="S208" s="2646"/>
      <c r="T208" s="2646"/>
      <c r="U208" s="2646"/>
      <c r="V208" s="2646"/>
      <c r="W208" s="2646"/>
      <c r="X208" s="2646"/>
      <c r="Y208" s="2646"/>
      <c r="Z208" s="2646"/>
      <c r="AA208" s="2646"/>
      <c r="AB208" s="2646"/>
      <c r="AC208" s="2646"/>
      <c r="AD208" s="2646"/>
      <c r="AE208" s="2646"/>
      <c r="AF208" s="2586"/>
    </row>
    <row r="209" spans="2:32" s="2461" customFormat="1" x14ac:dyDescent="0.2">
      <c r="B209" s="3566" t="str">
        <f>+B191</f>
        <v>.</v>
      </c>
      <c r="I209" s="2888"/>
    </row>
    <row r="210" spans="2:32" s="2461" customFormat="1" ht="13.5" thickBot="1" x14ac:dyDescent="0.25">
      <c r="B210" s="2544"/>
      <c r="I210" s="2888"/>
    </row>
    <row r="211" spans="2:32" s="2461" customFormat="1" ht="20.25" x14ac:dyDescent="0.2">
      <c r="B211" s="3616" t="s">
        <v>5124</v>
      </c>
      <c r="C211" s="3617"/>
      <c r="D211" s="3617"/>
      <c r="E211" s="3617"/>
      <c r="F211" s="3617"/>
      <c r="G211" s="3617"/>
      <c r="H211" s="3617"/>
      <c r="I211" s="3617"/>
      <c r="J211" s="3617"/>
      <c r="K211" s="3617"/>
      <c r="L211" s="3617"/>
      <c r="M211" s="3617"/>
      <c r="N211" s="3617"/>
      <c r="O211" s="3617"/>
      <c r="P211" s="3617"/>
      <c r="Q211" s="3617"/>
      <c r="R211" s="3617"/>
      <c r="S211" s="3617"/>
      <c r="T211" s="3617"/>
      <c r="U211" s="3617"/>
      <c r="V211" s="3617"/>
      <c r="W211" s="3617"/>
      <c r="X211" s="3617"/>
      <c r="Y211" s="3617"/>
      <c r="Z211" s="3617"/>
      <c r="AA211" s="3617"/>
      <c r="AB211" s="3617"/>
      <c r="AC211" s="3617"/>
      <c r="AD211" s="3617"/>
      <c r="AE211" s="3617"/>
      <c r="AF211" s="3618"/>
    </row>
    <row r="212" spans="2:32" s="2461" customFormat="1" x14ac:dyDescent="0.2">
      <c r="B212" s="3549"/>
      <c r="C212" s="3550"/>
      <c r="D212" s="3550"/>
      <c r="E212" s="3550"/>
      <c r="F212" s="3550"/>
      <c r="G212" s="2580"/>
      <c r="H212" s="2580"/>
      <c r="I212" s="2580"/>
      <c r="J212" s="2580"/>
      <c r="K212" s="2580"/>
      <c r="L212" s="2580"/>
      <c r="M212" s="2580"/>
      <c r="N212" s="2580"/>
      <c r="O212" s="2580"/>
      <c r="P212" s="2580"/>
      <c r="Q212" s="2580"/>
      <c r="R212" s="2580"/>
      <c r="S212" s="2580"/>
      <c r="T212" s="2580"/>
      <c r="U212" s="2580"/>
      <c r="V212" s="2580"/>
      <c r="W212" s="2580"/>
      <c r="X212" s="2580"/>
      <c r="Y212" s="2580"/>
      <c r="Z212" s="2580"/>
      <c r="AA212" s="2580"/>
      <c r="AB212" s="2580"/>
      <c r="AC212" s="2580"/>
      <c r="AD212" s="2580"/>
      <c r="AE212" s="2580"/>
      <c r="AF212" s="2581"/>
    </row>
    <row r="213" spans="2:32" s="2461" customFormat="1" x14ac:dyDescent="0.2">
      <c r="B213" s="2644" t="s">
        <v>5144</v>
      </c>
      <c r="C213" s="3550"/>
      <c r="D213" s="3674" t="s">
        <v>6558</v>
      </c>
      <c r="E213" s="3674"/>
      <c r="F213" s="3674"/>
      <c r="G213" s="2580"/>
      <c r="H213" s="2580"/>
      <c r="I213" s="2580"/>
      <c r="J213" s="2580"/>
      <c r="K213" s="2580"/>
      <c r="L213" s="2580"/>
      <c r="M213" s="2580"/>
      <c r="N213" s="2580"/>
      <c r="O213" s="2580"/>
      <c r="P213" s="2580"/>
      <c r="Q213" s="2580"/>
      <c r="R213" s="2580"/>
      <c r="S213" s="2580"/>
      <c r="T213" s="2580"/>
      <c r="U213" s="2580"/>
      <c r="V213" s="2580"/>
      <c r="W213" s="2580"/>
      <c r="X213" s="2580"/>
      <c r="Y213" s="2580"/>
      <c r="Z213" s="2580"/>
      <c r="AA213" s="2580"/>
      <c r="AB213" s="2580"/>
      <c r="AC213" s="2580"/>
      <c r="AD213" s="2580"/>
      <c r="AE213" s="2580"/>
      <c r="AF213" s="2581"/>
    </row>
    <row r="214" spans="2:32" s="2461" customFormat="1" x14ac:dyDescent="0.2">
      <c r="B214" s="3675" t="s">
        <v>5127</v>
      </c>
      <c r="C214" s="3676"/>
      <c r="D214" s="4572">
        <v>41652</v>
      </c>
      <c r="E214" s="4572"/>
      <c r="F214" s="4572"/>
      <c r="G214" s="2642"/>
      <c r="H214" s="2580"/>
      <c r="I214" s="2580"/>
      <c r="J214" s="2580"/>
      <c r="K214" s="2580"/>
      <c r="L214" s="2580"/>
      <c r="M214" s="2580"/>
      <c r="N214" s="2580"/>
      <c r="O214" s="2580"/>
      <c r="P214" s="2580"/>
      <c r="Q214" s="2580"/>
      <c r="R214" s="2580"/>
      <c r="S214" s="2580"/>
      <c r="T214" s="2580"/>
      <c r="U214" s="2580"/>
      <c r="V214" s="2580"/>
      <c r="W214" s="2580"/>
      <c r="X214" s="2580"/>
      <c r="Y214" s="2580"/>
      <c r="Z214" s="2580"/>
      <c r="AA214" s="2580"/>
      <c r="AB214" s="2580"/>
      <c r="AC214" s="2580"/>
      <c r="AD214" s="2580"/>
      <c r="AE214" s="2580"/>
      <c r="AF214" s="2581"/>
    </row>
    <row r="215" spans="2:32" s="2461" customFormat="1" x14ac:dyDescent="0.2">
      <c r="B215" s="3620" t="s">
        <v>5125</v>
      </c>
      <c r="C215" s="3621"/>
      <c r="D215" s="4571">
        <v>41728</v>
      </c>
      <c r="E215" s="4571"/>
      <c r="F215" s="4571"/>
      <c r="G215" s="2580"/>
      <c r="H215" s="2580"/>
      <c r="I215" s="2580"/>
      <c r="J215" s="2580"/>
      <c r="K215" s="2580"/>
      <c r="L215" s="2580"/>
      <c r="M215" s="2580"/>
      <c r="N215" s="2580"/>
      <c r="O215" s="2580"/>
      <c r="P215" s="2580"/>
      <c r="Q215" s="2580"/>
      <c r="R215" s="2580"/>
      <c r="S215" s="2580"/>
      <c r="T215" s="2580"/>
      <c r="U215" s="2580"/>
      <c r="V215" s="2580"/>
      <c r="W215" s="2580"/>
      <c r="X215" s="2580"/>
      <c r="Y215" s="2580"/>
      <c r="Z215" s="2580"/>
      <c r="AA215" s="2580"/>
      <c r="AB215" s="2580"/>
      <c r="AC215" s="2580"/>
      <c r="AD215" s="2580"/>
      <c r="AE215" s="2580"/>
      <c r="AF215" s="2581"/>
    </row>
    <row r="216" spans="2:32" s="2461" customFormat="1" ht="13.5" thickBot="1" x14ac:dyDescent="0.25">
      <c r="B216" s="3549"/>
      <c r="C216" s="3550"/>
      <c r="D216" s="3550"/>
      <c r="E216" s="3550"/>
      <c r="F216" s="3550"/>
      <c r="G216" s="2580"/>
      <c r="H216" s="2580"/>
      <c r="I216" s="2580"/>
      <c r="J216" s="2580"/>
      <c r="K216" s="2580"/>
      <c r="L216" s="2580"/>
      <c r="M216" s="2580"/>
      <c r="N216" s="2580"/>
      <c r="O216" s="2580"/>
      <c r="P216" s="2580"/>
      <c r="Q216" s="2580"/>
      <c r="R216" s="2580"/>
      <c r="S216" s="2580"/>
      <c r="T216" s="2580"/>
      <c r="U216" s="2580"/>
      <c r="V216" s="2580"/>
      <c r="W216" s="2580"/>
      <c r="X216" s="2580"/>
      <c r="Y216" s="2580"/>
      <c r="Z216" s="2580"/>
      <c r="AA216" s="2580"/>
      <c r="AB216" s="2580"/>
      <c r="AC216" s="2580"/>
      <c r="AD216" s="2580"/>
      <c r="AE216" s="2580"/>
      <c r="AF216" s="2581"/>
    </row>
    <row r="217" spans="2:32" s="2461" customFormat="1" ht="59.25" customHeight="1" thickBot="1" x14ac:dyDescent="0.25">
      <c r="B217" s="3633" t="s">
        <v>5126</v>
      </c>
      <c r="C217" s="3677"/>
      <c r="D217" s="3623" t="s">
        <v>6559</v>
      </c>
      <c r="E217" s="3624"/>
      <c r="F217" s="3624"/>
      <c r="G217" s="3624"/>
      <c r="H217" s="3624"/>
      <c r="I217" s="3624"/>
      <c r="J217" s="3624"/>
      <c r="K217" s="3624"/>
      <c r="L217" s="3624"/>
      <c r="M217" s="3624"/>
      <c r="N217" s="3624"/>
      <c r="O217" s="3624"/>
      <c r="P217" s="3624"/>
      <c r="Q217" s="3625"/>
      <c r="R217" s="2580"/>
      <c r="S217" s="2580"/>
      <c r="T217" s="2580"/>
      <c r="U217" s="2580"/>
      <c r="V217" s="2580"/>
      <c r="W217" s="2580"/>
      <c r="X217" s="2580"/>
      <c r="Y217" s="2580"/>
      <c r="Z217" s="2580"/>
      <c r="AA217" s="2580"/>
      <c r="AB217" s="2580"/>
      <c r="AC217" s="2580"/>
      <c r="AD217" s="2580"/>
      <c r="AE217" s="2580"/>
      <c r="AF217" s="2581"/>
    </row>
    <row r="218" spans="2:32" s="2461" customFormat="1" ht="13.5" thickBot="1" x14ac:dyDescent="0.25">
      <c r="B218" s="3549"/>
      <c r="C218" s="3550"/>
      <c r="D218" s="3550"/>
      <c r="E218" s="3550"/>
      <c r="F218" s="3550"/>
      <c r="G218" s="2580"/>
      <c r="H218" s="2580"/>
      <c r="I218" s="2580"/>
      <c r="J218" s="2580"/>
      <c r="K218" s="2580"/>
      <c r="L218" s="2580"/>
      <c r="M218" s="2580"/>
      <c r="N218" s="2580"/>
      <c r="O218" s="2580"/>
      <c r="P218" s="2580"/>
      <c r="Q218" s="2580"/>
      <c r="R218" s="2646"/>
      <c r="S218" s="2580"/>
      <c r="T218" s="2580"/>
      <c r="U218" s="2580"/>
      <c r="V218" s="2580"/>
      <c r="W218" s="2580"/>
      <c r="X218" s="2580"/>
      <c r="Y218" s="2580"/>
      <c r="Z218" s="2580"/>
      <c r="AA218" s="2580"/>
      <c r="AB218" s="2580"/>
      <c r="AC218" s="2580"/>
      <c r="AD218" s="2580"/>
      <c r="AE218" s="2580"/>
      <c r="AF218" s="2581"/>
    </row>
    <row r="219" spans="2:32" s="2461" customFormat="1" ht="13.5" thickBot="1" x14ac:dyDescent="0.25">
      <c r="B219" s="3678" t="s">
        <v>5128</v>
      </c>
      <c r="C219" s="3679"/>
      <c r="D219" s="3630" t="s">
        <v>5129</v>
      </c>
      <c r="E219" s="3682" t="s">
        <v>224</v>
      </c>
      <c r="F219" s="3683"/>
      <c r="G219" s="3683"/>
      <c r="H219" s="3683"/>
      <c r="I219" s="3683"/>
      <c r="J219" s="3683"/>
      <c r="K219" s="3683"/>
      <c r="L219" s="3683"/>
      <c r="M219" s="3683"/>
      <c r="N219" s="3683"/>
      <c r="O219" s="3683"/>
      <c r="P219" s="3684"/>
      <c r="Q219" s="3685" t="s">
        <v>340</v>
      </c>
      <c r="R219" s="3686"/>
      <c r="S219" s="3687"/>
      <c r="T219" s="3687"/>
      <c r="U219" s="3687"/>
      <c r="V219" s="3687"/>
      <c r="W219" s="3687"/>
      <c r="X219" s="3687"/>
      <c r="Y219" s="3688"/>
      <c r="Z219" s="3685" t="s">
        <v>225</v>
      </c>
      <c r="AA219" s="3687"/>
      <c r="AB219" s="3688"/>
      <c r="AC219" s="3689" t="s">
        <v>5048</v>
      </c>
      <c r="AD219" s="3690"/>
      <c r="AE219" s="3691"/>
      <c r="AF219" s="2581"/>
    </row>
    <row r="220" spans="2:32" s="2461" customFormat="1" ht="13.5" thickBot="1" x14ac:dyDescent="0.25">
      <c r="B220" s="3680"/>
      <c r="C220" s="3681"/>
      <c r="D220" s="3630"/>
      <c r="E220" s="3630" t="s">
        <v>5066</v>
      </c>
      <c r="F220" s="3630" t="s">
        <v>5067</v>
      </c>
      <c r="G220" s="3631" t="s">
        <v>5069</v>
      </c>
      <c r="H220" s="3631" t="s">
        <v>5130</v>
      </c>
      <c r="I220" s="3671" t="s">
        <v>5131</v>
      </c>
      <c r="J220" s="3671" t="s">
        <v>5132</v>
      </c>
      <c r="K220" s="3671" t="s">
        <v>5072</v>
      </c>
      <c r="L220" s="3671"/>
      <c r="M220" s="3671" t="s">
        <v>5133</v>
      </c>
      <c r="N220" s="3671" t="s">
        <v>5134</v>
      </c>
      <c r="O220" s="3671" t="s">
        <v>5135</v>
      </c>
      <c r="P220" s="3671" t="s">
        <v>5136</v>
      </c>
      <c r="Q220" s="3627" t="s">
        <v>5078</v>
      </c>
      <c r="R220" s="3627" t="s">
        <v>5079</v>
      </c>
      <c r="S220" s="3627" t="s">
        <v>5080</v>
      </c>
      <c r="T220" s="3627" t="s">
        <v>5137</v>
      </c>
      <c r="U220" s="3627" t="s">
        <v>5138</v>
      </c>
      <c r="V220" s="3627" t="s">
        <v>5083</v>
      </c>
      <c r="W220" s="3627" t="s">
        <v>5085</v>
      </c>
      <c r="X220" s="3631" t="s">
        <v>5139</v>
      </c>
      <c r="Y220" s="3631" t="s">
        <v>5140</v>
      </c>
      <c r="Z220" s="3627" t="s">
        <v>5141</v>
      </c>
      <c r="AA220" s="3627" t="s">
        <v>5142</v>
      </c>
      <c r="AB220" s="3627" t="s">
        <v>5143</v>
      </c>
      <c r="AC220" s="3627" t="s">
        <v>1162</v>
      </c>
      <c r="AD220" s="3627" t="s">
        <v>5049</v>
      </c>
      <c r="AE220" s="3627" t="s">
        <v>5050</v>
      </c>
      <c r="AF220" s="2581"/>
    </row>
    <row r="221" spans="2:32" s="2461" customFormat="1" ht="13.5" thickBot="1" x14ac:dyDescent="0.25">
      <c r="B221" s="3680"/>
      <c r="C221" s="3681"/>
      <c r="D221" s="3627"/>
      <c r="E221" s="3627"/>
      <c r="F221" s="3627"/>
      <c r="G221" s="3632"/>
      <c r="H221" s="3632"/>
      <c r="I221" s="3631"/>
      <c r="J221" s="3631"/>
      <c r="K221" s="3552" t="s">
        <v>5092</v>
      </c>
      <c r="L221" s="3553" t="s">
        <v>2809</v>
      </c>
      <c r="M221" s="3631"/>
      <c r="N221" s="3631"/>
      <c r="O221" s="3631"/>
      <c r="P221" s="3631"/>
      <c r="Q221" s="3628"/>
      <c r="R221" s="3628"/>
      <c r="S221" s="3628"/>
      <c r="T221" s="3628"/>
      <c r="U221" s="3628"/>
      <c r="V221" s="3628"/>
      <c r="W221" s="3628"/>
      <c r="X221" s="3632"/>
      <c r="Y221" s="3632"/>
      <c r="Z221" s="3628"/>
      <c r="AA221" s="3628"/>
      <c r="AB221" s="3628"/>
      <c r="AC221" s="3628"/>
      <c r="AD221" s="3628"/>
      <c r="AE221" s="3628"/>
      <c r="AF221" s="2581"/>
    </row>
    <row r="222" spans="2:32" s="2461" customFormat="1" ht="13.5" thickBot="1" x14ac:dyDescent="0.25">
      <c r="B222" s="3697" t="s">
        <v>6558</v>
      </c>
      <c r="C222" s="4497"/>
      <c r="D222" s="3182" t="s">
        <v>1545</v>
      </c>
      <c r="E222" s="3163"/>
      <c r="F222" s="3183"/>
      <c r="G222" s="3454"/>
      <c r="H222" s="3454"/>
      <c r="I222" s="3163"/>
      <c r="J222" s="3163"/>
      <c r="K222" s="3183"/>
      <c r="L222" s="3454"/>
      <c r="M222" s="3163"/>
      <c r="N222" s="3163"/>
      <c r="O222" s="3163"/>
      <c r="P222" s="3163"/>
      <c r="Q222" s="3163"/>
      <c r="R222" s="3183"/>
      <c r="S222" s="3183"/>
      <c r="T222" s="3163"/>
      <c r="U222" s="3163"/>
      <c r="V222" s="3183"/>
      <c r="W222" s="3183"/>
      <c r="X222" s="3163"/>
      <c r="Y222" s="3163"/>
      <c r="Z222" s="3183"/>
      <c r="AA222" s="3163"/>
      <c r="AB222" s="3163"/>
      <c r="AC222" s="3456"/>
      <c r="AD222" s="3456"/>
      <c r="AE222" s="3456"/>
      <c r="AF222" s="2581"/>
    </row>
    <row r="223" spans="2:32" s="2461" customFormat="1" x14ac:dyDescent="0.2">
      <c r="B223" s="2645"/>
      <c r="C223" s="2575"/>
      <c r="D223" s="2575"/>
      <c r="E223" s="2575"/>
      <c r="F223" s="2575"/>
      <c r="G223" s="2576"/>
      <c r="H223" s="2576"/>
      <c r="I223" s="2576"/>
      <c r="J223" s="2576"/>
      <c r="K223" s="2575"/>
      <c r="L223" s="2576"/>
      <c r="M223" s="2576"/>
      <c r="N223" s="2576"/>
      <c r="O223" s="2576"/>
      <c r="P223" s="2576"/>
      <c r="Q223" s="2642"/>
      <c r="R223" s="2642"/>
      <c r="S223" s="2642"/>
      <c r="T223" s="2642"/>
      <c r="U223" s="2642"/>
      <c r="V223" s="2642"/>
      <c r="W223" s="2642"/>
      <c r="X223" s="2642"/>
      <c r="Y223" s="2642"/>
      <c r="Z223" s="2642"/>
      <c r="AA223" s="2642"/>
      <c r="AB223" s="2642"/>
      <c r="AC223" s="2642"/>
      <c r="AD223" s="2642"/>
      <c r="AE223" s="2642"/>
      <c r="AF223" s="2581"/>
    </row>
    <row r="224" spans="2:32" s="2461" customFormat="1" x14ac:dyDescent="0.2">
      <c r="B224" s="3661" t="s">
        <v>5051</v>
      </c>
      <c r="C224" s="3662"/>
      <c r="D224" s="3663" t="s">
        <v>1882</v>
      </c>
      <c r="E224" s="3663"/>
      <c r="F224" s="3663"/>
      <c r="G224" s="3663"/>
      <c r="H224" s="3663"/>
      <c r="I224" s="2643"/>
      <c r="J224" s="2643"/>
      <c r="K224" s="2643"/>
      <c r="L224" s="2643"/>
      <c r="M224" s="2643"/>
      <c r="N224" s="2643"/>
      <c r="O224" s="2643"/>
      <c r="P224" s="2643"/>
      <c r="Q224" s="2642"/>
      <c r="R224" s="2642"/>
      <c r="S224" s="2642"/>
      <c r="T224" s="2642"/>
      <c r="U224" s="2642"/>
      <c r="V224" s="2642"/>
      <c r="W224" s="2642"/>
      <c r="X224" s="2642"/>
      <c r="Y224" s="2642"/>
      <c r="Z224" s="2642"/>
      <c r="AA224" s="2642"/>
      <c r="AB224" s="2642"/>
      <c r="AC224" s="2642"/>
      <c r="AD224" s="2642"/>
      <c r="AE224" s="2642"/>
      <c r="AF224" s="2581"/>
    </row>
    <row r="225" spans="2:32" s="2461" customFormat="1" x14ac:dyDescent="0.2">
      <c r="B225" s="3661" t="s">
        <v>5052</v>
      </c>
      <c r="C225" s="3662"/>
      <c r="D225" s="3663" t="s">
        <v>1882</v>
      </c>
      <c r="E225" s="3663"/>
      <c r="F225" s="3663"/>
      <c r="G225" s="3663"/>
      <c r="H225" s="3663"/>
      <c r="I225" s="2643"/>
      <c r="J225" s="2643"/>
      <c r="K225" s="2643"/>
      <c r="L225" s="2643"/>
      <c r="M225" s="2643"/>
      <c r="N225" s="2643"/>
      <c r="O225" s="2643"/>
      <c r="P225" s="2643"/>
      <c r="Q225" s="2642"/>
      <c r="R225" s="2642"/>
      <c r="S225" s="2642"/>
      <c r="T225" s="2642"/>
      <c r="U225" s="2642"/>
      <c r="V225" s="2642"/>
      <c r="W225" s="2642"/>
      <c r="X225" s="2642"/>
      <c r="Y225" s="2642"/>
      <c r="Z225" s="2642"/>
      <c r="AA225" s="2642"/>
      <c r="AB225" s="2642"/>
      <c r="AC225" s="2642"/>
      <c r="AD225" s="2642"/>
      <c r="AE225" s="2642"/>
      <c r="AF225" s="2581"/>
    </row>
    <row r="226" spans="2:32" s="2461" customFormat="1" ht="13.5" thickBot="1" x14ac:dyDescent="0.25">
      <c r="B226" s="3554"/>
      <c r="C226" s="3551"/>
      <c r="D226" s="3551"/>
      <c r="E226" s="3551"/>
      <c r="F226" s="3551"/>
      <c r="G226" s="2646"/>
      <c r="H226" s="2646"/>
      <c r="I226" s="2646"/>
      <c r="J226" s="2646"/>
      <c r="K226" s="2646"/>
      <c r="L226" s="2646"/>
      <c r="M226" s="2646"/>
      <c r="N226" s="2646"/>
      <c r="O226" s="2646"/>
      <c r="P226" s="2646"/>
      <c r="Q226" s="2646"/>
      <c r="R226" s="2646"/>
      <c r="S226" s="2646"/>
      <c r="T226" s="2646"/>
      <c r="U226" s="2646"/>
      <c r="V226" s="2646"/>
      <c r="W226" s="2646"/>
      <c r="X226" s="2646"/>
      <c r="Y226" s="2646"/>
      <c r="Z226" s="2646"/>
      <c r="AA226" s="2646"/>
      <c r="AB226" s="2646"/>
      <c r="AC226" s="2646"/>
      <c r="AD226" s="2646"/>
      <c r="AE226" s="2646"/>
      <c r="AF226" s="2586"/>
    </row>
    <row r="227" spans="2:32" s="2461" customFormat="1" x14ac:dyDescent="0.2">
      <c r="B227" s="3566" t="str">
        <f>+B209</f>
        <v>.</v>
      </c>
      <c r="I227" s="2888"/>
    </row>
    <row r="228" spans="2:32" s="2461" customFormat="1" ht="13.5" thickBot="1" x14ac:dyDescent="0.25">
      <c r="B228" s="2544"/>
      <c r="I228" s="2888"/>
    </row>
    <row r="229" spans="2:32" s="2461" customFormat="1" ht="20.25" x14ac:dyDescent="0.2">
      <c r="B229" s="3616" t="s">
        <v>5124</v>
      </c>
      <c r="C229" s="3617"/>
      <c r="D229" s="3617"/>
      <c r="E229" s="3617"/>
      <c r="F229" s="3617"/>
      <c r="G229" s="3617"/>
      <c r="H229" s="3617"/>
      <c r="I229" s="3617"/>
      <c r="J229" s="3617"/>
      <c r="K229" s="3617"/>
      <c r="L229" s="3617"/>
      <c r="M229" s="3617"/>
      <c r="N229" s="3617"/>
      <c r="O229" s="3617"/>
      <c r="P229" s="3617"/>
      <c r="Q229" s="3617"/>
      <c r="R229" s="3617"/>
      <c r="S229" s="3617"/>
      <c r="T229" s="3617"/>
      <c r="U229" s="3617"/>
      <c r="V229" s="3617"/>
      <c r="W229" s="3617"/>
      <c r="X229" s="3617"/>
      <c r="Y229" s="3617"/>
      <c r="Z229" s="3617"/>
      <c r="AA229" s="3617"/>
      <c r="AB229" s="3617"/>
      <c r="AC229" s="3617"/>
      <c r="AD229" s="3617"/>
      <c r="AE229" s="3617"/>
      <c r="AF229" s="3618"/>
    </row>
    <row r="230" spans="2:32" s="2461" customFormat="1" x14ac:dyDescent="0.2">
      <c r="B230" s="3549"/>
      <c r="C230" s="3550"/>
      <c r="D230" s="3550"/>
      <c r="E230" s="3550"/>
      <c r="F230" s="3550"/>
      <c r="G230" s="2580"/>
      <c r="H230" s="2580"/>
      <c r="I230" s="2580"/>
      <c r="J230" s="2580"/>
      <c r="K230" s="2580"/>
      <c r="L230" s="2580"/>
      <c r="M230" s="2580"/>
      <c r="N230" s="2580"/>
      <c r="O230" s="2580"/>
      <c r="P230" s="2580"/>
      <c r="Q230" s="2580"/>
      <c r="R230" s="2580"/>
      <c r="S230" s="2580"/>
      <c r="T230" s="2580"/>
      <c r="U230" s="2580"/>
      <c r="V230" s="2580"/>
      <c r="W230" s="2580"/>
      <c r="X230" s="2580"/>
      <c r="Y230" s="2580"/>
      <c r="Z230" s="2580"/>
      <c r="AA230" s="2580"/>
      <c r="AB230" s="2580"/>
      <c r="AC230" s="2580"/>
      <c r="AD230" s="2580"/>
      <c r="AE230" s="2580"/>
      <c r="AF230" s="2581"/>
    </row>
    <row r="231" spans="2:32" s="2461" customFormat="1" x14ac:dyDescent="0.2">
      <c r="B231" s="2644" t="s">
        <v>5144</v>
      </c>
      <c r="C231" s="3550"/>
      <c r="D231" s="3674" t="s">
        <v>6556</v>
      </c>
      <c r="E231" s="3674"/>
      <c r="F231" s="3674"/>
      <c r="G231" s="2580"/>
      <c r="H231" s="2580"/>
      <c r="I231" s="2580"/>
      <c r="J231" s="2580"/>
      <c r="K231" s="2580"/>
      <c r="L231" s="2580"/>
      <c r="M231" s="2580"/>
      <c r="N231" s="2580"/>
      <c r="O231" s="2580"/>
      <c r="P231" s="2580"/>
      <c r="Q231" s="2580"/>
      <c r="R231" s="2580"/>
      <c r="S231" s="2580"/>
      <c r="T231" s="2580"/>
      <c r="U231" s="2580"/>
      <c r="V231" s="2580"/>
      <c r="W231" s="2580"/>
      <c r="X231" s="2580"/>
      <c r="Y231" s="2580"/>
      <c r="Z231" s="2580"/>
      <c r="AA231" s="2580"/>
      <c r="AB231" s="2580"/>
      <c r="AC231" s="2580"/>
      <c r="AD231" s="2580"/>
      <c r="AE231" s="2580"/>
      <c r="AF231" s="2581"/>
    </row>
    <row r="232" spans="2:32" s="2461" customFormat="1" x14ac:dyDescent="0.2">
      <c r="B232" s="3675" t="s">
        <v>5127</v>
      </c>
      <c r="C232" s="3676"/>
      <c r="D232" s="4572">
        <v>41666</v>
      </c>
      <c r="E232" s="4572"/>
      <c r="F232" s="4572"/>
      <c r="G232" s="2642"/>
      <c r="H232" s="2580"/>
      <c r="I232" s="2580"/>
      <c r="J232" s="2580"/>
      <c r="K232" s="2580"/>
      <c r="L232" s="2580"/>
      <c r="M232" s="2580"/>
      <c r="N232" s="2580"/>
      <c r="O232" s="2580"/>
      <c r="P232" s="2580"/>
      <c r="Q232" s="2580"/>
      <c r="R232" s="2580"/>
      <c r="S232" s="2580"/>
      <c r="T232" s="2580"/>
      <c r="U232" s="2580"/>
      <c r="V232" s="2580"/>
      <c r="W232" s="2580"/>
      <c r="X232" s="2580"/>
      <c r="Y232" s="2580"/>
      <c r="Z232" s="2580"/>
      <c r="AA232" s="2580"/>
      <c r="AB232" s="2580"/>
      <c r="AC232" s="2580"/>
      <c r="AD232" s="2580"/>
      <c r="AE232" s="2580"/>
      <c r="AF232" s="2581"/>
    </row>
    <row r="233" spans="2:32" s="2461" customFormat="1" x14ac:dyDescent="0.2">
      <c r="B233" s="3620" t="s">
        <v>5125</v>
      </c>
      <c r="C233" s="3621"/>
      <c r="D233" s="4571">
        <v>41672</v>
      </c>
      <c r="E233" s="4571"/>
      <c r="F233" s="4571"/>
      <c r="G233" s="2580"/>
      <c r="H233" s="2580"/>
      <c r="I233" s="2580"/>
      <c r="J233" s="2580"/>
      <c r="K233" s="2580"/>
      <c r="L233" s="2580"/>
      <c r="M233" s="2580"/>
      <c r="N233" s="2580"/>
      <c r="O233" s="2580"/>
      <c r="P233" s="2580"/>
      <c r="Q233" s="2580"/>
      <c r="R233" s="2580"/>
      <c r="S233" s="2580"/>
      <c r="T233" s="2580"/>
      <c r="U233" s="2580"/>
      <c r="V233" s="2580"/>
      <c r="W233" s="2580"/>
      <c r="X233" s="2580"/>
      <c r="Y233" s="2580"/>
      <c r="Z233" s="2580"/>
      <c r="AA233" s="2580"/>
      <c r="AB233" s="2580"/>
      <c r="AC233" s="2580"/>
      <c r="AD233" s="2580"/>
      <c r="AE233" s="2580"/>
      <c r="AF233" s="2581"/>
    </row>
    <row r="234" spans="2:32" s="2461" customFormat="1" ht="13.5" thickBot="1" x14ac:dyDescent="0.25">
      <c r="B234" s="3549"/>
      <c r="C234" s="3550"/>
      <c r="D234" s="3550"/>
      <c r="E234" s="3550"/>
      <c r="F234" s="3550"/>
      <c r="G234" s="2580"/>
      <c r="H234" s="2580"/>
      <c r="I234" s="2580"/>
      <c r="J234" s="2580"/>
      <c r="K234" s="2580"/>
      <c r="L234" s="2580"/>
      <c r="M234" s="2580"/>
      <c r="N234" s="2580"/>
      <c r="O234" s="2580"/>
      <c r="P234" s="2580"/>
      <c r="Q234" s="2580"/>
      <c r="R234" s="2580"/>
      <c r="S234" s="2580"/>
      <c r="T234" s="2580"/>
      <c r="U234" s="2580"/>
      <c r="V234" s="2580"/>
      <c r="W234" s="2580"/>
      <c r="X234" s="2580"/>
      <c r="Y234" s="2580"/>
      <c r="Z234" s="2580"/>
      <c r="AA234" s="2580"/>
      <c r="AB234" s="2580"/>
      <c r="AC234" s="2580"/>
      <c r="AD234" s="2580"/>
      <c r="AE234" s="2580"/>
      <c r="AF234" s="2581"/>
    </row>
    <row r="235" spans="2:32" s="2461" customFormat="1" ht="108.75" customHeight="1" thickBot="1" x14ac:dyDescent="0.25">
      <c r="B235" s="3633" t="s">
        <v>5126</v>
      </c>
      <c r="C235" s="3677"/>
      <c r="D235" s="3623" t="s">
        <v>6557</v>
      </c>
      <c r="E235" s="3624"/>
      <c r="F235" s="3624"/>
      <c r="G235" s="3624"/>
      <c r="H235" s="3624"/>
      <c r="I235" s="3624"/>
      <c r="J235" s="3624"/>
      <c r="K235" s="3624"/>
      <c r="L235" s="3624"/>
      <c r="M235" s="3624"/>
      <c r="N235" s="3624"/>
      <c r="O235" s="3624"/>
      <c r="P235" s="3624"/>
      <c r="Q235" s="3625"/>
      <c r="R235" s="2580"/>
      <c r="S235" s="2580"/>
      <c r="T235" s="2580"/>
      <c r="U235" s="2580"/>
      <c r="V235" s="2580"/>
      <c r="W235" s="2580"/>
      <c r="X235" s="2580"/>
      <c r="Y235" s="2580"/>
      <c r="Z235" s="2580"/>
      <c r="AA235" s="2580"/>
      <c r="AB235" s="2580"/>
      <c r="AC235" s="2580"/>
      <c r="AD235" s="2580"/>
      <c r="AE235" s="2580"/>
      <c r="AF235" s="2581"/>
    </row>
    <row r="236" spans="2:32" s="2461" customFormat="1" ht="13.5" thickBot="1" x14ac:dyDescent="0.25">
      <c r="B236" s="3549"/>
      <c r="C236" s="3550"/>
      <c r="D236" s="3550"/>
      <c r="E236" s="3550"/>
      <c r="F236" s="3550"/>
      <c r="G236" s="2580"/>
      <c r="H236" s="2580"/>
      <c r="I236" s="2580"/>
      <c r="J236" s="2580"/>
      <c r="K236" s="2580"/>
      <c r="L236" s="2580"/>
      <c r="M236" s="2580"/>
      <c r="N236" s="2580"/>
      <c r="O236" s="2580"/>
      <c r="P236" s="2580"/>
      <c r="Q236" s="2580"/>
      <c r="R236" s="2646"/>
      <c r="S236" s="2580"/>
      <c r="T236" s="2580"/>
      <c r="U236" s="2580"/>
      <c r="V236" s="2580"/>
      <c r="W236" s="2580"/>
      <c r="X236" s="2580"/>
      <c r="Y236" s="2580"/>
      <c r="Z236" s="2580"/>
      <c r="AA236" s="2580"/>
      <c r="AB236" s="2580"/>
      <c r="AC236" s="2580"/>
      <c r="AD236" s="2580"/>
      <c r="AE236" s="2580"/>
      <c r="AF236" s="2581"/>
    </row>
    <row r="237" spans="2:32" s="2461" customFormat="1" ht="13.5" thickBot="1" x14ac:dyDescent="0.25">
      <c r="B237" s="3678" t="s">
        <v>5128</v>
      </c>
      <c r="C237" s="3679"/>
      <c r="D237" s="3630" t="s">
        <v>5129</v>
      </c>
      <c r="E237" s="3682" t="s">
        <v>224</v>
      </c>
      <c r="F237" s="3683"/>
      <c r="G237" s="3683"/>
      <c r="H237" s="3683"/>
      <c r="I237" s="3683"/>
      <c r="J237" s="3683"/>
      <c r="K237" s="3683"/>
      <c r="L237" s="3683"/>
      <c r="M237" s="3683"/>
      <c r="N237" s="3683"/>
      <c r="O237" s="3683"/>
      <c r="P237" s="3684"/>
      <c r="Q237" s="3685" t="s">
        <v>340</v>
      </c>
      <c r="R237" s="3686"/>
      <c r="S237" s="3687"/>
      <c r="T237" s="3687"/>
      <c r="U237" s="3687"/>
      <c r="V237" s="3687"/>
      <c r="W237" s="3687"/>
      <c r="X237" s="3687"/>
      <c r="Y237" s="3688"/>
      <c r="Z237" s="3685" t="s">
        <v>225</v>
      </c>
      <c r="AA237" s="3687"/>
      <c r="AB237" s="3688"/>
      <c r="AC237" s="3689" t="s">
        <v>5048</v>
      </c>
      <c r="AD237" s="3690"/>
      <c r="AE237" s="3691"/>
      <c r="AF237" s="2581"/>
    </row>
    <row r="238" spans="2:32" s="2461" customFormat="1" ht="13.5" thickBot="1" x14ac:dyDescent="0.25">
      <c r="B238" s="3680"/>
      <c r="C238" s="3681"/>
      <c r="D238" s="3630"/>
      <c r="E238" s="3630" t="s">
        <v>5066</v>
      </c>
      <c r="F238" s="3630" t="s">
        <v>5067</v>
      </c>
      <c r="G238" s="3631" t="s">
        <v>5069</v>
      </c>
      <c r="H238" s="3631" t="s">
        <v>5130</v>
      </c>
      <c r="I238" s="3671" t="s">
        <v>5131</v>
      </c>
      <c r="J238" s="3671" t="s">
        <v>5132</v>
      </c>
      <c r="K238" s="3671" t="s">
        <v>5072</v>
      </c>
      <c r="L238" s="3671"/>
      <c r="M238" s="3671" t="s">
        <v>5133</v>
      </c>
      <c r="N238" s="3671" t="s">
        <v>5134</v>
      </c>
      <c r="O238" s="3671" t="s">
        <v>5135</v>
      </c>
      <c r="P238" s="3671" t="s">
        <v>5136</v>
      </c>
      <c r="Q238" s="3627" t="s">
        <v>5078</v>
      </c>
      <c r="R238" s="3627" t="s">
        <v>5079</v>
      </c>
      <c r="S238" s="3627" t="s">
        <v>5080</v>
      </c>
      <c r="T238" s="3627" t="s">
        <v>5137</v>
      </c>
      <c r="U238" s="3627" t="s">
        <v>5138</v>
      </c>
      <c r="V238" s="3627" t="s">
        <v>5083</v>
      </c>
      <c r="W238" s="3627" t="s">
        <v>5085</v>
      </c>
      <c r="X238" s="3631" t="s">
        <v>5139</v>
      </c>
      <c r="Y238" s="3631" t="s">
        <v>5140</v>
      </c>
      <c r="Z238" s="3627" t="s">
        <v>5141</v>
      </c>
      <c r="AA238" s="3627" t="s">
        <v>5142</v>
      </c>
      <c r="AB238" s="3627" t="s">
        <v>5143</v>
      </c>
      <c r="AC238" s="3627" t="s">
        <v>1162</v>
      </c>
      <c r="AD238" s="3627" t="s">
        <v>5049</v>
      </c>
      <c r="AE238" s="3627" t="s">
        <v>5050</v>
      </c>
      <c r="AF238" s="2581"/>
    </row>
    <row r="239" spans="2:32" s="2461" customFormat="1" ht="13.5" thickBot="1" x14ac:dyDescent="0.25">
      <c r="B239" s="3680"/>
      <c r="C239" s="3681"/>
      <c r="D239" s="3627"/>
      <c r="E239" s="3627"/>
      <c r="F239" s="3627"/>
      <c r="G239" s="3632"/>
      <c r="H239" s="3632"/>
      <c r="I239" s="3631"/>
      <c r="J239" s="3631"/>
      <c r="K239" s="3552" t="s">
        <v>5092</v>
      </c>
      <c r="L239" s="3553" t="s">
        <v>2809</v>
      </c>
      <c r="M239" s="3631"/>
      <c r="N239" s="3631"/>
      <c r="O239" s="3631"/>
      <c r="P239" s="3631"/>
      <c r="Q239" s="3628"/>
      <c r="R239" s="3628"/>
      <c r="S239" s="3628"/>
      <c r="T239" s="3628"/>
      <c r="U239" s="3628"/>
      <c r="V239" s="3628"/>
      <c r="W239" s="3628"/>
      <c r="X239" s="3632"/>
      <c r="Y239" s="3632"/>
      <c r="Z239" s="3628"/>
      <c r="AA239" s="3628"/>
      <c r="AB239" s="3628"/>
      <c r="AC239" s="3628"/>
      <c r="AD239" s="3628"/>
      <c r="AE239" s="3628"/>
      <c r="AF239" s="2581"/>
    </row>
    <row r="240" spans="2:32" s="2461" customFormat="1" x14ac:dyDescent="0.2">
      <c r="B240" s="4541" t="s">
        <v>6556</v>
      </c>
      <c r="C240" s="4542"/>
      <c r="D240" s="3176" t="s">
        <v>1545</v>
      </c>
      <c r="E240" s="3177"/>
      <c r="F240" s="3178"/>
      <c r="G240" s="2744"/>
      <c r="H240" s="2744"/>
      <c r="I240" s="3177"/>
      <c r="J240" s="3177"/>
      <c r="K240" s="3178"/>
      <c r="L240" s="2744"/>
      <c r="M240" s="3177"/>
      <c r="N240" s="3177"/>
      <c r="O240" s="3177"/>
      <c r="P240" s="3177"/>
      <c r="Q240" s="3177"/>
      <c r="R240" s="3178"/>
      <c r="S240" s="3178"/>
      <c r="T240" s="3177"/>
      <c r="U240" s="3177"/>
      <c r="V240" s="3178"/>
      <c r="W240" s="3178"/>
      <c r="X240" s="3177"/>
      <c r="Y240" s="3177"/>
      <c r="Z240" s="3178"/>
      <c r="AA240" s="3177"/>
      <c r="AB240" s="3177"/>
      <c r="AC240" s="2679"/>
      <c r="AD240" s="2679"/>
      <c r="AE240" s="2679"/>
      <c r="AF240" s="2581"/>
    </row>
    <row r="241" spans="2:32" s="2461" customFormat="1" x14ac:dyDescent="0.2">
      <c r="B241" s="2645"/>
      <c r="C241" s="2575"/>
      <c r="D241" s="2575"/>
      <c r="E241" s="2575"/>
      <c r="F241" s="2575"/>
      <c r="G241" s="2576"/>
      <c r="H241" s="2576"/>
      <c r="I241" s="2576"/>
      <c r="J241" s="2576"/>
      <c r="K241" s="2575"/>
      <c r="L241" s="2576"/>
      <c r="M241" s="2576"/>
      <c r="N241" s="2576"/>
      <c r="O241" s="2576"/>
      <c r="P241" s="2576"/>
      <c r="Q241" s="2642"/>
      <c r="R241" s="2642"/>
      <c r="S241" s="2642"/>
      <c r="T241" s="2642"/>
      <c r="U241" s="2642"/>
      <c r="V241" s="2642"/>
      <c r="W241" s="2642"/>
      <c r="X241" s="2642"/>
      <c r="Y241" s="2642"/>
      <c r="Z241" s="2642"/>
      <c r="AA241" s="2642"/>
      <c r="AB241" s="2642"/>
      <c r="AC241" s="2642"/>
      <c r="AD241" s="2642"/>
      <c r="AE241" s="2642"/>
      <c r="AF241" s="2581"/>
    </row>
    <row r="242" spans="2:32" s="2461" customFormat="1" x14ac:dyDescent="0.2">
      <c r="B242" s="3661" t="s">
        <v>5051</v>
      </c>
      <c r="C242" s="3662"/>
      <c r="D242" s="3663" t="s">
        <v>1882</v>
      </c>
      <c r="E242" s="3663"/>
      <c r="F242" s="3663"/>
      <c r="G242" s="3663"/>
      <c r="H242" s="3663"/>
      <c r="I242" s="2643"/>
      <c r="J242" s="2643"/>
      <c r="K242" s="2643"/>
      <c r="L242" s="2643"/>
      <c r="M242" s="2643"/>
      <c r="N242" s="2643"/>
      <c r="O242" s="2643"/>
      <c r="P242" s="2643"/>
      <c r="Q242" s="2642"/>
      <c r="R242" s="2642"/>
      <c r="S242" s="2642"/>
      <c r="T242" s="2642"/>
      <c r="U242" s="2642"/>
      <c r="V242" s="2642"/>
      <c r="W242" s="2642"/>
      <c r="X242" s="2642"/>
      <c r="Y242" s="2642"/>
      <c r="Z242" s="2642"/>
      <c r="AA242" s="2642"/>
      <c r="AB242" s="2642"/>
      <c r="AC242" s="2642"/>
      <c r="AD242" s="2642"/>
      <c r="AE242" s="2642"/>
      <c r="AF242" s="2581"/>
    </row>
    <row r="243" spans="2:32" s="2461" customFormat="1" x14ac:dyDescent="0.2">
      <c r="B243" s="3661" t="s">
        <v>5052</v>
      </c>
      <c r="C243" s="3662"/>
      <c r="D243" s="3663" t="s">
        <v>1882</v>
      </c>
      <c r="E243" s="3663"/>
      <c r="F243" s="3663"/>
      <c r="G243" s="3663"/>
      <c r="H243" s="3663"/>
      <c r="I243" s="2643"/>
      <c r="J243" s="2643"/>
      <c r="K243" s="2643"/>
      <c r="L243" s="2643"/>
      <c r="M243" s="2643"/>
      <c r="N243" s="2643"/>
      <c r="O243" s="2643"/>
      <c r="P243" s="2643"/>
      <c r="Q243" s="2642"/>
      <c r="R243" s="2642"/>
      <c r="S243" s="2642"/>
      <c r="T243" s="2642"/>
      <c r="U243" s="2642"/>
      <c r="V243" s="2642"/>
      <c r="W243" s="2642"/>
      <c r="X243" s="2642"/>
      <c r="Y243" s="2642"/>
      <c r="Z243" s="2642"/>
      <c r="AA243" s="2642"/>
      <c r="AB243" s="2642"/>
      <c r="AC243" s="2642"/>
      <c r="AD243" s="2642"/>
      <c r="AE243" s="2642"/>
      <c r="AF243" s="2581"/>
    </row>
    <row r="244" spans="2:32" s="2461" customFormat="1" ht="13.5" thickBot="1" x14ac:dyDescent="0.25">
      <c r="B244" s="3554"/>
      <c r="C244" s="3551"/>
      <c r="D244" s="3551"/>
      <c r="E244" s="3551"/>
      <c r="F244" s="3551"/>
      <c r="G244" s="2646"/>
      <c r="H244" s="2646"/>
      <c r="I244" s="2646"/>
      <c r="J244" s="2646"/>
      <c r="K244" s="2646"/>
      <c r="L244" s="2646"/>
      <c r="M244" s="2646"/>
      <c r="N244" s="2646"/>
      <c r="O244" s="2646"/>
      <c r="P244" s="2646"/>
      <c r="Q244" s="2646"/>
      <c r="R244" s="2646"/>
      <c r="S244" s="2646"/>
      <c r="T244" s="2646"/>
      <c r="U244" s="2646"/>
      <c r="V244" s="2646"/>
      <c r="W244" s="2646"/>
      <c r="X244" s="2646"/>
      <c r="Y244" s="2646"/>
      <c r="Z244" s="2646"/>
      <c r="AA244" s="2646"/>
      <c r="AB244" s="2646"/>
      <c r="AC244" s="2646"/>
      <c r="AD244" s="2646"/>
      <c r="AE244" s="2646"/>
      <c r="AF244" s="2586"/>
    </row>
    <row r="245" spans="2:32" s="2461" customFormat="1" x14ac:dyDescent="0.2">
      <c r="B245" s="3566" t="str">
        <f>+B227</f>
        <v>.</v>
      </c>
      <c r="I245" s="2888"/>
    </row>
    <row r="246" spans="2:32" s="2461" customFormat="1" ht="13.5" thickBot="1" x14ac:dyDescent="0.25">
      <c r="B246" s="2544"/>
      <c r="I246" s="2888"/>
    </row>
    <row r="247" spans="2:32" s="2461" customFormat="1" ht="20.25" x14ac:dyDescent="0.2">
      <c r="B247" s="3616" t="s">
        <v>5124</v>
      </c>
      <c r="C247" s="3617"/>
      <c r="D247" s="3617"/>
      <c r="E247" s="3617"/>
      <c r="F247" s="3617"/>
      <c r="G247" s="3617"/>
      <c r="H247" s="3617"/>
      <c r="I247" s="3617"/>
      <c r="J247" s="3617"/>
      <c r="K247" s="3617"/>
      <c r="L247" s="3617"/>
      <c r="M247" s="3617"/>
      <c r="N247" s="3617"/>
      <c r="O247" s="3617"/>
      <c r="P247" s="3617"/>
      <c r="Q247" s="3617"/>
      <c r="R247" s="3617"/>
      <c r="S247" s="3617"/>
      <c r="T247" s="3617"/>
      <c r="U247" s="3617"/>
      <c r="V247" s="3617"/>
      <c r="W247" s="3617"/>
      <c r="X247" s="3617"/>
      <c r="Y247" s="3617"/>
      <c r="Z247" s="3617"/>
      <c r="AA247" s="3617"/>
      <c r="AB247" s="3617"/>
      <c r="AC247" s="3617"/>
      <c r="AD247" s="3617"/>
      <c r="AE247" s="3617"/>
      <c r="AF247" s="3618"/>
    </row>
    <row r="248" spans="2:32" s="2461" customFormat="1" x14ac:dyDescent="0.2">
      <c r="B248" s="3549"/>
      <c r="C248" s="3550"/>
      <c r="D248" s="3550"/>
      <c r="E248" s="3550"/>
      <c r="F248" s="3550"/>
      <c r="G248" s="2580"/>
      <c r="H248" s="2580"/>
      <c r="I248" s="2580"/>
      <c r="J248" s="2580"/>
      <c r="K248" s="2580"/>
      <c r="L248" s="2580"/>
      <c r="M248" s="2580"/>
      <c r="N248" s="2580"/>
      <c r="O248" s="2580"/>
      <c r="P248" s="2580"/>
      <c r="Q248" s="2580"/>
      <c r="R248" s="2580"/>
      <c r="S248" s="2580"/>
      <c r="T248" s="2580"/>
      <c r="U248" s="2580"/>
      <c r="V248" s="2580"/>
      <c r="W248" s="2580"/>
      <c r="X248" s="2580"/>
      <c r="Y248" s="2580"/>
      <c r="Z248" s="2580"/>
      <c r="AA248" s="2580"/>
      <c r="AB248" s="2580"/>
      <c r="AC248" s="2580"/>
      <c r="AD248" s="2580"/>
      <c r="AE248" s="2580"/>
      <c r="AF248" s="2581"/>
    </row>
    <row r="249" spans="2:32" s="2461" customFormat="1" x14ac:dyDescent="0.2">
      <c r="B249" s="2644" t="s">
        <v>5144</v>
      </c>
      <c r="C249" s="3550"/>
      <c r="D249" s="3674" t="s">
        <v>6550</v>
      </c>
      <c r="E249" s="3674"/>
      <c r="F249" s="3674"/>
      <c r="G249" s="2580"/>
      <c r="H249" s="2580"/>
      <c r="I249" s="2580"/>
      <c r="J249" s="2580"/>
      <c r="K249" s="2580"/>
      <c r="L249" s="2580"/>
      <c r="M249" s="2580"/>
      <c r="N249" s="2580"/>
      <c r="O249" s="2580"/>
      <c r="P249" s="2580"/>
      <c r="Q249" s="2580"/>
      <c r="R249" s="2580"/>
      <c r="S249" s="2580"/>
      <c r="T249" s="2580"/>
      <c r="U249" s="2580"/>
      <c r="V249" s="2580"/>
      <c r="W249" s="2580"/>
      <c r="X249" s="2580"/>
      <c r="Y249" s="2580"/>
      <c r="Z249" s="2580"/>
      <c r="AA249" s="2580"/>
      <c r="AB249" s="2580"/>
      <c r="AC249" s="2580"/>
      <c r="AD249" s="2580"/>
      <c r="AE249" s="2580"/>
      <c r="AF249" s="2581"/>
    </row>
    <row r="250" spans="2:32" s="2461" customFormat="1" x14ac:dyDescent="0.2">
      <c r="B250" s="3675" t="s">
        <v>5127</v>
      </c>
      <c r="C250" s="3676"/>
      <c r="D250" s="4572">
        <v>41652</v>
      </c>
      <c r="E250" s="4572"/>
      <c r="F250" s="4572"/>
      <c r="G250" s="2642"/>
      <c r="H250" s="2580"/>
      <c r="I250" s="2580"/>
      <c r="J250" s="2580"/>
      <c r="K250" s="2580"/>
      <c r="L250" s="2580"/>
      <c r="M250" s="2580"/>
      <c r="N250" s="2580"/>
      <c r="O250" s="2580"/>
      <c r="P250" s="2580"/>
      <c r="Q250" s="2580"/>
      <c r="R250" s="2580"/>
      <c r="S250" s="2580"/>
      <c r="T250" s="2580"/>
      <c r="U250" s="2580"/>
      <c r="V250" s="2580"/>
      <c r="W250" s="2580"/>
      <c r="X250" s="2580"/>
      <c r="Y250" s="2580"/>
      <c r="Z250" s="2580"/>
      <c r="AA250" s="2580"/>
      <c r="AB250" s="2580"/>
      <c r="AC250" s="2580"/>
      <c r="AD250" s="2580"/>
      <c r="AE250" s="2580"/>
      <c r="AF250" s="2581"/>
    </row>
    <row r="251" spans="2:32" s="2461" customFormat="1" x14ac:dyDescent="0.2">
      <c r="B251" s="3620" t="s">
        <v>5125</v>
      </c>
      <c r="C251" s="3621"/>
      <c r="D251" s="4571">
        <v>41658</v>
      </c>
      <c r="E251" s="4571"/>
      <c r="F251" s="4571"/>
      <c r="G251" s="2580"/>
      <c r="H251" s="2580"/>
      <c r="I251" s="2580"/>
      <c r="J251" s="2580"/>
      <c r="K251" s="2580"/>
      <c r="L251" s="2580"/>
      <c r="M251" s="2580"/>
      <c r="N251" s="2580"/>
      <c r="O251" s="2580"/>
      <c r="P251" s="2580"/>
      <c r="Q251" s="2580"/>
      <c r="R251" s="2580"/>
      <c r="S251" s="2580"/>
      <c r="T251" s="2580"/>
      <c r="U251" s="2580"/>
      <c r="V251" s="2580"/>
      <c r="W251" s="2580"/>
      <c r="X251" s="2580"/>
      <c r="Y251" s="2580"/>
      <c r="Z251" s="2580"/>
      <c r="AA251" s="2580"/>
      <c r="AB251" s="2580"/>
      <c r="AC251" s="2580"/>
      <c r="AD251" s="2580"/>
      <c r="AE251" s="2580"/>
      <c r="AF251" s="2581"/>
    </row>
    <row r="252" spans="2:32" s="2461" customFormat="1" ht="13.5" thickBot="1" x14ac:dyDescent="0.25">
      <c r="B252" s="3549"/>
      <c r="C252" s="3550"/>
      <c r="D252" s="3550"/>
      <c r="E252" s="3550"/>
      <c r="F252" s="3550"/>
      <c r="G252" s="2580"/>
      <c r="H252" s="2580"/>
      <c r="I252" s="2580"/>
      <c r="J252" s="2580"/>
      <c r="K252" s="2580"/>
      <c r="L252" s="2580"/>
      <c r="M252" s="2580"/>
      <c r="N252" s="2580"/>
      <c r="O252" s="2580"/>
      <c r="P252" s="2580"/>
      <c r="Q252" s="2580"/>
      <c r="R252" s="2580"/>
      <c r="S252" s="2580"/>
      <c r="T252" s="2580"/>
      <c r="U252" s="2580"/>
      <c r="V252" s="2580"/>
      <c r="W252" s="2580"/>
      <c r="X252" s="2580"/>
      <c r="Y252" s="2580"/>
      <c r="Z252" s="2580"/>
      <c r="AA252" s="2580"/>
      <c r="AB252" s="2580"/>
      <c r="AC252" s="2580"/>
      <c r="AD252" s="2580"/>
      <c r="AE252" s="2580"/>
      <c r="AF252" s="2581"/>
    </row>
    <row r="253" spans="2:32" s="2461" customFormat="1" ht="72" customHeight="1" thickBot="1" x14ac:dyDescent="0.25">
      <c r="B253" s="3633" t="s">
        <v>5126</v>
      </c>
      <c r="C253" s="3677"/>
      <c r="D253" s="3623" t="s">
        <v>6551</v>
      </c>
      <c r="E253" s="3624"/>
      <c r="F253" s="3624"/>
      <c r="G253" s="3624"/>
      <c r="H253" s="3624"/>
      <c r="I253" s="3624"/>
      <c r="J253" s="3624"/>
      <c r="K253" s="3624"/>
      <c r="L253" s="3624"/>
      <c r="M253" s="3624"/>
      <c r="N253" s="3624"/>
      <c r="O253" s="3624"/>
      <c r="P253" s="3624"/>
      <c r="Q253" s="3625"/>
      <c r="R253" s="2580"/>
      <c r="S253" s="2580"/>
      <c r="T253" s="2580"/>
      <c r="U253" s="2580"/>
      <c r="V253" s="2580"/>
      <c r="W253" s="2580"/>
      <c r="X253" s="2580"/>
      <c r="Y253" s="2580"/>
      <c r="Z253" s="2580"/>
      <c r="AA253" s="2580"/>
      <c r="AB253" s="2580"/>
      <c r="AC253" s="2580"/>
      <c r="AD253" s="2580"/>
      <c r="AE253" s="2580"/>
      <c r="AF253" s="2581"/>
    </row>
    <row r="254" spans="2:32" s="2461" customFormat="1" ht="12.75" customHeight="1" thickBot="1" x14ac:dyDescent="0.25">
      <c r="B254" s="3549"/>
      <c r="C254" s="3550"/>
      <c r="D254" s="3550"/>
      <c r="E254" s="3550"/>
      <c r="F254" s="3550"/>
      <c r="G254" s="2580"/>
      <c r="H254" s="2580"/>
      <c r="I254" s="2580"/>
      <c r="J254" s="2580"/>
      <c r="K254" s="2580"/>
      <c r="L254" s="2580"/>
      <c r="M254" s="2580"/>
      <c r="N254" s="2580"/>
      <c r="O254" s="2580"/>
      <c r="P254" s="2580"/>
      <c r="Q254" s="2580"/>
      <c r="R254" s="2646"/>
      <c r="S254" s="2580"/>
      <c r="T254" s="2580"/>
      <c r="U254" s="2580"/>
      <c r="V254" s="2580"/>
      <c r="W254" s="2580"/>
      <c r="X254" s="2580"/>
      <c r="Y254" s="2580"/>
      <c r="Z254" s="2580"/>
      <c r="AA254" s="2580"/>
      <c r="AB254" s="2580"/>
      <c r="AC254" s="2580"/>
      <c r="AD254" s="2580"/>
      <c r="AE254" s="2580"/>
      <c r="AF254" s="2581"/>
    </row>
    <row r="255" spans="2:32" s="2461" customFormat="1" ht="13.5" thickBot="1" x14ac:dyDescent="0.25">
      <c r="B255" s="3678" t="s">
        <v>5128</v>
      </c>
      <c r="C255" s="3679"/>
      <c r="D255" s="3630" t="s">
        <v>5129</v>
      </c>
      <c r="E255" s="3682" t="s">
        <v>224</v>
      </c>
      <c r="F255" s="3683"/>
      <c r="G255" s="3683"/>
      <c r="H255" s="3683"/>
      <c r="I255" s="3683"/>
      <c r="J255" s="3683"/>
      <c r="K255" s="3683"/>
      <c r="L255" s="3683"/>
      <c r="M255" s="3683"/>
      <c r="N255" s="3683"/>
      <c r="O255" s="3683"/>
      <c r="P255" s="3684"/>
      <c r="Q255" s="3685" t="s">
        <v>340</v>
      </c>
      <c r="R255" s="3686"/>
      <c r="S255" s="3687"/>
      <c r="T255" s="3687"/>
      <c r="U255" s="3687"/>
      <c r="V255" s="3687"/>
      <c r="W255" s="3687"/>
      <c r="X255" s="3687"/>
      <c r="Y255" s="3688"/>
      <c r="Z255" s="3685" t="s">
        <v>225</v>
      </c>
      <c r="AA255" s="3687"/>
      <c r="AB255" s="3688"/>
      <c r="AC255" s="3689" t="s">
        <v>5048</v>
      </c>
      <c r="AD255" s="3690"/>
      <c r="AE255" s="3691"/>
      <c r="AF255" s="2581"/>
    </row>
    <row r="256" spans="2:32" s="2461" customFormat="1" ht="13.5" customHeight="1" thickBot="1" x14ac:dyDescent="0.25">
      <c r="B256" s="3680"/>
      <c r="C256" s="3681"/>
      <c r="D256" s="3630"/>
      <c r="E256" s="3630" t="s">
        <v>5066</v>
      </c>
      <c r="F256" s="3630" t="s">
        <v>5067</v>
      </c>
      <c r="G256" s="3631" t="s">
        <v>5069</v>
      </c>
      <c r="H256" s="3631" t="s">
        <v>5130</v>
      </c>
      <c r="I256" s="3671" t="s">
        <v>5131</v>
      </c>
      <c r="J256" s="3671" t="s">
        <v>5132</v>
      </c>
      <c r="K256" s="3671" t="s">
        <v>5072</v>
      </c>
      <c r="L256" s="3671"/>
      <c r="M256" s="3671" t="s">
        <v>5133</v>
      </c>
      <c r="N256" s="3671" t="s">
        <v>5134</v>
      </c>
      <c r="O256" s="3671" t="s">
        <v>5135</v>
      </c>
      <c r="P256" s="3671" t="s">
        <v>5136</v>
      </c>
      <c r="Q256" s="3627" t="s">
        <v>5078</v>
      </c>
      <c r="R256" s="3627" t="s">
        <v>5079</v>
      </c>
      <c r="S256" s="3627" t="s">
        <v>5080</v>
      </c>
      <c r="T256" s="3627" t="s">
        <v>5137</v>
      </c>
      <c r="U256" s="3627" t="s">
        <v>5138</v>
      </c>
      <c r="V256" s="3627" t="s">
        <v>5083</v>
      </c>
      <c r="W256" s="3627" t="s">
        <v>5085</v>
      </c>
      <c r="X256" s="3631" t="s">
        <v>5139</v>
      </c>
      <c r="Y256" s="3631" t="s">
        <v>5140</v>
      </c>
      <c r="Z256" s="3627" t="s">
        <v>5141</v>
      </c>
      <c r="AA256" s="3627" t="s">
        <v>5142</v>
      </c>
      <c r="AB256" s="3627" t="s">
        <v>5143</v>
      </c>
      <c r="AC256" s="3627" t="s">
        <v>1162</v>
      </c>
      <c r="AD256" s="3627" t="s">
        <v>5049</v>
      </c>
      <c r="AE256" s="3627" t="s">
        <v>5050</v>
      </c>
      <c r="AF256" s="2581"/>
    </row>
    <row r="257" spans="2:32" s="2461" customFormat="1" ht="13.5" thickBot="1" x14ac:dyDescent="0.25">
      <c r="B257" s="3680"/>
      <c r="C257" s="3681"/>
      <c r="D257" s="3627"/>
      <c r="E257" s="3627"/>
      <c r="F257" s="3627"/>
      <c r="G257" s="3632"/>
      <c r="H257" s="3632"/>
      <c r="I257" s="3631"/>
      <c r="J257" s="3631"/>
      <c r="K257" s="3552" t="s">
        <v>5092</v>
      </c>
      <c r="L257" s="3553" t="s">
        <v>2809</v>
      </c>
      <c r="M257" s="3631"/>
      <c r="N257" s="3631"/>
      <c r="O257" s="3631"/>
      <c r="P257" s="3631"/>
      <c r="Q257" s="3628"/>
      <c r="R257" s="3628"/>
      <c r="S257" s="3628"/>
      <c r="T257" s="3628"/>
      <c r="U257" s="3628"/>
      <c r="V257" s="3628"/>
      <c r="W257" s="3628"/>
      <c r="X257" s="3632"/>
      <c r="Y257" s="3632"/>
      <c r="Z257" s="3628"/>
      <c r="AA257" s="3628"/>
      <c r="AB257" s="3628"/>
      <c r="AC257" s="3628"/>
      <c r="AD257" s="3628"/>
      <c r="AE257" s="3628"/>
      <c r="AF257" s="2581"/>
    </row>
    <row r="258" spans="2:32" s="2461" customFormat="1" ht="13.5" customHeight="1" thickBot="1" x14ac:dyDescent="0.25">
      <c r="B258" s="3697" t="s">
        <v>6552</v>
      </c>
      <c r="C258" s="4497"/>
      <c r="D258" s="3182" t="s">
        <v>6553</v>
      </c>
      <c r="E258" s="3163"/>
      <c r="F258" s="3183"/>
      <c r="G258" s="3454"/>
      <c r="H258" s="3454"/>
      <c r="I258" s="3163"/>
      <c r="J258" s="3163"/>
      <c r="K258" s="3183"/>
      <c r="L258" s="3454"/>
      <c r="M258" s="3163"/>
      <c r="N258" s="3163"/>
      <c r="O258" s="3163"/>
      <c r="P258" s="3163"/>
      <c r="Q258" s="3163"/>
      <c r="R258" s="3183"/>
      <c r="S258" s="3183"/>
      <c r="T258" s="3163"/>
      <c r="U258" s="3163"/>
      <c r="V258" s="3183"/>
      <c r="W258" s="3183"/>
      <c r="X258" s="3163"/>
      <c r="Y258" s="3163"/>
      <c r="Z258" s="3183"/>
      <c r="AA258" s="3163"/>
      <c r="AB258" s="3163"/>
      <c r="AC258" s="3456"/>
      <c r="AD258" s="3456"/>
      <c r="AE258" s="3456"/>
      <c r="AF258" s="2581"/>
    </row>
    <row r="259" spans="2:32" s="2461" customFormat="1" ht="13.5" customHeight="1" x14ac:dyDescent="0.2">
      <c r="B259" s="2645"/>
      <c r="C259" s="2575"/>
      <c r="D259" s="2575"/>
      <c r="E259" s="2575"/>
      <c r="F259" s="2575"/>
      <c r="G259" s="2576"/>
      <c r="H259" s="2576"/>
      <c r="I259" s="2576"/>
      <c r="J259" s="2576"/>
      <c r="K259" s="2575"/>
      <c r="L259" s="2576"/>
      <c r="M259" s="2576"/>
      <c r="N259" s="2576"/>
      <c r="O259" s="2576"/>
      <c r="P259" s="2576"/>
      <c r="Q259" s="2642"/>
      <c r="R259" s="2642"/>
      <c r="S259" s="2642"/>
      <c r="T259" s="2642"/>
      <c r="U259" s="2642"/>
      <c r="V259" s="2642"/>
      <c r="W259" s="2642"/>
      <c r="X259" s="2642"/>
      <c r="Y259" s="2642"/>
      <c r="Z259" s="2642"/>
      <c r="AA259" s="2642"/>
      <c r="AB259" s="2642"/>
      <c r="AC259" s="2642"/>
      <c r="AD259" s="2642"/>
      <c r="AE259" s="2642"/>
      <c r="AF259" s="2581"/>
    </row>
    <row r="260" spans="2:32" s="2461" customFormat="1" x14ac:dyDescent="0.2">
      <c r="B260" s="3661" t="s">
        <v>5051</v>
      </c>
      <c r="C260" s="3662"/>
      <c r="D260" s="3663" t="s">
        <v>1882</v>
      </c>
      <c r="E260" s="3663"/>
      <c r="F260" s="3663"/>
      <c r="G260" s="3663"/>
      <c r="H260" s="3663"/>
      <c r="I260" s="2643"/>
      <c r="J260" s="2643"/>
      <c r="K260" s="2643"/>
      <c r="L260" s="2643"/>
      <c r="M260" s="2643"/>
      <c r="N260" s="2643"/>
      <c r="O260" s="2643"/>
      <c r="P260" s="2643"/>
      <c r="Q260" s="2642"/>
      <c r="R260" s="2642"/>
      <c r="S260" s="2642"/>
      <c r="T260" s="2642"/>
      <c r="U260" s="2642"/>
      <c r="V260" s="2642"/>
      <c r="W260" s="2642"/>
      <c r="X260" s="2642"/>
      <c r="Y260" s="2642"/>
      <c r="Z260" s="2642"/>
      <c r="AA260" s="2642"/>
      <c r="AB260" s="2642"/>
      <c r="AC260" s="2642"/>
      <c r="AD260" s="2642"/>
      <c r="AE260" s="2642"/>
      <c r="AF260" s="2581"/>
    </row>
    <row r="261" spans="2:32" s="2461" customFormat="1" x14ac:dyDescent="0.2">
      <c r="B261" s="3661" t="s">
        <v>5052</v>
      </c>
      <c r="C261" s="3662"/>
      <c r="D261" s="3663" t="s">
        <v>1882</v>
      </c>
      <c r="E261" s="3663"/>
      <c r="F261" s="3663"/>
      <c r="G261" s="3663"/>
      <c r="H261" s="3663"/>
      <c r="I261" s="2643"/>
      <c r="J261" s="2643"/>
      <c r="K261" s="2643"/>
      <c r="L261" s="2643"/>
      <c r="M261" s="2643"/>
      <c r="N261" s="2643"/>
      <c r="O261" s="2643"/>
      <c r="P261" s="2643"/>
      <c r="Q261" s="2642"/>
      <c r="R261" s="2642"/>
      <c r="S261" s="2642"/>
      <c r="T261" s="2642"/>
      <c r="U261" s="2642"/>
      <c r="V261" s="2642"/>
      <c r="W261" s="2642"/>
      <c r="X261" s="2642"/>
      <c r="Y261" s="2642"/>
      <c r="Z261" s="2642"/>
      <c r="AA261" s="2642"/>
      <c r="AB261" s="2642"/>
      <c r="AC261" s="2642"/>
      <c r="AD261" s="2642"/>
      <c r="AE261" s="2642"/>
      <c r="AF261" s="2581"/>
    </row>
    <row r="262" spans="2:32" s="2461" customFormat="1" ht="13.5" thickBot="1" x14ac:dyDescent="0.25">
      <c r="B262" s="3554"/>
      <c r="C262" s="3551"/>
      <c r="D262" s="3551"/>
      <c r="E262" s="3551"/>
      <c r="F262" s="3551"/>
      <c r="G262" s="2646"/>
      <c r="H262" s="2646"/>
      <c r="I262" s="2646"/>
      <c r="J262" s="2646"/>
      <c r="K262" s="2646"/>
      <c r="L262" s="2646"/>
      <c r="M262" s="2646"/>
      <c r="N262" s="2646"/>
      <c r="O262" s="2646"/>
      <c r="P262" s="2646"/>
      <c r="Q262" s="2646"/>
      <c r="R262" s="2646"/>
      <c r="S262" s="2646"/>
      <c r="T262" s="2646"/>
      <c r="U262" s="2646"/>
      <c r="V262" s="2646"/>
      <c r="W262" s="2646"/>
      <c r="X262" s="2646"/>
      <c r="Y262" s="2646"/>
      <c r="Z262" s="2646"/>
      <c r="AA262" s="2646"/>
      <c r="AB262" s="2646"/>
      <c r="AC262" s="2646"/>
      <c r="AD262" s="2646"/>
      <c r="AE262" s="2646"/>
      <c r="AF262" s="2586"/>
    </row>
    <row r="263" spans="2:32" s="2461" customFormat="1" x14ac:dyDescent="0.2">
      <c r="B263" s="3566" t="str">
        <f>+B245</f>
        <v>.</v>
      </c>
      <c r="I263" s="2888"/>
    </row>
    <row r="264" spans="2:32" s="2461" customFormat="1" ht="13.5" thickBot="1" x14ac:dyDescent="0.25">
      <c r="B264" s="2544"/>
      <c r="I264" s="2888"/>
    </row>
    <row r="265" spans="2:32" s="2461" customFormat="1" ht="20.25" x14ac:dyDescent="0.2">
      <c r="B265" s="3616" t="s">
        <v>5124</v>
      </c>
      <c r="C265" s="3617"/>
      <c r="D265" s="3617"/>
      <c r="E265" s="3617"/>
      <c r="F265" s="3617"/>
      <c r="G265" s="3617"/>
      <c r="H265" s="3617"/>
      <c r="I265" s="3617"/>
      <c r="J265" s="3617"/>
      <c r="K265" s="3617"/>
      <c r="L265" s="3617"/>
      <c r="M265" s="3617"/>
      <c r="N265" s="3617"/>
      <c r="O265" s="3617"/>
      <c r="P265" s="3617"/>
      <c r="Q265" s="3617"/>
      <c r="R265" s="3617"/>
      <c r="S265" s="3617"/>
      <c r="T265" s="3617"/>
      <c r="U265" s="3617"/>
      <c r="V265" s="3617"/>
      <c r="W265" s="3617"/>
      <c r="X265" s="3617"/>
      <c r="Y265" s="3617"/>
      <c r="Z265" s="3617"/>
      <c r="AA265" s="3617"/>
      <c r="AB265" s="3617"/>
      <c r="AC265" s="3617"/>
      <c r="AD265" s="3617"/>
      <c r="AE265" s="3617"/>
      <c r="AF265" s="3618"/>
    </row>
    <row r="266" spans="2:32" s="2461" customFormat="1" x14ac:dyDescent="0.2">
      <c r="B266" s="3549"/>
      <c r="C266" s="3550"/>
      <c r="D266" s="3550"/>
      <c r="E266" s="3550"/>
      <c r="F266" s="3550"/>
      <c r="G266" s="2580"/>
      <c r="H266" s="2580"/>
      <c r="I266" s="2580"/>
      <c r="J266" s="2580"/>
      <c r="K266" s="2580"/>
      <c r="L266" s="2580"/>
      <c r="M266" s="2580"/>
      <c r="N266" s="2580"/>
      <c r="O266" s="2580"/>
      <c r="P266" s="2580"/>
      <c r="Q266" s="2580"/>
      <c r="R266" s="2580"/>
      <c r="S266" s="2580"/>
      <c r="T266" s="2580"/>
      <c r="U266" s="2580"/>
      <c r="V266" s="2580"/>
      <c r="W266" s="2580"/>
      <c r="X266" s="2580"/>
      <c r="Y266" s="2580"/>
      <c r="Z266" s="2580"/>
      <c r="AA266" s="2580"/>
      <c r="AB266" s="2580"/>
      <c r="AC266" s="2580"/>
      <c r="AD266" s="2580"/>
      <c r="AE266" s="2580"/>
      <c r="AF266" s="2581"/>
    </row>
    <row r="267" spans="2:32" s="2461" customFormat="1" x14ac:dyDescent="0.2">
      <c r="B267" s="2644" t="s">
        <v>5144</v>
      </c>
      <c r="C267" s="3550"/>
      <c r="D267" s="3674" t="s">
        <v>6554</v>
      </c>
      <c r="E267" s="3674"/>
      <c r="F267" s="3674"/>
      <c r="G267" s="2580"/>
      <c r="H267" s="2580"/>
      <c r="I267" s="2580"/>
      <c r="J267" s="2580"/>
      <c r="K267" s="2580"/>
      <c r="L267" s="2580"/>
      <c r="M267" s="2580"/>
      <c r="N267" s="2580"/>
      <c r="O267" s="2580"/>
      <c r="P267" s="2580"/>
      <c r="Q267" s="2580"/>
      <c r="R267" s="2580"/>
      <c r="S267" s="2580"/>
      <c r="T267" s="2580"/>
      <c r="U267" s="2580"/>
      <c r="V267" s="2580"/>
      <c r="W267" s="2580"/>
      <c r="X267" s="2580"/>
      <c r="Y267" s="2580"/>
      <c r="Z267" s="2580"/>
      <c r="AA267" s="2580"/>
      <c r="AB267" s="2580"/>
      <c r="AC267" s="2580"/>
      <c r="AD267" s="2580"/>
      <c r="AE267" s="2580"/>
      <c r="AF267" s="2581"/>
    </row>
    <row r="268" spans="2:32" s="2461" customFormat="1" x14ac:dyDescent="0.2">
      <c r="B268" s="3675" t="s">
        <v>5127</v>
      </c>
      <c r="C268" s="3676"/>
      <c r="D268" s="4572">
        <v>41666</v>
      </c>
      <c r="E268" s="4572"/>
      <c r="F268" s="4572"/>
      <c r="G268" s="2642"/>
      <c r="H268" s="2580"/>
      <c r="I268" s="2580"/>
      <c r="J268" s="2580"/>
      <c r="K268" s="2580"/>
      <c r="L268" s="2580"/>
      <c r="M268" s="2580"/>
      <c r="N268" s="2580"/>
      <c r="O268" s="2580"/>
      <c r="P268" s="2580"/>
      <c r="Q268" s="2580"/>
      <c r="R268" s="2580"/>
      <c r="S268" s="2580"/>
      <c r="T268" s="2580"/>
      <c r="U268" s="2580"/>
      <c r="V268" s="2580"/>
      <c r="W268" s="2580"/>
      <c r="X268" s="2580"/>
      <c r="Y268" s="2580"/>
      <c r="Z268" s="2580"/>
      <c r="AA268" s="2580"/>
      <c r="AB268" s="2580"/>
      <c r="AC268" s="2580"/>
      <c r="AD268" s="2580"/>
      <c r="AE268" s="2580"/>
      <c r="AF268" s="2581"/>
    </row>
    <row r="269" spans="2:32" s="2461" customFormat="1" ht="12.75" customHeight="1" x14ac:dyDescent="0.2">
      <c r="B269" s="3620" t="s">
        <v>5125</v>
      </c>
      <c r="C269" s="3621"/>
      <c r="D269" s="4571">
        <v>41672</v>
      </c>
      <c r="E269" s="4571"/>
      <c r="F269" s="4571"/>
      <c r="G269" s="2580"/>
      <c r="H269" s="2580"/>
      <c r="I269" s="2580"/>
      <c r="J269" s="2580"/>
      <c r="K269" s="2580"/>
      <c r="L269" s="2580"/>
      <c r="M269" s="2580"/>
      <c r="N269" s="2580"/>
      <c r="O269" s="2580"/>
      <c r="P269" s="2580"/>
      <c r="Q269" s="2580"/>
      <c r="R269" s="2580"/>
      <c r="S269" s="2580"/>
      <c r="T269" s="2580"/>
      <c r="U269" s="2580"/>
      <c r="V269" s="2580"/>
      <c r="W269" s="2580"/>
      <c r="X269" s="2580"/>
      <c r="Y269" s="2580"/>
      <c r="Z269" s="2580"/>
      <c r="AA269" s="2580"/>
      <c r="AB269" s="2580"/>
      <c r="AC269" s="2580"/>
      <c r="AD269" s="2580"/>
      <c r="AE269" s="2580"/>
      <c r="AF269" s="2581"/>
    </row>
    <row r="270" spans="2:32" s="2461" customFormat="1" ht="12.75" customHeight="1" thickBot="1" x14ac:dyDescent="0.25">
      <c r="B270" s="3549"/>
      <c r="C270" s="3550"/>
      <c r="D270" s="3550"/>
      <c r="E270" s="3550"/>
      <c r="F270" s="3550"/>
      <c r="G270" s="2580"/>
      <c r="H270" s="2580"/>
      <c r="I270" s="2580"/>
      <c r="J270" s="2580"/>
      <c r="K270" s="2580"/>
      <c r="L270" s="2580"/>
      <c r="M270" s="2580"/>
      <c r="N270" s="2580"/>
      <c r="O270" s="2580"/>
      <c r="P270" s="2580"/>
      <c r="Q270" s="2580"/>
      <c r="R270" s="2580"/>
      <c r="S270" s="2580"/>
      <c r="T270" s="2580"/>
      <c r="U270" s="2580"/>
      <c r="V270" s="2580"/>
      <c r="W270" s="2580"/>
      <c r="X270" s="2580"/>
      <c r="Y270" s="2580"/>
      <c r="Z270" s="2580"/>
      <c r="AA270" s="2580"/>
      <c r="AB270" s="2580"/>
      <c r="AC270" s="2580"/>
      <c r="AD270" s="2580"/>
      <c r="AE270" s="2580"/>
      <c r="AF270" s="2581"/>
    </row>
    <row r="271" spans="2:32" s="2461" customFormat="1" ht="129" customHeight="1" thickBot="1" x14ac:dyDescent="0.25">
      <c r="B271" s="3633" t="s">
        <v>5126</v>
      </c>
      <c r="C271" s="3677"/>
      <c r="D271" s="3623" t="s">
        <v>6555</v>
      </c>
      <c r="E271" s="3624"/>
      <c r="F271" s="3624"/>
      <c r="G271" s="3624"/>
      <c r="H271" s="3624"/>
      <c r="I271" s="3624"/>
      <c r="J271" s="3624"/>
      <c r="K271" s="3624"/>
      <c r="L271" s="3624"/>
      <c r="M271" s="3624"/>
      <c r="N271" s="3624"/>
      <c r="O271" s="3624"/>
      <c r="P271" s="3624"/>
      <c r="Q271" s="3625"/>
      <c r="R271" s="2580"/>
      <c r="S271" s="2580"/>
      <c r="T271" s="2580"/>
      <c r="U271" s="2580"/>
      <c r="V271" s="2580"/>
      <c r="W271" s="2580"/>
      <c r="X271" s="2580"/>
      <c r="Y271" s="2580"/>
      <c r="Z271" s="2580"/>
      <c r="AA271" s="2580"/>
      <c r="AB271" s="2580"/>
      <c r="AC271" s="2580"/>
      <c r="AD271" s="2580"/>
      <c r="AE271" s="2580"/>
      <c r="AF271" s="2581"/>
    </row>
    <row r="272" spans="2:32" s="2461" customFormat="1" ht="13.5" customHeight="1" thickBot="1" x14ac:dyDescent="0.25">
      <c r="B272" s="3549"/>
      <c r="C272" s="3550"/>
      <c r="D272" s="3550"/>
      <c r="E272" s="3550"/>
      <c r="F272" s="3550"/>
      <c r="G272" s="2580"/>
      <c r="H272" s="2580"/>
      <c r="I272" s="2580"/>
      <c r="J272" s="2580"/>
      <c r="K272" s="2580"/>
      <c r="L272" s="2580"/>
      <c r="M272" s="2580"/>
      <c r="N272" s="2580"/>
      <c r="O272" s="2580"/>
      <c r="P272" s="2580"/>
      <c r="Q272" s="2580"/>
      <c r="R272" s="2646"/>
      <c r="S272" s="2580"/>
      <c r="T272" s="2580"/>
      <c r="U272" s="2580"/>
      <c r="V272" s="2580"/>
      <c r="W272" s="2580"/>
      <c r="X272" s="2580"/>
      <c r="Y272" s="2580"/>
      <c r="Z272" s="2580"/>
      <c r="AA272" s="2580"/>
      <c r="AB272" s="2580"/>
      <c r="AC272" s="2580"/>
      <c r="AD272" s="2580"/>
      <c r="AE272" s="2580"/>
      <c r="AF272" s="2581"/>
    </row>
    <row r="273" spans="2:32" s="2461" customFormat="1" ht="13.5" thickBot="1" x14ac:dyDescent="0.25">
      <c r="B273" s="3678" t="s">
        <v>5128</v>
      </c>
      <c r="C273" s="3679"/>
      <c r="D273" s="3630" t="s">
        <v>5129</v>
      </c>
      <c r="E273" s="3682" t="s">
        <v>224</v>
      </c>
      <c r="F273" s="3683"/>
      <c r="G273" s="3683"/>
      <c r="H273" s="3683"/>
      <c r="I273" s="3683"/>
      <c r="J273" s="3683"/>
      <c r="K273" s="3683"/>
      <c r="L273" s="3683"/>
      <c r="M273" s="3683"/>
      <c r="N273" s="3683"/>
      <c r="O273" s="3683"/>
      <c r="P273" s="3684"/>
      <c r="Q273" s="3685" t="s">
        <v>340</v>
      </c>
      <c r="R273" s="3686"/>
      <c r="S273" s="3687"/>
      <c r="T273" s="3687"/>
      <c r="U273" s="3687"/>
      <c r="V273" s="3687"/>
      <c r="W273" s="3687"/>
      <c r="X273" s="3687"/>
      <c r="Y273" s="3688"/>
      <c r="Z273" s="3685" t="s">
        <v>225</v>
      </c>
      <c r="AA273" s="3687"/>
      <c r="AB273" s="3688"/>
      <c r="AC273" s="3689" t="s">
        <v>5048</v>
      </c>
      <c r="AD273" s="3690"/>
      <c r="AE273" s="3691"/>
      <c r="AF273" s="2581"/>
    </row>
    <row r="274" spans="2:32" s="2461" customFormat="1" ht="13.5" customHeight="1" thickBot="1" x14ac:dyDescent="0.25">
      <c r="B274" s="3680"/>
      <c r="C274" s="3681"/>
      <c r="D274" s="3630"/>
      <c r="E274" s="3630" t="s">
        <v>5066</v>
      </c>
      <c r="F274" s="3630" t="s">
        <v>5067</v>
      </c>
      <c r="G274" s="3631" t="s">
        <v>5069</v>
      </c>
      <c r="H274" s="3631" t="s">
        <v>5130</v>
      </c>
      <c r="I274" s="3671" t="s">
        <v>5131</v>
      </c>
      <c r="J274" s="3671" t="s">
        <v>5132</v>
      </c>
      <c r="K274" s="3671" t="s">
        <v>5072</v>
      </c>
      <c r="L274" s="3671"/>
      <c r="M274" s="3671" t="s">
        <v>5133</v>
      </c>
      <c r="N274" s="3671" t="s">
        <v>5134</v>
      </c>
      <c r="O274" s="3671" t="s">
        <v>5135</v>
      </c>
      <c r="P274" s="3671" t="s">
        <v>5136</v>
      </c>
      <c r="Q274" s="3627" t="s">
        <v>5078</v>
      </c>
      <c r="R274" s="3627" t="s">
        <v>5079</v>
      </c>
      <c r="S274" s="3627" t="s">
        <v>5080</v>
      </c>
      <c r="T274" s="3627" t="s">
        <v>5137</v>
      </c>
      <c r="U274" s="3627" t="s">
        <v>5138</v>
      </c>
      <c r="V274" s="3627" t="s">
        <v>5083</v>
      </c>
      <c r="W274" s="3627" t="s">
        <v>5085</v>
      </c>
      <c r="X274" s="3631" t="s">
        <v>5139</v>
      </c>
      <c r="Y274" s="3631" t="s">
        <v>5140</v>
      </c>
      <c r="Z274" s="3627" t="s">
        <v>5141</v>
      </c>
      <c r="AA274" s="3627" t="s">
        <v>5142</v>
      </c>
      <c r="AB274" s="3627" t="s">
        <v>5143</v>
      </c>
      <c r="AC274" s="3627" t="s">
        <v>1162</v>
      </c>
      <c r="AD274" s="3627" t="s">
        <v>5049</v>
      </c>
      <c r="AE274" s="3627" t="s">
        <v>5050</v>
      </c>
      <c r="AF274" s="2581"/>
    </row>
    <row r="275" spans="2:32" s="2461" customFormat="1" ht="13.5" customHeight="1" thickBot="1" x14ac:dyDescent="0.25">
      <c r="B275" s="3680"/>
      <c r="C275" s="3681"/>
      <c r="D275" s="3627"/>
      <c r="E275" s="3627"/>
      <c r="F275" s="3627"/>
      <c r="G275" s="3632"/>
      <c r="H275" s="3632"/>
      <c r="I275" s="3631"/>
      <c r="J275" s="3631"/>
      <c r="K275" s="3552" t="s">
        <v>5092</v>
      </c>
      <c r="L275" s="3553" t="s">
        <v>2809</v>
      </c>
      <c r="M275" s="3631"/>
      <c r="N275" s="3631"/>
      <c r="O275" s="3631"/>
      <c r="P275" s="3631"/>
      <c r="Q275" s="3628"/>
      <c r="R275" s="3628"/>
      <c r="S275" s="3628"/>
      <c r="T275" s="3628"/>
      <c r="U275" s="3628"/>
      <c r="V275" s="3628"/>
      <c r="W275" s="3628"/>
      <c r="X275" s="3632"/>
      <c r="Y275" s="3632"/>
      <c r="Z275" s="3628"/>
      <c r="AA275" s="3628"/>
      <c r="AB275" s="3628"/>
      <c r="AC275" s="3628"/>
      <c r="AD275" s="3628"/>
      <c r="AE275" s="3628"/>
      <c r="AF275" s="2581"/>
    </row>
    <row r="276" spans="2:32" s="2461" customFormat="1" ht="13.5" thickBot="1" x14ac:dyDescent="0.25">
      <c r="B276" s="4576" t="s">
        <v>6554</v>
      </c>
      <c r="C276" s="4577"/>
      <c r="D276" s="3182" t="s">
        <v>1545</v>
      </c>
      <c r="E276" s="3163"/>
      <c r="F276" s="3183"/>
      <c r="G276" s="3454"/>
      <c r="H276" s="3454"/>
      <c r="I276" s="3163"/>
      <c r="J276" s="3163"/>
      <c r="K276" s="3183"/>
      <c r="L276" s="3454"/>
      <c r="M276" s="3163"/>
      <c r="N276" s="3163"/>
      <c r="O276" s="3163"/>
      <c r="P276" s="3163"/>
      <c r="Q276" s="3163"/>
      <c r="R276" s="3183"/>
      <c r="S276" s="3183"/>
      <c r="T276" s="3163"/>
      <c r="U276" s="3163"/>
      <c r="V276" s="3183"/>
      <c r="W276" s="3183"/>
      <c r="X276" s="3163"/>
      <c r="Y276" s="3163"/>
      <c r="Z276" s="3183"/>
      <c r="AA276" s="3163"/>
      <c r="AB276" s="3163"/>
      <c r="AC276" s="3456"/>
      <c r="AD276" s="3456"/>
      <c r="AE276" s="3456"/>
      <c r="AF276" s="2581"/>
    </row>
    <row r="277" spans="2:32" s="2461" customFormat="1" x14ac:dyDescent="0.2">
      <c r="B277" s="2645"/>
      <c r="C277" s="2575"/>
      <c r="D277" s="2575"/>
      <c r="E277" s="2575"/>
      <c r="F277" s="2575"/>
      <c r="G277" s="2576"/>
      <c r="H277" s="2576"/>
      <c r="I277" s="2576"/>
      <c r="J277" s="2576"/>
      <c r="K277" s="2575"/>
      <c r="L277" s="2576"/>
      <c r="M277" s="2576"/>
      <c r="N277" s="2576"/>
      <c r="O277" s="2576"/>
      <c r="P277" s="2576"/>
      <c r="Q277" s="2642"/>
      <c r="R277" s="2642"/>
      <c r="S277" s="2642"/>
      <c r="T277" s="2642"/>
      <c r="U277" s="2642"/>
      <c r="V277" s="2642"/>
      <c r="W277" s="2642"/>
      <c r="X277" s="2642"/>
      <c r="Y277" s="2642"/>
      <c r="Z277" s="2642"/>
      <c r="AA277" s="2642"/>
      <c r="AB277" s="2642"/>
      <c r="AC277" s="2642"/>
      <c r="AD277" s="2642"/>
      <c r="AE277" s="2642"/>
      <c r="AF277" s="2581"/>
    </row>
    <row r="278" spans="2:32" s="2461" customFormat="1" x14ac:dyDescent="0.2">
      <c r="B278" s="3661" t="s">
        <v>5051</v>
      </c>
      <c r="C278" s="3662"/>
      <c r="D278" s="3663" t="s">
        <v>1882</v>
      </c>
      <c r="E278" s="3663"/>
      <c r="F278" s="3663"/>
      <c r="G278" s="3663"/>
      <c r="H278" s="3663"/>
      <c r="I278" s="2643"/>
      <c r="J278" s="2643"/>
      <c r="K278" s="2643"/>
      <c r="L278" s="2643"/>
      <c r="M278" s="2643"/>
      <c r="N278" s="2643"/>
      <c r="O278" s="2643"/>
      <c r="P278" s="2643"/>
      <c r="Q278" s="2642"/>
      <c r="R278" s="2642"/>
      <c r="S278" s="2642"/>
      <c r="T278" s="2642"/>
      <c r="U278" s="2642"/>
      <c r="V278" s="2642"/>
      <c r="W278" s="2642"/>
      <c r="X278" s="2642"/>
      <c r="Y278" s="2642"/>
      <c r="Z278" s="2642"/>
      <c r="AA278" s="2642"/>
      <c r="AB278" s="2642"/>
      <c r="AC278" s="2642"/>
      <c r="AD278" s="2642"/>
      <c r="AE278" s="2642"/>
      <c r="AF278" s="2581"/>
    </row>
    <row r="279" spans="2:32" s="2461" customFormat="1" x14ac:dyDescent="0.2">
      <c r="B279" s="3661" t="s">
        <v>5052</v>
      </c>
      <c r="C279" s="3662"/>
      <c r="D279" s="3663" t="s">
        <v>1882</v>
      </c>
      <c r="E279" s="3663"/>
      <c r="F279" s="3663"/>
      <c r="G279" s="3663"/>
      <c r="H279" s="3663"/>
      <c r="I279" s="2643"/>
      <c r="J279" s="2643"/>
      <c r="K279" s="2643"/>
      <c r="L279" s="2643"/>
      <c r="M279" s="2643"/>
      <c r="N279" s="2643"/>
      <c r="O279" s="2643"/>
      <c r="P279" s="2643"/>
      <c r="Q279" s="2642"/>
      <c r="R279" s="2642"/>
      <c r="S279" s="2642"/>
      <c r="T279" s="2642"/>
      <c r="U279" s="2642"/>
      <c r="V279" s="2642"/>
      <c r="W279" s="2642"/>
      <c r="X279" s="2642"/>
      <c r="Y279" s="2642"/>
      <c r="Z279" s="2642"/>
      <c r="AA279" s="2642"/>
      <c r="AB279" s="2642"/>
      <c r="AC279" s="2642"/>
      <c r="AD279" s="2642"/>
      <c r="AE279" s="2642"/>
      <c r="AF279" s="2581"/>
    </row>
    <row r="280" spans="2:32" s="2461" customFormat="1" ht="13.5" thickBot="1" x14ac:dyDescent="0.25">
      <c r="B280" s="3554"/>
      <c r="C280" s="3551"/>
      <c r="D280" s="3551"/>
      <c r="E280" s="3551"/>
      <c r="F280" s="3551"/>
      <c r="G280" s="2646"/>
      <c r="H280" s="2646"/>
      <c r="I280" s="2646"/>
      <c r="J280" s="2646"/>
      <c r="K280" s="2646"/>
      <c r="L280" s="2646"/>
      <c r="M280" s="2646"/>
      <c r="N280" s="2646"/>
      <c r="O280" s="2646"/>
      <c r="P280" s="2646"/>
      <c r="Q280" s="2646"/>
      <c r="R280" s="2646"/>
      <c r="S280" s="2646"/>
      <c r="T280" s="2646"/>
      <c r="U280" s="2646"/>
      <c r="V280" s="2646"/>
      <c r="W280" s="2646"/>
      <c r="X280" s="2646"/>
      <c r="Y280" s="2646"/>
      <c r="Z280" s="2646"/>
      <c r="AA280" s="2646"/>
      <c r="AB280" s="2646"/>
      <c r="AC280" s="2646"/>
      <c r="AD280" s="2646"/>
      <c r="AE280" s="2646"/>
      <c r="AF280" s="2586"/>
    </row>
    <row r="281" spans="2:32" s="2461" customFormat="1" x14ac:dyDescent="0.2">
      <c r="B281" s="3566" t="str">
        <f>+B263</f>
        <v>.</v>
      </c>
      <c r="I281" s="2888"/>
    </row>
    <row r="282" spans="2:32" s="2461" customFormat="1" ht="13.5" thickBot="1" x14ac:dyDescent="0.25">
      <c r="B282" s="2544"/>
      <c r="I282" s="2888"/>
    </row>
    <row r="283" spans="2:32" s="2461" customFormat="1" ht="20.25" x14ac:dyDescent="0.2">
      <c r="B283" s="3616" t="s">
        <v>5124</v>
      </c>
      <c r="C283" s="3617"/>
      <c r="D283" s="3617"/>
      <c r="E283" s="3617"/>
      <c r="F283" s="3617"/>
      <c r="G283" s="3617"/>
      <c r="H283" s="3617"/>
      <c r="I283" s="3617"/>
      <c r="J283" s="3617"/>
      <c r="K283" s="3617"/>
      <c r="L283" s="3617"/>
      <c r="M283" s="3617"/>
      <c r="N283" s="3617"/>
      <c r="O283" s="3617"/>
      <c r="P283" s="3617"/>
      <c r="Q283" s="3617"/>
      <c r="R283" s="3617"/>
      <c r="S283" s="3617"/>
      <c r="T283" s="3617"/>
      <c r="U283" s="3617"/>
      <c r="V283" s="3617"/>
      <c r="W283" s="3617"/>
      <c r="X283" s="3617"/>
      <c r="Y283" s="3617"/>
      <c r="Z283" s="3617"/>
      <c r="AA283" s="3617"/>
      <c r="AB283" s="3617"/>
      <c r="AC283" s="3617"/>
      <c r="AD283" s="3617"/>
      <c r="AE283" s="3617"/>
      <c r="AF283" s="3618"/>
    </row>
    <row r="284" spans="2:32" s="2461" customFormat="1" x14ac:dyDescent="0.2">
      <c r="B284" s="3549"/>
      <c r="C284" s="3550"/>
      <c r="D284" s="3550"/>
      <c r="E284" s="3550"/>
      <c r="F284" s="3550"/>
      <c r="G284" s="2580"/>
      <c r="H284" s="2580"/>
      <c r="I284" s="2580"/>
      <c r="J284" s="2580"/>
      <c r="K284" s="2580"/>
      <c r="L284" s="2580"/>
      <c r="M284" s="2580"/>
      <c r="N284" s="2580"/>
      <c r="O284" s="2580"/>
      <c r="P284" s="2580"/>
      <c r="Q284" s="2580"/>
      <c r="R284" s="2580"/>
      <c r="S284" s="2580"/>
      <c r="T284" s="2580"/>
      <c r="U284" s="2580"/>
      <c r="V284" s="2580"/>
      <c r="W284" s="2580"/>
      <c r="X284" s="2580"/>
      <c r="Y284" s="2580"/>
      <c r="Z284" s="2580"/>
      <c r="AA284" s="2580"/>
      <c r="AB284" s="2580"/>
      <c r="AC284" s="2580"/>
      <c r="AD284" s="2580"/>
      <c r="AE284" s="2580"/>
      <c r="AF284" s="2581"/>
    </row>
    <row r="285" spans="2:32" s="2461" customFormat="1" ht="12.75" customHeight="1" x14ac:dyDescent="0.2">
      <c r="B285" s="2644" t="s">
        <v>5144</v>
      </c>
      <c r="C285" s="3550"/>
      <c r="D285" s="3674" t="s">
        <v>6554</v>
      </c>
      <c r="E285" s="3674"/>
      <c r="F285" s="3674"/>
      <c r="G285" s="2580"/>
      <c r="H285" s="2580"/>
      <c r="I285" s="2580"/>
      <c r="J285" s="2580"/>
      <c r="K285" s="2580"/>
      <c r="L285" s="2580"/>
      <c r="M285" s="2580"/>
      <c r="N285" s="2580"/>
      <c r="O285" s="2580"/>
      <c r="P285" s="2580"/>
      <c r="Q285" s="2580"/>
      <c r="R285" s="2580"/>
      <c r="S285" s="2580"/>
      <c r="T285" s="2580"/>
      <c r="U285" s="2580"/>
      <c r="V285" s="2580"/>
      <c r="W285" s="2580"/>
      <c r="X285" s="2580"/>
      <c r="Y285" s="2580"/>
      <c r="Z285" s="2580"/>
      <c r="AA285" s="2580"/>
      <c r="AB285" s="2580"/>
      <c r="AC285" s="2580"/>
      <c r="AD285" s="2580"/>
      <c r="AE285" s="2580"/>
      <c r="AF285" s="2581"/>
    </row>
    <row r="286" spans="2:32" s="2461" customFormat="1" ht="12.75" customHeight="1" x14ac:dyDescent="0.2">
      <c r="B286" s="3675" t="s">
        <v>5127</v>
      </c>
      <c r="C286" s="3676"/>
      <c r="D286" s="4572">
        <v>41659</v>
      </c>
      <c r="E286" s="4572"/>
      <c r="F286" s="4572"/>
      <c r="G286" s="2642"/>
      <c r="H286" s="2580"/>
      <c r="I286" s="2580"/>
      <c r="J286" s="2580"/>
      <c r="K286" s="2580"/>
      <c r="L286" s="2580"/>
      <c r="M286" s="2580"/>
      <c r="N286" s="2580"/>
      <c r="O286" s="2580"/>
      <c r="P286" s="2580"/>
      <c r="Q286" s="2580"/>
      <c r="R286" s="2580"/>
      <c r="S286" s="2580"/>
      <c r="T286" s="2580"/>
      <c r="U286" s="2580"/>
      <c r="V286" s="2580"/>
      <c r="W286" s="2580"/>
      <c r="X286" s="2580"/>
      <c r="Y286" s="2580"/>
      <c r="Z286" s="2580"/>
      <c r="AA286" s="2580"/>
      <c r="AB286" s="2580"/>
      <c r="AC286" s="2580"/>
      <c r="AD286" s="2580"/>
      <c r="AE286" s="2580"/>
      <c r="AF286" s="2581"/>
    </row>
    <row r="287" spans="2:32" s="2461" customFormat="1" x14ac:dyDescent="0.2">
      <c r="B287" s="3620" t="s">
        <v>5125</v>
      </c>
      <c r="C287" s="3621"/>
      <c r="D287" s="4571">
        <v>41665</v>
      </c>
      <c r="E287" s="4571"/>
      <c r="F287" s="4571"/>
      <c r="G287" s="2580"/>
      <c r="H287" s="2580"/>
      <c r="I287" s="2580"/>
      <c r="J287" s="2580"/>
      <c r="K287" s="2580"/>
      <c r="L287" s="2580"/>
      <c r="M287" s="2580"/>
      <c r="N287" s="2580"/>
      <c r="O287" s="2580"/>
      <c r="P287" s="2580"/>
      <c r="Q287" s="2580"/>
      <c r="R287" s="2580"/>
      <c r="S287" s="2580"/>
      <c r="T287" s="2580"/>
      <c r="U287" s="2580"/>
      <c r="V287" s="2580"/>
      <c r="W287" s="2580"/>
      <c r="X287" s="2580"/>
      <c r="Y287" s="2580"/>
      <c r="Z287" s="2580"/>
      <c r="AA287" s="2580"/>
      <c r="AB287" s="2580"/>
      <c r="AC287" s="2580"/>
      <c r="AD287" s="2580"/>
      <c r="AE287" s="2580"/>
      <c r="AF287" s="2581"/>
    </row>
    <row r="288" spans="2:32" s="2461" customFormat="1" ht="13.5" customHeight="1" thickBot="1" x14ac:dyDescent="0.25">
      <c r="B288" s="3549"/>
      <c r="C288" s="3550"/>
      <c r="D288" s="3550"/>
      <c r="E288" s="3550"/>
      <c r="F288" s="3550"/>
      <c r="G288" s="2580"/>
      <c r="H288" s="2580"/>
      <c r="I288" s="2580"/>
      <c r="J288" s="2580"/>
      <c r="K288" s="2580"/>
      <c r="L288" s="2580"/>
      <c r="M288" s="2580"/>
      <c r="N288" s="2580"/>
      <c r="O288" s="2580"/>
      <c r="P288" s="2580"/>
      <c r="Q288" s="2580"/>
      <c r="R288" s="2580"/>
      <c r="S288" s="2580"/>
      <c r="T288" s="2580"/>
      <c r="U288" s="2580"/>
      <c r="V288" s="2580"/>
      <c r="W288" s="2580"/>
      <c r="X288" s="2580"/>
      <c r="Y288" s="2580"/>
      <c r="Z288" s="2580"/>
      <c r="AA288" s="2580"/>
      <c r="AB288" s="2580"/>
      <c r="AC288" s="2580"/>
      <c r="AD288" s="2580"/>
      <c r="AE288" s="2580"/>
      <c r="AF288" s="2581"/>
    </row>
    <row r="289" spans="2:32" s="2461" customFormat="1" ht="138" customHeight="1" thickBot="1" x14ac:dyDescent="0.25">
      <c r="B289" s="3633" t="s">
        <v>5126</v>
      </c>
      <c r="C289" s="3677"/>
      <c r="D289" s="3623" t="s">
        <v>6555</v>
      </c>
      <c r="E289" s="3624"/>
      <c r="F289" s="3624"/>
      <c r="G289" s="3624"/>
      <c r="H289" s="3624"/>
      <c r="I289" s="3624"/>
      <c r="J289" s="3624"/>
      <c r="K289" s="3624"/>
      <c r="L289" s="3624"/>
      <c r="M289" s="3624"/>
      <c r="N289" s="3624"/>
      <c r="O289" s="3624"/>
      <c r="P289" s="3624"/>
      <c r="Q289" s="3625"/>
      <c r="R289" s="2580"/>
      <c r="S289" s="2580"/>
      <c r="T289" s="2580"/>
      <c r="U289" s="2580"/>
      <c r="V289" s="2580"/>
      <c r="W289" s="2580"/>
      <c r="X289" s="2580"/>
      <c r="Y289" s="2580"/>
      <c r="Z289" s="2580"/>
      <c r="AA289" s="2580"/>
      <c r="AB289" s="2580"/>
      <c r="AC289" s="2580"/>
      <c r="AD289" s="2580"/>
      <c r="AE289" s="2580"/>
      <c r="AF289" s="2581"/>
    </row>
    <row r="290" spans="2:32" s="2461" customFormat="1" ht="12.75" customHeight="1" thickBot="1" x14ac:dyDescent="0.25">
      <c r="B290" s="3549"/>
      <c r="C290" s="3550"/>
      <c r="D290" s="3550"/>
      <c r="E290" s="3550"/>
      <c r="F290" s="3550"/>
      <c r="G290" s="2580"/>
      <c r="H290" s="2580"/>
      <c r="I290" s="2580"/>
      <c r="J290" s="2580"/>
      <c r="K290" s="2580"/>
      <c r="L290" s="2580"/>
      <c r="M290" s="2580"/>
      <c r="N290" s="2580"/>
      <c r="O290" s="2580"/>
      <c r="P290" s="2580"/>
      <c r="Q290" s="2580"/>
      <c r="R290" s="2646"/>
      <c r="S290" s="2580"/>
      <c r="T290" s="2580"/>
      <c r="U290" s="2580"/>
      <c r="V290" s="2580"/>
      <c r="W290" s="2580"/>
      <c r="X290" s="2580"/>
      <c r="Y290" s="2580"/>
      <c r="Z290" s="2580"/>
      <c r="AA290" s="2580"/>
      <c r="AB290" s="2580"/>
      <c r="AC290" s="2580"/>
      <c r="AD290" s="2580"/>
      <c r="AE290" s="2580"/>
      <c r="AF290" s="2581"/>
    </row>
    <row r="291" spans="2:32" s="2461" customFormat="1" ht="13.5" customHeight="1" thickBot="1" x14ac:dyDescent="0.25">
      <c r="B291" s="3678" t="s">
        <v>5128</v>
      </c>
      <c r="C291" s="3679"/>
      <c r="D291" s="3630" t="s">
        <v>5129</v>
      </c>
      <c r="E291" s="3682" t="s">
        <v>224</v>
      </c>
      <c r="F291" s="3683"/>
      <c r="G291" s="3683"/>
      <c r="H291" s="3683"/>
      <c r="I291" s="3683"/>
      <c r="J291" s="3683"/>
      <c r="K291" s="3683"/>
      <c r="L291" s="3683"/>
      <c r="M291" s="3683"/>
      <c r="N291" s="3683"/>
      <c r="O291" s="3683"/>
      <c r="P291" s="3684"/>
      <c r="Q291" s="3685" t="s">
        <v>340</v>
      </c>
      <c r="R291" s="3686"/>
      <c r="S291" s="3687"/>
      <c r="T291" s="3687"/>
      <c r="U291" s="3687"/>
      <c r="V291" s="3687"/>
      <c r="W291" s="3687"/>
      <c r="X291" s="3687"/>
      <c r="Y291" s="3688"/>
      <c r="Z291" s="3685" t="s">
        <v>225</v>
      </c>
      <c r="AA291" s="3687"/>
      <c r="AB291" s="3688"/>
      <c r="AC291" s="3689" t="s">
        <v>5048</v>
      </c>
      <c r="AD291" s="3690"/>
      <c r="AE291" s="3691"/>
      <c r="AF291" s="2581"/>
    </row>
    <row r="292" spans="2:32" s="2461" customFormat="1" ht="13.5" customHeight="1" thickBot="1" x14ac:dyDescent="0.25">
      <c r="B292" s="3680"/>
      <c r="C292" s="3681"/>
      <c r="D292" s="3630"/>
      <c r="E292" s="3630" t="s">
        <v>5066</v>
      </c>
      <c r="F292" s="3630" t="s">
        <v>5067</v>
      </c>
      <c r="G292" s="3631" t="s">
        <v>5069</v>
      </c>
      <c r="H292" s="3631" t="s">
        <v>5130</v>
      </c>
      <c r="I292" s="3671" t="s">
        <v>5131</v>
      </c>
      <c r="J292" s="3671" t="s">
        <v>5132</v>
      </c>
      <c r="K292" s="3671" t="s">
        <v>5072</v>
      </c>
      <c r="L292" s="3671"/>
      <c r="M292" s="3671" t="s">
        <v>5133</v>
      </c>
      <c r="N292" s="3671" t="s">
        <v>5134</v>
      </c>
      <c r="O292" s="3671" t="s">
        <v>5135</v>
      </c>
      <c r="P292" s="3671" t="s">
        <v>5136</v>
      </c>
      <c r="Q292" s="3627" t="s">
        <v>5078</v>
      </c>
      <c r="R292" s="3627" t="s">
        <v>5079</v>
      </c>
      <c r="S292" s="3627" t="s">
        <v>5080</v>
      </c>
      <c r="T292" s="3627" t="s">
        <v>5137</v>
      </c>
      <c r="U292" s="3627" t="s">
        <v>5138</v>
      </c>
      <c r="V292" s="3627" t="s">
        <v>5083</v>
      </c>
      <c r="W292" s="3627" t="s">
        <v>5085</v>
      </c>
      <c r="X292" s="3631" t="s">
        <v>5139</v>
      </c>
      <c r="Y292" s="3631" t="s">
        <v>5140</v>
      </c>
      <c r="Z292" s="3627" t="s">
        <v>5141</v>
      </c>
      <c r="AA292" s="3627" t="s">
        <v>5142</v>
      </c>
      <c r="AB292" s="3627" t="s">
        <v>5143</v>
      </c>
      <c r="AC292" s="3627" t="s">
        <v>1162</v>
      </c>
      <c r="AD292" s="3627" t="s">
        <v>5049</v>
      </c>
      <c r="AE292" s="3627" t="s">
        <v>5050</v>
      </c>
      <c r="AF292" s="2581"/>
    </row>
    <row r="293" spans="2:32" s="2461" customFormat="1" ht="13.5" thickBot="1" x14ac:dyDescent="0.25">
      <c r="B293" s="3680"/>
      <c r="C293" s="3681"/>
      <c r="D293" s="3627"/>
      <c r="E293" s="3627"/>
      <c r="F293" s="3627"/>
      <c r="G293" s="3632"/>
      <c r="H293" s="3632"/>
      <c r="I293" s="3631"/>
      <c r="J293" s="3631"/>
      <c r="K293" s="3552" t="s">
        <v>5092</v>
      </c>
      <c r="L293" s="3553" t="s">
        <v>2809</v>
      </c>
      <c r="M293" s="3631"/>
      <c r="N293" s="3631"/>
      <c r="O293" s="3631"/>
      <c r="P293" s="3631"/>
      <c r="Q293" s="3628"/>
      <c r="R293" s="3628"/>
      <c r="S293" s="3628"/>
      <c r="T293" s="3628"/>
      <c r="U293" s="3628"/>
      <c r="V293" s="3628"/>
      <c r="W293" s="3628"/>
      <c r="X293" s="3632"/>
      <c r="Y293" s="3632"/>
      <c r="Z293" s="3628"/>
      <c r="AA293" s="3628"/>
      <c r="AB293" s="3628"/>
      <c r="AC293" s="3628"/>
      <c r="AD293" s="3628"/>
      <c r="AE293" s="3628"/>
      <c r="AF293" s="2581"/>
    </row>
    <row r="294" spans="2:32" s="2461" customFormat="1" ht="13.5" customHeight="1" thickBot="1" x14ac:dyDescent="0.25">
      <c r="B294" s="4576" t="s">
        <v>6554</v>
      </c>
      <c r="C294" s="4577"/>
      <c r="D294" s="3182" t="s">
        <v>1545</v>
      </c>
      <c r="E294" s="3163"/>
      <c r="F294" s="3183"/>
      <c r="G294" s="3454"/>
      <c r="H294" s="3454"/>
      <c r="I294" s="3163"/>
      <c r="J294" s="3163"/>
      <c r="K294" s="3183"/>
      <c r="L294" s="3454"/>
      <c r="M294" s="3163"/>
      <c r="N294" s="3163"/>
      <c r="O294" s="3163"/>
      <c r="P294" s="3163"/>
      <c r="Q294" s="3163"/>
      <c r="R294" s="3183"/>
      <c r="S294" s="3183"/>
      <c r="T294" s="3163"/>
      <c r="U294" s="3163"/>
      <c r="V294" s="3183"/>
      <c r="W294" s="3183"/>
      <c r="X294" s="3163"/>
      <c r="Y294" s="3163"/>
      <c r="Z294" s="3183"/>
      <c r="AA294" s="3163"/>
      <c r="AB294" s="3163"/>
      <c r="AC294" s="3456"/>
      <c r="AD294" s="3456"/>
      <c r="AE294" s="3456"/>
      <c r="AF294" s="2581"/>
    </row>
    <row r="295" spans="2:32" s="2461" customFormat="1" ht="13.5" customHeight="1" x14ac:dyDescent="0.2">
      <c r="B295" s="2645"/>
      <c r="C295" s="2575"/>
      <c r="D295" s="2575"/>
      <c r="E295" s="2575"/>
      <c r="F295" s="2575"/>
      <c r="G295" s="2576"/>
      <c r="H295" s="2576"/>
      <c r="I295" s="2576"/>
      <c r="J295" s="2576"/>
      <c r="K295" s="2575"/>
      <c r="L295" s="2576"/>
      <c r="M295" s="2576"/>
      <c r="N295" s="2576"/>
      <c r="O295" s="2576"/>
      <c r="P295" s="2576"/>
      <c r="Q295" s="2642"/>
      <c r="R295" s="2642"/>
      <c r="S295" s="2642"/>
      <c r="T295" s="2642"/>
      <c r="U295" s="2642"/>
      <c r="V295" s="2642"/>
      <c r="W295" s="2642"/>
      <c r="X295" s="2642"/>
      <c r="Y295" s="2642"/>
      <c r="Z295" s="2642"/>
      <c r="AA295" s="2642"/>
      <c r="AB295" s="2642"/>
      <c r="AC295" s="2642"/>
      <c r="AD295" s="2642"/>
      <c r="AE295" s="2642"/>
      <c r="AF295" s="2581"/>
    </row>
    <row r="296" spans="2:32" s="2461" customFormat="1" x14ac:dyDescent="0.2">
      <c r="B296" s="3661" t="s">
        <v>5051</v>
      </c>
      <c r="C296" s="3662"/>
      <c r="D296" s="3663" t="s">
        <v>1882</v>
      </c>
      <c r="E296" s="3663"/>
      <c r="F296" s="3663"/>
      <c r="G296" s="3663"/>
      <c r="H296" s="3663"/>
      <c r="I296" s="2643"/>
      <c r="J296" s="2643"/>
      <c r="K296" s="2643"/>
      <c r="L296" s="2643"/>
      <c r="M296" s="2643"/>
      <c r="N296" s="2643"/>
      <c r="O296" s="2643"/>
      <c r="P296" s="2643"/>
      <c r="Q296" s="2642"/>
      <c r="R296" s="2642"/>
      <c r="S296" s="2642"/>
      <c r="T296" s="2642"/>
      <c r="U296" s="2642"/>
      <c r="V296" s="2642"/>
      <c r="W296" s="2642"/>
      <c r="X296" s="2642"/>
      <c r="Y296" s="2642"/>
      <c r="Z296" s="2642"/>
      <c r="AA296" s="2642"/>
      <c r="AB296" s="2642"/>
      <c r="AC296" s="2642"/>
      <c r="AD296" s="2642"/>
      <c r="AE296" s="2642"/>
      <c r="AF296" s="2581"/>
    </row>
    <row r="297" spans="2:32" s="2461" customFormat="1" x14ac:dyDescent="0.2">
      <c r="B297" s="3661" t="s">
        <v>5052</v>
      </c>
      <c r="C297" s="3662"/>
      <c r="D297" s="3663" t="s">
        <v>1882</v>
      </c>
      <c r="E297" s="3663"/>
      <c r="F297" s="3663"/>
      <c r="G297" s="3663"/>
      <c r="H297" s="3663"/>
      <c r="I297" s="2643"/>
      <c r="J297" s="2643"/>
      <c r="K297" s="2643"/>
      <c r="L297" s="2643"/>
      <c r="M297" s="2643"/>
      <c r="N297" s="2643"/>
      <c r="O297" s="2643"/>
      <c r="P297" s="2643"/>
      <c r="Q297" s="2642"/>
      <c r="R297" s="2642"/>
      <c r="S297" s="2642"/>
      <c r="T297" s="2642"/>
      <c r="U297" s="2642"/>
      <c r="V297" s="2642"/>
      <c r="W297" s="2642"/>
      <c r="X297" s="2642"/>
      <c r="Y297" s="2642"/>
      <c r="Z297" s="2642"/>
      <c r="AA297" s="2642"/>
      <c r="AB297" s="2642"/>
      <c r="AC297" s="2642"/>
      <c r="AD297" s="2642"/>
      <c r="AE297" s="2642"/>
      <c r="AF297" s="2581"/>
    </row>
    <row r="298" spans="2:32" s="2461" customFormat="1" ht="13.5" thickBot="1" x14ac:dyDescent="0.25">
      <c r="B298" s="3554"/>
      <c r="C298" s="3551"/>
      <c r="D298" s="3551"/>
      <c r="E298" s="3551"/>
      <c r="F298" s="3551"/>
      <c r="G298" s="2646"/>
      <c r="H298" s="2646"/>
      <c r="I298" s="2646"/>
      <c r="J298" s="2646"/>
      <c r="K298" s="2646"/>
      <c r="L298" s="2646"/>
      <c r="M298" s="2646"/>
      <c r="N298" s="2646"/>
      <c r="O298" s="2646"/>
      <c r="P298" s="2646"/>
      <c r="Q298" s="2646"/>
      <c r="R298" s="2646"/>
      <c r="S298" s="2646"/>
      <c r="T298" s="2646"/>
      <c r="U298" s="2646"/>
      <c r="V298" s="2646"/>
      <c r="W298" s="2646"/>
      <c r="X298" s="2646"/>
      <c r="Y298" s="2646"/>
      <c r="Z298" s="2646"/>
      <c r="AA298" s="2646"/>
      <c r="AB298" s="2646"/>
      <c r="AC298" s="2646"/>
      <c r="AD298" s="2646"/>
      <c r="AE298" s="2646"/>
      <c r="AF298" s="2586"/>
    </row>
    <row r="299" spans="2:32" s="2461" customFormat="1" x14ac:dyDescent="0.2">
      <c r="B299" s="3566" t="str">
        <f>+B281</f>
        <v>.</v>
      </c>
      <c r="I299" s="2888"/>
    </row>
    <row r="300" spans="2:32" s="2461" customFormat="1" ht="13.5" thickBot="1" x14ac:dyDescent="0.25">
      <c r="B300" s="2544"/>
      <c r="I300" s="2888"/>
    </row>
    <row r="301" spans="2:32" s="2461" customFormat="1" ht="20.25" x14ac:dyDescent="0.2">
      <c r="B301" s="3616" t="s">
        <v>5124</v>
      </c>
      <c r="C301" s="3617"/>
      <c r="D301" s="3617"/>
      <c r="E301" s="3617"/>
      <c r="F301" s="3617"/>
      <c r="G301" s="3617"/>
      <c r="H301" s="3617"/>
      <c r="I301" s="3617"/>
      <c r="J301" s="3617"/>
      <c r="K301" s="3617"/>
      <c r="L301" s="3617"/>
      <c r="M301" s="3617"/>
      <c r="N301" s="3617"/>
      <c r="O301" s="3617"/>
      <c r="P301" s="3617"/>
      <c r="Q301" s="3617"/>
      <c r="R301" s="3617"/>
      <c r="S301" s="3617"/>
      <c r="T301" s="3617"/>
      <c r="U301" s="3617"/>
      <c r="V301" s="3617"/>
      <c r="W301" s="3617"/>
      <c r="X301" s="3617"/>
      <c r="Y301" s="3617"/>
      <c r="Z301" s="3617"/>
      <c r="AA301" s="3617"/>
      <c r="AB301" s="3617"/>
      <c r="AC301" s="3617"/>
      <c r="AD301" s="3617"/>
      <c r="AE301" s="3617"/>
      <c r="AF301" s="3618"/>
    </row>
    <row r="302" spans="2:32" s="2461" customFormat="1" x14ac:dyDescent="0.2">
      <c r="B302" s="3549"/>
      <c r="C302" s="3550"/>
      <c r="D302" s="3550"/>
      <c r="E302" s="3550"/>
      <c r="F302" s="3550"/>
      <c r="G302" s="2580"/>
      <c r="H302" s="2580"/>
      <c r="I302" s="2580"/>
      <c r="J302" s="2580"/>
      <c r="K302" s="2580"/>
      <c r="L302" s="2580"/>
      <c r="M302" s="2580"/>
      <c r="N302" s="2580"/>
      <c r="O302" s="2580"/>
      <c r="P302" s="2580"/>
      <c r="Q302" s="2580"/>
      <c r="R302" s="2580"/>
      <c r="S302" s="2580"/>
      <c r="T302" s="2580"/>
      <c r="U302" s="2580"/>
      <c r="V302" s="2580"/>
      <c r="W302" s="2580"/>
      <c r="X302" s="2580"/>
      <c r="Y302" s="2580"/>
      <c r="Z302" s="2580"/>
      <c r="AA302" s="2580"/>
      <c r="AB302" s="2580"/>
      <c r="AC302" s="2580"/>
      <c r="AD302" s="2580"/>
      <c r="AE302" s="2580"/>
      <c r="AF302" s="2581"/>
    </row>
    <row r="303" spans="2:32" s="2461" customFormat="1" x14ac:dyDescent="0.2">
      <c r="B303" s="2644" t="s">
        <v>5144</v>
      </c>
      <c r="C303" s="3550"/>
      <c r="D303" s="3674" t="s">
        <v>6554</v>
      </c>
      <c r="E303" s="3674"/>
      <c r="F303" s="3674"/>
      <c r="G303" s="2580"/>
      <c r="H303" s="2580"/>
      <c r="I303" s="2580"/>
      <c r="J303" s="2580"/>
      <c r="K303" s="2580"/>
      <c r="L303" s="2580"/>
      <c r="M303" s="2580"/>
      <c r="N303" s="2580"/>
      <c r="O303" s="2580"/>
      <c r="P303" s="2580"/>
      <c r="Q303" s="2580"/>
      <c r="R303" s="2580"/>
      <c r="S303" s="2580"/>
      <c r="T303" s="2580"/>
      <c r="U303" s="2580"/>
      <c r="V303" s="2580"/>
      <c r="W303" s="2580"/>
      <c r="X303" s="2580"/>
      <c r="Y303" s="2580"/>
      <c r="Z303" s="2580"/>
      <c r="AA303" s="2580"/>
      <c r="AB303" s="2580"/>
      <c r="AC303" s="2580"/>
      <c r="AD303" s="2580"/>
      <c r="AE303" s="2580"/>
      <c r="AF303" s="2581"/>
    </row>
    <row r="304" spans="2:32" s="2461" customFormat="1" x14ac:dyDescent="0.2">
      <c r="B304" s="3675" t="s">
        <v>5127</v>
      </c>
      <c r="C304" s="3676"/>
      <c r="D304" s="4572">
        <v>41652</v>
      </c>
      <c r="E304" s="4572"/>
      <c r="F304" s="4572"/>
      <c r="G304" s="2642"/>
      <c r="H304" s="2580"/>
      <c r="I304" s="2580"/>
      <c r="J304" s="2580"/>
      <c r="K304" s="2580"/>
      <c r="L304" s="2580"/>
      <c r="M304" s="2580"/>
      <c r="N304" s="2580"/>
      <c r="O304" s="2580"/>
      <c r="P304" s="2580"/>
      <c r="Q304" s="2580"/>
      <c r="R304" s="2580"/>
      <c r="S304" s="2580"/>
      <c r="T304" s="2580"/>
      <c r="U304" s="2580"/>
      <c r="V304" s="2580"/>
      <c r="W304" s="2580"/>
      <c r="X304" s="2580"/>
      <c r="Y304" s="2580"/>
      <c r="Z304" s="2580"/>
      <c r="AA304" s="2580"/>
      <c r="AB304" s="2580"/>
      <c r="AC304" s="2580"/>
      <c r="AD304" s="2580"/>
      <c r="AE304" s="2580"/>
      <c r="AF304" s="2581"/>
    </row>
    <row r="305" spans="2:32" s="2461" customFormat="1" x14ac:dyDescent="0.2">
      <c r="B305" s="3620" t="s">
        <v>5125</v>
      </c>
      <c r="C305" s="3621"/>
      <c r="D305" s="4571">
        <v>41658</v>
      </c>
      <c r="E305" s="4571"/>
      <c r="F305" s="4571"/>
      <c r="G305" s="2580"/>
      <c r="H305" s="2580"/>
      <c r="I305" s="2580"/>
      <c r="J305" s="2580"/>
      <c r="K305" s="2580"/>
      <c r="L305" s="2580"/>
      <c r="M305" s="2580"/>
      <c r="N305" s="2580"/>
      <c r="O305" s="2580"/>
      <c r="P305" s="2580"/>
      <c r="Q305" s="2580"/>
      <c r="R305" s="2580"/>
      <c r="S305" s="2580"/>
      <c r="T305" s="2580"/>
      <c r="U305" s="2580"/>
      <c r="V305" s="2580"/>
      <c r="W305" s="2580"/>
      <c r="X305" s="2580"/>
      <c r="Y305" s="2580"/>
      <c r="Z305" s="2580"/>
      <c r="AA305" s="2580"/>
      <c r="AB305" s="2580"/>
      <c r="AC305" s="2580"/>
      <c r="AD305" s="2580"/>
      <c r="AE305" s="2580"/>
      <c r="AF305" s="2581"/>
    </row>
    <row r="306" spans="2:32" s="2461" customFormat="1" ht="12.75" customHeight="1" thickBot="1" x14ac:dyDescent="0.25">
      <c r="B306" s="3549"/>
      <c r="C306" s="3550"/>
      <c r="D306" s="3550"/>
      <c r="E306" s="3550"/>
      <c r="F306" s="3550"/>
      <c r="G306" s="2580"/>
      <c r="H306" s="2580"/>
      <c r="I306" s="2580"/>
      <c r="J306" s="2580"/>
      <c r="K306" s="2580"/>
      <c r="L306" s="2580"/>
      <c r="M306" s="2580"/>
      <c r="N306" s="2580"/>
      <c r="O306" s="2580"/>
      <c r="P306" s="2580"/>
      <c r="Q306" s="2580"/>
      <c r="R306" s="2580"/>
      <c r="S306" s="2580"/>
      <c r="T306" s="2580"/>
      <c r="U306" s="2580"/>
      <c r="V306" s="2580"/>
      <c r="W306" s="2580"/>
      <c r="X306" s="2580"/>
      <c r="Y306" s="2580"/>
      <c r="Z306" s="2580"/>
      <c r="AA306" s="2580"/>
      <c r="AB306" s="2580"/>
      <c r="AC306" s="2580"/>
      <c r="AD306" s="2580"/>
      <c r="AE306" s="2580"/>
      <c r="AF306" s="2581"/>
    </row>
    <row r="307" spans="2:32" s="2461" customFormat="1" ht="95.25" customHeight="1" thickBot="1" x14ac:dyDescent="0.25">
      <c r="B307" s="3633" t="s">
        <v>5126</v>
      </c>
      <c r="C307" s="3677"/>
      <c r="D307" s="3623" t="s">
        <v>6555</v>
      </c>
      <c r="E307" s="3624"/>
      <c r="F307" s="3624"/>
      <c r="G307" s="3624"/>
      <c r="H307" s="3624"/>
      <c r="I307" s="3624"/>
      <c r="J307" s="3624"/>
      <c r="K307" s="3624"/>
      <c r="L307" s="3624"/>
      <c r="M307" s="3624"/>
      <c r="N307" s="3624"/>
      <c r="O307" s="3624"/>
      <c r="P307" s="3624"/>
      <c r="Q307" s="3625"/>
      <c r="R307" s="2580"/>
      <c r="S307" s="2580"/>
      <c r="T307" s="2580"/>
      <c r="U307" s="2580"/>
      <c r="V307" s="2580"/>
      <c r="W307" s="2580"/>
      <c r="X307" s="2580"/>
      <c r="Y307" s="2580"/>
      <c r="Z307" s="2580"/>
      <c r="AA307" s="2580"/>
      <c r="AB307" s="2580"/>
      <c r="AC307" s="2580"/>
      <c r="AD307" s="2580"/>
      <c r="AE307" s="2580"/>
      <c r="AF307" s="2581"/>
    </row>
    <row r="308" spans="2:32" s="2461" customFormat="1" ht="13.5" thickBot="1" x14ac:dyDescent="0.25">
      <c r="B308" s="3549"/>
      <c r="C308" s="3550"/>
      <c r="D308" s="3550"/>
      <c r="E308" s="3550"/>
      <c r="F308" s="3550"/>
      <c r="G308" s="2580"/>
      <c r="H308" s="2580"/>
      <c r="I308" s="2580"/>
      <c r="J308" s="2580"/>
      <c r="K308" s="2580"/>
      <c r="L308" s="2580"/>
      <c r="M308" s="2580"/>
      <c r="N308" s="2580"/>
      <c r="O308" s="2580"/>
      <c r="P308" s="2580"/>
      <c r="Q308" s="2580"/>
      <c r="R308" s="2646"/>
      <c r="S308" s="2580"/>
      <c r="T308" s="2580"/>
      <c r="U308" s="2580"/>
      <c r="V308" s="2580"/>
      <c r="W308" s="2580"/>
      <c r="X308" s="2580"/>
      <c r="Y308" s="2580"/>
      <c r="Z308" s="2580"/>
      <c r="AA308" s="2580"/>
      <c r="AB308" s="2580"/>
      <c r="AC308" s="2580"/>
      <c r="AD308" s="2580"/>
      <c r="AE308" s="2580"/>
      <c r="AF308" s="2581"/>
    </row>
    <row r="309" spans="2:32" s="2461" customFormat="1" ht="13.5" customHeight="1" thickBot="1" x14ac:dyDescent="0.25">
      <c r="B309" s="3678" t="s">
        <v>5128</v>
      </c>
      <c r="C309" s="3679"/>
      <c r="D309" s="3630" t="s">
        <v>5129</v>
      </c>
      <c r="E309" s="3682" t="s">
        <v>224</v>
      </c>
      <c r="F309" s="3683"/>
      <c r="G309" s="3683"/>
      <c r="H309" s="3683"/>
      <c r="I309" s="3683"/>
      <c r="J309" s="3683"/>
      <c r="K309" s="3683"/>
      <c r="L309" s="3683"/>
      <c r="M309" s="3683"/>
      <c r="N309" s="3683"/>
      <c r="O309" s="3683"/>
      <c r="P309" s="3684"/>
      <c r="Q309" s="3685" t="s">
        <v>340</v>
      </c>
      <c r="R309" s="3686"/>
      <c r="S309" s="3687"/>
      <c r="T309" s="3687"/>
      <c r="U309" s="3687"/>
      <c r="V309" s="3687"/>
      <c r="W309" s="3687"/>
      <c r="X309" s="3687"/>
      <c r="Y309" s="3688"/>
      <c r="Z309" s="3685" t="s">
        <v>225</v>
      </c>
      <c r="AA309" s="3687"/>
      <c r="AB309" s="3688"/>
      <c r="AC309" s="3689" t="s">
        <v>5048</v>
      </c>
      <c r="AD309" s="3690"/>
      <c r="AE309" s="3691"/>
      <c r="AF309" s="2581"/>
    </row>
    <row r="310" spans="2:32" s="2461" customFormat="1" ht="13.5" thickBot="1" x14ac:dyDescent="0.25">
      <c r="B310" s="3680"/>
      <c r="C310" s="3681"/>
      <c r="D310" s="3630"/>
      <c r="E310" s="3630" t="s">
        <v>5066</v>
      </c>
      <c r="F310" s="3630" t="s">
        <v>5067</v>
      </c>
      <c r="G310" s="3631" t="s">
        <v>5069</v>
      </c>
      <c r="H310" s="3631" t="s">
        <v>5130</v>
      </c>
      <c r="I310" s="3671" t="s">
        <v>5131</v>
      </c>
      <c r="J310" s="3671" t="s">
        <v>5132</v>
      </c>
      <c r="K310" s="3671" t="s">
        <v>5072</v>
      </c>
      <c r="L310" s="3671"/>
      <c r="M310" s="3671" t="s">
        <v>5133</v>
      </c>
      <c r="N310" s="3671" t="s">
        <v>5134</v>
      </c>
      <c r="O310" s="3671" t="s">
        <v>5135</v>
      </c>
      <c r="P310" s="3671" t="s">
        <v>5136</v>
      </c>
      <c r="Q310" s="3627" t="s">
        <v>5078</v>
      </c>
      <c r="R310" s="3627" t="s">
        <v>5079</v>
      </c>
      <c r="S310" s="3627" t="s">
        <v>5080</v>
      </c>
      <c r="T310" s="3627" t="s">
        <v>5137</v>
      </c>
      <c r="U310" s="3627" t="s">
        <v>5138</v>
      </c>
      <c r="V310" s="3627" t="s">
        <v>5083</v>
      </c>
      <c r="W310" s="3627" t="s">
        <v>5085</v>
      </c>
      <c r="X310" s="3631" t="s">
        <v>5139</v>
      </c>
      <c r="Y310" s="3631" t="s">
        <v>5140</v>
      </c>
      <c r="Z310" s="3627" t="s">
        <v>5141</v>
      </c>
      <c r="AA310" s="3627" t="s">
        <v>5142</v>
      </c>
      <c r="AB310" s="3627" t="s">
        <v>5143</v>
      </c>
      <c r="AC310" s="3627" t="s">
        <v>1162</v>
      </c>
      <c r="AD310" s="3627" t="s">
        <v>5049</v>
      </c>
      <c r="AE310" s="3627" t="s">
        <v>5050</v>
      </c>
      <c r="AF310" s="2581"/>
    </row>
    <row r="311" spans="2:32" s="2461" customFormat="1" ht="13.5" customHeight="1" thickBot="1" x14ac:dyDescent="0.25">
      <c r="B311" s="3680"/>
      <c r="C311" s="3681"/>
      <c r="D311" s="3627"/>
      <c r="E311" s="3627"/>
      <c r="F311" s="3627"/>
      <c r="G311" s="3632"/>
      <c r="H311" s="3632"/>
      <c r="I311" s="3631"/>
      <c r="J311" s="3631"/>
      <c r="K311" s="3552" t="s">
        <v>5092</v>
      </c>
      <c r="L311" s="3553" t="s">
        <v>2809</v>
      </c>
      <c r="M311" s="3631"/>
      <c r="N311" s="3631"/>
      <c r="O311" s="3631"/>
      <c r="P311" s="3631"/>
      <c r="Q311" s="3628"/>
      <c r="R311" s="3628"/>
      <c r="S311" s="3628"/>
      <c r="T311" s="3628"/>
      <c r="U311" s="3628"/>
      <c r="V311" s="3628"/>
      <c r="W311" s="3628"/>
      <c r="X311" s="3632"/>
      <c r="Y311" s="3632"/>
      <c r="Z311" s="3628"/>
      <c r="AA311" s="3628"/>
      <c r="AB311" s="3628"/>
      <c r="AC311" s="3628"/>
      <c r="AD311" s="3628"/>
      <c r="AE311" s="3628"/>
      <c r="AF311" s="2581"/>
    </row>
    <row r="312" spans="2:32" s="2461" customFormat="1" ht="13.5" customHeight="1" thickBot="1" x14ac:dyDescent="0.25">
      <c r="B312" s="4576" t="s">
        <v>6554</v>
      </c>
      <c r="C312" s="4577"/>
      <c r="D312" s="3182" t="s">
        <v>1545</v>
      </c>
      <c r="E312" s="3163"/>
      <c r="F312" s="3183"/>
      <c r="G312" s="3454"/>
      <c r="H312" s="3454"/>
      <c r="I312" s="3163"/>
      <c r="J312" s="3163"/>
      <c r="K312" s="3183"/>
      <c r="L312" s="3454"/>
      <c r="M312" s="3163"/>
      <c r="N312" s="3163"/>
      <c r="O312" s="3163"/>
      <c r="P312" s="3163"/>
      <c r="Q312" s="3163"/>
      <c r="R312" s="3183"/>
      <c r="S312" s="3183"/>
      <c r="T312" s="3163"/>
      <c r="U312" s="3163"/>
      <c r="V312" s="3183"/>
      <c r="W312" s="3183"/>
      <c r="X312" s="3163"/>
      <c r="Y312" s="3163"/>
      <c r="Z312" s="3183"/>
      <c r="AA312" s="3163"/>
      <c r="AB312" s="3163"/>
      <c r="AC312" s="3456"/>
      <c r="AD312" s="3456"/>
      <c r="AE312" s="3456"/>
      <c r="AF312" s="2581"/>
    </row>
    <row r="313" spans="2:32" s="2461" customFormat="1" x14ac:dyDescent="0.2">
      <c r="B313" s="2645"/>
      <c r="C313" s="2575"/>
      <c r="D313" s="2575"/>
      <c r="E313" s="2575"/>
      <c r="F313" s="2575"/>
      <c r="G313" s="2576"/>
      <c r="H313" s="2576"/>
      <c r="I313" s="2576"/>
      <c r="J313" s="2576"/>
      <c r="K313" s="2575"/>
      <c r="L313" s="2576"/>
      <c r="M313" s="2576"/>
      <c r="N313" s="2576"/>
      <c r="O313" s="2576"/>
      <c r="P313" s="2576"/>
      <c r="Q313" s="2642"/>
      <c r="R313" s="2642"/>
      <c r="S313" s="2642"/>
      <c r="T313" s="2642"/>
      <c r="U313" s="2642"/>
      <c r="V313" s="2642"/>
      <c r="W313" s="2642"/>
      <c r="X313" s="2642"/>
      <c r="Y313" s="2642"/>
      <c r="Z313" s="2642"/>
      <c r="AA313" s="2642"/>
      <c r="AB313" s="2642"/>
      <c r="AC313" s="2642"/>
      <c r="AD313" s="2642"/>
      <c r="AE313" s="2642"/>
      <c r="AF313" s="2581"/>
    </row>
    <row r="314" spans="2:32" s="2461" customFormat="1" x14ac:dyDescent="0.2">
      <c r="B314" s="3661" t="s">
        <v>5051</v>
      </c>
      <c r="C314" s="3662"/>
      <c r="D314" s="3663" t="s">
        <v>1882</v>
      </c>
      <c r="E314" s="3663"/>
      <c r="F314" s="3663"/>
      <c r="G314" s="3663"/>
      <c r="H314" s="3663"/>
      <c r="I314" s="2643"/>
      <c r="J314" s="2643"/>
      <c r="K314" s="2643"/>
      <c r="L314" s="2643"/>
      <c r="M314" s="2643"/>
      <c r="N314" s="2643"/>
      <c r="O314" s="2643"/>
      <c r="P314" s="2643"/>
      <c r="Q314" s="2642"/>
      <c r="R314" s="2642"/>
      <c r="S314" s="2642"/>
      <c r="T314" s="2642"/>
      <c r="U314" s="2642"/>
      <c r="V314" s="2642"/>
      <c r="W314" s="2642"/>
      <c r="X314" s="2642"/>
      <c r="Y314" s="2642"/>
      <c r="Z314" s="2642"/>
      <c r="AA314" s="2642"/>
      <c r="AB314" s="2642"/>
      <c r="AC314" s="2642"/>
      <c r="AD314" s="2642"/>
      <c r="AE314" s="2642"/>
      <c r="AF314" s="2581"/>
    </row>
    <row r="315" spans="2:32" s="2461" customFormat="1" x14ac:dyDescent="0.2">
      <c r="B315" s="3661" t="s">
        <v>5052</v>
      </c>
      <c r="C315" s="3662"/>
      <c r="D315" s="3663" t="s">
        <v>1882</v>
      </c>
      <c r="E315" s="3663"/>
      <c r="F315" s="3663"/>
      <c r="G315" s="3663"/>
      <c r="H315" s="3663"/>
      <c r="I315" s="2643"/>
      <c r="J315" s="2643"/>
      <c r="K315" s="2643"/>
      <c r="L315" s="2643"/>
      <c r="M315" s="2643"/>
      <c r="N315" s="2643"/>
      <c r="O315" s="2643"/>
      <c r="P315" s="2643"/>
      <c r="Q315" s="2642"/>
      <c r="R315" s="2642"/>
      <c r="S315" s="2642"/>
      <c r="T315" s="2642"/>
      <c r="U315" s="2642"/>
      <c r="V315" s="2642"/>
      <c r="W315" s="2642"/>
      <c r="X315" s="2642"/>
      <c r="Y315" s="2642"/>
      <c r="Z315" s="2642"/>
      <c r="AA315" s="2642"/>
      <c r="AB315" s="2642"/>
      <c r="AC315" s="2642"/>
      <c r="AD315" s="2642"/>
      <c r="AE315" s="2642"/>
      <c r="AF315" s="2581"/>
    </row>
    <row r="316" spans="2:32" s="2461" customFormat="1" ht="13.5" thickBot="1" x14ac:dyDescent="0.25">
      <c r="B316" s="3554"/>
      <c r="C316" s="3551"/>
      <c r="D316" s="3551"/>
      <c r="E316" s="3551"/>
      <c r="F316" s="3551"/>
      <c r="G316" s="2646"/>
      <c r="H316" s="2646"/>
      <c r="I316" s="2646"/>
      <c r="J316" s="2646"/>
      <c r="K316" s="2646"/>
      <c r="L316" s="2646"/>
      <c r="M316" s="2646"/>
      <c r="N316" s="2646"/>
      <c r="O316" s="2646"/>
      <c r="P316" s="2646"/>
      <c r="Q316" s="2646"/>
      <c r="R316" s="2646"/>
      <c r="S316" s="2646"/>
      <c r="T316" s="2646"/>
      <c r="U316" s="2646"/>
      <c r="V316" s="2646"/>
      <c r="W316" s="2646"/>
      <c r="X316" s="2646"/>
      <c r="Y316" s="2646"/>
      <c r="Z316" s="2646"/>
      <c r="AA316" s="2646"/>
      <c r="AB316" s="2646"/>
      <c r="AC316" s="2646"/>
      <c r="AD316" s="2646"/>
      <c r="AE316" s="2646"/>
      <c r="AF316" s="2586"/>
    </row>
    <row r="317" spans="2:32" s="2461" customFormat="1" x14ac:dyDescent="0.2">
      <c r="B317" s="3566" t="str">
        <f>+B299</f>
        <v>.</v>
      </c>
      <c r="I317" s="2888"/>
    </row>
    <row r="318" spans="2:32" s="2461" customFormat="1" ht="13.5" thickBot="1" x14ac:dyDescent="0.25">
      <c r="B318" s="2544"/>
      <c r="I318" s="2888"/>
    </row>
    <row r="319" spans="2:32" s="2461" customFormat="1" ht="20.25" x14ac:dyDescent="0.2">
      <c r="B319" s="3616" t="s">
        <v>5124</v>
      </c>
      <c r="C319" s="3617"/>
      <c r="D319" s="3617"/>
      <c r="E319" s="3617"/>
      <c r="F319" s="3617"/>
      <c r="G319" s="3617"/>
      <c r="H319" s="3617"/>
      <c r="I319" s="3617"/>
      <c r="J319" s="3617"/>
      <c r="K319" s="3617"/>
      <c r="L319" s="3617"/>
      <c r="M319" s="3617"/>
      <c r="N319" s="3617"/>
      <c r="O319" s="3617"/>
      <c r="P319" s="3617"/>
      <c r="Q319" s="3617"/>
      <c r="R319" s="3617"/>
      <c r="S319" s="3617"/>
      <c r="T319" s="3617"/>
      <c r="U319" s="3617"/>
      <c r="V319" s="3617"/>
      <c r="W319" s="3617"/>
      <c r="X319" s="3617"/>
      <c r="Y319" s="3617"/>
      <c r="Z319" s="3617"/>
      <c r="AA319" s="3617"/>
      <c r="AB319" s="3617"/>
      <c r="AC319" s="3617"/>
      <c r="AD319" s="3617"/>
      <c r="AE319" s="3617"/>
      <c r="AF319" s="3618"/>
    </row>
    <row r="320" spans="2:32" s="2461" customFormat="1" x14ac:dyDescent="0.2">
      <c r="B320" s="3549"/>
      <c r="C320" s="3550"/>
      <c r="D320" s="3550"/>
      <c r="E320" s="3550"/>
      <c r="F320" s="3550"/>
      <c r="G320" s="2580"/>
      <c r="H320" s="2580"/>
      <c r="I320" s="2580"/>
      <c r="J320" s="2580"/>
      <c r="K320" s="2580"/>
      <c r="L320" s="2580"/>
      <c r="M320" s="2580"/>
      <c r="N320" s="2580"/>
      <c r="O320" s="2580"/>
      <c r="P320" s="2580"/>
      <c r="Q320" s="2580"/>
      <c r="R320" s="2580"/>
      <c r="S320" s="2580"/>
      <c r="T320" s="2580"/>
      <c r="U320" s="2580"/>
      <c r="V320" s="2580"/>
      <c r="W320" s="2580"/>
      <c r="X320" s="2580"/>
      <c r="Y320" s="2580"/>
      <c r="Z320" s="2580"/>
      <c r="AA320" s="2580"/>
      <c r="AB320" s="2580"/>
      <c r="AC320" s="2580"/>
      <c r="AD320" s="2580"/>
      <c r="AE320" s="2580"/>
      <c r="AF320" s="2581"/>
    </row>
    <row r="321" spans="2:32" s="2461" customFormat="1" ht="12.75" customHeight="1" x14ac:dyDescent="0.2">
      <c r="B321" s="2644" t="s">
        <v>5144</v>
      </c>
      <c r="C321" s="3550"/>
      <c r="D321" s="3674" t="s">
        <v>6385</v>
      </c>
      <c r="E321" s="3674"/>
      <c r="F321" s="3674"/>
      <c r="G321" s="2580"/>
      <c r="H321" s="2580"/>
      <c r="I321" s="2580"/>
      <c r="J321" s="2580"/>
      <c r="K321" s="2580"/>
      <c r="L321" s="2580"/>
      <c r="M321" s="2580"/>
      <c r="N321" s="2580"/>
      <c r="O321" s="2580"/>
      <c r="P321" s="2580"/>
      <c r="Q321" s="2580"/>
      <c r="R321" s="2580"/>
      <c r="S321" s="2580"/>
      <c r="T321" s="2580"/>
      <c r="U321" s="2580"/>
      <c r="V321" s="2580"/>
      <c r="W321" s="2580"/>
      <c r="X321" s="2580"/>
      <c r="Y321" s="2580"/>
      <c r="Z321" s="2580"/>
      <c r="AA321" s="2580"/>
      <c r="AB321" s="2580"/>
      <c r="AC321" s="2580"/>
      <c r="AD321" s="2580"/>
      <c r="AE321" s="2580"/>
      <c r="AF321" s="2581"/>
    </row>
    <row r="322" spans="2:32" s="2461" customFormat="1" ht="12.75" customHeight="1" x14ac:dyDescent="0.2">
      <c r="B322" s="3675" t="s">
        <v>5127</v>
      </c>
      <c r="C322" s="3676"/>
      <c r="D322" s="4572">
        <v>41652</v>
      </c>
      <c r="E322" s="4572"/>
      <c r="F322" s="4572"/>
      <c r="G322" s="2642"/>
      <c r="H322" s="2580"/>
      <c r="I322" s="2580"/>
      <c r="J322" s="2580"/>
      <c r="K322" s="2580"/>
      <c r="L322" s="2580"/>
      <c r="M322" s="2580"/>
      <c r="N322" s="2580"/>
      <c r="O322" s="2580"/>
      <c r="P322" s="2580"/>
      <c r="Q322" s="2580"/>
      <c r="R322" s="2580"/>
      <c r="S322" s="2580"/>
      <c r="T322" s="2580"/>
      <c r="U322" s="2580"/>
      <c r="V322" s="2580"/>
      <c r="W322" s="2580"/>
      <c r="X322" s="2580"/>
      <c r="Y322" s="2580"/>
      <c r="Z322" s="2580"/>
      <c r="AA322" s="2580"/>
      <c r="AB322" s="2580"/>
      <c r="AC322" s="2580"/>
      <c r="AD322" s="2580"/>
      <c r="AE322" s="2580"/>
      <c r="AF322" s="2581"/>
    </row>
    <row r="323" spans="2:32" s="2461" customFormat="1" x14ac:dyDescent="0.2">
      <c r="B323" s="3620" t="s">
        <v>5125</v>
      </c>
      <c r="C323" s="3621"/>
      <c r="D323" s="4571">
        <v>41728</v>
      </c>
      <c r="E323" s="4571"/>
      <c r="F323" s="4571"/>
      <c r="G323" s="2580"/>
      <c r="H323" s="2580"/>
      <c r="I323" s="2580"/>
      <c r="J323" s="2580"/>
      <c r="K323" s="2580"/>
      <c r="L323" s="2580"/>
      <c r="M323" s="2580"/>
      <c r="N323" s="2580"/>
      <c r="O323" s="2580"/>
      <c r="P323" s="2580"/>
      <c r="Q323" s="2580"/>
      <c r="R323" s="2580"/>
      <c r="S323" s="2580"/>
      <c r="T323" s="2580"/>
      <c r="U323" s="2580"/>
      <c r="V323" s="2580"/>
      <c r="W323" s="2580"/>
      <c r="X323" s="2580"/>
      <c r="Y323" s="2580"/>
      <c r="Z323" s="2580"/>
      <c r="AA323" s="2580"/>
      <c r="AB323" s="2580"/>
      <c r="AC323" s="2580"/>
      <c r="AD323" s="2580"/>
      <c r="AE323" s="2580"/>
      <c r="AF323" s="2581"/>
    </row>
    <row r="324" spans="2:32" s="2461" customFormat="1" ht="13.5" customHeight="1" thickBot="1" x14ac:dyDescent="0.25">
      <c r="B324" s="3549"/>
      <c r="C324" s="3550"/>
      <c r="D324" s="3550"/>
      <c r="E324" s="3550"/>
      <c r="F324" s="3550"/>
      <c r="G324" s="2580"/>
      <c r="H324" s="2580"/>
      <c r="I324" s="2580"/>
      <c r="J324" s="2580"/>
      <c r="K324" s="2580"/>
      <c r="L324" s="2580"/>
      <c r="M324" s="2580"/>
      <c r="N324" s="2580"/>
      <c r="O324" s="2580"/>
      <c r="P324" s="2580"/>
      <c r="Q324" s="2580"/>
      <c r="R324" s="2580"/>
      <c r="S324" s="2580"/>
      <c r="T324" s="2580"/>
      <c r="U324" s="2580"/>
      <c r="V324" s="2580"/>
      <c r="W324" s="2580"/>
      <c r="X324" s="2580"/>
      <c r="Y324" s="2580"/>
      <c r="Z324" s="2580"/>
      <c r="AA324" s="2580"/>
      <c r="AB324" s="2580"/>
      <c r="AC324" s="2580"/>
      <c r="AD324" s="2580"/>
      <c r="AE324" s="2580"/>
      <c r="AF324" s="2581"/>
    </row>
    <row r="325" spans="2:32" s="2461" customFormat="1" ht="87" customHeight="1" thickBot="1" x14ac:dyDescent="0.25">
      <c r="B325" s="3633" t="s">
        <v>5126</v>
      </c>
      <c r="C325" s="3677"/>
      <c r="D325" s="3623" t="s">
        <v>6384</v>
      </c>
      <c r="E325" s="3624"/>
      <c r="F325" s="3624"/>
      <c r="G325" s="3624"/>
      <c r="H325" s="3624"/>
      <c r="I325" s="3624"/>
      <c r="J325" s="3624"/>
      <c r="K325" s="3624"/>
      <c r="L325" s="3624"/>
      <c r="M325" s="3624"/>
      <c r="N325" s="3624"/>
      <c r="O325" s="3624"/>
      <c r="P325" s="3624"/>
      <c r="Q325" s="3625"/>
      <c r="R325" s="2580"/>
      <c r="S325" s="2580"/>
      <c r="T325" s="2580"/>
      <c r="U325" s="2580"/>
      <c r="V325" s="2580"/>
      <c r="W325" s="2580"/>
      <c r="X325" s="2580"/>
      <c r="Y325" s="2580"/>
      <c r="Z325" s="2580"/>
      <c r="AA325" s="2580"/>
      <c r="AB325" s="2580"/>
      <c r="AC325" s="2580"/>
      <c r="AD325" s="2580"/>
      <c r="AE325" s="2580"/>
      <c r="AF325" s="2581"/>
    </row>
    <row r="326" spans="2:32" s="2461" customFormat="1" ht="13.5" customHeight="1" thickBot="1" x14ac:dyDescent="0.25">
      <c r="B326" s="3549"/>
      <c r="C326" s="3550"/>
      <c r="D326" s="3550"/>
      <c r="E326" s="3550"/>
      <c r="F326" s="3550"/>
      <c r="G326" s="2580"/>
      <c r="H326" s="2580"/>
      <c r="I326" s="2580"/>
      <c r="J326" s="2580"/>
      <c r="K326" s="2580"/>
      <c r="L326" s="2580"/>
      <c r="M326" s="2580"/>
      <c r="N326" s="2580"/>
      <c r="O326" s="2580"/>
      <c r="P326" s="2580"/>
      <c r="Q326" s="2580"/>
      <c r="R326" s="2646"/>
      <c r="S326" s="2580"/>
      <c r="T326" s="2580"/>
      <c r="U326" s="2580"/>
      <c r="V326" s="2580"/>
      <c r="W326" s="2580"/>
      <c r="X326" s="2580"/>
      <c r="Y326" s="2580"/>
      <c r="Z326" s="2580"/>
      <c r="AA326" s="2580"/>
      <c r="AB326" s="2580"/>
      <c r="AC326" s="2580"/>
      <c r="AD326" s="2580"/>
      <c r="AE326" s="2580"/>
      <c r="AF326" s="2581"/>
    </row>
    <row r="327" spans="2:32" s="2461" customFormat="1" ht="13.5" customHeight="1" thickBot="1" x14ac:dyDescent="0.25">
      <c r="B327" s="3678" t="s">
        <v>5128</v>
      </c>
      <c r="C327" s="3679"/>
      <c r="D327" s="3630" t="s">
        <v>5129</v>
      </c>
      <c r="E327" s="3682" t="s">
        <v>224</v>
      </c>
      <c r="F327" s="3683"/>
      <c r="G327" s="3683"/>
      <c r="H327" s="3683"/>
      <c r="I327" s="3683"/>
      <c r="J327" s="3683"/>
      <c r="K327" s="3683"/>
      <c r="L327" s="3683"/>
      <c r="M327" s="3683"/>
      <c r="N327" s="3683"/>
      <c r="O327" s="3683"/>
      <c r="P327" s="3684"/>
      <c r="Q327" s="3685" t="s">
        <v>340</v>
      </c>
      <c r="R327" s="3686"/>
      <c r="S327" s="3687"/>
      <c r="T327" s="3687"/>
      <c r="U327" s="3687"/>
      <c r="V327" s="3687"/>
      <c r="W327" s="3687"/>
      <c r="X327" s="3687"/>
      <c r="Y327" s="3688"/>
      <c r="Z327" s="3685" t="s">
        <v>225</v>
      </c>
      <c r="AA327" s="3687"/>
      <c r="AB327" s="3688"/>
      <c r="AC327" s="3689" t="s">
        <v>5048</v>
      </c>
      <c r="AD327" s="3690"/>
      <c r="AE327" s="3691"/>
      <c r="AF327" s="2581"/>
    </row>
    <row r="328" spans="2:32" s="2461" customFormat="1" ht="13.5" thickBot="1" x14ac:dyDescent="0.25">
      <c r="B328" s="3680"/>
      <c r="C328" s="3681"/>
      <c r="D328" s="3630"/>
      <c r="E328" s="3630" t="s">
        <v>5066</v>
      </c>
      <c r="F328" s="3630" t="s">
        <v>5067</v>
      </c>
      <c r="G328" s="3631" t="s">
        <v>5069</v>
      </c>
      <c r="H328" s="3631" t="s">
        <v>5130</v>
      </c>
      <c r="I328" s="3671" t="s">
        <v>5131</v>
      </c>
      <c r="J328" s="3671" t="s">
        <v>5132</v>
      </c>
      <c r="K328" s="3671" t="s">
        <v>5072</v>
      </c>
      <c r="L328" s="3671"/>
      <c r="M328" s="3671" t="s">
        <v>5133</v>
      </c>
      <c r="N328" s="3671" t="s">
        <v>5134</v>
      </c>
      <c r="O328" s="3671" t="s">
        <v>5135</v>
      </c>
      <c r="P328" s="3671" t="s">
        <v>5136</v>
      </c>
      <c r="Q328" s="3627" t="s">
        <v>5078</v>
      </c>
      <c r="R328" s="3627" t="s">
        <v>5079</v>
      </c>
      <c r="S328" s="3627" t="s">
        <v>5080</v>
      </c>
      <c r="T328" s="3627" t="s">
        <v>5137</v>
      </c>
      <c r="U328" s="3627" t="s">
        <v>5138</v>
      </c>
      <c r="V328" s="3627" t="s">
        <v>5083</v>
      </c>
      <c r="W328" s="3627" t="s">
        <v>5085</v>
      </c>
      <c r="X328" s="3631" t="s">
        <v>5139</v>
      </c>
      <c r="Y328" s="3631" t="s">
        <v>5140</v>
      </c>
      <c r="Z328" s="3627" t="s">
        <v>5141</v>
      </c>
      <c r="AA328" s="3627" t="s">
        <v>5142</v>
      </c>
      <c r="AB328" s="3627" t="s">
        <v>5143</v>
      </c>
      <c r="AC328" s="3627" t="s">
        <v>1162</v>
      </c>
      <c r="AD328" s="3627" t="s">
        <v>5049</v>
      </c>
      <c r="AE328" s="3627" t="s">
        <v>5050</v>
      </c>
      <c r="AF328" s="2581"/>
    </row>
    <row r="329" spans="2:32" s="2461" customFormat="1" ht="13.5" thickBot="1" x14ac:dyDescent="0.25">
      <c r="B329" s="3680"/>
      <c r="C329" s="3681"/>
      <c r="D329" s="3627"/>
      <c r="E329" s="3627"/>
      <c r="F329" s="3627"/>
      <c r="G329" s="3632"/>
      <c r="H329" s="3632"/>
      <c r="I329" s="3631"/>
      <c r="J329" s="3631"/>
      <c r="K329" s="3552" t="s">
        <v>5092</v>
      </c>
      <c r="L329" s="3553" t="s">
        <v>2809</v>
      </c>
      <c r="M329" s="3631"/>
      <c r="N329" s="3631"/>
      <c r="O329" s="3631"/>
      <c r="P329" s="3631"/>
      <c r="Q329" s="3628"/>
      <c r="R329" s="3628"/>
      <c r="S329" s="3628"/>
      <c r="T329" s="3628"/>
      <c r="U329" s="3628"/>
      <c r="V329" s="3628"/>
      <c r="W329" s="3628"/>
      <c r="X329" s="3632"/>
      <c r="Y329" s="3632"/>
      <c r="Z329" s="3628"/>
      <c r="AA329" s="3628"/>
      <c r="AB329" s="3628"/>
      <c r="AC329" s="3628"/>
      <c r="AD329" s="3628"/>
      <c r="AE329" s="3628"/>
      <c r="AF329" s="2581"/>
    </row>
    <row r="330" spans="2:32" s="2461" customFormat="1" ht="13.5" thickBot="1" x14ac:dyDescent="0.25">
      <c r="B330" s="3697" t="s">
        <v>6385</v>
      </c>
      <c r="C330" s="4497"/>
      <c r="D330" s="3182" t="s">
        <v>1545</v>
      </c>
      <c r="E330" s="3163"/>
      <c r="F330" s="3183"/>
      <c r="G330" s="3454"/>
      <c r="H330" s="3454"/>
      <c r="I330" s="3163"/>
      <c r="J330" s="3163"/>
      <c r="K330" s="3183"/>
      <c r="L330" s="3454"/>
      <c r="M330" s="3163"/>
      <c r="N330" s="3163"/>
      <c r="O330" s="3163"/>
      <c r="P330" s="3163"/>
      <c r="Q330" s="3163"/>
      <c r="R330" s="3183"/>
      <c r="S330" s="3183"/>
      <c r="T330" s="3163"/>
      <c r="U330" s="3163"/>
      <c r="V330" s="3183"/>
      <c r="W330" s="3183">
        <v>800</v>
      </c>
      <c r="X330" s="3163"/>
      <c r="Y330" s="3163"/>
      <c r="Z330" s="3183">
        <v>80</v>
      </c>
      <c r="AA330" s="3163"/>
      <c r="AB330" s="3163"/>
      <c r="AC330" s="3456"/>
      <c r="AD330" s="3456"/>
      <c r="AE330" s="3456"/>
      <c r="AF330" s="2581"/>
    </row>
    <row r="331" spans="2:32" s="2461" customFormat="1" x14ac:dyDescent="0.2">
      <c r="B331" s="2645"/>
      <c r="C331" s="2575"/>
      <c r="D331" s="2575"/>
      <c r="E331" s="2575"/>
      <c r="F331" s="2575"/>
      <c r="G331" s="2576"/>
      <c r="H331" s="2576"/>
      <c r="I331" s="2576"/>
      <c r="J331" s="2576"/>
      <c r="K331" s="2575"/>
      <c r="L331" s="2576"/>
      <c r="M331" s="2576"/>
      <c r="N331" s="2576"/>
      <c r="O331" s="2576"/>
      <c r="P331" s="2576"/>
      <c r="Q331" s="2642"/>
      <c r="R331" s="2642"/>
      <c r="S331" s="2642"/>
      <c r="T331" s="2642"/>
      <c r="U331" s="2642"/>
      <c r="V331" s="2642"/>
      <c r="W331" s="2642"/>
      <c r="X331" s="2642"/>
      <c r="Y331" s="2642"/>
      <c r="Z331" s="2642"/>
      <c r="AA331" s="2642"/>
      <c r="AB331" s="2642"/>
      <c r="AC331" s="2642"/>
      <c r="AD331" s="2642"/>
      <c r="AE331" s="2642"/>
      <c r="AF331" s="2581"/>
    </row>
    <row r="332" spans="2:32" s="2461" customFormat="1" x14ac:dyDescent="0.2">
      <c r="B332" s="3661" t="s">
        <v>5051</v>
      </c>
      <c r="C332" s="3662"/>
      <c r="D332" s="3663" t="s">
        <v>5890</v>
      </c>
      <c r="E332" s="3663"/>
      <c r="F332" s="3663"/>
      <c r="G332" s="3663"/>
      <c r="H332" s="3663"/>
      <c r="I332" s="2643"/>
      <c r="J332" s="2643"/>
      <c r="K332" s="2643"/>
      <c r="L332" s="2643"/>
      <c r="M332" s="2643"/>
      <c r="N332" s="2643"/>
      <c r="O332" s="2643"/>
      <c r="P332" s="2643"/>
      <c r="Q332" s="2642"/>
      <c r="R332" s="2642"/>
      <c r="S332" s="2642"/>
      <c r="T332" s="2642"/>
      <c r="U332" s="2642"/>
      <c r="V332" s="2642"/>
      <c r="W332" s="2642"/>
      <c r="X332" s="2642"/>
      <c r="Y332" s="2642"/>
      <c r="Z332" s="2642"/>
      <c r="AA332" s="2642"/>
      <c r="AB332" s="2642"/>
      <c r="AC332" s="2642"/>
      <c r="AD332" s="2642"/>
      <c r="AE332" s="2642"/>
      <c r="AF332" s="2581"/>
    </row>
    <row r="333" spans="2:32" s="2461" customFormat="1" x14ac:dyDescent="0.2">
      <c r="B333" s="3661" t="s">
        <v>5052</v>
      </c>
      <c r="C333" s="3662"/>
      <c r="D333" s="3663" t="s">
        <v>1882</v>
      </c>
      <c r="E333" s="3663"/>
      <c r="F333" s="3663"/>
      <c r="G333" s="3663"/>
      <c r="H333" s="3663"/>
      <c r="I333" s="2643"/>
      <c r="J333" s="2643"/>
      <c r="K333" s="2643"/>
      <c r="L333" s="2643"/>
      <c r="M333" s="2643"/>
      <c r="N333" s="2643"/>
      <c r="O333" s="2643"/>
      <c r="P333" s="2643"/>
      <c r="Q333" s="2642"/>
      <c r="R333" s="2642"/>
      <c r="S333" s="2642"/>
      <c r="T333" s="2642"/>
      <c r="U333" s="2642"/>
      <c r="V333" s="2642"/>
      <c r="W333" s="2642"/>
      <c r="X333" s="2642"/>
      <c r="Y333" s="2642"/>
      <c r="Z333" s="2642"/>
      <c r="AA333" s="2642"/>
      <c r="AB333" s="2642"/>
      <c r="AC333" s="2642"/>
      <c r="AD333" s="2642"/>
      <c r="AE333" s="2642"/>
      <c r="AF333" s="2581"/>
    </row>
    <row r="334" spans="2:32" s="2461" customFormat="1" ht="13.5" thickBot="1" x14ac:dyDescent="0.25">
      <c r="B334" s="3554"/>
      <c r="C334" s="3551"/>
      <c r="D334" s="3551"/>
      <c r="E334" s="3551"/>
      <c r="F334" s="3551"/>
      <c r="G334" s="2646"/>
      <c r="H334" s="2646"/>
      <c r="I334" s="2646"/>
      <c r="J334" s="2646"/>
      <c r="K334" s="2646"/>
      <c r="L334" s="2646"/>
      <c r="M334" s="2646"/>
      <c r="N334" s="2646"/>
      <c r="O334" s="2646"/>
      <c r="P334" s="2646"/>
      <c r="Q334" s="2646"/>
      <c r="R334" s="2646"/>
      <c r="S334" s="2646"/>
      <c r="T334" s="2646"/>
      <c r="U334" s="2646"/>
      <c r="V334" s="2646"/>
      <c r="W334" s="2646"/>
      <c r="X334" s="2646"/>
      <c r="Y334" s="2646"/>
      <c r="Z334" s="2646"/>
      <c r="AA334" s="2646"/>
      <c r="AB334" s="2646"/>
      <c r="AC334" s="2646"/>
      <c r="AD334" s="2646"/>
      <c r="AE334" s="2646"/>
      <c r="AF334" s="2586"/>
    </row>
    <row r="335" spans="2:32" s="2461" customFormat="1" x14ac:dyDescent="0.2">
      <c r="B335" s="3566" t="str">
        <f>+B317</f>
        <v>.</v>
      </c>
      <c r="I335" s="2888"/>
    </row>
    <row r="336" spans="2:32" s="2461" customFormat="1" ht="13.5" thickBot="1" x14ac:dyDescent="0.25">
      <c r="B336" s="2544"/>
      <c r="I336" s="2888"/>
    </row>
    <row r="337" spans="2:32" s="2461" customFormat="1" ht="20.25" x14ac:dyDescent="0.2">
      <c r="B337" s="3616" t="s">
        <v>5124</v>
      </c>
      <c r="C337" s="3617"/>
      <c r="D337" s="3617"/>
      <c r="E337" s="3617"/>
      <c r="F337" s="3617"/>
      <c r="G337" s="3617"/>
      <c r="H337" s="3617"/>
      <c r="I337" s="3617"/>
      <c r="J337" s="3617"/>
      <c r="K337" s="3617"/>
      <c r="L337" s="3617"/>
      <c r="M337" s="3617"/>
      <c r="N337" s="3617"/>
      <c r="O337" s="3617"/>
      <c r="P337" s="3617"/>
      <c r="Q337" s="3617"/>
      <c r="R337" s="3617"/>
      <c r="S337" s="3617"/>
      <c r="T337" s="3617"/>
      <c r="U337" s="3617"/>
      <c r="V337" s="3617"/>
      <c r="W337" s="3617"/>
      <c r="X337" s="3617"/>
      <c r="Y337" s="3617"/>
      <c r="Z337" s="3617"/>
      <c r="AA337" s="3617"/>
      <c r="AB337" s="3617"/>
      <c r="AC337" s="3617"/>
      <c r="AD337" s="3617"/>
      <c r="AE337" s="3617"/>
      <c r="AF337" s="3618"/>
    </row>
    <row r="338" spans="2:32" s="2461" customFormat="1" x14ac:dyDescent="0.2">
      <c r="B338" s="3549"/>
      <c r="C338" s="3550"/>
      <c r="D338" s="3550"/>
      <c r="E338" s="3550"/>
      <c r="F338" s="3550"/>
      <c r="G338" s="2580"/>
      <c r="H338" s="2580"/>
      <c r="I338" s="2580"/>
      <c r="J338" s="2580"/>
      <c r="K338" s="2580"/>
      <c r="L338" s="2580"/>
      <c r="M338" s="2580"/>
      <c r="N338" s="2580"/>
      <c r="O338" s="2580"/>
      <c r="P338" s="2580"/>
      <c r="Q338" s="2580"/>
      <c r="R338" s="2580"/>
      <c r="S338" s="2580"/>
      <c r="T338" s="2580"/>
      <c r="U338" s="2580"/>
      <c r="V338" s="2580"/>
      <c r="W338" s="2580"/>
      <c r="X338" s="2580"/>
      <c r="Y338" s="2580"/>
      <c r="Z338" s="2580"/>
      <c r="AA338" s="2580"/>
      <c r="AB338" s="2580"/>
      <c r="AC338" s="2580"/>
      <c r="AD338" s="2580"/>
      <c r="AE338" s="2580"/>
      <c r="AF338" s="2581"/>
    </row>
    <row r="339" spans="2:32" s="2461" customFormat="1" x14ac:dyDescent="0.2">
      <c r="B339" s="2644" t="s">
        <v>5144</v>
      </c>
      <c r="C339" s="3550"/>
      <c r="D339" s="3674" t="s">
        <v>6550</v>
      </c>
      <c r="E339" s="3674"/>
      <c r="F339" s="3674"/>
      <c r="G339" s="2580"/>
      <c r="H339" s="2580"/>
      <c r="I339" s="2580"/>
      <c r="J339" s="2580"/>
      <c r="K339" s="2580"/>
      <c r="L339" s="2580"/>
      <c r="M339" s="2580"/>
      <c r="N339" s="2580"/>
      <c r="O339" s="2580"/>
      <c r="P339" s="2580"/>
      <c r="Q339" s="2580"/>
      <c r="R339" s="2580"/>
      <c r="S339" s="2580"/>
      <c r="T339" s="2580"/>
      <c r="U339" s="2580"/>
      <c r="V339" s="2580"/>
      <c r="W339" s="2580"/>
      <c r="X339" s="2580"/>
      <c r="Y339" s="2580"/>
      <c r="Z339" s="2580"/>
      <c r="AA339" s="2580"/>
      <c r="AB339" s="2580"/>
      <c r="AC339" s="2580"/>
      <c r="AD339" s="2580"/>
      <c r="AE339" s="2580"/>
      <c r="AF339" s="2581"/>
    </row>
    <row r="340" spans="2:32" s="2461" customFormat="1" x14ac:dyDescent="0.2">
      <c r="B340" s="3675" t="s">
        <v>5127</v>
      </c>
      <c r="C340" s="3676"/>
      <c r="D340" s="4572">
        <v>41666</v>
      </c>
      <c r="E340" s="4572"/>
      <c r="F340" s="4572"/>
      <c r="G340" s="2642"/>
      <c r="H340" s="2580"/>
      <c r="I340" s="2580"/>
      <c r="J340" s="2580"/>
      <c r="K340" s="2580"/>
      <c r="L340" s="2580"/>
      <c r="M340" s="2580"/>
      <c r="N340" s="2580"/>
      <c r="O340" s="2580"/>
      <c r="P340" s="2580"/>
      <c r="Q340" s="2580"/>
      <c r="R340" s="2580"/>
      <c r="S340" s="2580"/>
      <c r="T340" s="2580"/>
      <c r="U340" s="2580"/>
      <c r="V340" s="2580"/>
      <c r="W340" s="2580"/>
      <c r="X340" s="2580"/>
      <c r="Y340" s="2580"/>
      <c r="Z340" s="2580"/>
      <c r="AA340" s="2580"/>
      <c r="AB340" s="2580"/>
      <c r="AC340" s="2580"/>
      <c r="AD340" s="2580"/>
      <c r="AE340" s="2580"/>
      <c r="AF340" s="2581"/>
    </row>
    <row r="341" spans="2:32" s="2461" customFormat="1" x14ac:dyDescent="0.2">
      <c r="B341" s="3620" t="s">
        <v>5125</v>
      </c>
      <c r="C341" s="3621"/>
      <c r="D341" s="4571">
        <v>41672</v>
      </c>
      <c r="E341" s="4571"/>
      <c r="F341" s="4571"/>
      <c r="G341" s="2580"/>
      <c r="H341" s="2580"/>
      <c r="I341" s="2580"/>
      <c r="J341" s="2580"/>
      <c r="K341" s="2580"/>
      <c r="L341" s="2580"/>
      <c r="M341" s="2580"/>
      <c r="N341" s="2580"/>
      <c r="O341" s="2580"/>
      <c r="P341" s="2580"/>
      <c r="Q341" s="2580"/>
      <c r="R341" s="2580"/>
      <c r="S341" s="2580"/>
      <c r="T341" s="2580"/>
      <c r="U341" s="2580"/>
      <c r="V341" s="2580"/>
      <c r="W341" s="2580"/>
      <c r="X341" s="2580"/>
      <c r="Y341" s="2580"/>
      <c r="Z341" s="2580"/>
      <c r="AA341" s="2580"/>
      <c r="AB341" s="2580"/>
      <c r="AC341" s="2580"/>
      <c r="AD341" s="2580"/>
      <c r="AE341" s="2580"/>
      <c r="AF341" s="2581"/>
    </row>
    <row r="342" spans="2:32" s="2461" customFormat="1" ht="13.5" thickBot="1" x14ac:dyDescent="0.25">
      <c r="B342" s="3549"/>
      <c r="C342" s="3550"/>
      <c r="D342" s="3550"/>
      <c r="E342" s="3550"/>
      <c r="F342" s="3550"/>
      <c r="G342" s="2580"/>
      <c r="H342" s="2580"/>
      <c r="I342" s="2580"/>
      <c r="J342" s="2580"/>
      <c r="K342" s="2580"/>
      <c r="L342" s="2580"/>
      <c r="M342" s="2580"/>
      <c r="N342" s="2580"/>
      <c r="O342" s="2580"/>
      <c r="P342" s="2580"/>
      <c r="Q342" s="2580"/>
      <c r="R342" s="2580"/>
      <c r="S342" s="2580"/>
      <c r="T342" s="2580"/>
      <c r="U342" s="2580"/>
      <c r="V342" s="2580"/>
      <c r="W342" s="2580"/>
      <c r="X342" s="2580"/>
      <c r="Y342" s="2580"/>
      <c r="Z342" s="2580"/>
      <c r="AA342" s="2580"/>
      <c r="AB342" s="2580"/>
      <c r="AC342" s="2580"/>
      <c r="AD342" s="2580"/>
      <c r="AE342" s="2580"/>
      <c r="AF342" s="2581"/>
    </row>
    <row r="343" spans="2:32" s="2461" customFormat="1" ht="96.75" customHeight="1" thickBot="1" x14ac:dyDescent="0.25">
      <c r="B343" s="3633" t="s">
        <v>5126</v>
      </c>
      <c r="C343" s="3677"/>
      <c r="D343" s="3623" t="s">
        <v>6551</v>
      </c>
      <c r="E343" s="3624"/>
      <c r="F343" s="3624"/>
      <c r="G343" s="3624"/>
      <c r="H343" s="3624"/>
      <c r="I343" s="3624"/>
      <c r="J343" s="3624"/>
      <c r="K343" s="3624"/>
      <c r="L343" s="3624"/>
      <c r="M343" s="3624"/>
      <c r="N343" s="3624"/>
      <c r="O343" s="3624"/>
      <c r="P343" s="3624"/>
      <c r="Q343" s="3625"/>
      <c r="R343" s="2580"/>
      <c r="S343" s="2580"/>
      <c r="T343" s="2580"/>
      <c r="U343" s="2580"/>
      <c r="V343" s="2580"/>
      <c r="W343" s="2580"/>
      <c r="X343" s="2580"/>
      <c r="Y343" s="2580"/>
      <c r="Z343" s="2580"/>
      <c r="AA343" s="2580"/>
      <c r="AB343" s="2580"/>
      <c r="AC343" s="2580"/>
      <c r="AD343" s="2580"/>
      <c r="AE343" s="2580"/>
      <c r="AF343" s="2581"/>
    </row>
    <row r="344" spans="2:32" s="2461" customFormat="1" ht="13.5" thickBot="1" x14ac:dyDescent="0.25">
      <c r="B344" s="3549"/>
      <c r="C344" s="3550"/>
      <c r="D344" s="3550"/>
      <c r="E344" s="3550"/>
      <c r="F344" s="3550"/>
      <c r="G344" s="2580"/>
      <c r="H344" s="2580"/>
      <c r="I344" s="2580"/>
      <c r="J344" s="2580"/>
      <c r="K344" s="2580"/>
      <c r="L344" s="2580"/>
      <c r="M344" s="2580"/>
      <c r="N344" s="2580"/>
      <c r="O344" s="2580"/>
      <c r="P344" s="2580"/>
      <c r="Q344" s="2580"/>
      <c r="R344" s="2646"/>
      <c r="S344" s="2580"/>
      <c r="T344" s="2580"/>
      <c r="U344" s="2580"/>
      <c r="V344" s="2580"/>
      <c r="W344" s="2580"/>
      <c r="X344" s="2580"/>
      <c r="Y344" s="2580"/>
      <c r="Z344" s="2580"/>
      <c r="AA344" s="2580"/>
      <c r="AB344" s="2580"/>
      <c r="AC344" s="2580"/>
      <c r="AD344" s="2580"/>
      <c r="AE344" s="2580"/>
      <c r="AF344" s="2581"/>
    </row>
    <row r="345" spans="2:32" s="2461" customFormat="1" ht="13.5" thickBot="1" x14ac:dyDescent="0.25">
      <c r="B345" s="3678" t="s">
        <v>5128</v>
      </c>
      <c r="C345" s="3679"/>
      <c r="D345" s="3630" t="s">
        <v>5129</v>
      </c>
      <c r="E345" s="3682" t="s">
        <v>224</v>
      </c>
      <c r="F345" s="3683"/>
      <c r="G345" s="3683"/>
      <c r="H345" s="3683"/>
      <c r="I345" s="3683"/>
      <c r="J345" s="3683"/>
      <c r="K345" s="3683"/>
      <c r="L345" s="3683"/>
      <c r="M345" s="3683"/>
      <c r="N345" s="3683"/>
      <c r="O345" s="3683"/>
      <c r="P345" s="3684"/>
      <c r="Q345" s="3685" t="s">
        <v>340</v>
      </c>
      <c r="R345" s="3686"/>
      <c r="S345" s="3687"/>
      <c r="T345" s="3687"/>
      <c r="U345" s="3687"/>
      <c r="V345" s="3687"/>
      <c r="W345" s="3687"/>
      <c r="X345" s="3687"/>
      <c r="Y345" s="3688"/>
      <c r="Z345" s="3685" t="s">
        <v>225</v>
      </c>
      <c r="AA345" s="3687"/>
      <c r="AB345" s="3688"/>
      <c r="AC345" s="3689" t="s">
        <v>5048</v>
      </c>
      <c r="AD345" s="3690"/>
      <c r="AE345" s="3691"/>
      <c r="AF345" s="2581"/>
    </row>
    <row r="346" spans="2:32" s="2461" customFormat="1" ht="13.5" thickBot="1" x14ac:dyDescent="0.25">
      <c r="B346" s="3680"/>
      <c r="C346" s="3681"/>
      <c r="D346" s="3630"/>
      <c r="E346" s="3630" t="s">
        <v>5066</v>
      </c>
      <c r="F346" s="3630" t="s">
        <v>5067</v>
      </c>
      <c r="G346" s="3631" t="s">
        <v>5069</v>
      </c>
      <c r="H346" s="3631" t="s">
        <v>5130</v>
      </c>
      <c r="I346" s="3671" t="s">
        <v>5131</v>
      </c>
      <c r="J346" s="3671" t="s">
        <v>5132</v>
      </c>
      <c r="K346" s="3671" t="s">
        <v>5072</v>
      </c>
      <c r="L346" s="3671"/>
      <c r="M346" s="3671" t="s">
        <v>5133</v>
      </c>
      <c r="N346" s="3671" t="s">
        <v>5134</v>
      </c>
      <c r="O346" s="3671" t="s">
        <v>5135</v>
      </c>
      <c r="P346" s="3671" t="s">
        <v>5136</v>
      </c>
      <c r="Q346" s="3627" t="s">
        <v>5078</v>
      </c>
      <c r="R346" s="3627" t="s">
        <v>5079</v>
      </c>
      <c r="S346" s="3627" t="s">
        <v>5080</v>
      </c>
      <c r="T346" s="3627" t="s">
        <v>5137</v>
      </c>
      <c r="U346" s="3627" t="s">
        <v>5138</v>
      </c>
      <c r="V346" s="3627" t="s">
        <v>5083</v>
      </c>
      <c r="W346" s="3627" t="s">
        <v>5085</v>
      </c>
      <c r="X346" s="3631" t="s">
        <v>5139</v>
      </c>
      <c r="Y346" s="3631" t="s">
        <v>5140</v>
      </c>
      <c r="Z346" s="3627" t="s">
        <v>5141</v>
      </c>
      <c r="AA346" s="3627" t="s">
        <v>5142</v>
      </c>
      <c r="AB346" s="3627" t="s">
        <v>5143</v>
      </c>
      <c r="AC346" s="3627" t="s">
        <v>1162</v>
      </c>
      <c r="AD346" s="3627" t="s">
        <v>5049</v>
      </c>
      <c r="AE346" s="3627" t="s">
        <v>5050</v>
      </c>
      <c r="AF346" s="2581"/>
    </row>
    <row r="347" spans="2:32" s="2461" customFormat="1" ht="13.5" thickBot="1" x14ac:dyDescent="0.25">
      <c r="B347" s="3680"/>
      <c r="C347" s="3681"/>
      <c r="D347" s="3627"/>
      <c r="E347" s="3627"/>
      <c r="F347" s="3627"/>
      <c r="G347" s="3632"/>
      <c r="H347" s="3632"/>
      <c r="I347" s="3631"/>
      <c r="J347" s="3631"/>
      <c r="K347" s="3552" t="s">
        <v>5092</v>
      </c>
      <c r="L347" s="3553" t="s">
        <v>2809</v>
      </c>
      <c r="M347" s="3631"/>
      <c r="N347" s="3631"/>
      <c r="O347" s="3631"/>
      <c r="P347" s="3631"/>
      <c r="Q347" s="3628"/>
      <c r="R347" s="3628"/>
      <c r="S347" s="3628"/>
      <c r="T347" s="3628"/>
      <c r="U347" s="3628"/>
      <c r="V347" s="3628"/>
      <c r="W347" s="3628"/>
      <c r="X347" s="3632"/>
      <c r="Y347" s="3632"/>
      <c r="Z347" s="3628"/>
      <c r="AA347" s="3628"/>
      <c r="AB347" s="3628"/>
      <c r="AC347" s="3628"/>
      <c r="AD347" s="3628"/>
      <c r="AE347" s="3628"/>
      <c r="AF347" s="2581"/>
    </row>
    <row r="348" spans="2:32" s="2461" customFormat="1" x14ac:dyDescent="0.2">
      <c r="B348" s="4568" t="s">
        <v>6552</v>
      </c>
      <c r="C348" s="4569"/>
      <c r="D348" s="3176" t="s">
        <v>6553</v>
      </c>
      <c r="E348" s="3177"/>
      <c r="F348" s="3178"/>
      <c r="G348" s="2744"/>
      <c r="H348" s="2744"/>
      <c r="I348" s="3177"/>
      <c r="J348" s="3177"/>
      <c r="K348" s="3178"/>
      <c r="L348" s="2744"/>
      <c r="M348" s="3177"/>
      <c r="N348" s="3177"/>
      <c r="O348" s="3177"/>
      <c r="P348" s="3177"/>
      <c r="Q348" s="3177"/>
      <c r="R348" s="3178"/>
      <c r="S348" s="3178"/>
      <c r="T348" s="3177"/>
      <c r="U348" s="3177"/>
      <c r="V348" s="3178"/>
      <c r="W348" s="3178"/>
      <c r="X348" s="3177"/>
      <c r="Y348" s="3177"/>
      <c r="Z348" s="3178"/>
      <c r="AA348" s="3177"/>
      <c r="AB348" s="3177"/>
      <c r="AC348" s="2679"/>
      <c r="AD348" s="2679"/>
      <c r="AE348" s="2679"/>
      <c r="AF348" s="2581"/>
    </row>
    <row r="349" spans="2:32" s="2461" customFormat="1" x14ac:dyDescent="0.2">
      <c r="B349" s="2645"/>
      <c r="C349" s="2575"/>
      <c r="D349" s="2575"/>
      <c r="E349" s="2575"/>
      <c r="F349" s="2575"/>
      <c r="G349" s="2576"/>
      <c r="H349" s="2576"/>
      <c r="I349" s="2576"/>
      <c r="J349" s="2576"/>
      <c r="K349" s="2575"/>
      <c r="L349" s="2576"/>
      <c r="M349" s="2576"/>
      <c r="N349" s="2576"/>
      <c r="O349" s="2576"/>
      <c r="P349" s="2576"/>
      <c r="Q349" s="2642"/>
      <c r="R349" s="2642"/>
      <c r="S349" s="2642"/>
      <c r="T349" s="2642"/>
      <c r="U349" s="2642"/>
      <c r="V349" s="2642"/>
      <c r="W349" s="2642"/>
      <c r="X349" s="2642"/>
      <c r="Y349" s="2642"/>
      <c r="Z349" s="2642"/>
      <c r="AA349" s="2642"/>
      <c r="AB349" s="2642"/>
      <c r="AC349" s="2642"/>
      <c r="AD349" s="2642"/>
      <c r="AE349" s="2642"/>
      <c r="AF349" s="2581"/>
    </row>
    <row r="350" spans="2:32" s="2461" customFormat="1" x14ac:dyDescent="0.2">
      <c r="B350" s="3661" t="s">
        <v>5051</v>
      </c>
      <c r="C350" s="3662"/>
      <c r="D350" s="3663" t="s">
        <v>1882</v>
      </c>
      <c r="E350" s="3663"/>
      <c r="F350" s="3663"/>
      <c r="G350" s="3663"/>
      <c r="H350" s="3663"/>
      <c r="I350" s="2643"/>
      <c r="J350" s="2643"/>
      <c r="K350" s="2643"/>
      <c r="L350" s="2643"/>
      <c r="M350" s="2643"/>
      <c r="N350" s="2643"/>
      <c r="O350" s="2643"/>
      <c r="P350" s="2643"/>
      <c r="Q350" s="2642"/>
      <c r="R350" s="2642"/>
      <c r="S350" s="2642"/>
      <c r="T350" s="2642"/>
      <c r="U350" s="2642"/>
      <c r="V350" s="2642"/>
      <c r="W350" s="2642"/>
      <c r="X350" s="2642"/>
      <c r="Y350" s="2642"/>
      <c r="Z350" s="2642"/>
      <c r="AA350" s="2642"/>
      <c r="AB350" s="2642"/>
      <c r="AC350" s="2642"/>
      <c r="AD350" s="2642"/>
      <c r="AE350" s="2642"/>
      <c r="AF350" s="2581"/>
    </row>
    <row r="351" spans="2:32" s="2461" customFormat="1" x14ac:dyDescent="0.2">
      <c r="B351" s="3661" t="s">
        <v>5052</v>
      </c>
      <c r="C351" s="3662"/>
      <c r="D351" s="3663" t="s">
        <v>1882</v>
      </c>
      <c r="E351" s="3663"/>
      <c r="F351" s="3663"/>
      <c r="G351" s="3663"/>
      <c r="H351" s="3663"/>
      <c r="I351" s="2643"/>
      <c r="J351" s="2643"/>
      <c r="K351" s="2643"/>
      <c r="L351" s="2643"/>
      <c r="M351" s="2643"/>
      <c r="N351" s="2643"/>
      <c r="O351" s="2643"/>
      <c r="P351" s="2643"/>
      <c r="Q351" s="2642"/>
      <c r="R351" s="2642"/>
      <c r="S351" s="2642"/>
      <c r="T351" s="2642"/>
      <c r="U351" s="2642"/>
      <c r="V351" s="2642"/>
      <c r="W351" s="2642"/>
      <c r="X351" s="2642"/>
      <c r="Y351" s="2642"/>
      <c r="Z351" s="2642"/>
      <c r="AA351" s="2642"/>
      <c r="AB351" s="2642"/>
      <c r="AC351" s="2642"/>
      <c r="AD351" s="2642"/>
      <c r="AE351" s="2642"/>
      <c r="AF351" s="2581"/>
    </row>
    <row r="352" spans="2:32" s="2461" customFormat="1" ht="13.5" thickBot="1" x14ac:dyDescent="0.25">
      <c r="B352" s="3554"/>
      <c r="C352" s="3551"/>
      <c r="D352" s="3551"/>
      <c r="E352" s="3551"/>
      <c r="F352" s="3551"/>
      <c r="G352" s="2646"/>
      <c r="H352" s="2646"/>
      <c r="I352" s="2646"/>
      <c r="J352" s="2646"/>
      <c r="K352" s="2646"/>
      <c r="L352" s="2646"/>
      <c r="M352" s="2646"/>
      <c r="N352" s="2646"/>
      <c r="O352" s="2646"/>
      <c r="P352" s="2646"/>
      <c r="Q352" s="2646"/>
      <c r="R352" s="2646"/>
      <c r="S352" s="2646"/>
      <c r="T352" s="2646"/>
      <c r="U352" s="2646"/>
      <c r="V352" s="2646"/>
      <c r="W352" s="2646"/>
      <c r="X352" s="2646"/>
      <c r="Y352" s="2646"/>
      <c r="Z352" s="2646"/>
      <c r="AA352" s="2646"/>
      <c r="AB352" s="2646"/>
      <c r="AC352" s="2646"/>
      <c r="AD352" s="2646"/>
      <c r="AE352" s="2646"/>
      <c r="AF352" s="2586"/>
    </row>
    <row r="353" spans="2:32" s="2461" customFormat="1" x14ac:dyDescent="0.2">
      <c r="B353" s="3566" t="str">
        <f>+B335</f>
        <v>.</v>
      </c>
      <c r="I353" s="2888"/>
    </row>
    <row r="354" spans="2:32" s="2461" customFormat="1" ht="13.5" thickBot="1" x14ac:dyDescent="0.25">
      <c r="B354" s="2544"/>
      <c r="I354" s="2888"/>
    </row>
    <row r="355" spans="2:32" s="2461" customFormat="1" ht="20.25" x14ac:dyDescent="0.2">
      <c r="B355" s="3616" t="s">
        <v>5124</v>
      </c>
      <c r="C355" s="3617"/>
      <c r="D355" s="3617"/>
      <c r="E355" s="3617"/>
      <c r="F355" s="3617"/>
      <c r="G355" s="3617"/>
      <c r="H355" s="3617"/>
      <c r="I355" s="3617"/>
      <c r="J355" s="3617"/>
      <c r="K355" s="3617"/>
      <c r="L355" s="3617"/>
      <c r="M355" s="3617"/>
      <c r="N355" s="3617"/>
      <c r="O355" s="3617"/>
      <c r="P355" s="3617"/>
      <c r="Q355" s="3617"/>
      <c r="R355" s="3617"/>
      <c r="S355" s="3617"/>
      <c r="T355" s="3617"/>
      <c r="U355" s="3617"/>
      <c r="V355" s="3617"/>
      <c r="W355" s="3617"/>
      <c r="X355" s="3617"/>
      <c r="Y355" s="3617"/>
      <c r="Z355" s="3617"/>
      <c r="AA355" s="3617"/>
      <c r="AB355" s="3617"/>
      <c r="AC355" s="3617"/>
      <c r="AD355" s="3617"/>
      <c r="AE355" s="3617"/>
      <c r="AF355" s="3618"/>
    </row>
    <row r="356" spans="2:32" s="2461" customFormat="1" x14ac:dyDescent="0.2">
      <c r="B356" s="3549"/>
      <c r="C356" s="3550"/>
      <c r="D356" s="3550"/>
      <c r="E356" s="3550"/>
      <c r="F356" s="3550"/>
      <c r="G356" s="2580"/>
      <c r="H356" s="2580"/>
      <c r="I356" s="2580"/>
      <c r="J356" s="2580"/>
      <c r="K356" s="2580"/>
      <c r="L356" s="2580"/>
      <c r="M356" s="2580"/>
      <c r="N356" s="2580"/>
      <c r="O356" s="2580"/>
      <c r="P356" s="2580"/>
      <c r="Q356" s="2580"/>
      <c r="R356" s="2580"/>
      <c r="S356" s="2580"/>
      <c r="T356" s="2580"/>
      <c r="U356" s="2580"/>
      <c r="V356" s="2580"/>
      <c r="W356" s="2580"/>
      <c r="X356" s="2580"/>
      <c r="Y356" s="2580"/>
      <c r="Z356" s="2580"/>
      <c r="AA356" s="2580"/>
      <c r="AB356" s="2580"/>
      <c r="AC356" s="2580"/>
      <c r="AD356" s="2580"/>
      <c r="AE356" s="2580"/>
      <c r="AF356" s="2581"/>
    </row>
    <row r="357" spans="2:32" s="2461" customFormat="1" x14ac:dyDescent="0.2">
      <c r="B357" s="2644" t="s">
        <v>5144</v>
      </c>
      <c r="C357" s="3550"/>
      <c r="D357" s="3674" t="s">
        <v>6550</v>
      </c>
      <c r="E357" s="3674"/>
      <c r="F357" s="3674"/>
      <c r="G357" s="2580"/>
      <c r="H357" s="2580"/>
      <c r="I357" s="2580"/>
      <c r="J357" s="2580"/>
      <c r="K357" s="2580"/>
      <c r="L357" s="2580"/>
      <c r="M357" s="2580"/>
      <c r="N357" s="2580"/>
      <c r="O357" s="2580"/>
      <c r="P357" s="2580"/>
      <c r="Q357" s="2580"/>
      <c r="R357" s="2580"/>
      <c r="S357" s="2580"/>
      <c r="T357" s="2580"/>
      <c r="U357" s="2580"/>
      <c r="V357" s="2580"/>
      <c r="W357" s="2580"/>
      <c r="X357" s="2580"/>
      <c r="Y357" s="2580"/>
      <c r="Z357" s="2580"/>
      <c r="AA357" s="2580"/>
      <c r="AB357" s="2580"/>
      <c r="AC357" s="2580"/>
      <c r="AD357" s="2580"/>
      <c r="AE357" s="2580"/>
      <c r="AF357" s="2581"/>
    </row>
    <row r="358" spans="2:32" s="2461" customFormat="1" x14ac:dyDescent="0.2">
      <c r="B358" s="3675" t="s">
        <v>5127</v>
      </c>
      <c r="C358" s="3676"/>
      <c r="D358" s="4572">
        <v>41659</v>
      </c>
      <c r="E358" s="4572"/>
      <c r="F358" s="4572"/>
      <c r="G358" s="2642"/>
      <c r="H358" s="2580"/>
      <c r="I358" s="2580"/>
      <c r="J358" s="2580"/>
      <c r="K358" s="2580"/>
      <c r="L358" s="2580"/>
      <c r="M358" s="2580"/>
      <c r="N358" s="2580"/>
      <c r="O358" s="2580"/>
      <c r="P358" s="2580"/>
      <c r="Q358" s="2580"/>
      <c r="R358" s="2580"/>
      <c r="S358" s="2580"/>
      <c r="T358" s="2580"/>
      <c r="U358" s="2580"/>
      <c r="V358" s="2580"/>
      <c r="W358" s="2580"/>
      <c r="X358" s="2580"/>
      <c r="Y358" s="2580"/>
      <c r="Z358" s="2580"/>
      <c r="AA358" s="2580"/>
      <c r="AB358" s="2580"/>
      <c r="AC358" s="2580"/>
      <c r="AD358" s="2580"/>
      <c r="AE358" s="2580"/>
      <c r="AF358" s="2581"/>
    </row>
    <row r="359" spans="2:32" s="2461" customFormat="1" x14ac:dyDescent="0.2">
      <c r="B359" s="3620" t="s">
        <v>5125</v>
      </c>
      <c r="C359" s="3621"/>
      <c r="D359" s="4571">
        <v>41665</v>
      </c>
      <c r="E359" s="4571"/>
      <c r="F359" s="4571"/>
      <c r="G359" s="2580"/>
      <c r="H359" s="2580"/>
      <c r="I359" s="2580"/>
      <c r="J359" s="2580"/>
      <c r="K359" s="2580"/>
      <c r="L359" s="2580"/>
      <c r="M359" s="2580"/>
      <c r="N359" s="2580"/>
      <c r="O359" s="2580"/>
      <c r="P359" s="2580"/>
      <c r="Q359" s="2580"/>
      <c r="R359" s="2580"/>
      <c r="S359" s="2580"/>
      <c r="T359" s="2580"/>
      <c r="U359" s="2580"/>
      <c r="V359" s="2580"/>
      <c r="W359" s="2580"/>
      <c r="X359" s="2580"/>
      <c r="Y359" s="2580"/>
      <c r="Z359" s="2580"/>
      <c r="AA359" s="2580"/>
      <c r="AB359" s="2580"/>
      <c r="AC359" s="2580"/>
      <c r="AD359" s="2580"/>
      <c r="AE359" s="2580"/>
      <c r="AF359" s="2581"/>
    </row>
    <row r="360" spans="2:32" s="2461" customFormat="1" ht="13.5" thickBot="1" x14ac:dyDescent="0.25">
      <c r="B360" s="3549"/>
      <c r="C360" s="3550"/>
      <c r="D360" s="3550"/>
      <c r="E360" s="3550"/>
      <c r="F360" s="3550"/>
      <c r="G360" s="2580"/>
      <c r="H360" s="2580"/>
      <c r="I360" s="2580"/>
      <c r="J360" s="2580"/>
      <c r="K360" s="2580"/>
      <c r="L360" s="2580"/>
      <c r="M360" s="2580"/>
      <c r="N360" s="2580"/>
      <c r="O360" s="2580"/>
      <c r="P360" s="2580"/>
      <c r="Q360" s="2580"/>
      <c r="R360" s="2580"/>
      <c r="S360" s="2580"/>
      <c r="T360" s="2580"/>
      <c r="U360" s="2580"/>
      <c r="V360" s="2580"/>
      <c r="W360" s="2580"/>
      <c r="X360" s="2580"/>
      <c r="Y360" s="2580"/>
      <c r="Z360" s="2580"/>
      <c r="AA360" s="2580"/>
      <c r="AB360" s="2580"/>
      <c r="AC360" s="2580"/>
      <c r="AD360" s="2580"/>
      <c r="AE360" s="2580"/>
      <c r="AF360" s="2581"/>
    </row>
    <row r="361" spans="2:32" s="2461" customFormat="1" ht="90" customHeight="1" thickBot="1" x14ac:dyDescent="0.25">
      <c r="B361" s="3633" t="s">
        <v>5126</v>
      </c>
      <c r="C361" s="3677"/>
      <c r="D361" s="3623" t="s">
        <v>6551</v>
      </c>
      <c r="E361" s="3624"/>
      <c r="F361" s="3624"/>
      <c r="G361" s="3624"/>
      <c r="H361" s="3624"/>
      <c r="I361" s="3624"/>
      <c r="J361" s="3624"/>
      <c r="K361" s="3624"/>
      <c r="L361" s="3624"/>
      <c r="M361" s="3624"/>
      <c r="N361" s="3624"/>
      <c r="O361" s="3624"/>
      <c r="P361" s="3624"/>
      <c r="Q361" s="3625"/>
      <c r="R361" s="2580"/>
      <c r="S361" s="2580"/>
      <c r="T361" s="2580"/>
      <c r="U361" s="2580"/>
      <c r="V361" s="2580"/>
      <c r="W361" s="2580"/>
      <c r="X361" s="2580"/>
      <c r="Y361" s="2580"/>
      <c r="Z361" s="2580"/>
      <c r="AA361" s="2580"/>
      <c r="AB361" s="2580"/>
      <c r="AC361" s="2580"/>
      <c r="AD361" s="2580"/>
      <c r="AE361" s="2580"/>
      <c r="AF361" s="2581"/>
    </row>
    <row r="362" spans="2:32" s="2461" customFormat="1" ht="13.5" thickBot="1" x14ac:dyDescent="0.25">
      <c r="B362" s="3549"/>
      <c r="C362" s="3550"/>
      <c r="D362" s="3550"/>
      <c r="E362" s="3550"/>
      <c r="F362" s="3550"/>
      <c r="G362" s="2580"/>
      <c r="H362" s="2580"/>
      <c r="I362" s="2580"/>
      <c r="J362" s="2580"/>
      <c r="K362" s="2580"/>
      <c r="L362" s="2580"/>
      <c r="M362" s="2580"/>
      <c r="N362" s="2580"/>
      <c r="O362" s="2580"/>
      <c r="P362" s="2580"/>
      <c r="Q362" s="2580"/>
      <c r="R362" s="2646"/>
      <c r="S362" s="2580"/>
      <c r="T362" s="2580"/>
      <c r="U362" s="2580"/>
      <c r="V362" s="2580"/>
      <c r="W362" s="2580"/>
      <c r="X362" s="2580"/>
      <c r="Y362" s="2580"/>
      <c r="Z362" s="2580"/>
      <c r="AA362" s="2580"/>
      <c r="AB362" s="2580"/>
      <c r="AC362" s="2580"/>
      <c r="AD362" s="2580"/>
      <c r="AE362" s="2580"/>
      <c r="AF362" s="2581"/>
    </row>
    <row r="363" spans="2:32" s="2461" customFormat="1" ht="13.5" thickBot="1" x14ac:dyDescent="0.25">
      <c r="B363" s="3678" t="s">
        <v>5128</v>
      </c>
      <c r="C363" s="3679"/>
      <c r="D363" s="3630" t="s">
        <v>5129</v>
      </c>
      <c r="E363" s="3682" t="s">
        <v>224</v>
      </c>
      <c r="F363" s="3683"/>
      <c r="G363" s="3683"/>
      <c r="H363" s="3683"/>
      <c r="I363" s="3683"/>
      <c r="J363" s="3683"/>
      <c r="K363" s="3683"/>
      <c r="L363" s="3683"/>
      <c r="M363" s="3683"/>
      <c r="N363" s="3683"/>
      <c r="O363" s="3683"/>
      <c r="P363" s="3684"/>
      <c r="Q363" s="3685" t="s">
        <v>340</v>
      </c>
      <c r="R363" s="3686"/>
      <c r="S363" s="3687"/>
      <c r="T363" s="3687"/>
      <c r="U363" s="3687"/>
      <c r="V363" s="3687"/>
      <c r="W363" s="3687"/>
      <c r="X363" s="3687"/>
      <c r="Y363" s="3688"/>
      <c r="Z363" s="3685" t="s">
        <v>225</v>
      </c>
      <c r="AA363" s="3687"/>
      <c r="AB363" s="3688"/>
      <c r="AC363" s="3689" t="s">
        <v>5048</v>
      </c>
      <c r="AD363" s="3690"/>
      <c r="AE363" s="3691"/>
      <c r="AF363" s="2581"/>
    </row>
    <row r="364" spans="2:32" s="2461" customFormat="1" ht="13.5" thickBot="1" x14ac:dyDescent="0.25">
      <c r="B364" s="3680"/>
      <c r="C364" s="3681"/>
      <c r="D364" s="3630"/>
      <c r="E364" s="3630" t="s">
        <v>5066</v>
      </c>
      <c r="F364" s="3630" t="s">
        <v>5067</v>
      </c>
      <c r="G364" s="3631" t="s">
        <v>5069</v>
      </c>
      <c r="H364" s="3631" t="s">
        <v>5130</v>
      </c>
      <c r="I364" s="3671" t="s">
        <v>5131</v>
      </c>
      <c r="J364" s="3671" t="s">
        <v>5132</v>
      </c>
      <c r="K364" s="3671" t="s">
        <v>5072</v>
      </c>
      <c r="L364" s="3671"/>
      <c r="M364" s="3671" t="s">
        <v>5133</v>
      </c>
      <c r="N364" s="3671" t="s">
        <v>5134</v>
      </c>
      <c r="O364" s="3671" t="s">
        <v>5135</v>
      </c>
      <c r="P364" s="3671" t="s">
        <v>5136</v>
      </c>
      <c r="Q364" s="3627" t="s">
        <v>5078</v>
      </c>
      <c r="R364" s="3627" t="s">
        <v>5079</v>
      </c>
      <c r="S364" s="3627" t="s">
        <v>5080</v>
      </c>
      <c r="T364" s="3627" t="s">
        <v>5137</v>
      </c>
      <c r="U364" s="3627" t="s">
        <v>5138</v>
      </c>
      <c r="V364" s="3627" t="s">
        <v>5083</v>
      </c>
      <c r="W364" s="3627" t="s">
        <v>5085</v>
      </c>
      <c r="X364" s="3631" t="s">
        <v>5139</v>
      </c>
      <c r="Y364" s="3631" t="s">
        <v>5140</v>
      </c>
      <c r="Z364" s="3627" t="s">
        <v>5141</v>
      </c>
      <c r="AA364" s="3627" t="s">
        <v>5142</v>
      </c>
      <c r="AB364" s="3627" t="s">
        <v>5143</v>
      </c>
      <c r="AC364" s="3627" t="s">
        <v>1162</v>
      </c>
      <c r="AD364" s="3627" t="s">
        <v>5049</v>
      </c>
      <c r="AE364" s="3627" t="s">
        <v>5050</v>
      </c>
      <c r="AF364" s="2581"/>
    </row>
    <row r="365" spans="2:32" s="2461" customFormat="1" ht="13.5" thickBot="1" x14ac:dyDescent="0.25">
      <c r="B365" s="3680"/>
      <c r="C365" s="3681"/>
      <c r="D365" s="3627"/>
      <c r="E365" s="3627"/>
      <c r="F365" s="3627"/>
      <c r="G365" s="3632"/>
      <c r="H365" s="3632"/>
      <c r="I365" s="3631"/>
      <c r="J365" s="3631"/>
      <c r="K365" s="3552" t="s">
        <v>5092</v>
      </c>
      <c r="L365" s="3553" t="s">
        <v>2809</v>
      </c>
      <c r="M365" s="3631"/>
      <c r="N365" s="3631"/>
      <c r="O365" s="3631"/>
      <c r="P365" s="3631"/>
      <c r="Q365" s="3628"/>
      <c r="R365" s="3628"/>
      <c r="S365" s="3628"/>
      <c r="T365" s="3628"/>
      <c r="U365" s="3628"/>
      <c r="V365" s="3628"/>
      <c r="W365" s="3628"/>
      <c r="X365" s="3632"/>
      <c r="Y365" s="3632"/>
      <c r="Z365" s="3628"/>
      <c r="AA365" s="3628"/>
      <c r="AB365" s="3628"/>
      <c r="AC365" s="3628"/>
      <c r="AD365" s="3628"/>
      <c r="AE365" s="3628"/>
      <c r="AF365" s="2581"/>
    </row>
    <row r="366" spans="2:32" s="2461" customFormat="1" ht="13.5" thickBot="1" x14ac:dyDescent="0.25">
      <c r="B366" s="3697" t="s">
        <v>6552</v>
      </c>
      <c r="C366" s="4497"/>
      <c r="D366" s="3182" t="s">
        <v>6553</v>
      </c>
      <c r="E366" s="3163"/>
      <c r="F366" s="3183"/>
      <c r="G366" s="3454"/>
      <c r="H366" s="3454"/>
      <c r="I366" s="3163"/>
      <c r="J366" s="3163"/>
      <c r="K366" s="3183"/>
      <c r="L366" s="3454"/>
      <c r="M366" s="3163"/>
      <c r="N366" s="3163"/>
      <c r="O366" s="3163"/>
      <c r="P366" s="3163"/>
      <c r="Q366" s="3163"/>
      <c r="R366" s="3183"/>
      <c r="S366" s="3183"/>
      <c r="T366" s="3163"/>
      <c r="U366" s="3163"/>
      <c r="V366" s="3183"/>
      <c r="W366" s="3183"/>
      <c r="X366" s="3163"/>
      <c r="Y366" s="3163"/>
      <c r="Z366" s="3183"/>
      <c r="AA366" s="3163"/>
      <c r="AB366" s="3163"/>
      <c r="AC366" s="3456"/>
      <c r="AD366" s="3456"/>
      <c r="AE366" s="3456"/>
      <c r="AF366" s="2581"/>
    </row>
    <row r="367" spans="2:32" s="2461" customFormat="1" x14ac:dyDescent="0.2">
      <c r="B367" s="2645"/>
      <c r="C367" s="2575"/>
      <c r="D367" s="2575"/>
      <c r="E367" s="2575"/>
      <c r="F367" s="2575"/>
      <c r="G367" s="2576"/>
      <c r="H367" s="2576"/>
      <c r="I367" s="2576"/>
      <c r="J367" s="2576"/>
      <c r="K367" s="2575"/>
      <c r="L367" s="2576"/>
      <c r="M367" s="2576"/>
      <c r="N367" s="2576"/>
      <c r="O367" s="2576"/>
      <c r="P367" s="2576"/>
      <c r="Q367" s="2642"/>
      <c r="R367" s="2642"/>
      <c r="S367" s="2642"/>
      <c r="T367" s="2642"/>
      <c r="U367" s="2642"/>
      <c r="V367" s="2642"/>
      <c r="W367" s="2642"/>
      <c r="X367" s="2642"/>
      <c r="Y367" s="2642"/>
      <c r="Z367" s="2642"/>
      <c r="AA367" s="2642"/>
      <c r="AB367" s="2642"/>
      <c r="AC367" s="2642"/>
      <c r="AD367" s="2642"/>
      <c r="AE367" s="2642"/>
      <c r="AF367" s="2581"/>
    </row>
    <row r="368" spans="2:32" s="2461" customFormat="1" x14ac:dyDescent="0.2">
      <c r="B368" s="3661" t="s">
        <v>5051</v>
      </c>
      <c r="C368" s="3662"/>
      <c r="D368" s="3663" t="s">
        <v>1882</v>
      </c>
      <c r="E368" s="3663"/>
      <c r="F368" s="3663"/>
      <c r="G368" s="3663"/>
      <c r="H368" s="3663"/>
      <c r="I368" s="2643"/>
      <c r="J368" s="2643"/>
      <c r="K368" s="2643"/>
      <c r="L368" s="2643"/>
      <c r="M368" s="2643"/>
      <c r="N368" s="2643"/>
      <c r="O368" s="2643"/>
      <c r="P368" s="2643"/>
      <c r="Q368" s="2642"/>
      <c r="R368" s="2642"/>
      <c r="S368" s="2642"/>
      <c r="T368" s="2642"/>
      <c r="U368" s="2642"/>
      <c r="V368" s="2642"/>
      <c r="W368" s="2642"/>
      <c r="X368" s="2642"/>
      <c r="Y368" s="2642"/>
      <c r="Z368" s="2642"/>
      <c r="AA368" s="2642"/>
      <c r="AB368" s="2642"/>
      <c r="AC368" s="2642"/>
      <c r="AD368" s="2642"/>
      <c r="AE368" s="2642"/>
      <c r="AF368" s="2581"/>
    </row>
    <row r="369" spans="2:32" s="2461" customFormat="1" x14ac:dyDescent="0.2">
      <c r="B369" s="3661" t="s">
        <v>5052</v>
      </c>
      <c r="C369" s="3662"/>
      <c r="D369" s="3663" t="s">
        <v>1882</v>
      </c>
      <c r="E369" s="3663"/>
      <c r="F369" s="3663"/>
      <c r="G369" s="3663"/>
      <c r="H369" s="3663"/>
      <c r="I369" s="2643"/>
      <c r="J369" s="2643"/>
      <c r="K369" s="2643"/>
      <c r="L369" s="2643"/>
      <c r="M369" s="2643"/>
      <c r="N369" s="2643"/>
      <c r="O369" s="2643"/>
      <c r="P369" s="2643"/>
      <c r="Q369" s="2642"/>
      <c r="R369" s="2642"/>
      <c r="S369" s="2642"/>
      <c r="T369" s="2642"/>
      <c r="U369" s="2642"/>
      <c r="V369" s="2642"/>
      <c r="W369" s="2642"/>
      <c r="X369" s="2642"/>
      <c r="Y369" s="2642"/>
      <c r="Z369" s="2642"/>
      <c r="AA369" s="2642"/>
      <c r="AB369" s="2642"/>
      <c r="AC369" s="2642"/>
      <c r="AD369" s="2642"/>
      <c r="AE369" s="2642"/>
      <c r="AF369" s="2581"/>
    </row>
    <row r="370" spans="2:32" s="2461" customFormat="1" ht="13.5" thickBot="1" x14ac:dyDescent="0.25">
      <c r="B370" s="3554"/>
      <c r="C370" s="3551"/>
      <c r="D370" s="3551"/>
      <c r="E370" s="3551"/>
      <c r="F370" s="3551"/>
      <c r="G370" s="2646"/>
      <c r="H370" s="2646"/>
      <c r="I370" s="2646"/>
      <c r="J370" s="2646"/>
      <c r="K370" s="2646"/>
      <c r="L370" s="2646"/>
      <c r="M370" s="2646"/>
      <c r="N370" s="2646"/>
      <c r="O370" s="2646"/>
      <c r="P370" s="2646"/>
      <c r="Q370" s="2646"/>
      <c r="R370" s="2646"/>
      <c r="S370" s="2646"/>
      <c r="T370" s="2646"/>
      <c r="U370" s="2646"/>
      <c r="V370" s="2646"/>
      <c r="W370" s="2646"/>
      <c r="X370" s="2646"/>
      <c r="Y370" s="2646"/>
      <c r="Z370" s="2646"/>
      <c r="AA370" s="2646"/>
      <c r="AB370" s="2646"/>
      <c r="AC370" s="2646"/>
      <c r="AD370" s="2646"/>
      <c r="AE370" s="2646"/>
      <c r="AF370" s="2586"/>
    </row>
    <row r="371" spans="2:32" s="2461" customFormat="1" x14ac:dyDescent="0.2">
      <c r="B371" s="3566" t="str">
        <f>+B353</f>
        <v>.</v>
      </c>
      <c r="I371" s="2888"/>
    </row>
    <row r="372" spans="2:32" s="2461" customFormat="1" ht="13.5" thickBot="1" x14ac:dyDescent="0.25">
      <c r="B372" s="2544"/>
      <c r="I372" s="2888"/>
    </row>
    <row r="373" spans="2:32" s="2461" customFormat="1" ht="20.25" x14ac:dyDescent="0.2">
      <c r="B373" s="3616" t="s">
        <v>5124</v>
      </c>
      <c r="C373" s="3617"/>
      <c r="D373" s="3617"/>
      <c r="E373" s="3617"/>
      <c r="F373" s="3617"/>
      <c r="G373" s="3617"/>
      <c r="H373" s="3617"/>
      <c r="I373" s="3617"/>
      <c r="J373" s="3617"/>
      <c r="K373" s="3617"/>
      <c r="L373" s="3617"/>
      <c r="M373" s="3617"/>
      <c r="N373" s="3617"/>
      <c r="O373" s="3617"/>
      <c r="P373" s="3617"/>
      <c r="Q373" s="3617"/>
      <c r="R373" s="3617"/>
      <c r="S373" s="3617"/>
      <c r="T373" s="3617"/>
      <c r="U373" s="3617"/>
      <c r="V373" s="3617"/>
      <c r="W373" s="3617"/>
      <c r="X373" s="3617"/>
      <c r="Y373" s="3617"/>
      <c r="Z373" s="3617"/>
      <c r="AA373" s="3617"/>
      <c r="AB373" s="3617"/>
      <c r="AC373" s="3617"/>
      <c r="AD373" s="3617"/>
      <c r="AE373" s="3617"/>
      <c r="AF373" s="3618"/>
    </row>
    <row r="374" spans="2:32" s="2461" customFormat="1" x14ac:dyDescent="0.2">
      <c r="B374" s="3549"/>
      <c r="C374" s="3550"/>
      <c r="D374" s="3550"/>
      <c r="E374" s="3550"/>
      <c r="F374" s="3550"/>
      <c r="G374" s="2580"/>
      <c r="H374" s="2580"/>
      <c r="I374" s="2580"/>
      <c r="J374" s="2580"/>
      <c r="K374" s="2580"/>
      <c r="L374" s="2580"/>
      <c r="M374" s="2580"/>
      <c r="N374" s="2580"/>
      <c r="O374" s="2580"/>
      <c r="P374" s="2580"/>
      <c r="Q374" s="2580"/>
      <c r="R374" s="2580"/>
      <c r="S374" s="2580"/>
      <c r="T374" s="2580"/>
      <c r="U374" s="2580"/>
      <c r="V374" s="2580"/>
      <c r="W374" s="2580"/>
      <c r="X374" s="2580"/>
      <c r="Y374" s="2580"/>
      <c r="Z374" s="2580"/>
      <c r="AA374" s="2580"/>
      <c r="AB374" s="2580"/>
      <c r="AC374" s="2580"/>
      <c r="AD374" s="2580"/>
      <c r="AE374" s="2580"/>
      <c r="AF374" s="2581"/>
    </row>
    <row r="375" spans="2:32" s="2461" customFormat="1" x14ac:dyDescent="0.2">
      <c r="B375" s="2644" t="s">
        <v>5144</v>
      </c>
      <c r="C375" s="3550"/>
      <c r="D375" s="3674" t="s">
        <v>6533</v>
      </c>
      <c r="E375" s="3674"/>
      <c r="F375" s="3674"/>
      <c r="G375" s="2580"/>
      <c r="H375" s="2580"/>
      <c r="I375" s="2580"/>
      <c r="J375" s="2580"/>
      <c r="K375" s="2580"/>
      <c r="L375" s="2580"/>
      <c r="M375" s="2580"/>
      <c r="N375" s="2580"/>
      <c r="O375" s="2580"/>
      <c r="P375" s="2580"/>
      <c r="Q375" s="2580"/>
      <c r="R375" s="2580"/>
      <c r="S375" s="2580"/>
      <c r="T375" s="2580"/>
      <c r="U375" s="2580"/>
      <c r="V375" s="2580"/>
      <c r="W375" s="2580"/>
      <c r="X375" s="2580"/>
      <c r="Y375" s="2580"/>
      <c r="Z375" s="2580"/>
      <c r="AA375" s="2580"/>
      <c r="AB375" s="2580"/>
      <c r="AC375" s="2580"/>
      <c r="AD375" s="2580"/>
      <c r="AE375" s="2580"/>
      <c r="AF375" s="2581"/>
    </row>
    <row r="376" spans="2:32" s="2461" customFormat="1" x14ac:dyDescent="0.2">
      <c r="B376" s="3675" t="s">
        <v>5127</v>
      </c>
      <c r="C376" s="3676"/>
      <c r="D376" s="4572">
        <v>41659</v>
      </c>
      <c r="E376" s="4572"/>
      <c r="F376" s="4572"/>
      <c r="G376" s="2642"/>
      <c r="H376" s="2580"/>
      <c r="I376" s="2580"/>
      <c r="J376" s="2580"/>
      <c r="K376" s="2580"/>
      <c r="L376" s="2580"/>
      <c r="M376" s="2580"/>
      <c r="N376" s="2580"/>
      <c r="O376" s="2580"/>
      <c r="P376" s="2580"/>
      <c r="Q376" s="2580"/>
      <c r="R376" s="2580"/>
      <c r="S376" s="2580"/>
      <c r="T376" s="2580"/>
      <c r="U376" s="2580"/>
      <c r="V376" s="2580"/>
      <c r="W376" s="2580"/>
      <c r="X376" s="2580"/>
      <c r="Y376" s="2580"/>
      <c r="Z376" s="2580"/>
      <c r="AA376" s="2580"/>
      <c r="AB376" s="2580"/>
      <c r="AC376" s="2580"/>
      <c r="AD376" s="2580"/>
      <c r="AE376" s="2580"/>
      <c r="AF376" s="2581"/>
    </row>
    <row r="377" spans="2:32" s="2461" customFormat="1" x14ac:dyDescent="0.2">
      <c r="B377" s="3620" t="s">
        <v>5125</v>
      </c>
      <c r="C377" s="3621"/>
      <c r="D377" s="4571">
        <v>41665</v>
      </c>
      <c r="E377" s="4571"/>
      <c r="F377" s="4571"/>
      <c r="G377" s="2580"/>
      <c r="H377" s="2580"/>
      <c r="I377" s="2580"/>
      <c r="J377" s="2580"/>
      <c r="K377" s="2580"/>
      <c r="L377" s="2580"/>
      <c r="M377" s="2580"/>
      <c r="N377" s="2580"/>
      <c r="O377" s="2580"/>
      <c r="P377" s="2580"/>
      <c r="Q377" s="2580"/>
      <c r="R377" s="2580"/>
      <c r="S377" s="2580"/>
      <c r="T377" s="2580"/>
      <c r="U377" s="2580"/>
      <c r="V377" s="2580"/>
      <c r="W377" s="2580"/>
      <c r="X377" s="2580"/>
      <c r="Y377" s="2580"/>
      <c r="Z377" s="2580"/>
      <c r="AA377" s="2580"/>
      <c r="AB377" s="2580"/>
      <c r="AC377" s="2580"/>
      <c r="AD377" s="2580"/>
      <c r="AE377" s="2580"/>
      <c r="AF377" s="2581"/>
    </row>
    <row r="378" spans="2:32" s="2461" customFormat="1" ht="13.5" thickBot="1" x14ac:dyDescent="0.25">
      <c r="B378" s="3549"/>
      <c r="C378" s="3550"/>
      <c r="D378" s="3550"/>
      <c r="E378" s="3550"/>
      <c r="F378" s="3550"/>
      <c r="G378" s="2580"/>
      <c r="H378" s="2580"/>
      <c r="I378" s="2580"/>
      <c r="J378" s="2580"/>
      <c r="K378" s="2580"/>
      <c r="L378" s="2580"/>
      <c r="M378" s="2580"/>
      <c r="N378" s="2580"/>
      <c r="O378" s="2580"/>
      <c r="P378" s="2580"/>
      <c r="Q378" s="2580"/>
      <c r="R378" s="2580"/>
      <c r="S378" s="2580"/>
      <c r="T378" s="2580"/>
      <c r="U378" s="2580"/>
      <c r="V378" s="2580"/>
      <c r="W378" s="2580"/>
      <c r="X378" s="2580"/>
      <c r="Y378" s="2580"/>
      <c r="Z378" s="2580"/>
      <c r="AA378" s="2580"/>
      <c r="AB378" s="2580"/>
      <c r="AC378" s="2580"/>
      <c r="AD378" s="2580"/>
      <c r="AE378" s="2580"/>
      <c r="AF378" s="2581"/>
    </row>
    <row r="379" spans="2:32" s="2461" customFormat="1" ht="66" customHeight="1" thickBot="1" x14ac:dyDescent="0.25">
      <c r="B379" s="3633" t="s">
        <v>5126</v>
      </c>
      <c r="C379" s="3677"/>
      <c r="D379" s="3623" t="s">
        <v>6534</v>
      </c>
      <c r="E379" s="3624"/>
      <c r="F379" s="3624"/>
      <c r="G379" s="3624"/>
      <c r="H379" s="3624"/>
      <c r="I379" s="3624"/>
      <c r="J379" s="3624"/>
      <c r="K379" s="3624"/>
      <c r="L379" s="3624"/>
      <c r="M379" s="3624"/>
      <c r="N379" s="3624"/>
      <c r="O379" s="3624"/>
      <c r="P379" s="3624"/>
      <c r="Q379" s="3625"/>
      <c r="R379" s="2580"/>
      <c r="S379" s="2580"/>
      <c r="T379" s="2580"/>
      <c r="U379" s="2580"/>
      <c r="V379" s="2580"/>
      <c r="W379" s="2580"/>
      <c r="X379" s="2580"/>
      <c r="Y379" s="2580"/>
      <c r="Z379" s="2580"/>
      <c r="AA379" s="2580"/>
      <c r="AB379" s="2580"/>
      <c r="AC379" s="2580"/>
      <c r="AD379" s="2580"/>
      <c r="AE379" s="2580"/>
      <c r="AF379" s="2581"/>
    </row>
    <row r="380" spans="2:32" s="2461" customFormat="1" ht="12.75" customHeight="1" thickBot="1" x14ac:dyDescent="0.25">
      <c r="B380" s="3549"/>
      <c r="C380" s="3550"/>
      <c r="D380" s="3550"/>
      <c r="E380" s="3550"/>
      <c r="F380" s="3550"/>
      <c r="G380" s="2580"/>
      <c r="H380" s="2580"/>
      <c r="I380" s="2580"/>
      <c r="J380" s="2580"/>
      <c r="K380" s="2580"/>
      <c r="L380" s="2580"/>
      <c r="M380" s="2580"/>
      <c r="N380" s="2580"/>
      <c r="O380" s="2580"/>
      <c r="P380" s="2580"/>
      <c r="Q380" s="2580"/>
      <c r="R380" s="2646"/>
      <c r="S380" s="2580"/>
      <c r="T380" s="2580"/>
      <c r="U380" s="2580"/>
      <c r="V380" s="2580"/>
      <c r="W380" s="2580"/>
      <c r="X380" s="2580"/>
      <c r="Y380" s="2580"/>
      <c r="Z380" s="2580"/>
      <c r="AA380" s="2580"/>
      <c r="AB380" s="2580"/>
      <c r="AC380" s="2580"/>
      <c r="AD380" s="2580"/>
      <c r="AE380" s="2580"/>
      <c r="AF380" s="2581"/>
    </row>
    <row r="381" spans="2:32" s="2461" customFormat="1" ht="13.5" thickBot="1" x14ac:dyDescent="0.25">
      <c r="B381" s="3678" t="s">
        <v>5128</v>
      </c>
      <c r="C381" s="3679"/>
      <c r="D381" s="3630" t="s">
        <v>5129</v>
      </c>
      <c r="E381" s="3682" t="s">
        <v>224</v>
      </c>
      <c r="F381" s="3683"/>
      <c r="G381" s="3683"/>
      <c r="H381" s="3683"/>
      <c r="I381" s="3683"/>
      <c r="J381" s="3683"/>
      <c r="K381" s="3683"/>
      <c r="L381" s="3683"/>
      <c r="M381" s="3683"/>
      <c r="N381" s="3683"/>
      <c r="O381" s="3683"/>
      <c r="P381" s="3684"/>
      <c r="Q381" s="3685" t="s">
        <v>340</v>
      </c>
      <c r="R381" s="3686"/>
      <c r="S381" s="3687"/>
      <c r="T381" s="3687"/>
      <c r="U381" s="3687"/>
      <c r="V381" s="3687"/>
      <c r="W381" s="3687"/>
      <c r="X381" s="3687"/>
      <c r="Y381" s="3688"/>
      <c r="Z381" s="3685" t="s">
        <v>225</v>
      </c>
      <c r="AA381" s="3687"/>
      <c r="AB381" s="3688"/>
      <c r="AC381" s="3689" t="s">
        <v>5048</v>
      </c>
      <c r="AD381" s="3690"/>
      <c r="AE381" s="3691"/>
      <c r="AF381" s="2581"/>
    </row>
    <row r="382" spans="2:32" s="2461" customFormat="1" ht="13.5" customHeight="1" thickBot="1" x14ac:dyDescent="0.25">
      <c r="B382" s="3680"/>
      <c r="C382" s="3681"/>
      <c r="D382" s="3630"/>
      <c r="E382" s="3630" t="s">
        <v>5066</v>
      </c>
      <c r="F382" s="3630" t="s">
        <v>5067</v>
      </c>
      <c r="G382" s="3631" t="s">
        <v>5069</v>
      </c>
      <c r="H382" s="3631" t="s">
        <v>5130</v>
      </c>
      <c r="I382" s="3671" t="s">
        <v>5131</v>
      </c>
      <c r="J382" s="3671" t="s">
        <v>5132</v>
      </c>
      <c r="K382" s="3671" t="s">
        <v>5072</v>
      </c>
      <c r="L382" s="3671"/>
      <c r="M382" s="3671" t="s">
        <v>5133</v>
      </c>
      <c r="N382" s="3671" t="s">
        <v>5134</v>
      </c>
      <c r="O382" s="3671" t="s">
        <v>5135</v>
      </c>
      <c r="P382" s="3671" t="s">
        <v>5136</v>
      </c>
      <c r="Q382" s="3627" t="s">
        <v>5078</v>
      </c>
      <c r="R382" s="3627" t="s">
        <v>5079</v>
      </c>
      <c r="S382" s="3627" t="s">
        <v>5080</v>
      </c>
      <c r="T382" s="3627" t="s">
        <v>5137</v>
      </c>
      <c r="U382" s="3627" t="s">
        <v>5138</v>
      </c>
      <c r="V382" s="3627" t="s">
        <v>5083</v>
      </c>
      <c r="W382" s="3627" t="s">
        <v>5085</v>
      </c>
      <c r="X382" s="3631" t="s">
        <v>5139</v>
      </c>
      <c r="Y382" s="3631" t="s">
        <v>5140</v>
      </c>
      <c r="Z382" s="3627" t="s">
        <v>5141</v>
      </c>
      <c r="AA382" s="3627" t="s">
        <v>5142</v>
      </c>
      <c r="AB382" s="3627" t="s">
        <v>5143</v>
      </c>
      <c r="AC382" s="3627" t="s">
        <v>1162</v>
      </c>
      <c r="AD382" s="3627" t="s">
        <v>5049</v>
      </c>
      <c r="AE382" s="3627" t="s">
        <v>5050</v>
      </c>
      <c r="AF382" s="2581"/>
    </row>
    <row r="383" spans="2:32" s="2461" customFormat="1" ht="13.5" thickBot="1" x14ac:dyDescent="0.25">
      <c r="B383" s="3680"/>
      <c r="C383" s="3681"/>
      <c r="D383" s="3627"/>
      <c r="E383" s="3627"/>
      <c r="F383" s="3627"/>
      <c r="G383" s="3632"/>
      <c r="H383" s="3632"/>
      <c r="I383" s="3631"/>
      <c r="J383" s="3631"/>
      <c r="K383" s="3552" t="s">
        <v>5092</v>
      </c>
      <c r="L383" s="3553" t="s">
        <v>2809</v>
      </c>
      <c r="M383" s="3631"/>
      <c r="N383" s="3631"/>
      <c r="O383" s="3631"/>
      <c r="P383" s="3631"/>
      <c r="Q383" s="3628"/>
      <c r="R383" s="3628"/>
      <c r="S383" s="3628"/>
      <c r="T383" s="3628"/>
      <c r="U383" s="3628"/>
      <c r="V383" s="3628"/>
      <c r="W383" s="3628"/>
      <c r="X383" s="3632"/>
      <c r="Y383" s="3632"/>
      <c r="Z383" s="3628"/>
      <c r="AA383" s="3628"/>
      <c r="AB383" s="3628"/>
      <c r="AC383" s="3628"/>
      <c r="AD383" s="3628"/>
      <c r="AE383" s="3628"/>
      <c r="AF383" s="2581"/>
    </row>
    <row r="384" spans="2:32" s="2461" customFormat="1" ht="13.5" customHeight="1" thickBot="1" x14ac:dyDescent="0.25">
      <c r="B384" s="3697" t="s">
        <v>6533</v>
      </c>
      <c r="C384" s="4497"/>
      <c r="D384" s="3182" t="s">
        <v>1545</v>
      </c>
      <c r="E384" s="3163"/>
      <c r="F384" s="3183"/>
      <c r="G384" s="3454"/>
      <c r="H384" s="3454"/>
      <c r="I384" s="3163"/>
      <c r="J384" s="3163"/>
      <c r="K384" s="3183"/>
      <c r="L384" s="3454"/>
      <c r="M384" s="3163"/>
      <c r="N384" s="3163"/>
      <c r="O384" s="3163"/>
      <c r="P384" s="3163"/>
      <c r="Q384" s="3163"/>
      <c r="R384" s="3183"/>
      <c r="S384" s="3183"/>
      <c r="T384" s="3163"/>
      <c r="U384" s="3163"/>
      <c r="V384" s="3183"/>
      <c r="W384" s="3183"/>
      <c r="X384" s="3163"/>
      <c r="Y384" s="3163"/>
      <c r="Z384" s="3183"/>
      <c r="AA384" s="3163"/>
      <c r="AB384" s="3163"/>
      <c r="AC384" s="3456"/>
      <c r="AD384" s="3456"/>
      <c r="AE384" s="3456"/>
      <c r="AF384" s="2581"/>
    </row>
    <row r="385" spans="2:32" s="2461" customFormat="1" ht="13.5" customHeight="1" x14ac:dyDescent="0.2">
      <c r="B385" s="2645"/>
      <c r="C385" s="2575"/>
      <c r="D385" s="2575"/>
      <c r="E385" s="2575"/>
      <c r="F385" s="2575"/>
      <c r="G385" s="2576"/>
      <c r="H385" s="2576"/>
      <c r="I385" s="2576"/>
      <c r="J385" s="2576"/>
      <c r="K385" s="2575"/>
      <c r="L385" s="2576"/>
      <c r="M385" s="2576"/>
      <c r="N385" s="2576"/>
      <c r="O385" s="2576"/>
      <c r="P385" s="2576"/>
      <c r="Q385" s="2642"/>
      <c r="R385" s="2642"/>
      <c r="S385" s="2642"/>
      <c r="T385" s="2642"/>
      <c r="U385" s="2642"/>
      <c r="V385" s="2642"/>
      <c r="W385" s="2642"/>
      <c r="X385" s="2642"/>
      <c r="Y385" s="2642"/>
      <c r="Z385" s="2642"/>
      <c r="AA385" s="2642"/>
      <c r="AB385" s="2642"/>
      <c r="AC385" s="2642"/>
      <c r="AD385" s="2642"/>
      <c r="AE385" s="2642"/>
      <c r="AF385" s="2581"/>
    </row>
    <row r="386" spans="2:32" s="2461" customFormat="1" x14ac:dyDescent="0.2">
      <c r="B386" s="3661" t="s">
        <v>5051</v>
      </c>
      <c r="C386" s="3662"/>
      <c r="D386" s="3663" t="s">
        <v>5147</v>
      </c>
      <c r="E386" s="3663"/>
      <c r="F386" s="3663"/>
      <c r="G386" s="3663"/>
      <c r="H386" s="3663"/>
      <c r="I386" s="2643"/>
      <c r="J386" s="2643"/>
      <c r="K386" s="2643"/>
      <c r="L386" s="2643"/>
      <c r="M386" s="2643"/>
      <c r="N386" s="2643"/>
      <c r="O386" s="2643"/>
      <c r="P386" s="2643"/>
      <c r="Q386" s="2642"/>
      <c r="R386" s="2642"/>
      <c r="S386" s="2642"/>
      <c r="T386" s="2642"/>
      <c r="U386" s="2642"/>
      <c r="V386" s="2642"/>
      <c r="W386" s="2642"/>
      <c r="X386" s="2642"/>
      <c r="Y386" s="2642"/>
      <c r="Z386" s="2642"/>
      <c r="AA386" s="2642"/>
      <c r="AB386" s="2642"/>
      <c r="AC386" s="2642"/>
      <c r="AD386" s="2642"/>
      <c r="AE386" s="2642"/>
      <c r="AF386" s="2581"/>
    </row>
    <row r="387" spans="2:32" s="2461" customFormat="1" x14ac:dyDescent="0.2">
      <c r="B387" s="3661" t="s">
        <v>5052</v>
      </c>
      <c r="C387" s="3662"/>
      <c r="D387" s="3663" t="s">
        <v>5147</v>
      </c>
      <c r="E387" s="3663"/>
      <c r="F387" s="3663"/>
      <c r="G387" s="3663"/>
      <c r="H387" s="3663"/>
      <c r="I387" s="2643"/>
      <c r="J387" s="2643"/>
      <c r="K387" s="2643"/>
      <c r="L387" s="2643"/>
      <c r="M387" s="2643"/>
      <c r="N387" s="2643"/>
      <c r="O387" s="2643"/>
      <c r="P387" s="2643"/>
      <c r="Q387" s="2642"/>
      <c r="R387" s="2642"/>
      <c r="S387" s="2642"/>
      <c r="T387" s="2642"/>
      <c r="U387" s="2642"/>
      <c r="V387" s="2642"/>
      <c r="W387" s="2642"/>
      <c r="X387" s="2642"/>
      <c r="Y387" s="2642"/>
      <c r="Z387" s="2642"/>
      <c r="AA387" s="2642"/>
      <c r="AB387" s="2642"/>
      <c r="AC387" s="2642"/>
      <c r="AD387" s="2642"/>
      <c r="AE387" s="2642"/>
      <c r="AF387" s="2581"/>
    </row>
    <row r="388" spans="2:32" s="2461" customFormat="1" ht="13.5" thickBot="1" x14ac:dyDescent="0.25">
      <c r="B388" s="3554"/>
      <c r="C388" s="3551"/>
      <c r="D388" s="3551"/>
      <c r="E388" s="3551"/>
      <c r="F388" s="3551"/>
      <c r="G388" s="2646"/>
      <c r="H388" s="2646"/>
      <c r="I388" s="2646"/>
      <c r="J388" s="2646"/>
      <c r="K388" s="2646"/>
      <c r="L388" s="2646"/>
      <c r="M388" s="2646"/>
      <c r="N388" s="2646"/>
      <c r="O388" s="2646"/>
      <c r="P388" s="2646"/>
      <c r="Q388" s="2646"/>
      <c r="R388" s="2646"/>
      <c r="S388" s="2646"/>
      <c r="T388" s="2646"/>
      <c r="U388" s="2646"/>
      <c r="V388" s="2646"/>
      <c r="W388" s="2646"/>
      <c r="X388" s="2646"/>
      <c r="Y388" s="2646"/>
      <c r="Z388" s="2646"/>
      <c r="AA388" s="2646"/>
      <c r="AB388" s="2646"/>
      <c r="AC388" s="2646"/>
      <c r="AD388" s="2646"/>
      <c r="AE388" s="2646"/>
      <c r="AF388" s="2586"/>
    </row>
    <row r="389" spans="2:32" s="2461" customFormat="1" x14ac:dyDescent="0.2">
      <c r="B389" s="3566" t="str">
        <f>+B371</f>
        <v>.</v>
      </c>
      <c r="I389" s="2888"/>
    </row>
    <row r="390" spans="2:32" s="2461" customFormat="1" ht="13.5" thickBot="1" x14ac:dyDescent="0.25">
      <c r="B390" s="2544"/>
      <c r="I390" s="2888"/>
    </row>
    <row r="391" spans="2:32" s="2461" customFormat="1" ht="20.25" x14ac:dyDescent="0.2">
      <c r="B391" s="3616" t="s">
        <v>5124</v>
      </c>
      <c r="C391" s="3617"/>
      <c r="D391" s="3617"/>
      <c r="E391" s="3617"/>
      <c r="F391" s="3617"/>
      <c r="G391" s="3617"/>
      <c r="H391" s="3617"/>
      <c r="I391" s="3617"/>
      <c r="J391" s="3617"/>
      <c r="K391" s="3617"/>
      <c r="L391" s="3617"/>
      <c r="M391" s="3617"/>
      <c r="N391" s="3617"/>
      <c r="O391" s="3617"/>
      <c r="P391" s="3617"/>
      <c r="Q391" s="3617"/>
      <c r="R391" s="3617"/>
      <c r="S391" s="3617"/>
      <c r="T391" s="3617"/>
      <c r="U391" s="3617"/>
      <c r="V391" s="3617"/>
      <c r="W391" s="3617"/>
      <c r="X391" s="3617"/>
      <c r="Y391" s="3617"/>
      <c r="Z391" s="3617"/>
      <c r="AA391" s="3617"/>
      <c r="AB391" s="3617"/>
      <c r="AC391" s="3617"/>
      <c r="AD391" s="3617"/>
      <c r="AE391" s="3617"/>
      <c r="AF391" s="3618"/>
    </row>
    <row r="392" spans="2:32" s="2461" customFormat="1" x14ac:dyDescent="0.2">
      <c r="B392" s="3549"/>
      <c r="C392" s="3550"/>
      <c r="D392" s="3550"/>
      <c r="E392" s="3550"/>
      <c r="F392" s="3550"/>
      <c r="G392" s="2580"/>
      <c r="H392" s="2580"/>
      <c r="I392" s="2580"/>
      <c r="J392" s="2580"/>
      <c r="K392" s="2580"/>
      <c r="L392" s="2580"/>
      <c r="M392" s="2580"/>
      <c r="N392" s="2580"/>
      <c r="O392" s="2580"/>
      <c r="P392" s="2580"/>
      <c r="Q392" s="2580"/>
      <c r="R392" s="2580"/>
      <c r="S392" s="2580"/>
      <c r="T392" s="2580"/>
      <c r="U392" s="2580"/>
      <c r="V392" s="2580"/>
      <c r="W392" s="2580"/>
      <c r="X392" s="2580"/>
      <c r="Y392" s="2580"/>
      <c r="Z392" s="2580"/>
      <c r="AA392" s="2580"/>
      <c r="AB392" s="2580"/>
      <c r="AC392" s="2580"/>
      <c r="AD392" s="2580"/>
      <c r="AE392" s="2580"/>
      <c r="AF392" s="2581"/>
    </row>
    <row r="393" spans="2:32" s="2461" customFormat="1" x14ac:dyDescent="0.2">
      <c r="B393" s="2644" t="s">
        <v>5144</v>
      </c>
      <c r="C393" s="3550"/>
      <c r="D393" s="3674" t="s">
        <v>6533</v>
      </c>
      <c r="E393" s="3674"/>
      <c r="F393" s="3674"/>
      <c r="G393" s="2580"/>
      <c r="H393" s="2580"/>
      <c r="I393" s="2580"/>
      <c r="J393" s="2580"/>
      <c r="K393" s="2580"/>
      <c r="L393" s="2580"/>
      <c r="M393" s="2580"/>
      <c r="N393" s="2580"/>
      <c r="O393" s="2580"/>
      <c r="P393" s="2580"/>
      <c r="Q393" s="2580"/>
      <c r="R393" s="2580"/>
      <c r="S393" s="2580"/>
      <c r="T393" s="2580"/>
      <c r="U393" s="2580"/>
      <c r="V393" s="2580"/>
      <c r="W393" s="2580"/>
      <c r="X393" s="2580"/>
      <c r="Y393" s="2580"/>
      <c r="Z393" s="2580"/>
      <c r="AA393" s="2580"/>
      <c r="AB393" s="2580"/>
      <c r="AC393" s="2580"/>
      <c r="AD393" s="2580"/>
      <c r="AE393" s="2580"/>
      <c r="AF393" s="2581"/>
    </row>
    <row r="394" spans="2:32" s="2461" customFormat="1" x14ac:dyDescent="0.2">
      <c r="B394" s="3675" t="s">
        <v>5127</v>
      </c>
      <c r="C394" s="3676"/>
      <c r="D394" s="4572">
        <v>41666</v>
      </c>
      <c r="E394" s="4572"/>
      <c r="F394" s="4572"/>
      <c r="G394" s="2642"/>
      <c r="H394" s="2580"/>
      <c r="I394" s="2580"/>
      <c r="J394" s="2580"/>
      <c r="K394" s="2580"/>
      <c r="L394" s="2580"/>
      <c r="M394" s="2580"/>
      <c r="N394" s="2580"/>
      <c r="O394" s="2580"/>
      <c r="P394" s="2580"/>
      <c r="Q394" s="2580"/>
      <c r="R394" s="2580"/>
      <c r="S394" s="2580"/>
      <c r="T394" s="2580"/>
      <c r="U394" s="2580"/>
      <c r="V394" s="2580"/>
      <c r="W394" s="2580"/>
      <c r="X394" s="2580"/>
      <c r="Y394" s="2580"/>
      <c r="Z394" s="2580"/>
      <c r="AA394" s="2580"/>
      <c r="AB394" s="2580"/>
      <c r="AC394" s="2580"/>
      <c r="AD394" s="2580"/>
      <c r="AE394" s="2580"/>
      <c r="AF394" s="2581"/>
    </row>
    <row r="395" spans="2:32" s="2461" customFormat="1" ht="12.75" customHeight="1" x14ac:dyDescent="0.2">
      <c r="B395" s="3620" t="s">
        <v>5125</v>
      </c>
      <c r="C395" s="3621"/>
      <c r="D395" s="4571">
        <v>41672</v>
      </c>
      <c r="E395" s="4571"/>
      <c r="F395" s="4571"/>
      <c r="G395" s="2580"/>
      <c r="H395" s="2580"/>
      <c r="I395" s="2580"/>
      <c r="J395" s="2580"/>
      <c r="K395" s="2580"/>
      <c r="L395" s="2580"/>
      <c r="M395" s="2580"/>
      <c r="N395" s="2580"/>
      <c r="O395" s="2580"/>
      <c r="P395" s="2580"/>
      <c r="Q395" s="2580"/>
      <c r="R395" s="2580"/>
      <c r="S395" s="2580"/>
      <c r="T395" s="2580"/>
      <c r="U395" s="2580"/>
      <c r="V395" s="2580"/>
      <c r="W395" s="2580"/>
      <c r="X395" s="2580"/>
      <c r="Y395" s="2580"/>
      <c r="Z395" s="2580"/>
      <c r="AA395" s="2580"/>
      <c r="AB395" s="2580"/>
      <c r="AC395" s="2580"/>
      <c r="AD395" s="2580"/>
      <c r="AE395" s="2580"/>
      <c r="AF395" s="2581"/>
    </row>
    <row r="396" spans="2:32" s="2461" customFormat="1" ht="12.75" customHeight="1" thickBot="1" x14ac:dyDescent="0.25">
      <c r="B396" s="3549"/>
      <c r="C396" s="3550"/>
      <c r="D396" s="3550"/>
      <c r="E396" s="3550"/>
      <c r="F396" s="3550"/>
      <c r="G396" s="2580"/>
      <c r="H396" s="2580"/>
      <c r="I396" s="2580"/>
      <c r="J396" s="2580"/>
      <c r="K396" s="2580"/>
      <c r="L396" s="2580"/>
      <c r="M396" s="2580"/>
      <c r="N396" s="2580"/>
      <c r="O396" s="2580"/>
      <c r="P396" s="2580"/>
      <c r="Q396" s="2580"/>
      <c r="R396" s="2580"/>
      <c r="S396" s="2580"/>
      <c r="T396" s="2580"/>
      <c r="U396" s="2580"/>
      <c r="V396" s="2580"/>
      <c r="W396" s="2580"/>
      <c r="X396" s="2580"/>
      <c r="Y396" s="2580"/>
      <c r="Z396" s="2580"/>
      <c r="AA396" s="2580"/>
      <c r="AB396" s="2580"/>
      <c r="AC396" s="2580"/>
      <c r="AD396" s="2580"/>
      <c r="AE396" s="2580"/>
      <c r="AF396" s="2581"/>
    </row>
    <row r="397" spans="2:32" s="2461" customFormat="1" ht="105.75" customHeight="1" thickBot="1" x14ac:dyDescent="0.25">
      <c r="B397" s="3633" t="s">
        <v>5126</v>
      </c>
      <c r="C397" s="3677"/>
      <c r="D397" s="3623" t="s">
        <v>6534</v>
      </c>
      <c r="E397" s="3624"/>
      <c r="F397" s="3624"/>
      <c r="G397" s="3624"/>
      <c r="H397" s="3624"/>
      <c r="I397" s="3624"/>
      <c r="J397" s="3624"/>
      <c r="K397" s="3624"/>
      <c r="L397" s="3624"/>
      <c r="M397" s="3624"/>
      <c r="N397" s="3624"/>
      <c r="O397" s="3624"/>
      <c r="P397" s="3624"/>
      <c r="Q397" s="3625"/>
      <c r="R397" s="2580"/>
      <c r="S397" s="2580"/>
      <c r="T397" s="2580"/>
      <c r="U397" s="2580"/>
      <c r="V397" s="2580"/>
      <c r="W397" s="2580"/>
      <c r="X397" s="2580"/>
      <c r="Y397" s="2580"/>
      <c r="Z397" s="2580"/>
      <c r="AA397" s="2580"/>
      <c r="AB397" s="2580"/>
      <c r="AC397" s="2580"/>
      <c r="AD397" s="2580"/>
      <c r="AE397" s="2580"/>
      <c r="AF397" s="2581"/>
    </row>
    <row r="398" spans="2:32" s="2461" customFormat="1" ht="13.5" customHeight="1" thickBot="1" x14ac:dyDescent="0.25">
      <c r="B398" s="3549"/>
      <c r="C398" s="3550"/>
      <c r="D398" s="3550"/>
      <c r="E398" s="3550"/>
      <c r="F398" s="3550"/>
      <c r="G398" s="2580"/>
      <c r="H398" s="2580"/>
      <c r="I398" s="2580"/>
      <c r="J398" s="2580"/>
      <c r="K398" s="2580"/>
      <c r="L398" s="2580"/>
      <c r="M398" s="2580"/>
      <c r="N398" s="2580"/>
      <c r="O398" s="2580"/>
      <c r="P398" s="2580"/>
      <c r="Q398" s="2580"/>
      <c r="R398" s="2646"/>
      <c r="S398" s="2580"/>
      <c r="T398" s="2580"/>
      <c r="U398" s="2580"/>
      <c r="V398" s="2580"/>
      <c r="W398" s="2580"/>
      <c r="X398" s="2580"/>
      <c r="Y398" s="2580"/>
      <c r="Z398" s="2580"/>
      <c r="AA398" s="2580"/>
      <c r="AB398" s="2580"/>
      <c r="AC398" s="2580"/>
      <c r="AD398" s="2580"/>
      <c r="AE398" s="2580"/>
      <c r="AF398" s="2581"/>
    </row>
    <row r="399" spans="2:32" s="2461" customFormat="1" ht="13.5" thickBot="1" x14ac:dyDescent="0.25">
      <c r="B399" s="3678" t="s">
        <v>5128</v>
      </c>
      <c r="C399" s="3679"/>
      <c r="D399" s="3630" t="s">
        <v>5129</v>
      </c>
      <c r="E399" s="3682" t="s">
        <v>224</v>
      </c>
      <c r="F399" s="3683"/>
      <c r="G399" s="3683"/>
      <c r="H399" s="3683"/>
      <c r="I399" s="3683"/>
      <c r="J399" s="3683"/>
      <c r="K399" s="3683"/>
      <c r="L399" s="3683"/>
      <c r="M399" s="3683"/>
      <c r="N399" s="3683"/>
      <c r="O399" s="3683"/>
      <c r="P399" s="3684"/>
      <c r="Q399" s="3685" t="s">
        <v>340</v>
      </c>
      <c r="R399" s="3686"/>
      <c r="S399" s="3687"/>
      <c r="T399" s="3687"/>
      <c r="U399" s="3687"/>
      <c r="V399" s="3687"/>
      <c r="W399" s="3687"/>
      <c r="X399" s="3687"/>
      <c r="Y399" s="3688"/>
      <c r="Z399" s="3685" t="s">
        <v>225</v>
      </c>
      <c r="AA399" s="3687"/>
      <c r="AB399" s="3688"/>
      <c r="AC399" s="3689" t="s">
        <v>5048</v>
      </c>
      <c r="AD399" s="3690"/>
      <c r="AE399" s="3691"/>
      <c r="AF399" s="2581"/>
    </row>
    <row r="400" spans="2:32" s="2461" customFormat="1" ht="13.5" customHeight="1" thickBot="1" x14ac:dyDescent="0.25">
      <c r="B400" s="3680"/>
      <c r="C400" s="3681"/>
      <c r="D400" s="3630"/>
      <c r="E400" s="3630" t="s">
        <v>5066</v>
      </c>
      <c r="F400" s="3630" t="s">
        <v>5067</v>
      </c>
      <c r="G400" s="3631" t="s">
        <v>5069</v>
      </c>
      <c r="H400" s="3631" t="s">
        <v>5130</v>
      </c>
      <c r="I400" s="3671" t="s">
        <v>5131</v>
      </c>
      <c r="J400" s="3671" t="s">
        <v>5132</v>
      </c>
      <c r="K400" s="3671" t="s">
        <v>5072</v>
      </c>
      <c r="L400" s="3671"/>
      <c r="M400" s="3671" t="s">
        <v>5133</v>
      </c>
      <c r="N400" s="3671" t="s">
        <v>5134</v>
      </c>
      <c r="O400" s="3671" t="s">
        <v>5135</v>
      </c>
      <c r="P400" s="3671" t="s">
        <v>5136</v>
      </c>
      <c r="Q400" s="3627" t="s">
        <v>5078</v>
      </c>
      <c r="R400" s="3627" t="s">
        <v>5079</v>
      </c>
      <c r="S400" s="3627" t="s">
        <v>5080</v>
      </c>
      <c r="T400" s="3627" t="s">
        <v>5137</v>
      </c>
      <c r="U400" s="3627" t="s">
        <v>5138</v>
      </c>
      <c r="V400" s="3627" t="s">
        <v>5083</v>
      </c>
      <c r="W400" s="3627" t="s">
        <v>5085</v>
      </c>
      <c r="X400" s="3631" t="s">
        <v>5139</v>
      </c>
      <c r="Y400" s="3631" t="s">
        <v>5140</v>
      </c>
      <c r="Z400" s="3627" t="s">
        <v>5141</v>
      </c>
      <c r="AA400" s="3627" t="s">
        <v>5142</v>
      </c>
      <c r="AB400" s="3627" t="s">
        <v>5143</v>
      </c>
      <c r="AC400" s="3627" t="s">
        <v>1162</v>
      </c>
      <c r="AD400" s="3627" t="s">
        <v>5049</v>
      </c>
      <c r="AE400" s="3627" t="s">
        <v>5050</v>
      </c>
      <c r="AF400" s="2581"/>
    </row>
    <row r="401" spans="2:32" s="2461" customFormat="1" ht="13.5" customHeight="1" thickBot="1" x14ac:dyDescent="0.25">
      <c r="B401" s="3680"/>
      <c r="C401" s="3681"/>
      <c r="D401" s="3627"/>
      <c r="E401" s="3627"/>
      <c r="F401" s="3627"/>
      <c r="G401" s="3632"/>
      <c r="H401" s="3632"/>
      <c r="I401" s="3631"/>
      <c r="J401" s="3631"/>
      <c r="K401" s="3552" t="s">
        <v>5092</v>
      </c>
      <c r="L401" s="3553" t="s">
        <v>2809</v>
      </c>
      <c r="M401" s="3631"/>
      <c r="N401" s="3631"/>
      <c r="O401" s="3631"/>
      <c r="P401" s="3631"/>
      <c r="Q401" s="3628"/>
      <c r="R401" s="3628"/>
      <c r="S401" s="3628"/>
      <c r="T401" s="3628"/>
      <c r="U401" s="3628"/>
      <c r="V401" s="3628"/>
      <c r="W401" s="3628"/>
      <c r="X401" s="3632"/>
      <c r="Y401" s="3632"/>
      <c r="Z401" s="3628"/>
      <c r="AA401" s="3628"/>
      <c r="AB401" s="3628"/>
      <c r="AC401" s="3628"/>
      <c r="AD401" s="3628"/>
      <c r="AE401" s="3628"/>
      <c r="AF401" s="2581"/>
    </row>
    <row r="402" spans="2:32" s="2461" customFormat="1" ht="13.5" thickBot="1" x14ac:dyDescent="0.25">
      <c r="B402" s="3697" t="s">
        <v>6533</v>
      </c>
      <c r="C402" s="4497"/>
      <c r="D402" s="3182" t="s">
        <v>1545</v>
      </c>
      <c r="E402" s="3163"/>
      <c r="F402" s="3183"/>
      <c r="G402" s="3454"/>
      <c r="H402" s="3454"/>
      <c r="I402" s="3163"/>
      <c r="J402" s="3163"/>
      <c r="K402" s="3183"/>
      <c r="L402" s="3454"/>
      <c r="M402" s="3163"/>
      <c r="N402" s="3163"/>
      <c r="O402" s="3163"/>
      <c r="P402" s="3163"/>
      <c r="Q402" s="3163"/>
      <c r="R402" s="3183"/>
      <c r="S402" s="3183"/>
      <c r="T402" s="3163"/>
      <c r="U402" s="3163"/>
      <c r="V402" s="3183"/>
      <c r="W402" s="3183"/>
      <c r="X402" s="3163"/>
      <c r="Y402" s="3163"/>
      <c r="Z402" s="3183"/>
      <c r="AA402" s="3163"/>
      <c r="AB402" s="3163"/>
      <c r="AC402" s="3456"/>
      <c r="AD402" s="3456"/>
      <c r="AE402" s="3456"/>
      <c r="AF402" s="2581"/>
    </row>
    <row r="403" spans="2:32" s="2461" customFormat="1" x14ac:dyDescent="0.2">
      <c r="B403" s="2645"/>
      <c r="C403" s="2575"/>
      <c r="D403" s="2575"/>
      <c r="E403" s="2575"/>
      <c r="F403" s="2575"/>
      <c r="G403" s="2576"/>
      <c r="H403" s="2576"/>
      <c r="I403" s="2576"/>
      <c r="J403" s="2576"/>
      <c r="K403" s="2575"/>
      <c r="L403" s="2576"/>
      <c r="M403" s="2576"/>
      <c r="N403" s="2576"/>
      <c r="O403" s="2576"/>
      <c r="P403" s="2576"/>
      <c r="Q403" s="2642"/>
      <c r="R403" s="2642"/>
      <c r="S403" s="2642"/>
      <c r="T403" s="2642"/>
      <c r="U403" s="2642"/>
      <c r="V403" s="2642"/>
      <c r="W403" s="2642"/>
      <c r="X403" s="2642"/>
      <c r="Y403" s="2642"/>
      <c r="Z403" s="2642"/>
      <c r="AA403" s="2642"/>
      <c r="AB403" s="2642"/>
      <c r="AC403" s="2642"/>
      <c r="AD403" s="2642"/>
      <c r="AE403" s="2642"/>
      <c r="AF403" s="2581"/>
    </row>
    <row r="404" spans="2:32" s="2461" customFormat="1" x14ac:dyDescent="0.2">
      <c r="B404" s="3661" t="s">
        <v>5051</v>
      </c>
      <c r="C404" s="3662"/>
      <c r="D404" s="3663" t="s">
        <v>5147</v>
      </c>
      <c r="E404" s="3663"/>
      <c r="F404" s="3663"/>
      <c r="G404" s="3663"/>
      <c r="H404" s="3663"/>
      <c r="I404" s="2643"/>
      <c r="J404" s="2643"/>
      <c r="K404" s="2643"/>
      <c r="L404" s="2643"/>
      <c r="M404" s="2643"/>
      <c r="N404" s="2643"/>
      <c r="O404" s="2643"/>
      <c r="P404" s="2643"/>
      <c r="Q404" s="2642"/>
      <c r="R404" s="2642"/>
      <c r="S404" s="2642"/>
      <c r="T404" s="2642"/>
      <c r="U404" s="2642"/>
      <c r="V404" s="2642"/>
      <c r="W404" s="2642"/>
      <c r="X404" s="2642"/>
      <c r="Y404" s="2642"/>
      <c r="Z404" s="2642"/>
      <c r="AA404" s="2642"/>
      <c r="AB404" s="2642"/>
      <c r="AC404" s="2642"/>
      <c r="AD404" s="2642"/>
      <c r="AE404" s="2642"/>
      <c r="AF404" s="2581"/>
    </row>
    <row r="405" spans="2:32" s="2461" customFormat="1" x14ac:dyDescent="0.2">
      <c r="B405" s="3661" t="s">
        <v>5052</v>
      </c>
      <c r="C405" s="3662"/>
      <c r="D405" s="3663" t="s">
        <v>5147</v>
      </c>
      <c r="E405" s="3663"/>
      <c r="F405" s="3663"/>
      <c r="G405" s="3663"/>
      <c r="H405" s="3663"/>
      <c r="I405" s="2643"/>
      <c r="J405" s="2643"/>
      <c r="K405" s="2643"/>
      <c r="L405" s="2643"/>
      <c r="M405" s="2643"/>
      <c r="N405" s="2643"/>
      <c r="O405" s="2643"/>
      <c r="P405" s="2643"/>
      <c r="Q405" s="2642"/>
      <c r="R405" s="2642"/>
      <c r="S405" s="2642"/>
      <c r="T405" s="2642"/>
      <c r="U405" s="2642"/>
      <c r="V405" s="2642"/>
      <c r="W405" s="2642"/>
      <c r="X405" s="2642"/>
      <c r="Y405" s="2642"/>
      <c r="Z405" s="2642"/>
      <c r="AA405" s="2642"/>
      <c r="AB405" s="2642"/>
      <c r="AC405" s="2642"/>
      <c r="AD405" s="2642"/>
      <c r="AE405" s="2642"/>
      <c r="AF405" s="2581"/>
    </row>
    <row r="406" spans="2:32" s="2461" customFormat="1" ht="13.5" thickBot="1" x14ac:dyDescent="0.25">
      <c r="B406" s="3554"/>
      <c r="C406" s="3551"/>
      <c r="D406" s="3551"/>
      <c r="E406" s="3551"/>
      <c r="F406" s="3551"/>
      <c r="G406" s="2646"/>
      <c r="H406" s="2646"/>
      <c r="I406" s="2646"/>
      <c r="J406" s="2646"/>
      <c r="K406" s="2646"/>
      <c r="L406" s="2646"/>
      <c r="M406" s="2646"/>
      <c r="N406" s="2646"/>
      <c r="O406" s="2646"/>
      <c r="P406" s="2646"/>
      <c r="Q406" s="2646"/>
      <c r="R406" s="2646"/>
      <c r="S406" s="2646"/>
      <c r="T406" s="2646"/>
      <c r="U406" s="2646"/>
      <c r="V406" s="2646"/>
      <c r="W406" s="2646"/>
      <c r="X406" s="2646"/>
      <c r="Y406" s="2646"/>
      <c r="Z406" s="2646"/>
      <c r="AA406" s="2646"/>
      <c r="AB406" s="2646"/>
      <c r="AC406" s="2646"/>
      <c r="AD406" s="2646"/>
      <c r="AE406" s="2646"/>
      <c r="AF406" s="2586"/>
    </row>
    <row r="407" spans="2:32" s="2461" customFormat="1" x14ac:dyDescent="0.2">
      <c r="B407" s="3566" t="str">
        <f>+B389</f>
        <v>.</v>
      </c>
      <c r="I407" s="2888"/>
    </row>
    <row r="408" spans="2:32" s="2461" customFormat="1" ht="13.5" thickBot="1" x14ac:dyDescent="0.25">
      <c r="B408" s="2544"/>
      <c r="I408" s="2888"/>
    </row>
    <row r="409" spans="2:32" s="2461" customFormat="1" ht="20.25" x14ac:dyDescent="0.2">
      <c r="B409" s="3616" t="s">
        <v>5124</v>
      </c>
      <c r="C409" s="3617"/>
      <c r="D409" s="3617"/>
      <c r="E409" s="3617"/>
      <c r="F409" s="3617"/>
      <c r="G409" s="3617"/>
      <c r="H409" s="3617"/>
      <c r="I409" s="3617"/>
      <c r="J409" s="3617"/>
      <c r="K409" s="3617"/>
      <c r="L409" s="3617"/>
      <c r="M409" s="3617"/>
      <c r="N409" s="3617"/>
      <c r="O409" s="3617"/>
      <c r="P409" s="3617"/>
      <c r="Q409" s="3617"/>
      <c r="R409" s="3617"/>
      <c r="S409" s="3617"/>
      <c r="T409" s="3617"/>
      <c r="U409" s="3617"/>
      <c r="V409" s="3617"/>
      <c r="W409" s="3617"/>
      <c r="X409" s="3617"/>
      <c r="Y409" s="3617"/>
      <c r="Z409" s="3617"/>
      <c r="AA409" s="3617"/>
      <c r="AB409" s="3617"/>
      <c r="AC409" s="3617"/>
      <c r="AD409" s="3617"/>
      <c r="AE409" s="3617"/>
      <c r="AF409" s="3618"/>
    </row>
    <row r="410" spans="2:32" s="2461" customFormat="1" x14ac:dyDescent="0.2">
      <c r="B410" s="3549"/>
      <c r="C410" s="3550"/>
      <c r="D410" s="3550"/>
      <c r="E410" s="3550"/>
      <c r="F410" s="3550"/>
      <c r="G410" s="2580"/>
      <c r="H410" s="2580"/>
      <c r="I410" s="2580"/>
      <c r="J410" s="2580"/>
      <c r="K410" s="2580"/>
      <c r="L410" s="2580"/>
      <c r="M410" s="2580"/>
      <c r="N410" s="2580"/>
      <c r="O410" s="2580"/>
      <c r="P410" s="2580"/>
      <c r="Q410" s="2580"/>
      <c r="R410" s="2580"/>
      <c r="S410" s="2580"/>
      <c r="T410" s="2580"/>
      <c r="U410" s="2580"/>
      <c r="V410" s="2580"/>
      <c r="W410" s="2580"/>
      <c r="X410" s="2580"/>
      <c r="Y410" s="2580"/>
      <c r="Z410" s="2580"/>
      <c r="AA410" s="2580"/>
      <c r="AB410" s="2580"/>
      <c r="AC410" s="2580"/>
      <c r="AD410" s="2580"/>
      <c r="AE410" s="2580"/>
      <c r="AF410" s="2581"/>
    </row>
    <row r="411" spans="2:32" s="2461" customFormat="1" x14ac:dyDescent="0.2">
      <c r="B411" s="2644" t="s">
        <v>5144</v>
      </c>
      <c r="C411" s="3550"/>
      <c r="D411" s="3674" t="s">
        <v>6548</v>
      </c>
      <c r="E411" s="3674"/>
      <c r="F411" s="3674"/>
      <c r="G411" s="2580"/>
      <c r="H411" s="2580"/>
      <c r="I411" s="2580"/>
      <c r="J411" s="2580"/>
      <c r="K411" s="2580"/>
      <c r="L411" s="2580"/>
      <c r="M411" s="2580"/>
      <c r="N411" s="2580"/>
      <c r="O411" s="2580"/>
      <c r="P411" s="2580"/>
      <c r="Q411" s="2580"/>
      <c r="R411" s="2580"/>
      <c r="S411" s="2580"/>
      <c r="T411" s="2580"/>
      <c r="U411" s="2580"/>
      <c r="V411" s="2580"/>
      <c r="W411" s="2580"/>
      <c r="X411" s="2580"/>
      <c r="Y411" s="2580"/>
      <c r="Z411" s="2580"/>
      <c r="AA411" s="2580"/>
      <c r="AB411" s="2580"/>
      <c r="AC411" s="2580"/>
      <c r="AD411" s="2580"/>
      <c r="AE411" s="2580"/>
      <c r="AF411" s="2581"/>
    </row>
    <row r="412" spans="2:32" s="2461" customFormat="1" x14ac:dyDescent="0.2">
      <c r="B412" s="3675" t="s">
        <v>5127</v>
      </c>
      <c r="C412" s="3676"/>
      <c r="D412" s="4572">
        <v>41659</v>
      </c>
      <c r="E412" s="4572"/>
      <c r="F412" s="4572"/>
      <c r="G412" s="2642"/>
      <c r="H412" s="2580"/>
      <c r="I412" s="2580"/>
      <c r="J412" s="2580"/>
      <c r="K412" s="2580"/>
      <c r="L412" s="2580"/>
      <c r="M412" s="2580"/>
      <c r="N412" s="2580"/>
      <c r="O412" s="2580"/>
      <c r="P412" s="2580"/>
      <c r="Q412" s="2580"/>
      <c r="R412" s="2580"/>
      <c r="S412" s="2580"/>
      <c r="T412" s="2580"/>
      <c r="U412" s="2580"/>
      <c r="V412" s="2580"/>
      <c r="W412" s="2580"/>
      <c r="X412" s="2580"/>
      <c r="Y412" s="2580"/>
      <c r="Z412" s="2580"/>
      <c r="AA412" s="2580"/>
      <c r="AB412" s="2580"/>
      <c r="AC412" s="2580"/>
      <c r="AD412" s="2580"/>
      <c r="AE412" s="2580"/>
      <c r="AF412" s="2581"/>
    </row>
    <row r="413" spans="2:32" s="2461" customFormat="1" x14ac:dyDescent="0.2">
      <c r="B413" s="3620" t="s">
        <v>5125</v>
      </c>
      <c r="C413" s="3621"/>
      <c r="D413" s="4571">
        <v>41759</v>
      </c>
      <c r="E413" s="4571"/>
      <c r="F413" s="4571"/>
      <c r="G413" s="2580"/>
      <c r="H413" s="2580"/>
      <c r="I413" s="2580"/>
      <c r="J413" s="2580"/>
      <c r="K413" s="2580"/>
      <c r="L413" s="2580"/>
      <c r="M413" s="2580"/>
      <c r="N413" s="2580"/>
      <c r="O413" s="2580"/>
      <c r="P413" s="2580"/>
      <c r="Q413" s="2580"/>
      <c r="R413" s="2580"/>
      <c r="S413" s="2580"/>
      <c r="T413" s="2580"/>
      <c r="U413" s="2580"/>
      <c r="V413" s="2580"/>
      <c r="W413" s="2580"/>
      <c r="X413" s="2580"/>
      <c r="Y413" s="2580"/>
      <c r="Z413" s="2580"/>
      <c r="AA413" s="2580"/>
      <c r="AB413" s="2580"/>
      <c r="AC413" s="2580"/>
      <c r="AD413" s="2580"/>
      <c r="AE413" s="2580"/>
      <c r="AF413" s="2581"/>
    </row>
    <row r="414" spans="2:32" s="2461" customFormat="1" ht="13.5" thickBot="1" x14ac:dyDescent="0.25">
      <c r="B414" s="3549"/>
      <c r="C414" s="3550"/>
      <c r="D414" s="3550"/>
      <c r="E414" s="3550"/>
      <c r="F414" s="3550"/>
      <c r="G414" s="2580"/>
      <c r="H414" s="2580"/>
      <c r="I414" s="2580"/>
      <c r="J414" s="2580"/>
      <c r="K414" s="2580"/>
      <c r="L414" s="2580"/>
      <c r="M414" s="2580"/>
      <c r="N414" s="2580"/>
      <c r="O414" s="2580"/>
      <c r="P414" s="2580"/>
      <c r="Q414" s="2580"/>
      <c r="R414" s="2580"/>
      <c r="S414" s="2580"/>
      <c r="T414" s="2580"/>
      <c r="U414" s="2580"/>
      <c r="V414" s="2580"/>
      <c r="W414" s="2580"/>
      <c r="X414" s="2580"/>
      <c r="Y414" s="2580"/>
      <c r="Z414" s="2580"/>
      <c r="AA414" s="2580"/>
      <c r="AB414" s="2580"/>
      <c r="AC414" s="2580"/>
      <c r="AD414" s="2580"/>
      <c r="AE414" s="2580"/>
      <c r="AF414" s="2581"/>
    </row>
    <row r="415" spans="2:32" s="2461" customFormat="1" ht="75.75" customHeight="1" thickBot="1" x14ac:dyDescent="0.25">
      <c r="B415" s="3633" t="s">
        <v>5126</v>
      </c>
      <c r="C415" s="3677"/>
      <c r="D415" s="3623" t="s">
        <v>6549</v>
      </c>
      <c r="E415" s="3624"/>
      <c r="F415" s="3624"/>
      <c r="G415" s="3624"/>
      <c r="H415" s="3624"/>
      <c r="I415" s="3624"/>
      <c r="J415" s="3624"/>
      <c r="K415" s="3624"/>
      <c r="L415" s="3624"/>
      <c r="M415" s="3624"/>
      <c r="N415" s="3624"/>
      <c r="O415" s="3624"/>
      <c r="P415" s="3624"/>
      <c r="Q415" s="3625"/>
      <c r="R415" s="2580"/>
      <c r="S415" s="2580"/>
      <c r="T415" s="2580"/>
      <c r="U415" s="2580"/>
      <c r="V415" s="2580"/>
      <c r="W415" s="2580"/>
      <c r="X415" s="2580"/>
      <c r="Y415" s="2580"/>
      <c r="Z415" s="2580"/>
      <c r="AA415" s="2580"/>
      <c r="AB415" s="2580"/>
      <c r="AC415" s="2580"/>
      <c r="AD415" s="2580"/>
      <c r="AE415" s="2580"/>
      <c r="AF415" s="2581"/>
    </row>
    <row r="416" spans="2:32" s="2461" customFormat="1" ht="13.5" thickBot="1" x14ac:dyDescent="0.25">
      <c r="B416" s="3549"/>
      <c r="C416" s="3550"/>
      <c r="D416" s="3550"/>
      <c r="E416" s="3550"/>
      <c r="F416" s="3550"/>
      <c r="G416" s="2580"/>
      <c r="H416" s="2580"/>
      <c r="I416" s="2580"/>
      <c r="J416" s="2580"/>
      <c r="K416" s="2580"/>
      <c r="L416" s="2580"/>
      <c r="M416" s="2580"/>
      <c r="N416" s="2580"/>
      <c r="O416" s="2580"/>
      <c r="P416" s="2580"/>
      <c r="Q416" s="2580"/>
      <c r="R416" s="2646"/>
      <c r="S416" s="2580"/>
      <c r="T416" s="2580"/>
      <c r="U416" s="2580"/>
      <c r="V416" s="2580"/>
      <c r="W416" s="2580"/>
      <c r="X416" s="2580"/>
      <c r="Y416" s="2580"/>
      <c r="Z416" s="2580"/>
      <c r="AA416" s="2580"/>
      <c r="AB416" s="2580"/>
      <c r="AC416" s="2580"/>
      <c r="AD416" s="2580"/>
      <c r="AE416" s="2580"/>
      <c r="AF416" s="2581"/>
    </row>
    <row r="417" spans="2:32" s="2461" customFormat="1" ht="13.5" thickBot="1" x14ac:dyDescent="0.25">
      <c r="B417" s="3678" t="s">
        <v>5128</v>
      </c>
      <c r="C417" s="3679"/>
      <c r="D417" s="3630" t="s">
        <v>5129</v>
      </c>
      <c r="E417" s="3682" t="s">
        <v>224</v>
      </c>
      <c r="F417" s="3683"/>
      <c r="G417" s="3683"/>
      <c r="H417" s="3683"/>
      <c r="I417" s="3683"/>
      <c r="J417" s="3683"/>
      <c r="K417" s="3683"/>
      <c r="L417" s="3683"/>
      <c r="M417" s="3683"/>
      <c r="N417" s="3683"/>
      <c r="O417" s="3683"/>
      <c r="P417" s="3684"/>
      <c r="Q417" s="3685" t="s">
        <v>340</v>
      </c>
      <c r="R417" s="3686"/>
      <c r="S417" s="3687"/>
      <c r="T417" s="3687"/>
      <c r="U417" s="3687"/>
      <c r="V417" s="3687"/>
      <c r="W417" s="3687"/>
      <c r="X417" s="3687"/>
      <c r="Y417" s="3688"/>
      <c r="Z417" s="3685" t="s">
        <v>225</v>
      </c>
      <c r="AA417" s="3687"/>
      <c r="AB417" s="3688"/>
      <c r="AC417" s="3689" t="s">
        <v>5048</v>
      </c>
      <c r="AD417" s="3690"/>
      <c r="AE417" s="3691"/>
      <c r="AF417" s="2581"/>
    </row>
    <row r="418" spans="2:32" s="2461" customFormat="1" ht="13.5" thickBot="1" x14ac:dyDescent="0.25">
      <c r="B418" s="3680"/>
      <c r="C418" s="3681"/>
      <c r="D418" s="3630"/>
      <c r="E418" s="3630" t="s">
        <v>5066</v>
      </c>
      <c r="F418" s="3630" t="s">
        <v>5067</v>
      </c>
      <c r="G418" s="3631" t="s">
        <v>5069</v>
      </c>
      <c r="H418" s="3631" t="s">
        <v>5130</v>
      </c>
      <c r="I418" s="3671" t="s">
        <v>5131</v>
      </c>
      <c r="J418" s="3671" t="s">
        <v>5132</v>
      </c>
      <c r="K418" s="3671" t="s">
        <v>5072</v>
      </c>
      <c r="L418" s="3671"/>
      <c r="M418" s="3671" t="s">
        <v>5133</v>
      </c>
      <c r="N418" s="3671" t="s">
        <v>5134</v>
      </c>
      <c r="O418" s="3671" t="s">
        <v>5135</v>
      </c>
      <c r="P418" s="3671" t="s">
        <v>5136</v>
      </c>
      <c r="Q418" s="3627" t="s">
        <v>5078</v>
      </c>
      <c r="R418" s="3627" t="s">
        <v>5079</v>
      </c>
      <c r="S418" s="3627" t="s">
        <v>5080</v>
      </c>
      <c r="T418" s="3627" t="s">
        <v>5137</v>
      </c>
      <c r="U418" s="3627" t="s">
        <v>5138</v>
      </c>
      <c r="V418" s="3627" t="s">
        <v>5083</v>
      </c>
      <c r="W418" s="3627" t="s">
        <v>5085</v>
      </c>
      <c r="X418" s="3631" t="s">
        <v>5139</v>
      </c>
      <c r="Y418" s="3631" t="s">
        <v>5140</v>
      </c>
      <c r="Z418" s="3627" t="s">
        <v>5141</v>
      </c>
      <c r="AA418" s="3627" t="s">
        <v>5142</v>
      </c>
      <c r="AB418" s="3627" t="s">
        <v>5143</v>
      </c>
      <c r="AC418" s="3627" t="s">
        <v>1162</v>
      </c>
      <c r="AD418" s="3627" t="s">
        <v>5049</v>
      </c>
      <c r="AE418" s="3627" t="s">
        <v>5050</v>
      </c>
      <c r="AF418" s="2581"/>
    </row>
    <row r="419" spans="2:32" s="2461" customFormat="1" ht="13.5" thickBot="1" x14ac:dyDescent="0.25">
      <c r="B419" s="3680"/>
      <c r="C419" s="3681"/>
      <c r="D419" s="3627"/>
      <c r="E419" s="3627"/>
      <c r="F419" s="3627"/>
      <c r="G419" s="3632"/>
      <c r="H419" s="3632"/>
      <c r="I419" s="3631"/>
      <c r="J419" s="3631"/>
      <c r="K419" s="3552" t="s">
        <v>5092</v>
      </c>
      <c r="L419" s="3553" t="s">
        <v>2809</v>
      </c>
      <c r="M419" s="3631"/>
      <c r="N419" s="3631"/>
      <c r="O419" s="3631"/>
      <c r="P419" s="3631"/>
      <c r="Q419" s="3628"/>
      <c r="R419" s="3628"/>
      <c r="S419" s="3628"/>
      <c r="T419" s="3628"/>
      <c r="U419" s="3628"/>
      <c r="V419" s="3628"/>
      <c r="W419" s="3628"/>
      <c r="X419" s="3632"/>
      <c r="Y419" s="3632"/>
      <c r="Z419" s="3628"/>
      <c r="AA419" s="3628"/>
      <c r="AB419" s="3628"/>
      <c r="AC419" s="3628"/>
      <c r="AD419" s="3628"/>
      <c r="AE419" s="3628"/>
      <c r="AF419" s="2581"/>
    </row>
    <row r="420" spans="2:32" s="2461" customFormat="1" ht="13.5" thickBot="1" x14ac:dyDescent="0.25">
      <c r="B420" s="3697" t="s">
        <v>6548</v>
      </c>
      <c r="C420" s="4497"/>
      <c r="D420" s="3182" t="s">
        <v>6381</v>
      </c>
      <c r="E420" s="3163"/>
      <c r="F420" s="3183"/>
      <c r="G420" s="3454"/>
      <c r="H420" s="3454"/>
      <c r="I420" s="3163"/>
      <c r="J420" s="3163"/>
      <c r="K420" s="3183"/>
      <c r="L420" s="3454"/>
      <c r="M420" s="3163"/>
      <c r="N420" s="3163"/>
      <c r="O420" s="3163"/>
      <c r="P420" s="3163"/>
      <c r="Q420" s="3163"/>
      <c r="R420" s="3183"/>
      <c r="S420" s="3183"/>
      <c r="T420" s="3163"/>
      <c r="U420" s="3163"/>
      <c r="V420" s="3183"/>
      <c r="W420" s="3183"/>
      <c r="X420" s="3163"/>
      <c r="Y420" s="3163"/>
      <c r="Z420" s="3183"/>
      <c r="AA420" s="3163"/>
      <c r="AB420" s="3163"/>
      <c r="AC420" s="3456"/>
      <c r="AD420" s="3456"/>
      <c r="AE420" s="3456"/>
      <c r="AF420" s="2581"/>
    </row>
    <row r="421" spans="2:32" s="2461" customFormat="1" x14ac:dyDescent="0.2">
      <c r="B421" s="2645"/>
      <c r="C421" s="2575"/>
      <c r="D421" s="2575"/>
      <c r="E421" s="2575"/>
      <c r="F421" s="2575"/>
      <c r="G421" s="2576"/>
      <c r="H421" s="2576"/>
      <c r="I421" s="2576"/>
      <c r="J421" s="2576"/>
      <c r="K421" s="2575"/>
      <c r="L421" s="2576"/>
      <c r="M421" s="2576"/>
      <c r="N421" s="2576"/>
      <c r="O421" s="2576"/>
      <c r="P421" s="2576"/>
      <c r="Q421" s="2642"/>
      <c r="R421" s="2642"/>
      <c r="S421" s="2642"/>
      <c r="T421" s="2642"/>
      <c r="U421" s="2642"/>
      <c r="V421" s="2642"/>
      <c r="W421" s="2642"/>
      <c r="X421" s="2642"/>
      <c r="Y421" s="2642"/>
      <c r="Z421" s="2642"/>
      <c r="AA421" s="2642"/>
      <c r="AB421" s="2642"/>
      <c r="AC421" s="2642"/>
      <c r="AD421" s="2642"/>
      <c r="AE421" s="2642"/>
      <c r="AF421" s="2581"/>
    </row>
    <row r="422" spans="2:32" s="2461" customFormat="1" x14ac:dyDescent="0.2">
      <c r="B422" s="3661" t="s">
        <v>5051</v>
      </c>
      <c r="C422" s="3662"/>
      <c r="D422" s="3663" t="s">
        <v>1882</v>
      </c>
      <c r="E422" s="3663"/>
      <c r="F422" s="3663"/>
      <c r="G422" s="3663"/>
      <c r="H422" s="3663"/>
      <c r="I422" s="2643"/>
      <c r="J422" s="2643"/>
      <c r="K422" s="2643"/>
      <c r="L422" s="2643"/>
      <c r="M422" s="2643"/>
      <c r="N422" s="2643"/>
      <c r="O422" s="2643"/>
      <c r="P422" s="2643"/>
      <c r="Q422" s="2642"/>
      <c r="R422" s="2642"/>
      <c r="S422" s="2642"/>
      <c r="T422" s="2642"/>
      <c r="U422" s="2642"/>
      <c r="V422" s="2642"/>
      <c r="W422" s="2642"/>
      <c r="X422" s="2642"/>
      <c r="Y422" s="2642"/>
      <c r="Z422" s="2642"/>
      <c r="AA422" s="2642"/>
      <c r="AB422" s="2642"/>
      <c r="AC422" s="2642"/>
      <c r="AD422" s="2642"/>
      <c r="AE422" s="2642"/>
      <c r="AF422" s="2581"/>
    </row>
    <row r="423" spans="2:32" s="2461" customFormat="1" x14ac:dyDescent="0.2">
      <c r="B423" s="3661" t="s">
        <v>5052</v>
      </c>
      <c r="C423" s="3662"/>
      <c r="D423" s="3663" t="s">
        <v>1882</v>
      </c>
      <c r="E423" s="3663"/>
      <c r="F423" s="3663"/>
      <c r="G423" s="3663"/>
      <c r="H423" s="3663"/>
      <c r="I423" s="2643"/>
      <c r="J423" s="2643"/>
      <c r="K423" s="2643"/>
      <c r="L423" s="2643"/>
      <c r="M423" s="2643"/>
      <c r="N423" s="2643"/>
      <c r="O423" s="2643"/>
      <c r="P423" s="2643"/>
      <c r="Q423" s="2642"/>
      <c r="R423" s="2642"/>
      <c r="S423" s="2642"/>
      <c r="T423" s="2642"/>
      <c r="U423" s="2642"/>
      <c r="V423" s="2642"/>
      <c r="W423" s="2642"/>
      <c r="X423" s="2642"/>
      <c r="Y423" s="2642"/>
      <c r="Z423" s="2642"/>
      <c r="AA423" s="2642"/>
      <c r="AB423" s="2642"/>
      <c r="AC423" s="2642"/>
      <c r="AD423" s="2642"/>
      <c r="AE423" s="2642"/>
      <c r="AF423" s="2581"/>
    </row>
    <row r="424" spans="2:32" s="2461" customFormat="1" ht="13.5" thickBot="1" x14ac:dyDescent="0.25">
      <c r="B424" s="3554"/>
      <c r="C424" s="3551"/>
      <c r="D424" s="3551"/>
      <c r="E424" s="3551"/>
      <c r="F424" s="3551"/>
      <c r="G424" s="2646"/>
      <c r="H424" s="2646"/>
      <c r="I424" s="2646"/>
      <c r="J424" s="2646"/>
      <c r="K424" s="2646"/>
      <c r="L424" s="2646"/>
      <c r="M424" s="2646"/>
      <c r="N424" s="2646"/>
      <c r="O424" s="2646"/>
      <c r="P424" s="2646"/>
      <c r="Q424" s="2646"/>
      <c r="R424" s="2646"/>
      <c r="S424" s="2646"/>
      <c r="T424" s="2646"/>
      <c r="U424" s="2646"/>
      <c r="V424" s="2646"/>
      <c r="W424" s="2646"/>
      <c r="X424" s="2646"/>
      <c r="Y424" s="2646"/>
      <c r="Z424" s="2646"/>
      <c r="AA424" s="2646"/>
      <c r="AB424" s="2646"/>
      <c r="AC424" s="2646"/>
      <c r="AD424" s="2646"/>
      <c r="AE424" s="2646"/>
      <c r="AF424" s="2586"/>
    </row>
    <row r="425" spans="2:32" s="2461" customFormat="1" x14ac:dyDescent="0.2">
      <c r="B425" s="3566" t="str">
        <f>+B407</f>
        <v>.</v>
      </c>
      <c r="I425" s="2888"/>
    </row>
    <row r="426" spans="2:32" s="2461" customFormat="1" ht="13.5" thickBot="1" x14ac:dyDescent="0.25">
      <c r="B426" s="2544"/>
      <c r="I426" s="2888"/>
    </row>
    <row r="427" spans="2:32" s="2461" customFormat="1" ht="20.25" x14ac:dyDescent="0.2">
      <c r="B427" s="3616" t="s">
        <v>5124</v>
      </c>
      <c r="C427" s="3617"/>
      <c r="D427" s="3617"/>
      <c r="E427" s="3617"/>
      <c r="F427" s="3617"/>
      <c r="G427" s="3617"/>
      <c r="H427" s="3617"/>
      <c r="I427" s="3617"/>
      <c r="J427" s="3617"/>
      <c r="K427" s="3617"/>
      <c r="L427" s="3617"/>
      <c r="M427" s="3617"/>
      <c r="N427" s="3617"/>
      <c r="O427" s="3617"/>
      <c r="P427" s="3617"/>
      <c r="Q427" s="3617"/>
      <c r="R427" s="3617"/>
      <c r="S427" s="3617"/>
      <c r="T427" s="3617"/>
      <c r="U427" s="3617"/>
      <c r="V427" s="3617"/>
      <c r="W427" s="3617"/>
      <c r="X427" s="3617"/>
      <c r="Y427" s="3617"/>
      <c r="Z427" s="3617"/>
      <c r="AA427" s="3617"/>
      <c r="AB427" s="3617"/>
      <c r="AC427" s="3617"/>
      <c r="AD427" s="3617"/>
      <c r="AE427" s="3617"/>
      <c r="AF427" s="3618"/>
    </row>
    <row r="428" spans="2:32" s="2461" customFormat="1" x14ac:dyDescent="0.2">
      <c r="B428" s="3549"/>
      <c r="C428" s="3550"/>
      <c r="D428" s="3550"/>
      <c r="E428" s="3550"/>
      <c r="F428" s="3550"/>
      <c r="G428" s="2580"/>
      <c r="H428" s="2580"/>
      <c r="I428" s="2580"/>
      <c r="J428" s="2580"/>
      <c r="K428" s="2580"/>
      <c r="L428" s="2580"/>
      <c r="M428" s="2580"/>
      <c r="N428" s="2580"/>
      <c r="O428" s="2580"/>
      <c r="P428" s="2580"/>
      <c r="Q428" s="2580"/>
      <c r="R428" s="2580"/>
      <c r="S428" s="2580"/>
      <c r="T428" s="2580"/>
      <c r="U428" s="2580"/>
      <c r="V428" s="2580"/>
      <c r="W428" s="2580"/>
      <c r="X428" s="2580"/>
      <c r="Y428" s="2580"/>
      <c r="Z428" s="2580"/>
      <c r="AA428" s="2580"/>
      <c r="AB428" s="2580"/>
      <c r="AC428" s="2580"/>
      <c r="AD428" s="2580"/>
      <c r="AE428" s="2580"/>
      <c r="AF428" s="2581"/>
    </row>
    <row r="429" spans="2:32" s="2461" customFormat="1" x14ac:dyDescent="0.2">
      <c r="B429" s="2644" t="s">
        <v>5144</v>
      </c>
      <c r="C429" s="3550"/>
      <c r="D429" s="3674" t="s">
        <v>6545</v>
      </c>
      <c r="E429" s="3674"/>
      <c r="F429" s="3674"/>
      <c r="G429" s="2580"/>
      <c r="H429" s="2580"/>
      <c r="I429" s="2580"/>
      <c r="J429" s="2580"/>
      <c r="K429" s="2580"/>
      <c r="L429" s="2580"/>
      <c r="M429" s="2580"/>
      <c r="N429" s="2580"/>
      <c r="O429" s="2580"/>
      <c r="P429" s="2580"/>
      <c r="Q429" s="2580"/>
      <c r="R429" s="2580"/>
      <c r="S429" s="2580"/>
      <c r="T429" s="2580"/>
      <c r="U429" s="2580"/>
      <c r="V429" s="2580"/>
      <c r="W429" s="2580"/>
      <c r="X429" s="2580"/>
      <c r="Y429" s="2580"/>
      <c r="Z429" s="2580"/>
      <c r="AA429" s="2580"/>
      <c r="AB429" s="2580"/>
      <c r="AC429" s="2580"/>
      <c r="AD429" s="2580"/>
      <c r="AE429" s="2580"/>
      <c r="AF429" s="2581"/>
    </row>
    <row r="430" spans="2:32" s="2461" customFormat="1" x14ac:dyDescent="0.2">
      <c r="B430" s="3675" t="s">
        <v>5127</v>
      </c>
      <c r="C430" s="3676"/>
      <c r="D430" s="4572">
        <v>41660</v>
      </c>
      <c r="E430" s="4572"/>
      <c r="F430" s="4572"/>
      <c r="G430" s="2642"/>
      <c r="H430" s="2580"/>
      <c r="I430" s="2580"/>
      <c r="J430" s="2580"/>
      <c r="K430" s="2580"/>
      <c r="L430" s="2580"/>
      <c r="M430" s="2580"/>
      <c r="N430" s="2580"/>
      <c r="O430" s="2580"/>
      <c r="P430" s="2580"/>
      <c r="Q430" s="2580"/>
      <c r="R430" s="2580"/>
      <c r="S430" s="2580"/>
      <c r="T430" s="2580"/>
      <c r="U430" s="2580"/>
      <c r="V430" s="2580"/>
      <c r="W430" s="2580"/>
      <c r="X430" s="2580"/>
      <c r="Y430" s="2580"/>
      <c r="Z430" s="2580"/>
      <c r="AA430" s="2580"/>
      <c r="AB430" s="2580"/>
      <c r="AC430" s="2580"/>
      <c r="AD430" s="2580"/>
      <c r="AE430" s="2580"/>
      <c r="AF430" s="2581"/>
    </row>
    <row r="431" spans="2:32" s="2461" customFormat="1" x14ac:dyDescent="0.2">
      <c r="B431" s="3620" t="s">
        <v>5125</v>
      </c>
      <c r="C431" s="3621"/>
      <c r="D431" s="4571">
        <v>41849</v>
      </c>
      <c r="E431" s="4571"/>
      <c r="F431" s="4571"/>
      <c r="G431" s="2580"/>
      <c r="H431" s="2580"/>
      <c r="I431" s="2580"/>
      <c r="J431" s="2580"/>
      <c r="K431" s="2580"/>
      <c r="L431" s="2580"/>
      <c r="M431" s="2580"/>
      <c r="N431" s="2580"/>
      <c r="O431" s="2580"/>
      <c r="P431" s="2580"/>
      <c r="Q431" s="2580"/>
      <c r="R431" s="2580"/>
      <c r="S431" s="2580"/>
      <c r="T431" s="2580"/>
      <c r="U431" s="2580"/>
      <c r="V431" s="2580"/>
      <c r="W431" s="2580"/>
      <c r="X431" s="2580"/>
      <c r="Y431" s="2580"/>
      <c r="Z431" s="2580"/>
      <c r="AA431" s="2580"/>
      <c r="AB431" s="2580"/>
      <c r="AC431" s="2580"/>
      <c r="AD431" s="2580"/>
      <c r="AE431" s="2580"/>
      <c r="AF431" s="2581"/>
    </row>
    <row r="432" spans="2:32" s="2461" customFormat="1" ht="13.5" thickBot="1" x14ac:dyDescent="0.25">
      <c r="B432" s="3549"/>
      <c r="C432" s="3550"/>
      <c r="D432" s="3550"/>
      <c r="E432" s="3550"/>
      <c r="F432" s="3550"/>
      <c r="G432" s="2580"/>
      <c r="H432" s="2580"/>
      <c r="I432" s="2580"/>
      <c r="J432" s="2580"/>
      <c r="K432" s="2580"/>
      <c r="L432" s="2580"/>
      <c r="M432" s="2580"/>
      <c r="N432" s="2580"/>
      <c r="O432" s="2580"/>
      <c r="P432" s="2580"/>
      <c r="Q432" s="2580"/>
      <c r="R432" s="2580"/>
      <c r="S432" s="2580"/>
      <c r="T432" s="2580"/>
      <c r="U432" s="2580"/>
      <c r="V432" s="2580"/>
      <c r="W432" s="2580"/>
      <c r="X432" s="2580"/>
      <c r="Y432" s="2580"/>
      <c r="Z432" s="2580"/>
      <c r="AA432" s="2580"/>
      <c r="AB432" s="2580"/>
      <c r="AC432" s="2580"/>
      <c r="AD432" s="2580"/>
      <c r="AE432" s="2580"/>
      <c r="AF432" s="2581"/>
    </row>
    <row r="433" spans="2:32" s="2461" customFormat="1" ht="77.25" customHeight="1" thickBot="1" x14ac:dyDescent="0.25">
      <c r="B433" s="3633" t="s">
        <v>5126</v>
      </c>
      <c r="C433" s="3677"/>
      <c r="D433" s="3623" t="s">
        <v>6546</v>
      </c>
      <c r="E433" s="3624"/>
      <c r="F433" s="3624"/>
      <c r="G433" s="3624"/>
      <c r="H433" s="3624"/>
      <c r="I433" s="3624"/>
      <c r="J433" s="3624"/>
      <c r="K433" s="3624"/>
      <c r="L433" s="3624"/>
      <c r="M433" s="3624"/>
      <c r="N433" s="3624"/>
      <c r="O433" s="3624"/>
      <c r="P433" s="3624"/>
      <c r="Q433" s="3625"/>
      <c r="R433" s="2580"/>
      <c r="S433" s="2580"/>
      <c r="T433" s="2580"/>
      <c r="U433" s="2580"/>
      <c r="V433" s="2580"/>
      <c r="W433" s="2580"/>
      <c r="X433" s="2580"/>
      <c r="Y433" s="2580"/>
      <c r="Z433" s="2580"/>
      <c r="AA433" s="2580"/>
      <c r="AB433" s="2580"/>
      <c r="AC433" s="2580"/>
      <c r="AD433" s="2580"/>
      <c r="AE433" s="2580"/>
      <c r="AF433" s="2581"/>
    </row>
    <row r="434" spans="2:32" s="2461" customFormat="1" ht="13.5" thickBot="1" x14ac:dyDescent="0.25">
      <c r="B434" s="3549"/>
      <c r="C434" s="3550"/>
      <c r="D434" s="3550"/>
      <c r="E434" s="3550"/>
      <c r="F434" s="3550"/>
      <c r="G434" s="2580"/>
      <c r="H434" s="2580"/>
      <c r="I434" s="2580"/>
      <c r="J434" s="2580"/>
      <c r="K434" s="2580"/>
      <c r="L434" s="2580"/>
      <c r="M434" s="2580"/>
      <c r="N434" s="2580"/>
      <c r="O434" s="2580"/>
      <c r="P434" s="2580"/>
      <c r="Q434" s="2580"/>
      <c r="R434" s="2646"/>
      <c r="S434" s="2580"/>
      <c r="T434" s="2580"/>
      <c r="U434" s="2580"/>
      <c r="V434" s="2580"/>
      <c r="W434" s="2580"/>
      <c r="X434" s="2580"/>
      <c r="Y434" s="2580"/>
      <c r="Z434" s="2580"/>
      <c r="AA434" s="2580"/>
      <c r="AB434" s="2580"/>
      <c r="AC434" s="2580"/>
      <c r="AD434" s="2580"/>
      <c r="AE434" s="2580"/>
      <c r="AF434" s="2581"/>
    </row>
    <row r="435" spans="2:32" s="2461" customFormat="1" ht="13.5" thickBot="1" x14ac:dyDescent="0.25">
      <c r="B435" s="3678" t="s">
        <v>5128</v>
      </c>
      <c r="C435" s="3679"/>
      <c r="D435" s="3630" t="s">
        <v>5129</v>
      </c>
      <c r="E435" s="3682" t="s">
        <v>224</v>
      </c>
      <c r="F435" s="3683"/>
      <c r="G435" s="3683"/>
      <c r="H435" s="3683"/>
      <c r="I435" s="3683"/>
      <c r="J435" s="3683"/>
      <c r="K435" s="3683"/>
      <c r="L435" s="3683"/>
      <c r="M435" s="3683"/>
      <c r="N435" s="3683"/>
      <c r="O435" s="3683"/>
      <c r="P435" s="3684"/>
      <c r="Q435" s="3685" t="s">
        <v>340</v>
      </c>
      <c r="R435" s="3686"/>
      <c r="S435" s="3687"/>
      <c r="T435" s="3687"/>
      <c r="U435" s="3687"/>
      <c r="V435" s="3687"/>
      <c r="W435" s="3687"/>
      <c r="X435" s="3687"/>
      <c r="Y435" s="3688"/>
      <c r="Z435" s="3685" t="s">
        <v>225</v>
      </c>
      <c r="AA435" s="3687"/>
      <c r="AB435" s="3688"/>
      <c r="AC435" s="3689" t="s">
        <v>5048</v>
      </c>
      <c r="AD435" s="3690"/>
      <c r="AE435" s="3691"/>
      <c r="AF435" s="2581"/>
    </row>
    <row r="436" spans="2:32" s="2461" customFormat="1" ht="13.5" thickBot="1" x14ac:dyDescent="0.25">
      <c r="B436" s="3680"/>
      <c r="C436" s="3681"/>
      <c r="D436" s="3630"/>
      <c r="E436" s="3630" t="s">
        <v>5066</v>
      </c>
      <c r="F436" s="3630" t="s">
        <v>5067</v>
      </c>
      <c r="G436" s="3631" t="s">
        <v>5069</v>
      </c>
      <c r="H436" s="3631" t="s">
        <v>5130</v>
      </c>
      <c r="I436" s="3671" t="s">
        <v>5131</v>
      </c>
      <c r="J436" s="3671" t="s">
        <v>5132</v>
      </c>
      <c r="K436" s="3671" t="s">
        <v>5072</v>
      </c>
      <c r="L436" s="3671"/>
      <c r="M436" s="3671" t="s">
        <v>5133</v>
      </c>
      <c r="N436" s="3671" t="s">
        <v>5134</v>
      </c>
      <c r="O436" s="3671" t="s">
        <v>5135</v>
      </c>
      <c r="P436" s="3671" t="s">
        <v>5136</v>
      </c>
      <c r="Q436" s="3627" t="s">
        <v>5078</v>
      </c>
      <c r="R436" s="3627" t="s">
        <v>5079</v>
      </c>
      <c r="S436" s="3627" t="s">
        <v>5080</v>
      </c>
      <c r="T436" s="3627" t="s">
        <v>5137</v>
      </c>
      <c r="U436" s="3627" t="s">
        <v>5138</v>
      </c>
      <c r="V436" s="3627" t="s">
        <v>5083</v>
      </c>
      <c r="W436" s="3627" t="s">
        <v>5085</v>
      </c>
      <c r="X436" s="3631" t="s">
        <v>5139</v>
      </c>
      <c r="Y436" s="3631" t="s">
        <v>5140</v>
      </c>
      <c r="Z436" s="3627" t="s">
        <v>5141</v>
      </c>
      <c r="AA436" s="3627" t="s">
        <v>5142</v>
      </c>
      <c r="AB436" s="3627" t="s">
        <v>5143</v>
      </c>
      <c r="AC436" s="3627" t="s">
        <v>1162</v>
      </c>
      <c r="AD436" s="3627" t="s">
        <v>5049</v>
      </c>
      <c r="AE436" s="3627" t="s">
        <v>5050</v>
      </c>
      <c r="AF436" s="2581"/>
    </row>
    <row r="437" spans="2:32" s="2461" customFormat="1" ht="13.5" thickBot="1" x14ac:dyDescent="0.25">
      <c r="B437" s="3680"/>
      <c r="C437" s="3681"/>
      <c r="D437" s="3627"/>
      <c r="E437" s="3627"/>
      <c r="F437" s="3627"/>
      <c r="G437" s="3632"/>
      <c r="H437" s="3632"/>
      <c r="I437" s="3631"/>
      <c r="J437" s="3631"/>
      <c r="K437" s="3552" t="s">
        <v>5092</v>
      </c>
      <c r="L437" s="3553" t="s">
        <v>2809</v>
      </c>
      <c r="M437" s="3631"/>
      <c r="N437" s="3631"/>
      <c r="O437" s="3631"/>
      <c r="P437" s="3631"/>
      <c r="Q437" s="3628"/>
      <c r="R437" s="3628"/>
      <c r="S437" s="3628"/>
      <c r="T437" s="3628"/>
      <c r="U437" s="3628"/>
      <c r="V437" s="3628"/>
      <c r="W437" s="3628"/>
      <c r="X437" s="3632"/>
      <c r="Y437" s="3632"/>
      <c r="Z437" s="3628"/>
      <c r="AA437" s="3628"/>
      <c r="AB437" s="3628"/>
      <c r="AC437" s="3628"/>
      <c r="AD437" s="3628"/>
      <c r="AE437" s="3628"/>
      <c r="AF437" s="2581"/>
    </row>
    <row r="438" spans="2:32" s="2461" customFormat="1" x14ac:dyDescent="0.2">
      <c r="B438" s="4578" t="s">
        <v>6547</v>
      </c>
      <c r="C438" s="4569"/>
      <c r="D438" s="3176" t="s">
        <v>1545</v>
      </c>
      <c r="E438" s="3177"/>
      <c r="F438" s="3178"/>
      <c r="G438" s="2744"/>
      <c r="H438" s="2744"/>
      <c r="I438" s="3177"/>
      <c r="J438" s="3177"/>
      <c r="K438" s="3178"/>
      <c r="L438" s="2744"/>
      <c r="M438" s="3177"/>
      <c r="N438" s="3177"/>
      <c r="O438" s="3177"/>
      <c r="P438" s="3177"/>
      <c r="Q438" s="3177"/>
      <c r="R438" s="3178"/>
      <c r="S438" s="3178"/>
      <c r="T438" s="3177"/>
      <c r="U438" s="3177"/>
      <c r="V438" s="3178"/>
      <c r="W438" s="3178"/>
      <c r="X438" s="3177"/>
      <c r="Y438" s="3177"/>
      <c r="Z438" s="3178"/>
      <c r="AA438" s="3177"/>
      <c r="AB438" s="3177"/>
      <c r="AC438" s="2679"/>
      <c r="AD438" s="2679"/>
      <c r="AE438" s="2679"/>
      <c r="AF438" s="2581"/>
    </row>
    <row r="439" spans="2:32" s="2461" customFormat="1" x14ac:dyDescent="0.2">
      <c r="B439" s="2645"/>
      <c r="C439" s="2575"/>
      <c r="D439" s="2575"/>
      <c r="E439" s="2575"/>
      <c r="F439" s="2575"/>
      <c r="G439" s="2576"/>
      <c r="H439" s="2576"/>
      <c r="I439" s="2576"/>
      <c r="J439" s="2576"/>
      <c r="K439" s="2575"/>
      <c r="L439" s="2576"/>
      <c r="M439" s="2576"/>
      <c r="N439" s="2576"/>
      <c r="O439" s="2576"/>
      <c r="P439" s="2576"/>
      <c r="Q439" s="2642"/>
      <c r="R439" s="2642"/>
      <c r="S439" s="2642"/>
      <c r="T439" s="2642"/>
      <c r="U439" s="2642"/>
      <c r="V439" s="2642"/>
      <c r="W439" s="2642"/>
      <c r="X439" s="2642"/>
      <c r="Y439" s="2642"/>
      <c r="Z439" s="2642"/>
      <c r="AA439" s="2642"/>
      <c r="AB439" s="2642"/>
      <c r="AC439" s="2642"/>
      <c r="AD439" s="2642"/>
      <c r="AE439" s="2642"/>
      <c r="AF439" s="2581"/>
    </row>
    <row r="440" spans="2:32" s="2461" customFormat="1" x14ac:dyDescent="0.2">
      <c r="B440" s="3661" t="s">
        <v>5051</v>
      </c>
      <c r="C440" s="3662"/>
      <c r="D440" s="3663" t="s">
        <v>1882</v>
      </c>
      <c r="E440" s="3663"/>
      <c r="F440" s="3663"/>
      <c r="G440" s="3663"/>
      <c r="H440" s="3663"/>
      <c r="I440" s="2643"/>
      <c r="J440" s="2643"/>
      <c r="K440" s="2643"/>
      <c r="L440" s="2643"/>
      <c r="M440" s="2643"/>
      <c r="N440" s="2643"/>
      <c r="O440" s="2643"/>
      <c r="P440" s="2643"/>
      <c r="Q440" s="2642"/>
      <c r="R440" s="2642"/>
      <c r="S440" s="2642"/>
      <c r="T440" s="2642"/>
      <c r="U440" s="2642"/>
      <c r="V440" s="2642"/>
      <c r="W440" s="2642"/>
      <c r="X440" s="2642"/>
      <c r="Y440" s="2642"/>
      <c r="Z440" s="2642"/>
      <c r="AA440" s="2642"/>
      <c r="AB440" s="2642"/>
      <c r="AC440" s="2642"/>
      <c r="AD440" s="2642"/>
      <c r="AE440" s="2642"/>
      <c r="AF440" s="2581"/>
    </row>
    <row r="441" spans="2:32" s="2461" customFormat="1" x14ac:dyDescent="0.2">
      <c r="B441" s="3661" t="s">
        <v>5052</v>
      </c>
      <c r="C441" s="3662"/>
      <c r="D441" s="3663" t="s">
        <v>1882</v>
      </c>
      <c r="E441" s="3663"/>
      <c r="F441" s="3663"/>
      <c r="G441" s="3663"/>
      <c r="H441" s="3663"/>
      <c r="I441" s="2643"/>
      <c r="J441" s="2643"/>
      <c r="K441" s="2643"/>
      <c r="L441" s="2643"/>
      <c r="M441" s="2643"/>
      <c r="N441" s="2643"/>
      <c r="O441" s="2643"/>
      <c r="P441" s="2643"/>
      <c r="Q441" s="2642"/>
      <c r="R441" s="2642"/>
      <c r="S441" s="2642"/>
      <c r="T441" s="2642"/>
      <c r="U441" s="2642"/>
      <c r="V441" s="2642"/>
      <c r="W441" s="2642"/>
      <c r="X441" s="2642"/>
      <c r="Y441" s="2642"/>
      <c r="Z441" s="2642"/>
      <c r="AA441" s="2642"/>
      <c r="AB441" s="2642"/>
      <c r="AC441" s="2642"/>
      <c r="AD441" s="2642"/>
      <c r="AE441" s="2642"/>
      <c r="AF441" s="2581"/>
    </row>
    <row r="442" spans="2:32" s="2461" customFormat="1" ht="13.5" thickBot="1" x14ac:dyDescent="0.25">
      <c r="B442" s="3554"/>
      <c r="C442" s="3551"/>
      <c r="D442" s="3551"/>
      <c r="E442" s="3551"/>
      <c r="F442" s="3551"/>
      <c r="G442" s="2646"/>
      <c r="H442" s="2646"/>
      <c r="I442" s="2646"/>
      <c r="J442" s="2646"/>
      <c r="K442" s="2646"/>
      <c r="L442" s="2646"/>
      <c r="M442" s="2646"/>
      <c r="N442" s="2646"/>
      <c r="O442" s="2646"/>
      <c r="P442" s="2646"/>
      <c r="Q442" s="2646"/>
      <c r="R442" s="2646"/>
      <c r="S442" s="2646"/>
      <c r="T442" s="2646"/>
      <c r="U442" s="2646"/>
      <c r="V442" s="2646"/>
      <c r="W442" s="2646"/>
      <c r="X442" s="2646"/>
      <c r="Y442" s="2646"/>
      <c r="Z442" s="2646"/>
      <c r="AA442" s="2646"/>
      <c r="AB442" s="2646"/>
      <c r="AC442" s="2646"/>
      <c r="AD442" s="2646"/>
      <c r="AE442" s="2646"/>
      <c r="AF442" s="2586"/>
    </row>
    <row r="443" spans="2:32" s="2461" customFormat="1" x14ac:dyDescent="0.2">
      <c r="B443" s="3566" t="str">
        <f>+B425</f>
        <v>.</v>
      </c>
      <c r="I443" s="2888"/>
    </row>
    <row r="444" spans="2:32" s="2461" customFormat="1" ht="13.5" thickBot="1" x14ac:dyDescent="0.25">
      <c r="B444" s="2544"/>
      <c r="I444" s="2888"/>
    </row>
    <row r="445" spans="2:32" s="2461" customFormat="1" ht="20.25" x14ac:dyDescent="0.2">
      <c r="B445" s="3616" t="s">
        <v>5124</v>
      </c>
      <c r="C445" s="3617"/>
      <c r="D445" s="3617"/>
      <c r="E445" s="3617"/>
      <c r="F445" s="3617"/>
      <c r="G445" s="3617"/>
      <c r="H445" s="3617"/>
      <c r="I445" s="3617"/>
      <c r="J445" s="3617"/>
      <c r="K445" s="3617"/>
      <c r="L445" s="3617"/>
      <c r="M445" s="3617"/>
      <c r="N445" s="3617"/>
      <c r="O445" s="3617"/>
      <c r="P445" s="3617"/>
      <c r="Q445" s="3617"/>
      <c r="R445" s="3617"/>
      <c r="S445" s="3617"/>
      <c r="T445" s="3617"/>
      <c r="U445" s="3617"/>
      <c r="V445" s="3617"/>
      <c r="W445" s="3617"/>
      <c r="X445" s="3617"/>
      <c r="Y445" s="3617"/>
      <c r="Z445" s="3617"/>
      <c r="AA445" s="3617"/>
      <c r="AB445" s="3617"/>
      <c r="AC445" s="3617"/>
      <c r="AD445" s="3617"/>
      <c r="AE445" s="3617"/>
      <c r="AF445" s="3618"/>
    </row>
    <row r="446" spans="2:32" s="2461" customFormat="1" x14ac:dyDescent="0.2">
      <c r="B446" s="3549"/>
      <c r="C446" s="3550"/>
      <c r="D446" s="3550"/>
      <c r="E446" s="3550"/>
      <c r="F446" s="3550"/>
      <c r="G446" s="2580"/>
      <c r="H446" s="2580"/>
      <c r="I446" s="2580"/>
      <c r="J446" s="2580"/>
      <c r="K446" s="2580"/>
      <c r="L446" s="2580"/>
      <c r="M446" s="2580"/>
      <c r="N446" s="2580"/>
      <c r="O446" s="2580"/>
      <c r="P446" s="2580"/>
      <c r="Q446" s="2580"/>
      <c r="R446" s="2580"/>
      <c r="S446" s="2580"/>
      <c r="T446" s="2580"/>
      <c r="U446" s="2580"/>
      <c r="V446" s="2580"/>
      <c r="W446" s="2580"/>
      <c r="X446" s="2580"/>
      <c r="Y446" s="2580"/>
      <c r="Z446" s="2580"/>
      <c r="AA446" s="2580"/>
      <c r="AB446" s="2580"/>
      <c r="AC446" s="2580"/>
      <c r="AD446" s="2580"/>
      <c r="AE446" s="2580"/>
      <c r="AF446" s="2581"/>
    </row>
    <row r="447" spans="2:32" s="2461" customFormat="1" x14ac:dyDescent="0.2">
      <c r="B447" s="2644" t="s">
        <v>5144</v>
      </c>
      <c r="C447" s="3550"/>
      <c r="D447" s="3674" t="s">
        <v>6542</v>
      </c>
      <c r="E447" s="3674"/>
      <c r="F447" s="3674"/>
      <c r="G447" s="2580"/>
      <c r="H447" s="2580"/>
      <c r="I447" s="2580"/>
      <c r="J447" s="2580"/>
      <c r="K447" s="2580"/>
      <c r="L447" s="2580"/>
      <c r="M447" s="2580"/>
      <c r="N447" s="2580"/>
      <c r="O447" s="2580"/>
      <c r="P447" s="2580"/>
      <c r="Q447" s="2580"/>
      <c r="R447" s="2580"/>
      <c r="S447" s="2580"/>
      <c r="T447" s="2580"/>
      <c r="U447" s="2580"/>
      <c r="V447" s="2580"/>
      <c r="W447" s="2580"/>
      <c r="X447" s="2580"/>
      <c r="Y447" s="2580"/>
      <c r="Z447" s="2580"/>
      <c r="AA447" s="2580"/>
      <c r="AB447" s="2580"/>
      <c r="AC447" s="2580"/>
      <c r="AD447" s="2580"/>
      <c r="AE447" s="2580"/>
      <c r="AF447" s="2581"/>
    </row>
    <row r="448" spans="2:32" s="2461" customFormat="1" x14ac:dyDescent="0.2">
      <c r="B448" s="3675" t="s">
        <v>5127</v>
      </c>
      <c r="C448" s="3676"/>
      <c r="D448" s="3670">
        <v>41640</v>
      </c>
      <c r="E448" s="3670"/>
      <c r="F448" s="3670"/>
      <c r="G448" s="2642"/>
      <c r="H448" s="2580"/>
      <c r="I448" s="2580"/>
      <c r="J448" s="2580"/>
      <c r="K448" s="2580"/>
      <c r="L448" s="2580"/>
      <c r="M448" s="2580"/>
      <c r="N448" s="2580"/>
      <c r="O448" s="2580"/>
      <c r="P448" s="2580"/>
      <c r="Q448" s="2580"/>
      <c r="R448" s="2580"/>
      <c r="S448" s="2580"/>
      <c r="T448" s="2580"/>
      <c r="U448" s="2580"/>
      <c r="V448" s="2580"/>
      <c r="W448" s="2580"/>
      <c r="X448" s="2580"/>
      <c r="Y448" s="2580"/>
      <c r="Z448" s="2580"/>
      <c r="AA448" s="2580"/>
      <c r="AB448" s="2580"/>
      <c r="AC448" s="2580"/>
      <c r="AD448" s="2580"/>
      <c r="AE448" s="2580"/>
      <c r="AF448" s="2581"/>
    </row>
    <row r="449" spans="2:32" s="2461" customFormat="1" x14ac:dyDescent="0.2">
      <c r="B449" s="3620" t="s">
        <v>5125</v>
      </c>
      <c r="C449" s="3621"/>
      <c r="D449" s="3692">
        <v>41729</v>
      </c>
      <c r="E449" s="3692"/>
      <c r="F449" s="3692"/>
      <c r="G449" s="2580"/>
      <c r="H449" s="2580"/>
      <c r="I449" s="2580"/>
      <c r="J449" s="2580"/>
      <c r="K449" s="2580"/>
      <c r="L449" s="2580"/>
      <c r="M449" s="2580"/>
      <c r="N449" s="2580"/>
      <c r="O449" s="2580"/>
      <c r="P449" s="2580"/>
      <c r="Q449" s="2580"/>
      <c r="R449" s="2580"/>
      <c r="S449" s="2580"/>
      <c r="T449" s="2580"/>
      <c r="U449" s="2580"/>
      <c r="V449" s="2580"/>
      <c r="W449" s="2580"/>
      <c r="X449" s="2580"/>
      <c r="Y449" s="2580"/>
      <c r="Z449" s="2580"/>
      <c r="AA449" s="2580"/>
      <c r="AB449" s="2580"/>
      <c r="AC449" s="2580"/>
      <c r="AD449" s="2580"/>
      <c r="AE449" s="2580"/>
      <c r="AF449" s="2581"/>
    </row>
    <row r="450" spans="2:32" s="2461" customFormat="1" ht="13.5" thickBot="1" x14ac:dyDescent="0.25">
      <c r="B450" s="3549"/>
      <c r="C450" s="3550"/>
      <c r="D450" s="3550"/>
      <c r="E450" s="3550"/>
      <c r="F450" s="3550"/>
      <c r="G450" s="2580"/>
      <c r="H450" s="2580"/>
      <c r="I450" s="2580"/>
      <c r="J450" s="2580"/>
      <c r="K450" s="2580"/>
      <c r="L450" s="2580"/>
      <c r="M450" s="2580"/>
      <c r="N450" s="2580"/>
      <c r="O450" s="2580"/>
      <c r="P450" s="2580"/>
      <c r="Q450" s="2580"/>
      <c r="R450" s="2580"/>
      <c r="S450" s="2580"/>
      <c r="T450" s="2580"/>
      <c r="U450" s="2580"/>
      <c r="V450" s="2580"/>
      <c r="W450" s="2580"/>
      <c r="X450" s="2580"/>
      <c r="Y450" s="2580"/>
      <c r="Z450" s="2580"/>
      <c r="AA450" s="2580"/>
      <c r="AB450" s="2580"/>
      <c r="AC450" s="2580"/>
      <c r="AD450" s="2580"/>
      <c r="AE450" s="2580"/>
      <c r="AF450" s="2581"/>
    </row>
    <row r="451" spans="2:32" s="2461" customFormat="1" ht="99.75" customHeight="1" thickBot="1" x14ac:dyDescent="0.25">
      <c r="B451" s="3633" t="s">
        <v>5126</v>
      </c>
      <c r="C451" s="3677"/>
      <c r="D451" s="3623" t="s">
        <v>6543</v>
      </c>
      <c r="E451" s="3624"/>
      <c r="F451" s="3624"/>
      <c r="G451" s="3624"/>
      <c r="H451" s="3624"/>
      <c r="I451" s="3624"/>
      <c r="J451" s="3624"/>
      <c r="K451" s="3624"/>
      <c r="L451" s="3624"/>
      <c r="M451" s="3624"/>
      <c r="N451" s="3624"/>
      <c r="O451" s="3624"/>
      <c r="P451" s="3624"/>
      <c r="Q451" s="3625"/>
      <c r="R451" s="2580"/>
      <c r="S451" s="2580"/>
      <c r="T451" s="2580"/>
      <c r="U451" s="2580"/>
      <c r="V451" s="2580"/>
      <c r="W451" s="2580"/>
      <c r="X451" s="2580"/>
      <c r="Y451" s="2580"/>
      <c r="Z451" s="2580"/>
      <c r="AA451" s="2580"/>
      <c r="AB451" s="2580"/>
      <c r="AC451" s="2580"/>
      <c r="AD451" s="2580"/>
      <c r="AE451" s="2580"/>
      <c r="AF451" s="2581"/>
    </row>
    <row r="452" spans="2:32" s="2461" customFormat="1" ht="13.5" thickBot="1" x14ac:dyDescent="0.25">
      <c r="B452" s="3549"/>
      <c r="C452" s="3550"/>
      <c r="D452" s="3550"/>
      <c r="E452" s="3550"/>
      <c r="F452" s="3550"/>
      <c r="G452" s="2580"/>
      <c r="H452" s="2580"/>
      <c r="I452" s="2580"/>
      <c r="J452" s="2580"/>
      <c r="K452" s="2580"/>
      <c r="L452" s="2580"/>
      <c r="M452" s="2580"/>
      <c r="N452" s="2580"/>
      <c r="O452" s="2580"/>
      <c r="P452" s="2580"/>
      <c r="Q452" s="2580"/>
      <c r="R452" s="2646"/>
      <c r="S452" s="2580"/>
      <c r="T452" s="2580"/>
      <c r="U452" s="2580"/>
      <c r="V452" s="2580"/>
      <c r="W452" s="2580"/>
      <c r="X452" s="2580"/>
      <c r="Y452" s="2580"/>
      <c r="Z452" s="2580"/>
      <c r="AA452" s="2580"/>
      <c r="AB452" s="2580"/>
      <c r="AC452" s="2580"/>
      <c r="AD452" s="2580"/>
      <c r="AE452" s="2580"/>
      <c r="AF452" s="2581"/>
    </row>
    <row r="453" spans="2:32" s="2461" customFormat="1" ht="13.5" thickBot="1" x14ac:dyDescent="0.25">
      <c r="B453" s="3678" t="s">
        <v>5128</v>
      </c>
      <c r="C453" s="3679"/>
      <c r="D453" s="3630" t="s">
        <v>5129</v>
      </c>
      <c r="E453" s="3682" t="s">
        <v>224</v>
      </c>
      <c r="F453" s="3683"/>
      <c r="G453" s="3683"/>
      <c r="H453" s="3683"/>
      <c r="I453" s="3683"/>
      <c r="J453" s="3683"/>
      <c r="K453" s="3683"/>
      <c r="L453" s="3683"/>
      <c r="M453" s="3683"/>
      <c r="N453" s="3683"/>
      <c r="O453" s="3683"/>
      <c r="P453" s="3684"/>
      <c r="Q453" s="3685" t="s">
        <v>340</v>
      </c>
      <c r="R453" s="3686"/>
      <c r="S453" s="3687"/>
      <c r="T453" s="3687"/>
      <c r="U453" s="3687"/>
      <c r="V453" s="3687"/>
      <c r="W453" s="3687"/>
      <c r="X453" s="3687"/>
      <c r="Y453" s="3688"/>
      <c r="Z453" s="3685" t="s">
        <v>225</v>
      </c>
      <c r="AA453" s="3687"/>
      <c r="AB453" s="3688"/>
      <c r="AC453" s="3689" t="s">
        <v>5048</v>
      </c>
      <c r="AD453" s="3690"/>
      <c r="AE453" s="3691"/>
      <c r="AF453" s="2581"/>
    </row>
    <row r="454" spans="2:32" s="2461" customFormat="1" ht="13.5" thickBot="1" x14ac:dyDescent="0.25">
      <c r="B454" s="3680"/>
      <c r="C454" s="3681"/>
      <c r="D454" s="3630"/>
      <c r="E454" s="3630" t="s">
        <v>5066</v>
      </c>
      <c r="F454" s="3630" t="s">
        <v>5067</v>
      </c>
      <c r="G454" s="3631" t="s">
        <v>5069</v>
      </c>
      <c r="H454" s="3631" t="s">
        <v>5130</v>
      </c>
      <c r="I454" s="3671" t="s">
        <v>5131</v>
      </c>
      <c r="J454" s="3671" t="s">
        <v>5132</v>
      </c>
      <c r="K454" s="3671" t="s">
        <v>5072</v>
      </c>
      <c r="L454" s="3671"/>
      <c r="M454" s="3671" t="s">
        <v>5133</v>
      </c>
      <c r="N454" s="3671" t="s">
        <v>5134</v>
      </c>
      <c r="O454" s="3671" t="s">
        <v>5135</v>
      </c>
      <c r="P454" s="3671" t="s">
        <v>5136</v>
      </c>
      <c r="Q454" s="3627" t="s">
        <v>5078</v>
      </c>
      <c r="R454" s="3627" t="s">
        <v>5079</v>
      </c>
      <c r="S454" s="3627" t="s">
        <v>5080</v>
      </c>
      <c r="T454" s="3627" t="s">
        <v>5137</v>
      </c>
      <c r="U454" s="3627" t="s">
        <v>5138</v>
      </c>
      <c r="V454" s="3627" t="s">
        <v>5083</v>
      </c>
      <c r="W454" s="3627" t="s">
        <v>5085</v>
      </c>
      <c r="X454" s="3631" t="s">
        <v>5139</v>
      </c>
      <c r="Y454" s="3631" t="s">
        <v>5140</v>
      </c>
      <c r="Z454" s="3627" t="s">
        <v>5141</v>
      </c>
      <c r="AA454" s="3627" t="s">
        <v>5142</v>
      </c>
      <c r="AB454" s="3627" t="s">
        <v>5143</v>
      </c>
      <c r="AC454" s="3627" t="s">
        <v>1162</v>
      </c>
      <c r="AD454" s="3627" t="s">
        <v>5049</v>
      </c>
      <c r="AE454" s="3627" t="s">
        <v>5050</v>
      </c>
      <c r="AF454" s="2581"/>
    </row>
    <row r="455" spans="2:32" s="2461" customFormat="1" ht="13.5" thickBot="1" x14ac:dyDescent="0.25">
      <c r="B455" s="3680"/>
      <c r="C455" s="3681"/>
      <c r="D455" s="3627"/>
      <c r="E455" s="3627"/>
      <c r="F455" s="3627"/>
      <c r="G455" s="3632"/>
      <c r="H455" s="3632"/>
      <c r="I455" s="3631"/>
      <c r="J455" s="3631"/>
      <c r="K455" s="3552" t="s">
        <v>5092</v>
      </c>
      <c r="L455" s="3553" t="s">
        <v>2809</v>
      </c>
      <c r="M455" s="3631"/>
      <c r="N455" s="3631"/>
      <c r="O455" s="3631"/>
      <c r="P455" s="3631"/>
      <c r="Q455" s="3628"/>
      <c r="R455" s="3628"/>
      <c r="S455" s="3628"/>
      <c r="T455" s="3628"/>
      <c r="U455" s="3628"/>
      <c r="V455" s="3628"/>
      <c r="W455" s="3628"/>
      <c r="X455" s="3632"/>
      <c r="Y455" s="3632"/>
      <c r="Z455" s="3628"/>
      <c r="AA455" s="3628"/>
      <c r="AB455" s="3628"/>
      <c r="AC455" s="3628"/>
      <c r="AD455" s="3628"/>
      <c r="AE455" s="3628"/>
      <c r="AF455" s="2581"/>
    </row>
    <row r="456" spans="2:32" s="2461" customFormat="1" x14ac:dyDescent="0.2">
      <c r="B456" s="4568" t="s">
        <v>6544</v>
      </c>
      <c r="C456" s="4569"/>
      <c r="D456" s="3176" t="s">
        <v>1545</v>
      </c>
      <c r="E456" s="3177"/>
      <c r="F456" s="3178"/>
      <c r="G456" s="2744"/>
      <c r="H456" s="2744"/>
      <c r="I456" s="3177"/>
      <c r="J456" s="3177"/>
      <c r="K456" s="3178"/>
      <c r="L456" s="2744"/>
      <c r="M456" s="3177"/>
      <c r="N456" s="3177"/>
      <c r="O456" s="3177"/>
      <c r="P456" s="3177"/>
      <c r="Q456" s="3177"/>
      <c r="R456" s="3178"/>
      <c r="S456" s="3178"/>
      <c r="T456" s="3177"/>
      <c r="U456" s="3177"/>
      <c r="V456" s="3178"/>
      <c r="W456" s="3178"/>
      <c r="X456" s="3177"/>
      <c r="Y456" s="3177"/>
      <c r="Z456" s="3178"/>
      <c r="AA456" s="3177"/>
      <c r="AB456" s="3177"/>
      <c r="AC456" s="2679"/>
      <c r="AD456" s="2679"/>
      <c r="AE456" s="2679"/>
      <c r="AF456" s="2581"/>
    </row>
    <row r="457" spans="2:32" s="2461" customFormat="1" x14ac:dyDescent="0.2">
      <c r="B457" s="2645"/>
      <c r="C457" s="2575"/>
      <c r="D457" s="2575"/>
      <c r="E457" s="2575"/>
      <c r="F457" s="2575"/>
      <c r="G457" s="2576"/>
      <c r="H457" s="2576"/>
      <c r="I457" s="2576"/>
      <c r="J457" s="2576"/>
      <c r="K457" s="2575"/>
      <c r="L457" s="2576"/>
      <c r="M457" s="2576"/>
      <c r="N457" s="2576"/>
      <c r="O457" s="2576"/>
      <c r="P457" s="2576"/>
      <c r="Q457" s="2642"/>
      <c r="R457" s="2642"/>
      <c r="S457" s="2642"/>
      <c r="T457" s="2642"/>
      <c r="U457" s="2642"/>
      <c r="V457" s="2642"/>
      <c r="W457" s="2642"/>
      <c r="X457" s="2642"/>
      <c r="Y457" s="2642"/>
      <c r="Z457" s="2642"/>
      <c r="AA457" s="2642"/>
      <c r="AB457" s="2642"/>
      <c r="AC457" s="2642"/>
      <c r="AD457" s="2642"/>
      <c r="AE457" s="2642"/>
      <c r="AF457" s="2581"/>
    </row>
    <row r="458" spans="2:32" s="2461" customFormat="1" x14ac:dyDescent="0.2">
      <c r="B458" s="3661" t="s">
        <v>5051</v>
      </c>
      <c r="C458" s="3662"/>
      <c r="D458" s="3663" t="s">
        <v>1882</v>
      </c>
      <c r="E458" s="3663"/>
      <c r="F458" s="3663"/>
      <c r="G458" s="3663"/>
      <c r="H458" s="3663"/>
      <c r="I458" s="2643"/>
      <c r="J458" s="2643"/>
      <c r="K458" s="2643"/>
      <c r="L458" s="2643"/>
      <c r="M458" s="2643"/>
      <c r="N458" s="2643"/>
      <c r="O458" s="2643"/>
      <c r="P458" s="2643"/>
      <c r="Q458" s="2642"/>
      <c r="R458" s="2642"/>
      <c r="S458" s="2642"/>
      <c r="T458" s="2642"/>
      <c r="U458" s="2642"/>
      <c r="V458" s="2642"/>
      <c r="W458" s="2642"/>
      <c r="X458" s="2642"/>
      <c r="Y458" s="2642"/>
      <c r="Z458" s="2642"/>
      <c r="AA458" s="2642"/>
      <c r="AB458" s="2642"/>
      <c r="AC458" s="2642"/>
      <c r="AD458" s="2642"/>
      <c r="AE458" s="2642"/>
      <c r="AF458" s="2581"/>
    </row>
    <row r="459" spans="2:32" s="2461" customFormat="1" x14ac:dyDescent="0.2">
      <c r="B459" s="3661" t="s">
        <v>5052</v>
      </c>
      <c r="C459" s="3662"/>
      <c r="D459" s="3663" t="s">
        <v>1882</v>
      </c>
      <c r="E459" s="3663"/>
      <c r="F459" s="3663"/>
      <c r="G459" s="3663"/>
      <c r="H459" s="3663"/>
      <c r="I459" s="2643"/>
      <c r="J459" s="2643"/>
      <c r="K459" s="2643"/>
      <c r="L459" s="2643"/>
      <c r="M459" s="2643"/>
      <c r="N459" s="2643"/>
      <c r="O459" s="2643"/>
      <c r="P459" s="2643"/>
      <c r="Q459" s="2642"/>
      <c r="R459" s="2642"/>
      <c r="S459" s="2642"/>
      <c r="T459" s="2642"/>
      <c r="U459" s="2642"/>
      <c r="V459" s="2642"/>
      <c r="W459" s="2642"/>
      <c r="X459" s="2642"/>
      <c r="Y459" s="2642"/>
      <c r="Z459" s="2642"/>
      <c r="AA459" s="2642"/>
      <c r="AB459" s="2642"/>
      <c r="AC459" s="2642"/>
      <c r="AD459" s="2642"/>
      <c r="AE459" s="2642"/>
      <c r="AF459" s="2581"/>
    </row>
    <row r="460" spans="2:32" s="2461" customFormat="1" ht="13.5" thickBot="1" x14ac:dyDescent="0.25">
      <c r="B460" s="3554"/>
      <c r="C460" s="3551"/>
      <c r="D460" s="3551"/>
      <c r="E460" s="3551"/>
      <c r="F460" s="3551"/>
      <c r="G460" s="2646"/>
      <c r="H460" s="2646"/>
      <c r="I460" s="2646"/>
      <c r="J460" s="2646"/>
      <c r="K460" s="2646"/>
      <c r="L460" s="2646"/>
      <c r="M460" s="2646"/>
      <c r="N460" s="2646"/>
      <c r="O460" s="2646"/>
      <c r="P460" s="2646"/>
      <c r="Q460" s="2646"/>
      <c r="R460" s="2646"/>
      <c r="S460" s="2646"/>
      <c r="T460" s="2646"/>
      <c r="U460" s="2646"/>
      <c r="V460" s="2646"/>
      <c r="W460" s="2646"/>
      <c r="X460" s="2646"/>
      <c r="Y460" s="2646"/>
      <c r="Z460" s="2646"/>
      <c r="AA460" s="2646"/>
      <c r="AB460" s="2646"/>
      <c r="AC460" s="2646"/>
      <c r="AD460" s="2646"/>
      <c r="AE460" s="2646"/>
      <c r="AF460" s="2586"/>
    </row>
    <row r="461" spans="2:32" s="2461" customFormat="1" x14ac:dyDescent="0.2">
      <c r="B461" s="3566" t="str">
        <f>+B443</f>
        <v>.</v>
      </c>
      <c r="I461" s="2888"/>
    </row>
    <row r="462" spans="2:32" s="2461" customFormat="1" ht="13.5" thickBot="1" x14ac:dyDescent="0.25">
      <c r="B462" s="2544"/>
      <c r="I462" s="2888"/>
    </row>
    <row r="463" spans="2:32" s="2461" customFormat="1" ht="20.25" x14ac:dyDescent="0.2">
      <c r="B463" s="3616" t="s">
        <v>5124</v>
      </c>
      <c r="C463" s="3617"/>
      <c r="D463" s="3617"/>
      <c r="E463" s="3617"/>
      <c r="F463" s="3617"/>
      <c r="G463" s="3617"/>
      <c r="H463" s="3617"/>
      <c r="I463" s="3617"/>
      <c r="J463" s="3617"/>
      <c r="K463" s="3617"/>
      <c r="L463" s="3617"/>
      <c r="M463" s="3617"/>
      <c r="N463" s="3617"/>
      <c r="O463" s="3617"/>
      <c r="P463" s="3617"/>
      <c r="Q463" s="3617"/>
      <c r="R463" s="3617"/>
      <c r="S463" s="3617"/>
      <c r="T463" s="3617"/>
      <c r="U463" s="3617"/>
      <c r="V463" s="3617"/>
      <c r="W463" s="3617"/>
      <c r="X463" s="3617"/>
      <c r="Y463" s="3617"/>
      <c r="Z463" s="3617"/>
      <c r="AA463" s="3617"/>
      <c r="AB463" s="3617"/>
      <c r="AC463" s="3617"/>
      <c r="AD463" s="3617"/>
      <c r="AE463" s="3617"/>
      <c r="AF463" s="3618"/>
    </row>
    <row r="464" spans="2:32" s="2461" customFormat="1" x14ac:dyDescent="0.2">
      <c r="B464" s="3549"/>
      <c r="C464" s="3550"/>
      <c r="D464" s="3550"/>
      <c r="E464" s="3550"/>
      <c r="F464" s="3550"/>
      <c r="G464" s="2580"/>
      <c r="H464" s="2580"/>
      <c r="I464" s="2580"/>
      <c r="J464" s="2580"/>
      <c r="K464" s="2580"/>
      <c r="L464" s="2580"/>
      <c r="M464" s="2580"/>
      <c r="N464" s="2580"/>
      <c r="O464" s="2580"/>
      <c r="P464" s="2580"/>
      <c r="Q464" s="2580"/>
      <c r="R464" s="2580"/>
      <c r="S464" s="2580"/>
      <c r="T464" s="2580"/>
      <c r="U464" s="2580"/>
      <c r="V464" s="2580"/>
      <c r="W464" s="2580"/>
      <c r="X464" s="2580"/>
      <c r="Y464" s="2580"/>
      <c r="Z464" s="2580"/>
      <c r="AA464" s="2580"/>
      <c r="AB464" s="2580"/>
      <c r="AC464" s="2580"/>
      <c r="AD464" s="2580"/>
      <c r="AE464" s="2580"/>
      <c r="AF464" s="2581"/>
    </row>
    <row r="465" spans="2:32" s="2461" customFormat="1" x14ac:dyDescent="0.2">
      <c r="B465" s="2644" t="s">
        <v>5144</v>
      </c>
      <c r="C465" s="3550"/>
      <c r="D465" s="3674" t="s">
        <v>6538</v>
      </c>
      <c r="E465" s="3674"/>
      <c r="F465" s="3674"/>
      <c r="G465" s="2580"/>
      <c r="H465" s="2580"/>
      <c r="I465" s="2580"/>
      <c r="J465" s="2580"/>
      <c r="K465" s="2580"/>
      <c r="L465" s="2580"/>
      <c r="M465" s="2580"/>
      <c r="N465" s="2580"/>
      <c r="O465" s="2580"/>
      <c r="P465" s="2580"/>
      <c r="Q465" s="2580"/>
      <c r="R465" s="2580"/>
      <c r="S465" s="2580"/>
      <c r="T465" s="2580"/>
      <c r="U465" s="2580"/>
      <c r="V465" s="2580"/>
      <c r="W465" s="2580"/>
      <c r="X465" s="2580"/>
      <c r="Y465" s="2580"/>
      <c r="Z465" s="2580"/>
      <c r="AA465" s="2580"/>
      <c r="AB465" s="2580"/>
      <c r="AC465" s="2580"/>
      <c r="AD465" s="2580"/>
      <c r="AE465" s="2580"/>
      <c r="AF465" s="2581"/>
    </row>
    <row r="466" spans="2:32" s="2461" customFormat="1" x14ac:dyDescent="0.2">
      <c r="B466" s="3675" t="s">
        <v>5127</v>
      </c>
      <c r="C466" s="3676"/>
      <c r="D466" s="4572">
        <v>41668</v>
      </c>
      <c r="E466" s="4572"/>
      <c r="F466" s="4572"/>
      <c r="G466" s="2642"/>
      <c r="H466" s="2580"/>
      <c r="I466" s="2580"/>
      <c r="J466" s="2580"/>
      <c r="K466" s="2580"/>
      <c r="L466" s="2580"/>
      <c r="M466" s="2580"/>
      <c r="N466" s="2580"/>
      <c r="O466" s="2580"/>
      <c r="P466" s="2580"/>
      <c r="Q466" s="2580"/>
      <c r="R466" s="2580"/>
      <c r="S466" s="2580"/>
      <c r="T466" s="2580"/>
      <c r="U466" s="2580"/>
      <c r="V466" s="2580"/>
      <c r="W466" s="2580"/>
      <c r="X466" s="2580"/>
      <c r="Y466" s="2580"/>
      <c r="Z466" s="2580"/>
      <c r="AA466" s="2580"/>
      <c r="AB466" s="2580"/>
      <c r="AC466" s="2580"/>
      <c r="AD466" s="2580"/>
      <c r="AE466" s="2580"/>
      <c r="AF466" s="2581"/>
    </row>
    <row r="467" spans="2:32" s="2461" customFormat="1" x14ac:dyDescent="0.2">
      <c r="B467" s="3620" t="s">
        <v>5125</v>
      </c>
      <c r="C467" s="3621"/>
      <c r="D467" s="4571">
        <v>41670</v>
      </c>
      <c r="E467" s="4571"/>
      <c r="F467" s="4571"/>
      <c r="G467" s="2580"/>
      <c r="H467" s="2580"/>
      <c r="I467" s="2580"/>
      <c r="J467" s="2580"/>
      <c r="K467" s="2580"/>
      <c r="L467" s="2580"/>
      <c r="M467" s="2580"/>
      <c r="N467" s="2580"/>
      <c r="O467" s="2580"/>
      <c r="P467" s="2580"/>
      <c r="Q467" s="2580"/>
      <c r="R467" s="2580"/>
      <c r="S467" s="2580"/>
      <c r="T467" s="2580"/>
      <c r="U467" s="2580"/>
      <c r="V467" s="2580"/>
      <c r="W467" s="2580"/>
      <c r="X467" s="2580"/>
      <c r="Y467" s="2580"/>
      <c r="Z467" s="2580"/>
      <c r="AA467" s="2580"/>
      <c r="AB467" s="2580"/>
      <c r="AC467" s="2580"/>
      <c r="AD467" s="2580"/>
      <c r="AE467" s="2580"/>
      <c r="AF467" s="2581"/>
    </row>
    <row r="468" spans="2:32" s="2461" customFormat="1" ht="13.5" thickBot="1" x14ac:dyDescent="0.25">
      <c r="B468" s="3549"/>
      <c r="C468" s="3550"/>
      <c r="D468" s="3550"/>
      <c r="E468" s="3550"/>
      <c r="F468" s="3550"/>
      <c r="G468" s="2580"/>
      <c r="H468" s="2580"/>
      <c r="I468" s="2580"/>
      <c r="J468" s="2580"/>
      <c r="K468" s="2580"/>
      <c r="L468" s="2580"/>
      <c r="M468" s="2580"/>
      <c r="N468" s="2580"/>
      <c r="O468" s="2580"/>
      <c r="P468" s="2580"/>
      <c r="Q468" s="2580"/>
      <c r="R468" s="2580"/>
      <c r="S468" s="2580"/>
      <c r="T468" s="2580"/>
      <c r="U468" s="2580"/>
      <c r="V468" s="2580"/>
      <c r="W468" s="2580"/>
      <c r="X468" s="2580"/>
      <c r="Y468" s="2580"/>
      <c r="Z468" s="2580"/>
      <c r="AA468" s="2580"/>
      <c r="AB468" s="2580"/>
      <c r="AC468" s="2580"/>
      <c r="AD468" s="2580"/>
      <c r="AE468" s="2580"/>
      <c r="AF468" s="2581"/>
    </row>
    <row r="469" spans="2:32" s="2461" customFormat="1" ht="91.5" customHeight="1" thickBot="1" x14ac:dyDescent="0.25">
      <c r="B469" s="3633" t="s">
        <v>5126</v>
      </c>
      <c r="C469" s="3677"/>
      <c r="D469" s="3623" t="s">
        <v>6541</v>
      </c>
      <c r="E469" s="3624"/>
      <c r="F469" s="3624"/>
      <c r="G469" s="3624"/>
      <c r="H469" s="3624"/>
      <c r="I469" s="3624"/>
      <c r="J469" s="3624"/>
      <c r="K469" s="3624"/>
      <c r="L469" s="3624"/>
      <c r="M469" s="3624"/>
      <c r="N469" s="3624"/>
      <c r="O469" s="3624"/>
      <c r="P469" s="3624"/>
      <c r="Q469" s="3625"/>
      <c r="R469" s="2580"/>
      <c r="S469" s="2580"/>
      <c r="T469" s="2580"/>
      <c r="U469" s="2580"/>
      <c r="V469" s="2580"/>
      <c r="W469" s="2580"/>
      <c r="X469" s="2580"/>
      <c r="Y469" s="2580"/>
      <c r="Z469" s="2580"/>
      <c r="AA469" s="2580"/>
      <c r="AB469" s="2580"/>
      <c r="AC469" s="2580"/>
      <c r="AD469" s="2580"/>
      <c r="AE469" s="2580"/>
      <c r="AF469" s="2581"/>
    </row>
    <row r="470" spans="2:32" s="2461" customFormat="1" ht="13.5" thickBot="1" x14ac:dyDescent="0.25">
      <c r="B470" s="3549"/>
      <c r="C470" s="3550"/>
      <c r="D470" s="3550"/>
      <c r="E470" s="3550"/>
      <c r="F470" s="3550"/>
      <c r="G470" s="2580"/>
      <c r="H470" s="2580"/>
      <c r="I470" s="2580"/>
      <c r="J470" s="2580"/>
      <c r="K470" s="2580"/>
      <c r="L470" s="2580"/>
      <c r="M470" s="2580"/>
      <c r="N470" s="2580"/>
      <c r="O470" s="2580"/>
      <c r="P470" s="2580"/>
      <c r="Q470" s="2580"/>
      <c r="R470" s="2646"/>
      <c r="S470" s="2580"/>
      <c r="T470" s="2580"/>
      <c r="U470" s="2580"/>
      <c r="V470" s="2580"/>
      <c r="W470" s="2580"/>
      <c r="X470" s="2580"/>
      <c r="Y470" s="2580"/>
      <c r="Z470" s="2580"/>
      <c r="AA470" s="2580"/>
      <c r="AB470" s="2580"/>
      <c r="AC470" s="2580"/>
      <c r="AD470" s="2580"/>
      <c r="AE470" s="2580"/>
      <c r="AF470" s="2581"/>
    </row>
    <row r="471" spans="2:32" s="2461" customFormat="1" ht="13.5" thickBot="1" x14ac:dyDescent="0.25">
      <c r="B471" s="3678" t="s">
        <v>5128</v>
      </c>
      <c r="C471" s="3679"/>
      <c r="D471" s="3630" t="s">
        <v>5129</v>
      </c>
      <c r="E471" s="3682" t="s">
        <v>224</v>
      </c>
      <c r="F471" s="3683"/>
      <c r="G471" s="3683"/>
      <c r="H471" s="3683"/>
      <c r="I471" s="3683"/>
      <c r="J471" s="3683"/>
      <c r="K471" s="3683"/>
      <c r="L471" s="3683"/>
      <c r="M471" s="3683"/>
      <c r="N471" s="3683"/>
      <c r="O471" s="3683"/>
      <c r="P471" s="3684"/>
      <c r="Q471" s="3685" t="s">
        <v>340</v>
      </c>
      <c r="R471" s="3686"/>
      <c r="S471" s="3687"/>
      <c r="T471" s="3687"/>
      <c r="U471" s="3687"/>
      <c r="V471" s="3687"/>
      <c r="W471" s="3687"/>
      <c r="X471" s="3687"/>
      <c r="Y471" s="3688"/>
      <c r="Z471" s="3685" t="s">
        <v>225</v>
      </c>
      <c r="AA471" s="3687"/>
      <c r="AB471" s="3688"/>
      <c r="AC471" s="3689" t="s">
        <v>5048</v>
      </c>
      <c r="AD471" s="3690"/>
      <c r="AE471" s="3691"/>
      <c r="AF471" s="2581"/>
    </row>
    <row r="472" spans="2:32" s="2461" customFormat="1" ht="13.5" thickBot="1" x14ac:dyDescent="0.25">
      <c r="B472" s="3680"/>
      <c r="C472" s="3681"/>
      <c r="D472" s="3630"/>
      <c r="E472" s="3630" t="s">
        <v>5066</v>
      </c>
      <c r="F472" s="3630" t="s">
        <v>5067</v>
      </c>
      <c r="G472" s="3631" t="s">
        <v>5069</v>
      </c>
      <c r="H472" s="3631" t="s">
        <v>5130</v>
      </c>
      <c r="I472" s="3671" t="s">
        <v>5131</v>
      </c>
      <c r="J472" s="3671" t="s">
        <v>5132</v>
      </c>
      <c r="K472" s="3671" t="s">
        <v>5072</v>
      </c>
      <c r="L472" s="3671"/>
      <c r="M472" s="3671" t="s">
        <v>5133</v>
      </c>
      <c r="N472" s="3671" t="s">
        <v>5134</v>
      </c>
      <c r="O472" s="3671" t="s">
        <v>5135</v>
      </c>
      <c r="P472" s="3671" t="s">
        <v>5136</v>
      </c>
      <c r="Q472" s="3627" t="s">
        <v>5078</v>
      </c>
      <c r="R472" s="3627" t="s">
        <v>5079</v>
      </c>
      <c r="S472" s="3627" t="s">
        <v>5080</v>
      </c>
      <c r="T472" s="3627" t="s">
        <v>5137</v>
      </c>
      <c r="U472" s="3627" t="s">
        <v>5138</v>
      </c>
      <c r="V472" s="3627" t="s">
        <v>5083</v>
      </c>
      <c r="W472" s="3627" t="s">
        <v>5085</v>
      </c>
      <c r="X472" s="3631" t="s">
        <v>5139</v>
      </c>
      <c r="Y472" s="3631" t="s">
        <v>5140</v>
      </c>
      <c r="Z472" s="3627" t="s">
        <v>5141</v>
      </c>
      <c r="AA472" s="3627" t="s">
        <v>5142</v>
      </c>
      <c r="AB472" s="3627" t="s">
        <v>5143</v>
      </c>
      <c r="AC472" s="3627" t="s">
        <v>1162</v>
      </c>
      <c r="AD472" s="3627" t="s">
        <v>5049</v>
      </c>
      <c r="AE472" s="3627" t="s">
        <v>5050</v>
      </c>
      <c r="AF472" s="2581"/>
    </row>
    <row r="473" spans="2:32" s="2461" customFormat="1" ht="13.5" thickBot="1" x14ac:dyDescent="0.25">
      <c r="B473" s="3680"/>
      <c r="C473" s="3681"/>
      <c r="D473" s="3627"/>
      <c r="E473" s="3627"/>
      <c r="F473" s="3627"/>
      <c r="G473" s="3632"/>
      <c r="H473" s="3632"/>
      <c r="I473" s="3631"/>
      <c r="J473" s="3631"/>
      <c r="K473" s="3552" t="s">
        <v>5092</v>
      </c>
      <c r="L473" s="3553" t="s">
        <v>2809</v>
      </c>
      <c r="M473" s="3631"/>
      <c r="N473" s="3631"/>
      <c r="O473" s="3631"/>
      <c r="P473" s="3631"/>
      <c r="Q473" s="3628"/>
      <c r="R473" s="3628"/>
      <c r="S473" s="3628"/>
      <c r="T473" s="3628"/>
      <c r="U473" s="3628"/>
      <c r="V473" s="3628"/>
      <c r="W473" s="3628"/>
      <c r="X473" s="3632"/>
      <c r="Y473" s="3632"/>
      <c r="Z473" s="3628"/>
      <c r="AA473" s="3628"/>
      <c r="AB473" s="3628"/>
      <c r="AC473" s="3628"/>
      <c r="AD473" s="3628"/>
      <c r="AE473" s="3628"/>
      <c r="AF473" s="2581"/>
    </row>
    <row r="474" spans="2:32" s="2461" customFormat="1" ht="13.5" thickBot="1" x14ac:dyDescent="0.25">
      <c r="B474" s="3697" t="s">
        <v>5876</v>
      </c>
      <c r="C474" s="4497"/>
      <c r="D474" s="3182" t="s">
        <v>1545</v>
      </c>
      <c r="E474" s="3177"/>
      <c r="F474" s="3178"/>
      <c r="G474" s="2744"/>
      <c r="H474" s="2744"/>
      <c r="I474" s="3177"/>
      <c r="J474" s="3177"/>
      <c r="K474" s="3178"/>
      <c r="L474" s="2744"/>
      <c r="M474" s="3177"/>
      <c r="N474" s="3177"/>
      <c r="O474" s="3177"/>
      <c r="P474" s="3177"/>
      <c r="Q474" s="3177"/>
      <c r="R474" s="3178"/>
      <c r="S474" s="3178"/>
      <c r="T474" s="3177"/>
      <c r="U474" s="3177"/>
      <c r="V474" s="3178"/>
      <c r="W474" s="3178"/>
      <c r="X474" s="3177"/>
      <c r="Y474" s="3177"/>
      <c r="Z474" s="3178"/>
      <c r="AA474" s="3177"/>
      <c r="AB474" s="3177"/>
      <c r="AC474" s="2679"/>
      <c r="AD474" s="2679"/>
      <c r="AE474" s="2679"/>
      <c r="AF474" s="2581"/>
    </row>
    <row r="475" spans="2:32" s="2461" customFormat="1" x14ac:dyDescent="0.2">
      <c r="B475" s="2645"/>
      <c r="C475" s="2575"/>
      <c r="D475" s="2575"/>
      <c r="E475" s="2575"/>
      <c r="F475" s="2575"/>
      <c r="G475" s="2576"/>
      <c r="H475" s="2576"/>
      <c r="I475" s="2576"/>
      <c r="J475" s="2576"/>
      <c r="K475" s="2575"/>
      <c r="L475" s="2576"/>
      <c r="M475" s="2576"/>
      <c r="N475" s="2576"/>
      <c r="O475" s="2576"/>
      <c r="P475" s="2576"/>
      <c r="Q475" s="2642"/>
      <c r="R475" s="2642"/>
      <c r="S475" s="2642"/>
      <c r="T475" s="2642"/>
      <c r="U475" s="2642"/>
      <c r="V475" s="2642"/>
      <c r="W475" s="2642"/>
      <c r="X475" s="2642"/>
      <c r="Y475" s="2642"/>
      <c r="Z475" s="2642"/>
      <c r="AA475" s="2642"/>
      <c r="AB475" s="2642"/>
      <c r="AC475" s="2642"/>
      <c r="AD475" s="2642"/>
      <c r="AE475" s="2642"/>
      <c r="AF475" s="2581"/>
    </row>
    <row r="476" spans="2:32" s="2461" customFormat="1" x14ac:dyDescent="0.2">
      <c r="B476" s="3661" t="s">
        <v>5051</v>
      </c>
      <c r="C476" s="3662"/>
      <c r="D476" s="3663" t="s">
        <v>6540</v>
      </c>
      <c r="E476" s="3663"/>
      <c r="F476" s="3663"/>
      <c r="G476" s="3663"/>
      <c r="H476" s="3663"/>
      <c r="I476" s="2643"/>
      <c r="J476" s="2643"/>
      <c r="K476" s="2643"/>
      <c r="L476" s="2643"/>
      <c r="M476" s="2643"/>
      <c r="N476" s="2643"/>
      <c r="O476" s="2643"/>
      <c r="P476" s="2643"/>
      <c r="Q476" s="2642"/>
      <c r="R476" s="2642"/>
      <c r="S476" s="2642"/>
      <c r="T476" s="2642"/>
      <c r="U476" s="2642"/>
      <c r="V476" s="2642"/>
      <c r="W476" s="2642"/>
      <c r="X476" s="2642"/>
      <c r="Y476" s="2642"/>
      <c r="Z476" s="2642"/>
      <c r="AA476" s="2642"/>
      <c r="AB476" s="2642"/>
      <c r="AC476" s="2642"/>
      <c r="AD476" s="2642"/>
      <c r="AE476" s="2642"/>
      <c r="AF476" s="2581"/>
    </row>
    <row r="477" spans="2:32" s="2461" customFormat="1" x14ac:dyDescent="0.2">
      <c r="B477" s="3661" t="s">
        <v>5052</v>
      </c>
      <c r="C477" s="3662"/>
      <c r="D477" s="3663" t="s">
        <v>1882</v>
      </c>
      <c r="E477" s="3663"/>
      <c r="F477" s="3663"/>
      <c r="G477" s="3663"/>
      <c r="H477" s="3663"/>
      <c r="I477" s="2643"/>
      <c r="J477" s="2643"/>
      <c r="K477" s="2643"/>
      <c r="L477" s="2643"/>
      <c r="M477" s="2643"/>
      <c r="N477" s="2643"/>
      <c r="O477" s="2643"/>
      <c r="P477" s="2643"/>
      <c r="Q477" s="2642"/>
      <c r="R477" s="2642"/>
      <c r="S477" s="2642"/>
      <c r="T477" s="2642"/>
      <c r="U477" s="2642"/>
      <c r="V477" s="2642"/>
      <c r="W477" s="2642"/>
      <c r="X477" s="2642"/>
      <c r="Y477" s="2642"/>
      <c r="Z477" s="2642"/>
      <c r="AA477" s="2642"/>
      <c r="AB477" s="2642"/>
      <c r="AC477" s="2642"/>
      <c r="AD477" s="2642"/>
      <c r="AE477" s="2642"/>
      <c r="AF477" s="2581"/>
    </row>
    <row r="478" spans="2:32" s="2461" customFormat="1" ht="13.5" thickBot="1" x14ac:dyDescent="0.25">
      <c r="B478" s="3554"/>
      <c r="C478" s="3551"/>
      <c r="D478" s="3551"/>
      <c r="E478" s="3551"/>
      <c r="F478" s="3551"/>
      <c r="G478" s="2646"/>
      <c r="H478" s="2646"/>
      <c r="I478" s="2646"/>
      <c r="J478" s="2646"/>
      <c r="K478" s="2646"/>
      <c r="L478" s="2646"/>
      <c r="M478" s="2646"/>
      <c r="N478" s="2646"/>
      <c r="O478" s="2646"/>
      <c r="P478" s="2646"/>
      <c r="Q478" s="2646"/>
      <c r="R478" s="2646"/>
      <c r="S478" s="2646"/>
      <c r="T478" s="2646"/>
      <c r="U478" s="2646"/>
      <c r="V478" s="2646"/>
      <c r="W478" s="2646"/>
      <c r="X478" s="2646"/>
      <c r="Y478" s="2646"/>
      <c r="Z478" s="2646"/>
      <c r="AA478" s="2646"/>
      <c r="AB478" s="2646"/>
      <c r="AC478" s="2646"/>
      <c r="AD478" s="2646"/>
      <c r="AE478" s="2646"/>
      <c r="AF478" s="2586"/>
    </row>
    <row r="479" spans="2:32" s="2461" customFormat="1" x14ac:dyDescent="0.2">
      <c r="B479" s="3566" t="str">
        <f>+B461</f>
        <v>.</v>
      </c>
      <c r="I479" s="2888"/>
    </row>
    <row r="480" spans="2:32" s="2461" customFormat="1" ht="13.5" thickBot="1" x14ac:dyDescent="0.25">
      <c r="B480" s="2544"/>
      <c r="I480" s="2888"/>
    </row>
    <row r="481" spans="2:32" s="2461" customFormat="1" ht="20.25" x14ac:dyDescent="0.2">
      <c r="B481" s="3616" t="s">
        <v>5124</v>
      </c>
      <c r="C481" s="3617"/>
      <c r="D481" s="3617"/>
      <c r="E481" s="3617"/>
      <c r="F481" s="3617"/>
      <c r="G481" s="3617"/>
      <c r="H481" s="3617"/>
      <c r="I481" s="3617"/>
      <c r="J481" s="3617"/>
      <c r="K481" s="3617"/>
      <c r="L481" s="3617"/>
      <c r="M481" s="3617"/>
      <c r="N481" s="3617"/>
      <c r="O481" s="3617"/>
      <c r="P481" s="3617"/>
      <c r="Q481" s="3617"/>
      <c r="R481" s="3617"/>
      <c r="S481" s="3617"/>
      <c r="T481" s="3617"/>
      <c r="U481" s="3617"/>
      <c r="V481" s="3617"/>
      <c r="W481" s="3617"/>
      <c r="X481" s="3617"/>
      <c r="Y481" s="3617"/>
      <c r="Z481" s="3617"/>
      <c r="AA481" s="3617"/>
      <c r="AB481" s="3617"/>
      <c r="AC481" s="3617"/>
      <c r="AD481" s="3617"/>
      <c r="AE481" s="3617"/>
      <c r="AF481" s="3618"/>
    </row>
    <row r="482" spans="2:32" s="2461" customFormat="1" x14ac:dyDescent="0.2">
      <c r="B482" s="3549"/>
      <c r="C482" s="3550"/>
      <c r="D482" s="3550"/>
      <c r="E482" s="3550"/>
      <c r="F482" s="3550"/>
      <c r="G482" s="2580"/>
      <c r="H482" s="2580"/>
      <c r="I482" s="2580"/>
      <c r="J482" s="2580"/>
      <c r="K482" s="2580"/>
      <c r="L482" s="2580"/>
      <c r="M482" s="2580"/>
      <c r="N482" s="2580"/>
      <c r="O482" s="2580"/>
      <c r="P482" s="2580"/>
      <c r="Q482" s="2580"/>
      <c r="R482" s="2580"/>
      <c r="S482" s="2580"/>
      <c r="T482" s="2580"/>
      <c r="U482" s="2580"/>
      <c r="V482" s="2580"/>
      <c r="W482" s="2580"/>
      <c r="X482" s="2580"/>
      <c r="Y482" s="2580"/>
      <c r="Z482" s="2580"/>
      <c r="AA482" s="2580"/>
      <c r="AB482" s="2580"/>
      <c r="AC482" s="2580"/>
      <c r="AD482" s="2580"/>
      <c r="AE482" s="2580"/>
      <c r="AF482" s="2581"/>
    </row>
    <row r="483" spans="2:32" s="2461" customFormat="1" x14ac:dyDescent="0.2">
      <c r="B483" s="2644" t="s">
        <v>5144</v>
      </c>
      <c r="C483" s="3550"/>
      <c r="D483" s="3674" t="s">
        <v>6538</v>
      </c>
      <c r="E483" s="3674"/>
      <c r="F483" s="3674"/>
      <c r="G483" s="2580"/>
      <c r="H483" s="2580"/>
      <c r="I483" s="2580"/>
      <c r="J483" s="2580"/>
      <c r="K483" s="2580"/>
      <c r="L483" s="2580"/>
      <c r="M483" s="2580"/>
      <c r="N483" s="2580"/>
      <c r="O483" s="2580"/>
      <c r="P483" s="2580"/>
      <c r="Q483" s="2580"/>
      <c r="R483" s="2580"/>
      <c r="S483" s="2580"/>
      <c r="T483" s="2580"/>
      <c r="U483" s="2580"/>
      <c r="V483" s="2580"/>
      <c r="W483" s="2580"/>
      <c r="X483" s="2580"/>
      <c r="Y483" s="2580"/>
      <c r="Z483" s="2580"/>
      <c r="AA483" s="2580"/>
      <c r="AB483" s="2580"/>
      <c r="AC483" s="2580"/>
      <c r="AD483" s="2580"/>
      <c r="AE483" s="2580"/>
      <c r="AF483" s="2581"/>
    </row>
    <row r="484" spans="2:32" s="2461" customFormat="1" x14ac:dyDescent="0.2">
      <c r="B484" s="3675" t="s">
        <v>5127</v>
      </c>
      <c r="C484" s="3676"/>
      <c r="D484" s="4572">
        <v>41654</v>
      </c>
      <c r="E484" s="4572"/>
      <c r="F484" s="4572"/>
      <c r="G484" s="2642"/>
      <c r="H484" s="2580"/>
      <c r="I484" s="2580"/>
      <c r="J484" s="2580"/>
      <c r="K484" s="2580"/>
      <c r="L484" s="2580"/>
      <c r="M484" s="2580"/>
      <c r="N484" s="2580"/>
      <c r="O484" s="2580"/>
      <c r="P484" s="2580"/>
      <c r="Q484" s="2580"/>
      <c r="R484" s="2580"/>
      <c r="S484" s="2580"/>
      <c r="T484" s="2580"/>
      <c r="U484" s="2580"/>
      <c r="V484" s="2580"/>
      <c r="W484" s="2580"/>
      <c r="X484" s="2580"/>
      <c r="Y484" s="2580"/>
      <c r="Z484" s="2580"/>
      <c r="AA484" s="2580"/>
      <c r="AB484" s="2580"/>
      <c r="AC484" s="2580"/>
      <c r="AD484" s="2580"/>
      <c r="AE484" s="2580"/>
      <c r="AF484" s="2581"/>
    </row>
    <row r="485" spans="2:32" s="2461" customFormat="1" x14ac:dyDescent="0.2">
      <c r="B485" s="3620" t="s">
        <v>5125</v>
      </c>
      <c r="C485" s="3621"/>
      <c r="D485" s="4571">
        <v>41656</v>
      </c>
      <c r="E485" s="4571"/>
      <c r="F485" s="4571"/>
      <c r="G485" s="2580"/>
      <c r="H485" s="2580"/>
      <c r="I485" s="2580"/>
      <c r="J485" s="2580"/>
      <c r="K485" s="2580"/>
      <c r="L485" s="2580"/>
      <c r="M485" s="2580"/>
      <c r="N485" s="2580"/>
      <c r="O485" s="2580"/>
      <c r="P485" s="2580"/>
      <c r="Q485" s="2580"/>
      <c r="R485" s="2580"/>
      <c r="S485" s="2580"/>
      <c r="T485" s="2580"/>
      <c r="U485" s="2580"/>
      <c r="V485" s="2580"/>
      <c r="W485" s="2580"/>
      <c r="X485" s="2580"/>
      <c r="Y485" s="2580"/>
      <c r="Z485" s="2580"/>
      <c r="AA485" s="2580"/>
      <c r="AB485" s="2580"/>
      <c r="AC485" s="2580"/>
      <c r="AD485" s="2580"/>
      <c r="AE485" s="2580"/>
      <c r="AF485" s="2581"/>
    </row>
    <row r="486" spans="2:32" s="2461" customFormat="1" ht="13.5" thickBot="1" x14ac:dyDescent="0.25">
      <c r="B486" s="3549"/>
      <c r="C486" s="3550"/>
      <c r="D486" s="3550"/>
      <c r="E486" s="3550"/>
      <c r="F486" s="3550"/>
      <c r="G486" s="2580"/>
      <c r="H486" s="2580"/>
      <c r="I486" s="2580"/>
      <c r="J486" s="2580"/>
      <c r="K486" s="2580"/>
      <c r="L486" s="2580"/>
      <c r="M486" s="2580"/>
      <c r="N486" s="2580"/>
      <c r="O486" s="2580"/>
      <c r="P486" s="2580"/>
      <c r="Q486" s="2580"/>
      <c r="R486" s="2580"/>
      <c r="S486" s="2580"/>
      <c r="T486" s="2580"/>
      <c r="U486" s="2580"/>
      <c r="V486" s="2580"/>
      <c r="W486" s="2580"/>
      <c r="X486" s="2580"/>
      <c r="Y486" s="2580"/>
      <c r="Z486" s="2580"/>
      <c r="AA486" s="2580"/>
      <c r="AB486" s="2580"/>
      <c r="AC486" s="2580"/>
      <c r="AD486" s="2580"/>
      <c r="AE486" s="2580"/>
      <c r="AF486" s="2581"/>
    </row>
    <row r="487" spans="2:32" s="2461" customFormat="1" ht="78" customHeight="1" thickBot="1" x14ac:dyDescent="0.25">
      <c r="B487" s="3633" t="s">
        <v>5126</v>
      </c>
      <c r="C487" s="3677"/>
      <c r="D487" s="3623" t="s">
        <v>6539</v>
      </c>
      <c r="E487" s="3624"/>
      <c r="F487" s="3624"/>
      <c r="G487" s="3624"/>
      <c r="H487" s="3624"/>
      <c r="I487" s="3624"/>
      <c r="J487" s="3624"/>
      <c r="K487" s="3624"/>
      <c r="L487" s="3624"/>
      <c r="M487" s="3624"/>
      <c r="N487" s="3624"/>
      <c r="O487" s="3624"/>
      <c r="P487" s="3624"/>
      <c r="Q487" s="3625"/>
      <c r="R487" s="2580"/>
      <c r="S487" s="2580"/>
      <c r="T487" s="2580"/>
      <c r="U487" s="2580"/>
      <c r="V487" s="2580"/>
      <c r="W487" s="2580"/>
      <c r="X487" s="2580"/>
      <c r="Y487" s="2580"/>
      <c r="Z487" s="2580"/>
      <c r="AA487" s="2580"/>
      <c r="AB487" s="2580"/>
      <c r="AC487" s="2580"/>
      <c r="AD487" s="2580"/>
      <c r="AE487" s="2580"/>
      <c r="AF487" s="2581"/>
    </row>
    <row r="488" spans="2:32" s="2461" customFormat="1" ht="13.5" thickBot="1" x14ac:dyDescent="0.25">
      <c r="B488" s="3549"/>
      <c r="C488" s="3550"/>
      <c r="D488" s="3550"/>
      <c r="E488" s="3550"/>
      <c r="F488" s="3550"/>
      <c r="G488" s="2580"/>
      <c r="H488" s="2580"/>
      <c r="I488" s="2580"/>
      <c r="J488" s="2580"/>
      <c r="K488" s="2580"/>
      <c r="L488" s="2580"/>
      <c r="M488" s="2580"/>
      <c r="N488" s="2580"/>
      <c r="O488" s="2580"/>
      <c r="P488" s="2580"/>
      <c r="Q488" s="2580"/>
      <c r="R488" s="2646"/>
      <c r="S488" s="2580"/>
      <c r="T488" s="2580"/>
      <c r="U488" s="2580"/>
      <c r="V488" s="2580"/>
      <c r="W488" s="2580"/>
      <c r="X488" s="2580"/>
      <c r="Y488" s="2580"/>
      <c r="Z488" s="2580"/>
      <c r="AA488" s="2580"/>
      <c r="AB488" s="2580"/>
      <c r="AC488" s="2580"/>
      <c r="AD488" s="2580"/>
      <c r="AE488" s="2580"/>
      <c r="AF488" s="2581"/>
    </row>
    <row r="489" spans="2:32" s="2461" customFormat="1" ht="13.5" thickBot="1" x14ac:dyDescent="0.25">
      <c r="B489" s="3678" t="s">
        <v>5128</v>
      </c>
      <c r="C489" s="3679"/>
      <c r="D489" s="3630" t="s">
        <v>5129</v>
      </c>
      <c r="E489" s="3682" t="s">
        <v>224</v>
      </c>
      <c r="F489" s="3683"/>
      <c r="G489" s="3683"/>
      <c r="H489" s="3683"/>
      <c r="I489" s="3683"/>
      <c r="J489" s="3683"/>
      <c r="K489" s="3683"/>
      <c r="L489" s="3683"/>
      <c r="M489" s="3683"/>
      <c r="N489" s="3683"/>
      <c r="O489" s="3683"/>
      <c r="P489" s="3684"/>
      <c r="Q489" s="3685" t="s">
        <v>340</v>
      </c>
      <c r="R489" s="3686"/>
      <c r="S489" s="3687"/>
      <c r="T489" s="3687"/>
      <c r="U489" s="3687"/>
      <c r="V489" s="3687"/>
      <c r="W489" s="3687"/>
      <c r="X489" s="3687"/>
      <c r="Y489" s="3688"/>
      <c r="Z489" s="3685" t="s">
        <v>225</v>
      </c>
      <c r="AA489" s="3687"/>
      <c r="AB489" s="3688"/>
      <c r="AC489" s="3689" t="s">
        <v>5048</v>
      </c>
      <c r="AD489" s="3690"/>
      <c r="AE489" s="3691"/>
      <c r="AF489" s="2581"/>
    </row>
    <row r="490" spans="2:32" s="2461" customFormat="1" ht="13.5" thickBot="1" x14ac:dyDescent="0.25">
      <c r="B490" s="3680"/>
      <c r="C490" s="3681"/>
      <c r="D490" s="3630"/>
      <c r="E490" s="3630" t="s">
        <v>5066</v>
      </c>
      <c r="F490" s="3630" t="s">
        <v>5067</v>
      </c>
      <c r="G490" s="3631" t="s">
        <v>5069</v>
      </c>
      <c r="H490" s="3631" t="s">
        <v>5130</v>
      </c>
      <c r="I490" s="3671" t="s">
        <v>5131</v>
      </c>
      <c r="J490" s="3671" t="s">
        <v>5132</v>
      </c>
      <c r="K490" s="3671" t="s">
        <v>5072</v>
      </c>
      <c r="L490" s="3671"/>
      <c r="M490" s="3671" t="s">
        <v>5133</v>
      </c>
      <c r="N490" s="3671" t="s">
        <v>5134</v>
      </c>
      <c r="O490" s="3671" t="s">
        <v>5135</v>
      </c>
      <c r="P490" s="3671" t="s">
        <v>5136</v>
      </c>
      <c r="Q490" s="3627" t="s">
        <v>5078</v>
      </c>
      <c r="R490" s="3627" t="s">
        <v>5079</v>
      </c>
      <c r="S490" s="3627" t="s">
        <v>5080</v>
      </c>
      <c r="T490" s="3627" t="s">
        <v>5137</v>
      </c>
      <c r="U490" s="3627" t="s">
        <v>5138</v>
      </c>
      <c r="V490" s="3627" t="s">
        <v>5083</v>
      </c>
      <c r="W490" s="3627" t="s">
        <v>5085</v>
      </c>
      <c r="X490" s="3631" t="s">
        <v>5139</v>
      </c>
      <c r="Y490" s="3631" t="s">
        <v>5140</v>
      </c>
      <c r="Z490" s="3627" t="s">
        <v>5141</v>
      </c>
      <c r="AA490" s="3627" t="s">
        <v>5142</v>
      </c>
      <c r="AB490" s="3627" t="s">
        <v>5143</v>
      </c>
      <c r="AC490" s="3627" t="s">
        <v>1162</v>
      </c>
      <c r="AD490" s="3627" t="s">
        <v>5049</v>
      </c>
      <c r="AE490" s="3627" t="s">
        <v>5050</v>
      </c>
      <c r="AF490" s="2581"/>
    </row>
    <row r="491" spans="2:32" s="2461" customFormat="1" ht="13.5" thickBot="1" x14ac:dyDescent="0.25">
      <c r="B491" s="3680"/>
      <c r="C491" s="3681"/>
      <c r="D491" s="3627"/>
      <c r="E491" s="3627"/>
      <c r="F491" s="3627"/>
      <c r="G491" s="3632"/>
      <c r="H491" s="3632"/>
      <c r="I491" s="3631"/>
      <c r="J491" s="3631"/>
      <c r="K491" s="3552" t="s">
        <v>5092</v>
      </c>
      <c r="L491" s="3553" t="s">
        <v>2809</v>
      </c>
      <c r="M491" s="3631"/>
      <c r="N491" s="3631"/>
      <c r="O491" s="3631"/>
      <c r="P491" s="3631"/>
      <c r="Q491" s="3628"/>
      <c r="R491" s="3628"/>
      <c r="S491" s="3628"/>
      <c r="T491" s="3628"/>
      <c r="U491" s="3628"/>
      <c r="V491" s="3628"/>
      <c r="W491" s="3628"/>
      <c r="X491" s="3632"/>
      <c r="Y491" s="3632"/>
      <c r="Z491" s="3628"/>
      <c r="AA491" s="3628"/>
      <c r="AB491" s="3628"/>
      <c r="AC491" s="3628"/>
      <c r="AD491" s="3628"/>
      <c r="AE491" s="3628"/>
      <c r="AF491" s="2581"/>
    </row>
    <row r="492" spans="2:32" s="2461" customFormat="1" ht="13.5" thickBot="1" x14ac:dyDescent="0.25">
      <c r="B492" s="3697" t="s">
        <v>5876</v>
      </c>
      <c r="C492" s="4497"/>
      <c r="D492" s="3182" t="s">
        <v>1545</v>
      </c>
      <c r="E492" s="3177"/>
      <c r="F492" s="3178"/>
      <c r="G492" s="2744"/>
      <c r="H492" s="2744"/>
      <c r="I492" s="3177"/>
      <c r="J492" s="3177"/>
      <c r="K492" s="3178"/>
      <c r="L492" s="2744"/>
      <c r="M492" s="3177"/>
      <c r="N492" s="3177"/>
      <c r="O492" s="3177"/>
      <c r="P492" s="3177"/>
      <c r="Q492" s="3177"/>
      <c r="R492" s="3178"/>
      <c r="S492" s="3178"/>
      <c r="T492" s="3177"/>
      <c r="U492" s="3177"/>
      <c r="V492" s="3178"/>
      <c r="W492" s="3178"/>
      <c r="X492" s="3177"/>
      <c r="Y492" s="3177"/>
      <c r="Z492" s="3178"/>
      <c r="AA492" s="3177"/>
      <c r="AB492" s="3177"/>
      <c r="AC492" s="2679"/>
      <c r="AD492" s="2679"/>
      <c r="AE492" s="2679"/>
      <c r="AF492" s="2581"/>
    </row>
    <row r="493" spans="2:32" s="2461" customFormat="1" x14ac:dyDescent="0.2">
      <c r="B493" s="2645"/>
      <c r="C493" s="2575"/>
      <c r="D493" s="2575"/>
      <c r="E493" s="2575"/>
      <c r="F493" s="2575"/>
      <c r="G493" s="2576"/>
      <c r="H493" s="2576"/>
      <c r="I493" s="2576"/>
      <c r="J493" s="2576"/>
      <c r="K493" s="2575"/>
      <c r="L493" s="2576"/>
      <c r="M493" s="2576"/>
      <c r="N493" s="2576"/>
      <c r="O493" s="2576"/>
      <c r="P493" s="2576"/>
      <c r="Q493" s="2642"/>
      <c r="R493" s="2642"/>
      <c r="S493" s="2642"/>
      <c r="T493" s="2642"/>
      <c r="U493" s="2642"/>
      <c r="V493" s="2642"/>
      <c r="W493" s="2642"/>
      <c r="X493" s="2642"/>
      <c r="Y493" s="2642"/>
      <c r="Z493" s="2642"/>
      <c r="AA493" s="2642"/>
      <c r="AB493" s="2642"/>
      <c r="AC493" s="2642"/>
      <c r="AD493" s="2642"/>
      <c r="AE493" s="2642"/>
      <c r="AF493" s="2581"/>
    </row>
    <row r="494" spans="2:32" s="2461" customFormat="1" x14ac:dyDescent="0.2">
      <c r="B494" s="3661" t="s">
        <v>5051</v>
      </c>
      <c r="C494" s="3662"/>
      <c r="D494" s="3663" t="s">
        <v>6540</v>
      </c>
      <c r="E494" s="3663"/>
      <c r="F494" s="3663"/>
      <c r="G494" s="3663"/>
      <c r="H494" s="3663"/>
      <c r="I494" s="2643"/>
      <c r="J494" s="2643"/>
      <c r="K494" s="2643"/>
      <c r="L494" s="2643"/>
      <c r="M494" s="2643"/>
      <c r="N494" s="2643"/>
      <c r="O494" s="2643"/>
      <c r="P494" s="2643"/>
      <c r="Q494" s="2642"/>
      <c r="R494" s="2642"/>
      <c r="S494" s="2642"/>
      <c r="T494" s="2642"/>
      <c r="U494" s="2642"/>
      <c r="V494" s="2642"/>
      <c r="W494" s="2642"/>
      <c r="X494" s="2642"/>
      <c r="Y494" s="2642"/>
      <c r="Z494" s="2642"/>
      <c r="AA494" s="2642"/>
      <c r="AB494" s="2642"/>
      <c r="AC494" s="2642"/>
      <c r="AD494" s="2642"/>
      <c r="AE494" s="2642"/>
      <c r="AF494" s="2581"/>
    </row>
    <row r="495" spans="2:32" s="2461" customFormat="1" x14ac:dyDescent="0.2">
      <c r="B495" s="3661" t="s">
        <v>5052</v>
      </c>
      <c r="C495" s="3662"/>
      <c r="D495" s="3663" t="s">
        <v>1882</v>
      </c>
      <c r="E495" s="3663"/>
      <c r="F495" s="3663"/>
      <c r="G495" s="3663"/>
      <c r="H495" s="3663"/>
      <c r="I495" s="2643"/>
      <c r="J495" s="2643"/>
      <c r="K495" s="2643"/>
      <c r="L495" s="2643"/>
      <c r="M495" s="2643"/>
      <c r="N495" s="2643"/>
      <c r="O495" s="2643"/>
      <c r="P495" s="2643"/>
      <c r="Q495" s="2642"/>
      <c r="R495" s="2642"/>
      <c r="S495" s="2642"/>
      <c r="T495" s="2642"/>
      <c r="U495" s="2642"/>
      <c r="V495" s="2642"/>
      <c r="W495" s="2642"/>
      <c r="X495" s="2642"/>
      <c r="Y495" s="2642"/>
      <c r="Z495" s="2642"/>
      <c r="AA495" s="2642"/>
      <c r="AB495" s="2642"/>
      <c r="AC495" s="2642"/>
      <c r="AD495" s="2642"/>
      <c r="AE495" s="2642"/>
      <c r="AF495" s="2581"/>
    </row>
    <row r="496" spans="2:32" s="2461" customFormat="1" ht="13.5" thickBot="1" x14ac:dyDescent="0.25">
      <c r="B496" s="3554"/>
      <c r="C496" s="3551"/>
      <c r="D496" s="3551"/>
      <c r="E496" s="3551"/>
      <c r="F496" s="3551"/>
      <c r="G496" s="2646"/>
      <c r="H496" s="2646"/>
      <c r="I496" s="2646"/>
      <c r="J496" s="2646"/>
      <c r="K496" s="2646"/>
      <c r="L496" s="2646"/>
      <c r="M496" s="2646"/>
      <c r="N496" s="2646"/>
      <c r="O496" s="2646"/>
      <c r="P496" s="2646"/>
      <c r="Q496" s="2646"/>
      <c r="R496" s="2646"/>
      <c r="S496" s="2646"/>
      <c r="T496" s="2646"/>
      <c r="U496" s="2646"/>
      <c r="V496" s="2646"/>
      <c r="W496" s="2646"/>
      <c r="X496" s="2646"/>
      <c r="Y496" s="2646"/>
      <c r="Z496" s="2646"/>
      <c r="AA496" s="2646"/>
      <c r="AB496" s="2646"/>
      <c r="AC496" s="2646"/>
      <c r="AD496" s="2646"/>
      <c r="AE496" s="2646"/>
      <c r="AF496" s="2586"/>
    </row>
    <row r="497" spans="2:32" s="2461" customFormat="1" x14ac:dyDescent="0.2">
      <c r="B497" s="3566" t="str">
        <f>+B479</f>
        <v>.</v>
      </c>
      <c r="I497" s="2888"/>
    </row>
    <row r="498" spans="2:32" s="2461" customFormat="1" ht="13.5" thickBot="1" x14ac:dyDescent="0.25">
      <c r="B498" s="2544"/>
      <c r="I498" s="2888"/>
    </row>
    <row r="499" spans="2:32" s="2461" customFormat="1" ht="20.25" x14ac:dyDescent="0.2">
      <c r="B499" s="3616" t="s">
        <v>5124</v>
      </c>
      <c r="C499" s="3617"/>
      <c r="D499" s="3617"/>
      <c r="E499" s="3617"/>
      <c r="F499" s="3617"/>
      <c r="G499" s="3617"/>
      <c r="H499" s="3617"/>
      <c r="I499" s="3617"/>
      <c r="J499" s="3617"/>
      <c r="K499" s="3617"/>
      <c r="L499" s="3617"/>
      <c r="M499" s="3617"/>
      <c r="N499" s="3617"/>
      <c r="O499" s="3617"/>
      <c r="P499" s="3617"/>
      <c r="Q499" s="3617"/>
      <c r="R499" s="3617"/>
      <c r="S499" s="3617"/>
      <c r="T499" s="3617"/>
      <c r="U499" s="3617"/>
      <c r="V499" s="3617"/>
      <c r="W499" s="3617"/>
      <c r="X499" s="3617"/>
      <c r="Y499" s="3617"/>
      <c r="Z499" s="3617"/>
      <c r="AA499" s="3617"/>
      <c r="AB499" s="3617"/>
      <c r="AC499" s="3617"/>
      <c r="AD499" s="3617"/>
      <c r="AE499" s="3617"/>
      <c r="AF499" s="3618"/>
    </row>
    <row r="500" spans="2:32" s="2461" customFormat="1" x14ac:dyDescent="0.2">
      <c r="B500" s="3492"/>
      <c r="C500" s="3493"/>
      <c r="D500" s="3493"/>
      <c r="E500" s="3493"/>
      <c r="F500" s="3493"/>
      <c r="G500" s="2580"/>
      <c r="H500" s="2580"/>
      <c r="I500" s="2580"/>
      <c r="J500" s="2580"/>
      <c r="K500" s="2580"/>
      <c r="L500" s="2580"/>
      <c r="M500" s="2580"/>
      <c r="N500" s="2580"/>
      <c r="O500" s="2580"/>
      <c r="P500" s="2580"/>
      <c r="Q500" s="2580"/>
      <c r="R500" s="2580"/>
      <c r="S500" s="2580"/>
      <c r="T500" s="2580"/>
      <c r="U500" s="2580"/>
      <c r="V500" s="2580"/>
      <c r="W500" s="2580"/>
      <c r="X500" s="2580"/>
      <c r="Y500" s="2580"/>
      <c r="Z500" s="2580"/>
      <c r="AA500" s="2580"/>
      <c r="AB500" s="2580"/>
      <c r="AC500" s="2580"/>
      <c r="AD500" s="2580"/>
      <c r="AE500" s="2580"/>
      <c r="AF500" s="2581"/>
    </row>
    <row r="501" spans="2:32" s="2461" customFormat="1" x14ac:dyDescent="0.2">
      <c r="B501" s="2644" t="s">
        <v>5144</v>
      </c>
      <c r="C501" s="3493"/>
      <c r="D501" s="3674" t="s">
        <v>6535</v>
      </c>
      <c r="E501" s="3674"/>
      <c r="F501" s="3674"/>
      <c r="G501" s="2580"/>
      <c r="H501" s="2580"/>
      <c r="I501" s="2580"/>
      <c r="J501" s="2580"/>
      <c r="K501" s="2580"/>
      <c r="L501" s="2580"/>
      <c r="M501" s="2580"/>
      <c r="N501" s="2580"/>
      <c r="O501" s="2580"/>
      <c r="P501" s="2580"/>
      <c r="Q501" s="2580"/>
      <c r="R501" s="2580"/>
      <c r="S501" s="2580"/>
      <c r="T501" s="2580"/>
      <c r="U501" s="2580"/>
      <c r="V501" s="2580"/>
      <c r="W501" s="2580"/>
      <c r="X501" s="2580"/>
      <c r="Y501" s="2580"/>
      <c r="Z501" s="2580"/>
      <c r="AA501" s="2580"/>
      <c r="AB501" s="2580"/>
      <c r="AC501" s="2580"/>
      <c r="AD501" s="2580"/>
      <c r="AE501" s="2580"/>
      <c r="AF501" s="2581"/>
    </row>
    <row r="502" spans="2:32" s="2461" customFormat="1" x14ac:dyDescent="0.2">
      <c r="B502" s="3675" t="s">
        <v>5127</v>
      </c>
      <c r="C502" s="3676"/>
      <c r="D502" s="4572">
        <v>41666</v>
      </c>
      <c r="E502" s="4572"/>
      <c r="F502" s="4572"/>
      <c r="G502" s="2642"/>
      <c r="H502" s="2580"/>
      <c r="I502" s="2580"/>
      <c r="J502" s="2580"/>
      <c r="K502" s="2580"/>
      <c r="L502" s="2580"/>
      <c r="M502" s="2580"/>
      <c r="N502" s="2580"/>
      <c r="O502" s="2580"/>
      <c r="P502" s="2580"/>
      <c r="Q502" s="2580"/>
      <c r="R502" s="2580"/>
      <c r="S502" s="2580"/>
      <c r="T502" s="2580"/>
      <c r="U502" s="2580"/>
      <c r="V502" s="2580"/>
      <c r="W502" s="2580"/>
      <c r="X502" s="2580"/>
      <c r="Y502" s="2580"/>
      <c r="Z502" s="2580"/>
      <c r="AA502" s="2580"/>
      <c r="AB502" s="2580"/>
      <c r="AC502" s="2580"/>
      <c r="AD502" s="2580"/>
      <c r="AE502" s="2580"/>
      <c r="AF502" s="2581"/>
    </row>
    <row r="503" spans="2:32" s="2461" customFormat="1" x14ac:dyDescent="0.2">
      <c r="B503" s="3620" t="s">
        <v>5125</v>
      </c>
      <c r="C503" s="3621"/>
      <c r="D503" s="4571">
        <v>41730</v>
      </c>
      <c r="E503" s="4571"/>
      <c r="F503" s="4571"/>
      <c r="G503" s="2580"/>
      <c r="H503" s="2580"/>
      <c r="I503" s="2580"/>
      <c r="J503" s="2580"/>
      <c r="K503" s="2580"/>
      <c r="L503" s="2580"/>
      <c r="M503" s="2580"/>
      <c r="N503" s="2580"/>
      <c r="O503" s="2580"/>
      <c r="P503" s="2580"/>
      <c r="Q503" s="2580"/>
      <c r="R503" s="2580"/>
      <c r="S503" s="2580"/>
      <c r="T503" s="2580"/>
      <c r="U503" s="2580"/>
      <c r="V503" s="2580"/>
      <c r="W503" s="2580"/>
      <c r="X503" s="2580"/>
      <c r="Y503" s="2580"/>
      <c r="Z503" s="2580"/>
      <c r="AA503" s="2580"/>
      <c r="AB503" s="2580"/>
      <c r="AC503" s="2580"/>
      <c r="AD503" s="2580"/>
      <c r="AE503" s="2580"/>
      <c r="AF503" s="2581"/>
    </row>
    <row r="504" spans="2:32" s="2461" customFormat="1" ht="13.5" thickBot="1" x14ac:dyDescent="0.25">
      <c r="B504" s="3492"/>
      <c r="C504" s="3493"/>
      <c r="D504" s="3493"/>
      <c r="E504" s="3493"/>
      <c r="F504" s="3493"/>
      <c r="G504" s="2580"/>
      <c r="H504" s="2580"/>
      <c r="I504" s="2580"/>
      <c r="J504" s="2580"/>
      <c r="K504" s="2580"/>
      <c r="L504" s="2580"/>
      <c r="M504" s="2580"/>
      <c r="N504" s="2580"/>
      <c r="O504" s="2580"/>
      <c r="P504" s="2580"/>
      <c r="Q504" s="2580"/>
      <c r="R504" s="2580"/>
      <c r="S504" s="2580"/>
      <c r="T504" s="2580"/>
      <c r="U504" s="2580"/>
      <c r="V504" s="2580"/>
      <c r="W504" s="2580"/>
      <c r="X504" s="2580"/>
      <c r="Y504" s="2580"/>
      <c r="Z504" s="2580"/>
      <c r="AA504" s="2580"/>
      <c r="AB504" s="2580"/>
      <c r="AC504" s="2580"/>
      <c r="AD504" s="2580"/>
      <c r="AE504" s="2580"/>
      <c r="AF504" s="2581"/>
    </row>
    <row r="505" spans="2:32" s="2461" customFormat="1" ht="141.75" customHeight="1" thickBot="1" x14ac:dyDescent="0.25">
      <c r="B505" s="3633" t="s">
        <v>5126</v>
      </c>
      <c r="C505" s="3677"/>
      <c r="D505" s="3623" t="s">
        <v>6536</v>
      </c>
      <c r="E505" s="3624"/>
      <c r="F505" s="3624"/>
      <c r="G505" s="3624"/>
      <c r="H505" s="3624"/>
      <c r="I505" s="3624"/>
      <c r="J505" s="3624"/>
      <c r="K505" s="3624"/>
      <c r="L505" s="3624"/>
      <c r="M505" s="3624"/>
      <c r="N505" s="3624"/>
      <c r="O505" s="3624"/>
      <c r="P505" s="3624"/>
      <c r="Q505" s="3625"/>
      <c r="R505" s="2580"/>
      <c r="S505" s="2580"/>
      <c r="T505" s="2580"/>
      <c r="U505" s="2580"/>
      <c r="V505" s="2580"/>
      <c r="W505" s="2580"/>
      <c r="X505" s="2580"/>
      <c r="Y505" s="2580"/>
      <c r="Z505" s="2580"/>
      <c r="AA505" s="2580"/>
      <c r="AB505" s="2580"/>
      <c r="AC505" s="2580"/>
      <c r="AD505" s="2580"/>
      <c r="AE505" s="2580"/>
      <c r="AF505" s="2581"/>
    </row>
    <row r="506" spans="2:32" s="2461" customFormat="1" ht="13.5" thickBot="1" x14ac:dyDescent="0.25">
      <c r="B506" s="3492"/>
      <c r="C506" s="3493"/>
      <c r="D506" s="3493"/>
      <c r="E506" s="3493"/>
      <c r="F506" s="3493"/>
      <c r="G506" s="2580"/>
      <c r="H506" s="2580"/>
      <c r="I506" s="2580"/>
      <c r="J506" s="2580"/>
      <c r="K506" s="2580"/>
      <c r="L506" s="2580"/>
      <c r="M506" s="2580"/>
      <c r="N506" s="2580"/>
      <c r="O506" s="2580"/>
      <c r="P506" s="2580"/>
      <c r="Q506" s="2580"/>
      <c r="R506" s="2646"/>
      <c r="S506" s="2580"/>
      <c r="T506" s="2580"/>
      <c r="U506" s="2580"/>
      <c r="V506" s="2580"/>
      <c r="W506" s="2580"/>
      <c r="X506" s="2580"/>
      <c r="Y506" s="2580"/>
      <c r="Z506" s="2580"/>
      <c r="AA506" s="2580"/>
      <c r="AB506" s="2580"/>
      <c r="AC506" s="2580"/>
      <c r="AD506" s="2580"/>
      <c r="AE506" s="2580"/>
      <c r="AF506" s="2581"/>
    </row>
    <row r="507" spans="2:32" s="2461" customFormat="1" ht="13.5" thickBot="1" x14ac:dyDescent="0.25">
      <c r="B507" s="3678" t="s">
        <v>5128</v>
      </c>
      <c r="C507" s="3679"/>
      <c r="D507" s="3630" t="s">
        <v>5129</v>
      </c>
      <c r="E507" s="3682" t="s">
        <v>224</v>
      </c>
      <c r="F507" s="3683"/>
      <c r="G507" s="3683"/>
      <c r="H507" s="3683"/>
      <c r="I507" s="3683"/>
      <c r="J507" s="3683"/>
      <c r="K507" s="3683"/>
      <c r="L507" s="3683"/>
      <c r="M507" s="3683"/>
      <c r="N507" s="3683"/>
      <c r="O507" s="3683"/>
      <c r="P507" s="3684"/>
      <c r="Q507" s="3685" t="s">
        <v>340</v>
      </c>
      <c r="R507" s="3686"/>
      <c r="S507" s="3687"/>
      <c r="T507" s="3687"/>
      <c r="U507" s="3687"/>
      <c r="V507" s="3687"/>
      <c r="W507" s="3687"/>
      <c r="X507" s="3687"/>
      <c r="Y507" s="3688"/>
      <c r="Z507" s="3685" t="s">
        <v>225</v>
      </c>
      <c r="AA507" s="3687"/>
      <c r="AB507" s="3688"/>
      <c r="AC507" s="3689" t="s">
        <v>5048</v>
      </c>
      <c r="AD507" s="3690"/>
      <c r="AE507" s="3691"/>
      <c r="AF507" s="2581"/>
    </row>
    <row r="508" spans="2:32" s="2461" customFormat="1" ht="13.5" thickBot="1" x14ac:dyDescent="0.25">
      <c r="B508" s="3680"/>
      <c r="C508" s="3681"/>
      <c r="D508" s="3630"/>
      <c r="E508" s="3630" t="s">
        <v>5066</v>
      </c>
      <c r="F508" s="3630" t="s">
        <v>5067</v>
      </c>
      <c r="G508" s="3631" t="s">
        <v>5069</v>
      </c>
      <c r="H508" s="3631" t="s">
        <v>5130</v>
      </c>
      <c r="I508" s="3671" t="s">
        <v>5131</v>
      </c>
      <c r="J508" s="3671" t="s">
        <v>5132</v>
      </c>
      <c r="K508" s="3671" t="s">
        <v>5072</v>
      </c>
      <c r="L508" s="3671"/>
      <c r="M508" s="3671" t="s">
        <v>5133</v>
      </c>
      <c r="N508" s="3671" t="s">
        <v>5134</v>
      </c>
      <c r="O508" s="3671" t="s">
        <v>5135</v>
      </c>
      <c r="P508" s="3671" t="s">
        <v>5136</v>
      </c>
      <c r="Q508" s="3627" t="s">
        <v>5078</v>
      </c>
      <c r="R508" s="3627" t="s">
        <v>5079</v>
      </c>
      <c r="S508" s="3627" t="s">
        <v>5080</v>
      </c>
      <c r="T508" s="3627" t="s">
        <v>5137</v>
      </c>
      <c r="U508" s="3627" t="s">
        <v>5138</v>
      </c>
      <c r="V508" s="3627" t="s">
        <v>5083</v>
      </c>
      <c r="W508" s="3627" t="s">
        <v>5085</v>
      </c>
      <c r="X508" s="3631" t="s">
        <v>5139</v>
      </c>
      <c r="Y508" s="3631" t="s">
        <v>5140</v>
      </c>
      <c r="Z508" s="3627" t="s">
        <v>5141</v>
      </c>
      <c r="AA508" s="3627" t="s">
        <v>5142</v>
      </c>
      <c r="AB508" s="3627" t="s">
        <v>5143</v>
      </c>
      <c r="AC508" s="3627" t="s">
        <v>1162</v>
      </c>
      <c r="AD508" s="3627" t="s">
        <v>5049</v>
      </c>
      <c r="AE508" s="3627" t="s">
        <v>5050</v>
      </c>
      <c r="AF508" s="2581"/>
    </row>
    <row r="509" spans="2:32" s="2461" customFormat="1" ht="13.5" thickBot="1" x14ac:dyDescent="0.25">
      <c r="B509" s="3680"/>
      <c r="C509" s="3681"/>
      <c r="D509" s="3627"/>
      <c r="E509" s="3627"/>
      <c r="F509" s="3627"/>
      <c r="G509" s="3632"/>
      <c r="H509" s="3632"/>
      <c r="I509" s="3631"/>
      <c r="J509" s="3631"/>
      <c r="K509" s="3489" t="s">
        <v>5092</v>
      </c>
      <c r="L509" s="3490" t="s">
        <v>2809</v>
      </c>
      <c r="M509" s="3631"/>
      <c r="N509" s="3631"/>
      <c r="O509" s="3631"/>
      <c r="P509" s="3631"/>
      <c r="Q509" s="3628"/>
      <c r="R509" s="3628"/>
      <c r="S509" s="3628"/>
      <c r="T509" s="3628"/>
      <c r="U509" s="3628"/>
      <c r="V509" s="3628"/>
      <c r="W509" s="3628"/>
      <c r="X509" s="3632"/>
      <c r="Y509" s="3632"/>
      <c r="Z509" s="3628"/>
      <c r="AA509" s="3628"/>
      <c r="AB509" s="3628"/>
      <c r="AC509" s="3628"/>
      <c r="AD509" s="3628"/>
      <c r="AE509" s="3628"/>
      <c r="AF509" s="2581"/>
    </row>
    <row r="510" spans="2:32" s="2461" customFormat="1" x14ac:dyDescent="0.2">
      <c r="B510" s="4578" t="s">
        <v>6537</v>
      </c>
      <c r="C510" s="5099"/>
      <c r="D510" s="3176" t="s">
        <v>1545</v>
      </c>
      <c r="E510" s="3177"/>
      <c r="F510" s="3178"/>
      <c r="G510" s="2744"/>
      <c r="H510" s="2744"/>
      <c r="I510" s="3177"/>
      <c r="J510" s="3177"/>
      <c r="K510" s="3178"/>
      <c r="L510" s="2744"/>
      <c r="M510" s="3177"/>
      <c r="N510" s="3177"/>
      <c r="O510" s="3177"/>
      <c r="P510" s="3177"/>
      <c r="Q510" s="3177"/>
      <c r="R510" s="3178"/>
      <c r="S510" s="3178"/>
      <c r="T510" s="3177"/>
      <c r="U510" s="3177"/>
      <c r="V510" s="3178"/>
      <c r="W510" s="3178"/>
      <c r="X510" s="3177"/>
      <c r="Y510" s="3177"/>
      <c r="Z510" s="3178"/>
      <c r="AA510" s="3177"/>
      <c r="AB510" s="3177"/>
      <c r="AC510" s="2679"/>
      <c r="AD510" s="2679"/>
      <c r="AE510" s="2679"/>
      <c r="AF510" s="2581"/>
    </row>
    <row r="511" spans="2:32" s="2461" customFormat="1" x14ac:dyDescent="0.2">
      <c r="B511" s="2645"/>
      <c r="C511" s="2575"/>
      <c r="D511" s="2575"/>
      <c r="E511" s="2575"/>
      <c r="F511" s="2575"/>
      <c r="G511" s="2576"/>
      <c r="H511" s="2576"/>
      <c r="I511" s="2576"/>
      <c r="J511" s="2576"/>
      <c r="K511" s="2575"/>
      <c r="L511" s="2576"/>
      <c r="M511" s="2576"/>
      <c r="N511" s="2576"/>
      <c r="O511" s="2576"/>
      <c r="P511" s="2576"/>
      <c r="Q511" s="2642"/>
      <c r="R511" s="2642"/>
      <c r="S511" s="2642"/>
      <c r="T511" s="2642"/>
      <c r="U511" s="2642"/>
      <c r="V511" s="2642"/>
      <c r="W511" s="2642"/>
      <c r="X511" s="2642"/>
      <c r="Y511" s="2642"/>
      <c r="Z511" s="2642"/>
      <c r="AA511" s="2642"/>
      <c r="AB511" s="2642"/>
      <c r="AC511" s="2642"/>
      <c r="AD511" s="2642"/>
      <c r="AE511" s="2642"/>
      <c r="AF511" s="2581"/>
    </row>
    <row r="512" spans="2:32" s="2461" customFormat="1" x14ac:dyDescent="0.2">
      <c r="B512" s="3661" t="s">
        <v>5051</v>
      </c>
      <c r="C512" s="3662"/>
      <c r="D512" s="3663" t="s">
        <v>1882</v>
      </c>
      <c r="E512" s="3663"/>
      <c r="F512" s="3663"/>
      <c r="G512" s="3663"/>
      <c r="H512" s="3663"/>
      <c r="I512" s="2643"/>
      <c r="J512" s="2643"/>
      <c r="K512" s="2643"/>
      <c r="L512" s="2643"/>
      <c r="M512" s="2643"/>
      <c r="N512" s="2643"/>
      <c r="O512" s="2643"/>
      <c r="P512" s="2643"/>
      <c r="Q512" s="2642"/>
      <c r="R512" s="2642"/>
      <c r="S512" s="2642"/>
      <c r="T512" s="2642"/>
      <c r="U512" s="2642"/>
      <c r="V512" s="2642"/>
      <c r="W512" s="2642"/>
      <c r="X512" s="2642"/>
      <c r="Y512" s="2642"/>
      <c r="Z512" s="2642"/>
      <c r="AA512" s="2642"/>
      <c r="AB512" s="2642"/>
      <c r="AC512" s="2642"/>
      <c r="AD512" s="2642"/>
      <c r="AE512" s="2642"/>
      <c r="AF512" s="2581"/>
    </row>
    <row r="513" spans="2:32" s="2461" customFormat="1" x14ac:dyDescent="0.2">
      <c r="B513" s="3661" t="s">
        <v>5052</v>
      </c>
      <c r="C513" s="3662"/>
      <c r="D513" s="3663" t="s">
        <v>1882</v>
      </c>
      <c r="E513" s="3663"/>
      <c r="F513" s="3663"/>
      <c r="G513" s="3663"/>
      <c r="H513" s="3663"/>
      <c r="I513" s="2643"/>
      <c r="J513" s="2643"/>
      <c r="K513" s="2643"/>
      <c r="L513" s="2643"/>
      <c r="M513" s="2643"/>
      <c r="N513" s="2643"/>
      <c r="O513" s="2643"/>
      <c r="P513" s="2643"/>
      <c r="Q513" s="2642"/>
      <c r="R513" s="2642"/>
      <c r="S513" s="2642"/>
      <c r="T513" s="2642"/>
      <c r="U513" s="2642"/>
      <c r="V513" s="2642"/>
      <c r="W513" s="2642"/>
      <c r="X513" s="2642"/>
      <c r="Y513" s="2642"/>
      <c r="Z513" s="2642"/>
      <c r="AA513" s="2642"/>
      <c r="AB513" s="2642"/>
      <c r="AC513" s="2642"/>
      <c r="AD513" s="2642"/>
      <c r="AE513" s="2642"/>
      <c r="AF513" s="2581"/>
    </row>
    <row r="514" spans="2:32" s="2461" customFormat="1" ht="13.5" thickBot="1" x14ac:dyDescent="0.25">
      <c r="B514" s="3495"/>
      <c r="C514" s="3494"/>
      <c r="D514" s="3494"/>
      <c r="E514" s="3494"/>
      <c r="F514" s="3494"/>
      <c r="G514" s="2646"/>
      <c r="H514" s="2646"/>
      <c r="I514" s="2646"/>
      <c r="J514" s="2646"/>
      <c r="K514" s="2646"/>
      <c r="L514" s="2646"/>
      <c r="M514" s="2646"/>
      <c r="N514" s="2646"/>
      <c r="O514" s="2646"/>
      <c r="P514" s="2646"/>
      <c r="Q514" s="2646"/>
      <c r="R514" s="2646"/>
      <c r="S514" s="2646"/>
      <c r="T514" s="2646"/>
      <c r="U514" s="2646"/>
      <c r="V514" s="2646"/>
      <c r="W514" s="2646"/>
      <c r="X514" s="2646"/>
      <c r="Y514" s="2646"/>
      <c r="Z514" s="2646"/>
      <c r="AA514" s="2646"/>
      <c r="AB514" s="2646"/>
      <c r="AC514" s="2646"/>
      <c r="AD514" s="2646"/>
      <c r="AE514" s="2646"/>
      <c r="AF514" s="2586"/>
    </row>
    <row r="515" spans="2:32" s="2461" customFormat="1" x14ac:dyDescent="0.2">
      <c r="B515" s="2922" t="str">
        <f>+B497</f>
        <v>.</v>
      </c>
      <c r="I515" s="2888"/>
    </row>
    <row r="516" spans="2:32" s="2461" customFormat="1" ht="13.5" thickBot="1" x14ac:dyDescent="0.25">
      <c r="I516" s="2888"/>
    </row>
    <row r="517" spans="2:32" s="2461" customFormat="1" ht="20.25" x14ac:dyDescent="0.2">
      <c r="B517" s="3616" t="s">
        <v>5124</v>
      </c>
      <c r="C517" s="3617"/>
      <c r="D517" s="3617"/>
      <c r="E517" s="3617"/>
      <c r="F517" s="3617"/>
      <c r="G517" s="3617"/>
      <c r="H517" s="3617"/>
      <c r="I517" s="3617"/>
      <c r="J517" s="3617"/>
      <c r="K517" s="3617"/>
      <c r="L517" s="3617"/>
      <c r="M517" s="3617"/>
      <c r="N517" s="3617"/>
      <c r="O517" s="3617"/>
      <c r="P517" s="3617"/>
      <c r="Q517" s="3617"/>
      <c r="R517" s="3617"/>
      <c r="S517" s="3617"/>
      <c r="T517" s="3617"/>
      <c r="U517" s="3617"/>
      <c r="V517" s="3617"/>
      <c r="W517" s="3617"/>
      <c r="X517" s="3617"/>
      <c r="Y517" s="3617"/>
      <c r="Z517" s="3617"/>
      <c r="AA517" s="3617"/>
      <c r="AB517" s="3617"/>
      <c r="AC517" s="3617"/>
      <c r="AD517" s="3617"/>
      <c r="AE517" s="3617"/>
      <c r="AF517" s="3618"/>
    </row>
    <row r="518" spans="2:32" s="2461" customFormat="1" x14ac:dyDescent="0.2">
      <c r="B518" s="3492"/>
      <c r="C518" s="3493"/>
      <c r="D518" s="3493"/>
      <c r="E518" s="3493"/>
      <c r="F518" s="3493"/>
      <c r="G518" s="2580"/>
      <c r="H518" s="2580"/>
      <c r="I518" s="2580"/>
      <c r="J518" s="2580"/>
      <c r="K518" s="2580"/>
      <c r="L518" s="2580"/>
      <c r="M518" s="2580"/>
      <c r="N518" s="2580"/>
      <c r="O518" s="2580"/>
      <c r="P518" s="2580"/>
      <c r="Q518" s="2580"/>
      <c r="R518" s="2580"/>
      <c r="S518" s="2580"/>
      <c r="T518" s="2580"/>
      <c r="U518" s="2580"/>
      <c r="V518" s="2580"/>
      <c r="W518" s="2580"/>
      <c r="X518" s="2580"/>
      <c r="Y518" s="2580"/>
      <c r="Z518" s="2580"/>
      <c r="AA518" s="2580"/>
      <c r="AB518" s="2580"/>
      <c r="AC518" s="2580"/>
      <c r="AD518" s="2580"/>
      <c r="AE518" s="2580"/>
      <c r="AF518" s="2581"/>
    </row>
    <row r="519" spans="2:32" s="2461" customFormat="1" x14ac:dyDescent="0.2">
      <c r="B519" s="2644" t="s">
        <v>5144</v>
      </c>
      <c r="C519" s="3493"/>
      <c r="D519" s="3674" t="s">
        <v>6533</v>
      </c>
      <c r="E519" s="3674"/>
      <c r="F519" s="3674"/>
      <c r="G519" s="2580"/>
      <c r="H519" s="2580"/>
      <c r="I519" s="2580"/>
      <c r="J519" s="2580"/>
      <c r="K519" s="2580"/>
      <c r="L519" s="2580"/>
      <c r="M519" s="2580"/>
      <c r="N519" s="2580"/>
      <c r="O519" s="2580"/>
      <c r="P519" s="2580"/>
      <c r="Q519" s="2580"/>
      <c r="R519" s="2580"/>
      <c r="S519" s="2580"/>
      <c r="T519" s="2580"/>
      <c r="U519" s="2580"/>
      <c r="V519" s="2580"/>
      <c r="W519" s="2580"/>
      <c r="X519" s="2580"/>
      <c r="Y519" s="2580"/>
      <c r="Z519" s="2580"/>
      <c r="AA519" s="2580"/>
      <c r="AB519" s="2580"/>
      <c r="AC519" s="2580"/>
      <c r="AD519" s="2580"/>
      <c r="AE519" s="2580"/>
      <c r="AF519" s="2581"/>
    </row>
    <row r="520" spans="2:32" s="2461" customFormat="1" x14ac:dyDescent="0.2">
      <c r="B520" s="3675" t="s">
        <v>5127</v>
      </c>
      <c r="C520" s="3676"/>
      <c r="D520" s="4572">
        <v>41652</v>
      </c>
      <c r="E520" s="4572"/>
      <c r="F520" s="4572"/>
      <c r="G520" s="2642"/>
      <c r="H520" s="2580"/>
      <c r="I520" s="2580"/>
      <c r="J520" s="2580"/>
      <c r="K520" s="2580"/>
      <c r="L520" s="2580"/>
      <c r="M520" s="2580"/>
      <c r="N520" s="2580"/>
      <c r="O520" s="2580"/>
      <c r="P520" s="2580"/>
      <c r="Q520" s="2580"/>
      <c r="R520" s="2580"/>
      <c r="S520" s="2580"/>
      <c r="T520" s="2580"/>
      <c r="U520" s="2580"/>
      <c r="V520" s="2580"/>
      <c r="W520" s="2580"/>
      <c r="X520" s="2580"/>
      <c r="Y520" s="2580"/>
      <c r="Z520" s="2580"/>
      <c r="AA520" s="2580"/>
      <c r="AB520" s="2580"/>
      <c r="AC520" s="2580"/>
      <c r="AD520" s="2580"/>
      <c r="AE520" s="2580"/>
      <c r="AF520" s="2581"/>
    </row>
    <row r="521" spans="2:32" s="2461" customFormat="1" x14ac:dyDescent="0.2">
      <c r="B521" s="3620" t="s">
        <v>5125</v>
      </c>
      <c r="C521" s="3621"/>
      <c r="D521" s="4571">
        <v>41658</v>
      </c>
      <c r="E521" s="4571"/>
      <c r="F521" s="4571"/>
      <c r="G521" s="2580"/>
      <c r="H521" s="2580"/>
      <c r="I521" s="2580"/>
      <c r="J521" s="2580"/>
      <c r="K521" s="2580"/>
      <c r="L521" s="2580"/>
      <c r="M521" s="2580"/>
      <c r="N521" s="2580"/>
      <c r="O521" s="2580"/>
      <c r="P521" s="2580"/>
      <c r="Q521" s="2580"/>
      <c r="R521" s="2580"/>
      <c r="S521" s="2580"/>
      <c r="T521" s="2580"/>
      <c r="U521" s="2580"/>
      <c r="V521" s="2580"/>
      <c r="W521" s="2580"/>
      <c r="X521" s="2580"/>
      <c r="Y521" s="2580"/>
      <c r="Z521" s="2580"/>
      <c r="AA521" s="2580"/>
      <c r="AB521" s="2580"/>
      <c r="AC521" s="2580"/>
      <c r="AD521" s="2580"/>
      <c r="AE521" s="2580"/>
      <c r="AF521" s="2581"/>
    </row>
    <row r="522" spans="2:32" s="2461" customFormat="1" ht="13.5" thickBot="1" x14ac:dyDescent="0.25">
      <c r="B522" s="3492"/>
      <c r="C522" s="3493"/>
      <c r="D522" s="3493"/>
      <c r="E522" s="3493"/>
      <c r="F522" s="3493"/>
      <c r="G522" s="2580"/>
      <c r="H522" s="2580"/>
      <c r="I522" s="2580"/>
      <c r="J522" s="2580"/>
      <c r="K522" s="2580"/>
      <c r="L522" s="2580"/>
      <c r="M522" s="2580"/>
      <c r="N522" s="2580"/>
      <c r="O522" s="2580"/>
      <c r="P522" s="2580"/>
      <c r="Q522" s="2580"/>
      <c r="R522" s="2580"/>
      <c r="S522" s="2580"/>
      <c r="T522" s="2580"/>
      <c r="U522" s="2580"/>
      <c r="V522" s="2580"/>
      <c r="W522" s="2580"/>
      <c r="X522" s="2580"/>
      <c r="Y522" s="2580"/>
      <c r="Z522" s="2580"/>
      <c r="AA522" s="2580"/>
      <c r="AB522" s="2580"/>
      <c r="AC522" s="2580"/>
      <c r="AD522" s="2580"/>
      <c r="AE522" s="2580"/>
      <c r="AF522" s="2581"/>
    </row>
    <row r="523" spans="2:32" s="2461" customFormat="1" ht="179.25" customHeight="1" thickBot="1" x14ac:dyDescent="0.25">
      <c r="B523" s="3633" t="s">
        <v>5126</v>
      </c>
      <c r="C523" s="3677"/>
      <c r="D523" s="3623" t="s">
        <v>6534</v>
      </c>
      <c r="E523" s="3624"/>
      <c r="F523" s="3624"/>
      <c r="G523" s="3624"/>
      <c r="H523" s="3624"/>
      <c r="I523" s="3624"/>
      <c r="J523" s="3624"/>
      <c r="K523" s="3624"/>
      <c r="L523" s="3624"/>
      <c r="M523" s="3624"/>
      <c r="N523" s="3624"/>
      <c r="O523" s="3624"/>
      <c r="P523" s="3624"/>
      <c r="Q523" s="3625"/>
      <c r="R523" s="2580"/>
      <c r="S523" s="2580"/>
      <c r="T523" s="2580"/>
      <c r="U523" s="2580"/>
      <c r="V523" s="2580"/>
      <c r="W523" s="2580"/>
      <c r="X523" s="2580"/>
      <c r="Y523" s="2580"/>
      <c r="Z523" s="2580"/>
      <c r="AA523" s="2580"/>
      <c r="AB523" s="2580"/>
      <c r="AC523" s="2580"/>
      <c r="AD523" s="2580"/>
      <c r="AE523" s="2580"/>
      <c r="AF523" s="2581"/>
    </row>
    <row r="524" spans="2:32" s="2461" customFormat="1" ht="13.5" thickBot="1" x14ac:dyDescent="0.25">
      <c r="B524" s="3492"/>
      <c r="C524" s="3493"/>
      <c r="D524" s="3493"/>
      <c r="E524" s="3493"/>
      <c r="F524" s="3493"/>
      <c r="G524" s="2580"/>
      <c r="H524" s="2580"/>
      <c r="I524" s="2580"/>
      <c r="J524" s="2580"/>
      <c r="K524" s="2580"/>
      <c r="L524" s="2580"/>
      <c r="M524" s="2580"/>
      <c r="N524" s="2580"/>
      <c r="O524" s="2580"/>
      <c r="P524" s="2580"/>
      <c r="Q524" s="2580"/>
      <c r="R524" s="2646"/>
      <c r="S524" s="2580"/>
      <c r="T524" s="2580"/>
      <c r="U524" s="2580"/>
      <c r="V524" s="2580"/>
      <c r="W524" s="2580"/>
      <c r="X524" s="2580"/>
      <c r="Y524" s="2580"/>
      <c r="Z524" s="2580"/>
      <c r="AA524" s="2580"/>
      <c r="AB524" s="2580"/>
      <c r="AC524" s="2580"/>
      <c r="AD524" s="2580"/>
      <c r="AE524" s="2580"/>
      <c r="AF524" s="2581"/>
    </row>
    <row r="525" spans="2:32" s="2461" customFormat="1" ht="13.5" thickBot="1" x14ac:dyDescent="0.25">
      <c r="B525" s="3678" t="s">
        <v>5128</v>
      </c>
      <c r="C525" s="3679"/>
      <c r="D525" s="3630" t="s">
        <v>5129</v>
      </c>
      <c r="E525" s="3682" t="s">
        <v>224</v>
      </c>
      <c r="F525" s="3683"/>
      <c r="G525" s="3683"/>
      <c r="H525" s="3683"/>
      <c r="I525" s="3683"/>
      <c r="J525" s="3683"/>
      <c r="K525" s="3683"/>
      <c r="L525" s="3683"/>
      <c r="M525" s="3683"/>
      <c r="N525" s="3683"/>
      <c r="O525" s="3683"/>
      <c r="P525" s="3684"/>
      <c r="Q525" s="3685" t="s">
        <v>340</v>
      </c>
      <c r="R525" s="3686"/>
      <c r="S525" s="3687"/>
      <c r="T525" s="3687"/>
      <c r="U525" s="3687"/>
      <c r="V525" s="3687"/>
      <c r="W525" s="3687"/>
      <c r="X525" s="3687"/>
      <c r="Y525" s="3688"/>
      <c r="Z525" s="3685" t="s">
        <v>225</v>
      </c>
      <c r="AA525" s="3687"/>
      <c r="AB525" s="3688"/>
      <c r="AC525" s="3689" t="s">
        <v>5048</v>
      </c>
      <c r="AD525" s="3690"/>
      <c r="AE525" s="3691"/>
      <c r="AF525" s="2581"/>
    </row>
    <row r="526" spans="2:32" s="2461" customFormat="1" ht="13.5" thickBot="1" x14ac:dyDescent="0.25">
      <c r="B526" s="3680"/>
      <c r="C526" s="3681"/>
      <c r="D526" s="3630"/>
      <c r="E526" s="3630" t="s">
        <v>5066</v>
      </c>
      <c r="F526" s="3630" t="s">
        <v>5067</v>
      </c>
      <c r="G526" s="3631" t="s">
        <v>5069</v>
      </c>
      <c r="H526" s="3631" t="s">
        <v>5130</v>
      </c>
      <c r="I526" s="3671" t="s">
        <v>5131</v>
      </c>
      <c r="J526" s="3671" t="s">
        <v>5132</v>
      </c>
      <c r="K526" s="3671" t="s">
        <v>5072</v>
      </c>
      <c r="L526" s="3671"/>
      <c r="M526" s="3671" t="s">
        <v>5133</v>
      </c>
      <c r="N526" s="3671" t="s">
        <v>5134</v>
      </c>
      <c r="O526" s="3671" t="s">
        <v>5135</v>
      </c>
      <c r="P526" s="3671" t="s">
        <v>5136</v>
      </c>
      <c r="Q526" s="3627" t="s">
        <v>5078</v>
      </c>
      <c r="R526" s="3627" t="s">
        <v>5079</v>
      </c>
      <c r="S526" s="3627" t="s">
        <v>5080</v>
      </c>
      <c r="T526" s="3627" t="s">
        <v>5137</v>
      </c>
      <c r="U526" s="3627" t="s">
        <v>5138</v>
      </c>
      <c r="V526" s="3627" t="s">
        <v>5083</v>
      </c>
      <c r="W526" s="3627" t="s">
        <v>5085</v>
      </c>
      <c r="X526" s="3631" t="s">
        <v>5139</v>
      </c>
      <c r="Y526" s="3631" t="s">
        <v>5140</v>
      </c>
      <c r="Z526" s="3627" t="s">
        <v>5141</v>
      </c>
      <c r="AA526" s="3627" t="s">
        <v>5142</v>
      </c>
      <c r="AB526" s="3627" t="s">
        <v>5143</v>
      </c>
      <c r="AC526" s="3627" t="s">
        <v>1162</v>
      </c>
      <c r="AD526" s="3627" t="s">
        <v>5049</v>
      </c>
      <c r="AE526" s="3627" t="s">
        <v>5050</v>
      </c>
      <c r="AF526" s="2581"/>
    </row>
    <row r="527" spans="2:32" s="2461" customFormat="1" ht="13.5" thickBot="1" x14ac:dyDescent="0.25">
      <c r="B527" s="3680"/>
      <c r="C527" s="3681"/>
      <c r="D527" s="3627"/>
      <c r="E527" s="3627"/>
      <c r="F527" s="3627"/>
      <c r="G527" s="3632"/>
      <c r="H527" s="3632"/>
      <c r="I527" s="3631"/>
      <c r="J527" s="3631"/>
      <c r="K527" s="3489" t="s">
        <v>5092</v>
      </c>
      <c r="L527" s="3490" t="s">
        <v>2809</v>
      </c>
      <c r="M527" s="3631"/>
      <c r="N527" s="3631"/>
      <c r="O527" s="3631"/>
      <c r="P527" s="3631"/>
      <c r="Q527" s="3628"/>
      <c r="R527" s="3628"/>
      <c r="S527" s="3628"/>
      <c r="T527" s="3628"/>
      <c r="U527" s="3628"/>
      <c r="V527" s="3628"/>
      <c r="W527" s="3628"/>
      <c r="X527" s="3632"/>
      <c r="Y527" s="3632"/>
      <c r="Z527" s="3628"/>
      <c r="AA527" s="3628"/>
      <c r="AB527" s="3628"/>
      <c r="AC527" s="3628"/>
      <c r="AD527" s="3628"/>
      <c r="AE527" s="3628"/>
      <c r="AF527" s="2581"/>
    </row>
    <row r="528" spans="2:32" s="2461" customFormat="1" x14ac:dyDescent="0.2">
      <c r="B528" s="4568" t="s">
        <v>6533</v>
      </c>
      <c r="C528" s="4569"/>
      <c r="D528" s="3176" t="s">
        <v>1545</v>
      </c>
      <c r="E528" s="3177"/>
      <c r="F528" s="3178"/>
      <c r="G528" s="2744"/>
      <c r="H528" s="2744"/>
      <c r="I528" s="3177"/>
      <c r="J528" s="3177"/>
      <c r="K528" s="3178"/>
      <c r="L528" s="2744"/>
      <c r="M528" s="3177"/>
      <c r="N528" s="3177"/>
      <c r="O528" s="3177"/>
      <c r="P528" s="3177"/>
      <c r="Q528" s="3177"/>
      <c r="R528" s="3178"/>
      <c r="S528" s="3178"/>
      <c r="T528" s="3177"/>
      <c r="U528" s="3177"/>
      <c r="V528" s="3178"/>
      <c r="W528" s="3178"/>
      <c r="X528" s="3177"/>
      <c r="Y528" s="3177"/>
      <c r="Z528" s="3178"/>
      <c r="AA528" s="3177"/>
      <c r="AB528" s="3177"/>
      <c r="AC528" s="2679"/>
      <c r="AD528" s="2679"/>
      <c r="AE528" s="2679"/>
      <c r="AF528" s="2581"/>
    </row>
    <row r="529" spans="2:32" s="2461" customFormat="1" x14ac:dyDescent="0.2">
      <c r="B529" s="2645"/>
      <c r="C529" s="2575"/>
      <c r="D529" s="2575"/>
      <c r="E529" s="2575"/>
      <c r="F529" s="2575"/>
      <c r="G529" s="2576"/>
      <c r="H529" s="2576"/>
      <c r="I529" s="2576"/>
      <c r="J529" s="2576"/>
      <c r="K529" s="2575"/>
      <c r="L529" s="2576"/>
      <c r="M529" s="2576"/>
      <c r="N529" s="2576"/>
      <c r="O529" s="2576"/>
      <c r="P529" s="2576"/>
      <c r="Q529" s="2642"/>
      <c r="R529" s="2642"/>
      <c r="S529" s="2642"/>
      <c r="T529" s="2642"/>
      <c r="U529" s="2642"/>
      <c r="V529" s="2642"/>
      <c r="W529" s="2642"/>
      <c r="X529" s="2642"/>
      <c r="Y529" s="2642"/>
      <c r="Z529" s="2642"/>
      <c r="AA529" s="2642"/>
      <c r="AB529" s="2642"/>
      <c r="AC529" s="2642"/>
      <c r="AD529" s="2642"/>
      <c r="AE529" s="2642"/>
      <c r="AF529" s="2581"/>
    </row>
    <row r="530" spans="2:32" s="2461" customFormat="1" x14ac:dyDescent="0.2">
      <c r="B530" s="3661" t="s">
        <v>5051</v>
      </c>
      <c r="C530" s="3662"/>
      <c r="D530" s="3663" t="s">
        <v>5147</v>
      </c>
      <c r="E530" s="3663"/>
      <c r="F530" s="3663"/>
      <c r="G530" s="3663"/>
      <c r="H530" s="3663"/>
      <c r="I530" s="2643"/>
      <c r="J530" s="2643"/>
      <c r="K530" s="2643"/>
      <c r="L530" s="2643"/>
      <c r="M530" s="2643"/>
      <c r="N530" s="2643"/>
      <c r="O530" s="2643"/>
      <c r="P530" s="2643"/>
      <c r="Q530" s="2642"/>
      <c r="R530" s="2642"/>
      <c r="S530" s="2642"/>
      <c r="T530" s="2642"/>
      <c r="U530" s="2642"/>
      <c r="V530" s="2642"/>
      <c r="W530" s="2642"/>
      <c r="X530" s="2642"/>
      <c r="Y530" s="2642"/>
      <c r="Z530" s="2642"/>
      <c r="AA530" s="2642"/>
      <c r="AB530" s="2642"/>
      <c r="AC530" s="2642"/>
      <c r="AD530" s="2642"/>
      <c r="AE530" s="2642"/>
      <c r="AF530" s="2581"/>
    </row>
    <row r="531" spans="2:32" s="2461" customFormat="1" x14ac:dyDescent="0.2">
      <c r="B531" s="3661" t="s">
        <v>5052</v>
      </c>
      <c r="C531" s="3662"/>
      <c r="D531" s="3663" t="s">
        <v>5147</v>
      </c>
      <c r="E531" s="3663"/>
      <c r="F531" s="3663"/>
      <c r="G531" s="3663"/>
      <c r="H531" s="3663"/>
      <c r="I531" s="2643"/>
      <c r="J531" s="2643"/>
      <c r="K531" s="2643"/>
      <c r="L531" s="2643"/>
      <c r="M531" s="2643"/>
      <c r="N531" s="2643"/>
      <c r="O531" s="2643"/>
      <c r="P531" s="2643"/>
      <c r="Q531" s="2642"/>
      <c r="R531" s="2642"/>
      <c r="S531" s="2642"/>
      <c r="T531" s="2642"/>
      <c r="U531" s="2642"/>
      <c r="V531" s="2642"/>
      <c r="W531" s="2642"/>
      <c r="X531" s="2642"/>
      <c r="Y531" s="2642"/>
      <c r="Z531" s="2642"/>
      <c r="AA531" s="2642"/>
      <c r="AB531" s="2642"/>
      <c r="AC531" s="2642"/>
      <c r="AD531" s="2642"/>
      <c r="AE531" s="2642"/>
      <c r="AF531" s="2581"/>
    </row>
    <row r="532" spans="2:32" s="2461" customFormat="1" ht="13.5" thickBot="1" x14ac:dyDescent="0.25">
      <c r="B532" s="3495"/>
      <c r="C532" s="3494"/>
      <c r="D532" s="3494"/>
      <c r="E532" s="3494"/>
      <c r="F532" s="3494"/>
      <c r="G532" s="2646"/>
      <c r="H532" s="2646"/>
      <c r="I532" s="2646"/>
      <c r="J532" s="2646"/>
      <c r="K532" s="2646"/>
      <c r="L532" s="2646"/>
      <c r="M532" s="2646"/>
      <c r="N532" s="2646"/>
      <c r="O532" s="2646"/>
      <c r="P532" s="2646"/>
      <c r="Q532" s="2646"/>
      <c r="R532" s="2646"/>
      <c r="S532" s="2646"/>
      <c r="T532" s="2646"/>
      <c r="U532" s="2646"/>
      <c r="V532" s="2646"/>
      <c r="W532" s="2646"/>
      <c r="X532" s="2646"/>
      <c r="Y532" s="2646"/>
      <c r="Z532" s="2646"/>
      <c r="AA532" s="2646"/>
      <c r="AB532" s="2646"/>
      <c r="AC532" s="2646"/>
      <c r="AD532" s="2646"/>
      <c r="AE532" s="2646"/>
      <c r="AF532" s="2586"/>
    </row>
    <row r="533" spans="2:32" s="2461" customFormat="1" x14ac:dyDescent="0.2">
      <c r="B533" s="2922" t="str">
        <f>+B515</f>
        <v>.</v>
      </c>
      <c r="I533" s="2888"/>
    </row>
    <row r="534" spans="2:32" s="2461" customFormat="1" ht="13.5" thickBot="1" x14ac:dyDescent="0.25">
      <c r="I534" s="2888"/>
    </row>
    <row r="535" spans="2:32" s="2461" customFormat="1" ht="20.25" x14ac:dyDescent="0.2">
      <c r="B535" s="3616" t="s">
        <v>5124</v>
      </c>
      <c r="C535" s="3617"/>
      <c r="D535" s="3617"/>
      <c r="E535" s="3617"/>
      <c r="F535" s="3617"/>
      <c r="G535" s="3617"/>
      <c r="H535" s="3617"/>
      <c r="I535" s="3617"/>
      <c r="J535" s="3617"/>
      <c r="K535" s="3617"/>
      <c r="L535" s="3617"/>
      <c r="M535" s="3617"/>
      <c r="N535" s="3617"/>
      <c r="O535" s="3617"/>
      <c r="P535" s="3617"/>
      <c r="Q535" s="3617"/>
      <c r="R535" s="3617"/>
      <c r="S535" s="3617"/>
      <c r="T535" s="3617"/>
      <c r="U535" s="3617"/>
      <c r="V535" s="3617"/>
      <c r="W535" s="3617"/>
      <c r="X535" s="3617"/>
      <c r="Y535" s="3617"/>
      <c r="Z535" s="3617"/>
      <c r="AA535" s="3617"/>
      <c r="AB535" s="3617"/>
      <c r="AC535" s="3617"/>
      <c r="AD535" s="3617"/>
      <c r="AE535" s="3617"/>
      <c r="AF535" s="3618"/>
    </row>
    <row r="536" spans="2:32" s="2461" customFormat="1" x14ac:dyDescent="0.2">
      <c r="B536" s="3492"/>
      <c r="C536" s="3493"/>
      <c r="D536" s="3493"/>
      <c r="E536" s="3493"/>
      <c r="F536" s="3493"/>
      <c r="G536" s="2580"/>
      <c r="H536" s="2580"/>
      <c r="I536" s="2580"/>
      <c r="J536" s="2580"/>
      <c r="K536" s="2580"/>
      <c r="L536" s="2580"/>
      <c r="M536" s="2580"/>
      <c r="N536" s="2580"/>
      <c r="O536" s="2580"/>
      <c r="P536" s="2580"/>
      <c r="Q536" s="2580"/>
      <c r="R536" s="2580"/>
      <c r="S536" s="2580"/>
      <c r="T536" s="2580"/>
      <c r="U536" s="2580"/>
      <c r="V536" s="2580"/>
      <c r="W536" s="2580"/>
      <c r="X536" s="2580"/>
      <c r="Y536" s="2580"/>
      <c r="Z536" s="2580"/>
      <c r="AA536" s="2580"/>
      <c r="AB536" s="2580"/>
      <c r="AC536" s="2580"/>
      <c r="AD536" s="2580"/>
      <c r="AE536" s="2580"/>
      <c r="AF536" s="2581"/>
    </row>
    <row r="537" spans="2:32" s="2461" customFormat="1" x14ac:dyDescent="0.2">
      <c r="B537" s="2644" t="s">
        <v>5144</v>
      </c>
      <c r="C537" s="3493"/>
      <c r="D537" s="3674" t="s">
        <v>6506</v>
      </c>
      <c r="E537" s="3674"/>
      <c r="F537" s="3674"/>
      <c r="G537" s="2580"/>
      <c r="H537" s="2580"/>
      <c r="I537" s="2580"/>
      <c r="J537" s="2580"/>
      <c r="K537" s="2580"/>
      <c r="L537" s="2580"/>
      <c r="M537" s="2580"/>
      <c r="N537" s="2580"/>
      <c r="O537" s="2580"/>
      <c r="P537" s="2580"/>
      <c r="Q537" s="2580"/>
      <c r="R537" s="2580"/>
      <c r="S537" s="2580"/>
      <c r="T537" s="2580"/>
      <c r="U537" s="2580"/>
      <c r="V537" s="2580"/>
      <c r="W537" s="2580"/>
      <c r="X537" s="2580"/>
      <c r="Y537" s="2580"/>
      <c r="Z537" s="2580"/>
      <c r="AA537" s="2580"/>
      <c r="AB537" s="2580"/>
      <c r="AC537" s="2580"/>
      <c r="AD537" s="2580"/>
      <c r="AE537" s="2580"/>
      <c r="AF537" s="2581"/>
    </row>
    <row r="538" spans="2:32" s="2461" customFormat="1" x14ac:dyDescent="0.2">
      <c r="B538" s="3675" t="s">
        <v>5127</v>
      </c>
      <c r="C538" s="3676"/>
      <c r="D538" s="3670">
        <v>41616</v>
      </c>
      <c r="E538" s="3670"/>
      <c r="F538" s="3670"/>
      <c r="G538" s="2642"/>
      <c r="H538" s="2580"/>
      <c r="I538" s="2580"/>
      <c r="J538" s="2580"/>
      <c r="K538" s="2580"/>
      <c r="L538" s="2580"/>
      <c r="M538" s="2580"/>
      <c r="N538" s="2580"/>
      <c r="O538" s="2580"/>
      <c r="P538" s="2580"/>
      <c r="Q538" s="2580"/>
      <c r="R538" s="2580"/>
      <c r="S538" s="2580"/>
      <c r="T538" s="2580"/>
      <c r="U538" s="2580"/>
      <c r="V538" s="2580"/>
      <c r="W538" s="2580"/>
      <c r="X538" s="2580"/>
      <c r="Y538" s="2580"/>
      <c r="Z538" s="2580"/>
      <c r="AA538" s="2580"/>
      <c r="AB538" s="2580"/>
      <c r="AC538" s="2580"/>
      <c r="AD538" s="2580"/>
      <c r="AE538" s="2580"/>
      <c r="AF538" s="2581"/>
    </row>
    <row r="539" spans="2:32" s="2461" customFormat="1" x14ac:dyDescent="0.2">
      <c r="B539" s="3620" t="s">
        <v>5125</v>
      </c>
      <c r="C539" s="3621"/>
      <c r="D539" s="3692">
        <v>41820</v>
      </c>
      <c r="E539" s="3692"/>
      <c r="F539" s="3692"/>
      <c r="G539" s="2580"/>
      <c r="H539" s="2580"/>
      <c r="I539" s="2580"/>
      <c r="J539" s="2580"/>
      <c r="K539" s="2580"/>
      <c r="L539" s="2580"/>
      <c r="M539" s="2580"/>
      <c r="N539" s="2580"/>
      <c r="O539" s="2580"/>
      <c r="P539" s="2580"/>
      <c r="Q539" s="2580"/>
      <c r="R539" s="2580"/>
      <c r="S539" s="2580"/>
      <c r="T539" s="2580"/>
      <c r="U539" s="2580"/>
      <c r="V539" s="2580"/>
      <c r="W539" s="2580"/>
      <c r="X539" s="2580"/>
      <c r="Y539" s="2580"/>
      <c r="Z539" s="2580"/>
      <c r="AA539" s="2580"/>
      <c r="AB539" s="2580"/>
      <c r="AC539" s="2580"/>
      <c r="AD539" s="2580"/>
      <c r="AE539" s="2580"/>
      <c r="AF539" s="2581"/>
    </row>
    <row r="540" spans="2:32" s="2461" customFormat="1" ht="13.5" thickBot="1" x14ac:dyDescent="0.25">
      <c r="B540" s="3492"/>
      <c r="C540" s="3493"/>
      <c r="D540" s="3493"/>
      <c r="E540" s="3493"/>
      <c r="F540" s="3493"/>
      <c r="G540" s="2580"/>
      <c r="H540" s="2580"/>
      <c r="I540" s="2580"/>
      <c r="J540" s="2580"/>
      <c r="K540" s="2580"/>
      <c r="L540" s="2580"/>
      <c r="M540" s="2580"/>
      <c r="N540" s="2580"/>
      <c r="O540" s="2580"/>
      <c r="P540" s="2580"/>
      <c r="Q540" s="2580"/>
      <c r="R540" s="2580"/>
      <c r="S540" s="2580"/>
      <c r="T540" s="2580"/>
      <c r="U540" s="2580"/>
      <c r="V540" s="2580"/>
      <c r="W540" s="2580"/>
      <c r="X540" s="2580"/>
      <c r="Y540" s="2580"/>
      <c r="Z540" s="2580"/>
      <c r="AA540" s="2580"/>
      <c r="AB540" s="2580"/>
      <c r="AC540" s="2580"/>
      <c r="AD540" s="2580"/>
      <c r="AE540" s="2580"/>
      <c r="AF540" s="2581"/>
    </row>
    <row r="541" spans="2:32" s="2461" customFormat="1" ht="64.5" customHeight="1" thickBot="1" x14ac:dyDescent="0.25">
      <c r="B541" s="3633" t="s">
        <v>5126</v>
      </c>
      <c r="C541" s="3677"/>
      <c r="D541" s="3623" t="s">
        <v>6507</v>
      </c>
      <c r="E541" s="3624"/>
      <c r="F541" s="3624"/>
      <c r="G541" s="3624"/>
      <c r="H541" s="3624"/>
      <c r="I541" s="3624"/>
      <c r="J541" s="3624"/>
      <c r="K541" s="3624"/>
      <c r="L541" s="3624"/>
      <c r="M541" s="3624"/>
      <c r="N541" s="3624"/>
      <c r="O541" s="3624"/>
      <c r="P541" s="3624"/>
      <c r="Q541" s="3625"/>
      <c r="R541" s="2580"/>
      <c r="S541" s="2580"/>
      <c r="T541" s="2580"/>
      <c r="U541" s="2580"/>
      <c r="V541" s="2580"/>
      <c r="W541" s="2580"/>
      <c r="X541" s="2580"/>
      <c r="Y541" s="2580"/>
      <c r="Z541" s="2580"/>
      <c r="AA541" s="2580"/>
      <c r="AB541" s="2580"/>
      <c r="AC541" s="2580"/>
      <c r="AD541" s="2580"/>
      <c r="AE541" s="2580"/>
      <c r="AF541" s="2581"/>
    </row>
    <row r="542" spans="2:32" s="2461" customFormat="1" ht="13.5" thickBot="1" x14ac:dyDescent="0.25">
      <c r="B542" s="3492"/>
      <c r="C542" s="3493"/>
      <c r="D542" s="3493"/>
      <c r="E542" s="3493"/>
      <c r="F542" s="3493"/>
      <c r="G542" s="2580"/>
      <c r="H542" s="2580"/>
      <c r="I542" s="2580"/>
      <c r="J542" s="2580"/>
      <c r="K542" s="2580"/>
      <c r="L542" s="2580"/>
      <c r="M542" s="2580"/>
      <c r="N542" s="2580"/>
      <c r="O542" s="2580"/>
      <c r="P542" s="2580"/>
      <c r="Q542" s="2580"/>
      <c r="R542" s="2646"/>
      <c r="S542" s="2580"/>
      <c r="T542" s="2580"/>
      <c r="U542" s="2580"/>
      <c r="V542" s="2580"/>
      <c r="W542" s="2580"/>
      <c r="X542" s="2580"/>
      <c r="Y542" s="2580"/>
      <c r="Z542" s="2580"/>
      <c r="AA542" s="2580"/>
      <c r="AB542" s="2580"/>
      <c r="AC542" s="2580"/>
      <c r="AD542" s="2580"/>
      <c r="AE542" s="2580"/>
      <c r="AF542" s="2581"/>
    </row>
    <row r="543" spans="2:32" s="2461" customFormat="1" ht="13.5" thickBot="1" x14ac:dyDescent="0.25">
      <c r="B543" s="3678" t="s">
        <v>5128</v>
      </c>
      <c r="C543" s="3679"/>
      <c r="D543" s="3630" t="s">
        <v>5129</v>
      </c>
      <c r="E543" s="3682" t="s">
        <v>224</v>
      </c>
      <c r="F543" s="3683"/>
      <c r="G543" s="3683"/>
      <c r="H543" s="3683"/>
      <c r="I543" s="3683"/>
      <c r="J543" s="3683"/>
      <c r="K543" s="3683"/>
      <c r="L543" s="3683"/>
      <c r="M543" s="3683"/>
      <c r="N543" s="3683"/>
      <c r="O543" s="3683"/>
      <c r="P543" s="3684"/>
      <c r="Q543" s="3685" t="s">
        <v>340</v>
      </c>
      <c r="R543" s="3686"/>
      <c r="S543" s="3687"/>
      <c r="T543" s="3687"/>
      <c r="U543" s="3687"/>
      <c r="V543" s="3687"/>
      <c r="W543" s="3687"/>
      <c r="X543" s="3687"/>
      <c r="Y543" s="3688"/>
      <c r="Z543" s="3685" t="s">
        <v>225</v>
      </c>
      <c r="AA543" s="3687"/>
      <c r="AB543" s="3688"/>
      <c r="AC543" s="3689" t="s">
        <v>5048</v>
      </c>
      <c r="AD543" s="3690"/>
      <c r="AE543" s="3691"/>
      <c r="AF543" s="2581"/>
    </row>
    <row r="544" spans="2:32" s="2461" customFormat="1" ht="13.5" thickBot="1" x14ac:dyDescent="0.25">
      <c r="B544" s="3680"/>
      <c r="C544" s="3681"/>
      <c r="D544" s="3630"/>
      <c r="E544" s="3630" t="s">
        <v>5066</v>
      </c>
      <c r="F544" s="3630" t="s">
        <v>5067</v>
      </c>
      <c r="G544" s="3631" t="s">
        <v>5069</v>
      </c>
      <c r="H544" s="3631" t="s">
        <v>5130</v>
      </c>
      <c r="I544" s="3671" t="s">
        <v>5131</v>
      </c>
      <c r="J544" s="3671" t="s">
        <v>5132</v>
      </c>
      <c r="K544" s="3671" t="s">
        <v>5072</v>
      </c>
      <c r="L544" s="3671"/>
      <c r="M544" s="3671" t="s">
        <v>5133</v>
      </c>
      <c r="N544" s="3671" t="s">
        <v>5134</v>
      </c>
      <c r="O544" s="3671" t="s">
        <v>5135</v>
      </c>
      <c r="P544" s="3671" t="s">
        <v>5136</v>
      </c>
      <c r="Q544" s="3627" t="s">
        <v>5078</v>
      </c>
      <c r="R544" s="3627" t="s">
        <v>5079</v>
      </c>
      <c r="S544" s="3627" t="s">
        <v>5080</v>
      </c>
      <c r="T544" s="3627" t="s">
        <v>5137</v>
      </c>
      <c r="U544" s="3627" t="s">
        <v>5138</v>
      </c>
      <c r="V544" s="3627" t="s">
        <v>5083</v>
      </c>
      <c r="W544" s="3627" t="s">
        <v>5085</v>
      </c>
      <c r="X544" s="3631" t="s">
        <v>5139</v>
      </c>
      <c r="Y544" s="3631" t="s">
        <v>5140</v>
      </c>
      <c r="Z544" s="3627" t="s">
        <v>5141</v>
      </c>
      <c r="AA544" s="3627" t="s">
        <v>5142</v>
      </c>
      <c r="AB544" s="3627" t="s">
        <v>5143</v>
      </c>
      <c r="AC544" s="3627" t="s">
        <v>1162</v>
      </c>
      <c r="AD544" s="3627" t="s">
        <v>5049</v>
      </c>
      <c r="AE544" s="3627" t="s">
        <v>5050</v>
      </c>
      <c r="AF544" s="2581"/>
    </row>
    <row r="545" spans="2:32" s="2461" customFormat="1" ht="13.5" thickBot="1" x14ac:dyDescent="0.25">
      <c r="B545" s="3680"/>
      <c r="C545" s="3681"/>
      <c r="D545" s="3627"/>
      <c r="E545" s="3627"/>
      <c r="F545" s="3627"/>
      <c r="G545" s="3632"/>
      <c r="H545" s="3632"/>
      <c r="I545" s="3631"/>
      <c r="J545" s="3631"/>
      <c r="K545" s="3489" t="s">
        <v>5092</v>
      </c>
      <c r="L545" s="3490" t="s">
        <v>2809</v>
      </c>
      <c r="M545" s="3631"/>
      <c r="N545" s="3631"/>
      <c r="O545" s="3631"/>
      <c r="P545" s="3631"/>
      <c r="Q545" s="3628"/>
      <c r="R545" s="3628"/>
      <c r="S545" s="3628"/>
      <c r="T545" s="3628"/>
      <c r="U545" s="3628"/>
      <c r="V545" s="3628"/>
      <c r="W545" s="3628"/>
      <c r="X545" s="3632"/>
      <c r="Y545" s="3632"/>
      <c r="Z545" s="3628"/>
      <c r="AA545" s="3628"/>
      <c r="AB545" s="3628"/>
      <c r="AC545" s="3628"/>
      <c r="AD545" s="3628"/>
      <c r="AE545" s="3628"/>
      <c r="AF545" s="2581"/>
    </row>
    <row r="546" spans="2:32" s="2461" customFormat="1" ht="22.5" customHeight="1" thickBot="1" x14ac:dyDescent="0.25">
      <c r="B546" s="3697" t="s">
        <v>5221</v>
      </c>
      <c r="C546" s="4497"/>
      <c r="D546" s="3182" t="s">
        <v>5222</v>
      </c>
      <c r="E546" s="3163"/>
      <c r="F546" s="3183"/>
      <c r="G546" s="3454"/>
      <c r="H546" s="3454"/>
      <c r="I546" s="3163"/>
      <c r="J546" s="3163"/>
      <c r="K546" s="3183"/>
      <c r="L546" s="3454"/>
      <c r="M546" s="3163"/>
      <c r="N546" s="3163"/>
      <c r="O546" s="3163"/>
      <c r="P546" s="3163"/>
      <c r="Q546" s="3163">
        <v>0.89</v>
      </c>
      <c r="R546" s="3183">
        <v>5000</v>
      </c>
      <c r="S546" s="3183"/>
      <c r="T546" s="3163"/>
      <c r="U546" s="3163">
        <v>0.06</v>
      </c>
      <c r="V546" s="3183"/>
      <c r="W546" s="3183"/>
      <c r="X546" s="3163"/>
      <c r="Y546" s="3163">
        <v>0.06</v>
      </c>
      <c r="Z546" s="3183"/>
      <c r="AA546" s="3163"/>
      <c r="AB546" s="3163"/>
      <c r="AC546" s="3456"/>
      <c r="AD546" s="3456"/>
      <c r="AE546" s="3456"/>
      <c r="AF546" s="2581"/>
    </row>
    <row r="547" spans="2:32" s="2461" customFormat="1" x14ac:dyDescent="0.2">
      <c r="B547" s="2645"/>
      <c r="C547" s="2575"/>
      <c r="D547" s="2575"/>
      <c r="E547" s="2575"/>
      <c r="F547" s="2575"/>
      <c r="G547" s="2576"/>
      <c r="H547" s="2576"/>
      <c r="I547" s="2576"/>
      <c r="J547" s="2576"/>
      <c r="K547" s="2575"/>
      <c r="L547" s="2576"/>
      <c r="M547" s="2576"/>
      <c r="N547" s="2576"/>
      <c r="O547" s="2576"/>
      <c r="P547" s="2576"/>
      <c r="Q547" s="2642"/>
      <c r="R547" s="2642"/>
      <c r="S547" s="2642"/>
      <c r="T547" s="2642"/>
      <c r="U547" s="2642"/>
      <c r="V547" s="2642"/>
      <c r="W547" s="2642"/>
      <c r="X547" s="2642"/>
      <c r="Y547" s="2642"/>
      <c r="Z547" s="2642"/>
      <c r="AA547" s="2642"/>
      <c r="AB547" s="2642"/>
      <c r="AC547" s="2642"/>
      <c r="AD547" s="2642"/>
      <c r="AE547" s="2642"/>
      <c r="AF547" s="2581"/>
    </row>
    <row r="548" spans="2:32" s="2461" customFormat="1" x14ac:dyDescent="0.2">
      <c r="B548" s="3661" t="s">
        <v>5051</v>
      </c>
      <c r="C548" s="3662"/>
      <c r="D548" s="3663" t="s">
        <v>5223</v>
      </c>
      <c r="E548" s="3663"/>
      <c r="F548" s="3663"/>
      <c r="G548" s="3663"/>
      <c r="H548" s="3663"/>
      <c r="I548" s="2643"/>
      <c r="J548" s="2643"/>
      <c r="K548" s="2643"/>
      <c r="L548" s="2643"/>
      <c r="M548" s="2643"/>
      <c r="N548" s="2643"/>
      <c r="O548" s="2643"/>
      <c r="P548" s="2643"/>
      <c r="Q548" s="2642"/>
      <c r="R548" s="2642"/>
      <c r="S548" s="2642"/>
      <c r="T548" s="2642"/>
      <c r="U548" s="2642"/>
      <c r="V548" s="2642"/>
      <c r="W548" s="2642"/>
      <c r="X548" s="2642"/>
      <c r="Y548" s="2642"/>
      <c r="Z548" s="2642"/>
      <c r="AA548" s="2642"/>
      <c r="AB548" s="2642"/>
      <c r="AC548" s="2642"/>
      <c r="AD548" s="2642"/>
      <c r="AE548" s="2642"/>
      <c r="AF548" s="2581"/>
    </row>
    <row r="549" spans="2:32" s="2461" customFormat="1" x14ac:dyDescent="0.2">
      <c r="B549" s="3661" t="s">
        <v>5052</v>
      </c>
      <c r="C549" s="3662"/>
      <c r="D549" s="3663" t="s">
        <v>5148</v>
      </c>
      <c r="E549" s="3663"/>
      <c r="F549" s="3663"/>
      <c r="G549" s="3663"/>
      <c r="H549" s="3663"/>
      <c r="I549" s="2643"/>
      <c r="J549" s="2643"/>
      <c r="K549" s="2643"/>
      <c r="L549" s="2643"/>
      <c r="M549" s="2643"/>
      <c r="N549" s="2643"/>
      <c r="O549" s="2643"/>
      <c r="P549" s="2643"/>
      <c r="Q549" s="2642"/>
      <c r="R549" s="2642"/>
      <c r="S549" s="2642"/>
      <c r="T549" s="2642"/>
      <c r="U549" s="2642"/>
      <c r="V549" s="2642"/>
      <c r="W549" s="2642"/>
      <c r="X549" s="2642"/>
      <c r="Y549" s="2642"/>
      <c r="Z549" s="2642"/>
      <c r="AA549" s="2642"/>
      <c r="AB549" s="2642"/>
      <c r="AC549" s="2642"/>
      <c r="AD549" s="2642"/>
      <c r="AE549" s="2642"/>
      <c r="AF549" s="2581"/>
    </row>
    <row r="550" spans="2:32" s="2461" customFormat="1" ht="13.5" thickBot="1" x14ac:dyDescent="0.25">
      <c r="B550" s="3495"/>
      <c r="C550" s="3494"/>
      <c r="D550" s="3494"/>
      <c r="E550" s="3494"/>
      <c r="F550" s="3494"/>
      <c r="G550" s="2646"/>
      <c r="H550" s="2646"/>
      <c r="I550" s="2646"/>
      <c r="J550" s="2646"/>
      <c r="K550" s="2646"/>
      <c r="L550" s="2646"/>
      <c r="M550" s="2646"/>
      <c r="N550" s="2646"/>
      <c r="O550" s="2646"/>
      <c r="P550" s="2646"/>
      <c r="Q550" s="2646"/>
      <c r="R550" s="2646"/>
      <c r="S550" s="2646"/>
      <c r="T550" s="2646"/>
      <c r="U550" s="2646"/>
      <c r="V550" s="2646"/>
      <c r="W550" s="2646"/>
      <c r="X550" s="2646"/>
      <c r="Y550" s="2646"/>
      <c r="Z550" s="2646"/>
      <c r="AA550" s="2646"/>
      <c r="AB550" s="2646"/>
      <c r="AC550" s="2646"/>
      <c r="AD550" s="2646"/>
      <c r="AE550" s="2646"/>
      <c r="AF550" s="2586"/>
    </row>
    <row r="551" spans="2:32" s="2461" customFormat="1" x14ac:dyDescent="0.2">
      <c r="B551" s="2922" t="str">
        <f>+B533</f>
        <v>.</v>
      </c>
      <c r="I551" s="2888"/>
    </row>
    <row r="552" spans="2:32" s="2461" customFormat="1" ht="13.5" thickBot="1" x14ac:dyDescent="0.25">
      <c r="I552" s="2888"/>
    </row>
    <row r="553" spans="2:32" s="2461" customFormat="1" ht="20.25" x14ac:dyDescent="0.2">
      <c r="B553" s="3616" t="s">
        <v>5124</v>
      </c>
      <c r="C553" s="3617"/>
      <c r="D553" s="3617"/>
      <c r="E553" s="3617"/>
      <c r="F553" s="3617"/>
      <c r="G553" s="3617"/>
      <c r="H553" s="3617"/>
      <c r="I553" s="3617"/>
      <c r="J553" s="3617"/>
      <c r="K553" s="3617"/>
      <c r="L553" s="3617"/>
      <c r="M553" s="3617"/>
      <c r="N553" s="3617"/>
      <c r="O553" s="3617"/>
      <c r="P553" s="3617"/>
      <c r="Q553" s="3617"/>
      <c r="R553" s="3617"/>
      <c r="S553" s="3617"/>
      <c r="T553" s="3617"/>
      <c r="U553" s="3617"/>
      <c r="V553" s="3617"/>
      <c r="W553" s="3617"/>
      <c r="X553" s="3617"/>
      <c r="Y553" s="3617"/>
      <c r="Z553" s="3617"/>
      <c r="AA553" s="3617"/>
      <c r="AB553" s="3617"/>
      <c r="AC553" s="3617"/>
      <c r="AD553" s="3617"/>
      <c r="AE553" s="3617"/>
      <c r="AF553" s="3618"/>
    </row>
    <row r="554" spans="2:32" s="2461" customFormat="1" x14ac:dyDescent="0.2">
      <c r="B554" s="3492"/>
      <c r="C554" s="3493"/>
      <c r="D554" s="3493"/>
      <c r="E554" s="3493"/>
      <c r="F554" s="3493"/>
      <c r="G554" s="2580"/>
      <c r="H554" s="2580"/>
      <c r="I554" s="2580"/>
      <c r="J554" s="2580"/>
      <c r="K554" s="2580"/>
      <c r="L554" s="2580"/>
      <c r="M554" s="2580"/>
      <c r="N554" s="2580"/>
      <c r="O554" s="2580"/>
      <c r="P554" s="2580"/>
      <c r="Q554" s="2580"/>
      <c r="R554" s="2580"/>
      <c r="S554" s="2580"/>
      <c r="T554" s="2580"/>
      <c r="U554" s="2580"/>
      <c r="V554" s="2580"/>
      <c r="W554" s="2580"/>
      <c r="X554" s="2580"/>
      <c r="Y554" s="2580"/>
      <c r="Z554" s="2580"/>
      <c r="AA554" s="2580"/>
      <c r="AB554" s="2580"/>
      <c r="AC554" s="2580"/>
      <c r="AD554" s="2580"/>
      <c r="AE554" s="2580"/>
      <c r="AF554" s="2581"/>
    </row>
    <row r="555" spans="2:32" s="2461" customFormat="1" x14ac:dyDescent="0.2">
      <c r="B555" s="2644" t="s">
        <v>5144</v>
      </c>
      <c r="C555" s="3493"/>
      <c r="D555" s="3674" t="s">
        <v>6504</v>
      </c>
      <c r="E555" s="3674"/>
      <c r="F555" s="3674"/>
      <c r="G555" s="2580"/>
      <c r="H555" s="2580"/>
      <c r="I555" s="2580"/>
      <c r="J555" s="2580"/>
      <c r="K555" s="2580"/>
      <c r="L555" s="2580"/>
      <c r="M555" s="2580"/>
      <c r="N555" s="2580"/>
      <c r="O555" s="2580"/>
      <c r="P555" s="2580"/>
      <c r="Q555" s="2580"/>
      <c r="R555" s="2580"/>
      <c r="S555" s="2580"/>
      <c r="T555" s="2580"/>
      <c r="U555" s="2580"/>
      <c r="V555" s="2580"/>
      <c r="W555" s="2580"/>
      <c r="X555" s="2580"/>
      <c r="Y555" s="2580"/>
      <c r="Z555" s="2580"/>
      <c r="AA555" s="2580"/>
      <c r="AB555" s="2580"/>
      <c r="AC555" s="2580"/>
      <c r="AD555" s="2580"/>
      <c r="AE555" s="2580"/>
      <c r="AF555" s="2581"/>
    </row>
    <row r="556" spans="2:32" s="2461" customFormat="1" x14ac:dyDescent="0.2">
      <c r="B556" s="3675" t="s">
        <v>5127</v>
      </c>
      <c r="C556" s="3676"/>
      <c r="D556" s="3670">
        <v>41628</v>
      </c>
      <c r="E556" s="3670"/>
      <c r="F556" s="3670"/>
      <c r="G556" s="2642"/>
      <c r="H556" s="2580"/>
      <c r="I556" s="2580"/>
      <c r="J556" s="2580"/>
      <c r="K556" s="2580"/>
      <c r="L556" s="2580"/>
      <c r="M556" s="2580"/>
      <c r="N556" s="2580"/>
      <c r="O556" s="2580"/>
      <c r="P556" s="2580"/>
      <c r="Q556" s="2580"/>
      <c r="R556" s="2580"/>
      <c r="S556" s="2580"/>
      <c r="T556" s="2580"/>
      <c r="U556" s="2580"/>
      <c r="V556" s="2580"/>
      <c r="W556" s="2580"/>
      <c r="X556" s="2580"/>
      <c r="Y556" s="2580"/>
      <c r="Z556" s="2580"/>
      <c r="AA556" s="2580"/>
      <c r="AB556" s="2580"/>
      <c r="AC556" s="2580"/>
      <c r="AD556" s="2580"/>
      <c r="AE556" s="2580"/>
      <c r="AF556" s="2581"/>
    </row>
    <row r="557" spans="2:32" s="2461" customFormat="1" x14ac:dyDescent="0.2">
      <c r="B557" s="3620" t="s">
        <v>5125</v>
      </c>
      <c r="C557" s="3621"/>
      <c r="D557" s="3692">
        <v>41665</v>
      </c>
      <c r="E557" s="3692"/>
      <c r="F557" s="3692"/>
      <c r="G557" s="3267"/>
      <c r="H557" s="3267"/>
      <c r="I557" s="3267"/>
      <c r="J557" s="3267"/>
      <c r="K557" s="2580"/>
      <c r="L557" s="2580"/>
      <c r="M557" s="2580"/>
      <c r="N557" s="2580"/>
      <c r="O557" s="2580"/>
      <c r="P557" s="2580"/>
      <c r="Q557" s="2580"/>
      <c r="R557" s="2580"/>
      <c r="S557" s="2580"/>
      <c r="T557" s="2580"/>
      <c r="U557" s="2580"/>
      <c r="V557" s="2580"/>
      <c r="W557" s="2580"/>
      <c r="X557" s="2580"/>
      <c r="Y557" s="2580"/>
      <c r="Z557" s="2580"/>
      <c r="AA557" s="2580"/>
      <c r="AB557" s="2580"/>
      <c r="AC557" s="2580"/>
      <c r="AD557" s="2580"/>
      <c r="AE557" s="2580"/>
      <c r="AF557" s="2581"/>
    </row>
    <row r="558" spans="2:32" s="2461" customFormat="1" ht="13.5" thickBot="1" x14ac:dyDescent="0.25">
      <c r="B558" s="3492"/>
      <c r="C558" s="3493"/>
      <c r="D558" s="3493"/>
      <c r="E558" s="3493"/>
      <c r="F558" s="3493"/>
      <c r="G558" s="2580"/>
      <c r="H558" s="2580"/>
      <c r="I558" s="2580"/>
      <c r="J558" s="2580"/>
      <c r="K558" s="2580"/>
      <c r="L558" s="2580"/>
      <c r="M558" s="2580"/>
      <c r="N558" s="2580"/>
      <c r="O558" s="2580"/>
      <c r="P558" s="2580"/>
      <c r="Q558" s="2580"/>
      <c r="R558" s="2580"/>
      <c r="S558" s="2580"/>
      <c r="T558" s="2580"/>
      <c r="U558" s="2580"/>
      <c r="V558" s="2580"/>
      <c r="W558" s="2580"/>
      <c r="X558" s="2580"/>
      <c r="Y558" s="2580"/>
      <c r="Z558" s="2580"/>
      <c r="AA558" s="2580"/>
      <c r="AB558" s="2580"/>
      <c r="AC558" s="2580"/>
      <c r="AD558" s="2580"/>
      <c r="AE558" s="2580"/>
      <c r="AF558" s="2581"/>
    </row>
    <row r="559" spans="2:32" s="2461" customFormat="1" ht="219.75" customHeight="1" thickBot="1" x14ac:dyDescent="0.25">
      <c r="B559" s="3633" t="s">
        <v>5126</v>
      </c>
      <c r="C559" s="3677"/>
      <c r="D559" s="3623" t="s">
        <v>6505</v>
      </c>
      <c r="E559" s="3624"/>
      <c r="F559" s="3624"/>
      <c r="G559" s="3624"/>
      <c r="H559" s="3624"/>
      <c r="I559" s="3624"/>
      <c r="J559" s="3624"/>
      <c r="K559" s="3624"/>
      <c r="L559" s="3624"/>
      <c r="M559" s="3624"/>
      <c r="N559" s="3624"/>
      <c r="O559" s="3624"/>
      <c r="P559" s="3624"/>
      <c r="Q559" s="3625"/>
      <c r="R559" s="2580"/>
      <c r="S559" s="2580"/>
      <c r="T559" s="2580"/>
      <c r="U559" s="2580"/>
      <c r="V559" s="2580"/>
      <c r="W559" s="2580"/>
      <c r="X559" s="2580"/>
      <c r="Y559" s="2580"/>
      <c r="Z559" s="2580"/>
      <c r="AA559" s="2580"/>
      <c r="AB559" s="2580"/>
      <c r="AC559" s="2580"/>
      <c r="AD559" s="2580"/>
      <c r="AE559" s="2580"/>
      <c r="AF559" s="2581"/>
    </row>
    <row r="560" spans="2:32" s="2461" customFormat="1" ht="13.5" thickBot="1" x14ac:dyDescent="0.25">
      <c r="B560" s="3492"/>
      <c r="C560" s="3493"/>
      <c r="D560" s="3493"/>
      <c r="E560" s="3493"/>
      <c r="F560" s="3493"/>
      <c r="G560" s="2580"/>
      <c r="H560" s="2580"/>
      <c r="I560" s="2580"/>
      <c r="J560" s="2580"/>
      <c r="K560" s="2580"/>
      <c r="L560" s="2580"/>
      <c r="M560" s="2580"/>
      <c r="N560" s="2580"/>
      <c r="O560" s="2580"/>
      <c r="P560" s="2580"/>
      <c r="Q560" s="2580"/>
      <c r="R560" s="2646"/>
      <c r="S560" s="2580"/>
      <c r="T560" s="2580"/>
      <c r="U560" s="2580"/>
      <c r="V560" s="2580"/>
      <c r="W560" s="2580"/>
      <c r="X560" s="2580"/>
      <c r="Y560" s="2580"/>
      <c r="Z560" s="2580"/>
      <c r="AA560" s="2580"/>
      <c r="AB560" s="2580"/>
      <c r="AC560" s="2580"/>
      <c r="AD560" s="2580"/>
      <c r="AE560" s="2580"/>
      <c r="AF560" s="2581"/>
    </row>
    <row r="561" spans="2:32" s="2461" customFormat="1" ht="13.5" thickBot="1" x14ac:dyDescent="0.25">
      <c r="B561" s="3678" t="s">
        <v>5128</v>
      </c>
      <c r="C561" s="3679"/>
      <c r="D561" s="3630" t="s">
        <v>5129</v>
      </c>
      <c r="E561" s="3682" t="s">
        <v>224</v>
      </c>
      <c r="F561" s="3683"/>
      <c r="G561" s="3683"/>
      <c r="H561" s="3683"/>
      <c r="I561" s="3683"/>
      <c r="J561" s="3683"/>
      <c r="K561" s="3683"/>
      <c r="L561" s="3683"/>
      <c r="M561" s="3683"/>
      <c r="N561" s="3683"/>
      <c r="O561" s="3683"/>
      <c r="P561" s="3684"/>
      <c r="Q561" s="3685" t="s">
        <v>340</v>
      </c>
      <c r="R561" s="3686"/>
      <c r="S561" s="3687"/>
      <c r="T561" s="3687"/>
      <c r="U561" s="3687"/>
      <c r="V561" s="3687"/>
      <c r="W561" s="3687"/>
      <c r="X561" s="3687"/>
      <c r="Y561" s="3688"/>
      <c r="Z561" s="3685" t="s">
        <v>225</v>
      </c>
      <c r="AA561" s="3687"/>
      <c r="AB561" s="3688"/>
      <c r="AC561" s="3689" t="s">
        <v>5048</v>
      </c>
      <c r="AD561" s="3690"/>
      <c r="AE561" s="3691"/>
      <c r="AF561" s="2581"/>
    </row>
    <row r="562" spans="2:32" s="2461" customFormat="1" ht="21.75" customHeight="1" thickBot="1" x14ac:dyDescent="0.25">
      <c r="B562" s="3680"/>
      <c r="C562" s="3681"/>
      <c r="D562" s="3630"/>
      <c r="E562" s="3630" t="s">
        <v>5066</v>
      </c>
      <c r="F562" s="3630" t="s">
        <v>5067</v>
      </c>
      <c r="G562" s="3631" t="s">
        <v>5069</v>
      </c>
      <c r="H562" s="3631" t="s">
        <v>5130</v>
      </c>
      <c r="I562" s="3671" t="s">
        <v>5131</v>
      </c>
      <c r="J562" s="3671" t="s">
        <v>5132</v>
      </c>
      <c r="K562" s="3671" t="s">
        <v>5072</v>
      </c>
      <c r="L562" s="3671"/>
      <c r="M562" s="3671" t="s">
        <v>5133</v>
      </c>
      <c r="N562" s="3671" t="s">
        <v>5134</v>
      </c>
      <c r="O562" s="3671" t="s">
        <v>5135</v>
      </c>
      <c r="P562" s="3671" t="s">
        <v>5136</v>
      </c>
      <c r="Q562" s="3627" t="s">
        <v>5078</v>
      </c>
      <c r="R562" s="3627" t="s">
        <v>5079</v>
      </c>
      <c r="S562" s="3627" t="s">
        <v>5080</v>
      </c>
      <c r="T562" s="3627" t="s">
        <v>5137</v>
      </c>
      <c r="U562" s="3627" t="s">
        <v>5138</v>
      </c>
      <c r="V562" s="3627" t="s">
        <v>5083</v>
      </c>
      <c r="W562" s="3627" t="s">
        <v>5085</v>
      </c>
      <c r="X562" s="3631" t="s">
        <v>5139</v>
      </c>
      <c r="Y562" s="3631" t="s">
        <v>5140</v>
      </c>
      <c r="Z562" s="3627" t="s">
        <v>5141</v>
      </c>
      <c r="AA562" s="3627" t="s">
        <v>5142</v>
      </c>
      <c r="AB562" s="3627" t="s">
        <v>5143</v>
      </c>
      <c r="AC562" s="3627" t="s">
        <v>1162</v>
      </c>
      <c r="AD562" s="3627" t="s">
        <v>5049</v>
      </c>
      <c r="AE562" s="3627" t="s">
        <v>5050</v>
      </c>
      <c r="AF562" s="2581"/>
    </row>
    <row r="563" spans="2:32" s="2461" customFormat="1" ht="21.75" customHeight="1" thickBot="1" x14ac:dyDescent="0.25">
      <c r="B563" s="3680"/>
      <c r="C563" s="3681"/>
      <c r="D563" s="3627"/>
      <c r="E563" s="3627"/>
      <c r="F563" s="3627"/>
      <c r="G563" s="3632"/>
      <c r="H563" s="3632"/>
      <c r="I563" s="3631"/>
      <c r="J563" s="3631"/>
      <c r="K563" s="3489" t="s">
        <v>5092</v>
      </c>
      <c r="L563" s="3490" t="s">
        <v>2809</v>
      </c>
      <c r="M563" s="3631"/>
      <c r="N563" s="3631"/>
      <c r="O563" s="3631"/>
      <c r="P563" s="3631"/>
      <c r="Q563" s="3628"/>
      <c r="R563" s="3628"/>
      <c r="S563" s="3628"/>
      <c r="T563" s="3628"/>
      <c r="U563" s="3628"/>
      <c r="V563" s="3628"/>
      <c r="W563" s="3628"/>
      <c r="X563" s="3632"/>
      <c r="Y563" s="3632"/>
      <c r="Z563" s="3628"/>
      <c r="AA563" s="3628"/>
      <c r="AB563" s="3628"/>
      <c r="AC563" s="3628"/>
      <c r="AD563" s="3628"/>
      <c r="AE563" s="3628"/>
      <c r="AF563" s="2581"/>
    </row>
    <row r="564" spans="2:32" s="2461" customFormat="1" x14ac:dyDescent="0.2">
      <c r="B564" s="4578" t="s">
        <v>6504</v>
      </c>
      <c r="C564" s="5099"/>
      <c r="D564" s="3176" t="s">
        <v>1545</v>
      </c>
      <c r="E564" s="3177"/>
      <c r="F564" s="3178"/>
      <c r="G564" s="2744"/>
      <c r="H564" s="2744"/>
      <c r="I564" s="3177"/>
      <c r="J564" s="3177"/>
      <c r="K564" s="3178"/>
      <c r="L564" s="2744"/>
      <c r="M564" s="3177"/>
      <c r="N564" s="3177"/>
      <c r="O564" s="3177"/>
      <c r="P564" s="3177"/>
      <c r="Q564" s="3177"/>
      <c r="R564" s="3178"/>
      <c r="S564" s="3178"/>
      <c r="T564" s="3177"/>
      <c r="U564" s="3177"/>
      <c r="V564" s="3178"/>
      <c r="W564" s="3178"/>
      <c r="X564" s="3177"/>
      <c r="Y564" s="3177"/>
      <c r="Z564" s="3178"/>
      <c r="AA564" s="3177"/>
      <c r="AB564" s="3177"/>
      <c r="AC564" s="2679"/>
      <c r="AD564" s="2679"/>
      <c r="AE564" s="2679"/>
      <c r="AF564" s="2581"/>
    </row>
    <row r="565" spans="2:32" s="2461" customFormat="1" x14ac:dyDescent="0.2">
      <c r="B565" s="2645"/>
      <c r="C565" s="2575"/>
      <c r="D565" s="2575"/>
      <c r="E565" s="2575"/>
      <c r="F565" s="2575"/>
      <c r="G565" s="2576"/>
      <c r="H565" s="2576"/>
      <c r="I565" s="2576"/>
      <c r="J565" s="2576"/>
      <c r="K565" s="2575"/>
      <c r="L565" s="2576"/>
      <c r="M565" s="2576"/>
      <c r="N565" s="2576"/>
      <c r="O565" s="2576"/>
      <c r="P565" s="2576"/>
      <c r="Q565" s="2642"/>
      <c r="R565" s="2642"/>
      <c r="S565" s="2642"/>
      <c r="T565" s="2642"/>
      <c r="U565" s="2642"/>
      <c r="V565" s="2642"/>
      <c r="W565" s="2642"/>
      <c r="X565" s="2642"/>
      <c r="Y565" s="2642"/>
      <c r="Z565" s="2642"/>
      <c r="AA565" s="2642"/>
      <c r="AB565" s="2642"/>
      <c r="AC565" s="2642"/>
      <c r="AD565" s="2642"/>
      <c r="AE565" s="2642"/>
      <c r="AF565" s="2581"/>
    </row>
    <row r="566" spans="2:32" s="2461" customFormat="1" x14ac:dyDescent="0.2">
      <c r="B566" s="3661" t="s">
        <v>5051</v>
      </c>
      <c r="C566" s="3662"/>
      <c r="D566" s="3663" t="s">
        <v>1882</v>
      </c>
      <c r="E566" s="3663"/>
      <c r="F566" s="3663"/>
      <c r="G566" s="3663"/>
      <c r="H566" s="3663"/>
      <c r="I566" s="2643"/>
      <c r="J566" s="2643"/>
      <c r="K566" s="2643"/>
      <c r="L566" s="2643"/>
      <c r="M566" s="2643"/>
      <c r="N566" s="2643"/>
      <c r="O566" s="2643"/>
      <c r="P566" s="2643"/>
      <c r="Q566" s="2642"/>
      <c r="R566" s="2642"/>
      <c r="S566" s="2642"/>
      <c r="T566" s="2642"/>
      <c r="U566" s="2642"/>
      <c r="V566" s="2642"/>
      <c r="W566" s="2642"/>
      <c r="X566" s="2642"/>
      <c r="Y566" s="2642"/>
      <c r="Z566" s="2642"/>
      <c r="AA566" s="2642"/>
      <c r="AB566" s="2642"/>
      <c r="AC566" s="2642"/>
      <c r="AD566" s="2642"/>
      <c r="AE566" s="2642"/>
      <c r="AF566" s="2581"/>
    </row>
    <row r="567" spans="2:32" s="2461" customFormat="1" x14ac:dyDescent="0.2">
      <c r="B567" s="3661" t="s">
        <v>5052</v>
      </c>
      <c r="C567" s="3662"/>
      <c r="D567" s="3663" t="s">
        <v>1882</v>
      </c>
      <c r="E567" s="3663"/>
      <c r="F567" s="3663"/>
      <c r="G567" s="3663"/>
      <c r="H567" s="3663"/>
      <c r="I567" s="2643"/>
      <c r="J567" s="2643"/>
      <c r="K567" s="2643"/>
      <c r="L567" s="2643"/>
      <c r="M567" s="2643"/>
      <c r="N567" s="2643"/>
      <c r="O567" s="2643"/>
      <c r="P567" s="2643"/>
      <c r="Q567" s="2642"/>
      <c r="R567" s="2642"/>
      <c r="S567" s="2642"/>
      <c r="T567" s="2642"/>
      <c r="U567" s="2642"/>
      <c r="V567" s="2642"/>
      <c r="W567" s="2642"/>
      <c r="X567" s="2642"/>
      <c r="Y567" s="2642"/>
      <c r="Z567" s="2642"/>
      <c r="AA567" s="2642"/>
      <c r="AB567" s="2642"/>
      <c r="AC567" s="2642"/>
      <c r="AD567" s="2642"/>
      <c r="AE567" s="2642"/>
      <c r="AF567" s="2581"/>
    </row>
    <row r="568" spans="2:32" s="2461" customFormat="1" ht="13.5" thickBot="1" x14ac:dyDescent="0.25">
      <c r="B568" s="3495"/>
      <c r="C568" s="3494"/>
      <c r="D568" s="3494"/>
      <c r="E568" s="3494"/>
      <c r="F568" s="3494"/>
      <c r="G568" s="2646"/>
      <c r="H568" s="2646"/>
      <c r="I568" s="2646"/>
      <c r="J568" s="2646"/>
      <c r="K568" s="2646"/>
      <c r="L568" s="2646"/>
      <c r="M568" s="2646"/>
      <c r="N568" s="2646"/>
      <c r="O568" s="2646"/>
      <c r="P568" s="2646"/>
      <c r="Q568" s="2646"/>
      <c r="R568" s="2646"/>
      <c r="S568" s="2646"/>
      <c r="T568" s="2646"/>
      <c r="U568" s="2646"/>
      <c r="V568" s="2646"/>
      <c r="W568" s="2646"/>
      <c r="X568" s="2646"/>
      <c r="Y568" s="2646"/>
      <c r="Z568" s="2646"/>
      <c r="AA568" s="2646"/>
      <c r="AB568" s="2646"/>
      <c r="AC568" s="2646"/>
      <c r="AD568" s="2646"/>
      <c r="AE568" s="2646"/>
      <c r="AF568" s="2586"/>
    </row>
    <row r="569" spans="2:32" s="2461" customFormat="1" x14ac:dyDescent="0.2">
      <c r="B569" s="2922" t="str">
        <f>+B551</f>
        <v>.</v>
      </c>
      <c r="I569" s="2888"/>
    </row>
    <row r="570" spans="2:32" s="2461" customFormat="1" ht="13.5" thickBot="1" x14ac:dyDescent="0.25">
      <c r="I570" s="2888"/>
    </row>
    <row r="571" spans="2:32" s="2461" customFormat="1" ht="20.25" x14ac:dyDescent="0.2">
      <c r="B571" s="3616" t="s">
        <v>5124</v>
      </c>
      <c r="C571" s="3617"/>
      <c r="D571" s="3617"/>
      <c r="E571" s="3617"/>
      <c r="F571" s="3617"/>
      <c r="G571" s="3617"/>
      <c r="H571" s="3617"/>
      <c r="I571" s="3617"/>
      <c r="J571" s="3617"/>
      <c r="K571" s="3617"/>
      <c r="L571" s="3617"/>
      <c r="M571" s="3617"/>
      <c r="N571" s="3617"/>
      <c r="O571" s="3617"/>
      <c r="P571" s="3617"/>
      <c r="Q571" s="3617"/>
      <c r="R571" s="3617"/>
      <c r="S571" s="3617"/>
      <c r="T571" s="3617"/>
      <c r="U571" s="3617"/>
      <c r="V571" s="3617"/>
      <c r="W571" s="3617"/>
      <c r="X571" s="3617"/>
      <c r="Y571" s="3617"/>
      <c r="Z571" s="3617"/>
      <c r="AA571" s="3617"/>
      <c r="AB571" s="3617"/>
      <c r="AC571" s="3617"/>
      <c r="AD571" s="3617"/>
      <c r="AE571" s="3617"/>
      <c r="AF571" s="3618"/>
    </row>
    <row r="572" spans="2:32" s="2461" customFormat="1" x14ac:dyDescent="0.2">
      <c r="B572" s="3492"/>
      <c r="C572" s="3493"/>
      <c r="D572" s="3493"/>
      <c r="E572" s="3493"/>
      <c r="F572" s="3493"/>
      <c r="G572" s="2580"/>
      <c r="H572" s="2580"/>
      <c r="I572" s="2580"/>
      <c r="J572" s="2580"/>
      <c r="K572" s="2580"/>
      <c r="L572" s="2580"/>
      <c r="M572" s="2580"/>
      <c r="N572" s="2580"/>
      <c r="O572" s="2580"/>
      <c r="P572" s="2580"/>
      <c r="Q572" s="2580"/>
      <c r="R572" s="2580"/>
      <c r="S572" s="2580"/>
      <c r="T572" s="2580"/>
      <c r="U572" s="2580"/>
      <c r="V572" s="2580"/>
      <c r="W572" s="2580"/>
      <c r="X572" s="2580"/>
      <c r="Y572" s="2580"/>
      <c r="Z572" s="2580"/>
      <c r="AA572" s="2580"/>
      <c r="AB572" s="2580"/>
      <c r="AC572" s="2580"/>
      <c r="AD572" s="2580"/>
      <c r="AE572" s="2580"/>
      <c r="AF572" s="2581"/>
    </row>
    <row r="573" spans="2:32" s="2461" customFormat="1" x14ac:dyDescent="0.2">
      <c r="B573" s="2644" t="s">
        <v>5144</v>
      </c>
      <c r="C573" s="3493"/>
      <c r="D573" s="3674" t="s">
        <v>6502</v>
      </c>
      <c r="E573" s="3674"/>
      <c r="F573" s="3674"/>
      <c r="G573" s="2580"/>
      <c r="H573" s="2580"/>
      <c r="I573" s="2580"/>
      <c r="J573" s="2580"/>
      <c r="K573" s="2580"/>
      <c r="L573" s="2580"/>
      <c r="M573" s="2580"/>
      <c r="N573" s="2580"/>
      <c r="O573" s="2580"/>
      <c r="P573" s="2580"/>
      <c r="Q573" s="2580"/>
      <c r="R573" s="2580"/>
      <c r="S573" s="2580"/>
      <c r="T573" s="2580"/>
      <c r="U573" s="2580"/>
      <c r="V573" s="2580"/>
      <c r="W573" s="2580"/>
      <c r="X573" s="2580"/>
      <c r="Y573" s="2580"/>
      <c r="Z573" s="2580"/>
      <c r="AA573" s="2580"/>
      <c r="AB573" s="2580"/>
      <c r="AC573" s="2580"/>
      <c r="AD573" s="2580"/>
      <c r="AE573" s="2580"/>
      <c r="AF573" s="2581"/>
    </row>
    <row r="574" spans="2:32" s="2461" customFormat="1" x14ac:dyDescent="0.2">
      <c r="B574" s="3675" t="s">
        <v>5127</v>
      </c>
      <c r="C574" s="3676"/>
      <c r="D574" s="4572">
        <v>41629</v>
      </c>
      <c r="E574" s="4572"/>
      <c r="F574" s="4572"/>
      <c r="G574" s="2642"/>
      <c r="H574" s="2580"/>
      <c r="I574" s="2580"/>
      <c r="J574" s="2580"/>
      <c r="K574" s="2580"/>
      <c r="L574" s="2580"/>
      <c r="M574" s="2580"/>
      <c r="N574" s="2580"/>
      <c r="O574" s="2580"/>
      <c r="P574" s="2580"/>
      <c r="Q574" s="2580"/>
      <c r="R574" s="2580"/>
      <c r="S574" s="2580"/>
      <c r="T574" s="2580"/>
      <c r="U574" s="2580"/>
      <c r="V574" s="2580"/>
      <c r="W574" s="2580"/>
      <c r="X574" s="2580"/>
      <c r="Y574" s="2580"/>
      <c r="Z574" s="2580"/>
      <c r="AA574" s="2580"/>
      <c r="AB574" s="2580"/>
      <c r="AC574" s="2580"/>
      <c r="AD574" s="2580"/>
      <c r="AE574" s="2580"/>
      <c r="AF574" s="2581"/>
    </row>
    <row r="575" spans="2:32" s="2461" customFormat="1" x14ac:dyDescent="0.2">
      <c r="B575" s="3620" t="s">
        <v>5125</v>
      </c>
      <c r="C575" s="3621"/>
      <c r="D575" s="4571">
        <v>41657</v>
      </c>
      <c r="E575" s="4571"/>
      <c r="F575" s="4571"/>
      <c r="G575" s="2580"/>
      <c r="H575" s="2580"/>
      <c r="I575" s="2580"/>
      <c r="J575" s="2580"/>
      <c r="K575" s="2580"/>
      <c r="L575" s="2580"/>
      <c r="M575" s="2580"/>
      <c r="N575" s="2580"/>
      <c r="O575" s="2580"/>
      <c r="P575" s="2580"/>
      <c r="Q575" s="2580"/>
      <c r="R575" s="2580"/>
      <c r="S575" s="2580"/>
      <c r="T575" s="2580"/>
      <c r="U575" s="2580"/>
      <c r="V575" s="2580"/>
      <c r="W575" s="2580"/>
      <c r="X575" s="2580"/>
      <c r="Y575" s="2580"/>
      <c r="Z575" s="2580"/>
      <c r="AA575" s="2580"/>
      <c r="AB575" s="2580"/>
      <c r="AC575" s="2580"/>
      <c r="AD575" s="2580"/>
      <c r="AE575" s="2580"/>
      <c r="AF575" s="2581"/>
    </row>
    <row r="576" spans="2:32" s="2461" customFormat="1" ht="12.75" customHeight="1" thickBot="1" x14ac:dyDescent="0.25">
      <c r="B576" s="3492"/>
      <c r="C576" s="3493"/>
      <c r="D576" s="3493"/>
      <c r="E576" s="3493"/>
      <c r="F576" s="3493"/>
      <c r="G576" s="2580"/>
      <c r="H576" s="2580"/>
      <c r="I576" s="2580"/>
      <c r="J576" s="2580"/>
      <c r="K576" s="2580"/>
      <c r="L576" s="2580"/>
      <c r="M576" s="2580"/>
      <c r="N576" s="2580"/>
      <c r="O576" s="2580"/>
      <c r="P576" s="2580"/>
      <c r="Q576" s="2580"/>
      <c r="R576" s="2580"/>
      <c r="S576" s="2580"/>
      <c r="T576" s="2580"/>
      <c r="U576" s="2580"/>
      <c r="V576" s="2580"/>
      <c r="W576" s="2580"/>
      <c r="X576" s="2580"/>
      <c r="Y576" s="2580"/>
      <c r="Z576" s="2580"/>
      <c r="AA576" s="2580"/>
      <c r="AB576" s="2580"/>
      <c r="AC576" s="2580"/>
      <c r="AD576" s="2580"/>
      <c r="AE576" s="2580"/>
      <c r="AF576" s="2581"/>
    </row>
    <row r="577" spans="2:32" s="2461" customFormat="1" ht="93.75" customHeight="1" thickBot="1" x14ac:dyDescent="0.25">
      <c r="B577" s="3633" t="s">
        <v>5126</v>
      </c>
      <c r="C577" s="3677"/>
      <c r="D577" s="3623" t="s">
        <v>6503</v>
      </c>
      <c r="E577" s="3624"/>
      <c r="F577" s="3624"/>
      <c r="G577" s="3624"/>
      <c r="H577" s="3624"/>
      <c r="I577" s="3624"/>
      <c r="J577" s="3624"/>
      <c r="K577" s="3624"/>
      <c r="L577" s="3624"/>
      <c r="M577" s="3624"/>
      <c r="N577" s="3624"/>
      <c r="O577" s="3624"/>
      <c r="P577" s="3624"/>
      <c r="Q577" s="3625"/>
      <c r="R577" s="2580"/>
      <c r="S577" s="2580"/>
      <c r="T577" s="2580"/>
      <c r="U577" s="2580"/>
      <c r="V577" s="2580"/>
      <c r="W577" s="2580"/>
      <c r="X577" s="2580"/>
      <c r="Y577" s="2580"/>
      <c r="Z577" s="2580"/>
      <c r="AA577" s="2580"/>
      <c r="AB577" s="2580"/>
      <c r="AC577" s="2580"/>
      <c r="AD577" s="2580"/>
      <c r="AE577" s="2580"/>
      <c r="AF577" s="2581"/>
    </row>
    <row r="578" spans="2:32" s="2461" customFormat="1" ht="13.5" thickBot="1" x14ac:dyDescent="0.25">
      <c r="B578" s="3492"/>
      <c r="C578" s="3493"/>
      <c r="D578" s="3493"/>
      <c r="E578" s="3493"/>
      <c r="F578" s="3493"/>
      <c r="G578" s="2580"/>
      <c r="H578" s="2580"/>
      <c r="I578" s="2580"/>
      <c r="J578" s="2580"/>
      <c r="K578" s="2580"/>
      <c r="L578" s="2580"/>
      <c r="M578" s="2580"/>
      <c r="N578" s="2580"/>
      <c r="O578" s="2580"/>
      <c r="P578" s="2580"/>
      <c r="Q578" s="2580"/>
      <c r="R578" s="2646"/>
      <c r="S578" s="2580"/>
      <c r="T578" s="2580"/>
      <c r="U578" s="2580"/>
      <c r="V578" s="2580"/>
      <c r="W578" s="2580"/>
      <c r="X578" s="2580"/>
      <c r="Y578" s="2580"/>
      <c r="Z578" s="2580"/>
      <c r="AA578" s="2580"/>
      <c r="AB578" s="2580"/>
      <c r="AC578" s="2580"/>
      <c r="AD578" s="2580"/>
      <c r="AE578" s="2580"/>
      <c r="AF578" s="2581"/>
    </row>
    <row r="579" spans="2:32" s="2461" customFormat="1" ht="13.5" customHeight="1" thickBot="1" x14ac:dyDescent="0.25">
      <c r="B579" s="3678" t="s">
        <v>5128</v>
      </c>
      <c r="C579" s="3679"/>
      <c r="D579" s="3630" t="s">
        <v>5129</v>
      </c>
      <c r="E579" s="3682" t="s">
        <v>224</v>
      </c>
      <c r="F579" s="3683"/>
      <c r="G579" s="3683"/>
      <c r="H579" s="3683"/>
      <c r="I579" s="3683"/>
      <c r="J579" s="3683"/>
      <c r="K579" s="3683"/>
      <c r="L579" s="3683"/>
      <c r="M579" s="3683"/>
      <c r="N579" s="3683"/>
      <c r="O579" s="3683"/>
      <c r="P579" s="3684"/>
      <c r="Q579" s="3685" t="s">
        <v>340</v>
      </c>
      <c r="R579" s="3686"/>
      <c r="S579" s="3687"/>
      <c r="T579" s="3687"/>
      <c r="U579" s="3687"/>
      <c r="V579" s="3687"/>
      <c r="W579" s="3687"/>
      <c r="X579" s="3687"/>
      <c r="Y579" s="3688"/>
      <c r="Z579" s="3685" t="s">
        <v>225</v>
      </c>
      <c r="AA579" s="3687"/>
      <c r="AB579" s="3688"/>
      <c r="AC579" s="3689" t="s">
        <v>5048</v>
      </c>
      <c r="AD579" s="3690"/>
      <c r="AE579" s="3691"/>
      <c r="AF579" s="2581"/>
    </row>
    <row r="580" spans="2:32" s="2461" customFormat="1" ht="27.75" customHeight="1" thickBot="1" x14ac:dyDescent="0.25">
      <c r="B580" s="3680"/>
      <c r="C580" s="3681"/>
      <c r="D580" s="3630"/>
      <c r="E580" s="3630" t="s">
        <v>5066</v>
      </c>
      <c r="F580" s="3630" t="s">
        <v>5067</v>
      </c>
      <c r="G580" s="3631" t="s">
        <v>5069</v>
      </c>
      <c r="H580" s="3631" t="s">
        <v>5130</v>
      </c>
      <c r="I580" s="3671" t="s">
        <v>5131</v>
      </c>
      <c r="J580" s="3671" t="s">
        <v>5132</v>
      </c>
      <c r="K580" s="3671" t="s">
        <v>5072</v>
      </c>
      <c r="L580" s="3671"/>
      <c r="M580" s="3671" t="s">
        <v>5133</v>
      </c>
      <c r="N580" s="3671" t="s">
        <v>5134</v>
      </c>
      <c r="O580" s="3671" t="s">
        <v>5135</v>
      </c>
      <c r="P580" s="3671" t="s">
        <v>5136</v>
      </c>
      <c r="Q580" s="3627" t="s">
        <v>5078</v>
      </c>
      <c r="R580" s="3627" t="s">
        <v>5079</v>
      </c>
      <c r="S580" s="3627" t="s">
        <v>5080</v>
      </c>
      <c r="T580" s="3627" t="s">
        <v>5137</v>
      </c>
      <c r="U580" s="3627" t="s">
        <v>5138</v>
      </c>
      <c r="V580" s="3627" t="s">
        <v>5083</v>
      </c>
      <c r="W580" s="3627" t="s">
        <v>5085</v>
      </c>
      <c r="X580" s="3631" t="s">
        <v>5139</v>
      </c>
      <c r="Y580" s="3631" t="s">
        <v>5140</v>
      </c>
      <c r="Z580" s="3627" t="s">
        <v>5141</v>
      </c>
      <c r="AA580" s="3627" t="s">
        <v>5142</v>
      </c>
      <c r="AB580" s="3627" t="s">
        <v>5143</v>
      </c>
      <c r="AC580" s="3627" t="s">
        <v>1162</v>
      </c>
      <c r="AD580" s="3627" t="s">
        <v>5049</v>
      </c>
      <c r="AE580" s="3627" t="s">
        <v>5050</v>
      </c>
      <c r="AF580" s="2581"/>
    </row>
    <row r="581" spans="2:32" s="2461" customFormat="1" ht="27.75" customHeight="1" thickBot="1" x14ac:dyDescent="0.25">
      <c r="B581" s="3680"/>
      <c r="C581" s="3681"/>
      <c r="D581" s="3627"/>
      <c r="E581" s="3627"/>
      <c r="F581" s="3627"/>
      <c r="G581" s="3632"/>
      <c r="H581" s="3632"/>
      <c r="I581" s="3631"/>
      <c r="J581" s="3631"/>
      <c r="K581" s="3489" t="s">
        <v>5092</v>
      </c>
      <c r="L581" s="3490" t="s">
        <v>2809</v>
      </c>
      <c r="M581" s="3631"/>
      <c r="N581" s="3631"/>
      <c r="O581" s="3631"/>
      <c r="P581" s="3631"/>
      <c r="Q581" s="3628"/>
      <c r="R581" s="3628"/>
      <c r="S581" s="3628"/>
      <c r="T581" s="3628"/>
      <c r="U581" s="3628"/>
      <c r="V581" s="3628"/>
      <c r="W581" s="3628"/>
      <c r="X581" s="3632"/>
      <c r="Y581" s="3632"/>
      <c r="Z581" s="3628"/>
      <c r="AA581" s="3628"/>
      <c r="AB581" s="3628"/>
      <c r="AC581" s="3628"/>
      <c r="AD581" s="3628"/>
      <c r="AE581" s="3628"/>
      <c r="AF581" s="2581"/>
    </row>
    <row r="582" spans="2:32" s="2461" customFormat="1" ht="13.5" customHeight="1" x14ac:dyDescent="0.2">
      <c r="B582" s="4568" t="s">
        <v>5876</v>
      </c>
      <c r="C582" s="4569"/>
      <c r="D582" s="3176" t="s">
        <v>1545</v>
      </c>
      <c r="E582" s="3177"/>
      <c r="F582" s="3178"/>
      <c r="G582" s="2744"/>
      <c r="H582" s="2744"/>
      <c r="I582" s="3177"/>
      <c r="J582" s="3177"/>
      <c r="K582" s="3178"/>
      <c r="L582" s="2744"/>
      <c r="M582" s="3177"/>
      <c r="N582" s="3177"/>
      <c r="O582" s="3177"/>
      <c r="P582" s="3177"/>
      <c r="Q582" s="3177"/>
      <c r="R582" s="3178"/>
      <c r="S582" s="3178"/>
      <c r="T582" s="3177"/>
      <c r="U582" s="3177"/>
      <c r="V582" s="3178"/>
      <c r="W582" s="3178"/>
      <c r="X582" s="3177"/>
      <c r="Y582" s="3177"/>
      <c r="Z582" s="3178"/>
      <c r="AA582" s="3177"/>
      <c r="AB582" s="3177"/>
      <c r="AC582" s="2679"/>
      <c r="AD582" s="2679"/>
      <c r="AE582" s="2679"/>
      <c r="AF582" s="2581"/>
    </row>
    <row r="583" spans="2:32" s="2461" customFormat="1" x14ac:dyDescent="0.2">
      <c r="B583" s="2645"/>
      <c r="C583" s="2575"/>
      <c r="D583" s="2575"/>
      <c r="E583" s="2575"/>
      <c r="F583" s="2575"/>
      <c r="G583" s="2576"/>
      <c r="H583" s="2576"/>
      <c r="I583" s="2576"/>
      <c r="J583" s="2576"/>
      <c r="K583" s="2575"/>
      <c r="L583" s="2576"/>
      <c r="M583" s="2576"/>
      <c r="N583" s="2576"/>
      <c r="O583" s="2576"/>
      <c r="P583" s="2576"/>
      <c r="Q583" s="2642"/>
      <c r="R583" s="2642"/>
      <c r="S583" s="2642"/>
      <c r="T583" s="2642"/>
      <c r="U583" s="2642"/>
      <c r="V583" s="2642"/>
      <c r="W583" s="2642"/>
      <c r="X583" s="2642"/>
      <c r="Y583" s="2642"/>
      <c r="Z583" s="2642"/>
      <c r="AA583" s="2642"/>
      <c r="AB583" s="2642"/>
      <c r="AC583" s="2642"/>
      <c r="AD583" s="2642"/>
      <c r="AE583" s="2642"/>
      <c r="AF583" s="2581"/>
    </row>
    <row r="584" spans="2:32" s="2461" customFormat="1" x14ac:dyDescent="0.2">
      <c r="B584" s="3661" t="s">
        <v>5051</v>
      </c>
      <c r="C584" s="3662"/>
      <c r="D584" s="3663" t="s">
        <v>1882</v>
      </c>
      <c r="E584" s="3663"/>
      <c r="F584" s="3663"/>
      <c r="G584" s="3663"/>
      <c r="H584" s="3663"/>
      <c r="I584" s="2643"/>
      <c r="J584" s="2643"/>
      <c r="K584" s="2643"/>
      <c r="L584" s="2643"/>
      <c r="M584" s="2643"/>
      <c r="N584" s="2643"/>
      <c r="O584" s="2643"/>
      <c r="P584" s="2643"/>
      <c r="Q584" s="2642"/>
      <c r="R584" s="2642"/>
      <c r="S584" s="2642"/>
      <c r="T584" s="2642"/>
      <c r="U584" s="2642"/>
      <c r="V584" s="2642"/>
      <c r="W584" s="2642"/>
      <c r="X584" s="2642"/>
      <c r="Y584" s="2642"/>
      <c r="Z584" s="2642"/>
      <c r="AA584" s="2642"/>
      <c r="AB584" s="2642"/>
      <c r="AC584" s="2642"/>
      <c r="AD584" s="2642"/>
      <c r="AE584" s="2642"/>
      <c r="AF584" s="2581"/>
    </row>
    <row r="585" spans="2:32" s="2461" customFormat="1" x14ac:dyDescent="0.2">
      <c r="B585" s="3661" t="s">
        <v>5052</v>
      </c>
      <c r="C585" s="3662"/>
      <c r="D585" s="3663" t="s">
        <v>1882</v>
      </c>
      <c r="E585" s="3663"/>
      <c r="F585" s="3663"/>
      <c r="G585" s="3663"/>
      <c r="H585" s="3663"/>
      <c r="I585" s="2643"/>
      <c r="J585" s="2643"/>
      <c r="K585" s="2643"/>
      <c r="L585" s="2643"/>
      <c r="M585" s="2643"/>
      <c r="N585" s="2643"/>
      <c r="O585" s="2643"/>
      <c r="P585" s="2643"/>
      <c r="Q585" s="2642"/>
      <c r="R585" s="2642"/>
      <c r="S585" s="2642"/>
      <c r="T585" s="2642"/>
      <c r="U585" s="2642"/>
      <c r="V585" s="2642"/>
      <c r="W585" s="2642"/>
      <c r="X585" s="2642"/>
      <c r="Y585" s="2642"/>
      <c r="Z585" s="2642"/>
      <c r="AA585" s="2642"/>
      <c r="AB585" s="2642"/>
      <c r="AC585" s="2642"/>
      <c r="AD585" s="2642"/>
      <c r="AE585" s="2642"/>
      <c r="AF585" s="2581"/>
    </row>
    <row r="586" spans="2:32" s="2461" customFormat="1" ht="13.5" thickBot="1" x14ac:dyDescent="0.25">
      <c r="B586" s="3495"/>
      <c r="C586" s="3494"/>
      <c r="D586" s="3494"/>
      <c r="E586" s="3494"/>
      <c r="F586" s="3494"/>
      <c r="G586" s="2646"/>
      <c r="H586" s="2646"/>
      <c r="I586" s="2646"/>
      <c r="J586" s="2646"/>
      <c r="K586" s="2646"/>
      <c r="L586" s="2646"/>
      <c r="M586" s="2646"/>
      <c r="N586" s="2646"/>
      <c r="O586" s="2646"/>
      <c r="P586" s="2646"/>
      <c r="Q586" s="2646"/>
      <c r="R586" s="2646"/>
      <c r="S586" s="2646"/>
      <c r="T586" s="2646"/>
      <c r="U586" s="2646"/>
      <c r="V586" s="2646"/>
      <c r="W586" s="2646"/>
      <c r="X586" s="2646"/>
      <c r="Y586" s="2646"/>
      <c r="Z586" s="2646"/>
      <c r="AA586" s="2646"/>
      <c r="AB586" s="2646"/>
      <c r="AC586" s="2646"/>
      <c r="AD586" s="2646"/>
      <c r="AE586" s="2646"/>
      <c r="AF586" s="2586"/>
    </row>
    <row r="587" spans="2:32" s="2461" customFormat="1" x14ac:dyDescent="0.2">
      <c r="B587" s="2922" t="str">
        <f>+B569</f>
        <v>.</v>
      </c>
      <c r="I587" s="2888"/>
    </row>
    <row r="588" spans="2:32" s="2461" customFormat="1" ht="13.5" thickBot="1" x14ac:dyDescent="0.25">
      <c r="I588" s="2888"/>
    </row>
    <row r="589" spans="2:32" s="2461" customFormat="1" ht="20.25" x14ac:dyDescent="0.2">
      <c r="B589" s="3616" t="s">
        <v>5124</v>
      </c>
      <c r="C589" s="3617"/>
      <c r="D589" s="3617"/>
      <c r="E589" s="3617"/>
      <c r="F589" s="3617"/>
      <c r="G589" s="3617"/>
      <c r="H589" s="3617"/>
      <c r="I589" s="3617"/>
      <c r="J589" s="3617"/>
      <c r="K589" s="3617"/>
      <c r="L589" s="3617"/>
      <c r="M589" s="3617"/>
      <c r="N589" s="3617"/>
      <c r="O589" s="3617"/>
      <c r="P589" s="3617"/>
      <c r="Q589" s="3617"/>
      <c r="R589" s="3617"/>
      <c r="S589" s="3617"/>
      <c r="T589" s="3617"/>
      <c r="U589" s="3617"/>
      <c r="V589" s="3617"/>
      <c r="W589" s="3617"/>
      <c r="X589" s="3617"/>
      <c r="Y589" s="3617"/>
      <c r="Z589" s="3617"/>
      <c r="AA589" s="3617"/>
      <c r="AB589" s="3617"/>
      <c r="AC589" s="3617"/>
      <c r="AD589" s="3617"/>
      <c r="AE589" s="3617"/>
      <c r="AF589" s="3618"/>
    </row>
    <row r="590" spans="2:32" s="2461" customFormat="1" x14ac:dyDescent="0.2">
      <c r="B590" s="3431"/>
      <c r="C590" s="3432"/>
      <c r="D590" s="3432"/>
      <c r="E590" s="3432"/>
      <c r="F590" s="3432"/>
      <c r="G590" s="2580"/>
      <c r="H590" s="2580"/>
      <c r="I590" s="2580"/>
      <c r="J590" s="2580"/>
      <c r="K590" s="2580"/>
      <c r="L590" s="2580"/>
      <c r="M590" s="2580"/>
      <c r="N590" s="2580"/>
      <c r="O590" s="2580"/>
      <c r="P590" s="2580"/>
      <c r="Q590" s="2580"/>
      <c r="R590" s="2580"/>
      <c r="S590" s="2580"/>
      <c r="T590" s="2580"/>
      <c r="U590" s="2580"/>
      <c r="V590" s="2580"/>
      <c r="W590" s="2580"/>
      <c r="X590" s="2580"/>
      <c r="Y590" s="2580"/>
      <c r="Z590" s="2580"/>
      <c r="AA590" s="2580"/>
      <c r="AB590" s="2580"/>
      <c r="AC590" s="2580"/>
      <c r="AD590" s="2580"/>
      <c r="AE590" s="2580"/>
      <c r="AF590" s="2581"/>
    </row>
    <row r="591" spans="2:32" s="2461" customFormat="1" ht="24.75" customHeight="1" x14ac:dyDescent="0.2">
      <c r="B591" s="2644" t="s">
        <v>5144</v>
      </c>
      <c r="C591" s="3432"/>
      <c r="D591" s="3674" t="s">
        <v>6476</v>
      </c>
      <c r="E591" s="3674"/>
      <c r="F591" s="3674"/>
      <c r="G591" s="2580"/>
      <c r="H591" s="2580"/>
      <c r="I591" s="2580"/>
      <c r="J591" s="2580"/>
      <c r="K591" s="2580"/>
      <c r="L591" s="2580"/>
      <c r="M591" s="2580"/>
      <c r="N591" s="2580"/>
      <c r="O591" s="2580"/>
      <c r="P591" s="2580"/>
      <c r="Q591" s="2580"/>
      <c r="R591" s="2580"/>
      <c r="S591" s="2580"/>
      <c r="T591" s="2580"/>
      <c r="U591" s="2580"/>
      <c r="V591" s="2580"/>
      <c r="W591" s="2580"/>
      <c r="X591" s="2580"/>
      <c r="Y591" s="2580"/>
      <c r="Z591" s="2580"/>
      <c r="AA591" s="2580"/>
      <c r="AB591" s="2580"/>
      <c r="AC591" s="2580"/>
      <c r="AD591" s="2580"/>
      <c r="AE591" s="2580"/>
      <c r="AF591" s="2581"/>
    </row>
    <row r="592" spans="2:32" s="2461" customFormat="1" x14ac:dyDescent="0.2">
      <c r="B592" s="3675" t="s">
        <v>5127</v>
      </c>
      <c r="C592" s="3676"/>
      <c r="D592" s="3670">
        <v>41613</v>
      </c>
      <c r="E592" s="3670"/>
      <c r="F592" s="3670"/>
      <c r="G592" s="2642"/>
      <c r="H592" s="2580"/>
      <c r="I592" s="2580"/>
      <c r="J592" s="2580"/>
      <c r="K592" s="2580"/>
      <c r="L592" s="2580"/>
      <c r="M592" s="2580"/>
      <c r="N592" s="2580"/>
      <c r="O592" s="2580"/>
      <c r="P592" s="2580"/>
      <c r="Q592" s="2580"/>
      <c r="R592" s="2580"/>
      <c r="S592" s="2580"/>
      <c r="T592" s="2580"/>
      <c r="U592" s="2580"/>
      <c r="V592" s="2580"/>
      <c r="W592" s="2580"/>
      <c r="X592" s="2580"/>
      <c r="Y592" s="2580"/>
      <c r="Z592" s="2580"/>
      <c r="AA592" s="2580"/>
      <c r="AB592" s="2580"/>
      <c r="AC592" s="2580"/>
      <c r="AD592" s="2580"/>
      <c r="AE592" s="2580"/>
      <c r="AF592" s="2581"/>
    </row>
    <row r="593" spans="2:32" s="2461" customFormat="1" x14ac:dyDescent="0.2">
      <c r="B593" s="3620" t="s">
        <v>5125</v>
      </c>
      <c r="C593" s="3621"/>
      <c r="D593" s="3692">
        <v>41651</v>
      </c>
      <c r="E593" s="3692"/>
      <c r="F593" s="3692"/>
      <c r="G593" s="2580"/>
      <c r="H593" s="2580"/>
      <c r="I593" s="2580"/>
      <c r="J593" s="2580"/>
      <c r="K593" s="2580"/>
      <c r="L593" s="2580"/>
      <c r="M593" s="2580"/>
      <c r="N593" s="2580"/>
      <c r="O593" s="2580"/>
      <c r="P593" s="2580"/>
      <c r="Q593" s="2580"/>
      <c r="R593" s="2580"/>
      <c r="S593" s="2580"/>
      <c r="T593" s="2580"/>
      <c r="U593" s="2580"/>
      <c r="V593" s="2580"/>
      <c r="W593" s="2580"/>
      <c r="X593" s="2580"/>
      <c r="Y593" s="2580"/>
      <c r="Z593" s="2580"/>
      <c r="AA593" s="2580"/>
      <c r="AB593" s="2580"/>
      <c r="AC593" s="2580"/>
      <c r="AD593" s="2580"/>
      <c r="AE593" s="2580"/>
      <c r="AF593" s="2581"/>
    </row>
    <row r="594" spans="2:32" s="2461" customFormat="1" ht="13.5" thickBot="1" x14ac:dyDescent="0.25">
      <c r="B594" s="3431"/>
      <c r="C594" s="3432"/>
      <c r="D594" s="3432"/>
      <c r="E594" s="3432"/>
      <c r="F594" s="3432"/>
      <c r="G594" s="2580"/>
      <c r="H594" s="2580"/>
      <c r="I594" s="2580"/>
      <c r="J594" s="2580"/>
      <c r="K594" s="2580"/>
      <c r="L594" s="2580"/>
      <c r="M594" s="2580"/>
      <c r="N594" s="2580"/>
      <c r="O594" s="2580"/>
      <c r="P594" s="2580"/>
      <c r="Q594" s="2580"/>
      <c r="R594" s="2580"/>
      <c r="S594" s="2580"/>
      <c r="T594" s="2580"/>
      <c r="U594" s="2580"/>
      <c r="V594" s="2580"/>
      <c r="W594" s="2580"/>
      <c r="X594" s="2580"/>
      <c r="Y594" s="2580"/>
      <c r="Z594" s="2580"/>
      <c r="AA594" s="2580"/>
      <c r="AB594" s="2580"/>
      <c r="AC594" s="2580"/>
      <c r="AD594" s="2580"/>
      <c r="AE594" s="2580"/>
      <c r="AF594" s="2581"/>
    </row>
    <row r="595" spans="2:32" s="2461" customFormat="1" ht="129" customHeight="1" thickBot="1" x14ac:dyDescent="0.25">
      <c r="B595" s="3633" t="s">
        <v>5126</v>
      </c>
      <c r="C595" s="3677"/>
      <c r="D595" s="3623" t="s">
        <v>6477</v>
      </c>
      <c r="E595" s="3624"/>
      <c r="F595" s="3624"/>
      <c r="G595" s="3624"/>
      <c r="H595" s="3624"/>
      <c r="I595" s="3624"/>
      <c r="J595" s="3624"/>
      <c r="K595" s="3624"/>
      <c r="L595" s="3624"/>
      <c r="M595" s="3624"/>
      <c r="N595" s="3624"/>
      <c r="O595" s="3624"/>
      <c r="P595" s="3624"/>
      <c r="Q595" s="3625"/>
      <c r="R595" s="2580"/>
      <c r="S595" s="2580"/>
      <c r="T595" s="2580"/>
      <c r="U595" s="2580"/>
      <c r="V595" s="2580"/>
      <c r="W595" s="2580"/>
      <c r="X595" s="2580"/>
      <c r="Y595" s="2580"/>
      <c r="Z595" s="2580"/>
      <c r="AA595" s="2580"/>
      <c r="AB595" s="2580"/>
      <c r="AC595" s="2580"/>
      <c r="AD595" s="2580"/>
      <c r="AE595" s="2580"/>
      <c r="AF595" s="2581"/>
    </row>
    <row r="596" spans="2:32" s="2461" customFormat="1" ht="13.5" thickBot="1" x14ac:dyDescent="0.25">
      <c r="B596" s="3431"/>
      <c r="C596" s="3432"/>
      <c r="D596" s="3432"/>
      <c r="E596" s="3432"/>
      <c r="F596" s="3432"/>
      <c r="G596" s="2580"/>
      <c r="H596" s="2580"/>
      <c r="I596" s="2580"/>
      <c r="J596" s="2580"/>
      <c r="K596" s="2580"/>
      <c r="L596" s="2580"/>
      <c r="M596" s="2580"/>
      <c r="N596" s="2580"/>
      <c r="O596" s="2580"/>
      <c r="P596" s="2580"/>
      <c r="Q596" s="2580"/>
      <c r="R596" s="2646"/>
      <c r="S596" s="2580"/>
      <c r="T596" s="2580"/>
      <c r="U596" s="2580"/>
      <c r="V596" s="2580"/>
      <c r="W596" s="2580"/>
      <c r="X596" s="2580"/>
      <c r="Y596" s="2580"/>
      <c r="Z596" s="2580"/>
      <c r="AA596" s="2580"/>
      <c r="AB596" s="2580"/>
      <c r="AC596" s="2580"/>
      <c r="AD596" s="2580"/>
      <c r="AE596" s="2580"/>
      <c r="AF596" s="2581"/>
    </row>
    <row r="597" spans="2:32" s="2461" customFormat="1" ht="13.5" thickBot="1" x14ac:dyDescent="0.25">
      <c r="B597" s="3678" t="s">
        <v>5128</v>
      </c>
      <c r="C597" s="3679"/>
      <c r="D597" s="3630" t="s">
        <v>5129</v>
      </c>
      <c r="E597" s="3682" t="s">
        <v>224</v>
      </c>
      <c r="F597" s="3683"/>
      <c r="G597" s="3683"/>
      <c r="H597" s="3683"/>
      <c r="I597" s="3683"/>
      <c r="J597" s="3683"/>
      <c r="K597" s="3683"/>
      <c r="L597" s="3683"/>
      <c r="M597" s="3683"/>
      <c r="N597" s="3683"/>
      <c r="O597" s="3683"/>
      <c r="P597" s="3684"/>
      <c r="Q597" s="3685" t="s">
        <v>340</v>
      </c>
      <c r="R597" s="3686"/>
      <c r="S597" s="3687"/>
      <c r="T597" s="3687"/>
      <c r="U597" s="3687"/>
      <c r="V597" s="3687"/>
      <c r="W597" s="3687"/>
      <c r="X597" s="3687"/>
      <c r="Y597" s="3688"/>
      <c r="Z597" s="3685" t="s">
        <v>225</v>
      </c>
      <c r="AA597" s="3687"/>
      <c r="AB597" s="3688"/>
      <c r="AC597" s="3689" t="s">
        <v>5048</v>
      </c>
      <c r="AD597" s="3690"/>
      <c r="AE597" s="3691"/>
      <c r="AF597" s="2581"/>
    </row>
    <row r="598" spans="2:32" s="2461" customFormat="1" ht="13.5" thickBot="1" x14ac:dyDescent="0.25">
      <c r="B598" s="3680"/>
      <c r="C598" s="3681"/>
      <c r="D598" s="3630"/>
      <c r="E598" s="3630" t="s">
        <v>5066</v>
      </c>
      <c r="F598" s="3630" t="s">
        <v>5067</v>
      </c>
      <c r="G598" s="3631" t="s">
        <v>5069</v>
      </c>
      <c r="H598" s="3631" t="s">
        <v>5130</v>
      </c>
      <c r="I598" s="3671" t="s">
        <v>5131</v>
      </c>
      <c r="J598" s="3671" t="s">
        <v>5132</v>
      </c>
      <c r="K598" s="3671" t="s">
        <v>5072</v>
      </c>
      <c r="L598" s="3671"/>
      <c r="M598" s="3671" t="s">
        <v>5133</v>
      </c>
      <c r="N598" s="3671" t="s">
        <v>5134</v>
      </c>
      <c r="O598" s="3671" t="s">
        <v>5135</v>
      </c>
      <c r="P598" s="3671" t="s">
        <v>5136</v>
      </c>
      <c r="Q598" s="3627" t="s">
        <v>5078</v>
      </c>
      <c r="R598" s="3627" t="s">
        <v>5079</v>
      </c>
      <c r="S598" s="3627" t="s">
        <v>5080</v>
      </c>
      <c r="T598" s="3627" t="s">
        <v>5137</v>
      </c>
      <c r="U598" s="3627" t="s">
        <v>5138</v>
      </c>
      <c r="V598" s="3627" t="s">
        <v>5083</v>
      </c>
      <c r="W598" s="3627" t="s">
        <v>5085</v>
      </c>
      <c r="X598" s="3631" t="s">
        <v>5139</v>
      </c>
      <c r="Y598" s="3631" t="s">
        <v>5140</v>
      </c>
      <c r="Z598" s="3627" t="s">
        <v>5141</v>
      </c>
      <c r="AA598" s="3627" t="s">
        <v>5142</v>
      </c>
      <c r="AB598" s="3627" t="s">
        <v>5143</v>
      </c>
      <c r="AC598" s="3627" t="s">
        <v>1162</v>
      </c>
      <c r="AD598" s="3627" t="s">
        <v>5049</v>
      </c>
      <c r="AE598" s="3627" t="s">
        <v>5050</v>
      </c>
      <c r="AF598" s="2581"/>
    </row>
    <row r="599" spans="2:32" s="2461" customFormat="1" ht="13.5" thickBot="1" x14ac:dyDescent="0.25">
      <c r="B599" s="3680"/>
      <c r="C599" s="3681"/>
      <c r="D599" s="3627"/>
      <c r="E599" s="3627"/>
      <c r="F599" s="3627"/>
      <c r="G599" s="3632"/>
      <c r="H599" s="3632"/>
      <c r="I599" s="3631"/>
      <c r="J599" s="3631"/>
      <c r="K599" s="3434" t="s">
        <v>5092</v>
      </c>
      <c r="L599" s="3435" t="s">
        <v>2809</v>
      </c>
      <c r="M599" s="3631"/>
      <c r="N599" s="3631"/>
      <c r="O599" s="3631"/>
      <c r="P599" s="3631"/>
      <c r="Q599" s="3628"/>
      <c r="R599" s="3628"/>
      <c r="S599" s="3628"/>
      <c r="T599" s="3628"/>
      <c r="U599" s="3628"/>
      <c r="V599" s="3628"/>
      <c r="W599" s="3628"/>
      <c r="X599" s="3632"/>
      <c r="Y599" s="3632"/>
      <c r="Z599" s="3628"/>
      <c r="AA599" s="3628"/>
      <c r="AB599" s="3628"/>
      <c r="AC599" s="3628"/>
      <c r="AD599" s="3628"/>
      <c r="AE599" s="3628"/>
      <c r="AF599" s="2581"/>
    </row>
    <row r="600" spans="2:32" s="2461" customFormat="1" ht="20.25" customHeight="1" thickBot="1" x14ac:dyDescent="0.25">
      <c r="B600" s="3697" t="s">
        <v>6476</v>
      </c>
      <c r="C600" s="4497"/>
      <c r="D600" s="3182" t="s">
        <v>1545</v>
      </c>
      <c r="E600" s="3163"/>
      <c r="F600" s="3183"/>
      <c r="G600" s="3454"/>
      <c r="H600" s="3454"/>
      <c r="I600" s="3163"/>
      <c r="J600" s="3163"/>
      <c r="K600" s="3183"/>
      <c r="L600" s="3454"/>
      <c r="M600" s="3163"/>
      <c r="N600" s="3163"/>
      <c r="O600" s="3163"/>
      <c r="P600" s="3163"/>
      <c r="Q600" s="3163"/>
      <c r="R600" s="3183"/>
      <c r="S600" s="3183"/>
      <c r="T600" s="3163"/>
      <c r="U600" s="3163"/>
      <c r="V600" s="3183"/>
      <c r="W600" s="3183"/>
      <c r="X600" s="3163"/>
      <c r="Y600" s="3163"/>
      <c r="Z600" s="3183"/>
      <c r="AA600" s="3163"/>
      <c r="AB600" s="3163"/>
      <c r="AC600" s="3456"/>
      <c r="AD600" s="3456"/>
      <c r="AE600" s="3456"/>
      <c r="AF600" s="2581"/>
    </row>
    <row r="601" spans="2:32" s="2461" customFormat="1" x14ac:dyDescent="0.2">
      <c r="B601" s="2645"/>
      <c r="C601" s="2575"/>
      <c r="D601" s="2575"/>
      <c r="E601" s="2575"/>
      <c r="F601" s="2575"/>
      <c r="G601" s="2576"/>
      <c r="H601" s="2576"/>
      <c r="I601" s="2576"/>
      <c r="J601" s="2576"/>
      <c r="K601" s="2575"/>
      <c r="L601" s="2576"/>
      <c r="M601" s="2576"/>
      <c r="N601" s="2576"/>
      <c r="O601" s="2576"/>
      <c r="P601" s="2576"/>
      <c r="Q601" s="2642"/>
      <c r="R601" s="2642"/>
      <c r="S601" s="2642"/>
      <c r="T601" s="2642"/>
      <c r="U601" s="2642"/>
      <c r="V601" s="2642"/>
      <c r="W601" s="2642"/>
      <c r="X601" s="2642"/>
      <c r="Y601" s="2642"/>
      <c r="Z601" s="2642"/>
      <c r="AA601" s="2642"/>
      <c r="AB601" s="2642"/>
      <c r="AC601" s="2642"/>
      <c r="AD601" s="2642"/>
      <c r="AE601" s="2642"/>
      <c r="AF601" s="2581"/>
    </row>
    <row r="602" spans="2:32" s="2461" customFormat="1" x14ac:dyDescent="0.2">
      <c r="B602" s="3661" t="s">
        <v>5051</v>
      </c>
      <c r="C602" s="3662"/>
      <c r="D602" s="3663" t="s">
        <v>1882</v>
      </c>
      <c r="E602" s="3663"/>
      <c r="F602" s="3663"/>
      <c r="G602" s="3663"/>
      <c r="H602" s="3663"/>
      <c r="I602" s="2643"/>
      <c r="J602" s="2643"/>
      <c r="K602" s="2643"/>
      <c r="L602" s="2643"/>
      <c r="M602" s="2643"/>
      <c r="N602" s="2643"/>
      <c r="O602" s="2643"/>
      <c r="P602" s="2643"/>
      <c r="Q602" s="2642"/>
      <c r="R602" s="2642"/>
      <c r="S602" s="2642"/>
      <c r="T602" s="2642"/>
      <c r="U602" s="2642"/>
      <c r="V602" s="2642"/>
      <c r="W602" s="2642"/>
      <c r="X602" s="2642"/>
      <c r="Y602" s="2642"/>
      <c r="Z602" s="2642"/>
      <c r="AA602" s="2642"/>
      <c r="AB602" s="2642"/>
      <c r="AC602" s="2642"/>
      <c r="AD602" s="2642"/>
      <c r="AE602" s="2642"/>
      <c r="AF602" s="2581"/>
    </row>
    <row r="603" spans="2:32" s="2461" customFormat="1" x14ac:dyDescent="0.2">
      <c r="B603" s="3661" t="s">
        <v>5052</v>
      </c>
      <c r="C603" s="3662"/>
      <c r="D603" s="3663" t="s">
        <v>1882</v>
      </c>
      <c r="E603" s="3663"/>
      <c r="F603" s="3663"/>
      <c r="G603" s="3663"/>
      <c r="H603" s="3663"/>
      <c r="I603" s="2643"/>
      <c r="J603" s="2643"/>
      <c r="K603" s="2643"/>
      <c r="L603" s="2643"/>
      <c r="M603" s="2643"/>
      <c r="N603" s="2643"/>
      <c r="O603" s="2643"/>
      <c r="P603" s="2643"/>
      <c r="Q603" s="2642"/>
      <c r="R603" s="2642"/>
      <c r="S603" s="2642"/>
      <c r="T603" s="2642"/>
      <c r="U603" s="2642"/>
      <c r="V603" s="2642"/>
      <c r="W603" s="2642"/>
      <c r="X603" s="2642"/>
      <c r="Y603" s="2642"/>
      <c r="Z603" s="2642"/>
      <c r="AA603" s="2642"/>
      <c r="AB603" s="2642"/>
      <c r="AC603" s="2642"/>
      <c r="AD603" s="2642"/>
      <c r="AE603" s="2642"/>
      <c r="AF603" s="2581"/>
    </row>
    <row r="604" spans="2:32" s="2461" customFormat="1" ht="13.5" thickBot="1" x14ac:dyDescent="0.25">
      <c r="B604" s="3436"/>
      <c r="C604" s="3433"/>
      <c r="D604" s="3433"/>
      <c r="E604" s="3433"/>
      <c r="F604" s="3433"/>
      <c r="G604" s="2646"/>
      <c r="H604" s="2646"/>
      <c r="I604" s="2646"/>
      <c r="J604" s="2646"/>
      <c r="K604" s="2646"/>
      <c r="L604" s="2646"/>
      <c r="M604" s="2646"/>
      <c r="N604" s="2646"/>
      <c r="O604" s="2646"/>
      <c r="P604" s="2646"/>
      <c r="Q604" s="2646"/>
      <c r="R604" s="2646"/>
      <c r="S604" s="2646"/>
      <c r="T604" s="2646"/>
      <c r="U604" s="2646"/>
      <c r="V604" s="2646"/>
      <c r="W604" s="2646"/>
      <c r="X604" s="2646"/>
      <c r="Y604" s="2646"/>
      <c r="Z604" s="2646"/>
      <c r="AA604" s="2646"/>
      <c r="AB604" s="2646"/>
      <c r="AC604" s="2646"/>
      <c r="AD604" s="2646"/>
      <c r="AE604" s="2646"/>
      <c r="AF604" s="2586"/>
    </row>
    <row r="605" spans="2:32" s="2461" customFormat="1" x14ac:dyDescent="0.2">
      <c r="B605" s="4587" t="str">
        <f>+B587</f>
        <v>.</v>
      </c>
      <c r="C605" s="4587"/>
      <c r="I605" s="2888"/>
    </row>
    <row r="606" spans="2:32" s="2461" customFormat="1" ht="13.5" thickBot="1" x14ac:dyDescent="0.25">
      <c r="I606" s="2888"/>
    </row>
    <row r="607" spans="2:32" s="2461" customFormat="1" ht="20.25" x14ac:dyDescent="0.2">
      <c r="B607" s="3616" t="s">
        <v>5124</v>
      </c>
      <c r="C607" s="3617"/>
      <c r="D607" s="3617"/>
      <c r="E607" s="3617"/>
      <c r="F607" s="3617"/>
      <c r="G607" s="3617"/>
      <c r="H607" s="3617"/>
      <c r="I607" s="3617"/>
      <c r="J607" s="3617"/>
      <c r="K607" s="3617"/>
      <c r="L607" s="3617"/>
      <c r="M607" s="3617"/>
      <c r="N607" s="3617"/>
      <c r="O607" s="3617"/>
      <c r="P607" s="3617"/>
      <c r="Q607" s="3617"/>
      <c r="R607" s="3617"/>
      <c r="S607" s="3617"/>
      <c r="T607" s="3617"/>
      <c r="U607" s="3617"/>
      <c r="V607" s="3617"/>
      <c r="W607" s="3617"/>
      <c r="X607" s="3617"/>
      <c r="Y607" s="3617"/>
      <c r="Z607" s="3617"/>
      <c r="AA607" s="3617"/>
      <c r="AB607" s="3617"/>
      <c r="AC607" s="3617"/>
      <c r="AD607" s="3617"/>
      <c r="AE607" s="3617"/>
      <c r="AF607" s="3618"/>
    </row>
    <row r="608" spans="2:32" s="2461" customFormat="1" x14ac:dyDescent="0.2">
      <c r="B608" s="3431"/>
      <c r="C608" s="3432"/>
      <c r="D608" s="3432"/>
      <c r="E608" s="3432"/>
      <c r="F608" s="3432"/>
      <c r="G608" s="2580"/>
      <c r="H608" s="2580"/>
      <c r="I608" s="2580"/>
      <c r="J608" s="2580"/>
      <c r="K608" s="2580"/>
      <c r="L608" s="2580"/>
      <c r="M608" s="2580"/>
      <c r="N608" s="2580"/>
      <c r="O608" s="2580"/>
      <c r="P608" s="2580"/>
      <c r="Q608" s="2580"/>
      <c r="R608" s="2580"/>
      <c r="S608" s="2580"/>
      <c r="T608" s="2580"/>
      <c r="U608" s="2580"/>
      <c r="V608" s="2580"/>
      <c r="W608" s="2580"/>
      <c r="X608" s="2580"/>
      <c r="Y608" s="2580"/>
      <c r="Z608" s="2580"/>
      <c r="AA608" s="2580"/>
      <c r="AB608" s="2580"/>
      <c r="AC608" s="2580"/>
      <c r="AD608" s="2580"/>
      <c r="AE608" s="2580"/>
      <c r="AF608" s="2581"/>
    </row>
    <row r="609" spans="2:32" s="2461" customFormat="1" x14ac:dyDescent="0.2">
      <c r="B609" s="2644" t="s">
        <v>5144</v>
      </c>
      <c r="C609" s="3432"/>
      <c r="D609" s="3674" t="s">
        <v>6474</v>
      </c>
      <c r="E609" s="3674"/>
      <c r="F609" s="3674"/>
      <c r="G609" s="2580"/>
      <c r="H609" s="2580"/>
      <c r="I609" s="2580"/>
      <c r="J609" s="2580"/>
      <c r="K609" s="2580"/>
      <c r="L609" s="2580"/>
      <c r="M609" s="2580"/>
      <c r="N609" s="2580"/>
      <c r="O609" s="2580"/>
      <c r="P609" s="2580"/>
      <c r="Q609" s="2580"/>
      <c r="R609" s="2580"/>
      <c r="S609" s="2580"/>
      <c r="T609" s="2580"/>
      <c r="U609" s="2580"/>
      <c r="V609" s="2580"/>
      <c r="W609" s="2580"/>
      <c r="X609" s="2580"/>
      <c r="Y609" s="2580"/>
      <c r="Z609" s="2580"/>
      <c r="AA609" s="2580"/>
      <c r="AB609" s="2580"/>
      <c r="AC609" s="2580"/>
      <c r="AD609" s="2580"/>
      <c r="AE609" s="2580"/>
      <c r="AF609" s="2581"/>
    </row>
    <row r="610" spans="2:32" s="2461" customFormat="1" x14ac:dyDescent="0.2">
      <c r="B610" s="3675" t="s">
        <v>5127</v>
      </c>
      <c r="C610" s="3676"/>
      <c r="D610" s="3670">
        <v>41619</v>
      </c>
      <c r="E610" s="3670"/>
      <c r="F610" s="3670"/>
      <c r="G610" s="2642"/>
      <c r="H610" s="2580"/>
      <c r="I610" s="2580"/>
      <c r="J610" s="2580"/>
      <c r="K610" s="2580"/>
      <c r="L610" s="2580"/>
      <c r="M610" s="2580"/>
      <c r="N610" s="2580"/>
      <c r="O610" s="2580"/>
      <c r="P610" s="2580"/>
      <c r="Q610" s="2580"/>
      <c r="R610" s="2580"/>
      <c r="S610" s="2580"/>
      <c r="T610" s="2580"/>
      <c r="U610" s="2580"/>
      <c r="V610" s="2580"/>
      <c r="W610" s="2580"/>
      <c r="X610" s="2580"/>
      <c r="Y610" s="2580"/>
      <c r="Z610" s="2580"/>
      <c r="AA610" s="2580"/>
      <c r="AB610" s="2580"/>
      <c r="AC610" s="2580"/>
      <c r="AD610" s="2580"/>
      <c r="AE610" s="2580"/>
      <c r="AF610" s="2581"/>
    </row>
    <row r="611" spans="2:32" s="2461" customFormat="1" x14ac:dyDescent="0.2">
      <c r="B611" s="3620" t="s">
        <v>5125</v>
      </c>
      <c r="C611" s="3621"/>
      <c r="D611" s="3692">
        <v>41698</v>
      </c>
      <c r="E611" s="3692"/>
      <c r="F611" s="3692"/>
      <c r="G611" s="2580"/>
      <c r="H611" s="2580"/>
      <c r="I611" s="2580"/>
      <c r="J611" s="2580"/>
      <c r="K611" s="2580"/>
      <c r="L611" s="2580"/>
      <c r="M611" s="2580"/>
      <c r="N611" s="2580"/>
      <c r="O611" s="2580"/>
      <c r="P611" s="2580"/>
      <c r="Q611" s="2580"/>
      <c r="R611" s="2580"/>
      <c r="S611" s="2580"/>
      <c r="T611" s="2580"/>
      <c r="U611" s="2580"/>
      <c r="V611" s="2580"/>
      <c r="W611" s="2580"/>
      <c r="X611" s="2580"/>
      <c r="Y611" s="2580"/>
      <c r="Z611" s="2580"/>
      <c r="AA611" s="2580"/>
      <c r="AB611" s="2580"/>
      <c r="AC611" s="2580"/>
      <c r="AD611" s="2580"/>
      <c r="AE611" s="2580"/>
      <c r="AF611" s="2581"/>
    </row>
    <row r="612" spans="2:32" s="2461" customFormat="1" ht="13.5" thickBot="1" x14ac:dyDescent="0.25">
      <c r="B612" s="3431"/>
      <c r="C612" s="3432"/>
      <c r="D612" s="3432"/>
      <c r="E612" s="3432"/>
      <c r="F612" s="3432"/>
      <c r="G612" s="2580"/>
      <c r="H612" s="2580"/>
      <c r="I612" s="2580"/>
      <c r="J612" s="2580"/>
      <c r="K612" s="2580"/>
      <c r="L612" s="2580"/>
      <c r="M612" s="2580"/>
      <c r="N612" s="2580"/>
      <c r="O612" s="2580"/>
      <c r="P612" s="2580"/>
      <c r="Q612" s="2580"/>
      <c r="R612" s="2580"/>
      <c r="S612" s="2580"/>
      <c r="T612" s="2580"/>
      <c r="U612" s="2580"/>
      <c r="V612" s="2580"/>
      <c r="W612" s="2580"/>
      <c r="X612" s="2580"/>
      <c r="Y612" s="2580"/>
      <c r="Z612" s="2580"/>
      <c r="AA612" s="2580"/>
      <c r="AB612" s="2580"/>
      <c r="AC612" s="2580"/>
      <c r="AD612" s="2580"/>
      <c r="AE612" s="2580"/>
      <c r="AF612" s="2581"/>
    </row>
    <row r="613" spans="2:32" s="2461" customFormat="1" ht="197.25" customHeight="1" thickBot="1" x14ac:dyDescent="0.25">
      <c r="B613" s="3633" t="s">
        <v>5126</v>
      </c>
      <c r="C613" s="3677"/>
      <c r="D613" s="3623" t="s">
        <v>6475</v>
      </c>
      <c r="E613" s="3624"/>
      <c r="F613" s="3624"/>
      <c r="G613" s="3624"/>
      <c r="H613" s="3624"/>
      <c r="I613" s="3624"/>
      <c r="J613" s="3624"/>
      <c r="K613" s="3624"/>
      <c r="L613" s="3624"/>
      <c r="M613" s="3624"/>
      <c r="N613" s="3624"/>
      <c r="O613" s="3624"/>
      <c r="P613" s="3624"/>
      <c r="Q613" s="3625"/>
      <c r="R613" s="2580"/>
      <c r="S613" s="2580"/>
      <c r="T613" s="2580"/>
      <c r="U613" s="2580"/>
      <c r="V613" s="2580"/>
      <c r="W613" s="2580"/>
      <c r="X613" s="2580"/>
      <c r="Y613" s="2580"/>
      <c r="Z613" s="2580"/>
      <c r="AA613" s="2580"/>
      <c r="AB613" s="2580"/>
      <c r="AC613" s="2580"/>
      <c r="AD613" s="2580"/>
      <c r="AE613" s="2580"/>
      <c r="AF613" s="2581"/>
    </row>
    <row r="614" spans="2:32" s="2461" customFormat="1" ht="13.5" thickBot="1" x14ac:dyDescent="0.25">
      <c r="B614" s="3431"/>
      <c r="C614" s="3432"/>
      <c r="D614" s="3432"/>
      <c r="E614" s="3432"/>
      <c r="F614" s="3432"/>
      <c r="G614" s="2580"/>
      <c r="H614" s="2580"/>
      <c r="I614" s="2580"/>
      <c r="J614" s="2580"/>
      <c r="K614" s="2580"/>
      <c r="L614" s="2580"/>
      <c r="M614" s="2580"/>
      <c r="N614" s="2580"/>
      <c r="O614" s="2580"/>
      <c r="P614" s="2580"/>
      <c r="Q614" s="2580"/>
      <c r="R614" s="2646"/>
      <c r="S614" s="2580"/>
      <c r="T614" s="2580"/>
      <c r="U614" s="2580"/>
      <c r="V614" s="2580"/>
      <c r="W614" s="2580"/>
      <c r="X614" s="2580"/>
      <c r="Y614" s="2580"/>
      <c r="Z614" s="2580"/>
      <c r="AA614" s="2580"/>
      <c r="AB614" s="2580"/>
      <c r="AC614" s="2580"/>
      <c r="AD614" s="2580"/>
      <c r="AE614" s="2580"/>
      <c r="AF614" s="2581"/>
    </row>
    <row r="615" spans="2:32" s="2461" customFormat="1" ht="13.5" thickBot="1" x14ac:dyDescent="0.25">
      <c r="B615" s="3678" t="s">
        <v>5128</v>
      </c>
      <c r="C615" s="3679"/>
      <c r="D615" s="3630" t="s">
        <v>5129</v>
      </c>
      <c r="E615" s="3682" t="s">
        <v>224</v>
      </c>
      <c r="F615" s="3683"/>
      <c r="G615" s="3683"/>
      <c r="H615" s="3683"/>
      <c r="I615" s="3683"/>
      <c r="J615" s="3683"/>
      <c r="K615" s="3683"/>
      <c r="L615" s="3683"/>
      <c r="M615" s="3683"/>
      <c r="N615" s="3683"/>
      <c r="O615" s="3683"/>
      <c r="P615" s="3684"/>
      <c r="Q615" s="3685" t="s">
        <v>340</v>
      </c>
      <c r="R615" s="3686"/>
      <c r="S615" s="3687"/>
      <c r="T615" s="3687"/>
      <c r="U615" s="3687"/>
      <c r="V615" s="3687"/>
      <c r="W615" s="3687"/>
      <c r="X615" s="3687"/>
      <c r="Y615" s="3688"/>
      <c r="Z615" s="3685" t="s">
        <v>225</v>
      </c>
      <c r="AA615" s="3687"/>
      <c r="AB615" s="3688"/>
      <c r="AC615" s="3689" t="s">
        <v>5048</v>
      </c>
      <c r="AD615" s="3690"/>
      <c r="AE615" s="3691"/>
      <c r="AF615" s="2581"/>
    </row>
    <row r="616" spans="2:32" s="2461" customFormat="1" ht="13.5" thickBot="1" x14ac:dyDescent="0.25">
      <c r="B616" s="3680"/>
      <c r="C616" s="3681"/>
      <c r="D616" s="3630"/>
      <c r="E616" s="3630" t="s">
        <v>5066</v>
      </c>
      <c r="F616" s="3630" t="s">
        <v>5067</v>
      </c>
      <c r="G616" s="3631" t="s">
        <v>5069</v>
      </c>
      <c r="H616" s="3631" t="s">
        <v>5130</v>
      </c>
      <c r="I616" s="3671" t="s">
        <v>5131</v>
      </c>
      <c r="J616" s="3671" t="s">
        <v>5132</v>
      </c>
      <c r="K616" s="3671" t="s">
        <v>5072</v>
      </c>
      <c r="L616" s="3671"/>
      <c r="M616" s="3671" t="s">
        <v>5133</v>
      </c>
      <c r="N616" s="3671" t="s">
        <v>5134</v>
      </c>
      <c r="O616" s="3671" t="s">
        <v>5135</v>
      </c>
      <c r="P616" s="3671" t="s">
        <v>5136</v>
      </c>
      <c r="Q616" s="3627" t="s">
        <v>5078</v>
      </c>
      <c r="R616" s="3627" t="s">
        <v>5079</v>
      </c>
      <c r="S616" s="3627" t="s">
        <v>5080</v>
      </c>
      <c r="T616" s="3627" t="s">
        <v>5137</v>
      </c>
      <c r="U616" s="3627" t="s">
        <v>5138</v>
      </c>
      <c r="V616" s="3627" t="s">
        <v>5083</v>
      </c>
      <c r="W616" s="3627" t="s">
        <v>5085</v>
      </c>
      <c r="X616" s="3631" t="s">
        <v>5139</v>
      </c>
      <c r="Y616" s="3631" t="s">
        <v>5140</v>
      </c>
      <c r="Z616" s="3627" t="s">
        <v>5141</v>
      </c>
      <c r="AA616" s="3627" t="s">
        <v>5142</v>
      </c>
      <c r="AB616" s="3627" t="s">
        <v>5143</v>
      </c>
      <c r="AC616" s="3627" t="s">
        <v>1162</v>
      </c>
      <c r="AD616" s="3627" t="s">
        <v>5049</v>
      </c>
      <c r="AE616" s="3627" t="s">
        <v>5050</v>
      </c>
      <c r="AF616" s="2581"/>
    </row>
    <row r="617" spans="2:32" s="2461" customFormat="1" ht="13.5" thickBot="1" x14ac:dyDescent="0.25">
      <c r="B617" s="3680"/>
      <c r="C617" s="3681"/>
      <c r="D617" s="3627"/>
      <c r="E617" s="3627"/>
      <c r="F617" s="3627"/>
      <c r="G617" s="3632"/>
      <c r="H617" s="3632"/>
      <c r="I617" s="3631"/>
      <c r="J617" s="3631"/>
      <c r="K617" s="3434" t="s">
        <v>5092</v>
      </c>
      <c r="L617" s="3435" t="s">
        <v>2809</v>
      </c>
      <c r="M617" s="3631"/>
      <c r="N617" s="3631"/>
      <c r="O617" s="3631"/>
      <c r="P617" s="3631"/>
      <c r="Q617" s="3628"/>
      <c r="R617" s="3628"/>
      <c r="S617" s="3628"/>
      <c r="T617" s="3628"/>
      <c r="U617" s="3628"/>
      <c r="V617" s="3628"/>
      <c r="W617" s="3628"/>
      <c r="X617" s="3632"/>
      <c r="Y617" s="3632"/>
      <c r="Z617" s="3628"/>
      <c r="AA617" s="3628"/>
      <c r="AB617" s="3628"/>
      <c r="AC617" s="3628"/>
      <c r="AD617" s="3628"/>
      <c r="AE617" s="3628"/>
      <c r="AF617" s="2581"/>
    </row>
    <row r="618" spans="2:32" s="2461" customFormat="1" ht="13.5" thickBot="1" x14ac:dyDescent="0.25">
      <c r="B618" s="4585" t="s">
        <v>6474</v>
      </c>
      <c r="C618" s="4586"/>
      <c r="D618" s="3288" t="s">
        <v>1545</v>
      </c>
      <c r="E618" s="3037"/>
      <c r="F618" s="3179"/>
      <c r="G618" s="2972"/>
      <c r="H618" s="2972"/>
      <c r="I618" s="3037"/>
      <c r="J618" s="3037"/>
      <c r="K618" s="3179"/>
      <c r="L618" s="2972"/>
      <c r="M618" s="3037"/>
      <c r="N618" s="3037"/>
      <c r="O618" s="3037"/>
      <c r="P618" s="3037"/>
      <c r="Q618" s="3037"/>
      <c r="R618" s="3179"/>
      <c r="S618" s="3179"/>
      <c r="T618" s="3037"/>
      <c r="U618" s="3037"/>
      <c r="V618" s="3179"/>
      <c r="W618" s="3179"/>
      <c r="X618" s="3037"/>
      <c r="Y618" s="3037"/>
      <c r="Z618" s="3179"/>
      <c r="AA618" s="3037"/>
      <c r="AB618" s="3037"/>
      <c r="AC618" s="3004"/>
      <c r="AD618" s="3004"/>
      <c r="AE618" s="3005"/>
      <c r="AF618" s="2581"/>
    </row>
    <row r="619" spans="2:32" s="2461" customFormat="1" x14ac:dyDescent="0.2">
      <c r="B619" s="2645"/>
      <c r="C619" s="2575"/>
      <c r="D619" s="2575"/>
      <c r="E619" s="2575"/>
      <c r="F619" s="2575"/>
      <c r="G619" s="2576"/>
      <c r="H619" s="2576"/>
      <c r="I619" s="2576"/>
      <c r="J619" s="2576"/>
      <c r="K619" s="2575"/>
      <c r="L619" s="2576"/>
      <c r="M619" s="2576"/>
      <c r="N619" s="2576"/>
      <c r="O619" s="2576"/>
      <c r="P619" s="2576"/>
      <c r="Q619" s="2642"/>
      <c r="R619" s="2642"/>
      <c r="S619" s="2642"/>
      <c r="T619" s="2642"/>
      <c r="U619" s="2642"/>
      <c r="V619" s="2642"/>
      <c r="W619" s="2642"/>
      <c r="X619" s="2642"/>
      <c r="Y619" s="2642"/>
      <c r="Z619" s="2642"/>
      <c r="AA619" s="2642"/>
      <c r="AB619" s="2642"/>
      <c r="AC619" s="2642"/>
      <c r="AD619" s="2642"/>
      <c r="AE619" s="2642"/>
      <c r="AF619" s="2581"/>
    </row>
    <row r="620" spans="2:32" s="2461" customFormat="1" x14ac:dyDescent="0.2">
      <c r="B620" s="3661" t="s">
        <v>5051</v>
      </c>
      <c r="C620" s="3662"/>
      <c r="D620" s="3663" t="s">
        <v>1882</v>
      </c>
      <c r="E620" s="3663"/>
      <c r="F620" s="3663"/>
      <c r="G620" s="3663"/>
      <c r="H620" s="3663"/>
      <c r="I620" s="2643"/>
      <c r="J620" s="2643"/>
      <c r="K620" s="2643"/>
      <c r="L620" s="2643"/>
      <c r="M620" s="2643"/>
      <c r="N620" s="2643"/>
      <c r="O620" s="2643"/>
      <c r="P620" s="2643"/>
      <c r="Q620" s="2642"/>
      <c r="R620" s="2642"/>
      <c r="S620" s="2642"/>
      <c r="T620" s="2642"/>
      <c r="U620" s="2642"/>
      <c r="V620" s="2642"/>
      <c r="W620" s="2642"/>
      <c r="X620" s="2642"/>
      <c r="Y620" s="2642"/>
      <c r="Z620" s="2642"/>
      <c r="AA620" s="2642"/>
      <c r="AB620" s="2642"/>
      <c r="AC620" s="2642"/>
      <c r="AD620" s="2642"/>
      <c r="AE620" s="2642"/>
      <c r="AF620" s="2581"/>
    </row>
    <row r="621" spans="2:32" s="2461" customFormat="1" x14ac:dyDescent="0.2">
      <c r="B621" s="3661" t="s">
        <v>5052</v>
      </c>
      <c r="C621" s="3662"/>
      <c r="D621" s="3663" t="s">
        <v>1882</v>
      </c>
      <c r="E621" s="3663"/>
      <c r="F621" s="3663"/>
      <c r="G621" s="3663"/>
      <c r="H621" s="3663"/>
      <c r="I621" s="2643"/>
      <c r="J621" s="2643"/>
      <c r="K621" s="2643"/>
      <c r="L621" s="2643"/>
      <c r="M621" s="2643"/>
      <c r="N621" s="2643"/>
      <c r="O621" s="2643"/>
      <c r="P621" s="2643"/>
      <c r="Q621" s="2642"/>
      <c r="R621" s="2642"/>
      <c r="S621" s="2642"/>
      <c r="T621" s="2642"/>
      <c r="U621" s="2642"/>
      <c r="V621" s="2642"/>
      <c r="W621" s="2642"/>
      <c r="X621" s="2642"/>
      <c r="Y621" s="2642"/>
      <c r="Z621" s="2642"/>
      <c r="AA621" s="2642"/>
      <c r="AB621" s="2642"/>
      <c r="AC621" s="2642"/>
      <c r="AD621" s="2642"/>
      <c r="AE621" s="2642"/>
      <c r="AF621" s="2581"/>
    </row>
    <row r="622" spans="2:32" s="2461" customFormat="1" ht="13.5" thickBot="1" x14ac:dyDescent="0.25">
      <c r="B622" s="3436"/>
      <c r="C622" s="3433"/>
      <c r="D622" s="3433"/>
      <c r="E622" s="3433"/>
      <c r="F622" s="3433"/>
      <c r="G622" s="2646"/>
      <c r="H622" s="2646"/>
      <c r="I622" s="2646"/>
      <c r="J622" s="2646"/>
      <c r="K622" s="2646"/>
      <c r="L622" s="2646"/>
      <c r="M622" s="2646"/>
      <c r="N622" s="2646"/>
      <c r="O622" s="2646"/>
      <c r="P622" s="2646"/>
      <c r="Q622" s="2646"/>
      <c r="R622" s="2646"/>
      <c r="S622" s="2646"/>
      <c r="T622" s="2646"/>
      <c r="U622" s="2646"/>
      <c r="V622" s="2646"/>
      <c r="W622" s="2646"/>
      <c r="X622" s="2646"/>
      <c r="Y622" s="2646"/>
      <c r="Z622" s="2646"/>
      <c r="AA622" s="2646"/>
      <c r="AB622" s="2646"/>
      <c r="AC622" s="2646"/>
      <c r="AD622" s="2646"/>
      <c r="AE622" s="2646"/>
      <c r="AF622" s="2586"/>
    </row>
    <row r="623" spans="2:32" s="2461" customFormat="1" x14ac:dyDescent="0.2">
      <c r="B623" s="4587" t="str">
        <f>+B605</f>
        <v>.</v>
      </c>
      <c r="C623" s="4587"/>
      <c r="I623" s="2888"/>
    </row>
    <row r="624" spans="2:32" s="2461" customFormat="1" ht="13.5" thickBot="1" x14ac:dyDescent="0.25">
      <c r="I624" s="2888"/>
    </row>
    <row r="625" spans="2:32" s="2461" customFormat="1" ht="20.25" x14ac:dyDescent="0.2">
      <c r="B625" s="3616" t="s">
        <v>5124</v>
      </c>
      <c r="C625" s="3617"/>
      <c r="D625" s="3617"/>
      <c r="E625" s="3617"/>
      <c r="F625" s="3617"/>
      <c r="G625" s="3617"/>
      <c r="H625" s="3617"/>
      <c r="I625" s="3617"/>
      <c r="J625" s="3617"/>
      <c r="K625" s="3617"/>
      <c r="L625" s="3617"/>
      <c r="M625" s="3617"/>
      <c r="N625" s="3617"/>
      <c r="O625" s="3617"/>
      <c r="P625" s="3617"/>
      <c r="Q625" s="3617"/>
      <c r="R625" s="3617"/>
      <c r="S625" s="3617"/>
      <c r="T625" s="3617"/>
      <c r="U625" s="3617"/>
      <c r="V625" s="3617"/>
      <c r="W625" s="3617"/>
      <c r="X625" s="3617"/>
      <c r="Y625" s="3617"/>
      <c r="Z625" s="3617"/>
      <c r="AA625" s="3617"/>
      <c r="AB625" s="3617"/>
      <c r="AC625" s="3617"/>
      <c r="AD625" s="3617"/>
      <c r="AE625" s="3617"/>
      <c r="AF625" s="3618"/>
    </row>
    <row r="626" spans="2:32" s="2461" customFormat="1" x14ac:dyDescent="0.2">
      <c r="B626" s="3431"/>
      <c r="C626" s="3432"/>
      <c r="D626" s="3432"/>
      <c r="E626" s="3432"/>
      <c r="F626" s="3432"/>
      <c r="G626" s="2580"/>
      <c r="H626" s="2580"/>
      <c r="I626" s="2580"/>
      <c r="J626" s="2580"/>
      <c r="K626" s="2580"/>
      <c r="L626" s="2580"/>
      <c r="M626" s="2580"/>
      <c r="N626" s="2580"/>
      <c r="O626" s="2580"/>
      <c r="P626" s="2580"/>
      <c r="Q626" s="2580"/>
      <c r="R626" s="2580"/>
      <c r="S626" s="2580"/>
      <c r="T626" s="2580"/>
      <c r="U626" s="2580"/>
      <c r="V626" s="2580"/>
      <c r="W626" s="2580"/>
      <c r="X626" s="2580"/>
      <c r="Y626" s="2580"/>
      <c r="Z626" s="2580"/>
      <c r="AA626" s="2580"/>
      <c r="AB626" s="2580"/>
      <c r="AC626" s="2580"/>
      <c r="AD626" s="2580"/>
      <c r="AE626" s="2580"/>
      <c r="AF626" s="2581"/>
    </row>
    <row r="627" spans="2:32" s="2461" customFormat="1" x14ac:dyDescent="0.2">
      <c r="B627" s="2644" t="s">
        <v>5144</v>
      </c>
      <c r="C627" s="3432"/>
      <c r="D627" s="3674" t="s">
        <v>6387</v>
      </c>
      <c r="E627" s="3674"/>
      <c r="F627" s="3674"/>
      <c r="G627" s="2580"/>
      <c r="H627" s="2580"/>
      <c r="I627" s="2580"/>
      <c r="J627" s="2580"/>
      <c r="K627" s="2580"/>
      <c r="L627" s="2580"/>
      <c r="M627" s="2580"/>
      <c r="N627" s="2580"/>
      <c r="O627" s="2580"/>
      <c r="P627" s="2580"/>
      <c r="Q627" s="2580"/>
      <c r="R627" s="2580"/>
      <c r="S627" s="2580"/>
      <c r="T627" s="2580"/>
      <c r="U627" s="2580"/>
      <c r="V627" s="2580"/>
      <c r="W627" s="2580"/>
      <c r="X627" s="2580"/>
      <c r="Y627" s="2580"/>
      <c r="Z627" s="2580"/>
      <c r="AA627" s="2580"/>
      <c r="AB627" s="2580"/>
      <c r="AC627" s="2580"/>
      <c r="AD627" s="2580"/>
      <c r="AE627" s="2580"/>
      <c r="AF627" s="2581"/>
    </row>
    <row r="628" spans="2:32" s="2461" customFormat="1" x14ac:dyDescent="0.2">
      <c r="B628" s="3675" t="s">
        <v>5127</v>
      </c>
      <c r="C628" s="3676"/>
      <c r="D628" s="4572">
        <v>41586</v>
      </c>
      <c r="E628" s="4572"/>
      <c r="F628" s="4572"/>
      <c r="G628" s="2642"/>
      <c r="H628" s="2580"/>
      <c r="I628" s="2580"/>
      <c r="J628" s="2580"/>
      <c r="K628" s="2580"/>
      <c r="L628" s="2580"/>
      <c r="M628" s="2580"/>
      <c r="N628" s="2580"/>
      <c r="O628" s="2580"/>
      <c r="P628" s="2580"/>
      <c r="Q628" s="2580"/>
      <c r="R628" s="2580"/>
      <c r="S628" s="2580"/>
      <c r="T628" s="2580"/>
      <c r="U628" s="2580"/>
      <c r="V628" s="2580"/>
      <c r="W628" s="2580"/>
      <c r="X628" s="2580"/>
      <c r="Y628" s="2580"/>
      <c r="Z628" s="2580"/>
      <c r="AA628" s="2580"/>
      <c r="AB628" s="2580"/>
      <c r="AC628" s="2580"/>
      <c r="AD628" s="2580"/>
      <c r="AE628" s="2580"/>
      <c r="AF628" s="2581"/>
    </row>
    <row r="629" spans="2:32" s="2461" customFormat="1" x14ac:dyDescent="0.2">
      <c r="B629" s="3620" t="s">
        <v>5125</v>
      </c>
      <c r="C629" s="3621"/>
      <c r="D629" s="4571">
        <v>41651</v>
      </c>
      <c r="E629" s="4571"/>
      <c r="F629" s="4571"/>
      <c r="G629" s="2580"/>
      <c r="H629" s="2580"/>
      <c r="I629" s="2580"/>
      <c r="J629" s="2580"/>
      <c r="K629" s="2580"/>
      <c r="L629" s="2580"/>
      <c r="M629" s="2580"/>
      <c r="N629" s="2580"/>
      <c r="O629" s="2580"/>
      <c r="P629" s="2580"/>
      <c r="Q629" s="2580"/>
      <c r="R629" s="2580"/>
      <c r="S629" s="2580"/>
      <c r="T629" s="2580"/>
      <c r="U629" s="2580"/>
      <c r="V629" s="2580"/>
      <c r="W629" s="2580"/>
      <c r="X629" s="2580"/>
      <c r="Y629" s="2580"/>
      <c r="Z629" s="2580"/>
      <c r="AA629" s="2580"/>
      <c r="AB629" s="2580"/>
      <c r="AC629" s="2580"/>
      <c r="AD629" s="2580"/>
      <c r="AE629" s="2580"/>
      <c r="AF629" s="2581"/>
    </row>
    <row r="630" spans="2:32" s="2461" customFormat="1" ht="12.75" customHeight="1" thickBot="1" x14ac:dyDescent="0.25">
      <c r="B630" s="3431"/>
      <c r="C630" s="3432"/>
      <c r="D630" s="3432"/>
      <c r="E630" s="3432"/>
      <c r="F630" s="3432"/>
      <c r="G630" s="2580"/>
      <c r="H630" s="2580"/>
      <c r="I630" s="2580"/>
      <c r="J630" s="2580"/>
      <c r="K630" s="2580"/>
      <c r="L630" s="2580"/>
      <c r="M630" s="2580"/>
      <c r="N630" s="2580"/>
      <c r="O630" s="2580"/>
      <c r="P630" s="2580"/>
      <c r="Q630" s="2580"/>
      <c r="R630" s="2580"/>
      <c r="S630" s="2580"/>
      <c r="T630" s="2580"/>
      <c r="U630" s="2580"/>
      <c r="V630" s="2580"/>
      <c r="W630" s="2580"/>
      <c r="X630" s="2580"/>
      <c r="Y630" s="2580"/>
      <c r="Z630" s="2580"/>
      <c r="AA630" s="2580"/>
      <c r="AB630" s="2580"/>
      <c r="AC630" s="2580"/>
      <c r="AD630" s="2580"/>
      <c r="AE630" s="2580"/>
      <c r="AF630" s="2581"/>
    </row>
    <row r="631" spans="2:32" s="2461" customFormat="1" ht="125.25" customHeight="1" thickBot="1" x14ac:dyDescent="0.25">
      <c r="B631" s="3633" t="s">
        <v>5126</v>
      </c>
      <c r="C631" s="3677"/>
      <c r="D631" s="3623" t="s">
        <v>6388</v>
      </c>
      <c r="E631" s="3624"/>
      <c r="F631" s="3624"/>
      <c r="G631" s="3624"/>
      <c r="H631" s="3624"/>
      <c r="I631" s="3624"/>
      <c r="J631" s="3624"/>
      <c r="K631" s="3624"/>
      <c r="L631" s="3624"/>
      <c r="M631" s="3624"/>
      <c r="N631" s="3624"/>
      <c r="O631" s="3624"/>
      <c r="P631" s="3624"/>
      <c r="Q631" s="3625"/>
      <c r="R631" s="2580"/>
      <c r="S631" s="2580"/>
      <c r="T631" s="2580"/>
      <c r="U631" s="2580"/>
      <c r="V631" s="2580"/>
      <c r="W631" s="2580"/>
      <c r="X631" s="2580"/>
      <c r="Y631" s="2580"/>
      <c r="Z631" s="2580"/>
      <c r="AA631" s="2580"/>
      <c r="AB631" s="2580"/>
      <c r="AC631" s="2580"/>
      <c r="AD631" s="2580"/>
      <c r="AE631" s="2580"/>
      <c r="AF631" s="2581"/>
    </row>
    <row r="632" spans="2:32" s="2461" customFormat="1" ht="13.5" thickBot="1" x14ac:dyDescent="0.25">
      <c r="B632" s="3431"/>
      <c r="C632" s="3432"/>
      <c r="D632" s="3432"/>
      <c r="E632" s="3432"/>
      <c r="F632" s="3432"/>
      <c r="G632" s="2580"/>
      <c r="H632" s="2580"/>
      <c r="I632" s="2580"/>
      <c r="J632" s="2580"/>
      <c r="K632" s="2580"/>
      <c r="L632" s="2580"/>
      <c r="M632" s="2580"/>
      <c r="N632" s="2580"/>
      <c r="O632" s="2580"/>
      <c r="P632" s="2580"/>
      <c r="Q632" s="2580"/>
      <c r="R632" s="2646"/>
      <c r="S632" s="2580"/>
      <c r="T632" s="2580"/>
      <c r="U632" s="2580"/>
      <c r="V632" s="2580"/>
      <c r="W632" s="2580"/>
      <c r="X632" s="2580"/>
      <c r="Y632" s="2580"/>
      <c r="Z632" s="2580"/>
      <c r="AA632" s="2580"/>
      <c r="AB632" s="2580"/>
      <c r="AC632" s="2580"/>
      <c r="AD632" s="2580"/>
      <c r="AE632" s="2580"/>
      <c r="AF632" s="2581"/>
    </row>
    <row r="633" spans="2:32" s="2461" customFormat="1" ht="13.5" customHeight="1" thickBot="1" x14ac:dyDescent="0.25">
      <c r="B633" s="3678" t="s">
        <v>5128</v>
      </c>
      <c r="C633" s="3679"/>
      <c r="D633" s="3630" t="s">
        <v>5129</v>
      </c>
      <c r="E633" s="3682" t="s">
        <v>224</v>
      </c>
      <c r="F633" s="3683"/>
      <c r="G633" s="3683"/>
      <c r="H633" s="3683"/>
      <c r="I633" s="3683"/>
      <c r="J633" s="3683"/>
      <c r="K633" s="3683"/>
      <c r="L633" s="3683"/>
      <c r="M633" s="3683"/>
      <c r="N633" s="3683"/>
      <c r="O633" s="3683"/>
      <c r="P633" s="3684"/>
      <c r="Q633" s="3685" t="s">
        <v>340</v>
      </c>
      <c r="R633" s="3686"/>
      <c r="S633" s="3687"/>
      <c r="T633" s="3687"/>
      <c r="U633" s="3687"/>
      <c r="V633" s="3687"/>
      <c r="W633" s="3687"/>
      <c r="X633" s="3687"/>
      <c r="Y633" s="3688"/>
      <c r="Z633" s="3685" t="s">
        <v>225</v>
      </c>
      <c r="AA633" s="3687"/>
      <c r="AB633" s="3688"/>
      <c r="AC633" s="3689" t="s">
        <v>5048</v>
      </c>
      <c r="AD633" s="3690"/>
      <c r="AE633" s="3691"/>
      <c r="AF633" s="2581"/>
    </row>
    <row r="634" spans="2:32" s="2461" customFormat="1" ht="13.5" thickBot="1" x14ac:dyDescent="0.25">
      <c r="B634" s="3680"/>
      <c r="C634" s="3681"/>
      <c r="D634" s="3630"/>
      <c r="E634" s="3630" t="s">
        <v>5066</v>
      </c>
      <c r="F634" s="3630" t="s">
        <v>5067</v>
      </c>
      <c r="G634" s="3631" t="s">
        <v>5069</v>
      </c>
      <c r="H634" s="3631" t="s">
        <v>5130</v>
      </c>
      <c r="I634" s="3671" t="s">
        <v>5131</v>
      </c>
      <c r="J634" s="3671" t="s">
        <v>5132</v>
      </c>
      <c r="K634" s="3671" t="s">
        <v>5072</v>
      </c>
      <c r="L634" s="3671"/>
      <c r="M634" s="3671" t="s">
        <v>5133</v>
      </c>
      <c r="N634" s="3671" t="s">
        <v>5134</v>
      </c>
      <c r="O634" s="3671" t="s">
        <v>5135</v>
      </c>
      <c r="P634" s="3671" t="s">
        <v>5136</v>
      </c>
      <c r="Q634" s="3627" t="s">
        <v>5078</v>
      </c>
      <c r="R634" s="3627" t="s">
        <v>5079</v>
      </c>
      <c r="S634" s="3627" t="s">
        <v>5080</v>
      </c>
      <c r="T634" s="3627" t="s">
        <v>5137</v>
      </c>
      <c r="U634" s="3627" t="s">
        <v>5138</v>
      </c>
      <c r="V634" s="3627" t="s">
        <v>5083</v>
      </c>
      <c r="W634" s="3627" t="s">
        <v>5085</v>
      </c>
      <c r="X634" s="3631" t="s">
        <v>5139</v>
      </c>
      <c r="Y634" s="3631" t="s">
        <v>5140</v>
      </c>
      <c r="Z634" s="3627" t="s">
        <v>5141</v>
      </c>
      <c r="AA634" s="3627" t="s">
        <v>5142</v>
      </c>
      <c r="AB634" s="3627" t="s">
        <v>5143</v>
      </c>
      <c r="AC634" s="3627" t="s">
        <v>1162</v>
      </c>
      <c r="AD634" s="3627" t="s">
        <v>5049</v>
      </c>
      <c r="AE634" s="3627" t="s">
        <v>5050</v>
      </c>
      <c r="AF634" s="2581"/>
    </row>
    <row r="635" spans="2:32" s="2461" customFormat="1" ht="13.5" customHeight="1" thickBot="1" x14ac:dyDescent="0.25">
      <c r="B635" s="3680"/>
      <c r="C635" s="3681"/>
      <c r="D635" s="3627"/>
      <c r="E635" s="3627"/>
      <c r="F635" s="3627"/>
      <c r="G635" s="3632"/>
      <c r="H635" s="3632"/>
      <c r="I635" s="3631"/>
      <c r="J635" s="3631"/>
      <c r="K635" s="3434" t="s">
        <v>5092</v>
      </c>
      <c r="L635" s="3435" t="s">
        <v>2809</v>
      </c>
      <c r="M635" s="3631"/>
      <c r="N635" s="3631"/>
      <c r="O635" s="3631"/>
      <c r="P635" s="3631"/>
      <c r="Q635" s="3628"/>
      <c r="R635" s="3628"/>
      <c r="S635" s="3628"/>
      <c r="T635" s="3628"/>
      <c r="U635" s="3628"/>
      <c r="V635" s="3628"/>
      <c r="W635" s="3628"/>
      <c r="X635" s="3632"/>
      <c r="Y635" s="3632"/>
      <c r="Z635" s="3628"/>
      <c r="AA635" s="3628"/>
      <c r="AB635" s="3628"/>
      <c r="AC635" s="3628"/>
      <c r="AD635" s="3628"/>
      <c r="AE635" s="3628"/>
      <c r="AF635" s="2581"/>
    </row>
    <row r="636" spans="2:32" s="2461" customFormat="1" ht="13.5" customHeight="1" thickBot="1" x14ac:dyDescent="0.25">
      <c r="B636" s="4585" t="s">
        <v>6387</v>
      </c>
      <c r="C636" s="4586"/>
      <c r="D636" s="3288" t="s">
        <v>1545</v>
      </c>
      <c r="E636" s="3037"/>
      <c r="F636" s="3179"/>
      <c r="G636" s="2972"/>
      <c r="H636" s="2972"/>
      <c r="I636" s="3037"/>
      <c r="J636" s="3037"/>
      <c r="K636" s="3179"/>
      <c r="L636" s="2972"/>
      <c r="M636" s="3037"/>
      <c r="N636" s="3037"/>
      <c r="O636" s="3037"/>
      <c r="P636" s="3037"/>
      <c r="Q636" s="3037"/>
      <c r="R636" s="3179"/>
      <c r="S636" s="3179"/>
      <c r="T636" s="3037"/>
      <c r="U636" s="3037"/>
      <c r="V636" s="3179"/>
      <c r="W636" s="3179"/>
      <c r="X636" s="3037"/>
      <c r="Y636" s="3037"/>
      <c r="Z636" s="3179"/>
      <c r="AA636" s="3037"/>
      <c r="AB636" s="3037"/>
      <c r="AC636" s="3004"/>
      <c r="AD636" s="3004"/>
      <c r="AE636" s="3005"/>
      <c r="AF636" s="2581"/>
    </row>
    <row r="637" spans="2:32" s="2461" customFormat="1" x14ac:dyDescent="0.2">
      <c r="B637" s="2645"/>
      <c r="C637" s="2575"/>
      <c r="D637" s="2575"/>
      <c r="E637" s="2575"/>
      <c r="F637" s="2575"/>
      <c r="G637" s="2576"/>
      <c r="H637" s="2576"/>
      <c r="I637" s="2576"/>
      <c r="J637" s="2576"/>
      <c r="K637" s="2575"/>
      <c r="L637" s="2576"/>
      <c r="M637" s="2576"/>
      <c r="N637" s="2576"/>
      <c r="O637" s="2576"/>
      <c r="P637" s="2576"/>
      <c r="Q637" s="2642"/>
      <c r="R637" s="2642"/>
      <c r="S637" s="2642"/>
      <c r="T637" s="2642"/>
      <c r="U637" s="2642"/>
      <c r="V637" s="2642"/>
      <c r="W637" s="2642"/>
      <c r="X637" s="2642"/>
      <c r="Y637" s="2642"/>
      <c r="Z637" s="2642"/>
      <c r="AA637" s="2642"/>
      <c r="AB637" s="2642"/>
      <c r="AC637" s="2642"/>
      <c r="AD637" s="2642"/>
      <c r="AE637" s="2642"/>
      <c r="AF637" s="2581"/>
    </row>
    <row r="638" spans="2:32" s="2461" customFormat="1" x14ac:dyDescent="0.2">
      <c r="B638" s="3661" t="s">
        <v>5051</v>
      </c>
      <c r="C638" s="3662"/>
      <c r="D638" s="3663" t="s">
        <v>5147</v>
      </c>
      <c r="E638" s="3663"/>
      <c r="F638" s="3663"/>
      <c r="G638" s="3663"/>
      <c r="H638" s="3663"/>
      <c r="I638" s="2643"/>
      <c r="J638" s="2643"/>
      <c r="K638" s="2643"/>
      <c r="L638" s="2643"/>
      <c r="M638" s="2643"/>
      <c r="N638" s="2643"/>
      <c r="O638" s="2643"/>
      <c r="P638" s="2643"/>
      <c r="Q638" s="2642"/>
      <c r="R638" s="2642"/>
      <c r="S638" s="2642"/>
      <c r="T638" s="2642"/>
      <c r="U638" s="2642"/>
      <c r="V638" s="2642"/>
      <c r="W638" s="2642"/>
      <c r="X638" s="2642"/>
      <c r="Y638" s="2642"/>
      <c r="Z638" s="2642"/>
      <c r="AA638" s="2642"/>
      <c r="AB638" s="2642"/>
      <c r="AC638" s="2642"/>
      <c r="AD638" s="2642"/>
      <c r="AE638" s="2642"/>
      <c r="AF638" s="2581"/>
    </row>
    <row r="639" spans="2:32" s="2461" customFormat="1" x14ac:dyDescent="0.2">
      <c r="B639" s="3661" t="s">
        <v>5052</v>
      </c>
      <c r="C639" s="3662"/>
      <c r="D639" s="3663" t="s">
        <v>5147</v>
      </c>
      <c r="E639" s="3663"/>
      <c r="F639" s="3663"/>
      <c r="G639" s="3663"/>
      <c r="H639" s="3663"/>
      <c r="I639" s="2643"/>
      <c r="J639" s="2643"/>
      <c r="K639" s="2643"/>
      <c r="L639" s="2643"/>
      <c r="M639" s="2643"/>
      <c r="N639" s="2643"/>
      <c r="O639" s="2643"/>
      <c r="P639" s="2643"/>
      <c r="Q639" s="2642"/>
      <c r="R639" s="2642"/>
      <c r="S639" s="2642"/>
      <c r="T639" s="2642"/>
      <c r="U639" s="2642"/>
      <c r="V639" s="2642"/>
      <c r="W639" s="2642"/>
      <c r="X639" s="2642"/>
      <c r="Y639" s="2642"/>
      <c r="Z639" s="2642"/>
      <c r="AA639" s="2642"/>
      <c r="AB639" s="2642"/>
      <c r="AC639" s="2642"/>
      <c r="AD639" s="2642"/>
      <c r="AE639" s="2642"/>
      <c r="AF639" s="2581"/>
    </row>
    <row r="640" spans="2:32" s="2461" customFormat="1" ht="13.5" thickBot="1" x14ac:dyDescent="0.25">
      <c r="B640" s="3436"/>
      <c r="C640" s="3433"/>
      <c r="D640" s="3433"/>
      <c r="E640" s="3433"/>
      <c r="F640" s="3433"/>
      <c r="G640" s="2646"/>
      <c r="H640" s="2646"/>
      <c r="I640" s="2646"/>
      <c r="J640" s="2646"/>
      <c r="K640" s="2646"/>
      <c r="L640" s="2646"/>
      <c r="M640" s="2646"/>
      <c r="N640" s="2646"/>
      <c r="O640" s="2646"/>
      <c r="P640" s="2646"/>
      <c r="Q640" s="2646"/>
      <c r="R640" s="2646"/>
      <c r="S640" s="2646"/>
      <c r="T640" s="2646"/>
      <c r="U640" s="2646"/>
      <c r="V640" s="2646"/>
      <c r="W640" s="2646"/>
      <c r="X640" s="2646"/>
      <c r="Y640" s="2646"/>
      <c r="Z640" s="2646"/>
      <c r="AA640" s="2646"/>
      <c r="AB640" s="2646"/>
      <c r="AC640" s="2646"/>
      <c r="AD640" s="2646"/>
      <c r="AE640" s="2646"/>
      <c r="AF640" s="2586"/>
    </row>
    <row r="641" spans="2:32" s="2461" customFormat="1" x14ac:dyDescent="0.2">
      <c r="B641" s="4587" t="str">
        <f>+B623</f>
        <v>.</v>
      </c>
      <c r="C641" s="4587"/>
      <c r="I641" s="2888"/>
    </row>
    <row r="642" spans="2:32" s="2461" customFormat="1" ht="13.5" thickBot="1" x14ac:dyDescent="0.25">
      <c r="I642" s="2888"/>
    </row>
    <row r="643" spans="2:32" s="2461" customFormat="1" ht="20.25" x14ac:dyDescent="0.2">
      <c r="B643" s="3616" t="s">
        <v>5124</v>
      </c>
      <c r="C643" s="3617"/>
      <c r="D643" s="3617"/>
      <c r="E643" s="3617"/>
      <c r="F643" s="3617"/>
      <c r="G643" s="3617"/>
      <c r="H643" s="3617"/>
      <c r="I643" s="3617"/>
      <c r="J643" s="3617"/>
      <c r="K643" s="3617"/>
      <c r="L643" s="3617"/>
      <c r="M643" s="3617"/>
      <c r="N643" s="3617"/>
      <c r="O643" s="3617"/>
      <c r="P643" s="3617"/>
      <c r="Q643" s="3617"/>
      <c r="R643" s="3617"/>
      <c r="S643" s="3617"/>
      <c r="T643" s="3617"/>
      <c r="U643" s="3617"/>
      <c r="V643" s="3617"/>
      <c r="W643" s="3617"/>
      <c r="X643" s="3617"/>
      <c r="Y643" s="3617"/>
      <c r="Z643" s="3617"/>
      <c r="AA643" s="3617"/>
      <c r="AB643" s="3617"/>
      <c r="AC643" s="3617"/>
      <c r="AD643" s="3617"/>
      <c r="AE643" s="3617"/>
      <c r="AF643" s="3618"/>
    </row>
    <row r="644" spans="2:32" s="2461" customFormat="1" x14ac:dyDescent="0.2">
      <c r="B644" s="3431"/>
      <c r="C644" s="3432"/>
      <c r="D644" s="3432"/>
      <c r="E644" s="3432"/>
      <c r="F644" s="3432"/>
      <c r="G644" s="2580"/>
      <c r="H644" s="2580"/>
      <c r="I644" s="2580"/>
      <c r="J644" s="2580"/>
      <c r="K644" s="2580"/>
      <c r="L644" s="2580"/>
      <c r="M644" s="2580"/>
      <c r="N644" s="2580"/>
      <c r="O644" s="2580"/>
      <c r="P644" s="2580"/>
      <c r="Q644" s="2580"/>
      <c r="R644" s="2580"/>
      <c r="S644" s="2580"/>
      <c r="T644" s="2580"/>
      <c r="U644" s="2580"/>
      <c r="V644" s="2580"/>
      <c r="W644" s="2580"/>
      <c r="X644" s="2580"/>
      <c r="Y644" s="2580"/>
      <c r="Z644" s="2580"/>
      <c r="AA644" s="2580"/>
      <c r="AB644" s="2580"/>
      <c r="AC644" s="2580"/>
      <c r="AD644" s="2580"/>
      <c r="AE644" s="2580"/>
      <c r="AF644" s="2581"/>
    </row>
    <row r="645" spans="2:32" s="2461" customFormat="1" ht="26.25" customHeight="1" x14ac:dyDescent="0.2">
      <c r="B645" s="2644" t="s">
        <v>5144</v>
      </c>
      <c r="C645" s="3432"/>
      <c r="D645" s="3674" t="s">
        <v>6057</v>
      </c>
      <c r="E645" s="3674"/>
      <c r="F645" s="3674"/>
      <c r="G645" s="2580"/>
      <c r="H645" s="2580"/>
      <c r="I645" s="2580"/>
      <c r="J645" s="2580"/>
      <c r="K645" s="2580"/>
      <c r="L645" s="2580"/>
      <c r="M645" s="2580"/>
      <c r="N645" s="2580"/>
      <c r="O645" s="2580"/>
      <c r="P645" s="2580"/>
      <c r="Q645" s="2580"/>
      <c r="R645" s="2580"/>
      <c r="S645" s="2580"/>
      <c r="T645" s="2580"/>
      <c r="U645" s="2580"/>
      <c r="V645" s="2580"/>
      <c r="W645" s="2580"/>
      <c r="X645" s="2580"/>
      <c r="Y645" s="2580"/>
      <c r="Z645" s="2580"/>
      <c r="AA645" s="2580"/>
      <c r="AB645" s="2580"/>
      <c r="AC645" s="2580"/>
      <c r="AD645" s="2580"/>
      <c r="AE645" s="2580"/>
      <c r="AF645" s="2581"/>
    </row>
    <row r="646" spans="2:32" s="2461" customFormat="1" x14ac:dyDescent="0.2">
      <c r="B646" s="3675" t="s">
        <v>5127</v>
      </c>
      <c r="C646" s="3676"/>
      <c r="D646" s="4572">
        <v>41586</v>
      </c>
      <c r="E646" s="4572"/>
      <c r="F646" s="4572"/>
      <c r="G646" s="2642"/>
      <c r="H646" s="2580"/>
      <c r="I646" s="2580"/>
      <c r="J646" s="2580"/>
      <c r="K646" s="2580"/>
      <c r="L646" s="2580"/>
      <c r="M646" s="2580"/>
      <c r="N646" s="2580"/>
      <c r="O646" s="2580"/>
      <c r="P646" s="2580"/>
      <c r="Q646" s="2580"/>
      <c r="R646" s="2580"/>
      <c r="S646" s="2580"/>
      <c r="T646" s="2580"/>
      <c r="U646" s="2580"/>
      <c r="V646" s="2580"/>
      <c r="W646" s="2580"/>
      <c r="X646" s="2580"/>
      <c r="Y646" s="2580"/>
      <c r="Z646" s="2580"/>
      <c r="AA646" s="2580"/>
      <c r="AB646" s="2580"/>
      <c r="AC646" s="2580"/>
      <c r="AD646" s="2580"/>
      <c r="AE646" s="2580"/>
      <c r="AF646" s="2581"/>
    </row>
    <row r="647" spans="2:32" s="2461" customFormat="1" ht="12.75" customHeight="1" x14ac:dyDescent="0.2">
      <c r="B647" s="3620" t="s">
        <v>5125</v>
      </c>
      <c r="C647" s="3621"/>
      <c r="D647" s="4571">
        <v>41651</v>
      </c>
      <c r="E647" s="4571"/>
      <c r="F647" s="4571"/>
      <c r="G647" s="2580"/>
      <c r="H647" s="2580"/>
      <c r="I647" s="2580"/>
      <c r="J647" s="2580"/>
      <c r="K647" s="2580"/>
      <c r="L647" s="2580"/>
      <c r="M647" s="2580"/>
      <c r="N647" s="2580"/>
      <c r="O647" s="2580"/>
      <c r="P647" s="2580"/>
      <c r="Q647" s="2580"/>
      <c r="R647" s="2580"/>
      <c r="S647" s="2580"/>
      <c r="T647" s="2580"/>
      <c r="U647" s="2580"/>
      <c r="V647" s="2580"/>
      <c r="W647" s="2580"/>
      <c r="X647" s="2580"/>
      <c r="Y647" s="2580"/>
      <c r="Z647" s="2580"/>
      <c r="AA647" s="2580"/>
      <c r="AB647" s="2580"/>
      <c r="AC647" s="2580"/>
      <c r="AD647" s="2580"/>
      <c r="AE647" s="2580"/>
      <c r="AF647" s="2581"/>
    </row>
    <row r="648" spans="2:32" s="2461" customFormat="1" ht="12.75" customHeight="1" thickBot="1" x14ac:dyDescent="0.25">
      <c r="B648" s="3431"/>
      <c r="C648" s="3432"/>
      <c r="D648" s="3432"/>
      <c r="E648" s="3432"/>
      <c r="F648" s="3432"/>
      <c r="G648" s="2580"/>
      <c r="H648" s="2580"/>
      <c r="I648" s="2580"/>
      <c r="J648" s="2580"/>
      <c r="K648" s="2580"/>
      <c r="L648" s="2580"/>
      <c r="M648" s="2580"/>
      <c r="N648" s="2580"/>
      <c r="O648" s="2580"/>
      <c r="P648" s="2580"/>
      <c r="Q648" s="2580"/>
      <c r="R648" s="2580"/>
      <c r="S648" s="2580"/>
      <c r="T648" s="2580"/>
      <c r="U648" s="2580"/>
      <c r="V648" s="2580"/>
      <c r="W648" s="2580"/>
      <c r="X648" s="2580"/>
      <c r="Y648" s="2580"/>
      <c r="Z648" s="2580"/>
      <c r="AA648" s="2580"/>
      <c r="AB648" s="2580"/>
      <c r="AC648" s="2580"/>
      <c r="AD648" s="2580"/>
      <c r="AE648" s="2580"/>
      <c r="AF648" s="2581"/>
    </row>
    <row r="649" spans="2:32" s="2461" customFormat="1" ht="151.5" customHeight="1" thickBot="1" x14ac:dyDescent="0.25">
      <c r="B649" s="3633" t="s">
        <v>5126</v>
      </c>
      <c r="C649" s="3677"/>
      <c r="D649" s="3623" t="s">
        <v>6386</v>
      </c>
      <c r="E649" s="3624"/>
      <c r="F649" s="3624"/>
      <c r="G649" s="3624"/>
      <c r="H649" s="3624"/>
      <c r="I649" s="3624"/>
      <c r="J649" s="3624"/>
      <c r="K649" s="3624"/>
      <c r="L649" s="3624"/>
      <c r="M649" s="3624"/>
      <c r="N649" s="3624"/>
      <c r="O649" s="3624"/>
      <c r="P649" s="3624"/>
      <c r="Q649" s="3625"/>
      <c r="R649" s="2580"/>
      <c r="S649" s="2580"/>
      <c r="T649" s="2580"/>
      <c r="U649" s="2580"/>
      <c r="V649" s="2580"/>
      <c r="W649" s="2580"/>
      <c r="X649" s="2580"/>
      <c r="Y649" s="2580"/>
      <c r="Z649" s="2580"/>
      <c r="AA649" s="2580"/>
      <c r="AB649" s="2580"/>
      <c r="AC649" s="2580"/>
      <c r="AD649" s="2580"/>
      <c r="AE649" s="2580"/>
      <c r="AF649" s="2581"/>
    </row>
    <row r="650" spans="2:32" s="2461" customFormat="1" ht="13.5" customHeight="1" thickBot="1" x14ac:dyDescent="0.25">
      <c r="B650" s="3431"/>
      <c r="C650" s="3432"/>
      <c r="D650" s="3432"/>
      <c r="E650" s="3432"/>
      <c r="F650" s="3432"/>
      <c r="G650" s="2580"/>
      <c r="H650" s="2580"/>
      <c r="I650" s="2580"/>
      <c r="J650" s="2580"/>
      <c r="K650" s="2580"/>
      <c r="L650" s="2580"/>
      <c r="M650" s="2580"/>
      <c r="N650" s="2580"/>
      <c r="O650" s="2580"/>
      <c r="P650" s="2580"/>
      <c r="Q650" s="2580"/>
      <c r="R650" s="2646"/>
      <c r="S650" s="2580"/>
      <c r="T650" s="2580"/>
      <c r="U650" s="2580"/>
      <c r="V650" s="2580"/>
      <c r="W650" s="2580"/>
      <c r="X650" s="2580"/>
      <c r="Y650" s="2580"/>
      <c r="Z650" s="2580"/>
      <c r="AA650" s="2580"/>
      <c r="AB650" s="2580"/>
      <c r="AC650" s="2580"/>
      <c r="AD650" s="2580"/>
      <c r="AE650" s="2580"/>
      <c r="AF650" s="2581"/>
    </row>
    <row r="651" spans="2:32" s="2461" customFormat="1" ht="13.5" thickBot="1" x14ac:dyDescent="0.25">
      <c r="B651" s="3678" t="s">
        <v>5128</v>
      </c>
      <c r="C651" s="3679"/>
      <c r="D651" s="3630" t="s">
        <v>5129</v>
      </c>
      <c r="E651" s="3682" t="s">
        <v>224</v>
      </c>
      <c r="F651" s="3683"/>
      <c r="G651" s="3683"/>
      <c r="H651" s="3683"/>
      <c r="I651" s="3683"/>
      <c r="J651" s="3683"/>
      <c r="K651" s="3683"/>
      <c r="L651" s="3683"/>
      <c r="M651" s="3683"/>
      <c r="N651" s="3683"/>
      <c r="O651" s="3683"/>
      <c r="P651" s="3684"/>
      <c r="Q651" s="3685" t="s">
        <v>340</v>
      </c>
      <c r="R651" s="3686"/>
      <c r="S651" s="3687"/>
      <c r="T651" s="3687"/>
      <c r="U651" s="3687"/>
      <c r="V651" s="3687"/>
      <c r="W651" s="3687"/>
      <c r="X651" s="3687"/>
      <c r="Y651" s="3688"/>
      <c r="Z651" s="3685" t="s">
        <v>225</v>
      </c>
      <c r="AA651" s="3687"/>
      <c r="AB651" s="3688"/>
      <c r="AC651" s="3689" t="s">
        <v>5048</v>
      </c>
      <c r="AD651" s="3690"/>
      <c r="AE651" s="3691"/>
      <c r="AF651" s="2581"/>
    </row>
    <row r="652" spans="2:32" s="2461" customFormat="1" ht="13.5" customHeight="1" thickBot="1" x14ac:dyDescent="0.25">
      <c r="B652" s="3680"/>
      <c r="C652" s="3681"/>
      <c r="D652" s="3630"/>
      <c r="E652" s="3630" t="s">
        <v>5066</v>
      </c>
      <c r="F652" s="3630" t="s">
        <v>5067</v>
      </c>
      <c r="G652" s="3631" t="s">
        <v>5069</v>
      </c>
      <c r="H652" s="3631" t="s">
        <v>5130</v>
      </c>
      <c r="I652" s="3671" t="s">
        <v>5131</v>
      </c>
      <c r="J652" s="3671" t="s">
        <v>5132</v>
      </c>
      <c r="K652" s="3671" t="s">
        <v>5072</v>
      </c>
      <c r="L652" s="3671"/>
      <c r="M652" s="3671" t="s">
        <v>5133</v>
      </c>
      <c r="N652" s="3671" t="s">
        <v>5134</v>
      </c>
      <c r="O652" s="3671" t="s">
        <v>5135</v>
      </c>
      <c r="P652" s="3671" t="s">
        <v>5136</v>
      </c>
      <c r="Q652" s="3627" t="s">
        <v>5078</v>
      </c>
      <c r="R652" s="3627" t="s">
        <v>5079</v>
      </c>
      <c r="S652" s="3627" t="s">
        <v>5080</v>
      </c>
      <c r="T652" s="3627" t="s">
        <v>5137</v>
      </c>
      <c r="U652" s="3627" t="s">
        <v>5138</v>
      </c>
      <c r="V652" s="3627" t="s">
        <v>5083</v>
      </c>
      <c r="W652" s="3627" t="s">
        <v>5085</v>
      </c>
      <c r="X652" s="3631" t="s">
        <v>5139</v>
      </c>
      <c r="Y652" s="3631" t="s">
        <v>5140</v>
      </c>
      <c r="Z652" s="3627" t="s">
        <v>5141</v>
      </c>
      <c r="AA652" s="3627" t="s">
        <v>5142</v>
      </c>
      <c r="AB652" s="3627" t="s">
        <v>5143</v>
      </c>
      <c r="AC652" s="3627" t="s">
        <v>1162</v>
      </c>
      <c r="AD652" s="3627" t="s">
        <v>5049</v>
      </c>
      <c r="AE652" s="3627" t="s">
        <v>5050</v>
      </c>
      <c r="AF652" s="2581"/>
    </row>
    <row r="653" spans="2:32" s="2461" customFormat="1" ht="13.5" customHeight="1" thickBot="1" x14ac:dyDescent="0.25">
      <c r="B653" s="3680"/>
      <c r="C653" s="3681"/>
      <c r="D653" s="3627"/>
      <c r="E653" s="3627"/>
      <c r="F653" s="3627"/>
      <c r="G653" s="3632"/>
      <c r="H653" s="3632"/>
      <c r="I653" s="3631"/>
      <c r="J653" s="3631"/>
      <c r="K653" s="3434" t="s">
        <v>5092</v>
      </c>
      <c r="L653" s="3435" t="s">
        <v>2809</v>
      </c>
      <c r="M653" s="3631"/>
      <c r="N653" s="3631"/>
      <c r="O653" s="3631"/>
      <c r="P653" s="3631"/>
      <c r="Q653" s="3628"/>
      <c r="R653" s="3628"/>
      <c r="S653" s="3628"/>
      <c r="T653" s="3628"/>
      <c r="U653" s="3628"/>
      <c r="V653" s="3628"/>
      <c r="W653" s="3628"/>
      <c r="X653" s="3632"/>
      <c r="Y653" s="3632"/>
      <c r="Z653" s="3628"/>
      <c r="AA653" s="3628"/>
      <c r="AB653" s="3628"/>
      <c r="AC653" s="3628"/>
      <c r="AD653" s="3628"/>
      <c r="AE653" s="3628"/>
      <c r="AF653" s="2581"/>
    </row>
    <row r="654" spans="2:32" s="2461" customFormat="1" ht="13.5" thickBot="1" x14ac:dyDescent="0.25">
      <c r="B654" s="4588" t="s">
        <v>6057</v>
      </c>
      <c r="C654" s="4589"/>
      <c r="D654" s="3288" t="s">
        <v>1545</v>
      </c>
      <c r="E654" s="3037"/>
      <c r="F654" s="3179"/>
      <c r="G654" s="2972"/>
      <c r="H654" s="2972"/>
      <c r="I654" s="3037"/>
      <c r="J654" s="3037"/>
      <c r="K654" s="3179"/>
      <c r="L654" s="2972"/>
      <c r="M654" s="3037"/>
      <c r="N654" s="3037"/>
      <c r="O654" s="3037"/>
      <c r="P654" s="3037"/>
      <c r="Q654" s="3037"/>
      <c r="R654" s="3179"/>
      <c r="S654" s="3179"/>
      <c r="T654" s="3037"/>
      <c r="U654" s="3037"/>
      <c r="V654" s="3179"/>
      <c r="W654" s="3179"/>
      <c r="X654" s="3037"/>
      <c r="Y654" s="3037"/>
      <c r="Z654" s="3179"/>
      <c r="AA654" s="3037"/>
      <c r="AB654" s="3037"/>
      <c r="AC654" s="3004"/>
      <c r="AD654" s="3004"/>
      <c r="AE654" s="3005"/>
      <c r="AF654" s="2581"/>
    </row>
    <row r="655" spans="2:32" s="2461" customFormat="1" x14ac:dyDescent="0.2">
      <c r="B655" s="2645"/>
      <c r="C655" s="2575"/>
      <c r="D655" s="2575"/>
      <c r="E655" s="2575"/>
      <c r="F655" s="2575"/>
      <c r="G655" s="2576"/>
      <c r="H655" s="2576"/>
      <c r="I655" s="2576"/>
      <c r="J655" s="2576"/>
      <c r="K655" s="2575"/>
      <c r="L655" s="2576"/>
      <c r="M655" s="2576"/>
      <c r="N655" s="2576"/>
      <c r="O655" s="2576"/>
      <c r="P655" s="2576"/>
      <c r="Q655" s="2642"/>
      <c r="R655" s="2642"/>
      <c r="S655" s="2642"/>
      <c r="T655" s="2642"/>
      <c r="U655" s="2642"/>
      <c r="V655" s="2642"/>
      <c r="W655" s="2642"/>
      <c r="X655" s="2642"/>
      <c r="Y655" s="2642"/>
      <c r="Z655" s="2642"/>
      <c r="AA655" s="2642"/>
      <c r="AB655" s="2642"/>
      <c r="AC655" s="2642"/>
      <c r="AD655" s="2642"/>
      <c r="AE655" s="2642"/>
      <c r="AF655" s="2581"/>
    </row>
    <row r="656" spans="2:32" s="2461" customFormat="1" x14ac:dyDescent="0.2">
      <c r="B656" s="3661" t="s">
        <v>5051</v>
      </c>
      <c r="C656" s="3662"/>
      <c r="D656" s="3663" t="s">
        <v>1882</v>
      </c>
      <c r="E656" s="3663"/>
      <c r="F656" s="3663"/>
      <c r="G656" s="3663"/>
      <c r="H656" s="3663"/>
      <c r="I656" s="2643"/>
      <c r="J656" s="2643"/>
      <c r="K656" s="2643"/>
      <c r="L656" s="2643"/>
      <c r="M656" s="2643"/>
      <c r="N656" s="2643"/>
      <c r="O656" s="2643"/>
      <c r="P656" s="2643"/>
      <c r="Q656" s="2642"/>
      <c r="R656" s="2642"/>
      <c r="S656" s="2642"/>
      <c r="T656" s="2642"/>
      <c r="U656" s="2642"/>
      <c r="V656" s="2642"/>
      <c r="W656" s="2642"/>
      <c r="X656" s="2642"/>
      <c r="Y656" s="2642"/>
      <c r="Z656" s="2642"/>
      <c r="AA656" s="2642"/>
      <c r="AB656" s="2642"/>
      <c r="AC656" s="2642"/>
      <c r="AD656" s="2642"/>
      <c r="AE656" s="2642"/>
      <c r="AF656" s="2581"/>
    </row>
    <row r="657" spans="2:32" s="2461" customFormat="1" x14ac:dyDescent="0.2">
      <c r="B657" s="3661" t="s">
        <v>5052</v>
      </c>
      <c r="C657" s="3662"/>
      <c r="D657" s="3663" t="s">
        <v>1882</v>
      </c>
      <c r="E657" s="3663"/>
      <c r="F657" s="3663"/>
      <c r="G657" s="3663"/>
      <c r="H657" s="3663"/>
      <c r="I657" s="2643"/>
      <c r="J657" s="2643"/>
      <c r="K657" s="2643"/>
      <c r="L657" s="2643"/>
      <c r="M657" s="2643"/>
      <c r="N657" s="2643"/>
      <c r="O657" s="2643"/>
      <c r="P657" s="2643"/>
      <c r="Q657" s="2642"/>
      <c r="R657" s="2642"/>
      <c r="S657" s="2642"/>
      <c r="T657" s="2642"/>
      <c r="U657" s="2642"/>
      <c r="V657" s="2642"/>
      <c r="W657" s="2642"/>
      <c r="X657" s="2642"/>
      <c r="Y657" s="2642"/>
      <c r="Z657" s="2642"/>
      <c r="AA657" s="2642"/>
      <c r="AB657" s="2642"/>
      <c r="AC657" s="2642"/>
      <c r="AD657" s="2642"/>
      <c r="AE657" s="2642"/>
      <c r="AF657" s="2581"/>
    </row>
    <row r="658" spans="2:32" s="2461" customFormat="1" ht="13.5" thickBot="1" x14ac:dyDescent="0.25">
      <c r="B658" s="3436"/>
      <c r="C658" s="3433"/>
      <c r="D658" s="3433"/>
      <c r="E658" s="3433"/>
      <c r="F658" s="3433"/>
      <c r="G658" s="2646"/>
      <c r="H658" s="2646"/>
      <c r="I658" s="2646"/>
      <c r="J658" s="2646"/>
      <c r="K658" s="2646"/>
      <c r="L658" s="2646"/>
      <c r="M658" s="2646"/>
      <c r="N658" s="2646"/>
      <c r="O658" s="2646"/>
      <c r="P658" s="2646"/>
      <c r="Q658" s="2646"/>
      <c r="R658" s="2646"/>
      <c r="S658" s="2646"/>
      <c r="T658" s="2646"/>
      <c r="U658" s="2646"/>
      <c r="V658" s="2646"/>
      <c r="W658" s="2646"/>
      <c r="X658" s="2646"/>
      <c r="Y658" s="2646"/>
      <c r="Z658" s="2646"/>
      <c r="AA658" s="2646"/>
      <c r="AB658" s="2646"/>
      <c r="AC658" s="2646"/>
      <c r="AD658" s="2646"/>
      <c r="AE658" s="2646"/>
      <c r="AF658" s="2586"/>
    </row>
    <row r="659" spans="2:32" s="2461" customFormat="1" x14ac:dyDescent="0.2">
      <c r="B659" s="4587" t="str">
        <f>+B641</f>
        <v>.</v>
      </c>
      <c r="C659" s="4587"/>
      <c r="I659" s="2888"/>
    </row>
    <row r="660" spans="2:32" s="2461" customFormat="1" ht="13.5" thickBot="1" x14ac:dyDescent="0.25">
      <c r="I660" s="2888"/>
    </row>
    <row r="661" spans="2:32" s="2461" customFormat="1" ht="20.25" x14ac:dyDescent="0.2">
      <c r="B661" s="3616" t="s">
        <v>5124</v>
      </c>
      <c r="C661" s="3617"/>
      <c r="D661" s="3617"/>
      <c r="E661" s="3617"/>
      <c r="F661" s="3617"/>
      <c r="G661" s="3617"/>
      <c r="H661" s="3617"/>
      <c r="I661" s="3617"/>
      <c r="J661" s="3617"/>
      <c r="K661" s="3617"/>
      <c r="L661" s="3617"/>
      <c r="M661" s="3617"/>
      <c r="N661" s="3617"/>
      <c r="O661" s="3617"/>
      <c r="P661" s="3617"/>
      <c r="Q661" s="3617"/>
      <c r="R661" s="3617"/>
      <c r="S661" s="3617"/>
      <c r="T661" s="3617"/>
      <c r="U661" s="3617"/>
      <c r="V661" s="3617"/>
      <c r="W661" s="3617"/>
      <c r="X661" s="3617"/>
      <c r="Y661" s="3617"/>
      <c r="Z661" s="3617"/>
      <c r="AA661" s="3617"/>
      <c r="AB661" s="3617"/>
      <c r="AC661" s="3617"/>
      <c r="AD661" s="3617"/>
      <c r="AE661" s="3617"/>
      <c r="AF661" s="3618"/>
    </row>
    <row r="662" spans="2:32" s="2461" customFormat="1" x14ac:dyDescent="0.2">
      <c r="B662" s="3431"/>
      <c r="C662" s="3432"/>
      <c r="D662" s="3432"/>
      <c r="E662" s="3432"/>
      <c r="F662" s="3432"/>
      <c r="G662" s="2580"/>
      <c r="H662" s="2580"/>
      <c r="I662" s="2580"/>
      <c r="J662" s="2580"/>
      <c r="K662" s="2580"/>
      <c r="L662" s="2580"/>
      <c r="M662" s="2580"/>
      <c r="N662" s="2580"/>
      <c r="O662" s="2580"/>
      <c r="P662" s="2580"/>
      <c r="Q662" s="2580"/>
      <c r="R662" s="2580"/>
      <c r="S662" s="2580"/>
      <c r="T662" s="2580"/>
      <c r="U662" s="2580"/>
      <c r="V662" s="2580"/>
      <c r="W662" s="2580"/>
      <c r="X662" s="2580"/>
      <c r="Y662" s="2580"/>
      <c r="Z662" s="2580"/>
      <c r="AA662" s="2580"/>
      <c r="AB662" s="2580"/>
      <c r="AC662" s="2580"/>
      <c r="AD662" s="2580"/>
      <c r="AE662" s="2580"/>
      <c r="AF662" s="2581"/>
    </row>
    <row r="663" spans="2:32" s="2461" customFormat="1" x14ac:dyDescent="0.2">
      <c r="B663" s="2644" t="s">
        <v>5144</v>
      </c>
      <c r="C663" s="3432"/>
      <c r="D663" s="3674" t="s">
        <v>6382</v>
      </c>
      <c r="E663" s="3674"/>
      <c r="F663" s="3674"/>
      <c r="G663" s="2580"/>
      <c r="H663" s="2580"/>
      <c r="I663" s="2580"/>
      <c r="J663" s="2580"/>
      <c r="K663" s="2580"/>
      <c r="L663" s="2580"/>
      <c r="M663" s="2580"/>
      <c r="N663" s="2580"/>
      <c r="O663" s="2580"/>
      <c r="P663" s="2580"/>
      <c r="Q663" s="2580"/>
      <c r="R663" s="2580"/>
      <c r="S663" s="2580"/>
      <c r="T663" s="2580"/>
      <c r="U663" s="2580"/>
      <c r="V663" s="2580"/>
      <c r="W663" s="2580"/>
      <c r="X663" s="2580"/>
      <c r="Y663" s="2580"/>
      <c r="Z663" s="2580"/>
      <c r="AA663" s="2580"/>
      <c r="AB663" s="2580"/>
      <c r="AC663" s="2580"/>
      <c r="AD663" s="2580"/>
      <c r="AE663" s="2580"/>
      <c r="AF663" s="2581"/>
    </row>
    <row r="664" spans="2:32" s="2461" customFormat="1" x14ac:dyDescent="0.2">
      <c r="B664" s="3675" t="s">
        <v>5127</v>
      </c>
      <c r="C664" s="3676"/>
      <c r="D664" s="4572">
        <v>41586</v>
      </c>
      <c r="E664" s="4572"/>
      <c r="F664" s="4572"/>
      <c r="G664" s="2642"/>
      <c r="H664" s="2580"/>
      <c r="I664" s="2580"/>
      <c r="J664" s="2580"/>
      <c r="K664" s="2580"/>
      <c r="L664" s="2580"/>
      <c r="M664" s="2580"/>
      <c r="N664" s="2580"/>
      <c r="O664" s="2580"/>
      <c r="P664" s="2580"/>
      <c r="Q664" s="2580"/>
      <c r="R664" s="2580"/>
      <c r="S664" s="2580"/>
      <c r="T664" s="2580"/>
      <c r="U664" s="2580"/>
      <c r="V664" s="2580"/>
      <c r="W664" s="2580"/>
      <c r="X664" s="2580"/>
      <c r="Y664" s="2580"/>
      <c r="Z664" s="2580"/>
      <c r="AA664" s="2580"/>
      <c r="AB664" s="2580"/>
      <c r="AC664" s="2580"/>
      <c r="AD664" s="2580"/>
      <c r="AE664" s="2580"/>
      <c r="AF664" s="2581"/>
    </row>
    <row r="665" spans="2:32" s="2461" customFormat="1" x14ac:dyDescent="0.2">
      <c r="B665" s="3620" t="s">
        <v>5125</v>
      </c>
      <c r="C665" s="3621"/>
      <c r="D665" s="4571">
        <v>41651</v>
      </c>
      <c r="E665" s="4571"/>
      <c r="F665" s="4571"/>
      <c r="G665" s="2580"/>
      <c r="H665" s="2580"/>
      <c r="I665" s="2580"/>
      <c r="J665" s="2580"/>
      <c r="K665" s="2580"/>
      <c r="L665" s="2580"/>
      <c r="M665" s="2580"/>
      <c r="N665" s="2580"/>
      <c r="O665" s="2580"/>
      <c r="P665" s="2580"/>
      <c r="Q665" s="2580"/>
      <c r="R665" s="2580"/>
      <c r="S665" s="2580"/>
      <c r="T665" s="2580"/>
      <c r="U665" s="2580"/>
      <c r="V665" s="2580"/>
      <c r="W665" s="2580"/>
      <c r="X665" s="2580"/>
      <c r="Y665" s="2580"/>
      <c r="Z665" s="2580"/>
      <c r="AA665" s="2580"/>
      <c r="AB665" s="2580"/>
      <c r="AC665" s="2580"/>
      <c r="AD665" s="2580"/>
      <c r="AE665" s="2580"/>
      <c r="AF665" s="2581"/>
    </row>
    <row r="666" spans="2:32" s="2461" customFormat="1" ht="13.5" thickBot="1" x14ac:dyDescent="0.25">
      <c r="B666" s="3431"/>
      <c r="C666" s="3432"/>
      <c r="D666" s="3432"/>
      <c r="E666" s="3432"/>
      <c r="F666" s="3432"/>
      <c r="G666" s="2580"/>
      <c r="H666" s="2580"/>
      <c r="I666" s="2580"/>
      <c r="J666" s="2580"/>
      <c r="K666" s="2580"/>
      <c r="L666" s="2580"/>
      <c r="M666" s="2580"/>
      <c r="N666" s="2580"/>
      <c r="O666" s="2580"/>
      <c r="P666" s="2580"/>
      <c r="Q666" s="2580"/>
      <c r="R666" s="2580"/>
      <c r="S666" s="2580"/>
      <c r="T666" s="2580"/>
      <c r="U666" s="2580"/>
      <c r="V666" s="2580"/>
      <c r="W666" s="2580"/>
      <c r="X666" s="2580"/>
      <c r="Y666" s="2580"/>
      <c r="Z666" s="2580"/>
      <c r="AA666" s="2580"/>
      <c r="AB666" s="2580"/>
      <c r="AC666" s="2580"/>
      <c r="AD666" s="2580"/>
      <c r="AE666" s="2580"/>
      <c r="AF666" s="2581"/>
    </row>
    <row r="667" spans="2:32" s="2461" customFormat="1" ht="178.5" customHeight="1" thickBot="1" x14ac:dyDescent="0.25">
      <c r="B667" s="3633" t="s">
        <v>5126</v>
      </c>
      <c r="C667" s="3677"/>
      <c r="D667" s="3623" t="s">
        <v>6383</v>
      </c>
      <c r="E667" s="3624"/>
      <c r="F667" s="3624"/>
      <c r="G667" s="3624"/>
      <c r="H667" s="3624"/>
      <c r="I667" s="3624"/>
      <c r="J667" s="3624"/>
      <c r="K667" s="3624"/>
      <c r="L667" s="3624"/>
      <c r="M667" s="3624"/>
      <c r="N667" s="3624"/>
      <c r="O667" s="3624"/>
      <c r="P667" s="3624"/>
      <c r="Q667" s="3625"/>
      <c r="R667" s="2580"/>
      <c r="S667" s="2580"/>
      <c r="T667" s="2580"/>
      <c r="U667" s="2580"/>
      <c r="V667" s="2580"/>
      <c r="W667" s="2580"/>
      <c r="X667" s="2580"/>
      <c r="Y667" s="2580"/>
      <c r="Z667" s="2580"/>
      <c r="AA667" s="2580"/>
      <c r="AB667" s="2580"/>
      <c r="AC667" s="2580"/>
      <c r="AD667" s="2580"/>
      <c r="AE667" s="2580"/>
      <c r="AF667" s="2581"/>
    </row>
    <row r="668" spans="2:32" s="2461" customFormat="1" ht="12.75" customHeight="1" thickBot="1" x14ac:dyDescent="0.25">
      <c r="B668" s="3431"/>
      <c r="C668" s="3432"/>
      <c r="D668" s="3432"/>
      <c r="E668" s="3432"/>
      <c r="F668" s="3432"/>
      <c r="G668" s="2580"/>
      <c r="H668" s="2580"/>
      <c r="I668" s="2580"/>
      <c r="J668" s="2580"/>
      <c r="K668" s="2580"/>
      <c r="L668" s="2580"/>
      <c r="M668" s="2580"/>
      <c r="N668" s="2580"/>
      <c r="O668" s="2580"/>
      <c r="P668" s="2580"/>
      <c r="Q668" s="2580"/>
      <c r="R668" s="2646"/>
      <c r="S668" s="2580"/>
      <c r="T668" s="2580"/>
      <c r="U668" s="2580"/>
      <c r="V668" s="2580"/>
      <c r="W668" s="2580"/>
      <c r="X668" s="2580"/>
      <c r="Y668" s="2580"/>
      <c r="Z668" s="2580"/>
      <c r="AA668" s="2580"/>
      <c r="AB668" s="2580"/>
      <c r="AC668" s="2580"/>
      <c r="AD668" s="2580"/>
      <c r="AE668" s="2580"/>
      <c r="AF668" s="2581"/>
    </row>
    <row r="669" spans="2:32" s="2461" customFormat="1" ht="13.5" thickBot="1" x14ac:dyDescent="0.25">
      <c r="B669" s="3678" t="s">
        <v>5128</v>
      </c>
      <c r="C669" s="3679"/>
      <c r="D669" s="3630" t="s">
        <v>5129</v>
      </c>
      <c r="E669" s="3682" t="s">
        <v>224</v>
      </c>
      <c r="F669" s="3683"/>
      <c r="G669" s="3683"/>
      <c r="H669" s="3683"/>
      <c r="I669" s="3683"/>
      <c r="J669" s="3683"/>
      <c r="K669" s="3683"/>
      <c r="L669" s="3683"/>
      <c r="M669" s="3683"/>
      <c r="N669" s="3683"/>
      <c r="O669" s="3683"/>
      <c r="P669" s="3684"/>
      <c r="Q669" s="3685" t="s">
        <v>340</v>
      </c>
      <c r="R669" s="3686"/>
      <c r="S669" s="3687"/>
      <c r="T669" s="3687"/>
      <c r="U669" s="3687"/>
      <c r="V669" s="3687"/>
      <c r="W669" s="3687"/>
      <c r="X669" s="3687"/>
      <c r="Y669" s="3688"/>
      <c r="Z669" s="3685" t="s">
        <v>225</v>
      </c>
      <c r="AA669" s="3687"/>
      <c r="AB669" s="3688"/>
      <c r="AC669" s="3689" t="s">
        <v>5048</v>
      </c>
      <c r="AD669" s="3690"/>
      <c r="AE669" s="3691"/>
      <c r="AF669" s="2581"/>
    </row>
    <row r="670" spans="2:32" s="2461" customFormat="1" ht="13.5" customHeight="1" thickBot="1" x14ac:dyDescent="0.25">
      <c r="B670" s="3680"/>
      <c r="C670" s="3681"/>
      <c r="D670" s="3630"/>
      <c r="E670" s="3630" t="s">
        <v>5066</v>
      </c>
      <c r="F670" s="3630" t="s">
        <v>5067</v>
      </c>
      <c r="G670" s="3631" t="s">
        <v>5069</v>
      </c>
      <c r="H670" s="3631" t="s">
        <v>5130</v>
      </c>
      <c r="I670" s="3671" t="s">
        <v>5131</v>
      </c>
      <c r="J670" s="3671" t="s">
        <v>5132</v>
      </c>
      <c r="K670" s="3671" t="s">
        <v>5072</v>
      </c>
      <c r="L670" s="3671"/>
      <c r="M670" s="3671" t="s">
        <v>5133</v>
      </c>
      <c r="N670" s="3671" t="s">
        <v>5134</v>
      </c>
      <c r="O670" s="3671" t="s">
        <v>5135</v>
      </c>
      <c r="P670" s="3671" t="s">
        <v>5136</v>
      </c>
      <c r="Q670" s="3627" t="s">
        <v>5078</v>
      </c>
      <c r="R670" s="3627" t="s">
        <v>5079</v>
      </c>
      <c r="S670" s="3627" t="s">
        <v>5080</v>
      </c>
      <c r="T670" s="3627" t="s">
        <v>5137</v>
      </c>
      <c r="U670" s="3627" t="s">
        <v>5138</v>
      </c>
      <c r="V670" s="3627" t="s">
        <v>5083</v>
      </c>
      <c r="W670" s="3627" t="s">
        <v>5085</v>
      </c>
      <c r="X670" s="3631" t="s">
        <v>5139</v>
      </c>
      <c r="Y670" s="3631" t="s">
        <v>5140</v>
      </c>
      <c r="Z670" s="3627" t="s">
        <v>5141</v>
      </c>
      <c r="AA670" s="3627" t="s">
        <v>5142</v>
      </c>
      <c r="AB670" s="3627" t="s">
        <v>5143</v>
      </c>
      <c r="AC670" s="3627" t="s">
        <v>1162</v>
      </c>
      <c r="AD670" s="3627" t="s">
        <v>5049</v>
      </c>
      <c r="AE670" s="3627" t="s">
        <v>5050</v>
      </c>
      <c r="AF670" s="2581"/>
    </row>
    <row r="671" spans="2:32" s="2461" customFormat="1" ht="13.5" thickBot="1" x14ac:dyDescent="0.25">
      <c r="B671" s="3680"/>
      <c r="C671" s="3681"/>
      <c r="D671" s="3627"/>
      <c r="E671" s="3627"/>
      <c r="F671" s="3627"/>
      <c r="G671" s="3632"/>
      <c r="H671" s="3632"/>
      <c r="I671" s="3631"/>
      <c r="J671" s="3631"/>
      <c r="K671" s="3434" t="s">
        <v>5092</v>
      </c>
      <c r="L671" s="3435" t="s">
        <v>2809</v>
      </c>
      <c r="M671" s="3631"/>
      <c r="N671" s="3631"/>
      <c r="O671" s="3631"/>
      <c r="P671" s="3631"/>
      <c r="Q671" s="3628"/>
      <c r="R671" s="3628"/>
      <c r="S671" s="3628"/>
      <c r="T671" s="3628"/>
      <c r="U671" s="3628"/>
      <c r="V671" s="3628"/>
      <c r="W671" s="3628"/>
      <c r="X671" s="3632"/>
      <c r="Y671" s="3632"/>
      <c r="Z671" s="3628"/>
      <c r="AA671" s="3628"/>
      <c r="AB671" s="3628"/>
      <c r="AC671" s="3628"/>
      <c r="AD671" s="3628"/>
      <c r="AE671" s="3628"/>
      <c r="AF671" s="2581"/>
    </row>
    <row r="672" spans="2:32" s="2461" customFormat="1" ht="29.25" customHeight="1" x14ac:dyDescent="0.2">
      <c r="B672" s="4568" t="s">
        <v>6382</v>
      </c>
      <c r="C672" s="4569"/>
      <c r="D672" s="3176" t="s">
        <v>6381</v>
      </c>
      <c r="E672" s="3177"/>
      <c r="F672" s="3178"/>
      <c r="G672" s="2744"/>
      <c r="H672" s="2744"/>
      <c r="I672" s="3177"/>
      <c r="J672" s="3177"/>
      <c r="K672" s="3178"/>
      <c r="L672" s="2744"/>
      <c r="M672" s="3177"/>
      <c r="N672" s="3177"/>
      <c r="O672" s="3177"/>
      <c r="P672" s="3177"/>
      <c r="Q672" s="3461"/>
      <c r="R672" s="3462"/>
      <c r="S672" s="3462"/>
      <c r="T672" s="3461"/>
      <c r="U672" s="3461"/>
      <c r="V672" s="3462"/>
      <c r="W672" s="3178"/>
      <c r="X672" s="3461"/>
      <c r="Y672" s="3461"/>
      <c r="Z672" s="3178"/>
      <c r="AA672" s="3177"/>
      <c r="AB672" s="3177"/>
      <c r="AC672" s="2679"/>
      <c r="AD672" s="2679"/>
      <c r="AE672" s="2679"/>
      <c r="AF672" s="2581"/>
    </row>
    <row r="673" spans="2:32" s="2461" customFormat="1" ht="13.5" customHeight="1" x14ac:dyDescent="0.2">
      <c r="B673" s="2645"/>
      <c r="C673" s="2575"/>
      <c r="D673" s="2575"/>
      <c r="E673" s="2575"/>
      <c r="F673" s="2575"/>
      <c r="G673" s="2576"/>
      <c r="H673" s="2576"/>
      <c r="I673" s="2576"/>
      <c r="J673" s="2576"/>
      <c r="K673" s="2575"/>
      <c r="L673" s="2576"/>
      <c r="M673" s="2576"/>
      <c r="N673" s="2576"/>
      <c r="O673" s="2576"/>
      <c r="P673" s="2576"/>
      <c r="Q673" s="2642"/>
      <c r="R673" s="2642"/>
      <c r="S673" s="2642"/>
      <c r="T673" s="2642"/>
      <c r="U673" s="2642"/>
      <c r="V673" s="2642"/>
      <c r="W673" s="2642"/>
      <c r="X673" s="2642"/>
      <c r="Y673" s="2642"/>
      <c r="Z673" s="2642"/>
      <c r="AA673" s="2642"/>
      <c r="AB673" s="2642"/>
      <c r="AC673" s="2642"/>
      <c r="AD673" s="2642"/>
      <c r="AE673" s="2642"/>
      <c r="AF673" s="2581"/>
    </row>
    <row r="674" spans="2:32" s="2461" customFormat="1" x14ac:dyDescent="0.2">
      <c r="B674" s="3661" t="s">
        <v>5051</v>
      </c>
      <c r="C674" s="3662"/>
      <c r="D674" s="3663" t="s">
        <v>1882</v>
      </c>
      <c r="E674" s="3663"/>
      <c r="F674" s="3663"/>
      <c r="G674" s="3663"/>
      <c r="H674" s="3663"/>
      <c r="I674" s="2643"/>
      <c r="J674" s="2643"/>
      <c r="K674" s="2643"/>
      <c r="L674" s="2643"/>
      <c r="M674" s="2643"/>
      <c r="N674" s="2643"/>
      <c r="O674" s="2643"/>
      <c r="P674" s="2643"/>
      <c r="Q674" s="2642"/>
      <c r="R674" s="2642"/>
      <c r="S674" s="2642"/>
      <c r="T674" s="2642"/>
      <c r="U674" s="2642"/>
      <c r="V674" s="2642"/>
      <c r="W674" s="2642"/>
      <c r="X674" s="2642"/>
      <c r="Y674" s="2642"/>
      <c r="Z674" s="2642"/>
      <c r="AA674" s="2642"/>
      <c r="AB674" s="2642"/>
      <c r="AC674" s="2642"/>
      <c r="AD674" s="2642"/>
      <c r="AE674" s="2642"/>
      <c r="AF674" s="2581"/>
    </row>
    <row r="675" spans="2:32" s="2461" customFormat="1" x14ac:dyDescent="0.2">
      <c r="B675" s="3661" t="s">
        <v>5052</v>
      </c>
      <c r="C675" s="3662"/>
      <c r="D675" s="3663" t="s">
        <v>1882</v>
      </c>
      <c r="E675" s="3663"/>
      <c r="F675" s="3663"/>
      <c r="G675" s="3663"/>
      <c r="H675" s="3663"/>
      <c r="I675" s="2643"/>
      <c r="J675" s="2643"/>
      <c r="K675" s="2643"/>
      <c r="L675" s="2643"/>
      <c r="M675" s="2643"/>
      <c r="N675" s="2643"/>
      <c r="O675" s="2643"/>
      <c r="P675" s="2643"/>
      <c r="Q675" s="2642"/>
      <c r="R675" s="2642"/>
      <c r="S675" s="2642"/>
      <c r="T675" s="2642"/>
      <c r="U675" s="2642"/>
      <c r="V675" s="2642"/>
      <c r="W675" s="2642"/>
      <c r="X675" s="2642"/>
      <c r="Y675" s="2642"/>
      <c r="Z675" s="2642"/>
      <c r="AA675" s="2642"/>
      <c r="AB675" s="2642"/>
      <c r="AC675" s="2642"/>
      <c r="AD675" s="2642"/>
      <c r="AE675" s="2642"/>
      <c r="AF675" s="2581"/>
    </row>
    <row r="676" spans="2:32" s="2461" customFormat="1" ht="13.5" thickBot="1" x14ac:dyDescent="0.25">
      <c r="B676" s="3436"/>
      <c r="C676" s="3433"/>
      <c r="D676" s="3433"/>
      <c r="E676" s="3433"/>
      <c r="F676" s="3433"/>
      <c r="G676" s="2646"/>
      <c r="H676" s="2646"/>
      <c r="I676" s="2646"/>
      <c r="J676" s="2646"/>
      <c r="K676" s="2646"/>
      <c r="L676" s="2646"/>
      <c r="M676" s="2646"/>
      <c r="N676" s="2646"/>
      <c r="O676" s="2646"/>
      <c r="P676" s="2646"/>
      <c r="Q676" s="2646"/>
      <c r="R676" s="2646"/>
      <c r="S676" s="2646"/>
      <c r="T676" s="2646"/>
      <c r="U676" s="2646"/>
      <c r="V676" s="2646"/>
      <c r="W676" s="2646"/>
      <c r="X676" s="2646"/>
      <c r="Y676" s="2646"/>
      <c r="Z676" s="2646"/>
      <c r="AA676" s="2646"/>
      <c r="AB676" s="2646"/>
      <c r="AC676" s="2646"/>
      <c r="AD676" s="2646"/>
      <c r="AE676" s="2646"/>
      <c r="AF676" s="2586"/>
    </row>
    <row r="677" spans="2:32" s="2461" customFormat="1" x14ac:dyDescent="0.2">
      <c r="B677" s="4587" t="str">
        <f>+B659</f>
        <v>.</v>
      </c>
      <c r="C677" s="4587"/>
      <c r="I677" s="2888"/>
    </row>
    <row r="678" spans="2:32" s="2461" customFormat="1" ht="13.5" thickBot="1" x14ac:dyDescent="0.25">
      <c r="I678" s="2888"/>
    </row>
    <row r="679" spans="2:32" s="2461" customFormat="1" ht="20.25" x14ac:dyDescent="0.2">
      <c r="B679" s="3616" t="s">
        <v>5124</v>
      </c>
      <c r="C679" s="3617"/>
      <c r="D679" s="3617"/>
      <c r="E679" s="3617"/>
      <c r="F679" s="3617"/>
      <c r="G679" s="3617"/>
      <c r="H679" s="3617"/>
      <c r="I679" s="3617"/>
      <c r="J679" s="3617"/>
      <c r="K679" s="3617"/>
      <c r="L679" s="3617"/>
      <c r="M679" s="3617"/>
      <c r="N679" s="3617"/>
      <c r="O679" s="3617"/>
      <c r="P679" s="3617"/>
      <c r="Q679" s="3617"/>
      <c r="R679" s="3617"/>
      <c r="S679" s="3617"/>
      <c r="T679" s="3617"/>
      <c r="U679" s="3617"/>
      <c r="V679" s="3617"/>
      <c r="W679" s="3617"/>
      <c r="X679" s="3617"/>
      <c r="Y679" s="3617"/>
      <c r="Z679" s="3617"/>
      <c r="AA679" s="3617"/>
      <c r="AB679" s="3617"/>
      <c r="AC679" s="3617"/>
      <c r="AD679" s="3617"/>
      <c r="AE679" s="3617"/>
      <c r="AF679" s="3618"/>
    </row>
    <row r="680" spans="2:32" s="2461" customFormat="1" x14ac:dyDescent="0.2">
      <c r="B680" s="3431"/>
      <c r="C680" s="3432"/>
      <c r="D680" s="3432"/>
      <c r="E680" s="3432"/>
      <c r="F680" s="3432"/>
      <c r="G680" s="2580"/>
      <c r="H680" s="2580"/>
      <c r="I680" s="2580"/>
      <c r="J680" s="2580"/>
      <c r="K680" s="2580"/>
      <c r="L680" s="2580"/>
      <c r="M680" s="2580"/>
      <c r="N680" s="2580"/>
      <c r="O680" s="2580"/>
      <c r="P680" s="2580"/>
      <c r="Q680" s="2580"/>
      <c r="R680" s="2580"/>
      <c r="S680" s="2580"/>
      <c r="T680" s="2580"/>
      <c r="U680" s="2580"/>
      <c r="V680" s="2580"/>
      <c r="W680" s="2580"/>
      <c r="X680" s="2580"/>
      <c r="Y680" s="2580"/>
      <c r="Z680" s="2580"/>
      <c r="AA680" s="2580"/>
      <c r="AB680" s="2580"/>
      <c r="AC680" s="2580"/>
      <c r="AD680" s="2580"/>
      <c r="AE680" s="2580"/>
      <c r="AF680" s="2581"/>
    </row>
    <row r="681" spans="2:32" s="2461" customFormat="1" x14ac:dyDescent="0.2">
      <c r="B681" s="2644" t="s">
        <v>5144</v>
      </c>
      <c r="C681" s="3432"/>
      <c r="D681" s="3674" t="s">
        <v>6379</v>
      </c>
      <c r="E681" s="3674"/>
      <c r="F681" s="3674"/>
      <c r="G681" s="2580"/>
      <c r="H681" s="2580"/>
      <c r="I681" s="2580"/>
      <c r="J681" s="2580"/>
      <c r="K681" s="2580"/>
      <c r="L681" s="2580"/>
      <c r="M681" s="2580"/>
      <c r="N681" s="2580"/>
      <c r="O681" s="2580"/>
      <c r="P681" s="2580"/>
      <c r="Q681" s="2580"/>
      <c r="R681" s="2580"/>
      <c r="S681" s="2580"/>
      <c r="T681" s="2580"/>
      <c r="U681" s="2580"/>
      <c r="V681" s="2580"/>
      <c r="W681" s="2580"/>
      <c r="X681" s="2580"/>
      <c r="Y681" s="2580"/>
      <c r="Z681" s="2580"/>
      <c r="AA681" s="2580"/>
      <c r="AB681" s="2580"/>
      <c r="AC681" s="2580"/>
      <c r="AD681" s="2580"/>
      <c r="AE681" s="2580"/>
      <c r="AF681" s="2581"/>
    </row>
    <row r="682" spans="2:32" s="2461" customFormat="1" x14ac:dyDescent="0.2">
      <c r="B682" s="3675" t="s">
        <v>5127</v>
      </c>
      <c r="C682" s="3676"/>
      <c r="D682" s="4572">
        <v>41586</v>
      </c>
      <c r="E682" s="4572"/>
      <c r="F682" s="4572"/>
      <c r="G682" s="2642"/>
      <c r="H682" s="2580"/>
      <c r="I682" s="2580"/>
      <c r="J682" s="2580"/>
      <c r="K682" s="2580"/>
      <c r="L682" s="2580"/>
      <c r="M682" s="2580"/>
      <c r="N682" s="2580"/>
      <c r="O682" s="2580"/>
      <c r="P682" s="2580"/>
      <c r="Q682" s="2580"/>
      <c r="R682" s="2580"/>
      <c r="S682" s="2580"/>
      <c r="T682" s="2580"/>
      <c r="U682" s="2580"/>
      <c r="V682" s="2580"/>
      <c r="W682" s="2580"/>
      <c r="X682" s="2580"/>
      <c r="Y682" s="2580"/>
      <c r="Z682" s="2580"/>
      <c r="AA682" s="2580"/>
      <c r="AB682" s="2580"/>
      <c r="AC682" s="2580"/>
      <c r="AD682" s="2580"/>
      <c r="AE682" s="2580"/>
      <c r="AF682" s="2581"/>
    </row>
    <row r="683" spans="2:32" s="2461" customFormat="1" x14ac:dyDescent="0.2">
      <c r="B683" s="3620" t="s">
        <v>5125</v>
      </c>
      <c r="C683" s="3621"/>
      <c r="D683" s="4571">
        <v>41651</v>
      </c>
      <c r="E683" s="4571"/>
      <c r="F683" s="4571"/>
      <c r="G683" s="2580"/>
      <c r="H683" s="2580"/>
      <c r="I683" s="2580"/>
      <c r="J683" s="2580"/>
      <c r="K683" s="2580"/>
      <c r="L683" s="2580"/>
      <c r="M683" s="2580"/>
      <c r="N683" s="2580"/>
      <c r="O683" s="2580"/>
      <c r="P683" s="2580"/>
      <c r="Q683" s="2580"/>
      <c r="R683" s="2580"/>
      <c r="S683" s="2580"/>
      <c r="T683" s="2580"/>
      <c r="U683" s="2580"/>
      <c r="V683" s="2580"/>
      <c r="W683" s="2580"/>
      <c r="X683" s="2580"/>
      <c r="Y683" s="2580"/>
      <c r="Z683" s="2580"/>
      <c r="AA683" s="2580"/>
      <c r="AB683" s="2580"/>
      <c r="AC683" s="2580"/>
      <c r="AD683" s="2580"/>
      <c r="AE683" s="2580"/>
      <c r="AF683" s="2581"/>
    </row>
    <row r="684" spans="2:32" s="2461" customFormat="1" ht="13.5" thickBot="1" x14ac:dyDescent="0.25">
      <c r="B684" s="3431"/>
      <c r="C684" s="3432"/>
      <c r="D684" s="3432"/>
      <c r="E684" s="3432"/>
      <c r="F684" s="3432"/>
      <c r="G684" s="2580"/>
      <c r="H684" s="2580"/>
      <c r="I684" s="2580"/>
      <c r="J684" s="2580"/>
      <c r="K684" s="2580"/>
      <c r="L684" s="2580"/>
      <c r="M684" s="2580"/>
      <c r="N684" s="2580"/>
      <c r="O684" s="2580"/>
      <c r="P684" s="2580"/>
      <c r="Q684" s="2580"/>
      <c r="R684" s="2580"/>
      <c r="S684" s="2580"/>
      <c r="T684" s="2580"/>
      <c r="U684" s="2580"/>
      <c r="V684" s="2580"/>
      <c r="W684" s="2580"/>
      <c r="X684" s="2580"/>
      <c r="Y684" s="2580"/>
      <c r="Z684" s="2580"/>
      <c r="AA684" s="2580"/>
      <c r="AB684" s="2580"/>
      <c r="AC684" s="2580"/>
      <c r="AD684" s="2580"/>
      <c r="AE684" s="2580"/>
      <c r="AF684" s="2581"/>
    </row>
    <row r="685" spans="2:32" s="2461" customFormat="1" ht="171" customHeight="1" thickBot="1" x14ac:dyDescent="0.25">
      <c r="B685" s="3633" t="s">
        <v>5126</v>
      </c>
      <c r="C685" s="3677"/>
      <c r="D685" s="3721" t="s">
        <v>6380</v>
      </c>
      <c r="E685" s="3722"/>
      <c r="F685" s="3722"/>
      <c r="G685" s="3722"/>
      <c r="H685" s="3722"/>
      <c r="I685" s="3722"/>
      <c r="J685" s="3722"/>
      <c r="K685" s="3722"/>
      <c r="L685" s="3722"/>
      <c r="M685" s="3722"/>
      <c r="N685" s="3722"/>
      <c r="O685" s="3722"/>
      <c r="P685" s="3722"/>
      <c r="Q685" s="3723"/>
      <c r="R685" s="2580"/>
      <c r="S685" s="2580"/>
      <c r="T685" s="2580"/>
      <c r="U685" s="2580"/>
      <c r="V685" s="2580"/>
      <c r="W685" s="2580"/>
      <c r="X685" s="2580"/>
      <c r="Y685" s="2580"/>
      <c r="Z685" s="2580"/>
      <c r="AA685" s="2580"/>
      <c r="AB685" s="2580"/>
      <c r="AC685" s="2580"/>
      <c r="AD685" s="2580"/>
      <c r="AE685" s="2580"/>
      <c r="AF685" s="2581"/>
    </row>
    <row r="686" spans="2:32" s="2461" customFormat="1" ht="13.5" thickBot="1" x14ac:dyDescent="0.25">
      <c r="B686" s="3431"/>
      <c r="C686" s="3432"/>
      <c r="D686" s="3432"/>
      <c r="E686" s="3432"/>
      <c r="F686" s="3432"/>
      <c r="G686" s="2580"/>
      <c r="H686" s="2580"/>
      <c r="I686" s="2580"/>
      <c r="J686" s="2580"/>
      <c r="K686" s="2580"/>
      <c r="L686" s="2580"/>
      <c r="M686" s="2580"/>
      <c r="N686" s="2580"/>
      <c r="O686" s="2580"/>
      <c r="P686" s="2580"/>
      <c r="Q686" s="2580"/>
      <c r="R686" s="2646"/>
      <c r="S686" s="2580"/>
      <c r="T686" s="2580"/>
      <c r="U686" s="2580"/>
      <c r="V686" s="2580"/>
      <c r="W686" s="2580"/>
      <c r="X686" s="2580"/>
      <c r="Y686" s="2580"/>
      <c r="Z686" s="2580"/>
      <c r="AA686" s="2580"/>
      <c r="AB686" s="2580"/>
      <c r="AC686" s="2580"/>
      <c r="AD686" s="2580"/>
      <c r="AE686" s="2580"/>
      <c r="AF686" s="2581"/>
    </row>
    <row r="687" spans="2:32" s="2461" customFormat="1" ht="13.5" thickBot="1" x14ac:dyDescent="0.25">
      <c r="B687" s="3678" t="s">
        <v>5128</v>
      </c>
      <c r="C687" s="3679"/>
      <c r="D687" s="3630" t="s">
        <v>5129</v>
      </c>
      <c r="E687" s="3682" t="s">
        <v>224</v>
      </c>
      <c r="F687" s="3683"/>
      <c r="G687" s="3683"/>
      <c r="H687" s="3683"/>
      <c r="I687" s="3683"/>
      <c r="J687" s="3683"/>
      <c r="K687" s="3683"/>
      <c r="L687" s="3683"/>
      <c r="M687" s="3683"/>
      <c r="N687" s="3683"/>
      <c r="O687" s="3683"/>
      <c r="P687" s="3684"/>
      <c r="Q687" s="3685" t="s">
        <v>340</v>
      </c>
      <c r="R687" s="3686"/>
      <c r="S687" s="3687"/>
      <c r="T687" s="3687"/>
      <c r="U687" s="3687"/>
      <c r="V687" s="3687"/>
      <c r="W687" s="3687"/>
      <c r="X687" s="3687"/>
      <c r="Y687" s="3688"/>
      <c r="Z687" s="3685" t="s">
        <v>225</v>
      </c>
      <c r="AA687" s="3687"/>
      <c r="AB687" s="3688"/>
      <c r="AC687" s="3689" t="s">
        <v>5048</v>
      </c>
      <c r="AD687" s="3690"/>
      <c r="AE687" s="3691"/>
      <c r="AF687" s="2581"/>
    </row>
    <row r="688" spans="2:32" s="2461" customFormat="1" ht="13.5" thickBot="1" x14ac:dyDescent="0.25">
      <c r="B688" s="3680"/>
      <c r="C688" s="3681"/>
      <c r="D688" s="3630"/>
      <c r="E688" s="3630" t="s">
        <v>5066</v>
      </c>
      <c r="F688" s="3630" t="s">
        <v>5067</v>
      </c>
      <c r="G688" s="3631" t="s">
        <v>5069</v>
      </c>
      <c r="H688" s="3631" t="s">
        <v>5130</v>
      </c>
      <c r="I688" s="3671" t="s">
        <v>5131</v>
      </c>
      <c r="J688" s="3671" t="s">
        <v>5132</v>
      </c>
      <c r="K688" s="3671" t="s">
        <v>5072</v>
      </c>
      <c r="L688" s="3671"/>
      <c r="M688" s="3671" t="s">
        <v>5133</v>
      </c>
      <c r="N688" s="3671" t="s">
        <v>5134</v>
      </c>
      <c r="O688" s="3671" t="s">
        <v>5135</v>
      </c>
      <c r="P688" s="3671" t="s">
        <v>5136</v>
      </c>
      <c r="Q688" s="3627" t="s">
        <v>5078</v>
      </c>
      <c r="R688" s="3627" t="s">
        <v>5079</v>
      </c>
      <c r="S688" s="3627" t="s">
        <v>5080</v>
      </c>
      <c r="T688" s="3627" t="s">
        <v>5137</v>
      </c>
      <c r="U688" s="3627" t="s">
        <v>5138</v>
      </c>
      <c r="V688" s="3627" t="s">
        <v>5083</v>
      </c>
      <c r="W688" s="3627" t="s">
        <v>5085</v>
      </c>
      <c r="X688" s="3631" t="s">
        <v>5139</v>
      </c>
      <c r="Y688" s="3631" t="s">
        <v>5140</v>
      </c>
      <c r="Z688" s="3627" t="s">
        <v>5141</v>
      </c>
      <c r="AA688" s="3627" t="s">
        <v>5142</v>
      </c>
      <c r="AB688" s="3627" t="s">
        <v>5143</v>
      </c>
      <c r="AC688" s="3627" t="s">
        <v>1162</v>
      </c>
      <c r="AD688" s="3627" t="s">
        <v>5049</v>
      </c>
      <c r="AE688" s="3627" t="s">
        <v>5050</v>
      </c>
      <c r="AF688" s="2581"/>
    </row>
    <row r="689" spans="2:32" s="2461" customFormat="1" ht="13.5" thickBot="1" x14ac:dyDescent="0.25">
      <c r="B689" s="3680"/>
      <c r="C689" s="3681"/>
      <c r="D689" s="3627"/>
      <c r="E689" s="3627"/>
      <c r="F689" s="3627"/>
      <c r="G689" s="3632"/>
      <c r="H689" s="3632"/>
      <c r="I689" s="3631"/>
      <c r="J689" s="3631"/>
      <c r="K689" s="3434" t="s">
        <v>5092</v>
      </c>
      <c r="L689" s="3435" t="s">
        <v>2809</v>
      </c>
      <c r="M689" s="3631"/>
      <c r="N689" s="3631"/>
      <c r="O689" s="3631"/>
      <c r="P689" s="3631"/>
      <c r="Q689" s="3628"/>
      <c r="R689" s="3628"/>
      <c r="S689" s="3628"/>
      <c r="T689" s="3628"/>
      <c r="U689" s="3628"/>
      <c r="V689" s="3628"/>
      <c r="W689" s="3628"/>
      <c r="X689" s="3632"/>
      <c r="Y689" s="3632"/>
      <c r="Z689" s="3628"/>
      <c r="AA689" s="3628"/>
      <c r="AB689" s="3628"/>
      <c r="AC689" s="3628"/>
      <c r="AD689" s="3628"/>
      <c r="AE689" s="3628"/>
      <c r="AF689" s="2581"/>
    </row>
    <row r="690" spans="2:32" s="2461" customFormat="1" ht="13.5" thickBot="1" x14ac:dyDescent="0.25">
      <c r="B690" s="3739" t="s">
        <v>6379</v>
      </c>
      <c r="C690" s="3740"/>
      <c r="D690" s="3027" t="s">
        <v>6381</v>
      </c>
      <c r="E690" s="3038"/>
      <c r="F690" s="3444"/>
      <c r="G690" s="3444"/>
      <c r="H690" s="3027"/>
      <c r="I690" s="3038"/>
      <c r="J690" s="3038"/>
      <c r="K690" s="3027"/>
      <c r="L690" s="3027"/>
      <c r="M690" s="3038"/>
      <c r="N690" s="3038"/>
      <c r="O690" s="3038"/>
      <c r="P690" s="3038"/>
      <c r="Q690" s="3037"/>
      <c r="R690" s="3179"/>
      <c r="S690" s="3445"/>
      <c r="T690" s="3037"/>
      <c r="U690" s="3037"/>
      <c r="V690" s="3445"/>
      <c r="W690" s="3445"/>
      <c r="X690" s="3037"/>
      <c r="Y690" s="3037"/>
      <c r="Z690" s="2594"/>
      <c r="AA690" s="2595"/>
      <c r="AB690" s="2595"/>
      <c r="AC690" s="3004"/>
      <c r="AD690" s="3004"/>
      <c r="AE690" s="3005"/>
      <c r="AF690" s="2581"/>
    </row>
    <row r="691" spans="2:32" s="2461" customFormat="1" x14ac:dyDescent="0.2">
      <c r="B691" s="2645"/>
      <c r="C691" s="2575"/>
      <c r="D691" s="2575"/>
      <c r="E691" s="2575"/>
      <c r="F691" s="2575"/>
      <c r="G691" s="2576"/>
      <c r="H691" s="2576"/>
      <c r="I691" s="2576"/>
      <c r="J691" s="2576"/>
      <c r="K691" s="2575"/>
      <c r="L691" s="2576"/>
      <c r="M691" s="2576"/>
      <c r="N691" s="2576"/>
      <c r="O691" s="2576"/>
      <c r="P691" s="2576"/>
      <c r="Q691" s="2642"/>
      <c r="R691" s="2642"/>
      <c r="S691" s="2642"/>
      <c r="T691" s="2642"/>
      <c r="U691" s="2642"/>
      <c r="V691" s="2642"/>
      <c r="W691" s="2642"/>
      <c r="X691" s="2642"/>
      <c r="Y691" s="2642"/>
      <c r="Z691" s="2642"/>
      <c r="AA691" s="2642"/>
      <c r="AB691" s="2642"/>
      <c r="AC691" s="2642"/>
      <c r="AD691" s="2642"/>
      <c r="AE691" s="2642"/>
      <c r="AF691" s="2581"/>
    </row>
    <row r="692" spans="2:32" s="2461" customFormat="1" x14ac:dyDescent="0.2">
      <c r="B692" s="3661" t="s">
        <v>5051</v>
      </c>
      <c r="C692" s="3662"/>
      <c r="D692" s="3663" t="s">
        <v>1882</v>
      </c>
      <c r="E692" s="3663"/>
      <c r="F692" s="3663"/>
      <c r="G692" s="3663"/>
      <c r="H692" s="3663"/>
      <c r="I692" s="2643"/>
      <c r="J692" s="2643"/>
      <c r="K692" s="2643"/>
      <c r="L692" s="2643"/>
      <c r="M692" s="2643"/>
      <c r="N692" s="2643"/>
      <c r="O692" s="2643"/>
      <c r="P692" s="2643"/>
      <c r="Q692" s="2642"/>
      <c r="R692" s="2642"/>
      <c r="S692" s="2642"/>
      <c r="T692" s="2642"/>
      <c r="U692" s="2642"/>
      <c r="V692" s="2642"/>
      <c r="W692" s="2642"/>
      <c r="X692" s="2642"/>
      <c r="Y692" s="2642"/>
      <c r="Z692" s="2642"/>
      <c r="AA692" s="2642"/>
      <c r="AB692" s="2642"/>
      <c r="AC692" s="2642"/>
      <c r="AD692" s="2642"/>
      <c r="AE692" s="2642"/>
      <c r="AF692" s="2581"/>
    </row>
    <row r="693" spans="2:32" s="2461" customFormat="1" x14ac:dyDescent="0.2">
      <c r="B693" s="3661" t="s">
        <v>5052</v>
      </c>
      <c r="C693" s="3662"/>
      <c r="D693" s="3663" t="s">
        <v>1882</v>
      </c>
      <c r="E693" s="3663"/>
      <c r="F693" s="3663"/>
      <c r="G693" s="3663"/>
      <c r="H693" s="3663"/>
      <c r="I693" s="2643"/>
      <c r="J693" s="2643"/>
      <c r="K693" s="2643"/>
      <c r="L693" s="2643"/>
      <c r="M693" s="2643"/>
      <c r="N693" s="2643"/>
      <c r="O693" s="2643"/>
      <c r="P693" s="2643"/>
      <c r="Q693" s="2642"/>
      <c r="R693" s="2642"/>
      <c r="S693" s="2642"/>
      <c r="T693" s="2642"/>
      <c r="U693" s="2642"/>
      <c r="V693" s="2642"/>
      <c r="W693" s="2642"/>
      <c r="X693" s="2642"/>
      <c r="Y693" s="2642"/>
      <c r="Z693" s="2642"/>
      <c r="AA693" s="2642"/>
      <c r="AB693" s="2642"/>
      <c r="AC693" s="2642"/>
      <c r="AD693" s="2642"/>
      <c r="AE693" s="2642"/>
      <c r="AF693" s="2581"/>
    </row>
    <row r="694" spans="2:32" s="2461" customFormat="1" ht="13.5" thickBot="1" x14ac:dyDescent="0.25">
      <c r="B694" s="3436"/>
      <c r="C694" s="3433"/>
      <c r="D694" s="3433"/>
      <c r="E694" s="3433"/>
      <c r="F694" s="3433"/>
      <c r="G694" s="2646"/>
      <c r="H694" s="2646"/>
      <c r="I694" s="2646"/>
      <c r="J694" s="2646"/>
      <c r="K694" s="2646"/>
      <c r="L694" s="2646"/>
      <c r="M694" s="2646"/>
      <c r="N694" s="2646"/>
      <c r="O694" s="2646"/>
      <c r="P694" s="2646"/>
      <c r="Q694" s="2646"/>
      <c r="R694" s="2646"/>
      <c r="S694" s="2646"/>
      <c r="T694" s="2646"/>
      <c r="U694" s="2646"/>
      <c r="V694" s="2646"/>
      <c r="W694" s="2646"/>
      <c r="X694" s="2646"/>
      <c r="Y694" s="2646"/>
      <c r="Z694" s="2646"/>
      <c r="AA694" s="2646"/>
      <c r="AB694" s="2646"/>
      <c r="AC694" s="2646"/>
      <c r="AD694" s="2646"/>
      <c r="AE694" s="2646"/>
      <c r="AF694" s="2586"/>
    </row>
    <row r="695" spans="2:32" s="2461" customFormat="1" x14ac:dyDescent="0.2">
      <c r="B695" s="4587" t="str">
        <f>+B677</f>
        <v>.</v>
      </c>
      <c r="C695" s="4587"/>
      <c r="I695" s="2888"/>
    </row>
    <row r="696" spans="2:32" s="2461" customFormat="1" ht="13.5" thickBot="1" x14ac:dyDescent="0.25">
      <c r="I696" s="2888"/>
    </row>
    <row r="697" spans="2:32" s="2461" customFormat="1" ht="20.25" x14ac:dyDescent="0.2">
      <c r="B697" s="3616" t="s">
        <v>5124</v>
      </c>
      <c r="C697" s="3617"/>
      <c r="D697" s="3617"/>
      <c r="E697" s="3617"/>
      <c r="F697" s="3617"/>
      <c r="G697" s="3617"/>
      <c r="H697" s="3617"/>
      <c r="I697" s="3617"/>
      <c r="J697" s="3617"/>
      <c r="K697" s="3617"/>
      <c r="L697" s="3617"/>
      <c r="M697" s="3617"/>
      <c r="N697" s="3617"/>
      <c r="O697" s="3617"/>
      <c r="P697" s="3617"/>
      <c r="Q697" s="3617"/>
      <c r="R697" s="3617"/>
      <c r="S697" s="3617"/>
      <c r="T697" s="3617"/>
      <c r="U697" s="3617"/>
      <c r="V697" s="3617"/>
      <c r="W697" s="3617"/>
      <c r="X697" s="3617"/>
      <c r="Y697" s="3617"/>
      <c r="Z697" s="3617"/>
      <c r="AA697" s="3617"/>
      <c r="AB697" s="3617"/>
      <c r="AC697" s="3617"/>
      <c r="AD697" s="3617"/>
      <c r="AE697" s="3617"/>
      <c r="AF697" s="3618"/>
    </row>
    <row r="698" spans="2:32" s="2461" customFormat="1" x14ac:dyDescent="0.2">
      <c r="B698" s="3416"/>
      <c r="C698" s="3417"/>
      <c r="D698" s="3417"/>
      <c r="E698" s="3417"/>
      <c r="F698" s="3417"/>
      <c r="G698" s="2580"/>
      <c r="H698" s="2580"/>
      <c r="I698" s="2580"/>
      <c r="J698" s="2580"/>
      <c r="K698" s="2580"/>
      <c r="L698" s="2580"/>
      <c r="M698" s="2580"/>
      <c r="N698" s="2580"/>
      <c r="O698" s="2580"/>
      <c r="P698" s="2580"/>
      <c r="Q698" s="2580"/>
      <c r="R698" s="2580"/>
      <c r="S698" s="2580"/>
      <c r="T698" s="2580"/>
      <c r="U698" s="2580"/>
      <c r="V698" s="2580"/>
      <c r="W698" s="2580"/>
      <c r="X698" s="2580"/>
      <c r="Y698" s="2580"/>
      <c r="Z698" s="2580"/>
      <c r="AA698" s="2580"/>
      <c r="AB698" s="2580"/>
      <c r="AC698" s="2580"/>
      <c r="AD698" s="2580"/>
      <c r="AE698" s="2580"/>
      <c r="AF698" s="2581"/>
    </row>
    <row r="699" spans="2:32" s="2461" customFormat="1" x14ac:dyDescent="0.2">
      <c r="B699" s="2644" t="s">
        <v>5144</v>
      </c>
      <c r="C699" s="3417"/>
      <c r="D699" s="3674" t="s">
        <v>6377</v>
      </c>
      <c r="E699" s="3674"/>
      <c r="F699" s="3674"/>
      <c r="G699" s="2580"/>
      <c r="H699" s="2580"/>
      <c r="I699" s="2580"/>
      <c r="J699" s="2580"/>
      <c r="K699" s="2580"/>
      <c r="L699" s="2580"/>
      <c r="M699" s="2580"/>
      <c r="N699" s="2580"/>
      <c r="O699" s="2580"/>
      <c r="P699" s="2580"/>
      <c r="Q699" s="2580"/>
      <c r="R699" s="2580"/>
      <c r="S699" s="2580"/>
      <c r="T699" s="2580"/>
      <c r="U699" s="2580"/>
      <c r="V699" s="2580"/>
      <c r="W699" s="2580"/>
      <c r="X699" s="2580"/>
      <c r="Y699" s="2580"/>
      <c r="Z699" s="2580"/>
      <c r="AA699" s="2580"/>
      <c r="AB699" s="2580"/>
      <c r="AC699" s="2580"/>
      <c r="AD699" s="2580"/>
      <c r="AE699" s="2580"/>
      <c r="AF699" s="2581"/>
    </row>
    <row r="700" spans="2:32" s="2461" customFormat="1" x14ac:dyDescent="0.2">
      <c r="B700" s="3675" t="s">
        <v>5127</v>
      </c>
      <c r="C700" s="3676"/>
      <c r="D700" s="3670">
        <v>41586</v>
      </c>
      <c r="E700" s="3670"/>
      <c r="F700" s="3670"/>
      <c r="G700" s="2642"/>
      <c r="H700" s="2580"/>
      <c r="I700" s="2580"/>
      <c r="J700" s="2580"/>
      <c r="K700" s="2580"/>
      <c r="L700" s="2580"/>
      <c r="M700" s="2580"/>
      <c r="N700" s="2580"/>
      <c r="O700" s="2580"/>
      <c r="P700" s="2580"/>
      <c r="Q700" s="2580"/>
      <c r="R700" s="2580"/>
      <c r="S700" s="2580"/>
      <c r="T700" s="2580"/>
      <c r="U700" s="2580"/>
      <c r="V700" s="2580"/>
      <c r="W700" s="2580"/>
      <c r="X700" s="2580"/>
      <c r="Y700" s="2580"/>
      <c r="Z700" s="2580"/>
      <c r="AA700" s="2580"/>
      <c r="AB700" s="2580"/>
      <c r="AC700" s="2580"/>
      <c r="AD700" s="2580"/>
      <c r="AE700" s="2580"/>
      <c r="AF700" s="2581"/>
    </row>
    <row r="701" spans="2:32" s="2461" customFormat="1" x14ac:dyDescent="0.2">
      <c r="B701" s="3620" t="s">
        <v>5125</v>
      </c>
      <c r="C701" s="3621"/>
      <c r="D701" s="3692">
        <v>41651</v>
      </c>
      <c r="E701" s="3692"/>
      <c r="F701" s="3692"/>
      <c r="G701" s="2580"/>
      <c r="H701" s="2580"/>
      <c r="I701" s="2580"/>
      <c r="J701" s="2580"/>
      <c r="K701" s="2580"/>
      <c r="L701" s="2580"/>
      <c r="M701" s="2580"/>
      <c r="N701" s="2580"/>
      <c r="O701" s="2580"/>
      <c r="P701" s="2580"/>
      <c r="Q701" s="2580"/>
      <c r="R701" s="2580"/>
      <c r="S701" s="2580"/>
      <c r="T701" s="2580"/>
      <c r="U701" s="2580"/>
      <c r="V701" s="2580"/>
      <c r="W701" s="2580"/>
      <c r="X701" s="2580"/>
      <c r="Y701" s="2580"/>
      <c r="Z701" s="2580"/>
      <c r="AA701" s="2580"/>
      <c r="AB701" s="2580"/>
      <c r="AC701" s="2580"/>
      <c r="AD701" s="2580"/>
      <c r="AE701" s="2580"/>
      <c r="AF701" s="2581"/>
    </row>
    <row r="702" spans="2:32" s="2461" customFormat="1" ht="13.5" thickBot="1" x14ac:dyDescent="0.25">
      <c r="B702" s="3416"/>
      <c r="C702" s="3417"/>
      <c r="D702" s="3417"/>
      <c r="E702" s="3417"/>
      <c r="F702" s="3417"/>
      <c r="G702" s="2580"/>
      <c r="H702" s="2580"/>
      <c r="I702" s="2580"/>
      <c r="J702" s="2580"/>
      <c r="K702" s="2580"/>
      <c r="L702" s="2580"/>
      <c r="M702" s="2580"/>
      <c r="N702" s="2580"/>
      <c r="O702" s="2580"/>
      <c r="P702" s="2580"/>
      <c r="Q702" s="2580"/>
      <c r="R702" s="2580"/>
      <c r="S702" s="2580"/>
      <c r="T702" s="2580"/>
      <c r="U702" s="2580"/>
      <c r="V702" s="2580"/>
      <c r="W702" s="2580"/>
      <c r="X702" s="2580"/>
      <c r="Y702" s="2580"/>
      <c r="Z702" s="2580"/>
      <c r="AA702" s="2580"/>
      <c r="AB702" s="2580"/>
      <c r="AC702" s="2580"/>
      <c r="AD702" s="2580"/>
      <c r="AE702" s="2580"/>
      <c r="AF702" s="2581"/>
    </row>
    <row r="703" spans="2:32" s="2461" customFormat="1" ht="128.25" customHeight="1" thickBot="1" x14ac:dyDescent="0.25">
      <c r="B703" s="3633" t="s">
        <v>5126</v>
      </c>
      <c r="C703" s="3677"/>
      <c r="D703" s="3721" t="s">
        <v>6378</v>
      </c>
      <c r="E703" s="3722"/>
      <c r="F703" s="3722"/>
      <c r="G703" s="3722"/>
      <c r="H703" s="3722"/>
      <c r="I703" s="3722"/>
      <c r="J703" s="3722"/>
      <c r="K703" s="3722"/>
      <c r="L703" s="3722"/>
      <c r="M703" s="3722"/>
      <c r="N703" s="3722"/>
      <c r="O703" s="3722"/>
      <c r="P703" s="3722"/>
      <c r="Q703" s="3723"/>
      <c r="R703" s="2580"/>
      <c r="S703" s="2580"/>
      <c r="T703" s="2580"/>
      <c r="U703" s="2580"/>
      <c r="V703" s="2580"/>
      <c r="W703" s="2580"/>
      <c r="X703" s="2580"/>
      <c r="Y703" s="2580"/>
      <c r="Z703" s="2580"/>
      <c r="AA703" s="2580"/>
      <c r="AB703" s="2580"/>
      <c r="AC703" s="2580"/>
      <c r="AD703" s="2580"/>
      <c r="AE703" s="2580"/>
      <c r="AF703" s="2581"/>
    </row>
    <row r="704" spans="2:32" s="2461" customFormat="1" ht="13.5" thickBot="1" x14ac:dyDescent="0.25">
      <c r="B704" s="3416"/>
      <c r="C704" s="3417"/>
      <c r="D704" s="3417"/>
      <c r="E704" s="3417"/>
      <c r="F704" s="3417"/>
      <c r="G704" s="2580"/>
      <c r="H704" s="2580"/>
      <c r="I704" s="2580"/>
      <c r="J704" s="2580"/>
      <c r="K704" s="2580"/>
      <c r="L704" s="2580"/>
      <c r="M704" s="2580"/>
      <c r="N704" s="2580"/>
      <c r="O704" s="2580"/>
      <c r="P704" s="2580"/>
      <c r="Q704" s="2580"/>
      <c r="R704" s="2646"/>
      <c r="S704" s="2580"/>
      <c r="T704" s="2580"/>
      <c r="U704" s="2580"/>
      <c r="V704" s="2580"/>
      <c r="W704" s="2580"/>
      <c r="X704" s="2580"/>
      <c r="Y704" s="2580"/>
      <c r="Z704" s="2580"/>
      <c r="AA704" s="2580"/>
      <c r="AB704" s="2580"/>
      <c r="AC704" s="2580"/>
      <c r="AD704" s="2580"/>
      <c r="AE704" s="2580"/>
      <c r="AF704" s="2581"/>
    </row>
    <row r="705" spans="2:32" s="2461" customFormat="1" ht="13.5" thickBot="1" x14ac:dyDescent="0.25">
      <c r="B705" s="3678" t="s">
        <v>5128</v>
      </c>
      <c r="C705" s="3679"/>
      <c r="D705" s="3630" t="s">
        <v>5129</v>
      </c>
      <c r="E705" s="3682" t="s">
        <v>224</v>
      </c>
      <c r="F705" s="3683"/>
      <c r="G705" s="3683"/>
      <c r="H705" s="3683"/>
      <c r="I705" s="3683"/>
      <c r="J705" s="3683"/>
      <c r="K705" s="3683"/>
      <c r="L705" s="3683"/>
      <c r="M705" s="3683"/>
      <c r="N705" s="3683"/>
      <c r="O705" s="3683"/>
      <c r="P705" s="3684"/>
      <c r="Q705" s="3685" t="s">
        <v>340</v>
      </c>
      <c r="R705" s="3686"/>
      <c r="S705" s="3687"/>
      <c r="T705" s="3687"/>
      <c r="U705" s="3687"/>
      <c r="V705" s="3687"/>
      <c r="W705" s="3687"/>
      <c r="X705" s="3687"/>
      <c r="Y705" s="3688"/>
      <c r="Z705" s="3685" t="s">
        <v>225</v>
      </c>
      <c r="AA705" s="3687"/>
      <c r="AB705" s="3688"/>
      <c r="AC705" s="3689" t="s">
        <v>5048</v>
      </c>
      <c r="AD705" s="3690"/>
      <c r="AE705" s="3691"/>
      <c r="AF705" s="2581"/>
    </row>
    <row r="706" spans="2:32" s="2461" customFormat="1" ht="13.5" thickBot="1" x14ac:dyDescent="0.25">
      <c r="B706" s="3680"/>
      <c r="C706" s="3681"/>
      <c r="D706" s="3630"/>
      <c r="E706" s="3630" t="s">
        <v>5066</v>
      </c>
      <c r="F706" s="3630" t="s">
        <v>5067</v>
      </c>
      <c r="G706" s="3631" t="s">
        <v>5069</v>
      </c>
      <c r="H706" s="3631" t="s">
        <v>5130</v>
      </c>
      <c r="I706" s="3671" t="s">
        <v>5131</v>
      </c>
      <c r="J706" s="3671" t="s">
        <v>5132</v>
      </c>
      <c r="K706" s="3671" t="s">
        <v>5072</v>
      </c>
      <c r="L706" s="3671"/>
      <c r="M706" s="3671" t="s">
        <v>5133</v>
      </c>
      <c r="N706" s="3671" t="s">
        <v>5134</v>
      </c>
      <c r="O706" s="3671" t="s">
        <v>5135</v>
      </c>
      <c r="P706" s="3671" t="s">
        <v>5136</v>
      </c>
      <c r="Q706" s="3627" t="s">
        <v>5078</v>
      </c>
      <c r="R706" s="3627" t="s">
        <v>5079</v>
      </c>
      <c r="S706" s="3627" t="s">
        <v>5080</v>
      </c>
      <c r="T706" s="3627" t="s">
        <v>5137</v>
      </c>
      <c r="U706" s="3627" t="s">
        <v>5138</v>
      </c>
      <c r="V706" s="3627" t="s">
        <v>5083</v>
      </c>
      <c r="W706" s="3627" t="s">
        <v>5085</v>
      </c>
      <c r="X706" s="3631" t="s">
        <v>5139</v>
      </c>
      <c r="Y706" s="3631" t="s">
        <v>5140</v>
      </c>
      <c r="Z706" s="3627" t="s">
        <v>5141</v>
      </c>
      <c r="AA706" s="3627" t="s">
        <v>5142</v>
      </c>
      <c r="AB706" s="3627" t="s">
        <v>5143</v>
      </c>
      <c r="AC706" s="3627" t="s">
        <v>1162</v>
      </c>
      <c r="AD706" s="3627" t="s">
        <v>5049</v>
      </c>
      <c r="AE706" s="3627" t="s">
        <v>5050</v>
      </c>
      <c r="AF706" s="2581"/>
    </row>
    <row r="707" spans="2:32" s="2461" customFormat="1" ht="13.5" thickBot="1" x14ac:dyDescent="0.25">
      <c r="B707" s="3680"/>
      <c r="C707" s="3681"/>
      <c r="D707" s="3627"/>
      <c r="E707" s="3627"/>
      <c r="F707" s="3627"/>
      <c r="G707" s="3632"/>
      <c r="H707" s="3632"/>
      <c r="I707" s="3631"/>
      <c r="J707" s="3631"/>
      <c r="K707" s="3418" t="s">
        <v>5092</v>
      </c>
      <c r="L707" s="3419" t="s">
        <v>2809</v>
      </c>
      <c r="M707" s="3631"/>
      <c r="N707" s="3631"/>
      <c r="O707" s="3631"/>
      <c r="P707" s="3631"/>
      <c r="Q707" s="3628"/>
      <c r="R707" s="3628"/>
      <c r="S707" s="3628"/>
      <c r="T707" s="3628"/>
      <c r="U707" s="3628"/>
      <c r="V707" s="3628"/>
      <c r="W707" s="3628"/>
      <c r="X707" s="3632"/>
      <c r="Y707" s="3632"/>
      <c r="Z707" s="3628"/>
      <c r="AA707" s="3628"/>
      <c r="AB707" s="3628"/>
      <c r="AC707" s="3628"/>
      <c r="AD707" s="3628"/>
      <c r="AE707" s="3628"/>
      <c r="AF707" s="2581"/>
    </row>
    <row r="708" spans="2:32" s="2461" customFormat="1" ht="13.5" thickBot="1" x14ac:dyDescent="0.25">
      <c r="B708" s="3697" t="s">
        <v>6377</v>
      </c>
      <c r="C708" s="3698"/>
      <c r="D708" s="3288" t="s">
        <v>1545</v>
      </c>
      <c r="E708" s="3037"/>
      <c r="F708" s="3179"/>
      <c r="G708" s="2972"/>
      <c r="H708" s="2972"/>
      <c r="I708" s="3037"/>
      <c r="J708" s="3037"/>
      <c r="K708" s="3179"/>
      <c r="L708" s="2972"/>
      <c r="M708" s="3037"/>
      <c r="N708" s="3037"/>
      <c r="O708" s="3037"/>
      <c r="P708" s="3037"/>
      <c r="Q708" s="3037"/>
      <c r="R708" s="3179"/>
      <c r="S708" s="3179"/>
      <c r="T708" s="3037"/>
      <c r="U708" s="3037"/>
      <c r="V708" s="3179"/>
      <c r="W708" s="3179"/>
      <c r="X708" s="3037"/>
      <c r="Y708" s="3037"/>
      <c r="Z708" s="3179"/>
      <c r="AA708" s="3037"/>
      <c r="AB708" s="3037"/>
      <c r="AC708" s="3004"/>
      <c r="AD708" s="3004"/>
      <c r="AE708" s="3005"/>
      <c r="AF708" s="2581"/>
    </row>
    <row r="709" spans="2:32" s="2461" customFormat="1" x14ac:dyDescent="0.2">
      <c r="B709" s="2645"/>
      <c r="C709" s="2575"/>
      <c r="D709" s="2575"/>
      <c r="E709" s="2575"/>
      <c r="F709" s="2575"/>
      <c r="G709" s="2576"/>
      <c r="H709" s="2576"/>
      <c r="I709" s="2576"/>
      <c r="J709" s="2576"/>
      <c r="K709" s="2575"/>
      <c r="L709" s="2576"/>
      <c r="M709" s="2576"/>
      <c r="N709" s="2576"/>
      <c r="O709" s="2576"/>
      <c r="P709" s="2576"/>
      <c r="Q709" s="2642"/>
      <c r="R709" s="2642"/>
      <c r="S709" s="2642"/>
      <c r="T709" s="2642"/>
      <c r="U709" s="2642"/>
      <c r="V709" s="2642"/>
      <c r="W709" s="2642"/>
      <c r="X709" s="2642"/>
      <c r="Y709" s="2642"/>
      <c r="Z709" s="2642"/>
      <c r="AA709" s="2642"/>
      <c r="AB709" s="2642"/>
      <c r="AC709" s="2642"/>
      <c r="AD709" s="2642"/>
      <c r="AE709" s="2642"/>
      <c r="AF709" s="2581"/>
    </row>
    <row r="710" spans="2:32" s="2461" customFormat="1" x14ac:dyDescent="0.2">
      <c r="B710" s="3661" t="s">
        <v>5051</v>
      </c>
      <c r="C710" s="3662"/>
      <c r="D710" s="3663" t="s">
        <v>1882</v>
      </c>
      <c r="E710" s="3663"/>
      <c r="F710" s="3663"/>
      <c r="G710" s="3663"/>
      <c r="H710" s="3663"/>
      <c r="I710" s="2643"/>
      <c r="J710" s="2643"/>
      <c r="K710" s="2643"/>
      <c r="L710" s="2643"/>
      <c r="M710" s="2643"/>
      <c r="N710" s="2643"/>
      <c r="O710" s="2643"/>
      <c r="P710" s="2643"/>
      <c r="Q710" s="2642"/>
      <c r="R710" s="2642"/>
      <c r="S710" s="2642"/>
      <c r="T710" s="2642"/>
      <c r="U710" s="2642"/>
      <c r="V710" s="2642"/>
      <c r="W710" s="2642"/>
      <c r="X710" s="2642"/>
      <c r="Y710" s="2642"/>
      <c r="Z710" s="2642"/>
      <c r="AA710" s="2642"/>
      <c r="AB710" s="2642"/>
      <c r="AC710" s="2642"/>
      <c r="AD710" s="2642"/>
      <c r="AE710" s="2642"/>
      <c r="AF710" s="2581"/>
    </row>
    <row r="711" spans="2:32" s="2461" customFormat="1" x14ac:dyDescent="0.2">
      <c r="B711" s="3661" t="s">
        <v>5052</v>
      </c>
      <c r="C711" s="3662"/>
      <c r="D711" s="3663" t="s">
        <v>1882</v>
      </c>
      <c r="E711" s="3663"/>
      <c r="F711" s="3663"/>
      <c r="G711" s="3663"/>
      <c r="H711" s="3663"/>
      <c r="I711" s="2643"/>
      <c r="J711" s="2643"/>
      <c r="K711" s="2643"/>
      <c r="L711" s="2643"/>
      <c r="M711" s="2643"/>
      <c r="N711" s="2643"/>
      <c r="O711" s="2643"/>
      <c r="P711" s="2643"/>
      <c r="Q711" s="2642"/>
      <c r="R711" s="2642"/>
      <c r="S711" s="2642"/>
      <c r="T711" s="2642"/>
      <c r="U711" s="2642"/>
      <c r="V711" s="2642"/>
      <c r="W711" s="2642"/>
      <c r="X711" s="2642"/>
      <c r="Y711" s="2642"/>
      <c r="Z711" s="2642"/>
      <c r="AA711" s="2642"/>
      <c r="AB711" s="2642"/>
      <c r="AC711" s="2642"/>
      <c r="AD711" s="2642"/>
      <c r="AE711" s="2642"/>
      <c r="AF711" s="2581"/>
    </row>
    <row r="712" spans="2:32" s="2461" customFormat="1" ht="13.5" thickBot="1" x14ac:dyDescent="0.25">
      <c r="B712" s="3420"/>
      <c r="C712" s="3421"/>
      <c r="D712" s="3421"/>
      <c r="E712" s="3421"/>
      <c r="F712" s="3421"/>
      <c r="G712" s="2646"/>
      <c r="H712" s="2646"/>
      <c r="I712" s="2646"/>
      <c r="J712" s="2646"/>
      <c r="K712" s="2646"/>
      <c r="L712" s="2646"/>
      <c r="M712" s="2646"/>
      <c r="N712" s="2646"/>
      <c r="O712" s="2646"/>
      <c r="P712" s="2646"/>
      <c r="Q712" s="2646"/>
      <c r="R712" s="2646"/>
      <c r="S712" s="2646"/>
      <c r="T712" s="2646"/>
      <c r="U712" s="2646"/>
      <c r="V712" s="2646"/>
      <c r="W712" s="2646"/>
      <c r="X712" s="2646"/>
      <c r="Y712" s="2646"/>
      <c r="Z712" s="2646"/>
      <c r="AA712" s="2646"/>
      <c r="AB712" s="2646"/>
      <c r="AC712" s="2646"/>
      <c r="AD712" s="2646"/>
      <c r="AE712" s="2646"/>
      <c r="AF712" s="2586"/>
    </row>
    <row r="713" spans="2:32" s="2461" customFormat="1" x14ac:dyDescent="0.2">
      <c r="B713" s="4587" t="str">
        <f>+B695</f>
        <v>.</v>
      </c>
      <c r="C713" s="4587"/>
      <c r="I713" s="2888"/>
    </row>
    <row r="714" spans="2:32" s="2461" customFormat="1" ht="13.5" thickBot="1" x14ac:dyDescent="0.25">
      <c r="I714" s="2888"/>
    </row>
    <row r="715" spans="2:32" s="2461" customFormat="1" ht="20.25" x14ac:dyDescent="0.2">
      <c r="B715" s="3616" t="s">
        <v>5124</v>
      </c>
      <c r="C715" s="3617"/>
      <c r="D715" s="3617"/>
      <c r="E715" s="3617"/>
      <c r="F715" s="3617"/>
      <c r="G715" s="3617"/>
      <c r="H715" s="3617"/>
      <c r="I715" s="3617"/>
      <c r="J715" s="3617"/>
      <c r="K715" s="3617"/>
      <c r="L715" s="3617"/>
      <c r="M715" s="3617"/>
      <c r="N715" s="3617"/>
      <c r="O715" s="3617"/>
      <c r="P715" s="3617"/>
      <c r="Q715" s="3617"/>
      <c r="R715" s="3617"/>
      <c r="S715" s="3617"/>
      <c r="T715" s="3617"/>
      <c r="U715" s="3617"/>
      <c r="V715" s="3617"/>
      <c r="W715" s="3617"/>
      <c r="X715" s="3617"/>
      <c r="Y715" s="3617"/>
      <c r="Z715" s="3617"/>
      <c r="AA715" s="3617"/>
      <c r="AB715" s="3617"/>
      <c r="AC715" s="3617"/>
      <c r="AD715" s="3617"/>
      <c r="AE715" s="3617"/>
      <c r="AF715" s="3618"/>
    </row>
    <row r="716" spans="2:32" s="2461" customFormat="1" x14ac:dyDescent="0.2">
      <c r="B716" s="3416"/>
      <c r="C716" s="3417"/>
      <c r="D716" s="3417"/>
      <c r="E716" s="3417"/>
      <c r="F716" s="3417"/>
      <c r="G716" s="2580"/>
      <c r="H716" s="2580"/>
      <c r="I716" s="2580"/>
      <c r="J716" s="2580"/>
      <c r="K716" s="2580"/>
      <c r="L716" s="2580"/>
      <c r="M716" s="2580"/>
      <c r="N716" s="2580"/>
      <c r="O716" s="2580"/>
      <c r="P716" s="2580"/>
      <c r="Q716" s="2580"/>
      <c r="R716" s="2580"/>
      <c r="S716" s="2580"/>
      <c r="T716" s="2580"/>
      <c r="U716" s="2580"/>
      <c r="V716" s="2580"/>
      <c r="W716" s="2580"/>
      <c r="X716" s="2580"/>
      <c r="Y716" s="2580"/>
      <c r="Z716" s="2580"/>
      <c r="AA716" s="2580"/>
      <c r="AB716" s="2580"/>
      <c r="AC716" s="2580"/>
      <c r="AD716" s="2580"/>
      <c r="AE716" s="2580"/>
      <c r="AF716" s="2581"/>
    </row>
    <row r="717" spans="2:32" s="2461" customFormat="1" x14ac:dyDescent="0.2">
      <c r="B717" s="2644" t="s">
        <v>5144</v>
      </c>
      <c r="C717" s="3417"/>
      <c r="D717" s="3674" t="s">
        <v>6375</v>
      </c>
      <c r="E717" s="3674"/>
      <c r="F717" s="3674"/>
      <c r="G717" s="2580"/>
      <c r="H717" s="2580"/>
      <c r="I717" s="2580"/>
      <c r="J717" s="2580"/>
      <c r="K717" s="2580"/>
      <c r="L717" s="2580"/>
      <c r="M717" s="2580"/>
      <c r="N717" s="2580"/>
      <c r="O717" s="2580"/>
      <c r="P717" s="2580"/>
      <c r="Q717" s="2580"/>
      <c r="R717" s="2580"/>
      <c r="S717" s="2580"/>
      <c r="T717" s="2580"/>
      <c r="U717" s="2580"/>
      <c r="V717" s="2580"/>
      <c r="W717" s="2580"/>
      <c r="X717" s="2580"/>
      <c r="Y717" s="2580"/>
      <c r="Z717" s="2580"/>
      <c r="AA717" s="2580"/>
      <c r="AB717" s="2580"/>
      <c r="AC717" s="2580"/>
      <c r="AD717" s="2580"/>
      <c r="AE717" s="2580"/>
      <c r="AF717" s="2581"/>
    </row>
    <row r="718" spans="2:32" s="2461" customFormat="1" x14ac:dyDescent="0.2">
      <c r="B718" s="3675" t="s">
        <v>5127</v>
      </c>
      <c r="C718" s="3676"/>
      <c r="D718" s="3670">
        <v>41586</v>
      </c>
      <c r="E718" s="3670"/>
      <c r="F718" s="3670"/>
      <c r="G718" s="2642"/>
      <c r="H718" s="2580"/>
      <c r="I718" s="2580"/>
      <c r="J718" s="2580"/>
      <c r="K718" s="2580"/>
      <c r="L718" s="2580"/>
      <c r="M718" s="2580"/>
      <c r="N718" s="2580"/>
      <c r="O718" s="2580"/>
      <c r="P718" s="2580"/>
      <c r="Q718" s="2580"/>
      <c r="R718" s="2580"/>
      <c r="S718" s="2580"/>
      <c r="T718" s="2580"/>
      <c r="U718" s="2580"/>
      <c r="V718" s="2580"/>
      <c r="W718" s="2580"/>
      <c r="X718" s="2580"/>
      <c r="Y718" s="2580"/>
      <c r="Z718" s="2580"/>
      <c r="AA718" s="2580"/>
      <c r="AB718" s="2580"/>
      <c r="AC718" s="2580"/>
      <c r="AD718" s="2580"/>
      <c r="AE718" s="2580"/>
      <c r="AF718" s="2581"/>
    </row>
    <row r="719" spans="2:32" s="2461" customFormat="1" x14ac:dyDescent="0.2">
      <c r="B719" s="3620" t="s">
        <v>5125</v>
      </c>
      <c r="C719" s="3621"/>
      <c r="D719" s="3692">
        <v>41651</v>
      </c>
      <c r="E719" s="3692"/>
      <c r="F719" s="3692"/>
      <c r="G719" s="2580"/>
      <c r="H719" s="2580"/>
      <c r="I719" s="2580"/>
      <c r="J719" s="2580"/>
      <c r="K719" s="2580"/>
      <c r="L719" s="2580"/>
      <c r="M719" s="2580"/>
      <c r="N719" s="2580"/>
      <c r="O719" s="2580"/>
      <c r="P719" s="2580"/>
      <c r="Q719" s="2580"/>
      <c r="R719" s="2580"/>
      <c r="S719" s="2580"/>
      <c r="T719" s="2580"/>
      <c r="U719" s="2580"/>
      <c r="V719" s="2580"/>
      <c r="W719" s="2580"/>
      <c r="X719" s="2580"/>
      <c r="Y719" s="2580"/>
      <c r="Z719" s="2580"/>
      <c r="AA719" s="2580"/>
      <c r="AB719" s="2580"/>
      <c r="AC719" s="2580"/>
      <c r="AD719" s="2580"/>
      <c r="AE719" s="2580"/>
      <c r="AF719" s="2581"/>
    </row>
    <row r="720" spans="2:32" s="2461" customFormat="1" ht="13.5" thickBot="1" x14ac:dyDescent="0.25">
      <c r="B720" s="3416"/>
      <c r="C720" s="3417"/>
      <c r="D720" s="3417"/>
      <c r="E720" s="3417"/>
      <c r="F720" s="3417"/>
      <c r="G720" s="2580"/>
      <c r="H720" s="2580"/>
      <c r="I720" s="2580"/>
      <c r="J720" s="2580"/>
      <c r="K720" s="2580"/>
      <c r="L720" s="2580"/>
      <c r="M720" s="2580"/>
      <c r="N720" s="2580"/>
      <c r="O720" s="2580"/>
      <c r="P720" s="2580"/>
      <c r="Q720" s="2580"/>
      <c r="R720" s="2580"/>
      <c r="S720" s="2580"/>
      <c r="T720" s="2580"/>
      <c r="U720" s="2580"/>
      <c r="V720" s="2580"/>
      <c r="W720" s="2580"/>
      <c r="X720" s="2580"/>
      <c r="Y720" s="2580"/>
      <c r="Z720" s="2580"/>
      <c r="AA720" s="2580"/>
      <c r="AB720" s="2580"/>
      <c r="AC720" s="2580"/>
      <c r="AD720" s="2580"/>
      <c r="AE720" s="2580"/>
      <c r="AF720" s="2581"/>
    </row>
    <row r="721" spans="2:32" s="2461" customFormat="1" ht="170.25" customHeight="1" thickBot="1" x14ac:dyDescent="0.25">
      <c r="B721" s="3633" t="s">
        <v>5126</v>
      </c>
      <c r="C721" s="3677"/>
      <c r="D721" s="3721" t="s">
        <v>6376</v>
      </c>
      <c r="E721" s="3722"/>
      <c r="F721" s="3722"/>
      <c r="G721" s="3722"/>
      <c r="H721" s="3722"/>
      <c r="I721" s="3722"/>
      <c r="J721" s="3722"/>
      <c r="K721" s="3722"/>
      <c r="L721" s="3722"/>
      <c r="M721" s="3722"/>
      <c r="N721" s="3722"/>
      <c r="O721" s="3722"/>
      <c r="P721" s="3722"/>
      <c r="Q721" s="3723"/>
      <c r="R721" s="2580"/>
      <c r="S721" s="2580"/>
      <c r="T721" s="2580"/>
      <c r="U721" s="2580"/>
      <c r="V721" s="2580"/>
      <c r="W721" s="2580"/>
      <c r="X721" s="2580"/>
      <c r="Y721" s="2580"/>
      <c r="Z721" s="2580"/>
      <c r="AA721" s="2580"/>
      <c r="AB721" s="2580"/>
      <c r="AC721" s="2580"/>
      <c r="AD721" s="2580"/>
      <c r="AE721" s="2580"/>
      <c r="AF721" s="2581"/>
    </row>
    <row r="722" spans="2:32" s="2461" customFormat="1" ht="13.5" thickBot="1" x14ac:dyDescent="0.25">
      <c r="B722" s="3416"/>
      <c r="C722" s="3417"/>
      <c r="D722" s="3417"/>
      <c r="E722" s="3417"/>
      <c r="F722" s="3417"/>
      <c r="G722" s="2580"/>
      <c r="H722" s="2580"/>
      <c r="I722" s="2580"/>
      <c r="J722" s="2580"/>
      <c r="K722" s="2580"/>
      <c r="L722" s="2580"/>
      <c r="M722" s="2580"/>
      <c r="N722" s="2580"/>
      <c r="O722" s="2580"/>
      <c r="P722" s="2580"/>
      <c r="Q722" s="2580"/>
      <c r="R722" s="2646"/>
      <c r="S722" s="2580"/>
      <c r="T722" s="2580"/>
      <c r="U722" s="2580"/>
      <c r="V722" s="2580"/>
      <c r="W722" s="2580"/>
      <c r="X722" s="2580"/>
      <c r="Y722" s="2580"/>
      <c r="Z722" s="2580"/>
      <c r="AA722" s="2580"/>
      <c r="AB722" s="2580"/>
      <c r="AC722" s="2580"/>
      <c r="AD722" s="2580"/>
      <c r="AE722" s="2580"/>
      <c r="AF722" s="2581"/>
    </row>
    <row r="723" spans="2:32" s="2461" customFormat="1" ht="13.5" thickBot="1" x14ac:dyDescent="0.25">
      <c r="B723" s="3678" t="s">
        <v>5128</v>
      </c>
      <c r="C723" s="3679"/>
      <c r="D723" s="3630" t="s">
        <v>5129</v>
      </c>
      <c r="E723" s="3682" t="s">
        <v>224</v>
      </c>
      <c r="F723" s="3683"/>
      <c r="G723" s="3683"/>
      <c r="H723" s="3683"/>
      <c r="I723" s="3683"/>
      <c r="J723" s="3683"/>
      <c r="K723" s="3683"/>
      <c r="L723" s="3683"/>
      <c r="M723" s="3683"/>
      <c r="N723" s="3683"/>
      <c r="O723" s="3683"/>
      <c r="P723" s="3684"/>
      <c r="Q723" s="3685" t="s">
        <v>340</v>
      </c>
      <c r="R723" s="3686"/>
      <c r="S723" s="3687"/>
      <c r="T723" s="3687"/>
      <c r="U723" s="3687"/>
      <c r="V723" s="3687"/>
      <c r="W723" s="3687"/>
      <c r="X723" s="3687"/>
      <c r="Y723" s="3688"/>
      <c r="Z723" s="3685" t="s">
        <v>225</v>
      </c>
      <c r="AA723" s="3687"/>
      <c r="AB723" s="3688"/>
      <c r="AC723" s="3689" t="s">
        <v>5048</v>
      </c>
      <c r="AD723" s="3690"/>
      <c r="AE723" s="3691"/>
      <c r="AF723" s="2581"/>
    </row>
    <row r="724" spans="2:32" s="2461" customFormat="1" ht="13.5" thickBot="1" x14ac:dyDescent="0.25">
      <c r="B724" s="3680"/>
      <c r="C724" s="3681"/>
      <c r="D724" s="3630"/>
      <c r="E724" s="3630" t="s">
        <v>5066</v>
      </c>
      <c r="F724" s="3630" t="s">
        <v>5067</v>
      </c>
      <c r="G724" s="3631" t="s">
        <v>5069</v>
      </c>
      <c r="H724" s="3631" t="s">
        <v>5130</v>
      </c>
      <c r="I724" s="3671" t="s">
        <v>5131</v>
      </c>
      <c r="J724" s="3671" t="s">
        <v>5132</v>
      </c>
      <c r="K724" s="3671" t="s">
        <v>5072</v>
      </c>
      <c r="L724" s="3671"/>
      <c r="M724" s="3671" t="s">
        <v>5133</v>
      </c>
      <c r="N724" s="3671" t="s">
        <v>5134</v>
      </c>
      <c r="O724" s="3671" t="s">
        <v>5135</v>
      </c>
      <c r="P724" s="3671" t="s">
        <v>5136</v>
      </c>
      <c r="Q724" s="3627" t="s">
        <v>5078</v>
      </c>
      <c r="R724" s="3627" t="s">
        <v>5079</v>
      </c>
      <c r="S724" s="3627" t="s">
        <v>5080</v>
      </c>
      <c r="T724" s="3627" t="s">
        <v>5137</v>
      </c>
      <c r="U724" s="3627" t="s">
        <v>5138</v>
      </c>
      <c r="V724" s="3627" t="s">
        <v>5083</v>
      </c>
      <c r="W724" s="3627" t="s">
        <v>5085</v>
      </c>
      <c r="X724" s="3631" t="s">
        <v>5139</v>
      </c>
      <c r="Y724" s="3631" t="s">
        <v>5140</v>
      </c>
      <c r="Z724" s="3627" t="s">
        <v>5141</v>
      </c>
      <c r="AA724" s="3627" t="s">
        <v>5142</v>
      </c>
      <c r="AB724" s="3627" t="s">
        <v>5143</v>
      </c>
      <c r="AC724" s="3627" t="s">
        <v>1162</v>
      </c>
      <c r="AD724" s="3627" t="s">
        <v>5049</v>
      </c>
      <c r="AE724" s="3627" t="s">
        <v>5050</v>
      </c>
      <c r="AF724" s="2581"/>
    </row>
    <row r="725" spans="2:32" s="2461" customFormat="1" ht="13.5" thickBot="1" x14ac:dyDescent="0.25">
      <c r="B725" s="3680"/>
      <c r="C725" s="3681"/>
      <c r="D725" s="3627"/>
      <c r="E725" s="3627"/>
      <c r="F725" s="3627"/>
      <c r="G725" s="3632"/>
      <c r="H725" s="3632"/>
      <c r="I725" s="3631"/>
      <c r="J725" s="3631"/>
      <c r="K725" s="3418" t="s">
        <v>5092</v>
      </c>
      <c r="L725" s="3419" t="s">
        <v>2809</v>
      </c>
      <c r="M725" s="3631"/>
      <c r="N725" s="3631"/>
      <c r="O725" s="3631"/>
      <c r="P725" s="3631"/>
      <c r="Q725" s="3628"/>
      <c r="R725" s="3628"/>
      <c r="S725" s="3628"/>
      <c r="T725" s="3628"/>
      <c r="U725" s="3628"/>
      <c r="V725" s="3628"/>
      <c r="W725" s="3628"/>
      <c r="X725" s="3632"/>
      <c r="Y725" s="3632"/>
      <c r="Z725" s="3628"/>
      <c r="AA725" s="3628"/>
      <c r="AB725" s="3628"/>
      <c r="AC725" s="3628"/>
      <c r="AD725" s="3628"/>
      <c r="AE725" s="3628"/>
      <c r="AF725" s="2581"/>
    </row>
    <row r="726" spans="2:32" s="2461" customFormat="1" ht="13.5" thickBot="1" x14ac:dyDescent="0.25">
      <c r="B726" s="3697" t="s">
        <v>6375</v>
      </c>
      <c r="C726" s="3698"/>
      <c r="D726" s="3288" t="s">
        <v>1545</v>
      </c>
      <c r="E726" s="3037"/>
      <c r="F726" s="3179"/>
      <c r="G726" s="2972"/>
      <c r="H726" s="2972"/>
      <c r="I726" s="3037"/>
      <c r="J726" s="3037"/>
      <c r="K726" s="3179"/>
      <c r="L726" s="2972"/>
      <c r="M726" s="3037"/>
      <c r="N726" s="3037"/>
      <c r="O726" s="3037"/>
      <c r="P726" s="3037"/>
      <c r="Q726" s="3037"/>
      <c r="R726" s="3179"/>
      <c r="S726" s="3179"/>
      <c r="T726" s="3037"/>
      <c r="U726" s="3037"/>
      <c r="V726" s="3179"/>
      <c r="W726" s="3179"/>
      <c r="X726" s="3037"/>
      <c r="Y726" s="3037"/>
      <c r="Z726" s="3179"/>
      <c r="AA726" s="3037"/>
      <c r="AB726" s="3037"/>
      <c r="AC726" s="3004"/>
      <c r="AD726" s="3004"/>
      <c r="AE726" s="3005"/>
      <c r="AF726" s="2581"/>
    </row>
    <row r="727" spans="2:32" s="2461" customFormat="1" x14ac:dyDescent="0.2">
      <c r="B727" s="2645"/>
      <c r="C727" s="2575"/>
      <c r="D727" s="2575"/>
      <c r="E727" s="2575"/>
      <c r="F727" s="2575"/>
      <c r="G727" s="2576"/>
      <c r="H727" s="2576"/>
      <c r="I727" s="2576"/>
      <c r="J727" s="2576"/>
      <c r="K727" s="2575"/>
      <c r="L727" s="2576"/>
      <c r="M727" s="2576"/>
      <c r="N727" s="2576"/>
      <c r="O727" s="2576"/>
      <c r="P727" s="2576"/>
      <c r="Q727" s="2642"/>
      <c r="R727" s="2642"/>
      <c r="S727" s="2642"/>
      <c r="T727" s="2642"/>
      <c r="U727" s="2642"/>
      <c r="V727" s="2642"/>
      <c r="W727" s="2642"/>
      <c r="X727" s="2642"/>
      <c r="Y727" s="2642"/>
      <c r="Z727" s="2642"/>
      <c r="AA727" s="2642"/>
      <c r="AB727" s="2642"/>
      <c r="AC727" s="2642"/>
      <c r="AD727" s="2642"/>
      <c r="AE727" s="2642"/>
      <c r="AF727" s="2581"/>
    </row>
    <row r="728" spans="2:32" s="2461" customFormat="1" x14ac:dyDescent="0.2">
      <c r="B728" s="3661" t="s">
        <v>5051</v>
      </c>
      <c r="C728" s="3662"/>
      <c r="D728" s="3663" t="s">
        <v>1882</v>
      </c>
      <c r="E728" s="3663"/>
      <c r="F728" s="3663"/>
      <c r="G728" s="3663"/>
      <c r="H728" s="3663"/>
      <c r="I728" s="2643"/>
      <c r="J728" s="2643"/>
      <c r="K728" s="2643"/>
      <c r="L728" s="2643"/>
      <c r="M728" s="2643"/>
      <c r="N728" s="2643"/>
      <c r="O728" s="2643"/>
      <c r="P728" s="2643"/>
      <c r="Q728" s="2642"/>
      <c r="R728" s="2642"/>
      <c r="S728" s="2642"/>
      <c r="T728" s="2642"/>
      <c r="U728" s="2642"/>
      <c r="V728" s="2642"/>
      <c r="W728" s="2642"/>
      <c r="X728" s="2642"/>
      <c r="Y728" s="2642"/>
      <c r="Z728" s="2642"/>
      <c r="AA728" s="2642"/>
      <c r="AB728" s="2642"/>
      <c r="AC728" s="2642"/>
      <c r="AD728" s="2642"/>
      <c r="AE728" s="2642"/>
      <c r="AF728" s="2581"/>
    </row>
    <row r="729" spans="2:32" s="2461" customFormat="1" x14ac:dyDescent="0.2">
      <c r="B729" s="3661" t="s">
        <v>5052</v>
      </c>
      <c r="C729" s="3662"/>
      <c r="D729" s="3663" t="s">
        <v>1882</v>
      </c>
      <c r="E729" s="3663"/>
      <c r="F729" s="3663"/>
      <c r="G729" s="3663"/>
      <c r="H729" s="3663"/>
      <c r="I729" s="2643"/>
      <c r="J729" s="2643"/>
      <c r="K729" s="2643"/>
      <c r="L729" s="2643"/>
      <c r="M729" s="2643"/>
      <c r="N729" s="2643"/>
      <c r="O729" s="2643"/>
      <c r="P729" s="2643"/>
      <c r="Q729" s="2642"/>
      <c r="R729" s="2642"/>
      <c r="S729" s="2642"/>
      <c r="T729" s="2642"/>
      <c r="U729" s="2642"/>
      <c r="V729" s="2642"/>
      <c r="W729" s="2642"/>
      <c r="X729" s="2642"/>
      <c r="Y729" s="2642"/>
      <c r="Z729" s="2642"/>
      <c r="AA729" s="2642"/>
      <c r="AB729" s="2642"/>
      <c r="AC729" s="2642"/>
      <c r="AD729" s="2642"/>
      <c r="AE729" s="2642"/>
      <c r="AF729" s="2581"/>
    </row>
    <row r="730" spans="2:32" s="2461" customFormat="1" ht="13.5" thickBot="1" x14ac:dyDescent="0.25">
      <c r="B730" s="3420"/>
      <c r="C730" s="3421"/>
      <c r="D730" s="3421"/>
      <c r="E730" s="3421"/>
      <c r="F730" s="3421"/>
      <c r="G730" s="2646"/>
      <c r="H730" s="2646"/>
      <c r="I730" s="2646"/>
      <c r="J730" s="2646"/>
      <c r="K730" s="2646"/>
      <c r="L730" s="2646"/>
      <c r="M730" s="2646"/>
      <c r="N730" s="2646"/>
      <c r="O730" s="2646"/>
      <c r="P730" s="2646"/>
      <c r="Q730" s="2646"/>
      <c r="R730" s="2646"/>
      <c r="S730" s="2646"/>
      <c r="T730" s="2646"/>
      <c r="U730" s="2646"/>
      <c r="V730" s="2646"/>
      <c r="W730" s="2646"/>
      <c r="X730" s="2646"/>
      <c r="Y730" s="2646"/>
      <c r="Z730" s="2646"/>
      <c r="AA730" s="2646"/>
      <c r="AB730" s="2646"/>
      <c r="AC730" s="2646"/>
      <c r="AD730" s="2646"/>
      <c r="AE730" s="2646"/>
      <c r="AF730" s="2586"/>
    </row>
    <row r="731" spans="2:32" s="2461" customFormat="1" x14ac:dyDescent="0.2">
      <c r="B731" s="4587" t="str">
        <f>+B713</f>
        <v>.</v>
      </c>
      <c r="C731" s="4587"/>
      <c r="I731" s="2888"/>
    </row>
    <row r="732" spans="2:32" s="2461" customFormat="1" ht="13.5" thickBot="1" x14ac:dyDescent="0.25">
      <c r="I732" s="2888"/>
    </row>
    <row r="733" spans="2:32" s="2461" customFormat="1" ht="20.25" x14ac:dyDescent="0.2">
      <c r="B733" s="3616" t="s">
        <v>5124</v>
      </c>
      <c r="C733" s="3617"/>
      <c r="D733" s="3617"/>
      <c r="E733" s="3617"/>
      <c r="F733" s="3617"/>
      <c r="G733" s="3617"/>
      <c r="H733" s="3617"/>
      <c r="I733" s="3617"/>
      <c r="J733" s="3617"/>
      <c r="K733" s="3617"/>
      <c r="L733" s="3617"/>
      <c r="M733" s="3617"/>
      <c r="N733" s="3617"/>
      <c r="O733" s="3617"/>
      <c r="P733" s="3617"/>
      <c r="Q733" s="3617"/>
      <c r="R733" s="3617"/>
      <c r="S733" s="3617"/>
      <c r="T733" s="3617"/>
      <c r="U733" s="3617"/>
      <c r="V733" s="3617"/>
      <c r="W733" s="3617"/>
      <c r="X733" s="3617"/>
      <c r="Y733" s="3617"/>
      <c r="Z733" s="3617"/>
      <c r="AA733" s="3617"/>
      <c r="AB733" s="3617"/>
      <c r="AC733" s="3617"/>
      <c r="AD733" s="3617"/>
      <c r="AE733" s="3617"/>
      <c r="AF733" s="3618"/>
    </row>
    <row r="734" spans="2:32" s="2461" customFormat="1" x14ac:dyDescent="0.2">
      <c r="B734" s="3416"/>
      <c r="C734" s="3417"/>
      <c r="D734" s="3417"/>
      <c r="E734" s="3417"/>
      <c r="F734" s="3417"/>
      <c r="G734" s="2580"/>
      <c r="H734" s="2580"/>
      <c r="I734" s="2580"/>
      <c r="J734" s="2580"/>
      <c r="K734" s="2580"/>
      <c r="L734" s="2580"/>
      <c r="M734" s="2580"/>
      <c r="N734" s="2580"/>
      <c r="O734" s="2580"/>
      <c r="P734" s="2580"/>
      <c r="Q734" s="2580"/>
      <c r="R734" s="2580"/>
      <c r="S734" s="2580"/>
      <c r="T734" s="2580"/>
      <c r="U734" s="2580"/>
      <c r="V734" s="2580"/>
      <c r="W734" s="2580"/>
      <c r="X734" s="2580"/>
      <c r="Y734" s="2580"/>
      <c r="Z734" s="2580"/>
      <c r="AA734" s="2580"/>
      <c r="AB734" s="2580"/>
      <c r="AC734" s="2580"/>
      <c r="AD734" s="2580"/>
      <c r="AE734" s="2580"/>
      <c r="AF734" s="2581"/>
    </row>
    <row r="735" spans="2:32" s="2461" customFormat="1" x14ac:dyDescent="0.2">
      <c r="B735" s="2644" t="s">
        <v>5144</v>
      </c>
      <c r="C735" s="3417"/>
      <c r="D735" s="3674" t="s">
        <v>6359</v>
      </c>
      <c r="E735" s="3674"/>
      <c r="F735" s="3674"/>
      <c r="G735" s="2580"/>
      <c r="H735" s="2580"/>
      <c r="I735" s="2580"/>
      <c r="J735" s="2580"/>
      <c r="K735" s="2580"/>
      <c r="L735" s="2580"/>
      <c r="M735" s="2580"/>
      <c r="N735" s="2580"/>
      <c r="O735" s="2580"/>
      <c r="P735" s="2580"/>
      <c r="Q735" s="2580"/>
      <c r="R735" s="2580"/>
      <c r="S735" s="2580"/>
      <c r="T735" s="2580"/>
      <c r="U735" s="2580"/>
      <c r="V735" s="2580"/>
      <c r="W735" s="2580"/>
      <c r="X735" s="2580"/>
      <c r="Y735" s="2580"/>
      <c r="Z735" s="2580"/>
      <c r="AA735" s="2580"/>
      <c r="AB735" s="2580"/>
      <c r="AC735" s="2580"/>
      <c r="AD735" s="2580"/>
      <c r="AE735" s="2580"/>
      <c r="AF735" s="2581"/>
    </row>
    <row r="736" spans="2:32" s="2461" customFormat="1" x14ac:dyDescent="0.2">
      <c r="B736" s="3675" t="s">
        <v>5127</v>
      </c>
      <c r="C736" s="3676"/>
      <c r="D736" s="4572">
        <v>41598</v>
      </c>
      <c r="E736" s="4572"/>
      <c r="F736" s="4572"/>
      <c r="G736" s="2642"/>
      <c r="H736" s="2580"/>
      <c r="I736" s="2580"/>
      <c r="J736" s="2580"/>
      <c r="K736" s="2580"/>
      <c r="L736" s="2580"/>
      <c r="M736" s="2580"/>
      <c r="N736" s="2580"/>
      <c r="O736" s="2580"/>
      <c r="P736" s="2580"/>
      <c r="Q736" s="2580"/>
      <c r="R736" s="2580"/>
      <c r="S736" s="2580"/>
      <c r="T736" s="2580"/>
      <c r="U736" s="2580"/>
      <c r="V736" s="2580"/>
      <c r="W736" s="2580"/>
      <c r="X736" s="2580"/>
      <c r="Y736" s="2580"/>
      <c r="Z736" s="2580"/>
      <c r="AA736" s="2580"/>
      <c r="AB736" s="2580"/>
      <c r="AC736" s="2580"/>
      <c r="AD736" s="2580"/>
      <c r="AE736" s="2580"/>
      <c r="AF736" s="2581"/>
    </row>
    <row r="737" spans="2:32" s="2461" customFormat="1" x14ac:dyDescent="0.2">
      <c r="B737" s="3620" t="s">
        <v>5125</v>
      </c>
      <c r="C737" s="3621"/>
      <c r="D737" s="4571">
        <v>41651</v>
      </c>
      <c r="E737" s="4571"/>
      <c r="F737" s="4571"/>
      <c r="G737" s="2580"/>
      <c r="H737" s="2580"/>
      <c r="I737" s="2580"/>
      <c r="J737" s="2580"/>
      <c r="K737" s="2580"/>
      <c r="L737" s="2580"/>
      <c r="M737" s="2580"/>
      <c r="N737" s="2580"/>
      <c r="O737" s="2580"/>
      <c r="P737" s="2580"/>
      <c r="Q737" s="2580"/>
      <c r="R737" s="2580"/>
      <c r="S737" s="2580"/>
      <c r="T737" s="2580"/>
      <c r="U737" s="2580"/>
      <c r="V737" s="2580"/>
      <c r="W737" s="2580"/>
      <c r="X737" s="2580"/>
      <c r="Y737" s="2580"/>
      <c r="Z737" s="2580"/>
      <c r="AA737" s="2580"/>
      <c r="AB737" s="2580"/>
      <c r="AC737" s="2580"/>
      <c r="AD737" s="2580"/>
      <c r="AE737" s="2580"/>
      <c r="AF737" s="2581"/>
    </row>
    <row r="738" spans="2:32" s="2461" customFormat="1" ht="13.5" thickBot="1" x14ac:dyDescent="0.25">
      <c r="B738" s="3416"/>
      <c r="C738" s="3417"/>
      <c r="D738" s="3417"/>
      <c r="E738" s="3417"/>
      <c r="F738" s="3417"/>
      <c r="G738" s="2580"/>
      <c r="H738" s="2580"/>
      <c r="I738" s="2580"/>
      <c r="J738" s="2580"/>
      <c r="K738" s="2580"/>
      <c r="L738" s="2580"/>
      <c r="M738" s="2580"/>
      <c r="N738" s="2580"/>
      <c r="O738" s="2580"/>
      <c r="P738" s="2580"/>
      <c r="Q738" s="2580"/>
      <c r="R738" s="2580"/>
      <c r="S738" s="2580"/>
      <c r="T738" s="2580"/>
      <c r="U738" s="2580"/>
      <c r="V738" s="2580"/>
      <c r="W738" s="2580"/>
      <c r="X738" s="2580"/>
      <c r="Y738" s="2580"/>
      <c r="Z738" s="2580"/>
      <c r="AA738" s="2580"/>
      <c r="AB738" s="2580"/>
      <c r="AC738" s="2580"/>
      <c r="AD738" s="2580"/>
      <c r="AE738" s="2580"/>
      <c r="AF738" s="2581"/>
    </row>
    <row r="739" spans="2:32" s="2461" customFormat="1" ht="117.75" customHeight="1" thickBot="1" x14ac:dyDescent="0.25">
      <c r="B739" s="3633" t="s">
        <v>5126</v>
      </c>
      <c r="C739" s="3677"/>
      <c r="D739" s="3721" t="s">
        <v>6360</v>
      </c>
      <c r="E739" s="3722"/>
      <c r="F739" s="3722"/>
      <c r="G739" s="3722"/>
      <c r="H739" s="3722"/>
      <c r="I739" s="3722"/>
      <c r="J739" s="3722"/>
      <c r="K739" s="3722"/>
      <c r="L739" s="3722"/>
      <c r="M739" s="3722"/>
      <c r="N739" s="3722"/>
      <c r="O739" s="3722"/>
      <c r="P739" s="3722"/>
      <c r="Q739" s="3723"/>
      <c r="R739" s="2580"/>
      <c r="S739" s="2580"/>
      <c r="T739" s="2580"/>
      <c r="U739" s="2580"/>
      <c r="V739" s="2580"/>
      <c r="W739" s="2580"/>
      <c r="X739" s="2580"/>
      <c r="Y739" s="2580"/>
      <c r="Z739" s="2580"/>
      <c r="AA739" s="2580"/>
      <c r="AB739" s="2580"/>
      <c r="AC739" s="2580"/>
      <c r="AD739" s="2580"/>
      <c r="AE739" s="2580"/>
      <c r="AF739" s="2581"/>
    </row>
    <row r="740" spans="2:32" s="2461" customFormat="1" ht="13.5" thickBot="1" x14ac:dyDescent="0.25">
      <c r="B740" s="3416"/>
      <c r="C740" s="3417"/>
      <c r="D740" s="3417"/>
      <c r="E740" s="3417"/>
      <c r="F740" s="3417"/>
      <c r="G740" s="2580"/>
      <c r="H740" s="2580"/>
      <c r="I740" s="2580"/>
      <c r="J740" s="2580"/>
      <c r="K740" s="2580"/>
      <c r="L740" s="2580"/>
      <c r="M740" s="2580"/>
      <c r="N740" s="2580"/>
      <c r="O740" s="2580"/>
      <c r="P740" s="2580"/>
      <c r="Q740" s="2580"/>
      <c r="R740" s="2646"/>
      <c r="S740" s="2580"/>
      <c r="T740" s="2580"/>
      <c r="U740" s="2580"/>
      <c r="V740" s="2580"/>
      <c r="W740" s="2580"/>
      <c r="X740" s="2580"/>
      <c r="Y740" s="2580"/>
      <c r="Z740" s="2580"/>
      <c r="AA740" s="2580"/>
      <c r="AB740" s="2580"/>
      <c r="AC740" s="2580"/>
      <c r="AD740" s="2580"/>
      <c r="AE740" s="2580"/>
      <c r="AF740" s="2581"/>
    </row>
    <row r="741" spans="2:32" s="2461" customFormat="1" ht="13.5" thickBot="1" x14ac:dyDescent="0.25">
      <c r="B741" s="3678" t="s">
        <v>5128</v>
      </c>
      <c r="C741" s="3679"/>
      <c r="D741" s="3630" t="s">
        <v>5129</v>
      </c>
      <c r="E741" s="3682" t="s">
        <v>224</v>
      </c>
      <c r="F741" s="3683"/>
      <c r="G741" s="3683"/>
      <c r="H741" s="3683"/>
      <c r="I741" s="3683"/>
      <c r="J741" s="3683"/>
      <c r="K741" s="3683"/>
      <c r="L741" s="3683"/>
      <c r="M741" s="3683"/>
      <c r="N741" s="3683"/>
      <c r="O741" s="3683"/>
      <c r="P741" s="3684"/>
      <c r="Q741" s="3685" t="s">
        <v>340</v>
      </c>
      <c r="R741" s="3686"/>
      <c r="S741" s="3687"/>
      <c r="T741" s="3687"/>
      <c r="U741" s="3687"/>
      <c r="V741" s="3687"/>
      <c r="W741" s="3687"/>
      <c r="X741" s="3687"/>
      <c r="Y741" s="3688"/>
      <c r="Z741" s="3685" t="s">
        <v>225</v>
      </c>
      <c r="AA741" s="3687"/>
      <c r="AB741" s="3688"/>
      <c r="AC741" s="3689" t="s">
        <v>5048</v>
      </c>
      <c r="AD741" s="3690"/>
      <c r="AE741" s="3691"/>
      <c r="AF741" s="2581"/>
    </row>
    <row r="742" spans="2:32" s="2461" customFormat="1" ht="13.5" thickBot="1" x14ac:dyDescent="0.25">
      <c r="B742" s="3680"/>
      <c r="C742" s="3681"/>
      <c r="D742" s="3630"/>
      <c r="E742" s="3630" t="s">
        <v>5066</v>
      </c>
      <c r="F742" s="3630" t="s">
        <v>5067</v>
      </c>
      <c r="G742" s="3631" t="s">
        <v>5069</v>
      </c>
      <c r="H742" s="3631" t="s">
        <v>5130</v>
      </c>
      <c r="I742" s="3671" t="s">
        <v>5131</v>
      </c>
      <c r="J742" s="3671" t="s">
        <v>5132</v>
      </c>
      <c r="K742" s="3671" t="s">
        <v>5072</v>
      </c>
      <c r="L742" s="3671"/>
      <c r="M742" s="3671" t="s">
        <v>5133</v>
      </c>
      <c r="N742" s="3671" t="s">
        <v>5134</v>
      </c>
      <c r="O742" s="3671" t="s">
        <v>5135</v>
      </c>
      <c r="P742" s="3671" t="s">
        <v>5136</v>
      </c>
      <c r="Q742" s="3627" t="s">
        <v>5078</v>
      </c>
      <c r="R742" s="3627" t="s">
        <v>5079</v>
      </c>
      <c r="S742" s="3627" t="s">
        <v>5080</v>
      </c>
      <c r="T742" s="3627" t="s">
        <v>5137</v>
      </c>
      <c r="U742" s="3627" t="s">
        <v>5138</v>
      </c>
      <c r="V742" s="3627" t="s">
        <v>5083</v>
      </c>
      <c r="W742" s="3627" t="s">
        <v>5085</v>
      </c>
      <c r="X742" s="3631" t="s">
        <v>5139</v>
      </c>
      <c r="Y742" s="3631" t="s">
        <v>5140</v>
      </c>
      <c r="Z742" s="3627" t="s">
        <v>5141</v>
      </c>
      <c r="AA742" s="3627" t="s">
        <v>5142</v>
      </c>
      <c r="AB742" s="3627" t="s">
        <v>5143</v>
      </c>
      <c r="AC742" s="3627" t="s">
        <v>1162</v>
      </c>
      <c r="AD742" s="3627" t="s">
        <v>5049</v>
      </c>
      <c r="AE742" s="3627" t="s">
        <v>5050</v>
      </c>
      <c r="AF742" s="2581"/>
    </row>
    <row r="743" spans="2:32" s="2461" customFormat="1" ht="13.5" thickBot="1" x14ac:dyDescent="0.25">
      <c r="B743" s="3680"/>
      <c r="C743" s="3681"/>
      <c r="D743" s="3627"/>
      <c r="E743" s="3627"/>
      <c r="F743" s="3627"/>
      <c r="G743" s="3632"/>
      <c r="H743" s="3632"/>
      <c r="I743" s="3631"/>
      <c r="J743" s="3631"/>
      <c r="K743" s="3418" t="s">
        <v>5092</v>
      </c>
      <c r="L743" s="3419" t="s">
        <v>2809</v>
      </c>
      <c r="M743" s="3631"/>
      <c r="N743" s="3631"/>
      <c r="O743" s="3631"/>
      <c r="P743" s="3631"/>
      <c r="Q743" s="3628"/>
      <c r="R743" s="3628"/>
      <c r="S743" s="3628"/>
      <c r="T743" s="3628"/>
      <c r="U743" s="3628"/>
      <c r="V743" s="3628"/>
      <c r="W743" s="3628"/>
      <c r="X743" s="3632"/>
      <c r="Y743" s="3632"/>
      <c r="Z743" s="3628"/>
      <c r="AA743" s="3628"/>
      <c r="AB743" s="3628"/>
      <c r="AC743" s="3628"/>
      <c r="AD743" s="3628"/>
      <c r="AE743" s="3628"/>
      <c r="AF743" s="2581"/>
    </row>
    <row r="744" spans="2:32" s="2461" customFormat="1" x14ac:dyDescent="0.2">
      <c r="B744" s="4533" t="s">
        <v>6361</v>
      </c>
      <c r="C744" s="4534"/>
      <c r="D744" s="3164" t="s">
        <v>6362</v>
      </c>
      <c r="E744" s="3166"/>
      <c r="F744" s="3165"/>
      <c r="G744" s="2660"/>
      <c r="H744" s="2660"/>
      <c r="I744" s="3166"/>
      <c r="J744" s="3166"/>
      <c r="K744" s="3165"/>
      <c r="L744" s="2660"/>
      <c r="M744" s="3166"/>
      <c r="N744" s="3166"/>
      <c r="O744" s="3166"/>
      <c r="P744" s="3166"/>
      <c r="Q744" s="3166"/>
      <c r="R744" s="3165"/>
      <c r="S744" s="3165"/>
      <c r="T744" s="3166"/>
      <c r="U744" s="3166"/>
      <c r="V744" s="3165"/>
      <c r="W744" s="3165"/>
      <c r="X744" s="3166"/>
      <c r="Y744" s="3166"/>
      <c r="Z744" s="3165">
        <v>1000</v>
      </c>
      <c r="AA744" s="3166"/>
      <c r="AB744" s="3166">
        <v>0.1</v>
      </c>
      <c r="AC744" s="2661"/>
      <c r="AD744" s="2661"/>
      <c r="AE744" s="3268"/>
      <c r="AF744" s="2581"/>
    </row>
    <row r="745" spans="2:32" s="2461" customFormat="1" x14ac:dyDescent="0.2">
      <c r="B745" s="4590" t="s">
        <v>6363</v>
      </c>
      <c r="C745" s="4591"/>
      <c r="D745" s="3159" t="s">
        <v>6364</v>
      </c>
      <c r="E745" s="3068"/>
      <c r="F745" s="3160"/>
      <c r="G745" s="2650"/>
      <c r="H745" s="2650"/>
      <c r="I745" s="3068"/>
      <c r="J745" s="3068"/>
      <c r="K745" s="3160"/>
      <c r="L745" s="2650"/>
      <c r="M745" s="3068"/>
      <c r="N745" s="3068"/>
      <c r="O745" s="3068"/>
      <c r="P745" s="3068"/>
      <c r="Q745" s="3068"/>
      <c r="R745" s="3160"/>
      <c r="S745" s="3160"/>
      <c r="T745" s="3068"/>
      <c r="U745" s="3068"/>
      <c r="V745" s="3160"/>
      <c r="W745" s="3160"/>
      <c r="X745" s="3068"/>
      <c r="Y745" s="3068"/>
      <c r="Z745" s="3160">
        <v>1000</v>
      </c>
      <c r="AA745" s="3068"/>
      <c r="AB745" s="3068">
        <v>0.1</v>
      </c>
      <c r="AC745" s="2620"/>
      <c r="AD745" s="2620"/>
      <c r="AE745" s="3270"/>
      <c r="AF745" s="2581"/>
    </row>
    <row r="746" spans="2:32" s="2461" customFormat="1" x14ac:dyDescent="0.2">
      <c r="B746" s="4592" t="s">
        <v>6365</v>
      </c>
      <c r="C746" s="4591"/>
      <c r="D746" s="3159" t="s">
        <v>6366</v>
      </c>
      <c r="E746" s="3068"/>
      <c r="F746" s="3160"/>
      <c r="G746" s="2650"/>
      <c r="H746" s="2650"/>
      <c r="I746" s="3068"/>
      <c r="J746" s="3068"/>
      <c r="K746" s="3160"/>
      <c r="L746" s="2650"/>
      <c r="M746" s="3068"/>
      <c r="N746" s="3068"/>
      <c r="O746" s="3068"/>
      <c r="P746" s="3068"/>
      <c r="Q746" s="3068"/>
      <c r="R746" s="3160"/>
      <c r="S746" s="3160"/>
      <c r="T746" s="3068"/>
      <c r="U746" s="3068"/>
      <c r="V746" s="3160"/>
      <c r="W746" s="3160"/>
      <c r="X746" s="3068"/>
      <c r="Y746" s="3068"/>
      <c r="Z746" s="3160">
        <v>1000</v>
      </c>
      <c r="AA746" s="3068"/>
      <c r="AB746" s="3068">
        <v>0.1</v>
      </c>
      <c r="AC746" s="2620"/>
      <c r="AD746" s="2620"/>
      <c r="AE746" s="3270"/>
      <c r="AF746" s="2581"/>
    </row>
    <row r="747" spans="2:32" s="2461" customFormat="1" x14ac:dyDescent="0.2">
      <c r="B747" s="4592" t="s">
        <v>6367</v>
      </c>
      <c r="C747" s="4591"/>
      <c r="D747" s="3159" t="s">
        <v>6368</v>
      </c>
      <c r="E747" s="3068"/>
      <c r="F747" s="3160"/>
      <c r="G747" s="2650"/>
      <c r="H747" s="2650"/>
      <c r="I747" s="3068"/>
      <c r="J747" s="3068"/>
      <c r="K747" s="3160"/>
      <c r="L747" s="2650"/>
      <c r="M747" s="3068"/>
      <c r="N747" s="3068"/>
      <c r="O747" s="3068"/>
      <c r="P747" s="3068"/>
      <c r="Q747" s="3068"/>
      <c r="R747" s="3160"/>
      <c r="S747" s="3160"/>
      <c r="T747" s="3068"/>
      <c r="U747" s="3068"/>
      <c r="V747" s="3160"/>
      <c r="W747" s="3160"/>
      <c r="X747" s="3068"/>
      <c r="Y747" s="3068"/>
      <c r="Z747" s="3160">
        <v>1000</v>
      </c>
      <c r="AA747" s="3068"/>
      <c r="AB747" s="3068">
        <v>0.1</v>
      </c>
      <c r="AC747" s="2620"/>
      <c r="AD747" s="2620"/>
      <c r="AE747" s="3270"/>
      <c r="AF747" s="2581"/>
    </row>
    <row r="748" spans="2:32" s="2461" customFormat="1" x14ac:dyDescent="0.2">
      <c r="B748" s="4590" t="s">
        <v>6369</v>
      </c>
      <c r="C748" s="4591"/>
      <c r="D748" s="3159" t="s">
        <v>6370</v>
      </c>
      <c r="E748" s="3068"/>
      <c r="F748" s="3160"/>
      <c r="G748" s="2650"/>
      <c r="H748" s="2650"/>
      <c r="I748" s="3068"/>
      <c r="J748" s="3068"/>
      <c r="K748" s="3160"/>
      <c r="L748" s="2650"/>
      <c r="M748" s="3068"/>
      <c r="N748" s="3068"/>
      <c r="O748" s="3068"/>
      <c r="P748" s="3068"/>
      <c r="Q748" s="3068"/>
      <c r="R748" s="3160"/>
      <c r="S748" s="3160"/>
      <c r="T748" s="3068"/>
      <c r="U748" s="3068"/>
      <c r="V748" s="3160"/>
      <c r="W748" s="3160"/>
      <c r="X748" s="3068"/>
      <c r="Y748" s="3068"/>
      <c r="Z748" s="3160">
        <v>1000</v>
      </c>
      <c r="AA748" s="3068"/>
      <c r="AB748" s="3068">
        <v>0.1</v>
      </c>
      <c r="AC748" s="2620"/>
      <c r="AD748" s="2620"/>
      <c r="AE748" s="3270"/>
      <c r="AF748" s="2581"/>
    </row>
    <row r="749" spans="2:32" s="2461" customFormat="1" x14ac:dyDescent="0.2">
      <c r="B749" s="4590" t="s">
        <v>6371</v>
      </c>
      <c r="C749" s="4591"/>
      <c r="D749" s="3159" t="s">
        <v>6372</v>
      </c>
      <c r="E749" s="3068"/>
      <c r="F749" s="3160"/>
      <c r="G749" s="2650"/>
      <c r="H749" s="2650"/>
      <c r="I749" s="3068"/>
      <c r="J749" s="3068"/>
      <c r="K749" s="3160"/>
      <c r="L749" s="2650"/>
      <c r="M749" s="3068"/>
      <c r="N749" s="3068"/>
      <c r="O749" s="3068"/>
      <c r="P749" s="3068"/>
      <c r="Q749" s="3068"/>
      <c r="R749" s="3160"/>
      <c r="S749" s="3160"/>
      <c r="T749" s="3068"/>
      <c r="U749" s="3068"/>
      <c r="V749" s="3160"/>
      <c r="W749" s="3160"/>
      <c r="X749" s="3068"/>
      <c r="Y749" s="3068"/>
      <c r="Z749" s="3160">
        <v>1000</v>
      </c>
      <c r="AA749" s="3068"/>
      <c r="AB749" s="3068">
        <v>0.1</v>
      </c>
      <c r="AC749" s="2620"/>
      <c r="AD749" s="2620"/>
      <c r="AE749" s="3270"/>
      <c r="AF749" s="2581"/>
    </row>
    <row r="750" spans="2:32" s="2461" customFormat="1" ht="13.5" thickBot="1" x14ac:dyDescent="0.25">
      <c r="B750" s="4512" t="s">
        <v>6373</v>
      </c>
      <c r="C750" s="4513"/>
      <c r="D750" s="3168" t="s">
        <v>6374</v>
      </c>
      <c r="E750" s="3170"/>
      <c r="F750" s="3169"/>
      <c r="G750" s="2653"/>
      <c r="H750" s="2653"/>
      <c r="I750" s="3170"/>
      <c r="J750" s="3170"/>
      <c r="K750" s="3169"/>
      <c r="L750" s="2653"/>
      <c r="M750" s="3170"/>
      <c r="N750" s="3170"/>
      <c r="O750" s="3170"/>
      <c r="P750" s="3170"/>
      <c r="Q750" s="3170"/>
      <c r="R750" s="3169"/>
      <c r="S750" s="3169"/>
      <c r="T750" s="3170"/>
      <c r="U750" s="3170"/>
      <c r="V750" s="3169"/>
      <c r="W750" s="3169"/>
      <c r="X750" s="3170"/>
      <c r="Y750" s="3170"/>
      <c r="Z750" s="3169">
        <v>1000</v>
      </c>
      <c r="AA750" s="3170"/>
      <c r="AB750" s="3170">
        <v>0.1</v>
      </c>
      <c r="AC750" s="2682"/>
      <c r="AD750" s="2682"/>
      <c r="AE750" s="2683"/>
      <c r="AF750" s="2581"/>
    </row>
    <row r="751" spans="2:32" s="2461" customFormat="1" x14ac:dyDescent="0.2">
      <c r="B751" s="2645"/>
      <c r="C751" s="2575"/>
      <c r="D751" s="2575"/>
      <c r="E751" s="2575"/>
      <c r="F751" s="2575"/>
      <c r="G751" s="2576"/>
      <c r="H751" s="2576"/>
      <c r="I751" s="2576"/>
      <c r="J751" s="2576"/>
      <c r="K751" s="2575"/>
      <c r="L751" s="2576"/>
      <c r="M751" s="2576"/>
      <c r="N751" s="2576"/>
      <c r="O751" s="2576"/>
      <c r="P751" s="2576"/>
      <c r="Q751" s="2642"/>
      <c r="R751" s="2642"/>
      <c r="S751" s="2642"/>
      <c r="T751" s="2642"/>
      <c r="U751" s="2642"/>
      <c r="V751" s="2642"/>
      <c r="W751" s="2642"/>
      <c r="X751" s="2642"/>
      <c r="Y751" s="2642"/>
      <c r="Z751" s="2642"/>
      <c r="AA751" s="2642"/>
      <c r="AB751" s="2642"/>
      <c r="AC751" s="2642"/>
      <c r="AD751" s="2642"/>
      <c r="AE751" s="2642"/>
      <c r="AF751" s="2581"/>
    </row>
    <row r="752" spans="2:32" s="2461" customFormat="1" x14ac:dyDescent="0.2">
      <c r="B752" s="3661" t="s">
        <v>5051</v>
      </c>
      <c r="C752" s="3662"/>
      <c r="D752" s="3663" t="s">
        <v>1882</v>
      </c>
      <c r="E752" s="3663"/>
      <c r="F752" s="3663"/>
      <c r="G752" s="3663"/>
      <c r="H752" s="3663"/>
      <c r="I752" s="2643"/>
      <c r="J752" s="2643"/>
      <c r="K752" s="2643"/>
      <c r="L752" s="2643"/>
      <c r="M752" s="2643"/>
      <c r="N752" s="2643"/>
      <c r="O752" s="2643"/>
      <c r="P752" s="2643"/>
      <c r="Q752" s="2642"/>
      <c r="R752" s="2642"/>
      <c r="S752" s="2642"/>
      <c r="T752" s="2642"/>
      <c r="U752" s="2642"/>
      <c r="V752" s="2642"/>
      <c r="W752" s="2642"/>
      <c r="X752" s="2642"/>
      <c r="Y752" s="2642"/>
      <c r="Z752" s="2642"/>
      <c r="AA752" s="2642"/>
      <c r="AB752" s="2642"/>
      <c r="AC752" s="2642"/>
      <c r="AD752" s="2642"/>
      <c r="AE752" s="2642"/>
      <c r="AF752" s="2581"/>
    </row>
    <row r="753" spans="2:32" s="2461" customFormat="1" x14ac:dyDescent="0.2">
      <c r="B753" s="3661" t="s">
        <v>5052</v>
      </c>
      <c r="C753" s="3662"/>
      <c r="D753" s="3663" t="s">
        <v>1882</v>
      </c>
      <c r="E753" s="3663"/>
      <c r="F753" s="3663"/>
      <c r="G753" s="3663"/>
      <c r="H753" s="3663"/>
      <c r="I753" s="2643"/>
      <c r="J753" s="2643"/>
      <c r="K753" s="2643"/>
      <c r="L753" s="2643"/>
      <c r="M753" s="2643"/>
      <c r="N753" s="2643"/>
      <c r="O753" s="2643"/>
      <c r="P753" s="2643"/>
      <c r="Q753" s="2642"/>
      <c r="R753" s="2642"/>
      <c r="S753" s="2642"/>
      <c r="T753" s="2642"/>
      <c r="U753" s="2642"/>
      <c r="V753" s="2642"/>
      <c r="W753" s="2642"/>
      <c r="X753" s="2642"/>
      <c r="Y753" s="2642"/>
      <c r="Z753" s="2642"/>
      <c r="AA753" s="2642"/>
      <c r="AB753" s="2642"/>
      <c r="AC753" s="2642"/>
      <c r="AD753" s="2642"/>
      <c r="AE753" s="2642"/>
      <c r="AF753" s="2581"/>
    </row>
    <row r="754" spans="2:32" s="2461" customFormat="1" ht="13.5" thickBot="1" x14ac:dyDescent="0.25">
      <c r="B754" s="3420"/>
      <c r="C754" s="3421"/>
      <c r="D754" s="3421"/>
      <c r="E754" s="3421"/>
      <c r="F754" s="3421"/>
      <c r="G754" s="2646"/>
      <c r="H754" s="2646"/>
      <c r="I754" s="2646"/>
      <c r="J754" s="2646"/>
      <c r="K754" s="2646"/>
      <c r="L754" s="2646"/>
      <c r="M754" s="2646"/>
      <c r="N754" s="2646"/>
      <c r="O754" s="2646"/>
      <c r="P754" s="2646"/>
      <c r="Q754" s="2646"/>
      <c r="R754" s="2646"/>
      <c r="S754" s="2646"/>
      <c r="T754" s="2646"/>
      <c r="U754" s="2646"/>
      <c r="V754" s="2646"/>
      <c r="W754" s="2646"/>
      <c r="X754" s="2646"/>
      <c r="Y754" s="2646"/>
      <c r="Z754" s="2646"/>
      <c r="AA754" s="2646"/>
      <c r="AB754" s="2646"/>
      <c r="AC754" s="2646"/>
      <c r="AD754" s="2646"/>
      <c r="AE754" s="2646"/>
      <c r="AF754" s="2586"/>
    </row>
    <row r="755" spans="2:32" s="2461" customFormat="1" x14ac:dyDescent="0.2">
      <c r="B755" s="4587" t="str">
        <f>+B731</f>
        <v>.</v>
      </c>
      <c r="C755" s="4587"/>
      <c r="I755" s="2888"/>
    </row>
    <row r="756" spans="2:32" s="2461" customFormat="1" ht="13.5" thickBot="1" x14ac:dyDescent="0.25">
      <c r="I756" s="2888"/>
    </row>
    <row r="757" spans="2:32" s="2461" customFormat="1" ht="20.25" x14ac:dyDescent="0.2">
      <c r="B757" s="3616" t="s">
        <v>5124</v>
      </c>
      <c r="C757" s="3617"/>
      <c r="D757" s="3617"/>
      <c r="E757" s="3617"/>
      <c r="F757" s="3617"/>
      <c r="G757" s="3617"/>
      <c r="H757" s="3617"/>
      <c r="I757" s="3617"/>
      <c r="J757" s="3617"/>
      <c r="K757" s="3617"/>
      <c r="L757" s="3617"/>
      <c r="M757" s="3617"/>
      <c r="N757" s="3617"/>
      <c r="O757" s="3617"/>
      <c r="P757" s="3617"/>
      <c r="Q757" s="3617"/>
      <c r="R757" s="3617"/>
      <c r="S757" s="3617"/>
      <c r="T757" s="3617"/>
      <c r="U757" s="3617"/>
      <c r="V757" s="3617"/>
      <c r="W757" s="3617"/>
      <c r="X757" s="3617"/>
      <c r="Y757" s="3617"/>
      <c r="Z757" s="3617"/>
      <c r="AA757" s="3617"/>
      <c r="AB757" s="3617"/>
      <c r="AC757" s="3617"/>
      <c r="AD757" s="3617"/>
      <c r="AE757" s="3617"/>
      <c r="AF757" s="3618"/>
    </row>
    <row r="758" spans="2:32" s="2461" customFormat="1" x14ac:dyDescent="0.2">
      <c r="B758" s="3020"/>
      <c r="C758" s="3021"/>
      <c r="D758" s="3021"/>
      <c r="E758" s="3021"/>
      <c r="F758" s="3021"/>
      <c r="G758" s="2580"/>
      <c r="H758" s="2580"/>
      <c r="I758" s="2580"/>
      <c r="J758" s="2580"/>
      <c r="K758" s="2580"/>
      <c r="L758" s="2580"/>
      <c r="M758" s="2580"/>
      <c r="N758" s="2580"/>
      <c r="O758" s="2580"/>
      <c r="P758" s="2580"/>
      <c r="Q758" s="2580"/>
      <c r="R758" s="2580"/>
      <c r="S758" s="2580"/>
      <c r="T758" s="2580"/>
      <c r="U758" s="2580"/>
      <c r="V758" s="2580"/>
      <c r="W758" s="2580"/>
      <c r="X758" s="2580"/>
      <c r="Y758" s="2580"/>
      <c r="Z758" s="2580"/>
      <c r="AA758" s="2580"/>
      <c r="AB758" s="2580"/>
      <c r="AC758" s="2580"/>
      <c r="AD758" s="2580"/>
      <c r="AE758" s="2580"/>
      <c r="AF758" s="2581"/>
    </row>
    <row r="759" spans="2:32" s="2461" customFormat="1" ht="12.75" customHeight="1" x14ac:dyDescent="0.2">
      <c r="B759" s="2644" t="s">
        <v>5144</v>
      </c>
      <c r="C759" s="3021"/>
      <c r="D759" s="3674" t="s">
        <v>6054</v>
      </c>
      <c r="E759" s="3674"/>
      <c r="F759" s="3674"/>
      <c r="G759" s="3674"/>
      <c r="H759" s="3674"/>
      <c r="I759" s="3674"/>
      <c r="J759" s="2580"/>
      <c r="K759" s="2580"/>
      <c r="L759" s="2580"/>
      <c r="M759" s="2580"/>
      <c r="N759" s="2580"/>
      <c r="O759" s="2580"/>
      <c r="P759" s="2580"/>
      <c r="Q759" s="2580"/>
      <c r="R759" s="2580"/>
      <c r="S759" s="2580"/>
      <c r="T759" s="2580"/>
      <c r="U759" s="2580"/>
      <c r="V759" s="2580"/>
      <c r="W759" s="2580"/>
      <c r="X759" s="2580"/>
      <c r="Y759" s="2580"/>
      <c r="Z759" s="2580"/>
      <c r="AA759" s="2580"/>
      <c r="AB759" s="2580"/>
      <c r="AC759" s="2580"/>
      <c r="AD759" s="2580"/>
      <c r="AE759" s="2580"/>
      <c r="AF759" s="2581"/>
    </row>
    <row r="760" spans="2:32" s="2461" customFormat="1" x14ac:dyDescent="0.2">
      <c r="B760" s="3675" t="s">
        <v>5127</v>
      </c>
      <c r="C760" s="3676"/>
      <c r="D760" s="4572">
        <v>41552</v>
      </c>
      <c r="E760" s="4572"/>
      <c r="F760" s="4572"/>
      <c r="G760" s="2580"/>
      <c r="H760" s="2580"/>
      <c r="I760" s="2580"/>
      <c r="J760" s="2580"/>
      <c r="K760" s="2580"/>
      <c r="L760" s="2580"/>
      <c r="M760" s="2580"/>
      <c r="N760" s="2580"/>
      <c r="O760" s="2580"/>
      <c r="P760" s="2580"/>
      <c r="Q760" s="2580"/>
      <c r="R760" s="2580"/>
      <c r="S760" s="2580"/>
      <c r="T760" s="2580"/>
      <c r="U760" s="2580"/>
      <c r="V760" s="2580"/>
      <c r="W760" s="2580"/>
      <c r="X760" s="2580"/>
      <c r="Y760" s="2580"/>
      <c r="Z760" s="2580"/>
      <c r="AA760" s="2580"/>
      <c r="AB760" s="2580"/>
      <c r="AC760" s="2580"/>
      <c r="AD760" s="2580"/>
      <c r="AE760" s="2580"/>
      <c r="AF760" s="2581"/>
    </row>
    <row r="761" spans="2:32" s="2461" customFormat="1" x14ac:dyDescent="0.2">
      <c r="B761" s="3620" t="s">
        <v>5125</v>
      </c>
      <c r="C761" s="3621"/>
      <c r="D761" s="4571">
        <v>41727</v>
      </c>
      <c r="E761" s="4571"/>
      <c r="F761" s="4571"/>
      <c r="G761" s="2580"/>
      <c r="H761" s="2580"/>
      <c r="I761" s="2580"/>
      <c r="J761" s="2580"/>
      <c r="K761" s="2580"/>
      <c r="L761" s="2580"/>
      <c r="M761" s="2580"/>
      <c r="N761" s="2580"/>
      <c r="O761" s="2580"/>
      <c r="P761" s="2580"/>
      <c r="Q761" s="2580"/>
      <c r="R761" s="2580"/>
      <c r="S761" s="2580"/>
      <c r="T761" s="2580"/>
      <c r="U761" s="2580"/>
      <c r="V761" s="2580"/>
      <c r="W761" s="2580"/>
      <c r="X761" s="2580"/>
      <c r="Y761" s="2580"/>
      <c r="Z761" s="2580"/>
      <c r="AA761" s="2580"/>
      <c r="AB761" s="2580"/>
      <c r="AC761" s="2580"/>
      <c r="AD761" s="2580"/>
      <c r="AE761" s="2580"/>
      <c r="AF761" s="2581"/>
    </row>
    <row r="762" spans="2:32" s="2461" customFormat="1" ht="13.5" thickBot="1" x14ac:dyDescent="0.25">
      <c r="B762" s="3020"/>
      <c r="C762" s="3021"/>
      <c r="D762" s="3021"/>
      <c r="E762" s="3021"/>
      <c r="F762" s="3021"/>
      <c r="G762" s="2580"/>
      <c r="H762" s="2580"/>
      <c r="I762" s="2580"/>
      <c r="J762" s="2580"/>
      <c r="K762" s="2580"/>
      <c r="L762" s="2580"/>
      <c r="M762" s="2580"/>
      <c r="N762" s="2580"/>
      <c r="O762" s="2580"/>
      <c r="P762" s="2580"/>
      <c r="Q762" s="2580"/>
      <c r="R762" s="2580"/>
      <c r="S762" s="2580"/>
      <c r="T762" s="2580"/>
      <c r="U762" s="2580"/>
      <c r="V762" s="2580"/>
      <c r="W762" s="2580"/>
      <c r="X762" s="2580"/>
      <c r="Y762" s="2580"/>
      <c r="Z762" s="2580"/>
      <c r="AA762" s="2580"/>
      <c r="AB762" s="2580"/>
      <c r="AC762" s="2580"/>
      <c r="AD762" s="2580"/>
      <c r="AE762" s="2580"/>
      <c r="AF762" s="2581"/>
    </row>
    <row r="763" spans="2:32" s="2461" customFormat="1" ht="104.25" customHeight="1" thickBot="1" x14ac:dyDescent="0.25">
      <c r="B763" s="3633" t="s">
        <v>5126</v>
      </c>
      <c r="C763" s="3677"/>
      <c r="D763" s="3721" t="s">
        <v>6055</v>
      </c>
      <c r="E763" s="3722"/>
      <c r="F763" s="3722"/>
      <c r="G763" s="3722"/>
      <c r="H763" s="3722"/>
      <c r="I763" s="3722"/>
      <c r="J763" s="3722"/>
      <c r="K763" s="3722"/>
      <c r="L763" s="3722"/>
      <c r="M763" s="3722"/>
      <c r="N763" s="3722"/>
      <c r="O763" s="3722"/>
      <c r="P763" s="3722"/>
      <c r="Q763" s="3723"/>
      <c r="R763" s="2580"/>
      <c r="S763" s="2580"/>
      <c r="T763" s="2580"/>
      <c r="U763" s="2580"/>
      <c r="V763" s="2580"/>
      <c r="W763" s="2580"/>
      <c r="X763" s="2580"/>
      <c r="Y763" s="2580"/>
      <c r="Z763" s="2580"/>
      <c r="AA763" s="2580"/>
      <c r="AB763" s="2580"/>
      <c r="AC763" s="2580"/>
      <c r="AD763" s="2580"/>
      <c r="AE763" s="2580"/>
      <c r="AF763" s="2581"/>
    </row>
    <row r="764" spans="2:32" s="2461" customFormat="1" ht="13.5" thickBot="1" x14ac:dyDescent="0.25">
      <c r="B764" s="3020"/>
      <c r="C764" s="3021"/>
      <c r="D764" s="3021"/>
      <c r="E764" s="3021"/>
      <c r="F764" s="3021"/>
      <c r="G764" s="2580"/>
      <c r="H764" s="2580"/>
      <c r="I764" s="2580"/>
      <c r="J764" s="2580"/>
      <c r="K764" s="2580"/>
      <c r="L764" s="2580"/>
      <c r="M764" s="2580"/>
      <c r="N764" s="2580"/>
      <c r="O764" s="2580"/>
      <c r="P764" s="2580"/>
      <c r="Q764" s="2580"/>
      <c r="R764" s="2646"/>
      <c r="S764" s="2580"/>
      <c r="T764" s="2580"/>
      <c r="U764" s="2580"/>
      <c r="V764" s="2580"/>
      <c r="W764" s="2580"/>
      <c r="X764" s="2580"/>
      <c r="Y764" s="2580"/>
      <c r="Z764" s="2580"/>
      <c r="AA764" s="2580"/>
      <c r="AB764" s="2580"/>
      <c r="AC764" s="2580"/>
      <c r="AD764" s="2580"/>
      <c r="AE764" s="2580"/>
      <c r="AF764" s="2581"/>
    </row>
    <row r="765" spans="2:32" s="2461" customFormat="1" ht="13.5" thickBot="1" x14ac:dyDescent="0.25">
      <c r="B765" s="3678" t="s">
        <v>5128</v>
      </c>
      <c r="C765" s="3679"/>
      <c r="D765" s="3630" t="s">
        <v>5129</v>
      </c>
      <c r="E765" s="3682" t="s">
        <v>224</v>
      </c>
      <c r="F765" s="3683"/>
      <c r="G765" s="3683"/>
      <c r="H765" s="3683"/>
      <c r="I765" s="3683"/>
      <c r="J765" s="3683"/>
      <c r="K765" s="3683"/>
      <c r="L765" s="3683"/>
      <c r="M765" s="3683"/>
      <c r="N765" s="3683"/>
      <c r="O765" s="3683"/>
      <c r="P765" s="3684"/>
      <c r="Q765" s="3685" t="s">
        <v>340</v>
      </c>
      <c r="R765" s="3686"/>
      <c r="S765" s="3687"/>
      <c r="T765" s="3687"/>
      <c r="U765" s="3687"/>
      <c r="V765" s="3687"/>
      <c r="W765" s="3687"/>
      <c r="X765" s="3687"/>
      <c r="Y765" s="3688"/>
      <c r="Z765" s="3685" t="s">
        <v>225</v>
      </c>
      <c r="AA765" s="3687"/>
      <c r="AB765" s="3688"/>
      <c r="AC765" s="3689" t="s">
        <v>5048</v>
      </c>
      <c r="AD765" s="3690"/>
      <c r="AE765" s="3691"/>
      <c r="AF765" s="2581"/>
    </row>
    <row r="766" spans="2:32" s="2461" customFormat="1" ht="22.5" customHeight="1" thickBot="1" x14ac:dyDescent="0.25">
      <c r="B766" s="3680"/>
      <c r="C766" s="3681"/>
      <c r="D766" s="3630"/>
      <c r="E766" s="3630" t="s">
        <v>5066</v>
      </c>
      <c r="F766" s="3630" t="s">
        <v>5067</v>
      </c>
      <c r="G766" s="3631" t="s">
        <v>5069</v>
      </c>
      <c r="H766" s="3631" t="s">
        <v>5130</v>
      </c>
      <c r="I766" s="3671" t="s">
        <v>5131</v>
      </c>
      <c r="J766" s="3671" t="s">
        <v>5132</v>
      </c>
      <c r="K766" s="3671" t="s">
        <v>5072</v>
      </c>
      <c r="L766" s="3671"/>
      <c r="M766" s="3671" t="s">
        <v>5133</v>
      </c>
      <c r="N766" s="3671" t="s">
        <v>5134</v>
      </c>
      <c r="O766" s="3671" t="s">
        <v>5135</v>
      </c>
      <c r="P766" s="3671" t="s">
        <v>5136</v>
      </c>
      <c r="Q766" s="3627" t="s">
        <v>5078</v>
      </c>
      <c r="R766" s="3627" t="s">
        <v>5079</v>
      </c>
      <c r="S766" s="3627" t="s">
        <v>5080</v>
      </c>
      <c r="T766" s="3627" t="s">
        <v>5137</v>
      </c>
      <c r="U766" s="3627" t="s">
        <v>5138</v>
      </c>
      <c r="V766" s="3627" t="s">
        <v>5083</v>
      </c>
      <c r="W766" s="3627" t="s">
        <v>5085</v>
      </c>
      <c r="X766" s="3631" t="s">
        <v>5139</v>
      </c>
      <c r="Y766" s="3631" t="s">
        <v>5140</v>
      </c>
      <c r="Z766" s="3627" t="s">
        <v>5141</v>
      </c>
      <c r="AA766" s="3627" t="s">
        <v>5142</v>
      </c>
      <c r="AB766" s="3627" t="s">
        <v>5143</v>
      </c>
      <c r="AC766" s="3627" t="s">
        <v>1162</v>
      </c>
      <c r="AD766" s="3627" t="s">
        <v>5049</v>
      </c>
      <c r="AE766" s="3627" t="s">
        <v>5050</v>
      </c>
      <c r="AF766" s="2581"/>
    </row>
    <row r="767" spans="2:32" s="2461" customFormat="1" ht="22.5" customHeight="1" thickBot="1" x14ac:dyDescent="0.25">
      <c r="B767" s="3680"/>
      <c r="C767" s="3681"/>
      <c r="D767" s="3627"/>
      <c r="E767" s="3627"/>
      <c r="F767" s="3627"/>
      <c r="G767" s="3632"/>
      <c r="H767" s="3632"/>
      <c r="I767" s="3631"/>
      <c r="J767" s="3631"/>
      <c r="K767" s="3019" t="s">
        <v>5092</v>
      </c>
      <c r="L767" s="3018" t="s">
        <v>2809</v>
      </c>
      <c r="M767" s="3631"/>
      <c r="N767" s="3631"/>
      <c r="O767" s="3631"/>
      <c r="P767" s="3631"/>
      <c r="Q767" s="3628"/>
      <c r="R767" s="3628"/>
      <c r="S767" s="3628"/>
      <c r="T767" s="3628"/>
      <c r="U767" s="3628"/>
      <c r="V767" s="3628"/>
      <c r="W767" s="3628"/>
      <c r="X767" s="3632"/>
      <c r="Y767" s="3632"/>
      <c r="Z767" s="3628"/>
      <c r="AA767" s="3628"/>
      <c r="AB767" s="3628"/>
      <c r="AC767" s="3628"/>
      <c r="AD767" s="3628"/>
      <c r="AE767" s="3628"/>
      <c r="AF767" s="2581"/>
    </row>
    <row r="768" spans="2:32" s="2461" customFormat="1" ht="13.5" thickBot="1" x14ac:dyDescent="0.25">
      <c r="B768" s="4543" t="s">
        <v>6056</v>
      </c>
      <c r="C768" s="3698"/>
      <c r="D768" s="3288" t="s">
        <v>1545</v>
      </c>
      <c r="E768" s="3037"/>
      <c r="F768" s="3179"/>
      <c r="G768" s="3371"/>
      <c r="H768" s="3371"/>
      <c r="I768" s="3037"/>
      <c r="J768" s="3037"/>
      <c r="K768" s="3179"/>
      <c r="L768" s="3371"/>
      <c r="M768" s="3037"/>
      <c r="N768" s="3037"/>
      <c r="O768" s="3037"/>
      <c r="P768" s="3037"/>
      <c r="Q768" s="3037"/>
      <c r="R768" s="3179"/>
      <c r="S768" s="3179"/>
      <c r="T768" s="3037"/>
      <c r="U768" s="3037"/>
      <c r="V768" s="3179"/>
      <c r="W768" s="3179">
        <v>20</v>
      </c>
      <c r="X768" s="3037"/>
      <c r="Y768" s="3037"/>
      <c r="Z768" s="3179"/>
      <c r="AA768" s="3037"/>
      <c r="AB768" s="3037"/>
      <c r="AC768" s="3372"/>
      <c r="AD768" s="3372"/>
      <c r="AE768" s="3373"/>
      <c r="AF768" s="2581"/>
    </row>
    <row r="769" spans="2:32" s="2461" customFormat="1" x14ac:dyDescent="0.2">
      <c r="B769" s="2645"/>
      <c r="C769" s="2575"/>
      <c r="D769" s="2575"/>
      <c r="E769" s="2575"/>
      <c r="F769" s="2575"/>
      <c r="G769" s="2576"/>
      <c r="H769" s="2576"/>
      <c r="I769" s="2576"/>
      <c r="J769" s="2576"/>
      <c r="K769" s="2575"/>
      <c r="L769" s="2576"/>
      <c r="M769" s="2576"/>
      <c r="N769" s="2576"/>
      <c r="O769" s="2576"/>
      <c r="P769" s="2576"/>
      <c r="Q769" s="2642"/>
      <c r="R769" s="2642"/>
      <c r="S769" s="2642"/>
      <c r="T769" s="2642"/>
      <c r="U769" s="2642"/>
      <c r="V769" s="2642"/>
      <c r="W769" s="2642"/>
      <c r="X769" s="2642"/>
      <c r="Y769" s="2642"/>
      <c r="Z769" s="2642"/>
      <c r="AA769" s="2642"/>
      <c r="AB769" s="2642"/>
      <c r="AC769" s="2642"/>
      <c r="AD769" s="2642"/>
      <c r="AE769" s="2642"/>
      <c r="AF769" s="2581"/>
    </row>
    <row r="770" spans="2:32" s="2461" customFormat="1" x14ac:dyDescent="0.2">
      <c r="B770" s="3661" t="s">
        <v>5051</v>
      </c>
      <c r="C770" s="3662"/>
      <c r="D770" s="3663" t="s">
        <v>1882</v>
      </c>
      <c r="E770" s="3663"/>
      <c r="F770" s="3663"/>
      <c r="G770" s="3663"/>
      <c r="H770" s="3663"/>
      <c r="I770" s="2643"/>
      <c r="J770" s="2643"/>
      <c r="K770" s="2643"/>
      <c r="L770" s="2643"/>
      <c r="M770" s="2643"/>
      <c r="N770" s="2643"/>
      <c r="O770" s="2643"/>
      <c r="P770" s="2643"/>
      <c r="Q770" s="2642"/>
      <c r="R770" s="2642"/>
      <c r="S770" s="2642"/>
      <c r="T770" s="2642"/>
      <c r="U770" s="2642"/>
      <c r="V770" s="2642"/>
      <c r="W770" s="2642"/>
      <c r="X770" s="2642"/>
      <c r="Y770" s="2642"/>
      <c r="Z770" s="2642"/>
      <c r="AA770" s="2642"/>
      <c r="AB770" s="2642"/>
      <c r="AC770" s="2642"/>
      <c r="AD770" s="2642"/>
      <c r="AE770" s="2642"/>
      <c r="AF770" s="2581"/>
    </row>
    <row r="771" spans="2:32" s="2461" customFormat="1" x14ac:dyDescent="0.2">
      <c r="B771" s="3661" t="s">
        <v>5052</v>
      </c>
      <c r="C771" s="3662"/>
      <c r="D771" s="3663" t="s">
        <v>1882</v>
      </c>
      <c r="E771" s="3663"/>
      <c r="F771" s="3663"/>
      <c r="G771" s="3663"/>
      <c r="H771" s="3663"/>
      <c r="I771" s="2643"/>
      <c r="J771" s="2643"/>
      <c r="K771" s="2643"/>
      <c r="L771" s="2643"/>
      <c r="M771" s="2643"/>
      <c r="N771" s="2643"/>
      <c r="O771" s="2643"/>
      <c r="P771" s="2643"/>
      <c r="Q771" s="2642"/>
      <c r="R771" s="2642"/>
      <c r="S771" s="2642"/>
      <c r="T771" s="2642"/>
      <c r="U771" s="2642"/>
      <c r="V771" s="2642"/>
      <c r="W771" s="2642"/>
      <c r="X771" s="2642"/>
      <c r="Y771" s="2642"/>
      <c r="Z771" s="2642"/>
      <c r="AA771" s="2642"/>
      <c r="AB771" s="2642"/>
      <c r="AC771" s="2642"/>
      <c r="AD771" s="2642"/>
      <c r="AE771" s="2642"/>
      <c r="AF771" s="2581"/>
    </row>
    <row r="772" spans="2:32" s="2461" customFormat="1" ht="13.5" thickBot="1" x14ac:dyDescent="0.25">
      <c r="B772" s="3023"/>
      <c r="C772" s="3024"/>
      <c r="D772" s="3024"/>
      <c r="E772" s="3024"/>
      <c r="F772" s="3024"/>
      <c r="G772" s="2646"/>
      <c r="H772" s="2646"/>
      <c r="I772" s="2646"/>
      <c r="J772" s="2646"/>
      <c r="K772" s="2646"/>
      <c r="L772" s="2646"/>
      <c r="M772" s="2646"/>
      <c r="N772" s="2646"/>
      <c r="O772" s="2646"/>
      <c r="P772" s="2646"/>
      <c r="Q772" s="2646"/>
      <c r="R772" s="2646"/>
      <c r="S772" s="2646"/>
      <c r="T772" s="2646"/>
      <c r="U772" s="2646"/>
      <c r="V772" s="2646"/>
      <c r="W772" s="2646"/>
      <c r="X772" s="2646"/>
      <c r="Y772" s="2646"/>
      <c r="Z772" s="2646"/>
      <c r="AA772" s="2646"/>
      <c r="AB772" s="2646"/>
      <c r="AC772" s="2646"/>
      <c r="AD772" s="2646"/>
      <c r="AE772" s="2646"/>
      <c r="AF772" s="2586"/>
    </row>
    <row r="773" spans="2:32" s="2461" customFormat="1" x14ac:dyDescent="0.2">
      <c r="B773" s="2922" t="str">
        <f>+B755</f>
        <v>.</v>
      </c>
      <c r="I773" s="2888"/>
    </row>
    <row r="774" spans="2:32" s="2461" customFormat="1" ht="13.5" thickBot="1" x14ac:dyDescent="0.25">
      <c r="I774" s="2888"/>
    </row>
    <row r="775" spans="2:32" s="2461" customFormat="1" ht="12.75" customHeight="1" x14ac:dyDescent="0.2">
      <c r="B775" s="3616" t="s">
        <v>5124</v>
      </c>
      <c r="C775" s="3617"/>
      <c r="D775" s="3617"/>
      <c r="E775" s="3617"/>
      <c r="F775" s="3617"/>
      <c r="G775" s="3617"/>
      <c r="H775" s="3617"/>
      <c r="I775" s="3617"/>
      <c r="J775" s="3617"/>
      <c r="K775" s="3617"/>
      <c r="L775" s="3617"/>
      <c r="M775" s="3617"/>
      <c r="N775" s="3617"/>
      <c r="O775" s="3617"/>
      <c r="P775" s="3617"/>
      <c r="Q775" s="3617"/>
      <c r="R775" s="3617"/>
      <c r="S775" s="3617"/>
      <c r="T775" s="3617"/>
      <c r="U775" s="3617"/>
      <c r="V775" s="3617"/>
      <c r="W775" s="3617"/>
      <c r="X775" s="3617"/>
      <c r="Y775" s="3617"/>
      <c r="Z775" s="3617"/>
      <c r="AA775" s="3617"/>
      <c r="AB775" s="3617"/>
      <c r="AC775" s="3617"/>
      <c r="AD775" s="3617"/>
      <c r="AE775" s="3617"/>
      <c r="AF775" s="3618"/>
    </row>
    <row r="776" spans="2:32" s="2461" customFormat="1" x14ac:dyDescent="0.2">
      <c r="B776" s="2967"/>
      <c r="C776" s="2968"/>
      <c r="D776" s="2968"/>
      <c r="E776" s="2968"/>
      <c r="F776" s="2968"/>
      <c r="G776" s="2580"/>
      <c r="H776" s="2580"/>
      <c r="I776" s="2580"/>
      <c r="J776" s="2580"/>
      <c r="K776" s="2580"/>
      <c r="L776" s="2580"/>
      <c r="M776" s="2580"/>
      <c r="N776" s="2580"/>
      <c r="O776" s="2580"/>
      <c r="P776" s="2580"/>
      <c r="Q776" s="2580"/>
      <c r="R776" s="2580"/>
      <c r="S776" s="2580"/>
      <c r="T776" s="2580"/>
      <c r="U776" s="2580"/>
      <c r="V776" s="2580"/>
      <c r="W776" s="2580"/>
      <c r="X776" s="2580"/>
      <c r="Y776" s="2580"/>
      <c r="Z776" s="2580"/>
      <c r="AA776" s="2580"/>
      <c r="AB776" s="2580"/>
      <c r="AC776" s="2580"/>
      <c r="AD776" s="2580"/>
      <c r="AE776" s="2580"/>
      <c r="AF776" s="2581"/>
    </row>
    <row r="777" spans="2:32" s="2461" customFormat="1" ht="13.5" customHeight="1" x14ac:dyDescent="0.2">
      <c r="B777" s="2644" t="s">
        <v>5144</v>
      </c>
      <c r="C777" s="2968"/>
      <c r="D777" s="3760" t="s">
        <v>5220</v>
      </c>
      <c r="E777" s="3760"/>
      <c r="F777" s="3760"/>
      <c r="G777" s="2580"/>
      <c r="H777" s="2580"/>
      <c r="I777" s="2580"/>
      <c r="J777" s="2580"/>
      <c r="K777" s="2580"/>
      <c r="L777" s="2580"/>
      <c r="M777" s="2580"/>
      <c r="N777" s="2580"/>
      <c r="O777" s="2580"/>
      <c r="P777" s="2580"/>
      <c r="Q777" s="2580"/>
      <c r="R777" s="2580"/>
      <c r="S777" s="2580"/>
      <c r="T777" s="2580"/>
      <c r="U777" s="2580"/>
      <c r="V777" s="2580"/>
      <c r="W777" s="2580"/>
      <c r="X777" s="2580"/>
      <c r="Y777" s="2580"/>
      <c r="Z777" s="2580"/>
      <c r="AA777" s="2580"/>
      <c r="AB777" s="2580"/>
      <c r="AC777" s="2580"/>
      <c r="AD777" s="2580"/>
      <c r="AE777" s="2580"/>
      <c r="AF777" s="2581"/>
    </row>
    <row r="778" spans="2:32" s="2461" customFormat="1" x14ac:dyDescent="0.2">
      <c r="B778" s="3675" t="s">
        <v>5127</v>
      </c>
      <c r="C778" s="3676"/>
      <c r="D778" s="4572">
        <v>41505</v>
      </c>
      <c r="E778" s="4572"/>
      <c r="F778" s="4572"/>
      <c r="G778" s="2580"/>
      <c r="H778" s="2580"/>
      <c r="I778" s="2580"/>
      <c r="J778" s="2580"/>
      <c r="K778" s="2580"/>
      <c r="L778" s="2580"/>
      <c r="M778" s="2580"/>
      <c r="N778" s="2580"/>
      <c r="O778" s="2580"/>
      <c r="P778" s="2580"/>
      <c r="Q778" s="2580"/>
      <c r="R778" s="2580"/>
      <c r="S778" s="2580"/>
      <c r="T778" s="2580"/>
      <c r="U778" s="2580"/>
      <c r="V778" s="2580"/>
      <c r="W778" s="2580"/>
      <c r="X778" s="2580"/>
      <c r="Y778" s="2580"/>
      <c r="Z778" s="2580"/>
      <c r="AA778" s="2580"/>
      <c r="AB778" s="2580"/>
      <c r="AC778" s="2580"/>
      <c r="AD778" s="2580"/>
      <c r="AE778" s="2580"/>
      <c r="AF778" s="2581"/>
    </row>
    <row r="779" spans="2:32" s="2461" customFormat="1" ht="13.5" customHeight="1" x14ac:dyDescent="0.2">
      <c r="B779" s="3620" t="s">
        <v>5125</v>
      </c>
      <c r="C779" s="3621"/>
      <c r="D779" s="4571">
        <v>41651</v>
      </c>
      <c r="E779" s="4571"/>
      <c r="F779" s="4571"/>
      <c r="G779" s="3016"/>
      <c r="H779" s="2580"/>
      <c r="I779" s="2580"/>
      <c r="J779" s="2580"/>
      <c r="K779" s="2580"/>
      <c r="L779" s="2580"/>
      <c r="M779" s="2580"/>
      <c r="N779" s="2580"/>
      <c r="O779" s="2580"/>
      <c r="P779" s="2580"/>
      <c r="Q779" s="2580"/>
      <c r="R779" s="2580"/>
      <c r="S779" s="2580"/>
      <c r="T779" s="2580"/>
      <c r="U779" s="2580"/>
      <c r="V779" s="2580"/>
      <c r="W779" s="2580"/>
      <c r="X779" s="2580"/>
      <c r="Y779" s="2580"/>
      <c r="Z779" s="2580"/>
      <c r="AA779" s="2580"/>
      <c r="AB779" s="2580"/>
      <c r="AC779" s="2580"/>
      <c r="AD779" s="2580"/>
      <c r="AE779" s="2580"/>
      <c r="AF779" s="2581"/>
    </row>
    <row r="780" spans="2:32" s="2461" customFormat="1" ht="13.5" customHeight="1" thickBot="1" x14ac:dyDescent="0.25">
      <c r="B780" s="2967"/>
      <c r="C780" s="2968"/>
      <c r="D780" s="2968"/>
      <c r="E780" s="2968"/>
      <c r="F780" s="2968"/>
      <c r="G780" s="2580"/>
      <c r="H780" s="2580"/>
      <c r="I780" s="2580"/>
      <c r="J780" s="2580"/>
      <c r="K780" s="2580"/>
      <c r="L780" s="2580"/>
      <c r="M780" s="2580"/>
      <c r="N780" s="2580"/>
      <c r="O780" s="2580"/>
      <c r="P780" s="2580"/>
      <c r="Q780" s="2580"/>
      <c r="R780" s="2580"/>
      <c r="S780" s="2580"/>
      <c r="T780" s="2580"/>
      <c r="U780" s="2580"/>
      <c r="V780" s="2580"/>
      <c r="W780" s="2580"/>
      <c r="X780" s="2580"/>
      <c r="Y780" s="2580"/>
      <c r="Z780" s="2580"/>
      <c r="AA780" s="2580"/>
      <c r="AB780" s="2580"/>
      <c r="AC780" s="2580"/>
      <c r="AD780" s="2580"/>
      <c r="AE780" s="2580"/>
      <c r="AF780" s="2581"/>
    </row>
    <row r="781" spans="2:32" s="2461" customFormat="1" ht="105" customHeight="1" thickBot="1" x14ac:dyDescent="0.25">
      <c r="B781" s="3633" t="s">
        <v>5126</v>
      </c>
      <c r="C781" s="3677"/>
      <c r="D781" s="3623" t="s">
        <v>6384</v>
      </c>
      <c r="E781" s="3624"/>
      <c r="F781" s="3624"/>
      <c r="G781" s="3624"/>
      <c r="H781" s="3624"/>
      <c r="I781" s="3624"/>
      <c r="J781" s="3624"/>
      <c r="K781" s="3624"/>
      <c r="L781" s="3624"/>
      <c r="M781" s="3624"/>
      <c r="N781" s="3624"/>
      <c r="O781" s="3624"/>
      <c r="P781" s="3624"/>
      <c r="Q781" s="3625"/>
      <c r="R781" s="2580"/>
      <c r="S781" s="2580"/>
      <c r="T781" s="2580"/>
      <c r="U781" s="2580"/>
      <c r="V781" s="2580"/>
      <c r="W781" s="2580"/>
      <c r="X781" s="2580"/>
      <c r="Y781" s="2580"/>
      <c r="Z781" s="2580"/>
      <c r="AA781" s="2580"/>
      <c r="AB781" s="2580"/>
      <c r="AC781" s="2580"/>
      <c r="AD781" s="2580"/>
      <c r="AE781" s="2580"/>
      <c r="AF781" s="2581"/>
    </row>
    <row r="782" spans="2:32" s="2461" customFormat="1" ht="13.5" customHeight="1" thickBot="1" x14ac:dyDescent="0.25">
      <c r="B782" s="2967"/>
      <c r="C782" s="2968"/>
      <c r="D782" s="2968"/>
      <c r="E782" s="2968"/>
      <c r="F782" s="2968"/>
      <c r="G782" s="2580"/>
      <c r="H782" s="2580"/>
      <c r="I782" s="2580"/>
      <c r="J782" s="2580"/>
      <c r="K782" s="2580"/>
      <c r="L782" s="2580"/>
      <c r="M782" s="2580"/>
      <c r="N782" s="2580"/>
      <c r="O782" s="2580"/>
      <c r="P782" s="2580"/>
      <c r="Q782" s="2580"/>
      <c r="R782" s="2646"/>
      <c r="S782" s="2580"/>
      <c r="T782" s="2580"/>
      <c r="U782" s="2580"/>
      <c r="V782" s="2580"/>
      <c r="W782" s="2580"/>
      <c r="X782" s="2580"/>
      <c r="Y782" s="2580"/>
      <c r="Z782" s="2580"/>
      <c r="AA782" s="2580"/>
      <c r="AB782" s="2580"/>
      <c r="AC782" s="2580"/>
      <c r="AD782" s="2580"/>
      <c r="AE782" s="2580"/>
      <c r="AF782" s="2581"/>
    </row>
    <row r="783" spans="2:32" s="2461" customFormat="1" ht="13.5" thickBot="1" x14ac:dyDescent="0.25">
      <c r="B783" s="3678" t="s">
        <v>5128</v>
      </c>
      <c r="C783" s="3679"/>
      <c r="D783" s="3630" t="s">
        <v>5129</v>
      </c>
      <c r="E783" s="3682" t="s">
        <v>224</v>
      </c>
      <c r="F783" s="3683"/>
      <c r="G783" s="3683"/>
      <c r="H783" s="3683"/>
      <c r="I783" s="3683"/>
      <c r="J783" s="3683"/>
      <c r="K783" s="3683"/>
      <c r="L783" s="3683"/>
      <c r="M783" s="3683"/>
      <c r="N783" s="3683"/>
      <c r="O783" s="3683"/>
      <c r="P783" s="3684"/>
      <c r="Q783" s="3685" t="s">
        <v>340</v>
      </c>
      <c r="R783" s="3686"/>
      <c r="S783" s="3687"/>
      <c r="T783" s="3687"/>
      <c r="U783" s="3687"/>
      <c r="V783" s="3687"/>
      <c r="W783" s="3687"/>
      <c r="X783" s="3687"/>
      <c r="Y783" s="3688"/>
      <c r="Z783" s="3685" t="s">
        <v>225</v>
      </c>
      <c r="AA783" s="3687"/>
      <c r="AB783" s="3688"/>
      <c r="AC783" s="3689" t="s">
        <v>5048</v>
      </c>
      <c r="AD783" s="3690"/>
      <c r="AE783" s="3691"/>
      <c r="AF783" s="2581"/>
    </row>
    <row r="784" spans="2:32" s="2461" customFormat="1" ht="13.5" customHeight="1" thickBot="1" x14ac:dyDescent="0.25">
      <c r="B784" s="3680"/>
      <c r="C784" s="3681"/>
      <c r="D784" s="3630"/>
      <c r="E784" s="3630" t="s">
        <v>5066</v>
      </c>
      <c r="F784" s="3630" t="s">
        <v>5067</v>
      </c>
      <c r="G784" s="3631" t="s">
        <v>5069</v>
      </c>
      <c r="H784" s="3631" t="s">
        <v>5130</v>
      </c>
      <c r="I784" s="3671" t="s">
        <v>5131</v>
      </c>
      <c r="J784" s="3671" t="s">
        <v>5132</v>
      </c>
      <c r="K784" s="3671" t="s">
        <v>5072</v>
      </c>
      <c r="L784" s="3671"/>
      <c r="M784" s="3671" t="s">
        <v>5133</v>
      </c>
      <c r="N784" s="3671" t="s">
        <v>5134</v>
      </c>
      <c r="O784" s="3671" t="s">
        <v>5135</v>
      </c>
      <c r="P784" s="3671" t="s">
        <v>5136</v>
      </c>
      <c r="Q784" s="3627" t="s">
        <v>5078</v>
      </c>
      <c r="R784" s="3627" t="s">
        <v>5079</v>
      </c>
      <c r="S784" s="3627" t="s">
        <v>5080</v>
      </c>
      <c r="T784" s="3627" t="s">
        <v>5137</v>
      </c>
      <c r="U784" s="3627" t="s">
        <v>5138</v>
      </c>
      <c r="V784" s="3627" t="s">
        <v>5083</v>
      </c>
      <c r="W784" s="3627" t="s">
        <v>5085</v>
      </c>
      <c r="X784" s="3631" t="s">
        <v>5139</v>
      </c>
      <c r="Y784" s="3631" t="s">
        <v>5140</v>
      </c>
      <c r="Z784" s="3627" t="s">
        <v>5141</v>
      </c>
      <c r="AA784" s="3627" t="s">
        <v>5142</v>
      </c>
      <c r="AB784" s="3627" t="s">
        <v>5143</v>
      </c>
      <c r="AC784" s="3627" t="s">
        <v>1162</v>
      </c>
      <c r="AD784" s="3627" t="s">
        <v>5049</v>
      </c>
      <c r="AE784" s="3627" t="s">
        <v>5050</v>
      </c>
      <c r="AF784" s="2581"/>
    </row>
    <row r="785" spans="2:32" s="2461" customFormat="1" ht="13.5" customHeight="1" thickBot="1" x14ac:dyDescent="0.25">
      <c r="B785" s="3680"/>
      <c r="C785" s="3681"/>
      <c r="D785" s="3627"/>
      <c r="E785" s="3627"/>
      <c r="F785" s="3627"/>
      <c r="G785" s="3632"/>
      <c r="H785" s="3632"/>
      <c r="I785" s="3631"/>
      <c r="J785" s="3631"/>
      <c r="K785" s="2965" t="s">
        <v>5092</v>
      </c>
      <c r="L785" s="2966" t="s">
        <v>2809</v>
      </c>
      <c r="M785" s="3631"/>
      <c r="N785" s="3631"/>
      <c r="O785" s="3631"/>
      <c r="P785" s="3631"/>
      <c r="Q785" s="3628"/>
      <c r="R785" s="3628"/>
      <c r="S785" s="3628"/>
      <c r="T785" s="3628"/>
      <c r="U785" s="3628"/>
      <c r="V785" s="3628"/>
      <c r="W785" s="3628"/>
      <c r="X785" s="3632"/>
      <c r="Y785" s="3632"/>
      <c r="Z785" s="3628"/>
      <c r="AA785" s="3628"/>
      <c r="AB785" s="3628"/>
      <c r="AC785" s="3628"/>
      <c r="AD785" s="3628"/>
      <c r="AE785" s="3628"/>
      <c r="AF785" s="2581"/>
    </row>
    <row r="786" spans="2:32" s="2461" customFormat="1" ht="13.5" thickBot="1" x14ac:dyDescent="0.25">
      <c r="B786" s="3697" t="s">
        <v>6385</v>
      </c>
      <c r="C786" s="3698"/>
      <c r="D786" s="3288" t="s">
        <v>1545</v>
      </c>
      <c r="E786" s="3037"/>
      <c r="F786" s="3179"/>
      <c r="G786" s="2972"/>
      <c r="H786" s="2972"/>
      <c r="I786" s="3037"/>
      <c r="J786" s="3037"/>
      <c r="K786" s="3179"/>
      <c r="L786" s="2972"/>
      <c r="M786" s="3037"/>
      <c r="N786" s="3037"/>
      <c r="O786" s="3037"/>
      <c r="P786" s="3037"/>
      <c r="Q786" s="3037"/>
      <c r="R786" s="3179"/>
      <c r="S786" s="3179"/>
      <c r="T786" s="3037"/>
      <c r="U786" s="3037"/>
      <c r="V786" s="3179"/>
      <c r="W786" s="3179">
        <v>800</v>
      </c>
      <c r="X786" s="3037"/>
      <c r="Y786" s="3037"/>
      <c r="Z786" s="3179">
        <v>80</v>
      </c>
      <c r="AA786" s="3037"/>
      <c r="AB786" s="3037"/>
      <c r="AC786" s="3004"/>
      <c r="AD786" s="3004"/>
      <c r="AE786" s="3005"/>
      <c r="AF786" s="2581"/>
    </row>
    <row r="787" spans="2:32" s="2461" customFormat="1" x14ac:dyDescent="0.2">
      <c r="B787" s="2645"/>
      <c r="C787" s="2575"/>
      <c r="D787" s="2575"/>
      <c r="E787" s="2575"/>
      <c r="F787" s="2575"/>
      <c r="G787" s="2576"/>
      <c r="H787" s="2576"/>
      <c r="I787" s="2576"/>
      <c r="J787" s="2576"/>
      <c r="K787" s="2575"/>
      <c r="L787" s="2576"/>
      <c r="M787" s="2576"/>
      <c r="N787" s="2576"/>
      <c r="O787" s="2576"/>
      <c r="P787" s="2576"/>
      <c r="Q787" s="2642"/>
      <c r="R787" s="2642"/>
      <c r="S787" s="2642"/>
      <c r="T787" s="2642"/>
      <c r="U787" s="2642"/>
      <c r="V787" s="2642"/>
      <c r="W787" s="2642"/>
      <c r="X787" s="2642"/>
      <c r="Y787" s="2642"/>
      <c r="Z787" s="2642"/>
      <c r="AA787" s="2642"/>
      <c r="AB787" s="2642"/>
      <c r="AC787" s="2642"/>
      <c r="AD787" s="2642"/>
      <c r="AE787" s="2642"/>
      <c r="AF787" s="2581"/>
    </row>
    <row r="788" spans="2:32" s="2461" customFormat="1" x14ac:dyDescent="0.2">
      <c r="B788" s="3661" t="s">
        <v>5051</v>
      </c>
      <c r="C788" s="3662"/>
      <c r="D788" s="3663" t="s">
        <v>5890</v>
      </c>
      <c r="E788" s="3663"/>
      <c r="F788" s="3663"/>
      <c r="G788" s="3663"/>
      <c r="H788" s="3663"/>
      <c r="I788" s="2643"/>
      <c r="J788" s="2643"/>
      <c r="K788" s="2643"/>
      <c r="L788" s="2643"/>
      <c r="M788" s="2643"/>
      <c r="N788" s="2643"/>
      <c r="O788" s="2643"/>
      <c r="P788" s="2643"/>
      <c r="Q788" s="2642"/>
      <c r="R788" s="2642"/>
      <c r="S788" s="2642"/>
      <c r="T788" s="2642"/>
      <c r="U788" s="2642"/>
      <c r="V788" s="2642"/>
      <c r="W788" s="2642"/>
      <c r="X788" s="2642"/>
      <c r="Y788" s="2642"/>
      <c r="Z788" s="2642"/>
      <c r="AA788" s="2642"/>
      <c r="AB788" s="2642"/>
      <c r="AC788" s="2642"/>
      <c r="AD788" s="2642"/>
      <c r="AE788" s="2642"/>
      <c r="AF788" s="2581"/>
    </row>
    <row r="789" spans="2:32" s="2461" customFormat="1" x14ac:dyDescent="0.2">
      <c r="B789" s="3661" t="s">
        <v>5052</v>
      </c>
      <c r="C789" s="3662"/>
      <c r="D789" s="3663" t="s">
        <v>1882</v>
      </c>
      <c r="E789" s="3663"/>
      <c r="F789" s="3663"/>
      <c r="G789" s="3663"/>
      <c r="H789" s="3663"/>
      <c r="I789" s="2643"/>
      <c r="J789" s="2643"/>
      <c r="K789" s="2643"/>
      <c r="L789" s="2643"/>
      <c r="M789" s="2643"/>
      <c r="N789" s="2643"/>
      <c r="O789" s="2643"/>
      <c r="P789" s="2643"/>
      <c r="Q789" s="2642"/>
      <c r="R789" s="2642"/>
      <c r="S789" s="2642"/>
      <c r="T789" s="2642"/>
      <c r="U789" s="2642"/>
      <c r="V789" s="2642"/>
      <c r="W789" s="2642"/>
      <c r="X789" s="2642"/>
      <c r="Y789" s="2642"/>
      <c r="Z789" s="2642"/>
      <c r="AA789" s="2642"/>
      <c r="AB789" s="2642"/>
      <c r="AC789" s="2642"/>
      <c r="AD789" s="2642"/>
      <c r="AE789" s="2642"/>
      <c r="AF789" s="2581"/>
    </row>
    <row r="790" spans="2:32" s="2461" customFormat="1" ht="13.5" thickBot="1" x14ac:dyDescent="0.25">
      <c r="B790" s="2969"/>
      <c r="C790" s="2970"/>
      <c r="D790" s="2970"/>
      <c r="E790" s="2970"/>
      <c r="F790" s="2970"/>
      <c r="G790" s="2646"/>
      <c r="H790" s="2646"/>
      <c r="I790" s="2646"/>
      <c r="J790" s="2646"/>
      <c r="K790" s="2646"/>
      <c r="L790" s="2646"/>
      <c r="M790" s="2646"/>
      <c r="N790" s="2646"/>
      <c r="O790" s="2646"/>
      <c r="P790" s="2646"/>
      <c r="Q790" s="2646"/>
      <c r="R790" s="2646"/>
      <c r="S790" s="2646"/>
      <c r="T790" s="2646"/>
      <c r="U790" s="2646"/>
      <c r="V790" s="2646"/>
      <c r="W790" s="2646"/>
      <c r="X790" s="2646"/>
      <c r="Y790" s="2646"/>
      <c r="Z790" s="2646"/>
      <c r="AA790" s="2646"/>
      <c r="AB790" s="2646"/>
      <c r="AC790" s="2646"/>
      <c r="AD790" s="2646"/>
      <c r="AE790" s="2646"/>
      <c r="AF790" s="2586"/>
    </row>
    <row r="791" spans="2:32" s="2461" customFormat="1" x14ac:dyDescent="0.2">
      <c r="B791" s="4587" t="str">
        <f>+B773</f>
        <v>.</v>
      </c>
      <c r="C791" s="4587"/>
      <c r="I791" s="2888"/>
    </row>
    <row r="792" spans="2:32" s="2461" customFormat="1" ht="13.5" thickBot="1" x14ac:dyDescent="0.25">
      <c r="I792" s="2888"/>
    </row>
    <row r="793" spans="2:32" s="2461" customFormat="1" ht="20.25" x14ac:dyDescent="0.2">
      <c r="B793" s="3616" t="s">
        <v>5124</v>
      </c>
      <c r="C793" s="3617"/>
      <c r="D793" s="3617"/>
      <c r="E793" s="3617"/>
      <c r="F793" s="3617"/>
      <c r="G793" s="3617"/>
      <c r="H793" s="3617"/>
      <c r="I793" s="3617"/>
      <c r="J793" s="3617"/>
      <c r="K793" s="3617"/>
      <c r="L793" s="3617"/>
      <c r="M793" s="3617"/>
      <c r="N793" s="3617"/>
      <c r="O793" s="3617"/>
      <c r="P793" s="3617"/>
      <c r="Q793" s="3617"/>
      <c r="R793" s="3617"/>
      <c r="S793" s="3617"/>
      <c r="T793" s="3617"/>
      <c r="U793" s="3617"/>
      <c r="V793" s="3617"/>
      <c r="W793" s="3617"/>
      <c r="X793" s="3617"/>
      <c r="Y793" s="3617"/>
      <c r="Z793" s="3617"/>
      <c r="AA793" s="3617"/>
      <c r="AB793" s="3617"/>
      <c r="AC793" s="3617"/>
      <c r="AD793" s="3617"/>
      <c r="AE793" s="3617"/>
      <c r="AF793" s="3618"/>
    </row>
    <row r="794" spans="2:32" s="2461" customFormat="1" x14ac:dyDescent="0.2">
      <c r="B794" s="2804"/>
      <c r="C794" s="2805"/>
      <c r="D794" s="2805"/>
      <c r="E794" s="2805"/>
      <c r="F794" s="2805"/>
      <c r="G794" s="2580"/>
      <c r="H794" s="2580"/>
      <c r="I794" s="2580"/>
      <c r="J794" s="2580"/>
      <c r="K794" s="2580"/>
      <c r="L794" s="2580"/>
      <c r="M794" s="2580"/>
      <c r="N794" s="2580"/>
      <c r="O794" s="2580"/>
      <c r="P794" s="2580"/>
      <c r="Q794" s="2580"/>
      <c r="R794" s="2580"/>
      <c r="S794" s="2580"/>
      <c r="T794" s="2580"/>
      <c r="U794" s="2580"/>
      <c r="V794" s="2580"/>
      <c r="W794" s="2580"/>
      <c r="X794" s="2580"/>
      <c r="Y794" s="2580"/>
      <c r="Z794" s="2580"/>
      <c r="AA794" s="2580"/>
      <c r="AB794" s="2580"/>
      <c r="AC794" s="2580"/>
      <c r="AD794" s="2580"/>
      <c r="AE794" s="2580"/>
      <c r="AF794" s="2581"/>
    </row>
    <row r="795" spans="2:32" s="2461" customFormat="1" x14ac:dyDescent="0.2">
      <c r="B795" s="2644" t="s">
        <v>5144</v>
      </c>
      <c r="C795" s="2805"/>
      <c r="D795" s="3760" t="s">
        <v>5877</v>
      </c>
      <c r="E795" s="3760"/>
      <c r="F795" s="3760"/>
      <c r="G795" s="2580"/>
      <c r="H795" s="2580"/>
      <c r="I795" s="2580"/>
      <c r="J795" s="2580"/>
      <c r="K795" s="2580"/>
      <c r="L795" s="2580"/>
      <c r="M795" s="2580"/>
      <c r="N795" s="2580"/>
      <c r="O795" s="2580"/>
      <c r="P795" s="2580"/>
      <c r="Q795" s="2580"/>
      <c r="R795" s="2580"/>
      <c r="S795" s="2580"/>
      <c r="T795" s="2580"/>
      <c r="U795" s="2580"/>
      <c r="V795" s="2580"/>
      <c r="W795" s="2580"/>
      <c r="X795" s="2580"/>
      <c r="Y795" s="2580"/>
      <c r="Z795" s="2580"/>
      <c r="AA795" s="2580"/>
      <c r="AB795" s="2580"/>
      <c r="AC795" s="2580"/>
      <c r="AD795" s="2580"/>
      <c r="AE795" s="2580"/>
      <c r="AF795" s="2581"/>
    </row>
    <row r="796" spans="2:32" s="2461" customFormat="1" x14ac:dyDescent="0.2">
      <c r="B796" s="3675" t="s">
        <v>5127</v>
      </c>
      <c r="C796" s="3676"/>
      <c r="D796" s="3692">
        <v>41513</v>
      </c>
      <c r="E796" s="3692"/>
      <c r="F796" s="3692"/>
      <c r="G796" s="2580"/>
      <c r="H796" s="2580"/>
      <c r="I796" s="2580"/>
      <c r="J796" s="2580"/>
      <c r="K796" s="2580"/>
      <c r="L796" s="2580"/>
      <c r="M796" s="2580"/>
      <c r="N796" s="2580"/>
      <c r="O796" s="2580"/>
      <c r="P796" s="2580"/>
      <c r="Q796" s="2580"/>
      <c r="R796" s="2580"/>
      <c r="S796" s="2580"/>
      <c r="T796" s="2580"/>
      <c r="U796" s="2580"/>
      <c r="V796" s="2580"/>
      <c r="W796" s="2580"/>
      <c r="X796" s="2580"/>
      <c r="Y796" s="2580"/>
      <c r="Z796" s="2580"/>
      <c r="AA796" s="2580"/>
      <c r="AB796" s="2580"/>
      <c r="AC796" s="2580"/>
      <c r="AD796" s="2580"/>
      <c r="AE796" s="2580"/>
      <c r="AF796" s="2581"/>
    </row>
    <row r="797" spans="2:32" s="2461" customFormat="1" x14ac:dyDescent="0.2">
      <c r="B797" s="3620" t="s">
        <v>5125</v>
      </c>
      <c r="C797" s="3621"/>
      <c r="D797" s="3692">
        <v>41695</v>
      </c>
      <c r="E797" s="3692"/>
      <c r="F797" s="3692"/>
      <c r="G797" s="2580"/>
      <c r="H797" s="2580"/>
      <c r="I797" s="2580"/>
      <c r="J797" s="2580"/>
      <c r="K797" s="2580"/>
      <c r="L797" s="2580"/>
      <c r="M797" s="2580"/>
      <c r="N797" s="2580"/>
      <c r="O797" s="2580"/>
      <c r="P797" s="2580"/>
      <c r="Q797" s="2580"/>
      <c r="R797" s="2580"/>
      <c r="S797" s="2580"/>
      <c r="T797" s="2580"/>
      <c r="U797" s="2580"/>
      <c r="V797" s="2580"/>
      <c r="W797" s="2580"/>
      <c r="X797" s="2580"/>
      <c r="Y797" s="2580"/>
      <c r="Z797" s="2580"/>
      <c r="AA797" s="2580"/>
      <c r="AB797" s="2580"/>
      <c r="AC797" s="2580"/>
      <c r="AD797" s="2580"/>
      <c r="AE797" s="2580"/>
      <c r="AF797" s="2581"/>
    </row>
    <row r="798" spans="2:32" s="2461" customFormat="1" x14ac:dyDescent="0.2">
      <c r="B798" s="2804"/>
      <c r="C798" s="2805"/>
      <c r="D798" s="2805"/>
      <c r="E798" s="2805"/>
      <c r="F798" s="2805"/>
      <c r="G798" s="2580"/>
      <c r="H798" s="2580"/>
      <c r="I798" s="2580"/>
      <c r="J798" s="2580"/>
      <c r="K798" s="2580"/>
      <c r="L798" s="2580"/>
      <c r="M798" s="2580"/>
      <c r="N798" s="2580"/>
      <c r="O798" s="2580"/>
      <c r="P798" s="2580"/>
      <c r="Q798" s="2580"/>
      <c r="R798" s="2580"/>
      <c r="S798" s="2580"/>
      <c r="T798" s="2580"/>
      <c r="U798" s="2580"/>
      <c r="V798" s="2580"/>
      <c r="W798" s="2580"/>
      <c r="X798" s="2580"/>
      <c r="Y798" s="2580"/>
      <c r="Z798" s="2580"/>
      <c r="AA798" s="2580"/>
      <c r="AB798" s="2580"/>
      <c r="AC798" s="2580"/>
      <c r="AD798" s="2580"/>
      <c r="AE798" s="2580"/>
      <c r="AF798" s="2581"/>
    </row>
    <row r="799" spans="2:32" s="2461" customFormat="1" ht="409.5" customHeight="1" x14ac:dyDescent="0.2">
      <c r="B799" s="3633" t="s">
        <v>5126</v>
      </c>
      <c r="C799" s="3677"/>
      <c r="D799" s="3620" t="s">
        <v>5878</v>
      </c>
      <c r="E799" s="3621"/>
      <c r="F799" s="3621"/>
      <c r="G799" s="3621"/>
      <c r="H799" s="3621"/>
      <c r="I799" s="3621"/>
      <c r="J799" s="3621"/>
      <c r="K799" s="3621"/>
      <c r="L799" s="3621"/>
      <c r="M799" s="3621"/>
      <c r="N799" s="3621"/>
      <c r="O799" s="3621"/>
      <c r="P799" s="3621"/>
      <c r="Q799" s="3621"/>
      <c r="R799" s="3621"/>
      <c r="S799" s="3621"/>
      <c r="T799" s="3621"/>
      <c r="U799" s="3621"/>
      <c r="V799" s="3621"/>
      <c r="W799" s="3621"/>
      <c r="X799" s="3621"/>
      <c r="Y799" s="3621"/>
      <c r="Z799" s="3621"/>
      <c r="AA799" s="3621"/>
      <c r="AB799" s="3621"/>
      <c r="AC799" s="3621"/>
      <c r="AD799" s="2580"/>
      <c r="AE799" s="2580"/>
      <c r="AF799" s="2581"/>
    </row>
    <row r="800" spans="2:32" s="2461" customFormat="1" ht="13.5" thickBot="1" x14ac:dyDescent="0.25">
      <c r="B800" s="2804"/>
      <c r="C800" s="2805"/>
      <c r="D800" s="2805"/>
      <c r="E800" s="2805"/>
      <c r="F800" s="2805"/>
      <c r="G800" s="2580"/>
      <c r="H800" s="2580"/>
      <c r="I800" s="2580"/>
      <c r="J800" s="2580"/>
      <c r="K800" s="2580"/>
      <c r="L800" s="2580"/>
      <c r="M800" s="2580"/>
      <c r="N800" s="2580"/>
      <c r="O800" s="2580"/>
      <c r="P800" s="2580"/>
      <c r="Q800" s="2580"/>
      <c r="R800" s="2646"/>
      <c r="S800" s="2580"/>
      <c r="T800" s="2580"/>
      <c r="U800" s="2580"/>
      <c r="V800" s="2580"/>
      <c r="W800" s="2580"/>
      <c r="X800" s="2580"/>
      <c r="Y800" s="2580"/>
      <c r="Z800" s="2580"/>
      <c r="AA800" s="2580"/>
      <c r="AB800" s="2580"/>
      <c r="AC800" s="2580"/>
      <c r="AD800" s="2580"/>
      <c r="AE800" s="2580"/>
      <c r="AF800" s="2581"/>
    </row>
    <row r="801" spans="2:37" s="2461" customFormat="1" ht="13.5" thickBot="1" x14ac:dyDescent="0.25">
      <c r="B801" s="3678" t="s">
        <v>5128</v>
      </c>
      <c r="C801" s="3679"/>
      <c r="D801" s="3630" t="s">
        <v>5129</v>
      </c>
      <c r="E801" s="3682" t="s">
        <v>224</v>
      </c>
      <c r="F801" s="3683"/>
      <c r="G801" s="3683"/>
      <c r="H801" s="3683"/>
      <c r="I801" s="3683"/>
      <c r="J801" s="3683"/>
      <c r="K801" s="3683"/>
      <c r="L801" s="3683"/>
      <c r="M801" s="3683"/>
      <c r="N801" s="3683"/>
      <c r="O801" s="3683"/>
      <c r="P801" s="3684"/>
      <c r="Q801" s="3685" t="s">
        <v>340</v>
      </c>
      <c r="R801" s="3686"/>
      <c r="S801" s="3687"/>
      <c r="T801" s="3687"/>
      <c r="U801" s="3687"/>
      <c r="V801" s="3687"/>
      <c r="W801" s="3687"/>
      <c r="X801" s="3687"/>
      <c r="Y801" s="3688"/>
      <c r="Z801" s="3685" t="s">
        <v>225</v>
      </c>
      <c r="AA801" s="3687"/>
      <c r="AB801" s="3688"/>
      <c r="AC801" s="3689" t="s">
        <v>5048</v>
      </c>
      <c r="AD801" s="3690"/>
      <c r="AE801" s="3691"/>
      <c r="AF801" s="2581"/>
    </row>
    <row r="802" spans="2:37" s="2461" customFormat="1" ht="36" customHeight="1" thickBot="1" x14ac:dyDescent="0.25">
      <c r="B802" s="3680"/>
      <c r="C802" s="3681"/>
      <c r="D802" s="3630"/>
      <c r="E802" s="3630" t="s">
        <v>5066</v>
      </c>
      <c r="F802" s="3630" t="s">
        <v>5067</v>
      </c>
      <c r="G802" s="3631" t="s">
        <v>5069</v>
      </c>
      <c r="H802" s="3631" t="s">
        <v>5130</v>
      </c>
      <c r="I802" s="3671" t="s">
        <v>5131</v>
      </c>
      <c r="J802" s="3671" t="s">
        <v>5132</v>
      </c>
      <c r="K802" s="3671" t="s">
        <v>5072</v>
      </c>
      <c r="L802" s="3671"/>
      <c r="M802" s="3671" t="s">
        <v>5133</v>
      </c>
      <c r="N802" s="3671" t="s">
        <v>5134</v>
      </c>
      <c r="O802" s="3671" t="s">
        <v>5135</v>
      </c>
      <c r="P802" s="3671" t="s">
        <v>5136</v>
      </c>
      <c r="Q802" s="3627" t="s">
        <v>5078</v>
      </c>
      <c r="R802" s="3627" t="s">
        <v>5079</v>
      </c>
      <c r="S802" s="3627" t="s">
        <v>5080</v>
      </c>
      <c r="T802" s="3627" t="s">
        <v>5137</v>
      </c>
      <c r="U802" s="3627" t="s">
        <v>5138</v>
      </c>
      <c r="V802" s="3627" t="s">
        <v>5083</v>
      </c>
      <c r="W802" s="3627" t="s">
        <v>5085</v>
      </c>
      <c r="X802" s="3631" t="s">
        <v>5139</v>
      </c>
      <c r="Y802" s="3631" t="s">
        <v>5140</v>
      </c>
      <c r="Z802" s="3627" t="s">
        <v>5141</v>
      </c>
      <c r="AA802" s="3627" t="s">
        <v>5142</v>
      </c>
      <c r="AB802" s="3627" t="s">
        <v>5143</v>
      </c>
      <c r="AC802" s="3627" t="s">
        <v>1162</v>
      </c>
      <c r="AD802" s="3627" t="s">
        <v>5049</v>
      </c>
      <c r="AE802" s="3627" t="s">
        <v>5050</v>
      </c>
      <c r="AF802" s="2581"/>
    </row>
    <row r="803" spans="2:37" s="2461" customFormat="1" x14ac:dyDescent="0.2">
      <c r="B803" s="3680"/>
      <c r="C803" s="3681"/>
      <c r="D803" s="3627"/>
      <c r="E803" s="3627"/>
      <c r="F803" s="3627"/>
      <c r="G803" s="3632"/>
      <c r="H803" s="3632"/>
      <c r="I803" s="3631"/>
      <c r="J803" s="3631"/>
      <c r="K803" s="2802" t="s">
        <v>5092</v>
      </c>
      <c r="L803" s="2803" t="s">
        <v>2809</v>
      </c>
      <c r="M803" s="3631"/>
      <c r="N803" s="3631"/>
      <c r="O803" s="3631"/>
      <c r="P803" s="3631"/>
      <c r="Q803" s="3628"/>
      <c r="R803" s="3628"/>
      <c r="S803" s="3628"/>
      <c r="T803" s="3628"/>
      <c r="U803" s="3628"/>
      <c r="V803" s="3628"/>
      <c r="W803" s="3628"/>
      <c r="X803" s="3632"/>
      <c r="Y803" s="3632"/>
      <c r="Z803" s="3628"/>
      <c r="AA803" s="3628"/>
      <c r="AB803" s="3628"/>
      <c r="AC803" s="3628"/>
      <c r="AD803" s="3628"/>
      <c r="AE803" s="3628"/>
      <c r="AF803" s="2581"/>
    </row>
    <row r="804" spans="2:37" s="2461" customFormat="1" ht="236.25" x14ac:dyDescent="0.2">
      <c r="B804" s="4613" t="s">
        <v>5879</v>
      </c>
      <c r="C804" s="4614"/>
      <c r="D804" s="3006" t="s">
        <v>1545</v>
      </c>
      <c r="E804" s="3007" t="s">
        <v>1545</v>
      </c>
      <c r="F804" s="3008" t="s">
        <v>1545</v>
      </c>
      <c r="G804" s="3009" t="s">
        <v>1545</v>
      </c>
      <c r="H804" s="3009" t="s">
        <v>1545</v>
      </c>
      <c r="I804" s="3007" t="s">
        <v>1545</v>
      </c>
      <c r="J804" s="3007" t="s">
        <v>1545</v>
      </c>
      <c r="K804" s="3008" t="s">
        <v>1545</v>
      </c>
      <c r="L804" s="3009" t="s">
        <v>1545</v>
      </c>
      <c r="M804" s="3007" t="s">
        <v>1545</v>
      </c>
      <c r="N804" s="3007" t="s">
        <v>1545</v>
      </c>
      <c r="O804" s="3007" t="s">
        <v>1545</v>
      </c>
      <c r="P804" s="3007" t="s">
        <v>1545</v>
      </c>
      <c r="Q804" s="3007" t="s">
        <v>1545</v>
      </c>
      <c r="R804" s="3008" t="s">
        <v>1545</v>
      </c>
      <c r="S804" s="3008" t="s">
        <v>1545</v>
      </c>
      <c r="T804" s="3007" t="s">
        <v>1545</v>
      </c>
      <c r="U804" s="3007" t="s">
        <v>1545</v>
      </c>
      <c r="V804" s="3008" t="s">
        <v>1545</v>
      </c>
      <c r="W804" s="3008" t="s">
        <v>1545</v>
      </c>
      <c r="X804" s="3007" t="s">
        <v>1545</v>
      </c>
      <c r="Y804" s="3007" t="s">
        <v>1545</v>
      </c>
      <c r="Z804" s="3008" t="s">
        <v>5880</v>
      </c>
      <c r="AA804" s="3007" t="s">
        <v>1545</v>
      </c>
      <c r="AB804" s="3007" t="s">
        <v>1545</v>
      </c>
      <c r="AC804" s="3010" t="s">
        <v>5881</v>
      </c>
      <c r="AD804" s="3010" t="s">
        <v>5882</v>
      </c>
      <c r="AE804" s="3010" t="s">
        <v>5883</v>
      </c>
      <c r="AF804" s="2581"/>
    </row>
    <row r="805" spans="2:37" s="2461" customFormat="1" ht="236.25" x14ac:dyDescent="0.2">
      <c r="B805" s="4613" t="s">
        <v>5884</v>
      </c>
      <c r="C805" s="4614"/>
      <c r="D805" s="3006" t="s">
        <v>1545</v>
      </c>
      <c r="E805" s="3007" t="s">
        <v>1545</v>
      </c>
      <c r="F805" s="3008" t="s">
        <v>1545</v>
      </c>
      <c r="G805" s="3009" t="s">
        <v>1545</v>
      </c>
      <c r="H805" s="3009" t="s">
        <v>1545</v>
      </c>
      <c r="I805" s="3007" t="s">
        <v>1545</v>
      </c>
      <c r="J805" s="3007" t="s">
        <v>1545</v>
      </c>
      <c r="K805" s="3008" t="s">
        <v>1545</v>
      </c>
      <c r="L805" s="3009" t="s">
        <v>1545</v>
      </c>
      <c r="M805" s="3007" t="s">
        <v>1545</v>
      </c>
      <c r="N805" s="3007" t="s">
        <v>1545</v>
      </c>
      <c r="O805" s="3007" t="s">
        <v>1545</v>
      </c>
      <c r="P805" s="3007" t="s">
        <v>1545</v>
      </c>
      <c r="Q805" s="3007" t="s">
        <v>1545</v>
      </c>
      <c r="R805" s="3008" t="s">
        <v>1545</v>
      </c>
      <c r="S805" s="3008" t="s">
        <v>1545</v>
      </c>
      <c r="T805" s="3007" t="s">
        <v>1545</v>
      </c>
      <c r="U805" s="3007" t="s">
        <v>1545</v>
      </c>
      <c r="V805" s="3008" t="s">
        <v>1545</v>
      </c>
      <c r="W805" s="3008" t="s">
        <v>1545</v>
      </c>
      <c r="X805" s="3007" t="s">
        <v>1545</v>
      </c>
      <c r="Y805" s="3007" t="s">
        <v>1545</v>
      </c>
      <c r="Z805" s="3008" t="s">
        <v>5885</v>
      </c>
      <c r="AA805" s="3007" t="s">
        <v>1545</v>
      </c>
      <c r="AB805" s="3007" t="s">
        <v>1545</v>
      </c>
      <c r="AC805" s="3010" t="s">
        <v>5881</v>
      </c>
      <c r="AD805" s="3010" t="s">
        <v>5882</v>
      </c>
      <c r="AE805" s="3010" t="s">
        <v>5886</v>
      </c>
      <c r="AF805" s="2581"/>
    </row>
    <row r="806" spans="2:37" s="2461" customFormat="1" ht="101.25" x14ac:dyDescent="0.2">
      <c r="B806" s="4613" t="s">
        <v>5887</v>
      </c>
      <c r="C806" s="4614"/>
      <c r="D806" s="3006" t="s">
        <v>1545</v>
      </c>
      <c r="E806" s="3007" t="s">
        <v>1545</v>
      </c>
      <c r="F806" s="3008" t="s">
        <v>1545</v>
      </c>
      <c r="G806" s="3009" t="s">
        <v>1545</v>
      </c>
      <c r="H806" s="3009" t="s">
        <v>1545</v>
      </c>
      <c r="I806" s="3007" t="s">
        <v>1545</v>
      </c>
      <c r="J806" s="3007" t="s">
        <v>1545</v>
      </c>
      <c r="K806" s="3008" t="s">
        <v>1545</v>
      </c>
      <c r="L806" s="3009" t="s">
        <v>1545</v>
      </c>
      <c r="M806" s="3007" t="s">
        <v>1545</v>
      </c>
      <c r="N806" s="3007" t="s">
        <v>1545</v>
      </c>
      <c r="O806" s="3007" t="s">
        <v>1545</v>
      </c>
      <c r="P806" s="3007" t="s">
        <v>1545</v>
      </c>
      <c r="Q806" s="3007" t="s">
        <v>1545</v>
      </c>
      <c r="R806" s="3008" t="s">
        <v>1545</v>
      </c>
      <c r="S806" s="3008" t="s">
        <v>1545</v>
      </c>
      <c r="T806" s="3007" t="s">
        <v>1545</v>
      </c>
      <c r="U806" s="3007" t="s">
        <v>1545</v>
      </c>
      <c r="V806" s="3008" t="s">
        <v>1545</v>
      </c>
      <c r="W806" s="3008" t="s">
        <v>1545</v>
      </c>
      <c r="X806" s="3007" t="s">
        <v>1545</v>
      </c>
      <c r="Y806" s="3007" t="s">
        <v>1545</v>
      </c>
      <c r="Z806" s="3008" t="s">
        <v>5888</v>
      </c>
      <c r="AA806" s="3007" t="s">
        <v>1545</v>
      </c>
      <c r="AB806" s="3007" t="s">
        <v>1545</v>
      </c>
      <c r="AC806" s="3010" t="s">
        <v>5881</v>
      </c>
      <c r="AD806" s="3010" t="s">
        <v>5882</v>
      </c>
      <c r="AE806" s="3010" t="s">
        <v>5889</v>
      </c>
      <c r="AF806" s="2581"/>
    </row>
    <row r="807" spans="2:37" s="2461" customFormat="1" ht="13.5" thickBot="1" x14ac:dyDescent="0.25">
      <c r="B807" s="4615"/>
      <c r="C807" s="4615"/>
      <c r="D807" s="2637"/>
      <c r="E807" s="2638"/>
      <c r="F807" s="2639"/>
      <c r="G807" s="2640"/>
      <c r="H807" s="2640"/>
      <c r="I807" s="2638"/>
      <c r="J807" s="2638"/>
      <c r="K807" s="2639"/>
      <c r="L807" s="2640"/>
      <c r="M807" s="2638"/>
      <c r="N807" s="2638"/>
      <c r="O807" s="2638"/>
      <c r="P807" s="2638"/>
      <c r="Q807" s="2638"/>
      <c r="R807" s="2639"/>
      <c r="S807" s="2639"/>
      <c r="T807" s="2638"/>
      <c r="U807" s="2638"/>
      <c r="V807" s="2639"/>
      <c r="W807" s="2639"/>
      <c r="X807" s="2638"/>
      <c r="Y807" s="2638"/>
      <c r="Z807" s="2639"/>
      <c r="AA807" s="2638"/>
      <c r="AB807" s="2638"/>
      <c r="AC807" s="2641"/>
      <c r="AD807" s="2641"/>
      <c r="AE807" s="2641"/>
      <c r="AF807" s="2581"/>
    </row>
    <row r="808" spans="2:37" s="2461" customFormat="1" x14ac:dyDescent="0.2">
      <c r="B808" s="2645"/>
      <c r="C808" s="2575"/>
      <c r="D808" s="2575"/>
      <c r="E808" s="2575"/>
      <c r="F808" s="2575"/>
      <c r="G808" s="2576"/>
      <c r="H808" s="2576"/>
      <c r="I808" s="2576"/>
      <c r="J808" s="2576"/>
      <c r="K808" s="2575"/>
      <c r="L808" s="2576"/>
      <c r="M808" s="2576"/>
      <c r="N808" s="2576"/>
      <c r="O808" s="2576"/>
      <c r="P808" s="2576"/>
      <c r="Q808" s="2642"/>
      <c r="R808" s="2642"/>
      <c r="S808" s="2642"/>
      <c r="T808" s="2642"/>
      <c r="U808" s="2642"/>
      <c r="V808" s="2642"/>
      <c r="W808" s="2642"/>
      <c r="X808" s="2642"/>
      <c r="Y808" s="2642"/>
      <c r="Z808" s="2642"/>
      <c r="AA808" s="2642"/>
      <c r="AB808" s="2642"/>
      <c r="AC808" s="2642"/>
      <c r="AD808" s="2642"/>
      <c r="AE808" s="2642"/>
      <c r="AF808" s="2581"/>
    </row>
    <row r="809" spans="2:37" s="2461" customFormat="1" x14ac:dyDescent="0.2">
      <c r="B809" s="3661" t="s">
        <v>5051</v>
      </c>
      <c r="C809" s="3662"/>
      <c r="D809" s="3663" t="s">
        <v>4160</v>
      </c>
      <c r="E809" s="3663"/>
      <c r="F809" s="3663"/>
      <c r="G809" s="3663"/>
      <c r="H809" s="3663"/>
      <c r="I809" s="2643"/>
      <c r="J809" s="2643"/>
      <c r="K809" s="2643"/>
      <c r="L809" s="2643"/>
      <c r="M809" s="2643"/>
      <c r="N809" s="2643"/>
      <c r="O809" s="2643"/>
      <c r="P809" s="2643"/>
      <c r="Q809" s="2642"/>
      <c r="R809" s="2642"/>
      <c r="S809" s="2642"/>
      <c r="T809" s="2642"/>
      <c r="U809" s="2642"/>
      <c r="V809" s="2642"/>
      <c r="W809" s="2642"/>
      <c r="X809" s="2642"/>
      <c r="Y809" s="2642"/>
      <c r="Z809" s="2642"/>
      <c r="AA809" s="2642"/>
      <c r="AB809" s="2642"/>
      <c r="AC809" s="2642"/>
      <c r="AD809" s="2642"/>
      <c r="AE809" s="2642"/>
      <c r="AF809" s="2581"/>
    </row>
    <row r="810" spans="2:37" s="2461" customFormat="1" x14ac:dyDescent="0.2">
      <c r="B810" s="3661" t="s">
        <v>5052</v>
      </c>
      <c r="C810" s="3662"/>
      <c r="D810" s="3663" t="s">
        <v>4160</v>
      </c>
      <c r="E810" s="3663"/>
      <c r="F810" s="3663"/>
      <c r="G810" s="3663"/>
      <c r="H810" s="3663"/>
      <c r="I810" s="2643"/>
      <c r="J810" s="2643"/>
      <c r="K810" s="2643"/>
      <c r="L810" s="2643"/>
      <c r="M810" s="2643"/>
      <c r="N810" s="2643"/>
      <c r="O810" s="2643"/>
      <c r="P810" s="2643"/>
      <c r="Q810" s="2642"/>
      <c r="R810" s="2642"/>
      <c r="S810" s="2642"/>
      <c r="T810" s="2642"/>
      <c r="U810" s="2642"/>
      <c r="V810" s="2642"/>
      <c r="W810" s="2642"/>
      <c r="X810" s="2642"/>
      <c r="Y810" s="2642"/>
      <c r="Z810" s="2642"/>
      <c r="AA810" s="2642"/>
      <c r="AB810" s="2642"/>
      <c r="AC810" s="2642"/>
      <c r="AD810" s="2642"/>
      <c r="AE810" s="2642"/>
      <c r="AF810" s="2581"/>
    </row>
    <row r="811" spans="2:37" s="2461" customFormat="1" ht="13.5" thickBot="1" x14ac:dyDescent="0.25">
      <c r="B811" s="2808"/>
      <c r="C811" s="2809"/>
      <c r="D811" s="2809"/>
      <c r="E811" s="2809"/>
      <c r="F811" s="2809"/>
      <c r="G811" s="2646"/>
      <c r="H811" s="2646"/>
      <c r="I811" s="2646"/>
      <c r="J811" s="2646"/>
      <c r="K811" s="2646"/>
      <c r="L811" s="2646"/>
      <c r="M811" s="2646"/>
      <c r="N811" s="2646"/>
      <c r="O811" s="2646"/>
      <c r="P811" s="2646"/>
      <c r="Q811" s="2646"/>
      <c r="R811" s="2646"/>
      <c r="S811" s="2646"/>
      <c r="T811" s="2646"/>
      <c r="U811" s="2646"/>
      <c r="V811" s="2646"/>
      <c r="W811" s="2646"/>
      <c r="X811" s="2646"/>
      <c r="Y811" s="2646"/>
      <c r="Z811" s="2646"/>
      <c r="AA811" s="2646"/>
      <c r="AB811" s="2646"/>
      <c r="AC811" s="2646"/>
      <c r="AD811" s="2646"/>
      <c r="AE811" s="2646"/>
      <c r="AF811" s="2586"/>
    </row>
    <row r="812" spans="2:37" s="2461" customFormat="1" x14ac:dyDescent="0.2">
      <c r="B812" s="4587" t="str">
        <f>+B791</f>
        <v>.</v>
      </c>
      <c r="C812" s="4587"/>
      <c r="I812" s="2888"/>
    </row>
    <row r="813" spans="2:37" s="2461" customFormat="1" ht="15" customHeight="1" thickBot="1" x14ac:dyDescent="0.35">
      <c r="C813" s="3265"/>
      <c r="D813" s="3265"/>
      <c r="E813" s="3266"/>
      <c r="F813" s="3266"/>
      <c r="G813" s="3266"/>
      <c r="H813" s="3266"/>
      <c r="I813" s="2889"/>
      <c r="J813" s="2889"/>
      <c r="K813" s="2889"/>
      <c r="L813" s="2889"/>
      <c r="M813" s="2889"/>
      <c r="N813" s="2889"/>
      <c r="O813" s="2889"/>
      <c r="P813" s="2889"/>
    </row>
    <row r="814" spans="2:37" s="2461" customFormat="1" ht="15" customHeight="1" x14ac:dyDescent="0.2">
      <c r="B814" s="3616" t="s">
        <v>5060</v>
      </c>
      <c r="C814" s="3617"/>
      <c r="D814" s="3617"/>
      <c r="E814" s="3617"/>
      <c r="F814" s="3617"/>
      <c r="G814" s="3617"/>
      <c r="H814" s="3617"/>
      <c r="I814" s="3617"/>
      <c r="J814" s="3617"/>
      <c r="K814" s="3617"/>
      <c r="L814" s="3617"/>
      <c r="M814" s="3617"/>
      <c r="N814" s="3617"/>
      <c r="O814" s="3617"/>
      <c r="P814" s="3617"/>
      <c r="Q814" s="3617"/>
      <c r="R814" s="3617"/>
      <c r="S814" s="3617"/>
      <c r="T814" s="3617"/>
      <c r="U814" s="3617"/>
      <c r="V814" s="3617"/>
      <c r="W814" s="3617"/>
      <c r="X814" s="3617"/>
      <c r="Y814" s="3617"/>
      <c r="Z814" s="3617"/>
      <c r="AA814" s="3617"/>
      <c r="AB814" s="3617"/>
      <c r="AC814" s="3617"/>
      <c r="AD814" s="3617"/>
      <c r="AE814" s="3617"/>
      <c r="AF814" s="3617"/>
      <c r="AG814" s="3617"/>
      <c r="AH814" s="3617"/>
      <c r="AI814" s="3617"/>
      <c r="AJ814" s="3617"/>
      <c r="AK814" s="3618"/>
    </row>
    <row r="815" spans="2:37" s="2461" customFormat="1" ht="15" customHeight="1" x14ac:dyDescent="0.2">
      <c r="B815" s="2579"/>
      <c r="C815" s="3550"/>
      <c r="D815" s="3550"/>
      <c r="E815" s="3550"/>
      <c r="F815" s="3550"/>
      <c r="G815" s="2580"/>
      <c r="H815" s="2580"/>
      <c r="I815" s="2580"/>
      <c r="J815" s="2580"/>
      <c r="K815" s="2580"/>
      <c r="L815" s="2580"/>
      <c r="M815" s="2580"/>
      <c r="N815" s="2580"/>
      <c r="O815" s="2580"/>
      <c r="P815" s="2580"/>
      <c r="Q815" s="2580"/>
      <c r="R815" s="2580"/>
      <c r="S815" s="2580"/>
      <c r="T815" s="2580"/>
      <c r="U815" s="2580"/>
      <c r="V815" s="2580"/>
      <c r="W815" s="2580"/>
      <c r="X815" s="2580"/>
      <c r="Y815" s="2580"/>
      <c r="Z815" s="2580"/>
      <c r="AA815" s="2580"/>
      <c r="AB815" s="2580"/>
      <c r="AC815" s="2580"/>
      <c r="AD815" s="2580"/>
      <c r="AE815" s="2580"/>
      <c r="AF815" s="2580"/>
      <c r="AG815" s="2580"/>
      <c r="AH815" s="2580"/>
      <c r="AI815" s="2580"/>
      <c r="AJ815" s="2580"/>
      <c r="AK815" s="2581"/>
    </row>
    <row r="816" spans="2:37" s="2461" customFormat="1" ht="28.5" customHeight="1" x14ac:dyDescent="0.2">
      <c r="B816" s="2579" t="s">
        <v>5047</v>
      </c>
      <c r="C816" s="3550"/>
      <c r="D816" s="3720" t="s">
        <v>6338</v>
      </c>
      <c r="E816" s="3720"/>
      <c r="F816" s="3720"/>
      <c r="G816" s="3720"/>
      <c r="H816" s="3720"/>
      <c r="I816" s="3720"/>
      <c r="J816" s="2580"/>
      <c r="K816" s="2580"/>
      <c r="L816" s="2580"/>
      <c r="M816" s="2580"/>
      <c r="N816" s="2580"/>
      <c r="O816" s="2580"/>
      <c r="P816" s="2580"/>
      <c r="Q816" s="2580"/>
      <c r="R816" s="2580"/>
      <c r="S816" s="2580"/>
      <c r="T816" s="2580"/>
      <c r="U816" s="2580"/>
      <c r="V816" s="2580"/>
      <c r="W816" s="2580"/>
      <c r="X816" s="2580"/>
      <c r="Y816" s="2580"/>
      <c r="Z816" s="2580"/>
      <c r="AA816" s="2580"/>
      <c r="AB816" s="2580"/>
      <c r="AC816" s="2580"/>
      <c r="AD816" s="2580"/>
      <c r="AE816" s="2580"/>
      <c r="AF816" s="2580"/>
      <c r="AG816" s="2580"/>
      <c r="AH816" s="2580"/>
      <c r="AI816" s="2580"/>
      <c r="AJ816" s="2580"/>
      <c r="AK816" s="2581"/>
    </row>
    <row r="817" spans="2:37" s="2461" customFormat="1" ht="15" customHeight="1" thickBot="1" x14ac:dyDescent="0.25">
      <c r="B817" s="3620" t="s">
        <v>5061</v>
      </c>
      <c r="C817" s="3621"/>
      <c r="D817" s="3622">
        <v>41657</v>
      </c>
      <c r="E817" s="3622"/>
      <c r="F817" s="3555"/>
      <c r="G817" s="2580"/>
      <c r="H817" s="2580"/>
      <c r="I817" s="2580"/>
      <c r="J817" s="2580"/>
      <c r="K817" s="2580"/>
      <c r="L817" s="2580"/>
      <c r="M817" s="2580"/>
      <c r="N817" s="2580"/>
      <c r="O817" s="2580"/>
      <c r="P817" s="2580"/>
      <c r="Q817" s="2580"/>
      <c r="R817" s="2580"/>
      <c r="S817" s="2580"/>
      <c r="T817" s="2580"/>
      <c r="U817" s="2580"/>
      <c r="V817" s="2580"/>
      <c r="W817" s="2580"/>
      <c r="X817" s="2580"/>
      <c r="Y817" s="2580"/>
      <c r="Z817" s="2580"/>
      <c r="AA817" s="2580"/>
      <c r="AB817" s="2580"/>
      <c r="AC817" s="2580"/>
      <c r="AD817" s="2580"/>
      <c r="AE817" s="2580"/>
      <c r="AF817" s="2580"/>
      <c r="AG817" s="2580"/>
      <c r="AH817" s="2580"/>
      <c r="AI817" s="2580"/>
      <c r="AJ817" s="2580"/>
      <c r="AK817" s="2581"/>
    </row>
    <row r="818" spans="2:37" s="2461" customFormat="1" ht="75.75" customHeight="1" thickBot="1" x14ac:dyDescent="0.25">
      <c r="B818" s="3633" t="s">
        <v>5062</v>
      </c>
      <c r="C818" s="3677"/>
      <c r="D818" s="4582" t="s">
        <v>6532</v>
      </c>
      <c r="E818" s="4583"/>
      <c r="F818" s="4583"/>
      <c r="G818" s="4583"/>
      <c r="H818" s="4583"/>
      <c r="I818" s="4583"/>
      <c r="J818" s="4583"/>
      <c r="K818" s="4583"/>
      <c r="L818" s="4583"/>
      <c r="M818" s="4583"/>
      <c r="N818" s="4583"/>
      <c r="O818" s="4583"/>
      <c r="P818" s="4583"/>
      <c r="Q818" s="4584"/>
      <c r="R818" s="2580"/>
      <c r="S818" s="2580"/>
      <c r="T818" s="2580"/>
      <c r="U818" s="2580"/>
      <c r="V818" s="2580"/>
      <c r="W818" s="2580"/>
      <c r="X818" s="2580"/>
      <c r="Y818" s="2580"/>
      <c r="Z818" s="2580"/>
      <c r="AA818" s="2580"/>
      <c r="AB818" s="2580"/>
      <c r="AC818" s="2580"/>
      <c r="AD818" s="2580"/>
      <c r="AE818" s="2580"/>
      <c r="AF818" s="2580"/>
      <c r="AG818" s="2580"/>
      <c r="AH818" s="2580"/>
      <c r="AI818" s="2580"/>
      <c r="AJ818" s="2580"/>
      <c r="AK818" s="2581"/>
    </row>
    <row r="819" spans="2:37" s="2461" customFormat="1" ht="15" customHeight="1" thickBot="1" x14ac:dyDescent="0.25">
      <c r="B819" s="3635"/>
      <c r="C819" s="3626"/>
      <c r="D819" s="3626"/>
      <c r="E819" s="3626"/>
      <c r="F819" s="3626"/>
      <c r="G819" s="3626"/>
      <c r="H819" s="3626"/>
      <c r="I819" s="3626"/>
      <c r="J819" s="3626"/>
      <c r="K819" s="3626"/>
      <c r="L819" s="3626"/>
      <c r="M819" s="3626"/>
      <c r="N819" s="3626"/>
      <c r="O819" s="3626"/>
      <c r="P819" s="3626"/>
      <c r="Q819" s="3626"/>
      <c r="R819" s="2580"/>
      <c r="S819" s="2580"/>
      <c r="T819" s="2580"/>
      <c r="U819" s="2580"/>
      <c r="V819" s="2580"/>
      <c r="W819" s="2580"/>
      <c r="X819" s="2580"/>
      <c r="Y819" s="2580"/>
      <c r="Z819" s="2580"/>
      <c r="AA819" s="2580"/>
      <c r="AB819" s="2580"/>
      <c r="AC819" s="2580"/>
      <c r="AD819" s="2580"/>
      <c r="AE819" s="2580"/>
      <c r="AF819" s="2580"/>
      <c r="AG819" s="2580"/>
      <c r="AH819" s="2580"/>
      <c r="AI819" s="2580"/>
      <c r="AJ819" s="2580"/>
      <c r="AK819" s="2581"/>
    </row>
    <row r="820" spans="2:37" s="2461" customFormat="1" ht="15" customHeight="1" thickBot="1" x14ac:dyDescent="0.25">
      <c r="B820" s="3549"/>
      <c r="C820" s="3550"/>
      <c r="D820" s="3550"/>
      <c r="E820" s="3550"/>
      <c r="F820" s="3551"/>
      <c r="G820" s="3551"/>
      <c r="H820" s="3551"/>
      <c r="I820" s="3551"/>
      <c r="J820" s="3551"/>
      <c r="K820" s="3551"/>
      <c r="L820" s="3551"/>
      <c r="M820" s="3551"/>
      <c r="N820" s="3551"/>
      <c r="O820" s="3551"/>
      <c r="P820" s="3551"/>
      <c r="Q820" s="3551"/>
      <c r="R820" s="2580"/>
      <c r="S820" s="2580"/>
      <c r="T820" s="2580"/>
      <c r="U820" s="2580"/>
      <c r="V820" s="2580"/>
      <c r="W820" s="2580"/>
      <c r="X820" s="2580"/>
      <c r="Y820" s="2580"/>
      <c r="Z820" s="2580"/>
      <c r="AA820" s="2580"/>
      <c r="AB820" s="2580"/>
      <c r="AC820" s="2580"/>
      <c r="AD820" s="2580"/>
      <c r="AE820" s="2580"/>
      <c r="AF820" s="2580"/>
      <c r="AG820" s="2580"/>
      <c r="AH820" s="2580"/>
      <c r="AI820" s="2580"/>
      <c r="AJ820" s="2580"/>
      <c r="AK820" s="2581"/>
    </row>
    <row r="821" spans="2:37" s="2461" customFormat="1" ht="15" customHeight="1" thickBot="1" x14ac:dyDescent="0.25">
      <c r="B821" s="3627" t="s">
        <v>5063</v>
      </c>
      <c r="C821" s="3627"/>
      <c r="D821" s="3627" t="s">
        <v>5053</v>
      </c>
      <c r="E821" s="3627" t="s">
        <v>5064</v>
      </c>
      <c r="F821" s="3629" t="s">
        <v>224</v>
      </c>
      <c r="G821" s="3629"/>
      <c r="H821" s="3629"/>
      <c r="I821" s="3629"/>
      <c r="J821" s="3629"/>
      <c r="K821" s="3629"/>
      <c r="L821" s="3629"/>
      <c r="M821" s="3629"/>
      <c r="N821" s="3629"/>
      <c r="O821" s="3629"/>
      <c r="P821" s="3629"/>
      <c r="Q821" s="3629"/>
      <c r="R821" s="3629"/>
      <c r="S821" s="3629" t="s">
        <v>340</v>
      </c>
      <c r="T821" s="3629"/>
      <c r="U821" s="3629"/>
      <c r="V821" s="3629"/>
      <c r="W821" s="3629"/>
      <c r="X821" s="3629"/>
      <c r="Y821" s="3629"/>
      <c r="Z821" s="3629"/>
      <c r="AA821" s="3629"/>
      <c r="AB821" s="3629"/>
      <c r="AC821" s="3629"/>
      <c r="AD821" s="3629" t="s">
        <v>225</v>
      </c>
      <c r="AE821" s="3629"/>
      <c r="AF821" s="3629"/>
      <c r="AG821" s="3629"/>
      <c r="AH821" s="3630" t="s">
        <v>5048</v>
      </c>
      <c r="AI821" s="3630"/>
      <c r="AJ821" s="3630"/>
      <c r="AK821" s="2581"/>
    </row>
    <row r="822" spans="2:37" s="2461" customFormat="1" ht="28.5" customHeight="1" thickBot="1" x14ac:dyDescent="0.25">
      <c r="B822" s="3628"/>
      <c r="C822" s="3628"/>
      <c r="D822" s="3628"/>
      <c r="E822" s="3628"/>
      <c r="F822" s="3628" t="s">
        <v>5065</v>
      </c>
      <c r="G822" s="3628" t="s">
        <v>5066</v>
      </c>
      <c r="H822" s="3627" t="s">
        <v>5067</v>
      </c>
      <c r="I822" s="3631" t="s">
        <v>5068</v>
      </c>
      <c r="J822" s="3631" t="s">
        <v>5069</v>
      </c>
      <c r="K822" s="3632" t="s">
        <v>5070</v>
      </c>
      <c r="L822" s="3632" t="s">
        <v>5071</v>
      </c>
      <c r="M822" s="3631" t="s">
        <v>5072</v>
      </c>
      <c r="N822" s="3631"/>
      <c r="O822" s="3632" t="s">
        <v>5073</v>
      </c>
      <c r="P822" s="3632" t="s">
        <v>5074</v>
      </c>
      <c r="Q822" s="3632" t="s">
        <v>5075</v>
      </c>
      <c r="R822" s="3632" t="s">
        <v>5076</v>
      </c>
      <c r="S822" s="3627" t="s">
        <v>5077</v>
      </c>
      <c r="T822" s="3627" t="s">
        <v>5078</v>
      </c>
      <c r="U822" s="3627" t="s">
        <v>5079</v>
      </c>
      <c r="V822" s="3627" t="s">
        <v>5080</v>
      </c>
      <c r="W822" s="3627" t="s">
        <v>5081</v>
      </c>
      <c r="X822" s="3627" t="s">
        <v>5082</v>
      </c>
      <c r="Y822" s="3627" t="s">
        <v>5083</v>
      </c>
      <c r="Z822" s="3627" t="s">
        <v>5084</v>
      </c>
      <c r="AA822" s="3627" t="s">
        <v>5085</v>
      </c>
      <c r="AB822" s="3631" t="s">
        <v>5086</v>
      </c>
      <c r="AC822" s="3631" t="s">
        <v>5087</v>
      </c>
      <c r="AD822" s="3627" t="s">
        <v>5088</v>
      </c>
      <c r="AE822" s="3627" t="s">
        <v>5089</v>
      </c>
      <c r="AF822" s="3627" t="s">
        <v>5090</v>
      </c>
      <c r="AG822" s="3627" t="s">
        <v>5091</v>
      </c>
      <c r="AH822" s="3627" t="s">
        <v>1162</v>
      </c>
      <c r="AI822" s="3627" t="s">
        <v>5049</v>
      </c>
      <c r="AJ822" s="3627" t="s">
        <v>5050</v>
      </c>
      <c r="AK822" s="2581"/>
    </row>
    <row r="823" spans="2:37" s="2461" customFormat="1" ht="32.25" customHeight="1" thickBot="1" x14ac:dyDescent="0.25">
      <c r="B823" s="3628"/>
      <c r="C823" s="3628"/>
      <c r="D823" s="3628"/>
      <c r="E823" s="3628"/>
      <c r="F823" s="3628"/>
      <c r="G823" s="3628"/>
      <c r="H823" s="3628"/>
      <c r="I823" s="3632"/>
      <c r="J823" s="3632"/>
      <c r="K823" s="3632"/>
      <c r="L823" s="3632"/>
      <c r="M823" s="3552" t="s">
        <v>5092</v>
      </c>
      <c r="N823" s="3553" t="s">
        <v>2809</v>
      </c>
      <c r="O823" s="3632"/>
      <c r="P823" s="3632"/>
      <c r="Q823" s="3632"/>
      <c r="R823" s="3632"/>
      <c r="S823" s="3628"/>
      <c r="T823" s="3628"/>
      <c r="U823" s="3628"/>
      <c r="V823" s="3628"/>
      <c r="W823" s="3628"/>
      <c r="X823" s="3628"/>
      <c r="Y823" s="3628"/>
      <c r="Z823" s="3628"/>
      <c r="AA823" s="3628"/>
      <c r="AB823" s="3632"/>
      <c r="AC823" s="3632"/>
      <c r="AD823" s="3628"/>
      <c r="AE823" s="3628"/>
      <c r="AF823" s="3628"/>
      <c r="AG823" s="3628"/>
      <c r="AH823" s="3628"/>
      <c r="AI823" s="3628"/>
      <c r="AJ823" s="3628"/>
      <c r="AK823" s="2581"/>
    </row>
    <row r="824" spans="2:37" s="2461" customFormat="1" ht="15" customHeight="1" x14ac:dyDescent="0.2">
      <c r="B824" s="4580" t="s">
        <v>6339</v>
      </c>
      <c r="C824" s="4581"/>
      <c r="D824" s="3353" t="s">
        <v>6340</v>
      </c>
      <c r="E824" s="3354">
        <v>18</v>
      </c>
      <c r="F824" s="3354">
        <v>10</v>
      </c>
      <c r="G824" s="3355">
        <v>0.04</v>
      </c>
      <c r="H824" s="3356"/>
      <c r="I824" s="3356"/>
      <c r="J824" s="3356">
        <v>200</v>
      </c>
      <c r="K824" s="3355">
        <v>0.15</v>
      </c>
      <c r="L824" s="3355">
        <v>0.15</v>
      </c>
      <c r="M824" s="3353"/>
      <c r="N824" s="2708"/>
      <c r="O824" s="3355">
        <v>0.15</v>
      </c>
      <c r="P824" s="3355">
        <v>0.15</v>
      </c>
      <c r="Q824" s="3355">
        <v>0.15</v>
      </c>
      <c r="R824" s="3355">
        <v>0.15</v>
      </c>
      <c r="S824" s="2709"/>
      <c r="T824" s="3355"/>
      <c r="U824" s="3358"/>
      <c r="V824" s="3358"/>
      <c r="W824" s="3355">
        <v>0</v>
      </c>
      <c r="X824" s="3355">
        <v>0</v>
      </c>
      <c r="Y824" s="3358"/>
      <c r="Z824" s="3358"/>
      <c r="AA824" s="3358"/>
      <c r="AB824" s="3355">
        <v>0</v>
      </c>
      <c r="AC824" s="3355">
        <v>0</v>
      </c>
      <c r="AD824" s="3354"/>
      <c r="AE824" s="2602">
        <v>200</v>
      </c>
      <c r="AF824" s="2603"/>
      <c r="AG824" s="3355">
        <v>0.1</v>
      </c>
      <c r="AH824" s="2710"/>
      <c r="AI824" s="2710"/>
      <c r="AJ824" s="3443"/>
      <c r="AK824" s="2581"/>
    </row>
    <row r="825" spans="2:37" s="2461" customFormat="1" ht="15" customHeight="1" x14ac:dyDescent="0.2">
      <c r="B825" s="3764" t="s">
        <v>6341</v>
      </c>
      <c r="C825" s="3765"/>
      <c r="D825" s="3362" t="s">
        <v>6342</v>
      </c>
      <c r="E825" s="3363">
        <v>18</v>
      </c>
      <c r="F825" s="3363">
        <v>10</v>
      </c>
      <c r="G825" s="3364"/>
      <c r="H825" s="3365"/>
      <c r="I825" s="3365">
        <v>40</v>
      </c>
      <c r="J825" s="3365"/>
      <c r="K825" s="3364">
        <v>0.15</v>
      </c>
      <c r="L825" s="3364">
        <v>0.15</v>
      </c>
      <c r="M825" s="3362"/>
      <c r="N825" s="2713"/>
      <c r="O825" s="3364">
        <v>0.15</v>
      </c>
      <c r="P825" s="3364">
        <v>0.15</v>
      </c>
      <c r="Q825" s="3364">
        <v>0.15</v>
      </c>
      <c r="R825" s="3364">
        <v>0.15</v>
      </c>
      <c r="S825" s="2621"/>
      <c r="T825" s="3364"/>
      <c r="U825" s="3367"/>
      <c r="V825" s="3367"/>
      <c r="W825" s="3364">
        <v>0</v>
      </c>
      <c r="X825" s="3364">
        <v>0</v>
      </c>
      <c r="Y825" s="3367"/>
      <c r="Z825" s="3367"/>
      <c r="AA825" s="3367"/>
      <c r="AB825" s="3364">
        <v>0</v>
      </c>
      <c r="AC825" s="3364">
        <v>0</v>
      </c>
      <c r="AD825" s="3363"/>
      <c r="AE825" s="2591">
        <v>200</v>
      </c>
      <c r="AF825" s="2592"/>
      <c r="AG825" s="3364">
        <v>0.1</v>
      </c>
      <c r="AH825" s="2715"/>
      <c r="AI825" s="2715"/>
      <c r="AJ825" s="3460"/>
      <c r="AK825" s="2581"/>
    </row>
    <row r="826" spans="2:37" s="2461" customFormat="1" ht="15" customHeight="1" x14ac:dyDescent="0.2">
      <c r="B826" s="3764" t="s">
        <v>6343</v>
      </c>
      <c r="C826" s="3765"/>
      <c r="D826" s="3362" t="s">
        <v>6344</v>
      </c>
      <c r="E826" s="3363">
        <v>18</v>
      </c>
      <c r="F826" s="3363">
        <v>10</v>
      </c>
      <c r="G826" s="3364">
        <v>0.04</v>
      </c>
      <c r="H826" s="3365"/>
      <c r="I826" s="3365"/>
      <c r="J826" s="3365"/>
      <c r="K826" s="3364">
        <v>0.08</v>
      </c>
      <c r="L826" s="3364">
        <v>0.08</v>
      </c>
      <c r="M826" s="3362"/>
      <c r="N826" s="2713"/>
      <c r="O826" s="3364">
        <v>0.19</v>
      </c>
      <c r="P826" s="3364">
        <v>0.19</v>
      </c>
      <c r="Q826" s="3364">
        <v>0.19</v>
      </c>
      <c r="R826" s="3364">
        <v>0.19</v>
      </c>
      <c r="S826" s="2621"/>
      <c r="T826" s="3364"/>
      <c r="U826" s="3367"/>
      <c r="V826" s="3367"/>
      <c r="W826" s="3364">
        <v>0</v>
      </c>
      <c r="X826" s="3364">
        <v>0</v>
      </c>
      <c r="Y826" s="3367"/>
      <c r="Z826" s="3367"/>
      <c r="AA826" s="3367"/>
      <c r="AB826" s="3364">
        <v>0</v>
      </c>
      <c r="AC826" s="3364">
        <v>0</v>
      </c>
      <c r="AD826" s="3363"/>
      <c r="AE826" s="2591">
        <v>200</v>
      </c>
      <c r="AF826" s="2592"/>
      <c r="AG826" s="3364">
        <v>0.1</v>
      </c>
      <c r="AH826" s="2715"/>
      <c r="AI826" s="2715"/>
      <c r="AJ826" s="3460"/>
      <c r="AK826" s="2581"/>
    </row>
    <row r="827" spans="2:37" s="2461" customFormat="1" ht="28.5" customHeight="1" thickBot="1" x14ac:dyDescent="0.25">
      <c r="B827" s="3766" t="s">
        <v>6345</v>
      </c>
      <c r="C827" s="3767"/>
      <c r="D827" s="3080" t="s">
        <v>6346</v>
      </c>
      <c r="E827" s="3081">
        <v>15</v>
      </c>
      <c r="F827" s="3081">
        <v>0</v>
      </c>
      <c r="G827" s="3083">
        <v>0.1</v>
      </c>
      <c r="H827" s="3321"/>
      <c r="I827" s="3321"/>
      <c r="J827" s="3321"/>
      <c r="K827" s="3083">
        <v>0.15</v>
      </c>
      <c r="L827" s="3083">
        <v>0.15</v>
      </c>
      <c r="M827" s="3080"/>
      <c r="N827" s="3264"/>
      <c r="O827" s="3083">
        <v>0.15</v>
      </c>
      <c r="P827" s="3083">
        <v>0.15</v>
      </c>
      <c r="Q827" s="3083">
        <v>0.15</v>
      </c>
      <c r="R827" s="3083">
        <v>0.15</v>
      </c>
      <c r="S827" s="2813"/>
      <c r="T827" s="3083"/>
      <c r="U827" s="3506"/>
      <c r="V827" s="3506"/>
      <c r="W827" s="3083">
        <v>0</v>
      </c>
      <c r="X827" s="3083">
        <v>0</v>
      </c>
      <c r="Y827" s="3506"/>
      <c r="Z827" s="3506"/>
      <c r="AA827" s="3506"/>
      <c r="AB827" s="3083">
        <v>0</v>
      </c>
      <c r="AC827" s="3083">
        <v>0</v>
      </c>
      <c r="AD827" s="3081"/>
      <c r="AE827" s="2633"/>
      <c r="AF827" s="2634" t="s">
        <v>6347</v>
      </c>
      <c r="AG827" s="3083" t="s">
        <v>6347</v>
      </c>
      <c r="AH827" s="2635"/>
      <c r="AI827" s="2635"/>
      <c r="AJ827" s="3451"/>
      <c r="AK827" s="2581"/>
    </row>
    <row r="828" spans="2:37" s="2461" customFormat="1" ht="15" customHeight="1" x14ac:dyDescent="0.2">
      <c r="B828" s="2582"/>
      <c r="C828" s="2575"/>
      <c r="D828" s="2575"/>
      <c r="E828" s="2575"/>
      <c r="F828" s="2575"/>
      <c r="G828" s="2575"/>
      <c r="H828" s="2575"/>
      <c r="I828" s="2576"/>
      <c r="J828" s="2576"/>
      <c r="K828" s="2576"/>
      <c r="L828" s="2576"/>
      <c r="M828" s="2575"/>
      <c r="N828" s="2576"/>
      <c r="O828" s="2576"/>
      <c r="P828" s="2576"/>
      <c r="Q828" s="2576"/>
      <c r="R828" s="2576"/>
      <c r="S828" s="2575"/>
      <c r="T828" s="2574"/>
      <c r="U828" s="2574"/>
      <c r="V828" s="2574"/>
      <c r="W828" s="2574"/>
      <c r="X828" s="2574"/>
      <c r="Y828" s="2574"/>
      <c r="Z828" s="2574"/>
      <c r="AA828" s="2574"/>
      <c r="AB828" s="2574"/>
      <c r="AC828" s="2574"/>
      <c r="AD828" s="2574"/>
      <c r="AE828" s="2574"/>
      <c r="AF828" s="2574"/>
      <c r="AG828" s="2574"/>
      <c r="AH828" s="2574"/>
      <c r="AI828" s="2574"/>
      <c r="AJ828" s="2577"/>
      <c r="AK828" s="2581"/>
    </row>
    <row r="829" spans="2:37" s="2461" customFormat="1" ht="15" customHeight="1" x14ac:dyDescent="0.2">
      <c r="B829" s="3641" t="s">
        <v>5051</v>
      </c>
      <c r="C829" s="3642"/>
      <c r="D829" s="4579" t="s">
        <v>5192</v>
      </c>
      <c r="E829" s="4579"/>
      <c r="F829" s="4579"/>
      <c r="G829" s="4579"/>
      <c r="H829" s="4579"/>
      <c r="I829" s="2578"/>
      <c r="J829" s="2578"/>
      <c r="K829" s="2578"/>
      <c r="L829" s="2578"/>
      <c r="M829" s="2578"/>
      <c r="N829" s="2578"/>
      <c r="O829" s="2578"/>
      <c r="P829" s="2578"/>
      <c r="Q829" s="2578"/>
      <c r="R829" s="2578"/>
      <c r="S829" s="2578"/>
      <c r="T829" s="2574"/>
      <c r="U829" s="2574"/>
      <c r="V829" s="2574"/>
      <c r="W829" s="2574"/>
      <c r="X829" s="2574"/>
      <c r="Y829" s="2574"/>
      <c r="Z829" s="2574"/>
      <c r="AA829" s="2574"/>
      <c r="AB829" s="2574"/>
      <c r="AC829" s="2574"/>
      <c r="AD829" s="2574"/>
      <c r="AE829" s="2574"/>
      <c r="AF829" s="2574"/>
      <c r="AG829" s="2574"/>
      <c r="AH829" s="2574"/>
      <c r="AI829" s="2574"/>
      <c r="AJ829" s="2577"/>
      <c r="AK829" s="2581"/>
    </row>
    <row r="830" spans="2:37" s="2461" customFormat="1" ht="15" customHeight="1" x14ac:dyDescent="0.2">
      <c r="B830" s="3641" t="s">
        <v>5052</v>
      </c>
      <c r="C830" s="3642"/>
      <c r="D830" s="4579" t="s">
        <v>6</v>
      </c>
      <c r="E830" s="4579"/>
      <c r="F830" s="4579"/>
      <c r="G830" s="4579"/>
      <c r="H830" s="2578"/>
      <c r="I830" s="2578"/>
      <c r="J830" s="2578"/>
      <c r="K830" s="2578"/>
      <c r="L830" s="2578"/>
      <c r="M830" s="2578"/>
      <c r="N830" s="2578"/>
      <c r="O830" s="2578"/>
      <c r="P830" s="2578"/>
      <c r="Q830" s="2578"/>
      <c r="R830" s="2578"/>
      <c r="S830" s="2578"/>
      <c r="T830" s="2574"/>
      <c r="U830" s="2574"/>
      <c r="V830" s="2574"/>
      <c r="W830" s="2574"/>
      <c r="X830" s="2574"/>
      <c r="Y830" s="2574"/>
      <c r="Z830" s="2574"/>
      <c r="AA830" s="2574"/>
      <c r="AB830" s="2574"/>
      <c r="AC830" s="2574"/>
      <c r="AD830" s="2574"/>
      <c r="AE830" s="2574"/>
      <c r="AF830" s="2574"/>
      <c r="AG830" s="2574"/>
      <c r="AH830" s="2574"/>
      <c r="AI830" s="2574"/>
      <c r="AJ830" s="2577"/>
      <c r="AK830" s="2581"/>
    </row>
    <row r="831" spans="2:37" s="2461" customFormat="1" ht="15" customHeight="1" thickBot="1" x14ac:dyDescent="0.25">
      <c r="B831" s="3645"/>
      <c r="C831" s="3646"/>
      <c r="D831" s="3647"/>
      <c r="E831" s="3647"/>
      <c r="F831" s="3647"/>
      <c r="G831" s="3647"/>
      <c r="H831" s="2583"/>
      <c r="I831" s="2583"/>
      <c r="J831" s="2583"/>
      <c r="K831" s="2583"/>
      <c r="L831" s="2583"/>
      <c r="M831" s="2583"/>
      <c r="N831" s="2583"/>
      <c r="O831" s="2583"/>
      <c r="P831" s="2583"/>
      <c r="Q831" s="2583"/>
      <c r="R831" s="2583"/>
      <c r="S831" s="2583"/>
      <c r="T831" s="2584"/>
      <c r="U831" s="2584"/>
      <c r="V831" s="2584"/>
      <c r="W831" s="2584"/>
      <c r="X831" s="2584"/>
      <c r="Y831" s="2584"/>
      <c r="Z831" s="2584"/>
      <c r="AA831" s="2584"/>
      <c r="AB831" s="2584"/>
      <c r="AC831" s="2584"/>
      <c r="AD831" s="2584"/>
      <c r="AE831" s="2584"/>
      <c r="AF831" s="2584"/>
      <c r="AG831" s="2584"/>
      <c r="AH831" s="2584"/>
      <c r="AI831" s="2584"/>
      <c r="AJ831" s="2585"/>
      <c r="AK831" s="2586"/>
    </row>
    <row r="832" spans="2:37" s="2461" customFormat="1" ht="15" customHeight="1" x14ac:dyDescent="0.3">
      <c r="B832" s="2461" t="str">
        <f>+B812</f>
        <v>.</v>
      </c>
      <c r="C832" s="3265"/>
      <c r="D832" s="3265"/>
      <c r="E832" s="3266"/>
      <c r="F832" s="3266"/>
      <c r="G832" s="3266"/>
      <c r="H832" s="3266"/>
      <c r="I832" s="2889"/>
      <c r="J832" s="2889"/>
      <c r="K832" s="2889"/>
      <c r="L832" s="2889"/>
      <c r="M832" s="2889"/>
      <c r="N832" s="2889"/>
      <c r="O832" s="2889"/>
      <c r="P832" s="2889"/>
    </row>
    <row r="833" spans="2:37" s="2461" customFormat="1" ht="15" customHeight="1" thickBot="1" x14ac:dyDescent="0.35">
      <c r="C833" s="3265"/>
      <c r="D833" s="3265"/>
      <c r="E833" s="3266"/>
      <c r="F833" s="3266"/>
      <c r="G833" s="3266"/>
      <c r="H833" s="3266"/>
      <c r="I833" s="2889"/>
      <c r="J833" s="2889"/>
      <c r="K833" s="2889"/>
      <c r="L833" s="2889"/>
      <c r="M833" s="2889"/>
      <c r="N833" s="2889"/>
      <c r="O833" s="2889"/>
      <c r="P833" s="2889"/>
    </row>
    <row r="834" spans="2:37" s="2461" customFormat="1" ht="15" customHeight="1" x14ac:dyDescent="0.2">
      <c r="B834" s="3616" t="s">
        <v>5060</v>
      </c>
      <c r="C834" s="3617"/>
      <c r="D834" s="3617"/>
      <c r="E834" s="3617"/>
      <c r="F834" s="3617"/>
      <c r="G834" s="3617"/>
      <c r="H834" s="3617"/>
      <c r="I834" s="3617"/>
      <c r="J834" s="3617"/>
      <c r="K834" s="3617"/>
      <c r="L834" s="3617"/>
      <c r="M834" s="3617"/>
      <c r="N834" s="3617"/>
      <c r="O834" s="3617"/>
      <c r="P834" s="3617"/>
      <c r="Q834" s="3617"/>
      <c r="R834" s="3617"/>
      <c r="S834" s="3617"/>
      <c r="T834" s="3617"/>
      <c r="U834" s="3617"/>
      <c r="V834" s="3617"/>
      <c r="W834" s="3617"/>
      <c r="X834" s="3617"/>
      <c r="Y834" s="3617"/>
      <c r="Z834" s="3617"/>
      <c r="AA834" s="3617"/>
      <c r="AB834" s="3617"/>
      <c r="AC834" s="3617"/>
      <c r="AD834" s="3617"/>
      <c r="AE834" s="3617"/>
      <c r="AF834" s="3617"/>
      <c r="AG834" s="3617"/>
      <c r="AH834" s="3617"/>
      <c r="AI834" s="3617"/>
      <c r="AJ834" s="3617"/>
      <c r="AK834" s="3618"/>
    </row>
    <row r="835" spans="2:37" s="2461" customFormat="1" ht="15" customHeight="1" x14ac:dyDescent="0.2">
      <c r="B835" s="2579"/>
      <c r="C835" s="3493"/>
      <c r="D835" s="3493"/>
      <c r="E835" s="3493"/>
      <c r="F835" s="3493"/>
      <c r="G835" s="2580"/>
      <c r="H835" s="2580"/>
      <c r="I835" s="2580"/>
      <c r="J835" s="2580"/>
      <c r="K835" s="2580"/>
      <c r="L835" s="2580"/>
      <c r="M835" s="2580"/>
      <c r="N835" s="2580"/>
      <c r="O835" s="2580"/>
      <c r="P835" s="2580"/>
      <c r="Q835" s="2580"/>
      <c r="R835" s="2580"/>
      <c r="S835" s="2580"/>
      <c r="T835" s="2580"/>
      <c r="U835" s="2580"/>
      <c r="V835" s="2580"/>
      <c r="W835" s="2580"/>
      <c r="X835" s="2580"/>
      <c r="Y835" s="2580"/>
      <c r="Z835" s="2580"/>
      <c r="AA835" s="2580"/>
      <c r="AB835" s="2580"/>
      <c r="AC835" s="2580"/>
      <c r="AD835" s="2580"/>
      <c r="AE835" s="2580"/>
      <c r="AF835" s="2580"/>
      <c r="AG835" s="2580"/>
      <c r="AH835" s="2580"/>
      <c r="AI835" s="2580"/>
      <c r="AJ835" s="2580"/>
      <c r="AK835" s="2581"/>
    </row>
    <row r="836" spans="2:37" s="2461" customFormat="1" ht="15" customHeight="1" x14ac:dyDescent="0.2">
      <c r="B836" s="2579" t="s">
        <v>5047</v>
      </c>
      <c r="C836" s="3493"/>
      <c r="D836" s="3619" t="s">
        <v>6478</v>
      </c>
      <c r="E836" s="3619"/>
      <c r="F836" s="3619"/>
      <c r="G836" s="2580"/>
      <c r="H836" s="2580"/>
      <c r="I836" s="2580"/>
      <c r="J836" s="2580"/>
      <c r="K836" s="2580"/>
      <c r="L836" s="2580"/>
      <c r="M836" s="2580"/>
      <c r="N836" s="2580"/>
      <c r="O836" s="2580"/>
      <c r="P836" s="2580"/>
      <c r="Q836" s="2580"/>
      <c r="R836" s="2580"/>
      <c r="S836" s="2580"/>
      <c r="T836" s="2580"/>
      <c r="U836" s="2580"/>
      <c r="V836" s="2580"/>
      <c r="W836" s="2580"/>
      <c r="X836" s="2580"/>
      <c r="Y836" s="2580"/>
      <c r="Z836" s="2580"/>
      <c r="AA836" s="2580"/>
      <c r="AB836" s="2580"/>
      <c r="AC836" s="2580"/>
      <c r="AD836" s="2580"/>
      <c r="AE836" s="2580"/>
      <c r="AF836" s="2580"/>
      <c r="AG836" s="2580"/>
      <c r="AH836" s="2580"/>
      <c r="AI836" s="2580"/>
      <c r="AJ836" s="2580"/>
      <c r="AK836" s="2581"/>
    </row>
    <row r="837" spans="2:37" s="2461" customFormat="1" ht="15" customHeight="1" thickBot="1" x14ac:dyDescent="0.25">
      <c r="B837" s="3620" t="s">
        <v>5061</v>
      </c>
      <c r="C837" s="3621"/>
      <c r="D837" s="3622">
        <v>41628</v>
      </c>
      <c r="E837" s="3622"/>
      <c r="F837" s="3496"/>
      <c r="G837" s="2580"/>
      <c r="H837" s="2580"/>
      <c r="I837" s="2580"/>
      <c r="J837" s="2580"/>
      <c r="K837" s="2580"/>
      <c r="L837" s="2580"/>
      <c r="M837" s="2580"/>
      <c r="N837" s="2580"/>
      <c r="O837" s="2580"/>
      <c r="P837" s="2580"/>
      <c r="Q837" s="2580"/>
      <c r="R837" s="2580"/>
      <c r="S837" s="2580"/>
      <c r="T837" s="2580"/>
      <c r="U837" s="2580"/>
      <c r="V837" s="2580"/>
      <c r="W837" s="2580"/>
      <c r="X837" s="2580"/>
      <c r="Y837" s="2580"/>
      <c r="Z837" s="2580"/>
      <c r="AA837" s="2580"/>
      <c r="AB837" s="2580"/>
      <c r="AC837" s="2580"/>
      <c r="AD837" s="2580"/>
      <c r="AE837" s="2580"/>
      <c r="AF837" s="2580"/>
      <c r="AG837" s="2580"/>
      <c r="AH837" s="2580"/>
      <c r="AI837" s="2580"/>
      <c r="AJ837" s="2580"/>
      <c r="AK837" s="2581"/>
    </row>
    <row r="838" spans="2:37" s="2461" customFormat="1" ht="133.5" customHeight="1" thickBot="1" x14ac:dyDescent="0.25">
      <c r="B838" s="3633" t="s">
        <v>5062</v>
      </c>
      <c r="C838" s="3677"/>
      <c r="D838" s="4605" t="s">
        <v>6479</v>
      </c>
      <c r="E838" s="4606"/>
      <c r="F838" s="4606"/>
      <c r="G838" s="4606"/>
      <c r="H838" s="4606"/>
      <c r="I838" s="4606"/>
      <c r="J838" s="4606"/>
      <c r="K838" s="4606"/>
      <c r="L838" s="4606"/>
      <c r="M838" s="4606"/>
      <c r="N838" s="4606"/>
      <c r="O838" s="4606"/>
      <c r="P838" s="4606"/>
      <c r="Q838" s="4607"/>
      <c r="R838" s="2580"/>
      <c r="S838" s="2580"/>
      <c r="T838" s="2580"/>
      <c r="U838" s="2580"/>
      <c r="V838" s="2580"/>
      <c r="W838" s="2580"/>
      <c r="X838" s="2580"/>
      <c r="Y838" s="2580"/>
      <c r="Z838" s="2580"/>
      <c r="AA838" s="2580"/>
      <c r="AB838" s="2580"/>
      <c r="AC838" s="2580"/>
      <c r="AD838" s="2580"/>
      <c r="AE838" s="2580"/>
      <c r="AF838" s="2580"/>
      <c r="AG838" s="2580"/>
      <c r="AH838" s="2580"/>
      <c r="AI838" s="2580"/>
      <c r="AJ838" s="2580"/>
      <c r="AK838" s="2581"/>
    </row>
    <row r="839" spans="2:37" s="2461" customFormat="1" ht="15" customHeight="1" thickBot="1" x14ac:dyDescent="0.25">
      <c r="B839" s="3635"/>
      <c r="C839" s="3626"/>
      <c r="D839" s="3626"/>
      <c r="E839" s="3626"/>
      <c r="F839" s="3626"/>
      <c r="G839" s="3626"/>
      <c r="H839" s="3626"/>
      <c r="I839" s="3626"/>
      <c r="J839" s="3626"/>
      <c r="K839" s="3626"/>
      <c r="L839" s="3626"/>
      <c r="M839" s="3626"/>
      <c r="N839" s="3626"/>
      <c r="O839" s="3626"/>
      <c r="P839" s="3626"/>
      <c r="Q839" s="3626"/>
      <c r="R839" s="2580"/>
      <c r="S839" s="2580"/>
      <c r="T839" s="2580"/>
      <c r="U839" s="2580"/>
      <c r="V839" s="2580"/>
      <c r="W839" s="2580"/>
      <c r="X839" s="2580"/>
      <c r="Y839" s="2580"/>
      <c r="Z839" s="2580"/>
      <c r="AA839" s="2580"/>
      <c r="AB839" s="2580"/>
      <c r="AC839" s="2580"/>
      <c r="AD839" s="2580"/>
      <c r="AE839" s="2580"/>
      <c r="AF839" s="2580"/>
      <c r="AG839" s="2580"/>
      <c r="AH839" s="2580"/>
      <c r="AI839" s="2580"/>
      <c r="AJ839" s="2580"/>
      <c r="AK839" s="2581"/>
    </row>
    <row r="840" spans="2:37" s="2461" customFormat="1" ht="15" customHeight="1" thickBot="1" x14ac:dyDescent="0.25">
      <c r="B840" s="3492"/>
      <c r="C840" s="3493"/>
      <c r="D840" s="3493"/>
      <c r="E840" s="3493"/>
      <c r="F840" s="3494"/>
      <c r="G840" s="3494"/>
      <c r="H840" s="3494"/>
      <c r="I840" s="3494"/>
      <c r="J840" s="3494"/>
      <c r="K840" s="3494"/>
      <c r="L840" s="3494"/>
      <c r="M840" s="3494"/>
      <c r="N840" s="3494"/>
      <c r="O840" s="3494"/>
      <c r="P840" s="3494"/>
      <c r="Q840" s="3494"/>
      <c r="R840" s="2580"/>
      <c r="S840" s="2580"/>
      <c r="T840" s="2580"/>
      <c r="U840" s="2580"/>
      <c r="V840" s="2580"/>
      <c r="W840" s="2580"/>
      <c r="X840" s="2580"/>
      <c r="Y840" s="2580"/>
      <c r="Z840" s="2580"/>
      <c r="AA840" s="2580"/>
      <c r="AB840" s="2580"/>
      <c r="AC840" s="2580"/>
      <c r="AD840" s="2580"/>
      <c r="AE840" s="2580"/>
      <c r="AF840" s="2580"/>
      <c r="AG840" s="2580"/>
      <c r="AH840" s="2580"/>
      <c r="AI840" s="2580"/>
      <c r="AJ840" s="2580"/>
      <c r="AK840" s="2581"/>
    </row>
    <row r="841" spans="2:37" s="2461" customFormat="1" ht="15" customHeight="1" thickBot="1" x14ac:dyDescent="0.25">
      <c r="B841" s="3627" t="s">
        <v>5063</v>
      </c>
      <c r="C841" s="3627"/>
      <c r="D841" s="3627" t="s">
        <v>5053</v>
      </c>
      <c r="E841" s="3627" t="s">
        <v>5064</v>
      </c>
      <c r="F841" s="3629" t="s">
        <v>224</v>
      </c>
      <c r="G841" s="3629"/>
      <c r="H841" s="3629"/>
      <c r="I841" s="3629"/>
      <c r="J841" s="3629"/>
      <c r="K841" s="3629"/>
      <c r="L841" s="3629"/>
      <c r="M841" s="3629"/>
      <c r="N841" s="3629"/>
      <c r="O841" s="3629"/>
      <c r="P841" s="3629"/>
      <c r="Q841" s="3629"/>
      <c r="R841" s="3629"/>
      <c r="S841" s="3629" t="s">
        <v>340</v>
      </c>
      <c r="T841" s="3629"/>
      <c r="U841" s="3629"/>
      <c r="V841" s="3629"/>
      <c r="W841" s="3629"/>
      <c r="X841" s="3629"/>
      <c r="Y841" s="3629"/>
      <c r="Z841" s="3629"/>
      <c r="AA841" s="3629"/>
      <c r="AB841" s="3629"/>
      <c r="AC841" s="3629"/>
      <c r="AD841" s="3629" t="s">
        <v>225</v>
      </c>
      <c r="AE841" s="3629"/>
      <c r="AF841" s="3629"/>
      <c r="AG841" s="3629"/>
      <c r="AH841" s="3630" t="s">
        <v>5048</v>
      </c>
      <c r="AI841" s="3630"/>
      <c r="AJ841" s="3630"/>
      <c r="AK841" s="2581"/>
    </row>
    <row r="842" spans="2:37" s="2461" customFormat="1" ht="33" customHeight="1" thickBot="1" x14ac:dyDescent="0.25">
      <c r="B842" s="3628"/>
      <c r="C842" s="3628"/>
      <c r="D842" s="3628"/>
      <c r="E842" s="3628"/>
      <c r="F842" s="3628" t="s">
        <v>5065</v>
      </c>
      <c r="G842" s="3628" t="s">
        <v>5066</v>
      </c>
      <c r="H842" s="3627" t="s">
        <v>5067</v>
      </c>
      <c r="I842" s="3631" t="s">
        <v>5068</v>
      </c>
      <c r="J842" s="3631" t="s">
        <v>5069</v>
      </c>
      <c r="K842" s="3632" t="s">
        <v>5070</v>
      </c>
      <c r="L842" s="3632" t="s">
        <v>5071</v>
      </c>
      <c r="M842" s="3631" t="s">
        <v>5072</v>
      </c>
      <c r="N842" s="3631"/>
      <c r="O842" s="3632" t="s">
        <v>5073</v>
      </c>
      <c r="P842" s="3632" t="s">
        <v>5074</v>
      </c>
      <c r="Q842" s="3632" t="s">
        <v>5075</v>
      </c>
      <c r="R842" s="3632" t="s">
        <v>5076</v>
      </c>
      <c r="S842" s="3627" t="s">
        <v>5077</v>
      </c>
      <c r="T842" s="3627" t="s">
        <v>5078</v>
      </c>
      <c r="U842" s="3627" t="s">
        <v>5079</v>
      </c>
      <c r="V842" s="3627" t="s">
        <v>5080</v>
      </c>
      <c r="W842" s="3627" t="s">
        <v>5081</v>
      </c>
      <c r="X842" s="3627" t="s">
        <v>5082</v>
      </c>
      <c r="Y842" s="3627" t="s">
        <v>5083</v>
      </c>
      <c r="Z842" s="3627" t="s">
        <v>5084</v>
      </c>
      <c r="AA842" s="3627" t="s">
        <v>5085</v>
      </c>
      <c r="AB842" s="3631" t="s">
        <v>5086</v>
      </c>
      <c r="AC842" s="3631" t="s">
        <v>5087</v>
      </c>
      <c r="AD842" s="3627" t="s">
        <v>5088</v>
      </c>
      <c r="AE842" s="3627" t="s">
        <v>5089</v>
      </c>
      <c r="AF842" s="3627" t="s">
        <v>5090</v>
      </c>
      <c r="AG842" s="3627" t="s">
        <v>5091</v>
      </c>
      <c r="AH842" s="3627" t="s">
        <v>1162</v>
      </c>
      <c r="AI842" s="3627" t="s">
        <v>5049</v>
      </c>
      <c r="AJ842" s="3627" t="s">
        <v>5050</v>
      </c>
      <c r="AK842" s="2581"/>
    </row>
    <row r="843" spans="2:37" s="2461" customFormat="1" ht="27" customHeight="1" thickBot="1" x14ac:dyDescent="0.25">
      <c r="B843" s="3628"/>
      <c r="C843" s="3628"/>
      <c r="D843" s="3628"/>
      <c r="E843" s="3628"/>
      <c r="F843" s="3628"/>
      <c r="G843" s="3628"/>
      <c r="H843" s="3628"/>
      <c r="I843" s="3632"/>
      <c r="J843" s="3632"/>
      <c r="K843" s="3632"/>
      <c r="L843" s="3632"/>
      <c r="M843" s="3489" t="s">
        <v>5092</v>
      </c>
      <c r="N843" s="3490" t="s">
        <v>2809</v>
      </c>
      <c r="O843" s="3632"/>
      <c r="P843" s="3632"/>
      <c r="Q843" s="3632"/>
      <c r="R843" s="3632"/>
      <c r="S843" s="3628"/>
      <c r="T843" s="3628"/>
      <c r="U843" s="3628"/>
      <c r="V843" s="3628"/>
      <c r="W843" s="3628"/>
      <c r="X843" s="3628"/>
      <c r="Y843" s="3628"/>
      <c r="Z843" s="3628"/>
      <c r="AA843" s="3628"/>
      <c r="AB843" s="3632"/>
      <c r="AC843" s="3632"/>
      <c r="AD843" s="3628"/>
      <c r="AE843" s="3628"/>
      <c r="AF843" s="3628"/>
      <c r="AG843" s="3628"/>
      <c r="AH843" s="3628"/>
      <c r="AI843" s="3628"/>
      <c r="AJ843" s="3628"/>
      <c r="AK843" s="2581"/>
    </row>
    <row r="844" spans="2:37" s="2461" customFormat="1" ht="15" customHeight="1" x14ac:dyDescent="0.2">
      <c r="B844" s="5095" t="s">
        <v>6480</v>
      </c>
      <c r="C844" s="5096"/>
      <c r="D844" s="3208">
        <v>546</v>
      </c>
      <c r="E844" s="3185"/>
      <c r="F844" s="3185"/>
      <c r="G844" s="3185"/>
      <c r="H844" s="3185"/>
      <c r="I844" s="3185"/>
      <c r="J844" s="3185"/>
      <c r="K844" s="3185"/>
      <c r="L844" s="3354"/>
      <c r="M844" s="3185"/>
      <c r="N844" s="3185"/>
      <c r="O844" s="3185"/>
      <c r="P844" s="3185"/>
      <c r="Q844" s="3185"/>
      <c r="R844" s="3185"/>
      <c r="S844" s="3354">
        <v>1</v>
      </c>
      <c r="T844" s="3185"/>
      <c r="U844" s="3185"/>
      <c r="V844" s="3164">
        <v>30</v>
      </c>
      <c r="W844" s="3354"/>
      <c r="X844" s="3354">
        <v>0.06</v>
      </c>
      <c r="Y844" s="3185"/>
      <c r="Z844" s="3457"/>
      <c r="AA844" s="3457"/>
      <c r="AB844" s="3447"/>
      <c r="AC844" s="3355">
        <v>0.06</v>
      </c>
      <c r="AD844" s="3164"/>
      <c r="AE844" s="3164"/>
      <c r="AF844" s="3180"/>
      <c r="AG844" s="3447"/>
      <c r="AH844" s="3185"/>
      <c r="AI844" s="3448"/>
      <c r="AJ844" s="3192"/>
      <c r="AK844" s="2581"/>
    </row>
    <row r="845" spans="2:37" s="2461" customFormat="1" ht="15" customHeight="1" x14ac:dyDescent="0.2">
      <c r="B845" s="5100" t="s">
        <v>6481</v>
      </c>
      <c r="C845" s="5101"/>
      <c r="D845" s="3213">
        <v>547</v>
      </c>
      <c r="E845" s="3337"/>
      <c r="F845" s="3337"/>
      <c r="G845" s="3337"/>
      <c r="H845" s="3337"/>
      <c r="I845" s="3337"/>
      <c r="J845" s="3337"/>
      <c r="K845" s="3337"/>
      <c r="L845" s="3363"/>
      <c r="M845" s="3337"/>
      <c r="N845" s="3337"/>
      <c r="O845" s="3337"/>
      <c r="P845" s="3337"/>
      <c r="Q845" s="3337"/>
      <c r="R845" s="3337"/>
      <c r="S845" s="3363">
        <v>1.5</v>
      </c>
      <c r="T845" s="3337"/>
      <c r="U845" s="3337"/>
      <c r="V845" s="3159">
        <v>50</v>
      </c>
      <c r="W845" s="3363"/>
      <c r="X845" s="3363">
        <v>0.06</v>
      </c>
      <c r="Y845" s="3337"/>
      <c r="Z845" s="3507"/>
      <c r="AA845" s="3507"/>
      <c r="AB845" s="3508"/>
      <c r="AC845" s="3364">
        <v>0.06</v>
      </c>
      <c r="AD845" s="3159"/>
      <c r="AE845" s="3159"/>
      <c r="AF845" s="3269"/>
      <c r="AG845" s="3508"/>
      <c r="AH845" s="3337"/>
      <c r="AI845" s="3509"/>
      <c r="AJ845" s="3510"/>
      <c r="AK845" s="2581"/>
    </row>
    <row r="846" spans="2:37" s="2461" customFormat="1" ht="15" customHeight="1" x14ac:dyDescent="0.2">
      <c r="B846" s="5100" t="s">
        <v>6482</v>
      </c>
      <c r="C846" s="5101"/>
      <c r="D846" s="3213">
        <v>548</v>
      </c>
      <c r="E846" s="3337"/>
      <c r="F846" s="3337"/>
      <c r="G846" s="3337"/>
      <c r="H846" s="3337"/>
      <c r="I846" s="3337"/>
      <c r="J846" s="3337"/>
      <c r="K846" s="3337"/>
      <c r="L846" s="3363"/>
      <c r="M846" s="3337"/>
      <c r="N846" s="3337"/>
      <c r="O846" s="3337"/>
      <c r="P846" s="3337"/>
      <c r="Q846" s="3337"/>
      <c r="R846" s="3337"/>
      <c r="S846" s="3363">
        <v>2</v>
      </c>
      <c r="T846" s="3337"/>
      <c r="U846" s="3337"/>
      <c r="V846" s="3159">
        <v>70</v>
      </c>
      <c r="W846" s="3363"/>
      <c r="X846" s="3363">
        <v>0.06</v>
      </c>
      <c r="Y846" s="3337"/>
      <c r="Z846" s="3507"/>
      <c r="AA846" s="3507"/>
      <c r="AB846" s="3508"/>
      <c r="AC846" s="3364">
        <v>0.06</v>
      </c>
      <c r="AD846" s="3159"/>
      <c r="AE846" s="3159"/>
      <c r="AF846" s="3269"/>
      <c r="AG846" s="3508"/>
      <c r="AH846" s="3337"/>
      <c r="AI846" s="3509"/>
      <c r="AJ846" s="3510"/>
      <c r="AK846" s="2581"/>
    </row>
    <row r="847" spans="2:37" s="2461" customFormat="1" ht="15" customHeight="1" x14ac:dyDescent="0.2">
      <c r="B847" s="5100" t="s">
        <v>6483</v>
      </c>
      <c r="C847" s="5101"/>
      <c r="D847" s="3213">
        <v>549</v>
      </c>
      <c r="E847" s="3337"/>
      <c r="F847" s="3337"/>
      <c r="G847" s="3337"/>
      <c r="H847" s="3337"/>
      <c r="I847" s="3337"/>
      <c r="J847" s="3337"/>
      <c r="K847" s="3337"/>
      <c r="L847" s="3363"/>
      <c r="M847" s="3337"/>
      <c r="N847" s="3337"/>
      <c r="O847" s="3337"/>
      <c r="P847" s="3337"/>
      <c r="Q847" s="3337"/>
      <c r="R847" s="3337"/>
      <c r="S847" s="3363">
        <v>3.5</v>
      </c>
      <c r="T847" s="3337"/>
      <c r="U847" s="3337"/>
      <c r="V847" s="3159">
        <v>150</v>
      </c>
      <c r="W847" s="3363"/>
      <c r="X847" s="3363">
        <v>0.06</v>
      </c>
      <c r="Y847" s="3337"/>
      <c r="Z847" s="3507"/>
      <c r="AA847" s="3507"/>
      <c r="AB847" s="3508"/>
      <c r="AC847" s="3364">
        <v>0.06</v>
      </c>
      <c r="AD847" s="3159"/>
      <c r="AE847" s="3159"/>
      <c r="AF847" s="3269"/>
      <c r="AG847" s="3508"/>
      <c r="AH847" s="3337"/>
      <c r="AI847" s="3509"/>
      <c r="AJ847" s="3510"/>
      <c r="AK847" s="2581"/>
    </row>
    <row r="848" spans="2:37" s="2461" customFormat="1" ht="15" customHeight="1" x14ac:dyDescent="0.2">
      <c r="B848" s="5100" t="s">
        <v>6484</v>
      </c>
      <c r="C848" s="5101"/>
      <c r="D848" s="3213">
        <v>550</v>
      </c>
      <c r="E848" s="3337"/>
      <c r="F848" s="3337"/>
      <c r="G848" s="3337"/>
      <c r="H848" s="3337"/>
      <c r="I848" s="3337"/>
      <c r="J848" s="3337"/>
      <c r="K848" s="3337"/>
      <c r="L848" s="3363"/>
      <c r="M848" s="3337"/>
      <c r="N848" s="3337"/>
      <c r="O848" s="3337"/>
      <c r="P848" s="3337"/>
      <c r="Q848" s="3337"/>
      <c r="R848" s="3337"/>
      <c r="S848" s="3363">
        <v>5.5</v>
      </c>
      <c r="T848" s="3337"/>
      <c r="U848" s="3337"/>
      <c r="V848" s="3159">
        <v>250</v>
      </c>
      <c r="W848" s="3363"/>
      <c r="X848" s="3363">
        <v>0.06</v>
      </c>
      <c r="Y848" s="3337"/>
      <c r="Z848" s="3507"/>
      <c r="AA848" s="3507"/>
      <c r="AB848" s="3508"/>
      <c r="AC848" s="3364">
        <v>0.06</v>
      </c>
      <c r="AD848" s="3159"/>
      <c r="AE848" s="3159"/>
      <c r="AF848" s="3269"/>
      <c r="AG848" s="3508"/>
      <c r="AH848" s="3337"/>
      <c r="AI848" s="3509"/>
      <c r="AJ848" s="3510"/>
      <c r="AK848" s="2581"/>
    </row>
    <row r="849" spans="2:37" s="2461" customFormat="1" ht="15" customHeight="1" x14ac:dyDescent="0.2">
      <c r="B849" s="5100" t="s">
        <v>6485</v>
      </c>
      <c r="C849" s="5101"/>
      <c r="D849" s="3213">
        <v>551</v>
      </c>
      <c r="E849" s="3337"/>
      <c r="F849" s="3337"/>
      <c r="G849" s="3337"/>
      <c r="H849" s="3337"/>
      <c r="I849" s="3337"/>
      <c r="J849" s="3337"/>
      <c r="K849" s="3337"/>
      <c r="L849" s="3363"/>
      <c r="M849" s="3337"/>
      <c r="N849" s="3337"/>
      <c r="O849" s="3337"/>
      <c r="P849" s="3337"/>
      <c r="Q849" s="3337"/>
      <c r="R849" s="3337"/>
      <c r="S849" s="3363">
        <v>6.5</v>
      </c>
      <c r="T849" s="3337"/>
      <c r="U849" s="3337"/>
      <c r="V849" s="3159">
        <v>320</v>
      </c>
      <c r="W849" s="3363"/>
      <c r="X849" s="3363">
        <v>0.06</v>
      </c>
      <c r="Y849" s="3337"/>
      <c r="Z849" s="3507"/>
      <c r="AA849" s="3507"/>
      <c r="AB849" s="3508"/>
      <c r="AC849" s="3364">
        <v>0.06</v>
      </c>
      <c r="AD849" s="3159"/>
      <c r="AE849" s="3159"/>
      <c r="AF849" s="3269"/>
      <c r="AG849" s="3508"/>
      <c r="AH849" s="3337"/>
      <c r="AI849" s="3509"/>
      <c r="AJ849" s="3510"/>
      <c r="AK849" s="2581"/>
    </row>
    <row r="850" spans="2:37" s="2461" customFormat="1" ht="15" customHeight="1" x14ac:dyDescent="0.2">
      <c r="B850" s="5100" t="s">
        <v>6486</v>
      </c>
      <c r="C850" s="5101"/>
      <c r="D850" s="3213">
        <v>552</v>
      </c>
      <c r="E850" s="3337"/>
      <c r="F850" s="3337"/>
      <c r="G850" s="3337"/>
      <c r="H850" s="3337"/>
      <c r="I850" s="3337"/>
      <c r="J850" s="3337"/>
      <c r="K850" s="3337"/>
      <c r="L850" s="3363"/>
      <c r="M850" s="3337"/>
      <c r="N850" s="3337"/>
      <c r="O850" s="3337"/>
      <c r="P850" s="3337"/>
      <c r="Q850" s="3337"/>
      <c r="R850" s="3337"/>
      <c r="S850" s="3363">
        <v>7.69</v>
      </c>
      <c r="T850" s="3337"/>
      <c r="U850" s="3337"/>
      <c r="V850" s="3159">
        <v>400</v>
      </c>
      <c r="W850" s="3363"/>
      <c r="X850" s="3363">
        <v>0.06</v>
      </c>
      <c r="Y850" s="3337"/>
      <c r="Z850" s="3507"/>
      <c r="AA850" s="3507"/>
      <c r="AB850" s="3508"/>
      <c r="AC850" s="3364">
        <v>0.06</v>
      </c>
      <c r="AD850" s="3159"/>
      <c r="AE850" s="3159"/>
      <c r="AF850" s="3269"/>
      <c r="AG850" s="3508"/>
      <c r="AH850" s="3337"/>
      <c r="AI850" s="3509"/>
      <c r="AJ850" s="3510"/>
      <c r="AK850" s="2581"/>
    </row>
    <row r="851" spans="2:37" s="2461" customFormat="1" ht="15" customHeight="1" x14ac:dyDescent="0.2">
      <c r="B851" s="5100" t="s">
        <v>6487</v>
      </c>
      <c r="C851" s="5101"/>
      <c r="D851" s="3213">
        <v>562</v>
      </c>
      <c r="E851" s="3337"/>
      <c r="F851" s="3337"/>
      <c r="G851" s="3337"/>
      <c r="H851" s="3337"/>
      <c r="I851" s="3337"/>
      <c r="J851" s="3337"/>
      <c r="K851" s="3337"/>
      <c r="L851" s="3363"/>
      <c r="M851" s="3337"/>
      <c r="N851" s="3337"/>
      <c r="O851" s="3337"/>
      <c r="P851" s="3337"/>
      <c r="Q851" s="3337"/>
      <c r="R851" s="3337"/>
      <c r="S851" s="3363">
        <v>1</v>
      </c>
      <c r="T851" s="3337"/>
      <c r="U851" s="3337"/>
      <c r="V851" s="3159">
        <v>30</v>
      </c>
      <c r="W851" s="3363"/>
      <c r="X851" s="3363">
        <v>0.06</v>
      </c>
      <c r="Y851" s="3337"/>
      <c r="Z851" s="3507"/>
      <c r="AA851" s="3507"/>
      <c r="AB851" s="3508"/>
      <c r="AC851" s="3364">
        <v>0.06</v>
      </c>
      <c r="AD851" s="3159"/>
      <c r="AE851" s="3159"/>
      <c r="AF851" s="3269"/>
      <c r="AG851" s="3508"/>
      <c r="AH851" s="3337"/>
      <c r="AI851" s="3509"/>
      <c r="AJ851" s="3510"/>
      <c r="AK851" s="2581"/>
    </row>
    <row r="852" spans="2:37" s="2461" customFormat="1" ht="15" customHeight="1" x14ac:dyDescent="0.2">
      <c r="B852" s="5100" t="s">
        <v>6488</v>
      </c>
      <c r="C852" s="5101"/>
      <c r="D852" s="3213">
        <v>563</v>
      </c>
      <c r="E852" s="3337"/>
      <c r="F852" s="3337"/>
      <c r="G852" s="3337"/>
      <c r="H852" s="3337"/>
      <c r="I852" s="3337"/>
      <c r="J852" s="3337"/>
      <c r="K852" s="3337"/>
      <c r="L852" s="3363"/>
      <c r="M852" s="3337"/>
      <c r="N852" s="3337"/>
      <c r="O852" s="3337"/>
      <c r="P852" s="3337"/>
      <c r="Q852" s="3337"/>
      <c r="R852" s="3337"/>
      <c r="S852" s="3363">
        <v>1.5</v>
      </c>
      <c r="T852" s="3337"/>
      <c r="U852" s="3337"/>
      <c r="V852" s="3159">
        <v>50</v>
      </c>
      <c r="W852" s="3363"/>
      <c r="X852" s="3363">
        <v>0.06</v>
      </c>
      <c r="Y852" s="3337"/>
      <c r="Z852" s="3507"/>
      <c r="AA852" s="3507"/>
      <c r="AB852" s="3508"/>
      <c r="AC852" s="3364">
        <v>0.06</v>
      </c>
      <c r="AD852" s="3159"/>
      <c r="AE852" s="3159"/>
      <c r="AF852" s="3269"/>
      <c r="AG852" s="3508"/>
      <c r="AH852" s="3337"/>
      <c r="AI852" s="3509"/>
      <c r="AJ852" s="3510"/>
      <c r="AK852" s="2581"/>
    </row>
    <row r="853" spans="2:37" s="2461" customFormat="1" ht="15" customHeight="1" x14ac:dyDescent="0.2">
      <c r="B853" s="5100" t="s">
        <v>6489</v>
      </c>
      <c r="C853" s="5101"/>
      <c r="D853" s="3213">
        <v>564</v>
      </c>
      <c r="E853" s="3337"/>
      <c r="F853" s="3337"/>
      <c r="G853" s="3337"/>
      <c r="H853" s="3337"/>
      <c r="I853" s="3337"/>
      <c r="J853" s="3337"/>
      <c r="K853" s="3337"/>
      <c r="L853" s="3363"/>
      <c r="M853" s="3337"/>
      <c r="N853" s="3337"/>
      <c r="O853" s="3337"/>
      <c r="P853" s="3337"/>
      <c r="Q853" s="3337"/>
      <c r="R853" s="3337"/>
      <c r="S853" s="3363">
        <v>2</v>
      </c>
      <c r="T853" s="3337"/>
      <c r="U853" s="3337"/>
      <c r="V853" s="3159">
        <v>70</v>
      </c>
      <c r="W853" s="3363"/>
      <c r="X853" s="3363">
        <v>0.06</v>
      </c>
      <c r="Y853" s="3337"/>
      <c r="Z853" s="3507"/>
      <c r="AA853" s="3507"/>
      <c r="AB853" s="3508"/>
      <c r="AC853" s="3364">
        <v>0.06</v>
      </c>
      <c r="AD853" s="3159"/>
      <c r="AE853" s="3159"/>
      <c r="AF853" s="3269"/>
      <c r="AG853" s="3508"/>
      <c r="AH853" s="3337"/>
      <c r="AI853" s="3509"/>
      <c r="AJ853" s="3510"/>
      <c r="AK853" s="2581"/>
    </row>
    <row r="854" spans="2:37" s="2461" customFormat="1" ht="15" customHeight="1" x14ac:dyDescent="0.2">
      <c r="B854" s="5100" t="s">
        <v>6490</v>
      </c>
      <c r="C854" s="5101"/>
      <c r="D854" s="3213">
        <v>565</v>
      </c>
      <c r="E854" s="3337"/>
      <c r="F854" s="3337"/>
      <c r="G854" s="3337"/>
      <c r="H854" s="3337"/>
      <c r="I854" s="3337"/>
      <c r="J854" s="3337"/>
      <c r="K854" s="3337"/>
      <c r="L854" s="3363"/>
      <c r="M854" s="3337"/>
      <c r="N854" s="3337"/>
      <c r="O854" s="3337"/>
      <c r="P854" s="3337"/>
      <c r="Q854" s="3337"/>
      <c r="R854" s="3337"/>
      <c r="S854" s="3363">
        <v>3.5</v>
      </c>
      <c r="T854" s="3337"/>
      <c r="U854" s="3337"/>
      <c r="V854" s="3159">
        <v>150</v>
      </c>
      <c r="W854" s="3363"/>
      <c r="X854" s="3363">
        <v>0.06</v>
      </c>
      <c r="Y854" s="3337"/>
      <c r="Z854" s="3507"/>
      <c r="AA854" s="3507"/>
      <c r="AB854" s="3508"/>
      <c r="AC854" s="3364">
        <v>0.06</v>
      </c>
      <c r="AD854" s="3159"/>
      <c r="AE854" s="3159"/>
      <c r="AF854" s="3269"/>
      <c r="AG854" s="3508"/>
      <c r="AH854" s="3337"/>
      <c r="AI854" s="3509"/>
      <c r="AJ854" s="3510"/>
      <c r="AK854" s="2581"/>
    </row>
    <row r="855" spans="2:37" s="2461" customFormat="1" ht="15" customHeight="1" x14ac:dyDescent="0.2">
      <c r="B855" s="5100" t="s">
        <v>6491</v>
      </c>
      <c r="C855" s="5101"/>
      <c r="D855" s="3213">
        <v>566</v>
      </c>
      <c r="E855" s="3337"/>
      <c r="F855" s="3337"/>
      <c r="G855" s="3337"/>
      <c r="H855" s="3337"/>
      <c r="I855" s="3337"/>
      <c r="J855" s="3337"/>
      <c r="K855" s="3337"/>
      <c r="L855" s="3363"/>
      <c r="M855" s="3337"/>
      <c r="N855" s="3337"/>
      <c r="O855" s="3337"/>
      <c r="P855" s="3337"/>
      <c r="Q855" s="3337"/>
      <c r="R855" s="3337"/>
      <c r="S855" s="3363">
        <v>5.5</v>
      </c>
      <c r="T855" s="3337"/>
      <c r="U855" s="3337"/>
      <c r="V855" s="3159">
        <v>250</v>
      </c>
      <c r="W855" s="3363"/>
      <c r="X855" s="3363">
        <v>0.06</v>
      </c>
      <c r="Y855" s="3337"/>
      <c r="Z855" s="3507"/>
      <c r="AA855" s="3507"/>
      <c r="AB855" s="3508"/>
      <c r="AC855" s="3364">
        <v>0.06</v>
      </c>
      <c r="AD855" s="3159"/>
      <c r="AE855" s="3159"/>
      <c r="AF855" s="3269"/>
      <c r="AG855" s="3508"/>
      <c r="AH855" s="3337"/>
      <c r="AI855" s="3509"/>
      <c r="AJ855" s="3510"/>
      <c r="AK855" s="2581"/>
    </row>
    <row r="856" spans="2:37" s="2461" customFormat="1" ht="15" customHeight="1" x14ac:dyDescent="0.2">
      <c r="B856" s="5100" t="s">
        <v>6492</v>
      </c>
      <c r="C856" s="5101"/>
      <c r="D856" s="3213">
        <v>567</v>
      </c>
      <c r="E856" s="3337"/>
      <c r="F856" s="3337"/>
      <c r="G856" s="3337"/>
      <c r="H856" s="3337"/>
      <c r="I856" s="3337"/>
      <c r="J856" s="3337"/>
      <c r="K856" s="3337"/>
      <c r="L856" s="3363"/>
      <c r="M856" s="3337"/>
      <c r="N856" s="3337"/>
      <c r="O856" s="3337"/>
      <c r="P856" s="3337"/>
      <c r="Q856" s="3337"/>
      <c r="R856" s="3337"/>
      <c r="S856" s="3363">
        <v>6.5</v>
      </c>
      <c r="T856" s="3337"/>
      <c r="U856" s="3337"/>
      <c r="V856" s="3159">
        <v>320</v>
      </c>
      <c r="W856" s="3363"/>
      <c r="X856" s="3363">
        <v>0.06</v>
      </c>
      <c r="Y856" s="3337"/>
      <c r="Z856" s="3507"/>
      <c r="AA856" s="3507"/>
      <c r="AB856" s="3508"/>
      <c r="AC856" s="3364">
        <v>0.06</v>
      </c>
      <c r="AD856" s="3159"/>
      <c r="AE856" s="3159"/>
      <c r="AF856" s="3269"/>
      <c r="AG856" s="3508"/>
      <c r="AH856" s="3337"/>
      <c r="AI856" s="3509"/>
      <c r="AJ856" s="3510"/>
      <c r="AK856" s="2581"/>
    </row>
    <row r="857" spans="2:37" s="2461" customFormat="1" ht="15" customHeight="1" x14ac:dyDescent="0.2">
      <c r="B857" s="5100" t="s">
        <v>6493</v>
      </c>
      <c r="C857" s="5101"/>
      <c r="D857" s="3213">
        <v>568</v>
      </c>
      <c r="E857" s="3337"/>
      <c r="F857" s="3337"/>
      <c r="G857" s="3337"/>
      <c r="H857" s="3337"/>
      <c r="I857" s="3337"/>
      <c r="J857" s="3337"/>
      <c r="K857" s="3337"/>
      <c r="L857" s="3363"/>
      <c r="M857" s="3337"/>
      <c r="N857" s="3337"/>
      <c r="O857" s="3337"/>
      <c r="P857" s="3337"/>
      <c r="Q857" s="3337"/>
      <c r="R857" s="3337"/>
      <c r="S857" s="3363">
        <v>7.69</v>
      </c>
      <c r="T857" s="3337"/>
      <c r="U857" s="3337"/>
      <c r="V857" s="3159">
        <v>400</v>
      </c>
      <c r="W857" s="3363"/>
      <c r="X857" s="3363">
        <v>0.06</v>
      </c>
      <c r="Y857" s="3337"/>
      <c r="Z857" s="3507"/>
      <c r="AA857" s="3507"/>
      <c r="AB857" s="3508"/>
      <c r="AC857" s="3364">
        <v>0.06</v>
      </c>
      <c r="AD857" s="3159"/>
      <c r="AE857" s="3159"/>
      <c r="AF857" s="3269"/>
      <c r="AG857" s="3508"/>
      <c r="AH857" s="3337"/>
      <c r="AI857" s="3509"/>
      <c r="AJ857" s="3510"/>
      <c r="AK857" s="2581"/>
    </row>
    <row r="858" spans="2:37" s="2461" customFormat="1" ht="15" customHeight="1" x14ac:dyDescent="0.2">
      <c r="B858" s="5100" t="s">
        <v>6494</v>
      </c>
      <c r="C858" s="5101"/>
      <c r="D858" s="3213">
        <v>554</v>
      </c>
      <c r="E858" s="3337"/>
      <c r="F858" s="3337"/>
      <c r="G858" s="3337"/>
      <c r="H858" s="3337"/>
      <c r="I858" s="3337"/>
      <c r="J858" s="3337"/>
      <c r="K858" s="3337"/>
      <c r="L858" s="3363"/>
      <c r="M858" s="3337"/>
      <c r="N858" s="3337"/>
      <c r="O858" s="3337"/>
      <c r="P858" s="3337"/>
      <c r="Q858" s="3337"/>
      <c r="R858" s="3337"/>
      <c r="S858" s="3363">
        <v>1</v>
      </c>
      <c r="T858" s="3337"/>
      <c r="U858" s="3337"/>
      <c r="V858" s="3159">
        <v>30</v>
      </c>
      <c r="W858" s="3363"/>
      <c r="X858" s="3363">
        <v>0.06</v>
      </c>
      <c r="Y858" s="3337"/>
      <c r="Z858" s="3507"/>
      <c r="AA858" s="3507"/>
      <c r="AB858" s="3508"/>
      <c r="AC858" s="3364">
        <v>0.06</v>
      </c>
      <c r="AD858" s="3159"/>
      <c r="AE858" s="3159"/>
      <c r="AF858" s="3269"/>
      <c r="AG858" s="3508"/>
      <c r="AH858" s="3337"/>
      <c r="AI858" s="3509"/>
      <c r="AJ858" s="3510"/>
      <c r="AK858" s="2581"/>
    </row>
    <row r="859" spans="2:37" s="2461" customFormat="1" ht="15" customHeight="1" x14ac:dyDescent="0.2">
      <c r="B859" s="5100" t="s">
        <v>6495</v>
      </c>
      <c r="C859" s="5101"/>
      <c r="D859" s="3213">
        <v>555</v>
      </c>
      <c r="E859" s="3337"/>
      <c r="F859" s="3337"/>
      <c r="G859" s="3337"/>
      <c r="H859" s="3337"/>
      <c r="I859" s="3337"/>
      <c r="J859" s="3337"/>
      <c r="K859" s="3337"/>
      <c r="L859" s="3363"/>
      <c r="M859" s="3337"/>
      <c r="N859" s="3337"/>
      <c r="O859" s="3337"/>
      <c r="P859" s="3337"/>
      <c r="Q859" s="3337"/>
      <c r="R859" s="3337"/>
      <c r="S859" s="3363">
        <v>1.5</v>
      </c>
      <c r="T859" s="3337"/>
      <c r="U859" s="3337"/>
      <c r="V859" s="3159">
        <v>50</v>
      </c>
      <c r="W859" s="3363"/>
      <c r="X859" s="3363">
        <v>0.06</v>
      </c>
      <c r="Y859" s="3337"/>
      <c r="Z859" s="3507"/>
      <c r="AA859" s="3507"/>
      <c r="AB859" s="3508"/>
      <c r="AC859" s="3364">
        <v>0.06</v>
      </c>
      <c r="AD859" s="3159"/>
      <c r="AE859" s="3159"/>
      <c r="AF859" s="3269"/>
      <c r="AG859" s="3508"/>
      <c r="AH859" s="3337"/>
      <c r="AI859" s="3509"/>
      <c r="AJ859" s="3510"/>
      <c r="AK859" s="2581"/>
    </row>
    <row r="860" spans="2:37" s="2461" customFormat="1" ht="15" customHeight="1" x14ac:dyDescent="0.2">
      <c r="B860" s="5100" t="s">
        <v>6496</v>
      </c>
      <c r="C860" s="5101"/>
      <c r="D860" s="3213">
        <v>556</v>
      </c>
      <c r="E860" s="3337"/>
      <c r="F860" s="3337"/>
      <c r="G860" s="3337"/>
      <c r="H860" s="3337"/>
      <c r="I860" s="3337"/>
      <c r="J860" s="3337"/>
      <c r="K860" s="3337"/>
      <c r="L860" s="3363"/>
      <c r="M860" s="3337"/>
      <c r="N860" s="3337"/>
      <c r="O860" s="3337"/>
      <c r="P860" s="3337"/>
      <c r="Q860" s="3337"/>
      <c r="R860" s="3337"/>
      <c r="S860" s="3363">
        <v>2</v>
      </c>
      <c r="T860" s="3337"/>
      <c r="U860" s="3337"/>
      <c r="V860" s="3159">
        <v>70</v>
      </c>
      <c r="W860" s="3363"/>
      <c r="X860" s="3363">
        <v>0.06</v>
      </c>
      <c r="Y860" s="3337"/>
      <c r="Z860" s="3507"/>
      <c r="AA860" s="3507"/>
      <c r="AB860" s="3508"/>
      <c r="AC860" s="3364">
        <v>0.06</v>
      </c>
      <c r="AD860" s="3159"/>
      <c r="AE860" s="3159"/>
      <c r="AF860" s="3269"/>
      <c r="AG860" s="3508"/>
      <c r="AH860" s="3337"/>
      <c r="AI860" s="3509"/>
      <c r="AJ860" s="3510"/>
      <c r="AK860" s="2581"/>
    </row>
    <row r="861" spans="2:37" s="2461" customFormat="1" ht="15" customHeight="1" x14ac:dyDescent="0.2">
      <c r="B861" s="5100" t="s">
        <v>6497</v>
      </c>
      <c r="C861" s="5101"/>
      <c r="D861" s="3213">
        <v>557</v>
      </c>
      <c r="E861" s="3337"/>
      <c r="F861" s="3337"/>
      <c r="G861" s="3337"/>
      <c r="H861" s="3337"/>
      <c r="I861" s="3337"/>
      <c r="J861" s="3337"/>
      <c r="K861" s="3337"/>
      <c r="L861" s="3363"/>
      <c r="M861" s="3337"/>
      <c r="N861" s="3337"/>
      <c r="O861" s="3337"/>
      <c r="P861" s="3337"/>
      <c r="Q861" s="3337"/>
      <c r="R861" s="3337"/>
      <c r="S861" s="3363">
        <v>3.5</v>
      </c>
      <c r="T861" s="3337"/>
      <c r="U861" s="3337"/>
      <c r="V861" s="3159">
        <v>150</v>
      </c>
      <c r="W861" s="3363"/>
      <c r="X861" s="3363">
        <v>0.06</v>
      </c>
      <c r="Y861" s="3337"/>
      <c r="Z861" s="3507"/>
      <c r="AA861" s="3507"/>
      <c r="AB861" s="3508"/>
      <c r="AC861" s="3364">
        <v>0.06</v>
      </c>
      <c r="AD861" s="3159"/>
      <c r="AE861" s="3159"/>
      <c r="AF861" s="3269"/>
      <c r="AG861" s="3508"/>
      <c r="AH861" s="3337"/>
      <c r="AI861" s="3509"/>
      <c r="AJ861" s="3510"/>
      <c r="AK861" s="2581"/>
    </row>
    <row r="862" spans="2:37" s="2461" customFormat="1" ht="15" customHeight="1" x14ac:dyDescent="0.2">
      <c r="B862" s="5100" t="s">
        <v>6498</v>
      </c>
      <c r="C862" s="5101"/>
      <c r="D862" s="3213">
        <v>558</v>
      </c>
      <c r="E862" s="3337"/>
      <c r="F862" s="3337"/>
      <c r="G862" s="3337"/>
      <c r="H862" s="3337"/>
      <c r="I862" s="3337"/>
      <c r="J862" s="3337"/>
      <c r="K862" s="3337"/>
      <c r="L862" s="3363"/>
      <c r="M862" s="3337"/>
      <c r="N862" s="3337"/>
      <c r="O862" s="3337"/>
      <c r="P862" s="3337"/>
      <c r="Q862" s="3337"/>
      <c r="R862" s="3337"/>
      <c r="S862" s="3363">
        <v>5.5</v>
      </c>
      <c r="T862" s="3337"/>
      <c r="U862" s="3337"/>
      <c r="V862" s="3159">
        <v>250</v>
      </c>
      <c r="W862" s="3363"/>
      <c r="X862" s="3363">
        <v>0.06</v>
      </c>
      <c r="Y862" s="3337"/>
      <c r="Z862" s="3507"/>
      <c r="AA862" s="3507"/>
      <c r="AB862" s="3508"/>
      <c r="AC862" s="3364">
        <v>0.06</v>
      </c>
      <c r="AD862" s="3159"/>
      <c r="AE862" s="3159"/>
      <c r="AF862" s="3269"/>
      <c r="AG862" s="3508"/>
      <c r="AH862" s="3337"/>
      <c r="AI862" s="3509"/>
      <c r="AJ862" s="3510"/>
      <c r="AK862" s="2581"/>
    </row>
    <row r="863" spans="2:37" s="2461" customFormat="1" ht="15" customHeight="1" x14ac:dyDescent="0.2">
      <c r="B863" s="5100" t="s">
        <v>6499</v>
      </c>
      <c r="C863" s="5101"/>
      <c r="D863" s="3213">
        <v>559</v>
      </c>
      <c r="E863" s="3337"/>
      <c r="F863" s="3337"/>
      <c r="G863" s="3337"/>
      <c r="H863" s="3337"/>
      <c r="I863" s="3337"/>
      <c r="J863" s="3337"/>
      <c r="K863" s="3337"/>
      <c r="L863" s="3363"/>
      <c r="M863" s="3337"/>
      <c r="N863" s="3337"/>
      <c r="O863" s="3337"/>
      <c r="P863" s="3337"/>
      <c r="Q863" s="3337"/>
      <c r="R863" s="3337"/>
      <c r="S863" s="3363">
        <v>6.5</v>
      </c>
      <c r="T863" s="3337"/>
      <c r="U863" s="3337"/>
      <c r="V863" s="3159">
        <v>320</v>
      </c>
      <c r="W863" s="3363"/>
      <c r="X863" s="3363">
        <v>0.06</v>
      </c>
      <c r="Y863" s="3337"/>
      <c r="Z863" s="3507"/>
      <c r="AA863" s="3507"/>
      <c r="AB863" s="3508"/>
      <c r="AC863" s="3364">
        <v>0.06</v>
      </c>
      <c r="AD863" s="3159"/>
      <c r="AE863" s="3159"/>
      <c r="AF863" s="3269"/>
      <c r="AG863" s="3508"/>
      <c r="AH863" s="3337"/>
      <c r="AI863" s="3509"/>
      <c r="AJ863" s="3510"/>
      <c r="AK863" s="2581"/>
    </row>
    <row r="864" spans="2:37" s="2461" customFormat="1" ht="15" customHeight="1" thickBot="1" x14ac:dyDescent="0.25">
      <c r="B864" s="5097" t="s">
        <v>6500</v>
      </c>
      <c r="C864" s="5098"/>
      <c r="D864" s="3381">
        <v>560</v>
      </c>
      <c r="E864" s="3348"/>
      <c r="F864" s="3348"/>
      <c r="G864" s="3348"/>
      <c r="H864" s="3348"/>
      <c r="I864" s="3348"/>
      <c r="J864" s="3348"/>
      <c r="K864" s="3348"/>
      <c r="L864" s="3081"/>
      <c r="M864" s="3348"/>
      <c r="N864" s="3348"/>
      <c r="O864" s="3348"/>
      <c r="P864" s="3348"/>
      <c r="Q864" s="3348"/>
      <c r="R864" s="3348"/>
      <c r="S864" s="3081">
        <v>7.69</v>
      </c>
      <c r="T864" s="3348"/>
      <c r="U864" s="3348"/>
      <c r="V864" s="3168">
        <v>400</v>
      </c>
      <c r="W864" s="3081"/>
      <c r="X864" s="3081">
        <v>0.06</v>
      </c>
      <c r="Y864" s="3348"/>
      <c r="Z864" s="3458"/>
      <c r="AA864" s="3458"/>
      <c r="AB864" s="3449"/>
      <c r="AC864" s="3083">
        <v>0.06</v>
      </c>
      <c r="AD864" s="3168"/>
      <c r="AE864" s="3168"/>
      <c r="AF864" s="3181"/>
      <c r="AG864" s="3449"/>
      <c r="AH864" s="3348"/>
      <c r="AI864" s="3450"/>
      <c r="AJ864" s="3511"/>
      <c r="AK864" s="2581"/>
    </row>
    <row r="865" spans="2:37" s="2461" customFormat="1" ht="15" customHeight="1" x14ac:dyDescent="0.2">
      <c r="B865" s="2582"/>
      <c r="C865" s="2575"/>
      <c r="D865" s="2575"/>
      <c r="E865" s="2575"/>
      <c r="F865" s="2575"/>
      <c r="G865" s="2575"/>
      <c r="H865" s="2575"/>
      <c r="I865" s="2576"/>
      <c r="J865" s="2576"/>
      <c r="K865" s="2576"/>
      <c r="L865" s="2576"/>
      <c r="M865" s="2575"/>
      <c r="N865" s="2576"/>
      <c r="O865" s="2576"/>
      <c r="P865" s="2576"/>
      <c r="Q865" s="2576"/>
      <c r="R865" s="2576"/>
      <c r="S865" s="2575"/>
      <c r="T865" s="2574"/>
      <c r="U865" s="2574"/>
      <c r="V865" s="2574"/>
      <c r="W865" s="2574"/>
      <c r="X865" s="2574"/>
      <c r="Y865" s="2574"/>
      <c r="Z865" s="2574"/>
      <c r="AA865" s="2574"/>
      <c r="AB865" s="2574"/>
      <c r="AC865" s="2574"/>
      <c r="AD865" s="2574"/>
      <c r="AE865" s="2574"/>
      <c r="AF865" s="2574"/>
      <c r="AG865" s="2574"/>
      <c r="AH865" s="2574"/>
      <c r="AI865" s="2574"/>
      <c r="AJ865" s="2577"/>
      <c r="AK865" s="2581"/>
    </row>
    <row r="866" spans="2:37" s="2461" customFormat="1" ht="15" customHeight="1" x14ac:dyDescent="0.2">
      <c r="B866" s="3641" t="s">
        <v>5051</v>
      </c>
      <c r="C866" s="3642"/>
      <c r="D866" s="4579" t="s">
        <v>4160</v>
      </c>
      <c r="E866" s="4579"/>
      <c r="F866" s="4579"/>
      <c r="G866" s="4579"/>
      <c r="H866" s="4579"/>
      <c r="I866" s="2578"/>
      <c r="J866" s="2578"/>
      <c r="K866" s="2578"/>
      <c r="L866" s="2578"/>
      <c r="M866" s="2578"/>
      <c r="N866" s="2578"/>
      <c r="O866" s="2578"/>
      <c r="P866" s="2578"/>
      <c r="Q866" s="2578"/>
      <c r="R866" s="2578"/>
      <c r="S866" s="2578"/>
      <c r="T866" s="2574"/>
      <c r="U866" s="2574"/>
      <c r="V866" s="2574"/>
      <c r="W866" s="2574"/>
      <c r="X866" s="2574"/>
      <c r="Y866" s="2574"/>
      <c r="Z866" s="2574"/>
      <c r="AA866" s="2574"/>
      <c r="AB866" s="2574"/>
      <c r="AC866" s="2574"/>
      <c r="AD866" s="2574"/>
      <c r="AE866" s="2574"/>
      <c r="AF866" s="2574"/>
      <c r="AG866" s="2574"/>
      <c r="AH866" s="2574"/>
      <c r="AI866" s="2574"/>
      <c r="AJ866" s="2577"/>
      <c r="AK866" s="2581"/>
    </row>
    <row r="867" spans="2:37" s="2461" customFormat="1" ht="15" customHeight="1" x14ac:dyDescent="0.2">
      <c r="B867" s="3641" t="s">
        <v>5052</v>
      </c>
      <c r="C867" s="3642"/>
      <c r="D867" s="4579" t="s">
        <v>6501</v>
      </c>
      <c r="E867" s="4579"/>
      <c r="F867" s="4579"/>
      <c r="G867" s="4579"/>
      <c r="H867" s="2578"/>
      <c r="I867" s="2578"/>
      <c r="J867" s="2578"/>
      <c r="K867" s="2578"/>
      <c r="L867" s="2578"/>
      <c r="M867" s="2578"/>
      <c r="N867" s="2578"/>
      <c r="O867" s="2578"/>
      <c r="P867" s="2578"/>
      <c r="Q867" s="2578"/>
      <c r="R867" s="2578"/>
      <c r="S867" s="2578"/>
      <c r="T867" s="2574"/>
      <c r="U867" s="2574"/>
      <c r="V867" s="2574"/>
      <c r="W867" s="2574"/>
      <c r="X867" s="2574"/>
      <c r="Y867" s="2574"/>
      <c r="Z867" s="2574"/>
      <c r="AA867" s="2574"/>
      <c r="AB867" s="2574"/>
      <c r="AC867" s="2574"/>
      <c r="AD867" s="2574"/>
      <c r="AE867" s="2574"/>
      <c r="AF867" s="2574"/>
      <c r="AG867" s="2574"/>
      <c r="AH867" s="2574"/>
      <c r="AI867" s="2574"/>
      <c r="AJ867" s="2577"/>
      <c r="AK867" s="2581"/>
    </row>
    <row r="868" spans="2:37" s="2461" customFormat="1" ht="15" customHeight="1" thickBot="1" x14ac:dyDescent="0.25">
      <c r="B868" s="3645"/>
      <c r="C868" s="3646"/>
      <c r="D868" s="3647"/>
      <c r="E868" s="3647"/>
      <c r="F868" s="3647"/>
      <c r="G868" s="3647"/>
      <c r="H868" s="2583"/>
      <c r="I868" s="2583"/>
      <c r="J868" s="2583"/>
      <c r="K868" s="2583"/>
      <c r="L868" s="2583"/>
      <c r="M868" s="2583"/>
      <c r="N868" s="2583"/>
      <c r="O868" s="2583"/>
      <c r="P868" s="2583"/>
      <c r="Q868" s="2583"/>
      <c r="R868" s="2583"/>
      <c r="S868" s="2583"/>
      <c r="T868" s="2584"/>
      <c r="U868" s="2584"/>
      <c r="V868" s="2584"/>
      <c r="W868" s="2584"/>
      <c r="X868" s="2584"/>
      <c r="Y868" s="2584"/>
      <c r="Z868" s="2584"/>
      <c r="AA868" s="2584"/>
      <c r="AB868" s="2584"/>
      <c r="AC868" s="2584"/>
      <c r="AD868" s="2584"/>
      <c r="AE868" s="2584"/>
      <c r="AF868" s="2584"/>
      <c r="AG868" s="2584"/>
      <c r="AH868" s="2584"/>
      <c r="AI868" s="2584"/>
      <c r="AJ868" s="2585"/>
      <c r="AK868" s="2586"/>
    </row>
    <row r="869" spans="2:37" s="2461" customFormat="1" ht="15" customHeight="1" x14ac:dyDescent="0.3">
      <c r="B869" s="2922" t="str">
        <f>+B832</f>
        <v>.</v>
      </c>
      <c r="C869" s="3265"/>
      <c r="D869" s="3265"/>
      <c r="E869" s="3266"/>
      <c r="F869" s="3266"/>
      <c r="G869" s="3266"/>
      <c r="H869" s="3266"/>
      <c r="I869" s="2889"/>
      <c r="J869" s="2889"/>
      <c r="K869" s="2889"/>
      <c r="L869" s="2889"/>
      <c r="M869" s="2889"/>
      <c r="N869" s="2889"/>
      <c r="O869" s="2889"/>
      <c r="P869" s="2889"/>
    </row>
    <row r="870" spans="2:37" s="2461" customFormat="1" ht="15" customHeight="1" thickBot="1" x14ac:dyDescent="0.35">
      <c r="C870" s="3265"/>
      <c r="D870" s="3265"/>
      <c r="E870" s="3266"/>
      <c r="F870" s="3266"/>
      <c r="G870" s="3266"/>
      <c r="H870" s="3266"/>
      <c r="I870" s="2889"/>
      <c r="J870" s="2889"/>
      <c r="K870" s="2889"/>
      <c r="L870" s="2889"/>
      <c r="M870" s="2889"/>
      <c r="N870" s="2889"/>
      <c r="O870" s="2889"/>
      <c r="P870" s="2889"/>
    </row>
    <row r="871" spans="2:37" s="2461" customFormat="1" ht="15" customHeight="1" x14ac:dyDescent="0.2">
      <c r="B871" s="3616" t="s">
        <v>5060</v>
      </c>
      <c r="C871" s="3617"/>
      <c r="D871" s="3617"/>
      <c r="E871" s="3617"/>
      <c r="F871" s="3617"/>
      <c r="G871" s="3617"/>
      <c r="H871" s="3617"/>
      <c r="I871" s="3617"/>
      <c r="J871" s="3617"/>
      <c r="K871" s="3617"/>
      <c r="L871" s="3617"/>
      <c r="M871" s="3617"/>
      <c r="N871" s="3617"/>
      <c r="O871" s="3617"/>
      <c r="P871" s="3617"/>
      <c r="Q871" s="3617"/>
      <c r="R871" s="3617"/>
      <c r="S871" s="3617"/>
      <c r="T871" s="3617"/>
      <c r="U871" s="3617"/>
      <c r="V871" s="3617"/>
      <c r="W871" s="3617"/>
      <c r="X871" s="3617"/>
      <c r="Y871" s="3617"/>
      <c r="Z871" s="3617"/>
      <c r="AA871" s="3617"/>
      <c r="AB871" s="3617"/>
      <c r="AC871" s="3617"/>
      <c r="AD871" s="3617"/>
      <c r="AE871" s="3617"/>
      <c r="AF871" s="3617"/>
      <c r="AG871" s="3617"/>
      <c r="AH871" s="3617"/>
      <c r="AI871" s="3617"/>
      <c r="AJ871" s="3617"/>
      <c r="AK871" s="3618"/>
    </row>
    <row r="872" spans="2:37" s="2461" customFormat="1" ht="15" customHeight="1" x14ac:dyDescent="0.2">
      <c r="B872" s="2579"/>
      <c r="C872" s="3417"/>
      <c r="D872" s="3417"/>
      <c r="E872" s="3417"/>
      <c r="F872" s="3417"/>
      <c r="G872" s="2580"/>
      <c r="H872" s="2580"/>
      <c r="I872" s="2580"/>
      <c r="J872" s="2580"/>
      <c r="K872" s="2580"/>
      <c r="L872" s="2580"/>
      <c r="M872" s="2580"/>
      <c r="N872" s="2580"/>
      <c r="O872" s="2580"/>
      <c r="P872" s="2580"/>
      <c r="Q872" s="2580"/>
      <c r="R872" s="2580"/>
      <c r="S872" s="2580"/>
      <c r="T872" s="2580"/>
      <c r="U872" s="2580"/>
      <c r="V872" s="2580"/>
      <c r="W872" s="2580"/>
      <c r="X872" s="2580"/>
      <c r="Y872" s="2580"/>
      <c r="Z872" s="2580"/>
      <c r="AA872" s="2580"/>
      <c r="AB872" s="2580"/>
      <c r="AC872" s="2580"/>
      <c r="AD872" s="2580"/>
      <c r="AE872" s="2580"/>
      <c r="AF872" s="2580"/>
      <c r="AG872" s="2580"/>
      <c r="AH872" s="2580"/>
      <c r="AI872" s="2580"/>
      <c r="AJ872" s="2580"/>
      <c r="AK872" s="2581"/>
    </row>
    <row r="873" spans="2:37" s="2461" customFormat="1" ht="34.5" customHeight="1" x14ac:dyDescent="0.2">
      <c r="B873" s="2579" t="s">
        <v>5047</v>
      </c>
      <c r="C873" s="3417"/>
      <c r="D873" s="3619" t="s">
        <v>6353</v>
      </c>
      <c r="E873" s="3619"/>
      <c r="F873" s="3619"/>
      <c r="G873" s="2580"/>
      <c r="H873" s="2580"/>
      <c r="I873" s="2580"/>
      <c r="J873" s="2580"/>
      <c r="K873" s="2580"/>
      <c r="L873" s="2580"/>
      <c r="M873" s="2580"/>
      <c r="N873" s="2580"/>
      <c r="O873" s="2580"/>
      <c r="P873" s="2580"/>
      <c r="Q873" s="2580"/>
      <c r="R873" s="2580"/>
      <c r="S873" s="2580"/>
      <c r="T873" s="2580"/>
      <c r="U873" s="2580"/>
      <c r="V873" s="2580"/>
      <c r="W873" s="2580"/>
      <c r="X873" s="2580"/>
      <c r="Y873" s="2580"/>
      <c r="Z873" s="2580"/>
      <c r="AA873" s="2580"/>
      <c r="AB873" s="2580"/>
      <c r="AC873" s="2580"/>
      <c r="AD873" s="2580"/>
      <c r="AE873" s="2580"/>
      <c r="AF873" s="2580"/>
      <c r="AG873" s="2580"/>
      <c r="AH873" s="2580"/>
      <c r="AI873" s="2580"/>
      <c r="AJ873" s="2580"/>
      <c r="AK873" s="2581"/>
    </row>
    <row r="874" spans="2:37" s="2461" customFormat="1" ht="15" customHeight="1" thickBot="1" x14ac:dyDescent="0.25">
      <c r="B874" s="3620" t="s">
        <v>5061</v>
      </c>
      <c r="C874" s="3621"/>
      <c r="D874" s="3622">
        <v>41586</v>
      </c>
      <c r="E874" s="3622"/>
      <c r="F874" s="3422"/>
      <c r="G874" s="2580"/>
      <c r="H874" s="2580"/>
      <c r="I874" s="2580"/>
      <c r="J874" s="2580"/>
      <c r="K874" s="2580"/>
      <c r="L874" s="2580"/>
      <c r="M874" s="2580"/>
      <c r="N874" s="2580"/>
      <c r="O874" s="2580"/>
      <c r="P874" s="2580"/>
      <c r="Q874" s="2580"/>
      <c r="R874" s="2580"/>
      <c r="S874" s="2580"/>
      <c r="T874" s="2580"/>
      <c r="U874" s="2580"/>
      <c r="V874" s="2580"/>
      <c r="W874" s="2580"/>
      <c r="X874" s="2580"/>
      <c r="Y874" s="2580"/>
      <c r="Z874" s="2580"/>
      <c r="AA874" s="2580"/>
      <c r="AB874" s="2580"/>
      <c r="AC874" s="2580"/>
      <c r="AD874" s="2580"/>
      <c r="AE874" s="2580"/>
      <c r="AF874" s="2580"/>
      <c r="AG874" s="2580"/>
      <c r="AH874" s="2580"/>
      <c r="AI874" s="2580"/>
      <c r="AJ874" s="2580"/>
      <c r="AK874" s="2581"/>
    </row>
    <row r="875" spans="2:37" s="2461" customFormat="1" ht="191.25" customHeight="1" thickBot="1" x14ac:dyDescent="0.25">
      <c r="B875" s="3633" t="s">
        <v>5062</v>
      </c>
      <c r="C875" s="3677"/>
      <c r="D875" s="4605" t="s">
        <v>6354</v>
      </c>
      <c r="E875" s="4606"/>
      <c r="F875" s="4606"/>
      <c r="G875" s="4606"/>
      <c r="H875" s="4606"/>
      <c r="I875" s="4606"/>
      <c r="J875" s="4606"/>
      <c r="K875" s="4606"/>
      <c r="L875" s="4606"/>
      <c r="M875" s="4606"/>
      <c r="N875" s="4606"/>
      <c r="O875" s="4606"/>
      <c r="P875" s="4606"/>
      <c r="Q875" s="4607"/>
      <c r="R875" s="2580"/>
      <c r="S875" s="2580"/>
      <c r="T875" s="2580"/>
      <c r="U875" s="2580"/>
      <c r="V875" s="2580"/>
      <c r="W875" s="2580"/>
      <c r="X875" s="2580"/>
      <c r="Y875" s="2580"/>
      <c r="Z875" s="2580"/>
      <c r="AA875" s="2580"/>
      <c r="AB875" s="2580"/>
      <c r="AC875" s="2580"/>
      <c r="AD875" s="2580"/>
      <c r="AE875" s="2580"/>
      <c r="AF875" s="2580"/>
      <c r="AG875" s="2580"/>
      <c r="AH875" s="2580"/>
      <c r="AI875" s="2580"/>
      <c r="AJ875" s="2580"/>
      <c r="AK875" s="2581"/>
    </row>
    <row r="876" spans="2:37" s="2461" customFormat="1" ht="15" customHeight="1" thickBot="1" x14ac:dyDescent="0.25">
      <c r="B876" s="3635"/>
      <c r="C876" s="3626"/>
      <c r="D876" s="3626"/>
      <c r="E876" s="3626"/>
      <c r="F876" s="3626"/>
      <c r="G876" s="3626"/>
      <c r="H876" s="3626"/>
      <c r="I876" s="3626"/>
      <c r="J876" s="3626"/>
      <c r="K876" s="3626"/>
      <c r="L876" s="3626"/>
      <c r="M876" s="3626"/>
      <c r="N876" s="3626"/>
      <c r="O876" s="3626"/>
      <c r="P876" s="3626"/>
      <c r="Q876" s="3626"/>
      <c r="R876" s="2580"/>
      <c r="S876" s="2580"/>
      <c r="T876" s="2580"/>
      <c r="U876" s="2580"/>
      <c r="V876" s="2580"/>
      <c r="W876" s="2580"/>
      <c r="X876" s="2580"/>
      <c r="Y876" s="2580"/>
      <c r="Z876" s="2580"/>
      <c r="AA876" s="2580"/>
      <c r="AB876" s="2580"/>
      <c r="AC876" s="2580"/>
      <c r="AD876" s="2580"/>
      <c r="AE876" s="2580"/>
      <c r="AF876" s="2580"/>
      <c r="AG876" s="2580"/>
      <c r="AH876" s="2580"/>
      <c r="AI876" s="2580"/>
      <c r="AJ876" s="2580"/>
      <c r="AK876" s="2581"/>
    </row>
    <row r="877" spans="2:37" s="2461" customFormat="1" ht="15" customHeight="1" thickBot="1" x14ac:dyDescent="0.25">
      <c r="B877" s="3416"/>
      <c r="C877" s="3417"/>
      <c r="D877" s="3417"/>
      <c r="E877" s="3417"/>
      <c r="F877" s="3421"/>
      <c r="G877" s="3421"/>
      <c r="H877" s="3421"/>
      <c r="I877" s="3421"/>
      <c r="J877" s="3421"/>
      <c r="K877" s="3421"/>
      <c r="L877" s="3421"/>
      <c r="M877" s="3421"/>
      <c r="N877" s="3421"/>
      <c r="O877" s="3421"/>
      <c r="P877" s="3421"/>
      <c r="Q877" s="3421"/>
      <c r="R877" s="2580"/>
      <c r="S877" s="2580"/>
      <c r="T877" s="2580"/>
      <c r="U877" s="2580"/>
      <c r="V877" s="2580"/>
      <c r="W877" s="2580"/>
      <c r="X877" s="2580"/>
      <c r="Y877" s="2580"/>
      <c r="Z877" s="2580"/>
      <c r="AA877" s="2580"/>
      <c r="AB877" s="2580"/>
      <c r="AC877" s="2580"/>
      <c r="AD877" s="2580"/>
      <c r="AE877" s="2580"/>
      <c r="AF877" s="2580"/>
      <c r="AG877" s="2580"/>
      <c r="AH877" s="2580"/>
      <c r="AI877" s="2580"/>
      <c r="AJ877" s="2580"/>
      <c r="AK877" s="2581"/>
    </row>
    <row r="878" spans="2:37" s="2461" customFormat="1" ht="15" customHeight="1" thickBot="1" x14ac:dyDescent="0.25">
      <c r="B878" s="3627" t="s">
        <v>5063</v>
      </c>
      <c r="C878" s="3627"/>
      <c r="D878" s="3627" t="s">
        <v>5053</v>
      </c>
      <c r="E878" s="3627" t="s">
        <v>5064</v>
      </c>
      <c r="F878" s="3629" t="s">
        <v>224</v>
      </c>
      <c r="G878" s="3629"/>
      <c r="H878" s="3629"/>
      <c r="I878" s="3629"/>
      <c r="J878" s="3629"/>
      <c r="K878" s="3629"/>
      <c r="L878" s="3629"/>
      <c r="M878" s="3629"/>
      <c r="N878" s="3629"/>
      <c r="O878" s="3629"/>
      <c r="P878" s="3629"/>
      <c r="Q878" s="3629"/>
      <c r="R878" s="3629"/>
      <c r="S878" s="3629" t="s">
        <v>340</v>
      </c>
      <c r="T878" s="3629"/>
      <c r="U878" s="3629"/>
      <c r="V878" s="3629"/>
      <c r="W878" s="3629"/>
      <c r="X878" s="3629"/>
      <c r="Y878" s="3629"/>
      <c r="Z878" s="3629"/>
      <c r="AA878" s="3629"/>
      <c r="AB878" s="3629"/>
      <c r="AC878" s="3629"/>
      <c r="AD878" s="3629" t="s">
        <v>225</v>
      </c>
      <c r="AE878" s="3629"/>
      <c r="AF878" s="3629"/>
      <c r="AG878" s="3629"/>
      <c r="AH878" s="3630" t="s">
        <v>5048</v>
      </c>
      <c r="AI878" s="3630"/>
      <c r="AJ878" s="3630"/>
      <c r="AK878" s="2581"/>
    </row>
    <row r="879" spans="2:37" s="2461" customFormat="1" ht="15" customHeight="1" thickBot="1" x14ac:dyDescent="0.25">
      <c r="B879" s="3628"/>
      <c r="C879" s="3628"/>
      <c r="D879" s="3628"/>
      <c r="E879" s="3628"/>
      <c r="F879" s="3628" t="s">
        <v>5065</v>
      </c>
      <c r="G879" s="3628" t="s">
        <v>5066</v>
      </c>
      <c r="H879" s="3627" t="s">
        <v>5067</v>
      </c>
      <c r="I879" s="3631" t="s">
        <v>5068</v>
      </c>
      <c r="J879" s="3631" t="s">
        <v>5069</v>
      </c>
      <c r="K879" s="3632" t="s">
        <v>5070</v>
      </c>
      <c r="L879" s="3632" t="s">
        <v>5071</v>
      </c>
      <c r="M879" s="3631" t="s">
        <v>5072</v>
      </c>
      <c r="N879" s="3631"/>
      <c r="O879" s="3632" t="s">
        <v>5073</v>
      </c>
      <c r="P879" s="3632" t="s">
        <v>5074</v>
      </c>
      <c r="Q879" s="3632" t="s">
        <v>5075</v>
      </c>
      <c r="R879" s="3632" t="s">
        <v>5076</v>
      </c>
      <c r="S879" s="3627" t="s">
        <v>5077</v>
      </c>
      <c r="T879" s="3627" t="s">
        <v>5078</v>
      </c>
      <c r="U879" s="3627" t="s">
        <v>5079</v>
      </c>
      <c r="V879" s="3627" t="s">
        <v>5080</v>
      </c>
      <c r="W879" s="3627" t="s">
        <v>5081</v>
      </c>
      <c r="X879" s="3627" t="s">
        <v>5082</v>
      </c>
      <c r="Y879" s="3627" t="s">
        <v>5083</v>
      </c>
      <c r="Z879" s="3627" t="s">
        <v>5084</v>
      </c>
      <c r="AA879" s="3627" t="s">
        <v>5085</v>
      </c>
      <c r="AB879" s="3631" t="s">
        <v>5086</v>
      </c>
      <c r="AC879" s="3631" t="s">
        <v>5087</v>
      </c>
      <c r="AD879" s="3627" t="s">
        <v>5088</v>
      </c>
      <c r="AE879" s="3627" t="s">
        <v>5089</v>
      </c>
      <c r="AF879" s="3627" t="s">
        <v>5090</v>
      </c>
      <c r="AG879" s="3627" t="s">
        <v>5091</v>
      </c>
      <c r="AH879" s="3627" t="s">
        <v>1162</v>
      </c>
      <c r="AI879" s="3627" t="s">
        <v>5049</v>
      </c>
      <c r="AJ879" s="3627" t="s">
        <v>5050</v>
      </c>
      <c r="AK879" s="2581"/>
    </row>
    <row r="880" spans="2:37" s="2461" customFormat="1" ht="15" customHeight="1" thickBot="1" x14ac:dyDescent="0.25">
      <c r="B880" s="3628"/>
      <c r="C880" s="3628"/>
      <c r="D880" s="3628"/>
      <c r="E880" s="3628"/>
      <c r="F880" s="3628"/>
      <c r="G880" s="3628"/>
      <c r="H880" s="3628"/>
      <c r="I880" s="3632"/>
      <c r="J880" s="3632"/>
      <c r="K880" s="3632"/>
      <c r="L880" s="3632"/>
      <c r="M880" s="3418" t="s">
        <v>5092</v>
      </c>
      <c r="N880" s="3419" t="s">
        <v>2809</v>
      </c>
      <c r="O880" s="3632"/>
      <c r="P880" s="3632"/>
      <c r="Q880" s="3632"/>
      <c r="R880" s="3632"/>
      <c r="S880" s="3628"/>
      <c r="T880" s="3628"/>
      <c r="U880" s="3628"/>
      <c r="V880" s="3628"/>
      <c r="W880" s="3628"/>
      <c r="X880" s="3628"/>
      <c r="Y880" s="3628"/>
      <c r="Z880" s="3628"/>
      <c r="AA880" s="3628"/>
      <c r="AB880" s="3632"/>
      <c r="AC880" s="3632"/>
      <c r="AD880" s="3628"/>
      <c r="AE880" s="3628"/>
      <c r="AF880" s="3628"/>
      <c r="AG880" s="3628"/>
      <c r="AH880" s="3628"/>
      <c r="AI880" s="3628"/>
      <c r="AJ880" s="3628"/>
      <c r="AK880" s="2581"/>
    </row>
    <row r="881" spans="2:37" s="2461" customFormat="1" ht="15" customHeight="1" x14ac:dyDescent="0.2">
      <c r="B881" s="5095" t="s">
        <v>6355</v>
      </c>
      <c r="C881" s="5096"/>
      <c r="D881" s="3208" t="s">
        <v>6356</v>
      </c>
      <c r="E881" s="3185"/>
      <c r="F881" s="3185"/>
      <c r="G881" s="3185"/>
      <c r="H881" s="3185"/>
      <c r="I881" s="3185"/>
      <c r="J881" s="3185"/>
      <c r="K881" s="3185"/>
      <c r="L881" s="3354"/>
      <c r="M881" s="3185"/>
      <c r="N881" s="3185"/>
      <c r="O881" s="3185"/>
      <c r="P881" s="3185"/>
      <c r="Q881" s="3185"/>
      <c r="R881" s="3185"/>
      <c r="S881" s="3185"/>
      <c r="T881" s="3185"/>
      <c r="U881" s="3185"/>
      <c r="V881" s="3457"/>
      <c r="W881" s="3185"/>
      <c r="X881" s="3185"/>
      <c r="Y881" s="3185"/>
      <c r="Z881" s="3457"/>
      <c r="AA881" s="3457"/>
      <c r="AB881" s="3447"/>
      <c r="AC881" s="3354"/>
      <c r="AD881" s="3164"/>
      <c r="AE881" s="3164"/>
      <c r="AF881" s="3180"/>
      <c r="AG881" s="3447"/>
      <c r="AH881" s="3185"/>
      <c r="AI881" s="3448"/>
      <c r="AJ881" s="3192"/>
      <c r="AK881" s="2581"/>
    </row>
    <row r="882" spans="2:37" s="2461" customFormat="1" ht="15" customHeight="1" thickBot="1" x14ac:dyDescent="0.25">
      <c r="B882" s="5097" t="s">
        <v>6357</v>
      </c>
      <c r="C882" s="5098"/>
      <c r="D882" s="3381" t="s">
        <v>6358</v>
      </c>
      <c r="E882" s="3347"/>
      <c r="F882" s="3347"/>
      <c r="G882" s="3347"/>
      <c r="H882" s="3347"/>
      <c r="I882" s="3347"/>
      <c r="J882" s="3347"/>
      <c r="K882" s="3347"/>
      <c r="L882" s="3081"/>
      <c r="M882" s="3347"/>
      <c r="N882" s="3347"/>
      <c r="O882" s="3347"/>
      <c r="P882" s="3347"/>
      <c r="Q882" s="3347"/>
      <c r="R882" s="3347"/>
      <c r="S882" s="3347"/>
      <c r="T882" s="3347"/>
      <c r="U882" s="3347"/>
      <c r="V882" s="3458"/>
      <c r="W882" s="3347"/>
      <c r="X882" s="3347"/>
      <c r="Y882" s="3347"/>
      <c r="Z882" s="3458"/>
      <c r="AA882" s="3458"/>
      <c r="AB882" s="3449"/>
      <c r="AC882" s="3081"/>
      <c r="AD882" s="3168"/>
      <c r="AE882" s="3168"/>
      <c r="AF882" s="3181"/>
      <c r="AG882" s="3449"/>
      <c r="AH882" s="3347"/>
      <c r="AI882" s="3450"/>
      <c r="AJ882" s="3207"/>
      <c r="AK882" s="2581"/>
    </row>
    <row r="883" spans="2:37" s="2461" customFormat="1" ht="15" customHeight="1" x14ac:dyDescent="0.2">
      <c r="B883" s="2582"/>
      <c r="C883" s="2575"/>
      <c r="D883" s="2575"/>
      <c r="E883" s="2575"/>
      <c r="F883" s="2575"/>
      <c r="G883" s="2575"/>
      <c r="H883" s="2575"/>
      <c r="I883" s="2576"/>
      <c r="J883" s="2576"/>
      <c r="K883" s="2576"/>
      <c r="L883" s="2576"/>
      <c r="M883" s="2575"/>
      <c r="N883" s="2576"/>
      <c r="O883" s="2576"/>
      <c r="P883" s="2576"/>
      <c r="Q883" s="2576"/>
      <c r="R883" s="2576"/>
      <c r="S883" s="2575"/>
      <c r="T883" s="2574"/>
      <c r="U883" s="2574"/>
      <c r="V883" s="2574"/>
      <c r="W883" s="2574"/>
      <c r="X883" s="2574"/>
      <c r="Y883" s="2574"/>
      <c r="Z883" s="2574"/>
      <c r="AA883" s="2574"/>
      <c r="AB883" s="2574"/>
      <c r="AC883" s="2574"/>
      <c r="AD883" s="2574"/>
      <c r="AE883" s="2574"/>
      <c r="AF883" s="2574"/>
      <c r="AG883" s="2574"/>
      <c r="AH883" s="2574"/>
      <c r="AI883" s="2574"/>
      <c r="AJ883" s="2577"/>
      <c r="AK883" s="2581"/>
    </row>
    <row r="884" spans="2:37" s="2461" customFormat="1" ht="15" customHeight="1" x14ac:dyDescent="0.2">
      <c r="B884" s="3641" t="s">
        <v>5051</v>
      </c>
      <c r="C884" s="3642"/>
      <c r="D884" s="4579" t="s">
        <v>1882</v>
      </c>
      <c r="E884" s="4579"/>
      <c r="F884" s="4579"/>
      <c r="G884" s="4579"/>
      <c r="H884" s="4579"/>
      <c r="I884" s="2578"/>
      <c r="J884" s="2578"/>
      <c r="K884" s="2578"/>
      <c r="L884" s="2578"/>
      <c r="M884" s="2578"/>
      <c r="N884" s="2578"/>
      <c r="O884" s="2578"/>
      <c r="P884" s="2578"/>
      <c r="Q884" s="2578"/>
      <c r="R884" s="2578"/>
      <c r="S884" s="2578"/>
      <c r="T884" s="2574"/>
      <c r="U884" s="2574"/>
      <c r="V884" s="2574"/>
      <c r="W884" s="2574"/>
      <c r="X884" s="2574"/>
      <c r="Y884" s="2574"/>
      <c r="Z884" s="2574"/>
      <c r="AA884" s="2574"/>
      <c r="AB884" s="2574"/>
      <c r="AC884" s="2574"/>
      <c r="AD884" s="2574"/>
      <c r="AE884" s="2574"/>
      <c r="AF884" s="2574"/>
      <c r="AG884" s="2574"/>
      <c r="AH884" s="2574"/>
      <c r="AI884" s="2574"/>
      <c r="AJ884" s="2577"/>
      <c r="AK884" s="2581"/>
    </row>
    <row r="885" spans="2:37" s="2461" customFormat="1" ht="15" customHeight="1" x14ac:dyDescent="0.2">
      <c r="B885" s="3641" t="s">
        <v>5052</v>
      </c>
      <c r="C885" s="3642"/>
      <c r="D885" s="4579" t="s">
        <v>10</v>
      </c>
      <c r="E885" s="4579"/>
      <c r="F885" s="4579"/>
      <c r="G885" s="4579"/>
      <c r="H885" s="2578"/>
      <c r="I885" s="2578"/>
      <c r="J885" s="2578"/>
      <c r="K885" s="2578"/>
      <c r="L885" s="2578"/>
      <c r="M885" s="2578"/>
      <c r="N885" s="2578"/>
      <c r="O885" s="2578"/>
      <c r="P885" s="2578"/>
      <c r="Q885" s="2578"/>
      <c r="R885" s="2578"/>
      <c r="S885" s="2578"/>
      <c r="T885" s="2574"/>
      <c r="U885" s="2574"/>
      <c r="V885" s="2574"/>
      <c r="W885" s="2574"/>
      <c r="X885" s="2574"/>
      <c r="Y885" s="2574"/>
      <c r="Z885" s="2574"/>
      <c r="AA885" s="2574"/>
      <c r="AB885" s="2574"/>
      <c r="AC885" s="2574"/>
      <c r="AD885" s="2574"/>
      <c r="AE885" s="2574"/>
      <c r="AF885" s="2574"/>
      <c r="AG885" s="2574"/>
      <c r="AH885" s="2574"/>
      <c r="AI885" s="2574"/>
      <c r="AJ885" s="2577"/>
      <c r="AK885" s="2581"/>
    </row>
    <row r="886" spans="2:37" s="2461" customFormat="1" ht="15" customHeight="1" thickBot="1" x14ac:dyDescent="0.25">
      <c r="B886" s="3645"/>
      <c r="C886" s="3646"/>
      <c r="D886" s="3647"/>
      <c r="E886" s="3647"/>
      <c r="F886" s="3647"/>
      <c r="G886" s="3647"/>
      <c r="H886" s="2583"/>
      <c r="I886" s="2583"/>
      <c r="J886" s="2583"/>
      <c r="K886" s="2583"/>
      <c r="L886" s="2583"/>
      <c r="M886" s="2583"/>
      <c r="N886" s="2583"/>
      <c r="O886" s="2583"/>
      <c r="P886" s="2583"/>
      <c r="Q886" s="2583"/>
      <c r="R886" s="2583"/>
      <c r="S886" s="2583"/>
      <c r="T886" s="2584"/>
      <c r="U886" s="2584"/>
      <c r="V886" s="2584"/>
      <c r="W886" s="2584"/>
      <c r="X886" s="2584"/>
      <c r="Y886" s="2584"/>
      <c r="Z886" s="2584"/>
      <c r="AA886" s="2584"/>
      <c r="AB886" s="2584"/>
      <c r="AC886" s="2584"/>
      <c r="AD886" s="2584"/>
      <c r="AE886" s="2584"/>
      <c r="AF886" s="2584"/>
      <c r="AG886" s="2584"/>
      <c r="AH886" s="2584"/>
      <c r="AI886" s="2584"/>
      <c r="AJ886" s="2585"/>
      <c r="AK886" s="2586"/>
    </row>
    <row r="887" spans="2:37" s="2461" customFormat="1" ht="15" customHeight="1" x14ac:dyDescent="0.3">
      <c r="B887" s="4587" t="str">
        <f>+B869</f>
        <v>.</v>
      </c>
      <c r="C887" s="4587"/>
      <c r="D887" s="3265"/>
      <c r="E887" s="3266"/>
      <c r="F887" s="3266"/>
      <c r="G887" s="3266"/>
      <c r="H887" s="3266"/>
      <c r="I887" s="2889"/>
      <c r="J887" s="2889"/>
      <c r="K887" s="2889"/>
      <c r="L887" s="2889"/>
      <c r="M887" s="2889"/>
      <c r="N887" s="2889"/>
      <c r="O887" s="2889"/>
      <c r="P887" s="2889"/>
    </row>
    <row r="888" spans="2:37" s="2461" customFormat="1" ht="15" customHeight="1" thickBot="1" x14ac:dyDescent="0.35">
      <c r="C888" s="3265"/>
      <c r="D888" s="3265"/>
      <c r="E888" s="3266"/>
      <c r="F888" s="3266"/>
      <c r="G888" s="3266"/>
      <c r="H888" s="3266"/>
      <c r="I888" s="2889"/>
      <c r="J888" s="2889"/>
      <c r="K888" s="2889"/>
      <c r="L888" s="2889"/>
      <c r="M888" s="2889"/>
      <c r="N888" s="2889"/>
      <c r="O888" s="2889"/>
      <c r="P888" s="2889"/>
    </row>
    <row r="889" spans="2:37" s="2461" customFormat="1" ht="15" customHeight="1" x14ac:dyDescent="0.2">
      <c r="B889" s="3616" t="s">
        <v>5060</v>
      </c>
      <c r="C889" s="3617"/>
      <c r="D889" s="3617"/>
      <c r="E889" s="3617"/>
      <c r="F889" s="3617"/>
      <c r="G889" s="3617"/>
      <c r="H889" s="3617"/>
      <c r="I889" s="3617"/>
      <c r="J889" s="3617"/>
      <c r="K889" s="3617"/>
      <c r="L889" s="3617"/>
      <c r="M889" s="3617"/>
      <c r="N889" s="3617"/>
      <c r="O889" s="3617"/>
      <c r="P889" s="3617"/>
      <c r="Q889" s="3617"/>
      <c r="R889" s="3617"/>
      <c r="S889" s="3617"/>
      <c r="T889" s="3617"/>
      <c r="U889" s="3617"/>
      <c r="V889" s="3617"/>
      <c r="W889" s="3617"/>
      <c r="X889" s="3617"/>
      <c r="Y889" s="3617"/>
      <c r="Z889" s="3617"/>
      <c r="AA889" s="3617"/>
      <c r="AB889" s="3617"/>
      <c r="AC889" s="3617"/>
      <c r="AD889" s="3617"/>
      <c r="AE889" s="3617"/>
      <c r="AF889" s="3617"/>
      <c r="AG889" s="3617"/>
      <c r="AH889" s="3617"/>
      <c r="AI889" s="3617"/>
      <c r="AJ889" s="3617"/>
      <c r="AK889" s="3618"/>
    </row>
    <row r="890" spans="2:37" s="2461" customFormat="1" ht="15" customHeight="1" x14ac:dyDescent="0.2">
      <c r="B890" s="2579"/>
      <c r="C890" s="3417"/>
      <c r="D890" s="3417"/>
      <c r="E890" s="3417"/>
      <c r="F890" s="3417"/>
      <c r="G890" s="2580"/>
      <c r="H890" s="2580"/>
      <c r="I890" s="2580"/>
      <c r="J890" s="2580"/>
      <c r="K890" s="2580"/>
      <c r="L890" s="2580"/>
      <c r="M890" s="2580"/>
      <c r="N890" s="2580"/>
      <c r="O890" s="2580"/>
      <c r="P890" s="2580"/>
      <c r="Q890" s="2580"/>
      <c r="R890" s="2580"/>
      <c r="S890" s="2580"/>
      <c r="T890" s="2580"/>
      <c r="U890" s="2580"/>
      <c r="V890" s="2580"/>
      <c r="W890" s="2580"/>
      <c r="X890" s="2580"/>
      <c r="Y890" s="2580"/>
      <c r="Z890" s="2580"/>
      <c r="AA890" s="2580"/>
      <c r="AB890" s="2580"/>
      <c r="AC890" s="2580"/>
      <c r="AD890" s="2580"/>
      <c r="AE890" s="2580"/>
      <c r="AF890" s="2580"/>
      <c r="AG890" s="2580"/>
      <c r="AH890" s="2580"/>
      <c r="AI890" s="2580"/>
      <c r="AJ890" s="2580"/>
      <c r="AK890" s="2581"/>
    </row>
    <row r="891" spans="2:37" s="2461" customFormat="1" ht="15" customHeight="1" x14ac:dyDescent="0.2">
      <c r="B891" s="2579" t="s">
        <v>5047</v>
      </c>
      <c r="C891" s="3417"/>
      <c r="D891" s="3619" t="s">
        <v>6351</v>
      </c>
      <c r="E891" s="3619"/>
      <c r="F891" s="3619"/>
      <c r="G891" s="2580"/>
      <c r="H891" s="2580"/>
      <c r="I891" s="2580"/>
      <c r="J891" s="2580"/>
      <c r="K891" s="2580"/>
      <c r="L891" s="2580"/>
      <c r="M891" s="2580"/>
      <c r="N891" s="2580"/>
      <c r="O891" s="2580"/>
      <c r="P891" s="2580"/>
      <c r="Q891" s="2580"/>
      <c r="R891" s="2580"/>
      <c r="S891" s="2580"/>
      <c r="T891" s="2580"/>
      <c r="U891" s="2580"/>
      <c r="V891" s="2580"/>
      <c r="W891" s="2580"/>
      <c r="X891" s="2580"/>
      <c r="Y891" s="2580"/>
      <c r="Z891" s="2580"/>
      <c r="AA891" s="2580"/>
      <c r="AB891" s="2580"/>
      <c r="AC891" s="2580"/>
      <c r="AD891" s="2580"/>
      <c r="AE891" s="2580"/>
      <c r="AF891" s="2580"/>
      <c r="AG891" s="2580"/>
      <c r="AH891" s="2580"/>
      <c r="AI891" s="2580"/>
      <c r="AJ891" s="2580"/>
      <c r="AK891" s="2581"/>
    </row>
    <row r="892" spans="2:37" s="2461" customFormat="1" ht="15" customHeight="1" thickBot="1" x14ac:dyDescent="0.25">
      <c r="B892" s="3620" t="s">
        <v>5061</v>
      </c>
      <c r="C892" s="3621"/>
      <c r="D892" s="3622">
        <v>41593</v>
      </c>
      <c r="E892" s="3622"/>
      <c r="F892" s="3422"/>
      <c r="G892" s="2580"/>
      <c r="H892" s="2580"/>
      <c r="I892" s="2580"/>
      <c r="J892" s="2580"/>
      <c r="K892" s="2580"/>
      <c r="L892" s="2580"/>
      <c r="M892" s="2580"/>
      <c r="N892" s="2580"/>
      <c r="O892" s="2580"/>
      <c r="P892" s="2580"/>
      <c r="Q892" s="2580"/>
      <c r="R892" s="2580"/>
      <c r="S892" s="2580"/>
      <c r="T892" s="2580"/>
      <c r="U892" s="2580"/>
      <c r="V892" s="2580"/>
      <c r="W892" s="2580"/>
      <c r="X892" s="2580"/>
      <c r="Y892" s="2580"/>
      <c r="Z892" s="2580"/>
      <c r="AA892" s="2580"/>
      <c r="AB892" s="2580"/>
      <c r="AC892" s="2580"/>
      <c r="AD892" s="2580"/>
      <c r="AE892" s="2580"/>
      <c r="AF892" s="2580"/>
      <c r="AG892" s="2580"/>
      <c r="AH892" s="2580"/>
      <c r="AI892" s="2580"/>
      <c r="AJ892" s="2580"/>
      <c r="AK892" s="2581"/>
    </row>
    <row r="893" spans="2:37" s="2461" customFormat="1" ht="112.5" customHeight="1" thickBot="1" x14ac:dyDescent="0.25">
      <c r="B893" s="3633" t="s">
        <v>5062</v>
      </c>
      <c r="C893" s="3677"/>
      <c r="D893" s="4605" t="s">
        <v>6352</v>
      </c>
      <c r="E893" s="4606"/>
      <c r="F893" s="4606"/>
      <c r="G893" s="4606"/>
      <c r="H893" s="4606"/>
      <c r="I893" s="4606"/>
      <c r="J893" s="4606"/>
      <c r="K893" s="4606"/>
      <c r="L893" s="4606"/>
      <c r="M893" s="4606"/>
      <c r="N893" s="4606"/>
      <c r="O893" s="4606"/>
      <c r="P893" s="4606"/>
      <c r="Q893" s="4607"/>
      <c r="R893" s="2580"/>
      <c r="S893" s="2580"/>
      <c r="T893" s="2580"/>
      <c r="U893" s="2580"/>
      <c r="V893" s="2580"/>
      <c r="W893" s="2580"/>
      <c r="X893" s="2580"/>
      <c r="Y893" s="2580"/>
      <c r="Z893" s="2580"/>
      <c r="AA893" s="2580"/>
      <c r="AB893" s="2580"/>
      <c r="AC893" s="2580"/>
      <c r="AD893" s="2580"/>
      <c r="AE893" s="2580"/>
      <c r="AF893" s="2580"/>
      <c r="AG893" s="2580"/>
      <c r="AH893" s="2580"/>
      <c r="AI893" s="2580"/>
      <c r="AJ893" s="2580"/>
      <c r="AK893" s="2581"/>
    </row>
    <row r="894" spans="2:37" s="2461" customFormat="1" ht="15" customHeight="1" thickBot="1" x14ac:dyDescent="0.25">
      <c r="B894" s="3635"/>
      <c r="C894" s="3626"/>
      <c r="D894" s="3626"/>
      <c r="E894" s="3626"/>
      <c r="F894" s="3626"/>
      <c r="G894" s="3626"/>
      <c r="H894" s="3626"/>
      <c r="I894" s="3626"/>
      <c r="J894" s="3626"/>
      <c r="K894" s="3626"/>
      <c r="L894" s="3626"/>
      <c r="M894" s="3626"/>
      <c r="N894" s="3626"/>
      <c r="O894" s="3626"/>
      <c r="P894" s="3626"/>
      <c r="Q894" s="3626"/>
      <c r="R894" s="2580"/>
      <c r="S894" s="2580"/>
      <c r="T894" s="2580"/>
      <c r="U894" s="2580"/>
      <c r="V894" s="2580"/>
      <c r="W894" s="2580"/>
      <c r="X894" s="2580"/>
      <c r="Y894" s="2580"/>
      <c r="Z894" s="2580"/>
      <c r="AA894" s="2580"/>
      <c r="AB894" s="2580"/>
      <c r="AC894" s="2580"/>
      <c r="AD894" s="2580"/>
      <c r="AE894" s="2580"/>
      <c r="AF894" s="2580"/>
      <c r="AG894" s="2580"/>
      <c r="AH894" s="2580"/>
      <c r="AI894" s="2580"/>
      <c r="AJ894" s="2580"/>
      <c r="AK894" s="2581"/>
    </row>
    <row r="895" spans="2:37" s="2461" customFormat="1" ht="15" customHeight="1" thickBot="1" x14ac:dyDescent="0.25">
      <c r="B895" s="3416"/>
      <c r="C895" s="3417"/>
      <c r="D895" s="3417"/>
      <c r="E895" s="3417"/>
      <c r="F895" s="3421"/>
      <c r="G895" s="3421"/>
      <c r="H895" s="3421"/>
      <c r="I895" s="3421"/>
      <c r="J895" s="3421"/>
      <c r="K895" s="3421"/>
      <c r="L895" s="3421"/>
      <c r="M895" s="3421"/>
      <c r="N895" s="3421"/>
      <c r="O895" s="3421"/>
      <c r="P895" s="3421"/>
      <c r="Q895" s="3421"/>
      <c r="R895" s="2580"/>
      <c r="S895" s="2580"/>
      <c r="T895" s="2580"/>
      <c r="U895" s="2580"/>
      <c r="V895" s="2580"/>
      <c r="W895" s="2580"/>
      <c r="X895" s="2580"/>
      <c r="Y895" s="2580"/>
      <c r="Z895" s="2580"/>
      <c r="AA895" s="2580"/>
      <c r="AB895" s="2580"/>
      <c r="AC895" s="2580"/>
      <c r="AD895" s="2580"/>
      <c r="AE895" s="2580"/>
      <c r="AF895" s="2580"/>
      <c r="AG895" s="2580"/>
      <c r="AH895" s="2580"/>
      <c r="AI895" s="2580"/>
      <c r="AJ895" s="2580"/>
      <c r="AK895" s="2581"/>
    </row>
    <row r="896" spans="2:37" s="2461" customFormat="1" ht="15" customHeight="1" thickBot="1" x14ac:dyDescent="0.25">
      <c r="B896" s="3627" t="s">
        <v>5063</v>
      </c>
      <c r="C896" s="3627"/>
      <c r="D896" s="3627" t="s">
        <v>5053</v>
      </c>
      <c r="E896" s="3627" t="s">
        <v>5064</v>
      </c>
      <c r="F896" s="3629" t="s">
        <v>224</v>
      </c>
      <c r="G896" s="3629"/>
      <c r="H896" s="3629"/>
      <c r="I896" s="3629"/>
      <c r="J896" s="3629"/>
      <c r="K896" s="3629"/>
      <c r="L896" s="3629"/>
      <c r="M896" s="3629"/>
      <c r="N896" s="3629"/>
      <c r="O896" s="3629"/>
      <c r="P896" s="3629"/>
      <c r="Q896" s="3629"/>
      <c r="R896" s="3629"/>
      <c r="S896" s="3629" t="s">
        <v>340</v>
      </c>
      <c r="T896" s="3629"/>
      <c r="U896" s="3629"/>
      <c r="V896" s="3629"/>
      <c r="W896" s="3629"/>
      <c r="X896" s="3629"/>
      <c r="Y896" s="3629"/>
      <c r="Z896" s="3629"/>
      <c r="AA896" s="3629"/>
      <c r="AB896" s="3629"/>
      <c r="AC896" s="3629"/>
      <c r="AD896" s="3629" t="s">
        <v>225</v>
      </c>
      <c r="AE896" s="3629"/>
      <c r="AF896" s="3629"/>
      <c r="AG896" s="3629"/>
      <c r="AH896" s="3630" t="s">
        <v>5048</v>
      </c>
      <c r="AI896" s="3630"/>
      <c r="AJ896" s="3630"/>
      <c r="AK896" s="2581"/>
    </row>
    <row r="897" spans="2:37" s="2461" customFormat="1" ht="15" customHeight="1" thickBot="1" x14ac:dyDescent="0.25">
      <c r="B897" s="3628"/>
      <c r="C897" s="3628"/>
      <c r="D897" s="3628"/>
      <c r="E897" s="3628"/>
      <c r="F897" s="3628" t="s">
        <v>5065</v>
      </c>
      <c r="G897" s="3628" t="s">
        <v>5066</v>
      </c>
      <c r="H897" s="3627" t="s">
        <v>5067</v>
      </c>
      <c r="I897" s="3631" t="s">
        <v>5068</v>
      </c>
      <c r="J897" s="3631" t="s">
        <v>5069</v>
      </c>
      <c r="K897" s="3632" t="s">
        <v>5070</v>
      </c>
      <c r="L897" s="3632" t="s">
        <v>5071</v>
      </c>
      <c r="M897" s="3631" t="s">
        <v>5072</v>
      </c>
      <c r="N897" s="3631"/>
      <c r="O897" s="3632" t="s">
        <v>5073</v>
      </c>
      <c r="P897" s="3632" t="s">
        <v>5074</v>
      </c>
      <c r="Q897" s="3632" t="s">
        <v>5075</v>
      </c>
      <c r="R897" s="3632" t="s">
        <v>5076</v>
      </c>
      <c r="S897" s="3627" t="s">
        <v>5077</v>
      </c>
      <c r="T897" s="3627" t="s">
        <v>5078</v>
      </c>
      <c r="U897" s="3627" t="s">
        <v>5079</v>
      </c>
      <c r="V897" s="3627" t="s">
        <v>5080</v>
      </c>
      <c r="W897" s="3627" t="s">
        <v>5081</v>
      </c>
      <c r="X897" s="3627" t="s">
        <v>5082</v>
      </c>
      <c r="Y897" s="3627" t="s">
        <v>5083</v>
      </c>
      <c r="Z897" s="3627" t="s">
        <v>5084</v>
      </c>
      <c r="AA897" s="3627" t="s">
        <v>5085</v>
      </c>
      <c r="AB897" s="3631" t="s">
        <v>5086</v>
      </c>
      <c r="AC897" s="3631" t="s">
        <v>5087</v>
      </c>
      <c r="AD897" s="3627" t="s">
        <v>5088</v>
      </c>
      <c r="AE897" s="3627" t="s">
        <v>5089</v>
      </c>
      <c r="AF897" s="3627" t="s">
        <v>5090</v>
      </c>
      <c r="AG897" s="3627" t="s">
        <v>5091</v>
      </c>
      <c r="AH897" s="3627" t="s">
        <v>1162</v>
      </c>
      <c r="AI897" s="3627" t="s">
        <v>5049</v>
      </c>
      <c r="AJ897" s="3627" t="s">
        <v>5050</v>
      </c>
      <c r="AK897" s="2581"/>
    </row>
    <row r="898" spans="2:37" s="2461" customFormat="1" ht="15" customHeight="1" thickBot="1" x14ac:dyDescent="0.25">
      <c r="B898" s="3628"/>
      <c r="C898" s="3628"/>
      <c r="D898" s="3628"/>
      <c r="E898" s="3628"/>
      <c r="F898" s="3628"/>
      <c r="G898" s="3628"/>
      <c r="H898" s="3628"/>
      <c r="I898" s="3632"/>
      <c r="J898" s="3632"/>
      <c r="K898" s="3632"/>
      <c r="L898" s="3632"/>
      <c r="M898" s="3418" t="s">
        <v>5092</v>
      </c>
      <c r="N898" s="3419" t="s">
        <v>2809</v>
      </c>
      <c r="O898" s="3632"/>
      <c r="P898" s="3632"/>
      <c r="Q898" s="3632"/>
      <c r="R898" s="3632"/>
      <c r="S898" s="3628"/>
      <c r="T898" s="3628"/>
      <c r="U898" s="3628"/>
      <c r="V898" s="3628"/>
      <c r="W898" s="3628"/>
      <c r="X898" s="3628"/>
      <c r="Y898" s="3628"/>
      <c r="Z898" s="3628"/>
      <c r="AA898" s="3628"/>
      <c r="AB898" s="3632"/>
      <c r="AC898" s="3632"/>
      <c r="AD898" s="3628"/>
      <c r="AE898" s="3628"/>
      <c r="AF898" s="3628"/>
      <c r="AG898" s="3628"/>
      <c r="AH898" s="3628"/>
      <c r="AI898" s="3628"/>
      <c r="AJ898" s="3628"/>
      <c r="AK898" s="2581"/>
    </row>
    <row r="899" spans="2:37" s="2461" customFormat="1" ht="15" customHeight="1" x14ac:dyDescent="0.2">
      <c r="B899" s="4597"/>
      <c r="C899" s="4598"/>
      <c r="D899" s="3353"/>
      <c r="E899" s="3354"/>
      <c r="F899" s="3354"/>
      <c r="G899" s="3355"/>
      <c r="H899" s="3356"/>
      <c r="I899" s="3356"/>
      <c r="J899" s="3356"/>
      <c r="K899" s="3355"/>
      <c r="L899" s="3355"/>
      <c r="M899" s="3353"/>
      <c r="N899" s="3357"/>
      <c r="O899" s="3355"/>
      <c r="P899" s="3355"/>
      <c r="Q899" s="3355"/>
      <c r="R899" s="3355"/>
      <c r="S899" s="3334"/>
      <c r="T899" s="3355"/>
      <c r="U899" s="3358"/>
      <c r="V899" s="3358"/>
      <c r="W899" s="3355"/>
      <c r="X899" s="3355"/>
      <c r="Y899" s="3358"/>
      <c r="Z899" s="3358"/>
      <c r="AA899" s="3358"/>
      <c r="AB899" s="3355"/>
      <c r="AC899" s="3355"/>
      <c r="AD899" s="3354"/>
      <c r="AE899" s="3359"/>
      <c r="AF899" s="3360"/>
      <c r="AG899" s="3355"/>
      <c r="AH899" s="3361"/>
      <c r="AI899" s="3361"/>
      <c r="AJ899" s="3335"/>
      <c r="AK899" s="2581"/>
    </row>
    <row r="900" spans="2:37" s="2461" customFormat="1" ht="15" customHeight="1" x14ac:dyDescent="0.2">
      <c r="B900" s="4599"/>
      <c r="C900" s="4600"/>
      <c r="D900" s="3362"/>
      <c r="E900" s="3363"/>
      <c r="F900" s="3363"/>
      <c r="G900" s="3364"/>
      <c r="H900" s="3365"/>
      <c r="I900" s="3365"/>
      <c r="J900" s="3365"/>
      <c r="K900" s="3364"/>
      <c r="L900" s="3364"/>
      <c r="M900" s="3362"/>
      <c r="N900" s="3366"/>
      <c r="O900" s="3364"/>
      <c r="P900" s="3364"/>
      <c r="Q900" s="3364"/>
      <c r="R900" s="3364"/>
      <c r="S900" s="3341"/>
      <c r="T900" s="3364"/>
      <c r="U900" s="3367"/>
      <c r="V900" s="3367"/>
      <c r="W900" s="3364"/>
      <c r="X900" s="3364"/>
      <c r="Y900" s="3367"/>
      <c r="Z900" s="3367"/>
      <c r="AA900" s="3367"/>
      <c r="AB900" s="3364"/>
      <c r="AC900" s="3364"/>
      <c r="AD900" s="3363"/>
      <c r="AE900" s="3368"/>
      <c r="AF900" s="3369"/>
      <c r="AG900" s="3364"/>
      <c r="AH900" s="3370"/>
      <c r="AI900" s="3370"/>
      <c r="AJ900" s="3346"/>
      <c r="AK900" s="2581"/>
    </row>
    <row r="901" spans="2:37" s="2461" customFormat="1" ht="15" customHeight="1" x14ac:dyDescent="0.2">
      <c r="B901" s="4599"/>
      <c r="C901" s="4600"/>
      <c r="D901" s="3362"/>
      <c r="E901" s="3363"/>
      <c r="F901" s="3363"/>
      <c r="G901" s="3364"/>
      <c r="H901" s="3365"/>
      <c r="I901" s="3365"/>
      <c r="J901" s="3365"/>
      <c r="K901" s="3364"/>
      <c r="L901" s="3364"/>
      <c r="M901" s="3362"/>
      <c r="N901" s="3366"/>
      <c r="O901" s="3364"/>
      <c r="P901" s="3364"/>
      <c r="Q901" s="3364"/>
      <c r="R901" s="3364"/>
      <c r="S901" s="3341"/>
      <c r="T901" s="3364"/>
      <c r="U901" s="3367"/>
      <c r="V901" s="3367"/>
      <c r="W901" s="3364"/>
      <c r="X901" s="3364"/>
      <c r="Y901" s="3367"/>
      <c r="Z901" s="3367"/>
      <c r="AA901" s="3367"/>
      <c r="AB901" s="3364"/>
      <c r="AC901" s="3364"/>
      <c r="AD901" s="3363"/>
      <c r="AE901" s="3368"/>
      <c r="AF901" s="3369"/>
      <c r="AG901" s="3364"/>
      <c r="AH901" s="3370"/>
      <c r="AI901" s="3370"/>
      <c r="AJ901" s="3346"/>
      <c r="AK901" s="2581"/>
    </row>
    <row r="902" spans="2:37" s="2461" customFormat="1" ht="15" customHeight="1" thickBot="1" x14ac:dyDescent="0.25">
      <c r="B902" s="4601"/>
      <c r="C902" s="4602"/>
      <c r="D902" s="3080"/>
      <c r="E902" s="3081"/>
      <c r="F902" s="3081"/>
      <c r="G902" s="3349"/>
      <c r="H902" s="3350"/>
      <c r="I902" s="3350"/>
      <c r="J902" s="3321"/>
      <c r="K902" s="3349"/>
      <c r="L902" s="3349"/>
      <c r="M902" s="3347"/>
      <c r="N902" s="3351"/>
      <c r="O902" s="3349"/>
      <c r="P902" s="3349"/>
      <c r="Q902" s="3349"/>
      <c r="R902" s="3349"/>
      <c r="S902" s="3333"/>
      <c r="T902" s="3349"/>
      <c r="U902" s="3352"/>
      <c r="V902" s="3352"/>
      <c r="W902" s="3349"/>
      <c r="X902" s="3349"/>
      <c r="Y902" s="3352"/>
      <c r="Z902" s="3352"/>
      <c r="AA902" s="3352"/>
      <c r="AB902" s="3349"/>
      <c r="AC902" s="3349"/>
      <c r="AD902" s="3348"/>
      <c r="AE902" s="3329"/>
      <c r="AF902" s="3330"/>
      <c r="AG902" s="3330"/>
      <c r="AH902" s="3331"/>
      <c r="AI902" s="3331"/>
      <c r="AJ902" s="3332"/>
      <c r="AK902" s="2581"/>
    </row>
    <row r="903" spans="2:37" s="2461" customFormat="1" ht="15" customHeight="1" x14ac:dyDescent="0.2">
      <c r="B903" s="2582"/>
      <c r="C903" s="2575"/>
      <c r="D903" s="2575"/>
      <c r="E903" s="2575"/>
      <c r="F903" s="2575"/>
      <c r="G903" s="2575"/>
      <c r="H903" s="2575"/>
      <c r="I903" s="2576"/>
      <c r="J903" s="2576"/>
      <c r="K903" s="2576"/>
      <c r="L903" s="2576"/>
      <c r="M903" s="2575"/>
      <c r="N903" s="2576"/>
      <c r="O903" s="2576"/>
      <c r="P903" s="2576"/>
      <c r="Q903" s="2576"/>
      <c r="R903" s="2576"/>
      <c r="S903" s="2575"/>
      <c r="T903" s="2574"/>
      <c r="U903" s="2574"/>
      <c r="V903" s="2574"/>
      <c r="W903" s="2574"/>
      <c r="X903" s="2574"/>
      <c r="Y903" s="2574"/>
      <c r="Z903" s="2574"/>
      <c r="AA903" s="2574"/>
      <c r="AB903" s="2574"/>
      <c r="AC903" s="2574"/>
      <c r="AD903" s="2574"/>
      <c r="AE903" s="2574"/>
      <c r="AF903" s="2574"/>
      <c r="AG903" s="2574"/>
      <c r="AH903" s="2574"/>
      <c r="AI903" s="2574"/>
      <c r="AJ903" s="2577"/>
      <c r="AK903" s="2581"/>
    </row>
    <row r="904" spans="2:37" s="2461" customFormat="1" ht="15" customHeight="1" x14ac:dyDescent="0.2">
      <c r="B904" s="3641" t="s">
        <v>5051</v>
      </c>
      <c r="C904" s="3642"/>
      <c r="D904" s="4579" t="s">
        <v>1882</v>
      </c>
      <c r="E904" s="4579"/>
      <c r="F904" s="4579"/>
      <c r="G904" s="4579"/>
      <c r="H904" s="4579"/>
      <c r="I904" s="2578"/>
      <c r="J904" s="2578"/>
      <c r="K904" s="2578"/>
      <c r="L904" s="2578"/>
      <c r="M904" s="2578"/>
      <c r="N904" s="2578"/>
      <c r="O904" s="2578"/>
      <c r="P904" s="2578"/>
      <c r="Q904" s="2578"/>
      <c r="R904" s="2578"/>
      <c r="S904" s="2578"/>
      <c r="T904" s="2574"/>
      <c r="U904" s="2574"/>
      <c r="V904" s="2574"/>
      <c r="W904" s="2574"/>
      <c r="X904" s="2574"/>
      <c r="Y904" s="2574"/>
      <c r="Z904" s="2574"/>
      <c r="AA904" s="2574"/>
      <c r="AB904" s="2574"/>
      <c r="AC904" s="2574"/>
      <c r="AD904" s="2574"/>
      <c r="AE904" s="2574"/>
      <c r="AF904" s="2574"/>
      <c r="AG904" s="2574"/>
      <c r="AH904" s="2574"/>
      <c r="AI904" s="2574"/>
      <c r="AJ904" s="2577"/>
      <c r="AK904" s="2581"/>
    </row>
    <row r="905" spans="2:37" s="2461" customFormat="1" ht="15" customHeight="1" x14ac:dyDescent="0.2">
      <c r="B905" s="3641" t="s">
        <v>5052</v>
      </c>
      <c r="C905" s="3642"/>
      <c r="D905" s="4579" t="s">
        <v>1882</v>
      </c>
      <c r="E905" s="4579"/>
      <c r="F905" s="4579"/>
      <c r="G905" s="4579"/>
      <c r="H905" s="2578"/>
      <c r="I905" s="2578"/>
      <c r="J905" s="2578"/>
      <c r="K905" s="2578"/>
      <c r="L905" s="2578"/>
      <c r="M905" s="2578"/>
      <c r="N905" s="2578"/>
      <c r="O905" s="2578"/>
      <c r="P905" s="2578"/>
      <c r="Q905" s="2578"/>
      <c r="R905" s="2578"/>
      <c r="S905" s="2578"/>
      <c r="T905" s="2574"/>
      <c r="U905" s="2574"/>
      <c r="V905" s="2574"/>
      <c r="W905" s="2574"/>
      <c r="X905" s="2574"/>
      <c r="Y905" s="2574"/>
      <c r="Z905" s="2574"/>
      <c r="AA905" s="2574"/>
      <c r="AB905" s="2574"/>
      <c r="AC905" s="2574"/>
      <c r="AD905" s="2574"/>
      <c r="AE905" s="2574"/>
      <c r="AF905" s="2574"/>
      <c r="AG905" s="2574"/>
      <c r="AH905" s="2574"/>
      <c r="AI905" s="2574"/>
      <c r="AJ905" s="2577"/>
      <c r="AK905" s="2581"/>
    </row>
    <row r="906" spans="2:37" s="2461" customFormat="1" ht="15" customHeight="1" thickBot="1" x14ac:dyDescent="0.25">
      <c r="B906" s="3645"/>
      <c r="C906" s="3646"/>
      <c r="D906" s="3647"/>
      <c r="E906" s="3647"/>
      <c r="F906" s="3647"/>
      <c r="G906" s="3647"/>
      <c r="H906" s="2583"/>
      <c r="I906" s="2583"/>
      <c r="J906" s="2583"/>
      <c r="K906" s="2583"/>
      <c r="L906" s="2583"/>
      <c r="M906" s="2583"/>
      <c r="N906" s="2583"/>
      <c r="O906" s="2583"/>
      <c r="P906" s="2583"/>
      <c r="Q906" s="2583"/>
      <c r="R906" s="2583"/>
      <c r="S906" s="2583"/>
      <c r="T906" s="2584"/>
      <c r="U906" s="2584"/>
      <c r="V906" s="2584"/>
      <c r="W906" s="2584"/>
      <c r="X906" s="2584"/>
      <c r="Y906" s="2584"/>
      <c r="Z906" s="2584"/>
      <c r="AA906" s="2584"/>
      <c r="AB906" s="2584"/>
      <c r="AC906" s="2584"/>
      <c r="AD906" s="2584"/>
      <c r="AE906" s="2584"/>
      <c r="AF906" s="2584"/>
      <c r="AG906" s="2584"/>
      <c r="AH906" s="2584"/>
      <c r="AI906" s="2584"/>
      <c r="AJ906" s="2585"/>
      <c r="AK906" s="2586"/>
    </row>
    <row r="907" spans="2:37" s="2461" customFormat="1" ht="15" customHeight="1" x14ac:dyDescent="0.3">
      <c r="B907" s="4587" t="str">
        <f>+B887</f>
        <v>.</v>
      </c>
      <c r="C907" s="4587"/>
      <c r="D907" s="3265"/>
      <c r="E907" s="3266"/>
      <c r="F907" s="3266"/>
      <c r="G907" s="3266"/>
      <c r="H907" s="3266"/>
      <c r="I907" s="2889"/>
      <c r="J907" s="2889"/>
      <c r="K907" s="2889"/>
      <c r="L907" s="2889"/>
      <c r="M907" s="2889"/>
      <c r="N907" s="2889"/>
      <c r="O907" s="2889"/>
      <c r="P907" s="2889"/>
    </row>
    <row r="908" spans="2:37" s="2461" customFormat="1" ht="15" customHeight="1" thickBot="1" x14ac:dyDescent="0.35">
      <c r="C908" s="3265"/>
      <c r="D908" s="3265"/>
      <c r="E908" s="3266"/>
      <c r="F908" s="3266"/>
      <c r="G908" s="3266"/>
      <c r="H908" s="3266"/>
      <c r="I908" s="2889"/>
      <c r="J908" s="2889"/>
      <c r="K908" s="2889"/>
      <c r="L908" s="2889"/>
      <c r="M908" s="2889"/>
      <c r="N908" s="2889"/>
      <c r="O908" s="2889"/>
      <c r="P908" s="2889"/>
    </row>
    <row r="909" spans="2:37" s="2461" customFormat="1" ht="15" customHeight="1" x14ac:dyDescent="0.2">
      <c r="B909" s="3616" t="s">
        <v>5060</v>
      </c>
      <c r="C909" s="3617"/>
      <c r="D909" s="3617"/>
      <c r="E909" s="3617"/>
      <c r="F909" s="3617"/>
      <c r="G909" s="3617"/>
      <c r="H909" s="3617"/>
      <c r="I909" s="3617"/>
      <c r="J909" s="3617"/>
      <c r="K909" s="3617"/>
      <c r="L909" s="3617"/>
      <c r="M909" s="3617"/>
      <c r="N909" s="3617"/>
      <c r="O909" s="3617"/>
      <c r="P909" s="3617"/>
      <c r="Q909" s="3617"/>
      <c r="R909" s="3617"/>
      <c r="S909" s="3617"/>
      <c r="T909" s="3617"/>
      <c r="U909" s="3617"/>
      <c r="V909" s="3617"/>
      <c r="W909" s="3617"/>
      <c r="X909" s="3617"/>
      <c r="Y909" s="3617"/>
      <c r="Z909" s="3617"/>
      <c r="AA909" s="3617"/>
      <c r="AB909" s="3617"/>
      <c r="AC909" s="3617"/>
      <c r="AD909" s="3617"/>
      <c r="AE909" s="3617"/>
      <c r="AF909" s="3617"/>
      <c r="AG909" s="3617"/>
      <c r="AH909" s="3617"/>
      <c r="AI909" s="3617"/>
      <c r="AJ909" s="3617"/>
      <c r="AK909" s="3618"/>
    </row>
    <row r="910" spans="2:37" s="2461" customFormat="1" ht="15" customHeight="1" x14ac:dyDescent="0.2">
      <c r="B910" s="2579"/>
      <c r="C910" s="3417"/>
      <c r="D910" s="3417"/>
      <c r="E910" s="3417"/>
      <c r="F910" s="3417"/>
      <c r="G910" s="2580"/>
      <c r="H910" s="2580"/>
      <c r="I910" s="2580"/>
      <c r="J910" s="2580"/>
      <c r="K910" s="2580"/>
      <c r="L910" s="2580"/>
      <c r="M910" s="2580"/>
      <c r="N910" s="2580"/>
      <c r="O910" s="2580"/>
      <c r="P910" s="2580"/>
      <c r="Q910" s="2580"/>
      <c r="R910" s="2580"/>
      <c r="S910" s="2580"/>
      <c r="T910" s="2580"/>
      <c r="U910" s="2580"/>
      <c r="V910" s="2580"/>
      <c r="W910" s="2580"/>
      <c r="X910" s="2580"/>
      <c r="Y910" s="2580"/>
      <c r="Z910" s="2580"/>
      <c r="AA910" s="2580"/>
      <c r="AB910" s="2580"/>
      <c r="AC910" s="2580"/>
      <c r="AD910" s="2580"/>
      <c r="AE910" s="2580"/>
      <c r="AF910" s="2580"/>
      <c r="AG910" s="2580"/>
      <c r="AH910" s="2580"/>
      <c r="AI910" s="2580"/>
      <c r="AJ910" s="2580"/>
      <c r="AK910" s="2581"/>
    </row>
    <row r="911" spans="2:37" s="2461" customFormat="1" ht="15" customHeight="1" x14ac:dyDescent="0.2">
      <c r="B911" s="2579" t="s">
        <v>5047</v>
      </c>
      <c r="C911" s="3417"/>
      <c r="D911" s="3619" t="s">
        <v>6348</v>
      </c>
      <c r="E911" s="3619"/>
      <c r="F911" s="3619"/>
      <c r="G911" s="2580"/>
      <c r="H911" s="2580"/>
      <c r="I911" s="2580"/>
      <c r="J911" s="2580"/>
      <c r="K911" s="2580"/>
      <c r="L911" s="2580"/>
      <c r="M911" s="2580"/>
      <c r="N911" s="2580"/>
      <c r="O911" s="2580"/>
      <c r="P911" s="2580"/>
      <c r="Q911" s="2580"/>
      <c r="R911" s="2580"/>
      <c r="S911" s="2580"/>
      <c r="T911" s="2580"/>
      <c r="U911" s="2580"/>
      <c r="V911" s="2580"/>
      <c r="W911" s="2580"/>
      <c r="X911" s="2580"/>
      <c r="Y911" s="2580"/>
      <c r="Z911" s="2580"/>
      <c r="AA911" s="2580"/>
      <c r="AB911" s="2580"/>
      <c r="AC911" s="2580"/>
      <c r="AD911" s="2580"/>
      <c r="AE911" s="2580"/>
      <c r="AF911" s="2580"/>
      <c r="AG911" s="2580"/>
      <c r="AH911" s="2580"/>
      <c r="AI911" s="2580"/>
      <c r="AJ911" s="2580"/>
      <c r="AK911" s="2581"/>
    </row>
    <row r="912" spans="2:37" s="2461" customFormat="1" ht="15" customHeight="1" thickBot="1" x14ac:dyDescent="0.25">
      <c r="B912" s="3620" t="s">
        <v>5061</v>
      </c>
      <c r="C912" s="3621"/>
      <c r="D912" s="3622">
        <v>41586</v>
      </c>
      <c r="E912" s="3622"/>
      <c r="F912" s="3422"/>
      <c r="G912" s="2580"/>
      <c r="H912" s="2580"/>
      <c r="I912" s="2580"/>
      <c r="J912" s="2580"/>
      <c r="K912" s="2580"/>
      <c r="L912" s="2580"/>
      <c r="M912" s="2580"/>
      <c r="N912" s="2580"/>
      <c r="O912" s="2580"/>
      <c r="P912" s="2580"/>
      <c r="Q912" s="2580"/>
      <c r="R912" s="2580"/>
      <c r="S912" s="2580"/>
      <c r="T912" s="2580"/>
      <c r="U912" s="2580"/>
      <c r="V912" s="2580"/>
      <c r="W912" s="2580"/>
      <c r="X912" s="2580"/>
      <c r="Y912" s="2580"/>
      <c r="Z912" s="2580"/>
      <c r="AA912" s="2580"/>
      <c r="AB912" s="2580"/>
      <c r="AC912" s="2580"/>
      <c r="AD912" s="2580"/>
      <c r="AE912" s="2580"/>
      <c r="AF912" s="2580"/>
      <c r="AG912" s="2580"/>
      <c r="AH912" s="2580"/>
      <c r="AI912" s="2580"/>
      <c r="AJ912" s="2580"/>
      <c r="AK912" s="2581"/>
    </row>
    <row r="913" spans="2:37" s="2461" customFormat="1" ht="112.5" customHeight="1" thickBot="1" x14ac:dyDescent="0.25">
      <c r="B913" s="3633" t="s">
        <v>5062</v>
      </c>
      <c r="C913" s="3677"/>
      <c r="D913" s="4582" t="s">
        <v>6349</v>
      </c>
      <c r="E913" s="4583"/>
      <c r="F913" s="4583"/>
      <c r="G913" s="4583"/>
      <c r="H913" s="4583"/>
      <c r="I913" s="4583"/>
      <c r="J913" s="4583"/>
      <c r="K913" s="4583"/>
      <c r="L913" s="4583"/>
      <c r="M913" s="4583"/>
      <c r="N913" s="4583"/>
      <c r="O913" s="4583"/>
      <c r="P913" s="4583"/>
      <c r="Q913" s="4584"/>
      <c r="R913" s="2580"/>
      <c r="S913" s="2580"/>
      <c r="T913" s="2580"/>
      <c r="U913" s="2580"/>
      <c r="V913" s="2580"/>
      <c r="W913" s="2580"/>
      <c r="X913" s="2580"/>
      <c r="Y913" s="2580"/>
      <c r="Z913" s="2580"/>
      <c r="AA913" s="2580"/>
      <c r="AB913" s="2580"/>
      <c r="AC913" s="2580"/>
      <c r="AD913" s="2580"/>
      <c r="AE913" s="2580"/>
      <c r="AF913" s="2580"/>
      <c r="AG913" s="2580"/>
      <c r="AH913" s="2580"/>
      <c r="AI913" s="2580"/>
      <c r="AJ913" s="2580"/>
      <c r="AK913" s="2581"/>
    </row>
    <row r="914" spans="2:37" s="2461" customFormat="1" ht="15" customHeight="1" thickBot="1" x14ac:dyDescent="0.25">
      <c r="B914" s="3635"/>
      <c r="C914" s="3626"/>
      <c r="D914" s="3626"/>
      <c r="E914" s="3626"/>
      <c r="F914" s="3626"/>
      <c r="G914" s="3626"/>
      <c r="H914" s="3626"/>
      <c r="I914" s="3626"/>
      <c r="J914" s="3626"/>
      <c r="K914" s="3626"/>
      <c r="L914" s="3626"/>
      <c r="M914" s="3626"/>
      <c r="N914" s="3626"/>
      <c r="O914" s="3626"/>
      <c r="P914" s="3626"/>
      <c r="Q914" s="3626"/>
      <c r="R914" s="2580"/>
      <c r="S914" s="2580"/>
      <c r="T914" s="2580"/>
      <c r="U914" s="2580"/>
      <c r="V914" s="2580"/>
      <c r="W914" s="2580"/>
      <c r="X914" s="2580"/>
      <c r="Y914" s="2580"/>
      <c r="Z914" s="2580"/>
      <c r="AA914" s="2580"/>
      <c r="AB914" s="2580"/>
      <c r="AC914" s="2580"/>
      <c r="AD914" s="2580"/>
      <c r="AE914" s="2580"/>
      <c r="AF914" s="2580"/>
      <c r="AG914" s="2580"/>
      <c r="AH914" s="2580"/>
      <c r="AI914" s="2580"/>
      <c r="AJ914" s="2580"/>
      <c r="AK914" s="2581"/>
    </row>
    <row r="915" spans="2:37" s="2461" customFormat="1" ht="15" customHeight="1" thickBot="1" x14ac:dyDescent="0.25">
      <c r="B915" s="3416"/>
      <c r="C915" s="3417"/>
      <c r="D915" s="3417"/>
      <c r="E915" s="3417"/>
      <c r="F915" s="3421"/>
      <c r="G915" s="3421"/>
      <c r="H915" s="3421"/>
      <c r="I915" s="3421"/>
      <c r="J915" s="3421"/>
      <c r="K915" s="3421"/>
      <c r="L915" s="3421"/>
      <c r="M915" s="3421"/>
      <c r="N915" s="3421"/>
      <c r="O915" s="3421"/>
      <c r="P915" s="3421"/>
      <c r="Q915" s="3421"/>
      <c r="R915" s="2580"/>
      <c r="S915" s="2580"/>
      <c r="T915" s="2580"/>
      <c r="U915" s="2580"/>
      <c r="V915" s="2580"/>
      <c r="W915" s="2580"/>
      <c r="X915" s="2580"/>
      <c r="Y915" s="2580"/>
      <c r="Z915" s="2580"/>
      <c r="AA915" s="2580"/>
      <c r="AB915" s="2580"/>
      <c r="AC915" s="2580"/>
      <c r="AD915" s="2580"/>
      <c r="AE915" s="2580"/>
      <c r="AF915" s="2580"/>
      <c r="AG915" s="2580"/>
      <c r="AH915" s="2580"/>
      <c r="AI915" s="2580"/>
      <c r="AJ915" s="2580"/>
      <c r="AK915" s="2581"/>
    </row>
    <row r="916" spans="2:37" s="2461" customFormat="1" ht="15" customHeight="1" thickBot="1" x14ac:dyDescent="0.25">
      <c r="B916" s="3627" t="s">
        <v>5063</v>
      </c>
      <c r="C916" s="3627"/>
      <c r="D916" s="3627" t="s">
        <v>5053</v>
      </c>
      <c r="E916" s="3627" t="s">
        <v>5064</v>
      </c>
      <c r="F916" s="3629" t="s">
        <v>224</v>
      </c>
      <c r="G916" s="3629"/>
      <c r="H916" s="3629"/>
      <c r="I916" s="3629"/>
      <c r="J916" s="3629"/>
      <c r="K916" s="3629"/>
      <c r="L916" s="3629"/>
      <c r="M916" s="3629"/>
      <c r="N916" s="3629"/>
      <c r="O916" s="3629"/>
      <c r="P916" s="3629"/>
      <c r="Q916" s="3629"/>
      <c r="R916" s="3629"/>
      <c r="S916" s="3629" t="s">
        <v>340</v>
      </c>
      <c r="T916" s="3629"/>
      <c r="U916" s="3629"/>
      <c r="V916" s="3629"/>
      <c r="W916" s="3629"/>
      <c r="X916" s="3629"/>
      <c r="Y916" s="3629"/>
      <c r="Z916" s="3629"/>
      <c r="AA916" s="3629"/>
      <c r="AB916" s="3629"/>
      <c r="AC916" s="3629"/>
      <c r="AD916" s="3629" t="s">
        <v>225</v>
      </c>
      <c r="AE916" s="3629"/>
      <c r="AF916" s="3629"/>
      <c r="AG916" s="3629"/>
      <c r="AH916" s="3630" t="s">
        <v>5048</v>
      </c>
      <c r="AI916" s="3630"/>
      <c r="AJ916" s="3630"/>
      <c r="AK916" s="2581"/>
    </row>
    <row r="917" spans="2:37" s="2461" customFormat="1" ht="15" customHeight="1" thickBot="1" x14ac:dyDescent="0.25">
      <c r="B917" s="3628"/>
      <c r="C917" s="3628"/>
      <c r="D917" s="3628"/>
      <c r="E917" s="3628"/>
      <c r="F917" s="3628" t="s">
        <v>5065</v>
      </c>
      <c r="G917" s="3628" t="s">
        <v>5066</v>
      </c>
      <c r="H917" s="3627" t="s">
        <v>5067</v>
      </c>
      <c r="I917" s="3631" t="s">
        <v>5068</v>
      </c>
      <c r="J917" s="3631" t="s">
        <v>5069</v>
      </c>
      <c r="K917" s="3632" t="s">
        <v>5070</v>
      </c>
      <c r="L917" s="3632" t="s">
        <v>5071</v>
      </c>
      <c r="M917" s="3631" t="s">
        <v>5072</v>
      </c>
      <c r="N917" s="3631"/>
      <c r="O917" s="3632" t="s">
        <v>5073</v>
      </c>
      <c r="P917" s="3632" t="s">
        <v>5074</v>
      </c>
      <c r="Q917" s="3632" t="s">
        <v>5075</v>
      </c>
      <c r="R917" s="3632" t="s">
        <v>5076</v>
      </c>
      <c r="S917" s="3627" t="s">
        <v>5077</v>
      </c>
      <c r="T917" s="3627" t="s">
        <v>5078</v>
      </c>
      <c r="U917" s="3627" t="s">
        <v>5079</v>
      </c>
      <c r="V917" s="3627" t="s">
        <v>5080</v>
      </c>
      <c r="W917" s="3627" t="s">
        <v>5081</v>
      </c>
      <c r="X917" s="3627" t="s">
        <v>5082</v>
      </c>
      <c r="Y917" s="3627" t="s">
        <v>5083</v>
      </c>
      <c r="Z917" s="3627" t="s">
        <v>5084</v>
      </c>
      <c r="AA917" s="3627" t="s">
        <v>5085</v>
      </c>
      <c r="AB917" s="3631" t="s">
        <v>5086</v>
      </c>
      <c r="AC917" s="3631" t="s">
        <v>5087</v>
      </c>
      <c r="AD917" s="3627" t="s">
        <v>5088</v>
      </c>
      <c r="AE917" s="3627" t="s">
        <v>5089</v>
      </c>
      <c r="AF917" s="3627" t="s">
        <v>5090</v>
      </c>
      <c r="AG917" s="3627" t="s">
        <v>5091</v>
      </c>
      <c r="AH917" s="3627" t="s">
        <v>1162</v>
      </c>
      <c r="AI917" s="3627" t="s">
        <v>5049</v>
      </c>
      <c r="AJ917" s="3627" t="s">
        <v>5050</v>
      </c>
      <c r="AK917" s="2581"/>
    </row>
    <row r="918" spans="2:37" s="2461" customFormat="1" ht="15" customHeight="1" thickBot="1" x14ac:dyDescent="0.25">
      <c r="B918" s="3628"/>
      <c r="C918" s="3628"/>
      <c r="D918" s="3628"/>
      <c r="E918" s="3628"/>
      <c r="F918" s="3628"/>
      <c r="G918" s="3628"/>
      <c r="H918" s="3628"/>
      <c r="I918" s="3632"/>
      <c r="J918" s="3632"/>
      <c r="K918" s="3632"/>
      <c r="L918" s="3632"/>
      <c r="M918" s="3418" t="s">
        <v>5092</v>
      </c>
      <c r="N918" s="3419" t="s">
        <v>2809</v>
      </c>
      <c r="O918" s="3632"/>
      <c r="P918" s="3632"/>
      <c r="Q918" s="3632"/>
      <c r="R918" s="3632"/>
      <c r="S918" s="3628"/>
      <c r="T918" s="3628"/>
      <c r="U918" s="3628"/>
      <c r="V918" s="3628"/>
      <c r="W918" s="3628"/>
      <c r="X918" s="3628"/>
      <c r="Y918" s="3628"/>
      <c r="Z918" s="3628"/>
      <c r="AA918" s="3628"/>
      <c r="AB918" s="3632"/>
      <c r="AC918" s="3632"/>
      <c r="AD918" s="3628"/>
      <c r="AE918" s="3628"/>
      <c r="AF918" s="3628"/>
      <c r="AG918" s="3628"/>
      <c r="AH918" s="3628"/>
      <c r="AI918" s="3628"/>
      <c r="AJ918" s="3628"/>
      <c r="AK918" s="2581"/>
    </row>
    <row r="919" spans="2:37" s="2461" customFormat="1" ht="15" customHeight="1" x14ac:dyDescent="0.2">
      <c r="B919" s="4580" t="s">
        <v>6348</v>
      </c>
      <c r="C919" s="4581"/>
      <c r="D919" s="3353" t="s">
        <v>6350</v>
      </c>
      <c r="E919" s="3354">
        <v>18</v>
      </c>
      <c r="F919" s="3354">
        <v>10</v>
      </c>
      <c r="G919" s="3355"/>
      <c r="H919" s="3356"/>
      <c r="I919" s="3356"/>
      <c r="J919" s="3356"/>
      <c r="K919" s="3355">
        <v>0.1</v>
      </c>
      <c r="L919" s="3355">
        <v>0.1</v>
      </c>
      <c r="M919" s="3353"/>
      <c r="N919" s="2708"/>
      <c r="O919" s="3355">
        <v>0.1</v>
      </c>
      <c r="P919" s="3355">
        <v>0.1</v>
      </c>
      <c r="Q919" s="3355">
        <v>0.1</v>
      </c>
      <c r="R919" s="3355">
        <v>0.1</v>
      </c>
      <c r="S919" s="2709"/>
      <c r="T919" s="3355"/>
      <c r="U919" s="3358"/>
      <c r="V919" s="3358"/>
      <c r="W919" s="3355"/>
      <c r="X919" s="3364">
        <v>0.06</v>
      </c>
      <c r="Y919" s="3358"/>
      <c r="Z919" s="3358">
        <v>200</v>
      </c>
      <c r="AA919" s="3358"/>
      <c r="AB919" s="3355"/>
      <c r="AC919" s="3364">
        <v>0.06</v>
      </c>
      <c r="AD919" s="3354"/>
      <c r="AE919" s="2602">
        <v>200</v>
      </c>
      <c r="AF919" s="2603"/>
      <c r="AG919" s="3355">
        <v>0.1</v>
      </c>
      <c r="AH919" s="2710"/>
      <c r="AI919" s="2710"/>
      <c r="AJ919" s="3443"/>
      <c r="AK919" s="2581"/>
    </row>
    <row r="920" spans="2:37" s="2461" customFormat="1" ht="15" customHeight="1" x14ac:dyDescent="0.2">
      <c r="B920" s="2582"/>
      <c r="C920" s="2575"/>
      <c r="D920" s="2575"/>
      <c r="E920" s="2575"/>
      <c r="F920" s="2575"/>
      <c r="G920" s="2575"/>
      <c r="H920" s="2575"/>
      <c r="I920" s="2576"/>
      <c r="J920" s="2576"/>
      <c r="K920" s="2576"/>
      <c r="L920" s="2576"/>
      <c r="M920" s="2575"/>
      <c r="N920" s="2576"/>
      <c r="O920" s="2576"/>
      <c r="P920" s="2576"/>
      <c r="Q920" s="2576"/>
      <c r="R920" s="2576"/>
      <c r="S920" s="2575"/>
      <c r="T920" s="2574"/>
      <c r="U920" s="2574"/>
      <c r="V920" s="2574"/>
      <c r="W920" s="2574"/>
      <c r="X920" s="2574"/>
      <c r="Y920" s="2574"/>
      <c r="Z920" s="2574"/>
      <c r="AA920" s="2574"/>
      <c r="AB920" s="2574"/>
      <c r="AC920" s="2574"/>
      <c r="AD920" s="2574"/>
      <c r="AE920" s="2574"/>
      <c r="AF920" s="2574"/>
      <c r="AG920" s="2574"/>
      <c r="AH920" s="2574"/>
      <c r="AI920" s="2574"/>
      <c r="AJ920" s="2577"/>
      <c r="AK920" s="2581"/>
    </row>
    <row r="921" spans="2:37" s="2461" customFormat="1" ht="15" customHeight="1" x14ac:dyDescent="0.2">
      <c r="B921" s="3641" t="s">
        <v>5051</v>
      </c>
      <c r="C921" s="3642"/>
      <c r="D921" s="4579" t="s">
        <v>5192</v>
      </c>
      <c r="E921" s="4579"/>
      <c r="F921" s="4579"/>
      <c r="G921" s="4579"/>
      <c r="H921" s="4579"/>
      <c r="I921" s="2578"/>
      <c r="J921" s="2578"/>
      <c r="K921" s="2578"/>
      <c r="L921" s="2578"/>
      <c r="M921" s="2578"/>
      <c r="N921" s="2578"/>
      <c r="O921" s="2578"/>
      <c r="P921" s="2578"/>
      <c r="Q921" s="2578"/>
      <c r="R921" s="2578"/>
      <c r="S921" s="2578"/>
      <c r="T921" s="2574"/>
      <c r="U921" s="2574"/>
      <c r="V921" s="2574"/>
      <c r="W921" s="2574"/>
      <c r="X921" s="2574"/>
      <c r="Y921" s="2574"/>
      <c r="Z921" s="2574"/>
      <c r="AA921" s="2574"/>
      <c r="AB921" s="2574"/>
      <c r="AC921" s="2574"/>
      <c r="AD921" s="2574"/>
      <c r="AE921" s="2574"/>
      <c r="AF921" s="2574"/>
      <c r="AG921" s="2574"/>
      <c r="AH921" s="2574"/>
      <c r="AI921" s="2574"/>
      <c r="AJ921" s="2577"/>
      <c r="AK921" s="2581"/>
    </row>
    <row r="922" spans="2:37" s="2461" customFormat="1" ht="15" customHeight="1" x14ac:dyDescent="0.2">
      <c r="B922" s="3641" t="s">
        <v>5052</v>
      </c>
      <c r="C922" s="3642"/>
      <c r="D922" s="4579" t="s">
        <v>6</v>
      </c>
      <c r="E922" s="4579"/>
      <c r="F922" s="4579"/>
      <c r="G922" s="4579"/>
      <c r="H922" s="2578"/>
      <c r="I922" s="2578"/>
      <c r="J922" s="2578"/>
      <c r="K922" s="2578"/>
      <c r="L922" s="2578"/>
      <c r="M922" s="2578"/>
      <c r="N922" s="2578"/>
      <c r="O922" s="2578"/>
      <c r="P922" s="2578"/>
      <c r="Q922" s="2578"/>
      <c r="R922" s="2578"/>
      <c r="S922" s="2578"/>
      <c r="T922" s="2574"/>
      <c r="U922" s="2574"/>
      <c r="V922" s="2574"/>
      <c r="W922" s="2574"/>
      <c r="X922" s="2574"/>
      <c r="Y922" s="2574"/>
      <c r="Z922" s="2574"/>
      <c r="AA922" s="2574"/>
      <c r="AB922" s="2574"/>
      <c r="AC922" s="2574"/>
      <c r="AD922" s="2574"/>
      <c r="AE922" s="2574"/>
      <c r="AF922" s="2574"/>
      <c r="AG922" s="2574"/>
      <c r="AH922" s="2574"/>
      <c r="AI922" s="2574"/>
      <c r="AJ922" s="2577"/>
      <c r="AK922" s="2581"/>
    </row>
    <row r="923" spans="2:37" s="2461" customFormat="1" ht="15" customHeight="1" thickBot="1" x14ac:dyDescent="0.25">
      <c r="B923" s="3645"/>
      <c r="C923" s="3646"/>
      <c r="D923" s="3647"/>
      <c r="E923" s="3647"/>
      <c r="F923" s="3647"/>
      <c r="G923" s="3647"/>
      <c r="H923" s="2583"/>
      <c r="I923" s="2583"/>
      <c r="J923" s="2583"/>
      <c r="K923" s="2583"/>
      <c r="L923" s="2583"/>
      <c r="M923" s="2583"/>
      <c r="N923" s="2583"/>
      <c r="O923" s="2583"/>
      <c r="P923" s="2583"/>
      <c r="Q923" s="2583"/>
      <c r="R923" s="2583"/>
      <c r="S923" s="2583"/>
      <c r="T923" s="2584"/>
      <c r="U923" s="2584"/>
      <c r="V923" s="2584"/>
      <c r="W923" s="2584"/>
      <c r="X923" s="2584"/>
      <c r="Y923" s="2584"/>
      <c r="Z923" s="2584"/>
      <c r="AA923" s="2584"/>
      <c r="AB923" s="2584"/>
      <c r="AC923" s="2584"/>
      <c r="AD923" s="2584"/>
      <c r="AE923" s="2584"/>
      <c r="AF923" s="2584"/>
      <c r="AG923" s="2584"/>
      <c r="AH923" s="2584"/>
      <c r="AI923" s="2584"/>
      <c r="AJ923" s="2585"/>
      <c r="AK923" s="2586"/>
    </row>
    <row r="924" spans="2:37" s="2461" customFormat="1" ht="15" customHeight="1" x14ac:dyDescent="0.3">
      <c r="B924" s="4587" t="str">
        <f>+B907</f>
        <v>.</v>
      </c>
      <c r="C924" s="4587"/>
      <c r="D924" s="3265"/>
      <c r="E924" s="3266"/>
      <c r="F924" s="3266"/>
      <c r="G924" s="3266"/>
      <c r="H924" s="3266"/>
      <c r="I924" s="2889"/>
      <c r="J924" s="2889"/>
      <c r="K924" s="2889"/>
      <c r="L924" s="2889"/>
      <c r="M924" s="2889"/>
      <c r="N924" s="2889"/>
      <c r="O924" s="2889"/>
      <c r="P924" s="2889"/>
    </row>
    <row r="925" spans="2:37" s="2461" customFormat="1" ht="15" customHeight="1" thickBot="1" x14ac:dyDescent="0.35">
      <c r="C925" s="3265"/>
      <c r="D925" s="3265"/>
      <c r="E925" s="3266"/>
      <c r="F925" s="3266"/>
      <c r="G925" s="3266"/>
      <c r="H925" s="3266"/>
      <c r="I925" s="2889"/>
      <c r="J925" s="2889"/>
      <c r="K925" s="2889"/>
      <c r="L925" s="2889"/>
      <c r="M925" s="2889"/>
      <c r="N925" s="2889"/>
      <c r="O925" s="2889"/>
      <c r="P925" s="2889"/>
    </row>
    <row r="926" spans="2:37" s="2461" customFormat="1" ht="15" customHeight="1" x14ac:dyDescent="0.2">
      <c r="B926" s="3616" t="s">
        <v>5060</v>
      </c>
      <c r="C926" s="3617"/>
      <c r="D926" s="3617"/>
      <c r="E926" s="3617"/>
      <c r="F926" s="3617"/>
      <c r="G926" s="3617"/>
      <c r="H926" s="3617"/>
      <c r="I926" s="3617"/>
      <c r="J926" s="3617"/>
      <c r="K926" s="3617"/>
      <c r="L926" s="3617"/>
      <c r="M926" s="3617"/>
      <c r="N926" s="3617"/>
      <c r="O926" s="3617"/>
      <c r="P926" s="3617"/>
      <c r="Q926" s="3617"/>
      <c r="R926" s="3617"/>
      <c r="S926" s="3617"/>
      <c r="T926" s="3617"/>
      <c r="U926" s="3617"/>
      <c r="V926" s="3617"/>
      <c r="W926" s="3617"/>
      <c r="X926" s="3617"/>
      <c r="Y926" s="3617"/>
      <c r="Z926" s="3617"/>
      <c r="AA926" s="3617"/>
      <c r="AB926" s="3617"/>
      <c r="AC926" s="3617"/>
      <c r="AD926" s="3617"/>
      <c r="AE926" s="3617"/>
      <c r="AF926" s="3617"/>
      <c r="AG926" s="3617"/>
      <c r="AH926" s="3617"/>
      <c r="AI926" s="3617"/>
      <c r="AJ926" s="3617"/>
      <c r="AK926" s="3618"/>
    </row>
    <row r="927" spans="2:37" s="2461" customFormat="1" ht="15" customHeight="1" x14ac:dyDescent="0.2">
      <c r="B927" s="2579"/>
      <c r="C927" s="3274"/>
      <c r="D927" s="3274"/>
      <c r="E927" s="3274"/>
      <c r="F927" s="3274"/>
      <c r="G927" s="2580"/>
      <c r="H927" s="2580"/>
      <c r="I927" s="2580"/>
      <c r="J927" s="2580"/>
      <c r="K927" s="2580"/>
      <c r="L927" s="2580"/>
      <c r="M927" s="2580"/>
      <c r="N927" s="2580"/>
      <c r="O927" s="2580"/>
      <c r="P927" s="2580"/>
      <c r="Q927" s="2580"/>
      <c r="R927" s="2580"/>
      <c r="S927" s="2580"/>
      <c r="T927" s="2580"/>
      <c r="U927" s="2580"/>
      <c r="V927" s="2580"/>
      <c r="W927" s="2580"/>
      <c r="X927" s="2580"/>
      <c r="Y927" s="2580"/>
      <c r="Z927" s="2580"/>
      <c r="AA927" s="2580"/>
      <c r="AB927" s="2580"/>
      <c r="AC927" s="2580"/>
      <c r="AD927" s="2580"/>
      <c r="AE927" s="2580"/>
      <c r="AF927" s="2580"/>
      <c r="AG927" s="2580"/>
      <c r="AH927" s="2580"/>
      <c r="AI927" s="2580"/>
      <c r="AJ927" s="2580"/>
      <c r="AK927" s="2581"/>
    </row>
    <row r="928" spans="2:37" s="2461" customFormat="1" ht="15" customHeight="1" x14ac:dyDescent="0.2">
      <c r="B928" s="2579" t="s">
        <v>5047</v>
      </c>
      <c r="C928" s="3274"/>
      <c r="D928" s="3619" t="s">
        <v>6030</v>
      </c>
      <c r="E928" s="3619"/>
      <c r="F928" s="3619"/>
      <c r="G928" s="2580"/>
      <c r="H928" s="2580"/>
      <c r="I928" s="2580"/>
      <c r="J928" s="2580"/>
      <c r="K928" s="2580"/>
      <c r="L928" s="2580"/>
      <c r="M928" s="2580"/>
      <c r="N928" s="2580"/>
      <c r="O928" s="2580"/>
      <c r="P928" s="2580"/>
      <c r="Q928" s="2580"/>
      <c r="R928" s="2580"/>
      <c r="S928" s="2580"/>
      <c r="T928" s="2580"/>
      <c r="U928" s="2580"/>
      <c r="V928" s="2580"/>
      <c r="W928" s="2580"/>
      <c r="X928" s="2580"/>
      <c r="Y928" s="2580"/>
      <c r="Z928" s="2580"/>
      <c r="AA928" s="2580"/>
      <c r="AB928" s="2580"/>
      <c r="AC928" s="2580"/>
      <c r="AD928" s="2580"/>
      <c r="AE928" s="2580"/>
      <c r="AF928" s="2580"/>
      <c r="AG928" s="2580"/>
      <c r="AH928" s="2580"/>
      <c r="AI928" s="2580"/>
      <c r="AJ928" s="2580"/>
      <c r="AK928" s="2581"/>
    </row>
    <row r="929" spans="2:37" s="2461" customFormat="1" ht="23.25" customHeight="1" thickBot="1" x14ac:dyDescent="0.25">
      <c r="B929" s="3620" t="s">
        <v>5061</v>
      </c>
      <c r="C929" s="3621"/>
      <c r="D929" s="4596">
        <v>41550</v>
      </c>
      <c r="E929" s="4596"/>
      <c r="F929" s="3276"/>
      <c r="G929" s="2580"/>
      <c r="H929" s="2580"/>
      <c r="I929" s="2580"/>
      <c r="J929" s="2580"/>
      <c r="K929" s="2580"/>
      <c r="L929" s="2580"/>
      <c r="M929" s="2580"/>
      <c r="N929" s="2580"/>
      <c r="O929" s="2580"/>
      <c r="P929" s="2580"/>
      <c r="Q929" s="2580"/>
      <c r="R929" s="2580"/>
      <c r="S929" s="2580"/>
      <c r="T929" s="2580"/>
      <c r="U929" s="2580"/>
      <c r="V929" s="2580"/>
      <c r="W929" s="2580"/>
      <c r="X929" s="2580"/>
      <c r="Y929" s="2580"/>
      <c r="Z929" s="2580"/>
      <c r="AA929" s="2580"/>
      <c r="AB929" s="2580"/>
      <c r="AC929" s="2580"/>
      <c r="AD929" s="2580"/>
      <c r="AE929" s="2580"/>
      <c r="AF929" s="2580"/>
      <c r="AG929" s="2580"/>
      <c r="AH929" s="2580"/>
      <c r="AI929" s="2580"/>
      <c r="AJ929" s="2580"/>
      <c r="AK929" s="2581"/>
    </row>
    <row r="930" spans="2:37" s="2461" customFormat="1" ht="129" customHeight="1" thickBot="1" x14ac:dyDescent="0.25">
      <c r="B930" s="3633" t="s">
        <v>5062</v>
      </c>
      <c r="C930" s="3677"/>
      <c r="D930" s="4605" t="s">
        <v>6053</v>
      </c>
      <c r="E930" s="4606"/>
      <c r="F930" s="4606"/>
      <c r="G930" s="4606"/>
      <c r="H930" s="4606"/>
      <c r="I930" s="4606"/>
      <c r="J930" s="4606"/>
      <c r="K930" s="4606"/>
      <c r="L930" s="4606"/>
      <c r="M930" s="4606"/>
      <c r="N930" s="4606"/>
      <c r="O930" s="4606"/>
      <c r="P930" s="4606"/>
      <c r="Q930" s="4607"/>
      <c r="R930" s="2580"/>
      <c r="S930" s="2580"/>
      <c r="T930" s="2580"/>
      <c r="U930" s="2580"/>
      <c r="V930" s="2580"/>
      <c r="W930" s="2580"/>
      <c r="X930" s="2580"/>
      <c r="Y930" s="2580"/>
      <c r="Z930" s="2580"/>
      <c r="AA930" s="2580"/>
      <c r="AB930" s="2580"/>
      <c r="AC930" s="2580"/>
      <c r="AD930" s="2580"/>
      <c r="AE930" s="2580"/>
      <c r="AF930" s="2580"/>
      <c r="AG930" s="2580"/>
      <c r="AH930" s="2580"/>
      <c r="AI930" s="2580"/>
      <c r="AJ930" s="2580"/>
      <c r="AK930" s="2581"/>
    </row>
    <row r="931" spans="2:37" s="2461" customFormat="1" ht="15" customHeight="1" thickBot="1" x14ac:dyDescent="0.25">
      <c r="B931" s="3635"/>
      <c r="C931" s="3626"/>
      <c r="D931" s="3626"/>
      <c r="E931" s="3626"/>
      <c r="F931" s="3626"/>
      <c r="G931" s="3626"/>
      <c r="H931" s="3626"/>
      <c r="I931" s="3626"/>
      <c r="J931" s="3626"/>
      <c r="K931" s="3626"/>
      <c r="L931" s="3626"/>
      <c r="M931" s="3626"/>
      <c r="N931" s="3626"/>
      <c r="O931" s="3626"/>
      <c r="P931" s="3626"/>
      <c r="Q931" s="3626"/>
      <c r="R931" s="2580"/>
      <c r="S931" s="2580"/>
      <c r="T931" s="2580"/>
      <c r="U931" s="2580"/>
      <c r="V931" s="2580"/>
      <c r="W931" s="2580"/>
      <c r="X931" s="2580"/>
      <c r="Y931" s="2580"/>
      <c r="Z931" s="2580"/>
      <c r="AA931" s="2580"/>
      <c r="AB931" s="2580"/>
      <c r="AC931" s="2580"/>
      <c r="AD931" s="2580"/>
      <c r="AE931" s="2580"/>
      <c r="AF931" s="2580"/>
      <c r="AG931" s="2580"/>
      <c r="AH931" s="2580"/>
      <c r="AI931" s="2580"/>
      <c r="AJ931" s="2580"/>
      <c r="AK931" s="2581"/>
    </row>
    <row r="932" spans="2:37" s="2461" customFormat="1" ht="15" customHeight="1" thickBot="1" x14ac:dyDescent="0.25">
      <c r="B932" s="3273"/>
      <c r="C932" s="3274"/>
      <c r="D932" s="3274"/>
      <c r="E932" s="3274"/>
      <c r="F932" s="3275"/>
      <c r="G932" s="3275"/>
      <c r="H932" s="3275"/>
      <c r="I932" s="3275"/>
      <c r="J932" s="3275"/>
      <c r="K932" s="3275"/>
      <c r="L932" s="3275"/>
      <c r="M932" s="3275"/>
      <c r="N932" s="3275"/>
      <c r="O932" s="3275"/>
      <c r="P932" s="3275"/>
      <c r="Q932" s="3275"/>
      <c r="R932" s="2580"/>
      <c r="S932" s="2580"/>
      <c r="T932" s="2580"/>
      <c r="U932" s="2580"/>
      <c r="V932" s="2580"/>
      <c r="W932" s="2580"/>
      <c r="X932" s="2580"/>
      <c r="Y932" s="2580"/>
      <c r="Z932" s="2580"/>
      <c r="AA932" s="2580"/>
      <c r="AB932" s="2580"/>
      <c r="AC932" s="2580"/>
      <c r="AD932" s="2580"/>
      <c r="AE932" s="2580"/>
      <c r="AF932" s="2580"/>
      <c r="AG932" s="2580"/>
      <c r="AH932" s="2580"/>
      <c r="AI932" s="2580"/>
      <c r="AJ932" s="2580"/>
      <c r="AK932" s="2581"/>
    </row>
    <row r="933" spans="2:37" s="2461" customFormat="1" ht="15" customHeight="1" thickBot="1" x14ac:dyDescent="0.25">
      <c r="B933" s="3627" t="s">
        <v>5063</v>
      </c>
      <c r="C933" s="3627"/>
      <c r="D933" s="3627" t="s">
        <v>5053</v>
      </c>
      <c r="E933" s="3627" t="s">
        <v>5064</v>
      </c>
      <c r="F933" s="3629" t="s">
        <v>224</v>
      </c>
      <c r="G933" s="3629"/>
      <c r="H933" s="3629"/>
      <c r="I933" s="3629"/>
      <c r="J933" s="3629"/>
      <c r="K933" s="3629"/>
      <c r="L933" s="3629"/>
      <c r="M933" s="3629"/>
      <c r="N933" s="3629"/>
      <c r="O933" s="3629"/>
      <c r="P933" s="3629"/>
      <c r="Q933" s="3629"/>
      <c r="R933" s="3629"/>
      <c r="S933" s="3629" t="s">
        <v>340</v>
      </c>
      <c r="T933" s="3629"/>
      <c r="U933" s="3629"/>
      <c r="V933" s="3629"/>
      <c r="W933" s="3629"/>
      <c r="X933" s="3629"/>
      <c r="Y933" s="3629"/>
      <c r="Z933" s="3629"/>
      <c r="AA933" s="3629"/>
      <c r="AB933" s="3629"/>
      <c r="AC933" s="3629"/>
      <c r="AD933" s="3629" t="s">
        <v>225</v>
      </c>
      <c r="AE933" s="3629"/>
      <c r="AF933" s="3629"/>
      <c r="AG933" s="3629"/>
      <c r="AH933" s="3630" t="s">
        <v>5048</v>
      </c>
      <c r="AI933" s="3630"/>
      <c r="AJ933" s="3630"/>
      <c r="AK933" s="2581"/>
    </row>
    <row r="934" spans="2:37" s="2461" customFormat="1" ht="15" customHeight="1" thickBot="1" x14ac:dyDescent="0.25">
      <c r="B934" s="3628"/>
      <c r="C934" s="3628"/>
      <c r="D934" s="3628"/>
      <c r="E934" s="3628"/>
      <c r="F934" s="3628" t="s">
        <v>5065</v>
      </c>
      <c r="G934" s="3628" t="s">
        <v>5066</v>
      </c>
      <c r="H934" s="3627" t="s">
        <v>5067</v>
      </c>
      <c r="I934" s="3631" t="s">
        <v>5068</v>
      </c>
      <c r="J934" s="3631" t="s">
        <v>5069</v>
      </c>
      <c r="K934" s="3632" t="s">
        <v>5070</v>
      </c>
      <c r="L934" s="3632" t="s">
        <v>5071</v>
      </c>
      <c r="M934" s="3631" t="s">
        <v>5072</v>
      </c>
      <c r="N934" s="3631"/>
      <c r="O934" s="3632" t="s">
        <v>5073</v>
      </c>
      <c r="P934" s="3632" t="s">
        <v>5074</v>
      </c>
      <c r="Q934" s="3632" t="s">
        <v>5075</v>
      </c>
      <c r="R934" s="3632" t="s">
        <v>5076</v>
      </c>
      <c r="S934" s="3627" t="s">
        <v>5077</v>
      </c>
      <c r="T934" s="3627" t="s">
        <v>5078</v>
      </c>
      <c r="U934" s="3627" t="s">
        <v>5079</v>
      </c>
      <c r="V934" s="3627" t="s">
        <v>5080</v>
      </c>
      <c r="W934" s="3627" t="s">
        <v>5081</v>
      </c>
      <c r="X934" s="3627" t="s">
        <v>5082</v>
      </c>
      <c r="Y934" s="3627" t="s">
        <v>5083</v>
      </c>
      <c r="Z934" s="3627" t="s">
        <v>5084</v>
      </c>
      <c r="AA934" s="3627" t="s">
        <v>5085</v>
      </c>
      <c r="AB934" s="3631" t="s">
        <v>5086</v>
      </c>
      <c r="AC934" s="3631" t="s">
        <v>5087</v>
      </c>
      <c r="AD934" s="3627" t="s">
        <v>5088</v>
      </c>
      <c r="AE934" s="3627" t="s">
        <v>5089</v>
      </c>
      <c r="AF934" s="3627" t="s">
        <v>5090</v>
      </c>
      <c r="AG934" s="3627" t="s">
        <v>5091</v>
      </c>
      <c r="AH934" s="3627" t="s">
        <v>1162</v>
      </c>
      <c r="AI934" s="3627" t="s">
        <v>5049</v>
      </c>
      <c r="AJ934" s="3627" t="s">
        <v>5050</v>
      </c>
      <c r="AK934" s="2581"/>
    </row>
    <row r="935" spans="2:37" s="2461" customFormat="1" ht="15" customHeight="1" thickBot="1" x14ac:dyDescent="0.25">
      <c r="B935" s="3628"/>
      <c r="C935" s="3628"/>
      <c r="D935" s="3628"/>
      <c r="E935" s="3628"/>
      <c r="F935" s="3628"/>
      <c r="G935" s="3628"/>
      <c r="H935" s="3628"/>
      <c r="I935" s="3632"/>
      <c r="J935" s="3632"/>
      <c r="K935" s="3632"/>
      <c r="L935" s="3632"/>
      <c r="M935" s="3271" t="s">
        <v>5092</v>
      </c>
      <c r="N935" s="3272" t="s">
        <v>2809</v>
      </c>
      <c r="O935" s="3632"/>
      <c r="P935" s="3632"/>
      <c r="Q935" s="3632"/>
      <c r="R935" s="3632"/>
      <c r="S935" s="3628"/>
      <c r="T935" s="3628"/>
      <c r="U935" s="3628"/>
      <c r="V935" s="3628"/>
      <c r="W935" s="3628"/>
      <c r="X935" s="3628"/>
      <c r="Y935" s="3628"/>
      <c r="Z935" s="3628"/>
      <c r="AA935" s="3628"/>
      <c r="AB935" s="3632"/>
      <c r="AC935" s="3632"/>
      <c r="AD935" s="3628"/>
      <c r="AE935" s="3628"/>
      <c r="AF935" s="3628"/>
      <c r="AG935" s="3628"/>
      <c r="AH935" s="3628"/>
      <c r="AI935" s="3628"/>
      <c r="AJ935" s="3628"/>
      <c r="AK935" s="2581"/>
    </row>
    <row r="936" spans="2:37" s="2461" customFormat="1" ht="15" customHeight="1" x14ac:dyDescent="0.2">
      <c r="B936" s="4597" t="s">
        <v>6031</v>
      </c>
      <c r="C936" s="4598"/>
      <c r="D936" s="3353" t="s">
        <v>6032</v>
      </c>
      <c r="E936" s="3354">
        <v>0.89</v>
      </c>
      <c r="F936" s="3354"/>
      <c r="G936" s="3355"/>
      <c r="H936" s="3356"/>
      <c r="I936" s="3356"/>
      <c r="J936" s="3356">
        <v>10</v>
      </c>
      <c r="K936" s="3355"/>
      <c r="L936" s="3355"/>
      <c r="M936" s="3353"/>
      <c r="N936" s="3357"/>
      <c r="O936" s="3355"/>
      <c r="P936" s="3355"/>
      <c r="Q936" s="3355"/>
      <c r="R936" s="3355"/>
      <c r="S936" s="3334"/>
      <c r="T936" s="3355"/>
      <c r="U936" s="3358"/>
      <c r="V936" s="3358"/>
      <c r="W936" s="3355"/>
      <c r="X936" s="3355"/>
      <c r="Y936" s="3358"/>
      <c r="Z936" s="3358"/>
      <c r="AA936" s="3358"/>
      <c r="AB936" s="3355"/>
      <c r="AC936" s="3355"/>
      <c r="AD936" s="3354"/>
      <c r="AE936" s="3359"/>
      <c r="AF936" s="3360"/>
      <c r="AG936" s="3355"/>
      <c r="AH936" s="3361"/>
      <c r="AI936" s="3361"/>
      <c r="AJ936" s="3335"/>
      <c r="AK936" s="2581"/>
    </row>
    <row r="937" spans="2:37" s="2461" customFormat="1" ht="15" customHeight="1" x14ac:dyDescent="0.2">
      <c r="B937" s="4599" t="s">
        <v>6033</v>
      </c>
      <c r="C937" s="4600"/>
      <c r="D937" s="3362" t="s">
        <v>6034</v>
      </c>
      <c r="E937" s="3363">
        <v>2.68</v>
      </c>
      <c r="F937" s="3363"/>
      <c r="G937" s="3364"/>
      <c r="H937" s="3365"/>
      <c r="I937" s="3365"/>
      <c r="J937" s="3365">
        <v>30</v>
      </c>
      <c r="K937" s="3364"/>
      <c r="L937" s="3364"/>
      <c r="M937" s="3362"/>
      <c r="N937" s="3366"/>
      <c r="O937" s="3364"/>
      <c r="P937" s="3364"/>
      <c r="Q937" s="3364"/>
      <c r="R937" s="3364"/>
      <c r="S937" s="3341"/>
      <c r="T937" s="3364"/>
      <c r="U937" s="3367"/>
      <c r="V937" s="3367"/>
      <c r="W937" s="3364"/>
      <c r="X937" s="3364"/>
      <c r="Y937" s="3367"/>
      <c r="Z937" s="3367"/>
      <c r="AA937" s="3367"/>
      <c r="AB937" s="3364"/>
      <c r="AC937" s="3364"/>
      <c r="AD937" s="3363"/>
      <c r="AE937" s="3368"/>
      <c r="AF937" s="3369"/>
      <c r="AG937" s="3364"/>
      <c r="AH937" s="3370"/>
      <c r="AI937" s="3370"/>
      <c r="AJ937" s="3346"/>
      <c r="AK937" s="2581"/>
    </row>
    <row r="938" spans="2:37" s="2461" customFormat="1" ht="15" customHeight="1" x14ac:dyDescent="0.2">
      <c r="B938" s="4599" t="s">
        <v>6035</v>
      </c>
      <c r="C938" s="4600"/>
      <c r="D938" s="3362" t="s">
        <v>6036</v>
      </c>
      <c r="E938" s="3363">
        <v>4.46</v>
      </c>
      <c r="F938" s="3363"/>
      <c r="G938" s="3364"/>
      <c r="H938" s="3365"/>
      <c r="I938" s="3365"/>
      <c r="J938" s="3365">
        <v>60</v>
      </c>
      <c r="K938" s="3364"/>
      <c r="L938" s="3364"/>
      <c r="M938" s="3362"/>
      <c r="N938" s="3366"/>
      <c r="O938" s="3364"/>
      <c r="P938" s="3364"/>
      <c r="Q938" s="3364"/>
      <c r="R938" s="3364"/>
      <c r="S938" s="3341"/>
      <c r="T938" s="3364"/>
      <c r="U938" s="3367"/>
      <c r="V938" s="3367"/>
      <c r="W938" s="3364"/>
      <c r="X938" s="3364"/>
      <c r="Y938" s="3367"/>
      <c r="Z938" s="3367"/>
      <c r="AA938" s="3367"/>
      <c r="AB938" s="3364"/>
      <c r="AC938" s="3364"/>
      <c r="AD938" s="3363"/>
      <c r="AE938" s="3368"/>
      <c r="AF938" s="3369"/>
      <c r="AG938" s="3364"/>
      <c r="AH938" s="3370"/>
      <c r="AI938" s="3370"/>
      <c r="AJ938" s="3346"/>
      <c r="AK938" s="2581"/>
    </row>
    <row r="939" spans="2:37" s="2461" customFormat="1" ht="15" customHeight="1" x14ac:dyDescent="0.2">
      <c r="B939" s="4599" t="s">
        <v>6037</v>
      </c>
      <c r="C939" s="4600"/>
      <c r="D939" s="3362" t="s">
        <v>6038</v>
      </c>
      <c r="E939" s="3363">
        <v>3.57</v>
      </c>
      <c r="F939" s="3363"/>
      <c r="G939" s="3364"/>
      <c r="H939" s="3365"/>
      <c r="I939" s="3365"/>
      <c r="J939" s="3365">
        <v>30</v>
      </c>
      <c r="K939" s="3364"/>
      <c r="L939" s="3364"/>
      <c r="M939" s="3362"/>
      <c r="N939" s="3366"/>
      <c r="O939" s="3364"/>
      <c r="P939" s="3364"/>
      <c r="Q939" s="3364"/>
      <c r="R939" s="3364"/>
      <c r="S939" s="3341"/>
      <c r="T939" s="3364"/>
      <c r="U939" s="3367"/>
      <c r="V939" s="3367"/>
      <c r="W939" s="3364"/>
      <c r="X939" s="3364"/>
      <c r="Y939" s="3367"/>
      <c r="Z939" s="3367"/>
      <c r="AA939" s="3367"/>
      <c r="AB939" s="3364"/>
      <c r="AC939" s="3364"/>
      <c r="AD939" s="3363"/>
      <c r="AE939" s="3368"/>
      <c r="AF939" s="3369"/>
      <c r="AG939" s="3364"/>
      <c r="AH939" s="3370"/>
      <c r="AI939" s="3370"/>
      <c r="AJ939" s="3346"/>
      <c r="AK939" s="2581"/>
    </row>
    <row r="940" spans="2:37" s="2461" customFormat="1" ht="15" customHeight="1" x14ac:dyDescent="0.2">
      <c r="B940" s="4593" t="s">
        <v>6039</v>
      </c>
      <c r="C940" s="4594"/>
      <c r="D940" s="3362" t="s">
        <v>6040</v>
      </c>
      <c r="E940" s="3363">
        <v>5.36</v>
      </c>
      <c r="F940" s="3363"/>
      <c r="G940" s="3364"/>
      <c r="H940" s="3365"/>
      <c r="I940" s="3365"/>
      <c r="J940" s="3365">
        <v>60</v>
      </c>
      <c r="K940" s="3364"/>
      <c r="L940" s="3364"/>
      <c r="M940" s="3362"/>
      <c r="N940" s="3366"/>
      <c r="O940" s="3364"/>
      <c r="P940" s="3364"/>
      <c r="Q940" s="3364"/>
      <c r="R940" s="3364"/>
      <c r="S940" s="3341"/>
      <c r="T940" s="3364"/>
      <c r="U940" s="3367"/>
      <c r="V940" s="3367"/>
      <c r="W940" s="3364"/>
      <c r="X940" s="3364"/>
      <c r="Y940" s="3367"/>
      <c r="Z940" s="3367"/>
      <c r="AA940" s="3367"/>
      <c r="AB940" s="3364"/>
      <c r="AC940" s="3364"/>
      <c r="AD940" s="3363"/>
      <c r="AE940" s="3368"/>
      <c r="AF940" s="3369"/>
      <c r="AG940" s="3364"/>
      <c r="AH940" s="3370"/>
      <c r="AI940" s="3370"/>
      <c r="AJ940" s="3346"/>
      <c r="AK940" s="2581"/>
    </row>
    <row r="941" spans="2:37" s="2461" customFormat="1" ht="15" customHeight="1" x14ac:dyDescent="0.2">
      <c r="B941" s="4593" t="s">
        <v>6041</v>
      </c>
      <c r="C941" s="4594"/>
      <c r="D941" s="3362" t="s">
        <v>6042</v>
      </c>
      <c r="E941" s="3363">
        <v>2.68</v>
      </c>
      <c r="F941" s="3363"/>
      <c r="G941" s="3364"/>
      <c r="H941" s="3365"/>
      <c r="I941" s="3365"/>
      <c r="J941" s="3365">
        <v>30</v>
      </c>
      <c r="K941" s="3364"/>
      <c r="L941" s="3364"/>
      <c r="M941" s="3362"/>
      <c r="N941" s="3366"/>
      <c r="O941" s="3364"/>
      <c r="P941" s="3364"/>
      <c r="Q941" s="3364"/>
      <c r="R941" s="3364"/>
      <c r="S941" s="3341"/>
      <c r="T941" s="3364"/>
      <c r="U941" s="3367"/>
      <c r="V941" s="3367"/>
      <c r="W941" s="3364"/>
      <c r="X941" s="3364"/>
      <c r="Y941" s="3367"/>
      <c r="Z941" s="3367"/>
      <c r="AA941" s="3367"/>
      <c r="AB941" s="3364"/>
      <c r="AC941" s="3364"/>
      <c r="AD941" s="3363"/>
      <c r="AE941" s="3368"/>
      <c r="AF941" s="3369"/>
      <c r="AG941" s="3364"/>
      <c r="AH941" s="3370"/>
      <c r="AI941" s="3370"/>
      <c r="AJ941" s="3346"/>
      <c r="AK941" s="2581"/>
    </row>
    <row r="942" spans="2:37" s="2461" customFormat="1" ht="15" customHeight="1" x14ac:dyDescent="0.2">
      <c r="B942" s="4599" t="s">
        <v>6043</v>
      </c>
      <c r="C942" s="4600"/>
      <c r="D942" s="3362" t="s">
        <v>6044</v>
      </c>
      <c r="E942" s="3363">
        <v>4.46</v>
      </c>
      <c r="F942" s="3363"/>
      <c r="G942" s="3338"/>
      <c r="H942" s="3339"/>
      <c r="I942" s="3339"/>
      <c r="J942" s="3365">
        <v>60</v>
      </c>
      <c r="K942" s="3338"/>
      <c r="L942" s="3338"/>
      <c r="M942" s="3336"/>
      <c r="N942" s="3340"/>
      <c r="O942" s="3338"/>
      <c r="P942" s="3338"/>
      <c r="Q942" s="3338"/>
      <c r="R942" s="3338"/>
      <c r="S942" s="3341"/>
      <c r="T942" s="3338"/>
      <c r="U942" s="3342"/>
      <c r="V942" s="3342"/>
      <c r="W942" s="3338"/>
      <c r="X942" s="3338"/>
      <c r="Y942" s="3342"/>
      <c r="Z942" s="3342"/>
      <c r="AA942" s="3342"/>
      <c r="AB942" s="3338"/>
      <c r="AC942" s="3338"/>
      <c r="AD942" s="3337"/>
      <c r="AE942" s="3343"/>
      <c r="AF942" s="3344"/>
      <c r="AG942" s="3344"/>
      <c r="AH942" s="3345"/>
      <c r="AI942" s="3345"/>
      <c r="AJ942" s="3346"/>
      <c r="AK942" s="2581"/>
    </row>
    <row r="943" spans="2:37" s="2461" customFormat="1" ht="15" customHeight="1" x14ac:dyDescent="0.2">
      <c r="B943" s="4599" t="s">
        <v>6045</v>
      </c>
      <c r="C943" s="4600"/>
      <c r="D943" s="3362" t="s">
        <v>6046</v>
      </c>
      <c r="E943" s="3363">
        <v>3.57</v>
      </c>
      <c r="F943" s="3363"/>
      <c r="G943" s="3338"/>
      <c r="H943" s="3339"/>
      <c r="I943" s="3339"/>
      <c r="J943" s="3365">
        <v>30</v>
      </c>
      <c r="K943" s="3338"/>
      <c r="L943" s="3338"/>
      <c r="M943" s="3336"/>
      <c r="N943" s="3340"/>
      <c r="O943" s="3338"/>
      <c r="P943" s="3338"/>
      <c r="Q943" s="3338"/>
      <c r="R943" s="3338"/>
      <c r="S943" s="3341"/>
      <c r="T943" s="3338"/>
      <c r="U943" s="3342"/>
      <c r="V943" s="3342"/>
      <c r="W943" s="3338"/>
      <c r="X943" s="3338"/>
      <c r="Y943" s="3342"/>
      <c r="Z943" s="3342"/>
      <c r="AA943" s="3342"/>
      <c r="AB943" s="3338"/>
      <c r="AC943" s="3338"/>
      <c r="AD943" s="3337"/>
      <c r="AE943" s="3343"/>
      <c r="AF943" s="3344"/>
      <c r="AG943" s="3344"/>
      <c r="AH943" s="3345"/>
      <c r="AI943" s="3345"/>
      <c r="AJ943" s="3346"/>
      <c r="AK943" s="2581"/>
    </row>
    <row r="944" spans="2:37" s="2461" customFormat="1" ht="15" customHeight="1" x14ac:dyDescent="0.2">
      <c r="B944" s="4599" t="s">
        <v>6047</v>
      </c>
      <c r="C944" s="4600"/>
      <c r="D944" s="3362" t="s">
        <v>6048</v>
      </c>
      <c r="E944" s="3363">
        <v>5.36</v>
      </c>
      <c r="F944" s="3363"/>
      <c r="G944" s="3338"/>
      <c r="H944" s="3339"/>
      <c r="I944" s="3339"/>
      <c r="J944" s="3365">
        <v>60</v>
      </c>
      <c r="K944" s="3338"/>
      <c r="L944" s="3338"/>
      <c r="M944" s="3336"/>
      <c r="N944" s="3340"/>
      <c r="O944" s="3338"/>
      <c r="P944" s="3338"/>
      <c r="Q944" s="3338"/>
      <c r="R944" s="3338"/>
      <c r="S944" s="3341"/>
      <c r="T944" s="3338"/>
      <c r="U944" s="3342"/>
      <c r="V944" s="3342"/>
      <c r="W944" s="3338"/>
      <c r="X944" s="3338"/>
      <c r="Y944" s="3342"/>
      <c r="Z944" s="3342"/>
      <c r="AA944" s="3342"/>
      <c r="AB944" s="3338"/>
      <c r="AC944" s="3338"/>
      <c r="AD944" s="3337"/>
      <c r="AE944" s="3343"/>
      <c r="AF944" s="3344"/>
      <c r="AG944" s="3344"/>
      <c r="AH944" s="3345"/>
      <c r="AI944" s="3345"/>
      <c r="AJ944" s="3346"/>
      <c r="AK944" s="2581"/>
    </row>
    <row r="945" spans="2:37" s="2461" customFormat="1" ht="15" customHeight="1" x14ac:dyDescent="0.2">
      <c r="B945" s="4599" t="s">
        <v>6049</v>
      </c>
      <c r="C945" s="4600"/>
      <c r="D945" s="3362" t="s">
        <v>6050</v>
      </c>
      <c r="E945" s="3363">
        <v>2.68</v>
      </c>
      <c r="F945" s="3363"/>
      <c r="G945" s="3338"/>
      <c r="H945" s="3339"/>
      <c r="I945" s="3339"/>
      <c r="J945" s="3365">
        <v>30</v>
      </c>
      <c r="K945" s="3338"/>
      <c r="L945" s="3338"/>
      <c r="M945" s="3336"/>
      <c r="N945" s="3340"/>
      <c r="O945" s="3338"/>
      <c r="P945" s="3338"/>
      <c r="Q945" s="3338"/>
      <c r="R945" s="3338"/>
      <c r="S945" s="3341"/>
      <c r="T945" s="3338"/>
      <c r="U945" s="3342"/>
      <c r="V945" s="3342"/>
      <c r="W945" s="3338"/>
      <c r="X945" s="3338"/>
      <c r="Y945" s="3342"/>
      <c r="Z945" s="3342"/>
      <c r="AA945" s="3342"/>
      <c r="AB945" s="3338"/>
      <c r="AC945" s="3338"/>
      <c r="AD945" s="3337"/>
      <c r="AE945" s="3343"/>
      <c r="AF945" s="3344"/>
      <c r="AG945" s="3344"/>
      <c r="AH945" s="3345"/>
      <c r="AI945" s="3345"/>
      <c r="AJ945" s="3346"/>
      <c r="AK945" s="2581"/>
    </row>
    <row r="946" spans="2:37" s="2461" customFormat="1" ht="15" customHeight="1" thickBot="1" x14ac:dyDescent="0.25">
      <c r="B946" s="4601" t="s">
        <v>6051</v>
      </c>
      <c r="C946" s="4602"/>
      <c r="D946" s="3080" t="s">
        <v>6052</v>
      </c>
      <c r="E946" s="3081">
        <v>2.68</v>
      </c>
      <c r="F946" s="3081"/>
      <c r="G946" s="3349"/>
      <c r="H946" s="3350"/>
      <c r="I946" s="3350"/>
      <c r="J946" s="3321">
        <v>30</v>
      </c>
      <c r="K946" s="3349"/>
      <c r="L946" s="3349"/>
      <c r="M946" s="3347"/>
      <c r="N946" s="3351"/>
      <c r="O946" s="3349"/>
      <c r="P946" s="3349"/>
      <c r="Q946" s="3349"/>
      <c r="R946" s="3349"/>
      <c r="S946" s="3333"/>
      <c r="T946" s="3349"/>
      <c r="U946" s="3352"/>
      <c r="V946" s="3352"/>
      <c r="W946" s="3349"/>
      <c r="X946" s="3349"/>
      <c r="Y946" s="3352"/>
      <c r="Z946" s="3352"/>
      <c r="AA946" s="3352"/>
      <c r="AB946" s="3349"/>
      <c r="AC946" s="3349"/>
      <c r="AD946" s="3348"/>
      <c r="AE946" s="3329"/>
      <c r="AF946" s="3330"/>
      <c r="AG946" s="3330"/>
      <c r="AH946" s="3331"/>
      <c r="AI946" s="3331"/>
      <c r="AJ946" s="3332"/>
      <c r="AK946" s="2581"/>
    </row>
    <row r="947" spans="2:37" s="2461" customFormat="1" ht="15" customHeight="1" x14ac:dyDescent="0.2">
      <c r="B947" s="2582"/>
      <c r="C947" s="2575"/>
      <c r="D947" s="2575"/>
      <c r="E947" s="2575"/>
      <c r="F947" s="2575"/>
      <c r="G947" s="2575"/>
      <c r="H947" s="2575"/>
      <c r="I947" s="2576"/>
      <c r="J947" s="2576"/>
      <c r="K947" s="2576"/>
      <c r="L947" s="2576"/>
      <c r="M947" s="2575"/>
      <c r="N947" s="2576"/>
      <c r="O947" s="2576"/>
      <c r="P947" s="2576"/>
      <c r="Q947" s="2576"/>
      <c r="R947" s="2576"/>
      <c r="S947" s="2575"/>
      <c r="T947" s="2574"/>
      <c r="U947" s="2574"/>
      <c r="V947" s="2574"/>
      <c r="W947" s="2574"/>
      <c r="X947" s="2574"/>
      <c r="Y947" s="2574"/>
      <c r="Z947" s="2574"/>
      <c r="AA947" s="2574"/>
      <c r="AB947" s="2574"/>
      <c r="AC947" s="2574"/>
      <c r="AD947" s="2574"/>
      <c r="AE947" s="2574"/>
      <c r="AF947" s="2574"/>
      <c r="AG947" s="2574"/>
      <c r="AH947" s="2574"/>
      <c r="AI947" s="2574"/>
      <c r="AJ947" s="2577"/>
      <c r="AK947" s="2581"/>
    </row>
    <row r="948" spans="2:37" s="2461" customFormat="1" ht="15" customHeight="1" x14ac:dyDescent="0.2">
      <c r="B948" s="3641" t="s">
        <v>5051</v>
      </c>
      <c r="C948" s="3642"/>
      <c r="D948" s="4595" t="s">
        <v>6029</v>
      </c>
      <c r="E948" s="4595"/>
      <c r="F948" s="4595"/>
      <c r="G948" s="4595"/>
      <c r="H948" s="4595"/>
      <c r="I948" s="2578"/>
      <c r="J948" s="2578"/>
      <c r="K948" s="2578"/>
      <c r="L948" s="2578"/>
      <c r="M948" s="2578"/>
      <c r="N948" s="2578"/>
      <c r="O948" s="2578"/>
      <c r="P948" s="2578"/>
      <c r="Q948" s="2578"/>
      <c r="R948" s="2578"/>
      <c r="S948" s="2578"/>
      <c r="T948" s="2574"/>
      <c r="U948" s="2574"/>
      <c r="V948" s="2574"/>
      <c r="W948" s="2574"/>
      <c r="X948" s="2574"/>
      <c r="Y948" s="2574"/>
      <c r="Z948" s="2574"/>
      <c r="AA948" s="2574"/>
      <c r="AB948" s="2574"/>
      <c r="AC948" s="2574"/>
      <c r="AD948" s="2574"/>
      <c r="AE948" s="2574"/>
      <c r="AF948" s="2574"/>
      <c r="AG948" s="2574"/>
      <c r="AH948" s="2574"/>
      <c r="AI948" s="2574"/>
      <c r="AJ948" s="2577"/>
      <c r="AK948" s="2581"/>
    </row>
    <row r="949" spans="2:37" s="2461" customFormat="1" ht="15" customHeight="1" x14ac:dyDescent="0.2">
      <c r="B949" s="3641" t="s">
        <v>5052</v>
      </c>
      <c r="C949" s="3642"/>
      <c r="D949" s="4579" t="s">
        <v>5193</v>
      </c>
      <c r="E949" s="4579"/>
      <c r="F949" s="4579"/>
      <c r="G949" s="4579"/>
      <c r="H949" s="2578"/>
      <c r="I949" s="2578"/>
      <c r="J949" s="2578"/>
      <c r="K949" s="2578"/>
      <c r="L949" s="2578"/>
      <c r="M949" s="2578"/>
      <c r="N949" s="2578"/>
      <c r="O949" s="2578"/>
      <c r="P949" s="2578"/>
      <c r="Q949" s="2578"/>
      <c r="R949" s="2578"/>
      <c r="S949" s="2578"/>
      <c r="T949" s="2574"/>
      <c r="U949" s="2574"/>
      <c r="V949" s="2574"/>
      <c r="W949" s="2574"/>
      <c r="X949" s="2574"/>
      <c r="Y949" s="2574"/>
      <c r="Z949" s="2574"/>
      <c r="AA949" s="2574"/>
      <c r="AB949" s="2574"/>
      <c r="AC949" s="2574"/>
      <c r="AD949" s="2574"/>
      <c r="AE949" s="2574"/>
      <c r="AF949" s="2574"/>
      <c r="AG949" s="2574"/>
      <c r="AH949" s="2574"/>
      <c r="AI949" s="2574"/>
      <c r="AJ949" s="2577"/>
      <c r="AK949" s="2581"/>
    </row>
    <row r="950" spans="2:37" s="2461" customFormat="1" ht="15" customHeight="1" thickBot="1" x14ac:dyDescent="0.25">
      <c r="B950" s="3645"/>
      <c r="C950" s="3646"/>
      <c r="D950" s="3647"/>
      <c r="E950" s="3647"/>
      <c r="F950" s="3647"/>
      <c r="G950" s="3647"/>
      <c r="H950" s="2583"/>
      <c r="I950" s="2583"/>
      <c r="J950" s="2583"/>
      <c r="K950" s="2583"/>
      <c r="L950" s="2583"/>
      <c r="M950" s="2583"/>
      <c r="N950" s="2583"/>
      <c r="O950" s="2583"/>
      <c r="P950" s="2583"/>
      <c r="Q950" s="2583"/>
      <c r="R950" s="2583"/>
      <c r="S950" s="2583"/>
      <c r="T950" s="2584"/>
      <c r="U950" s="2584"/>
      <c r="V950" s="2584"/>
      <c r="W950" s="2584"/>
      <c r="X950" s="2584"/>
      <c r="Y950" s="2584"/>
      <c r="Z950" s="2584"/>
      <c r="AA950" s="2584"/>
      <c r="AB950" s="2584"/>
      <c r="AC950" s="2584"/>
      <c r="AD950" s="2584"/>
      <c r="AE950" s="2584"/>
      <c r="AF950" s="2584"/>
      <c r="AG950" s="2584"/>
      <c r="AH950" s="2584"/>
      <c r="AI950" s="2584"/>
      <c r="AJ950" s="2585"/>
      <c r="AK950" s="2586"/>
    </row>
    <row r="951" spans="2:37" s="2461" customFormat="1" ht="15" customHeight="1" x14ac:dyDescent="0.3">
      <c r="B951" s="4587" t="str">
        <f>+B924</f>
        <v>.</v>
      </c>
      <c r="C951" s="4587"/>
      <c r="D951" s="3265"/>
      <c r="E951" s="3266"/>
      <c r="F951" s="3266"/>
      <c r="G951" s="3266"/>
      <c r="H951" s="3266"/>
      <c r="I951" s="2889"/>
      <c r="J951" s="2889"/>
      <c r="K951" s="2889"/>
      <c r="L951" s="2889"/>
      <c r="M951" s="2889"/>
      <c r="N951" s="2889"/>
      <c r="O951" s="2889"/>
      <c r="P951" s="2889"/>
    </row>
    <row r="952" spans="2:37" s="2461" customFormat="1" ht="15" customHeight="1" thickBot="1" x14ac:dyDescent="0.35">
      <c r="C952" s="3265"/>
      <c r="D952" s="3265"/>
      <c r="E952" s="3266"/>
      <c r="F952" s="3266"/>
      <c r="G952" s="3266"/>
      <c r="H952" s="3266"/>
      <c r="I952" s="2889"/>
      <c r="J952" s="2889"/>
      <c r="K952" s="2889"/>
      <c r="L952" s="2889"/>
      <c r="M952" s="2889"/>
      <c r="N952" s="2889"/>
      <c r="O952" s="2889"/>
      <c r="P952" s="2889"/>
    </row>
    <row r="953" spans="2:37" s="2461" customFormat="1" ht="15" customHeight="1" x14ac:dyDescent="0.2">
      <c r="B953" s="3616" t="s">
        <v>5060</v>
      </c>
      <c r="C953" s="3617"/>
      <c r="D953" s="3617"/>
      <c r="E953" s="3617"/>
      <c r="F953" s="3617"/>
      <c r="G953" s="3617"/>
      <c r="H953" s="3617"/>
      <c r="I953" s="3617"/>
      <c r="J953" s="3617"/>
      <c r="K953" s="3617"/>
      <c r="L953" s="3617"/>
      <c r="M953" s="3617"/>
      <c r="N953" s="3617"/>
      <c r="O953" s="3617"/>
      <c r="P953" s="3617"/>
      <c r="Q953" s="3617"/>
      <c r="R953" s="3617"/>
      <c r="S953" s="3617"/>
      <c r="T953" s="3617"/>
      <c r="U953" s="3617"/>
      <c r="V953" s="3617"/>
      <c r="W953" s="3617"/>
      <c r="X953" s="3617"/>
      <c r="Y953" s="3617"/>
      <c r="Z953" s="3617"/>
      <c r="AA953" s="3617"/>
      <c r="AB953" s="3617"/>
      <c r="AC953" s="3617"/>
      <c r="AD953" s="3617"/>
      <c r="AE953" s="3617"/>
      <c r="AF953" s="3617"/>
      <c r="AG953" s="3617"/>
      <c r="AH953" s="3617"/>
      <c r="AI953" s="3617"/>
      <c r="AJ953" s="3617"/>
      <c r="AK953" s="3618"/>
    </row>
    <row r="954" spans="2:37" s="2461" customFormat="1" ht="15" customHeight="1" x14ac:dyDescent="0.2">
      <c r="B954" s="2579"/>
      <c r="C954" s="3274"/>
      <c r="D954" s="3274"/>
      <c r="E954" s="3274"/>
      <c r="F954" s="3274"/>
      <c r="G954" s="2580"/>
      <c r="H954" s="2580"/>
      <c r="I954" s="2580"/>
      <c r="J954" s="2580"/>
      <c r="K954" s="2580"/>
      <c r="L954" s="2580"/>
      <c r="M954" s="2580"/>
      <c r="N954" s="2580"/>
      <c r="O954" s="2580"/>
      <c r="P954" s="2580"/>
      <c r="Q954" s="2580"/>
      <c r="R954" s="2580"/>
      <c r="S954" s="2580"/>
      <c r="T954" s="2580"/>
      <c r="U954" s="2580"/>
      <c r="V954" s="2580"/>
      <c r="W954" s="2580"/>
      <c r="X954" s="2580"/>
      <c r="Y954" s="2580"/>
      <c r="Z954" s="2580"/>
      <c r="AA954" s="2580"/>
      <c r="AB954" s="2580"/>
      <c r="AC954" s="2580"/>
      <c r="AD954" s="2580"/>
      <c r="AE954" s="2580"/>
      <c r="AF954" s="2580"/>
      <c r="AG954" s="2580"/>
      <c r="AH954" s="2580"/>
      <c r="AI954" s="2580"/>
      <c r="AJ954" s="2580"/>
      <c r="AK954" s="2581"/>
    </row>
    <row r="955" spans="2:37" s="2461" customFormat="1" ht="15" customHeight="1" x14ac:dyDescent="0.2">
      <c r="B955" s="2579" t="s">
        <v>5047</v>
      </c>
      <c r="C955" s="3274"/>
      <c r="D955" s="3619" t="s">
        <v>5987</v>
      </c>
      <c r="E955" s="3619"/>
      <c r="F955" s="3619"/>
      <c r="G955" s="2580"/>
      <c r="H955" s="2580"/>
      <c r="I955" s="2580"/>
      <c r="J955" s="2580"/>
      <c r="K955" s="2580"/>
      <c r="L955" s="2580"/>
      <c r="M955" s="2580"/>
      <c r="N955" s="2580"/>
      <c r="O955" s="2580"/>
      <c r="P955" s="2580"/>
      <c r="Q955" s="2580"/>
      <c r="R955" s="2580"/>
      <c r="S955" s="2580"/>
      <c r="T955" s="2580"/>
      <c r="U955" s="2580"/>
      <c r="V955" s="2580"/>
      <c r="W955" s="2580"/>
      <c r="X955" s="2580"/>
      <c r="Y955" s="2580"/>
      <c r="Z955" s="2580"/>
      <c r="AA955" s="2580"/>
      <c r="AB955" s="2580"/>
      <c r="AC955" s="2580"/>
      <c r="AD955" s="2580"/>
      <c r="AE955" s="2580"/>
      <c r="AF955" s="2580"/>
      <c r="AG955" s="2580"/>
      <c r="AH955" s="2580"/>
      <c r="AI955" s="2580"/>
      <c r="AJ955" s="2580"/>
      <c r="AK955" s="2581"/>
    </row>
    <row r="956" spans="2:37" s="2461" customFormat="1" ht="15" customHeight="1" thickBot="1" x14ac:dyDescent="0.25">
      <c r="B956" s="3620" t="s">
        <v>5061</v>
      </c>
      <c r="C956" s="3621"/>
      <c r="D956" s="4604">
        <v>41550</v>
      </c>
      <c r="E956" s="4604"/>
      <c r="F956" s="3276"/>
      <c r="G956" s="2580"/>
      <c r="H956" s="2580"/>
      <c r="I956" s="2580"/>
      <c r="J956" s="2580"/>
      <c r="K956" s="2580"/>
      <c r="L956" s="2580"/>
      <c r="M956" s="2580"/>
      <c r="N956" s="2580"/>
      <c r="O956" s="2580"/>
      <c r="P956" s="2580"/>
      <c r="Q956" s="2580"/>
      <c r="R956" s="2580"/>
      <c r="S956" s="2580"/>
      <c r="T956" s="2580"/>
      <c r="U956" s="2580"/>
      <c r="V956" s="2580"/>
      <c r="W956" s="2580"/>
      <c r="X956" s="2580"/>
      <c r="Y956" s="2580"/>
      <c r="Z956" s="2580"/>
      <c r="AA956" s="2580"/>
      <c r="AB956" s="2580"/>
      <c r="AC956" s="2580"/>
      <c r="AD956" s="2580"/>
      <c r="AE956" s="2580"/>
      <c r="AF956" s="2580"/>
      <c r="AG956" s="2580"/>
      <c r="AH956" s="2580"/>
      <c r="AI956" s="2580"/>
      <c r="AJ956" s="2580"/>
      <c r="AK956" s="2581"/>
    </row>
    <row r="957" spans="2:37" s="2461" customFormat="1" ht="81.75" customHeight="1" thickBot="1" x14ac:dyDescent="0.25">
      <c r="B957" s="3633" t="s">
        <v>5062</v>
      </c>
      <c r="C957" s="3677"/>
      <c r="D957" s="4605" t="s">
        <v>5988</v>
      </c>
      <c r="E957" s="4606"/>
      <c r="F957" s="4606"/>
      <c r="G957" s="4606"/>
      <c r="H957" s="4606"/>
      <c r="I957" s="4606"/>
      <c r="J957" s="4606"/>
      <c r="K957" s="4606"/>
      <c r="L957" s="4606"/>
      <c r="M957" s="4606"/>
      <c r="N957" s="4606"/>
      <c r="O957" s="4606"/>
      <c r="P957" s="4606"/>
      <c r="Q957" s="4607"/>
      <c r="R957" s="2580"/>
      <c r="S957" s="2580"/>
      <c r="T957" s="2580"/>
      <c r="U957" s="2580"/>
      <c r="V957" s="2580"/>
      <c r="W957" s="2580"/>
      <c r="X957" s="2580"/>
      <c r="Y957" s="2580"/>
      <c r="Z957" s="2580"/>
      <c r="AA957" s="2580"/>
      <c r="AB957" s="2580"/>
      <c r="AC957" s="2580"/>
      <c r="AD957" s="2580"/>
      <c r="AE957" s="2580"/>
      <c r="AF957" s="2580"/>
      <c r="AG957" s="2580"/>
      <c r="AH957" s="2580"/>
      <c r="AI957" s="2580"/>
      <c r="AJ957" s="2580"/>
      <c r="AK957" s="2581"/>
    </row>
    <row r="958" spans="2:37" s="2461" customFormat="1" ht="15" customHeight="1" thickBot="1" x14ac:dyDescent="0.25">
      <c r="B958" s="3635"/>
      <c r="C958" s="3626"/>
      <c r="D958" s="3626"/>
      <c r="E958" s="3626"/>
      <c r="F958" s="3626"/>
      <c r="G958" s="3626"/>
      <c r="H958" s="3626"/>
      <c r="I958" s="3626"/>
      <c r="J958" s="3626"/>
      <c r="K958" s="3626"/>
      <c r="L958" s="3626"/>
      <c r="M958" s="3626"/>
      <c r="N958" s="3626"/>
      <c r="O958" s="3626"/>
      <c r="P958" s="3626"/>
      <c r="Q958" s="3626"/>
      <c r="R958" s="2580"/>
      <c r="S958" s="2580"/>
      <c r="T958" s="2580"/>
      <c r="U958" s="2580"/>
      <c r="V958" s="2580"/>
      <c r="W958" s="2580"/>
      <c r="X958" s="2580"/>
      <c r="Y958" s="2580"/>
      <c r="Z958" s="2580"/>
      <c r="AA958" s="2580"/>
      <c r="AB958" s="2580"/>
      <c r="AC958" s="2580"/>
      <c r="AD958" s="2580"/>
      <c r="AE958" s="2580"/>
      <c r="AF958" s="2580"/>
      <c r="AG958" s="2580"/>
      <c r="AH958" s="2580"/>
      <c r="AI958" s="2580"/>
      <c r="AJ958" s="2580"/>
      <c r="AK958" s="2581"/>
    </row>
    <row r="959" spans="2:37" s="2461" customFormat="1" ht="15" customHeight="1" thickBot="1" x14ac:dyDescent="0.25">
      <c r="B959" s="3273"/>
      <c r="C959" s="3274"/>
      <c r="D959" s="3274"/>
      <c r="E959" s="3274"/>
      <c r="F959" s="3275"/>
      <c r="G959" s="3275"/>
      <c r="H959" s="3275"/>
      <c r="I959" s="3275"/>
      <c r="J959" s="3275"/>
      <c r="K959" s="3275"/>
      <c r="L959" s="3275"/>
      <c r="M959" s="3275"/>
      <c r="N959" s="3275"/>
      <c r="O959" s="3275"/>
      <c r="P959" s="3275"/>
      <c r="Q959" s="3275"/>
      <c r="R959" s="2580"/>
      <c r="S959" s="2580"/>
      <c r="T959" s="2580"/>
      <c r="U959" s="2580"/>
      <c r="V959" s="2580"/>
      <c r="W959" s="2580"/>
      <c r="X959" s="2580"/>
      <c r="Y959" s="2580"/>
      <c r="Z959" s="2580"/>
      <c r="AA959" s="2580"/>
      <c r="AB959" s="2580"/>
      <c r="AC959" s="2580"/>
      <c r="AD959" s="2580"/>
      <c r="AE959" s="2580"/>
      <c r="AF959" s="2580"/>
      <c r="AG959" s="2580"/>
      <c r="AH959" s="2580"/>
      <c r="AI959" s="2580"/>
      <c r="AJ959" s="2580"/>
      <c r="AK959" s="2581"/>
    </row>
    <row r="960" spans="2:37" s="2461" customFormat="1" ht="15" customHeight="1" thickBot="1" x14ac:dyDescent="0.25">
      <c r="B960" s="3627" t="s">
        <v>5063</v>
      </c>
      <c r="C960" s="3627"/>
      <c r="D960" s="3627" t="s">
        <v>5053</v>
      </c>
      <c r="E960" s="3627" t="s">
        <v>5064</v>
      </c>
      <c r="F960" s="3629" t="s">
        <v>224</v>
      </c>
      <c r="G960" s="3629"/>
      <c r="H960" s="3629"/>
      <c r="I960" s="3629"/>
      <c r="J960" s="3629"/>
      <c r="K960" s="3629"/>
      <c r="L960" s="3629"/>
      <c r="M960" s="3629"/>
      <c r="N960" s="3629"/>
      <c r="O960" s="3629"/>
      <c r="P960" s="3629"/>
      <c r="Q960" s="3629"/>
      <c r="R960" s="3629"/>
      <c r="S960" s="3629" t="s">
        <v>340</v>
      </c>
      <c r="T960" s="3629"/>
      <c r="U960" s="3629"/>
      <c r="V960" s="3629"/>
      <c r="W960" s="3629"/>
      <c r="X960" s="3629"/>
      <c r="Y960" s="3629"/>
      <c r="Z960" s="3629"/>
      <c r="AA960" s="3629"/>
      <c r="AB960" s="3629"/>
      <c r="AC960" s="3629"/>
      <c r="AD960" s="3629" t="s">
        <v>225</v>
      </c>
      <c r="AE960" s="3629"/>
      <c r="AF960" s="3629"/>
      <c r="AG960" s="3629"/>
      <c r="AH960" s="3630" t="s">
        <v>5048</v>
      </c>
      <c r="AI960" s="3630"/>
      <c r="AJ960" s="3630"/>
      <c r="AK960" s="2581"/>
    </row>
    <row r="961" spans="2:37" s="2461" customFormat="1" ht="24.75" customHeight="1" thickBot="1" x14ac:dyDescent="0.25">
      <c r="B961" s="3628"/>
      <c r="C961" s="3628"/>
      <c r="D961" s="3628"/>
      <c r="E961" s="3628"/>
      <c r="F961" s="3628" t="s">
        <v>5065</v>
      </c>
      <c r="G961" s="3628" t="s">
        <v>5066</v>
      </c>
      <c r="H961" s="3627" t="s">
        <v>5067</v>
      </c>
      <c r="I961" s="3631" t="s">
        <v>5068</v>
      </c>
      <c r="J961" s="3631" t="s">
        <v>5069</v>
      </c>
      <c r="K961" s="3632" t="s">
        <v>5070</v>
      </c>
      <c r="L961" s="3632" t="s">
        <v>5071</v>
      </c>
      <c r="M961" s="3631" t="s">
        <v>5072</v>
      </c>
      <c r="N961" s="3631"/>
      <c r="O961" s="3632" t="s">
        <v>5073</v>
      </c>
      <c r="P961" s="3632" t="s">
        <v>5074</v>
      </c>
      <c r="Q961" s="3632" t="s">
        <v>5075</v>
      </c>
      <c r="R961" s="3632" t="s">
        <v>5076</v>
      </c>
      <c r="S961" s="3627" t="s">
        <v>5077</v>
      </c>
      <c r="T961" s="3627" t="s">
        <v>5078</v>
      </c>
      <c r="U961" s="3627" t="s">
        <v>5079</v>
      </c>
      <c r="V961" s="3627" t="s">
        <v>5080</v>
      </c>
      <c r="W961" s="3627" t="s">
        <v>5081</v>
      </c>
      <c r="X961" s="3627" t="s">
        <v>5082</v>
      </c>
      <c r="Y961" s="3627" t="s">
        <v>5083</v>
      </c>
      <c r="Z961" s="3627" t="s">
        <v>5084</v>
      </c>
      <c r="AA961" s="3627" t="s">
        <v>5085</v>
      </c>
      <c r="AB961" s="3631" t="s">
        <v>5086</v>
      </c>
      <c r="AC961" s="3631" t="s">
        <v>5087</v>
      </c>
      <c r="AD961" s="3627" t="s">
        <v>5088</v>
      </c>
      <c r="AE961" s="3627" t="s">
        <v>5089</v>
      </c>
      <c r="AF961" s="3627" t="s">
        <v>5090</v>
      </c>
      <c r="AG961" s="3627" t="s">
        <v>5091</v>
      </c>
      <c r="AH961" s="3627" t="s">
        <v>1162</v>
      </c>
      <c r="AI961" s="3627" t="s">
        <v>5049</v>
      </c>
      <c r="AJ961" s="3627" t="s">
        <v>5050</v>
      </c>
      <c r="AK961" s="2581"/>
    </row>
    <row r="962" spans="2:37" s="2461" customFormat="1" ht="24.75" customHeight="1" thickBot="1" x14ac:dyDescent="0.25">
      <c r="B962" s="3628"/>
      <c r="C962" s="3628"/>
      <c r="D962" s="3628"/>
      <c r="E962" s="3628"/>
      <c r="F962" s="3628"/>
      <c r="G962" s="3628"/>
      <c r="H962" s="3628"/>
      <c r="I962" s="3632"/>
      <c r="J962" s="3632"/>
      <c r="K962" s="3632"/>
      <c r="L962" s="3632"/>
      <c r="M962" s="3271" t="s">
        <v>5092</v>
      </c>
      <c r="N962" s="3272" t="s">
        <v>2809</v>
      </c>
      <c r="O962" s="3632"/>
      <c r="P962" s="3632"/>
      <c r="Q962" s="3632"/>
      <c r="R962" s="3632"/>
      <c r="S962" s="3628"/>
      <c r="T962" s="3628"/>
      <c r="U962" s="3628"/>
      <c r="V962" s="3628"/>
      <c r="W962" s="3628"/>
      <c r="X962" s="3628"/>
      <c r="Y962" s="3628"/>
      <c r="Z962" s="3628"/>
      <c r="AA962" s="3628"/>
      <c r="AB962" s="3632"/>
      <c r="AC962" s="3632"/>
      <c r="AD962" s="3628"/>
      <c r="AE962" s="3628"/>
      <c r="AF962" s="3628"/>
      <c r="AG962" s="3628"/>
      <c r="AH962" s="3628"/>
      <c r="AI962" s="3628"/>
      <c r="AJ962" s="3628"/>
      <c r="AK962" s="2581"/>
    </row>
    <row r="963" spans="2:37" s="2461" customFormat="1" ht="15" customHeight="1" x14ac:dyDescent="0.2">
      <c r="B963" s="4597" t="s">
        <v>5989</v>
      </c>
      <c r="C963" s="4598"/>
      <c r="D963" s="3303" t="s">
        <v>5990</v>
      </c>
      <c r="E963" s="3304">
        <v>22.32</v>
      </c>
      <c r="F963" s="3304">
        <v>22.32</v>
      </c>
      <c r="G963" s="3305"/>
      <c r="H963" s="3306"/>
      <c r="I963" s="3306"/>
      <c r="J963" s="3306">
        <v>250</v>
      </c>
      <c r="K963" s="3305"/>
      <c r="L963" s="3305"/>
      <c r="M963" s="3303"/>
      <c r="N963" s="3307"/>
      <c r="O963" s="3305"/>
      <c r="P963" s="3305"/>
      <c r="Q963" s="3305"/>
      <c r="R963" s="3305"/>
      <c r="S963" s="3290"/>
      <c r="T963" s="3305"/>
      <c r="U963" s="3308"/>
      <c r="V963" s="3308"/>
      <c r="W963" s="3305"/>
      <c r="X963" s="3305"/>
      <c r="Y963" s="3308"/>
      <c r="Z963" s="3308"/>
      <c r="AA963" s="3308"/>
      <c r="AB963" s="3305"/>
      <c r="AC963" s="3305"/>
      <c r="AD963" s="3304"/>
      <c r="AE963" s="3309"/>
      <c r="AF963" s="3310"/>
      <c r="AG963" s="3305"/>
      <c r="AH963" s="3311"/>
      <c r="AI963" s="3311"/>
      <c r="AJ963" s="3291"/>
      <c r="AK963" s="2581"/>
    </row>
    <row r="964" spans="2:37" s="2461" customFormat="1" ht="15" customHeight="1" x14ac:dyDescent="0.2">
      <c r="B964" s="4599" t="s">
        <v>5991</v>
      </c>
      <c r="C964" s="4600"/>
      <c r="D964" s="3312" t="s">
        <v>5992</v>
      </c>
      <c r="E964" s="3313">
        <v>22.32</v>
      </c>
      <c r="F964" s="3313">
        <v>22.32</v>
      </c>
      <c r="G964" s="3314"/>
      <c r="H964" s="3315"/>
      <c r="I964" s="3315"/>
      <c r="J964" s="3315">
        <v>250</v>
      </c>
      <c r="K964" s="3314"/>
      <c r="L964" s="3314"/>
      <c r="M964" s="3312"/>
      <c r="N964" s="3316"/>
      <c r="O964" s="3314"/>
      <c r="P964" s="3314"/>
      <c r="Q964" s="3314"/>
      <c r="R964" s="3314"/>
      <c r="S964" s="3297"/>
      <c r="T964" s="3314"/>
      <c r="U964" s="3317"/>
      <c r="V964" s="3317"/>
      <c r="W964" s="3314"/>
      <c r="X964" s="3314"/>
      <c r="Y964" s="3317"/>
      <c r="Z964" s="3317"/>
      <c r="AA964" s="3317"/>
      <c r="AB964" s="3314"/>
      <c r="AC964" s="3314"/>
      <c r="AD964" s="3313"/>
      <c r="AE964" s="3318"/>
      <c r="AF964" s="3319"/>
      <c r="AG964" s="3314"/>
      <c r="AH964" s="3320"/>
      <c r="AI964" s="3320"/>
      <c r="AJ964" s="3302"/>
      <c r="AK964" s="2581"/>
    </row>
    <row r="965" spans="2:37" s="2461" customFormat="1" ht="15" customHeight="1" x14ac:dyDescent="0.2">
      <c r="B965" s="4599" t="s">
        <v>5993</v>
      </c>
      <c r="C965" s="4600"/>
      <c r="D965" s="3312" t="s">
        <v>5994</v>
      </c>
      <c r="E965" s="3313">
        <v>22.32</v>
      </c>
      <c r="F965" s="3313">
        <v>22.32</v>
      </c>
      <c r="G965" s="3314"/>
      <c r="H965" s="3315"/>
      <c r="I965" s="3315"/>
      <c r="J965" s="3315">
        <v>250</v>
      </c>
      <c r="K965" s="3314"/>
      <c r="L965" s="3314"/>
      <c r="M965" s="3312"/>
      <c r="N965" s="3316"/>
      <c r="O965" s="3314"/>
      <c r="P965" s="3314"/>
      <c r="Q965" s="3314"/>
      <c r="R965" s="3314"/>
      <c r="S965" s="3297"/>
      <c r="T965" s="3314"/>
      <c r="U965" s="3317"/>
      <c r="V965" s="3317"/>
      <c r="W965" s="3314"/>
      <c r="X965" s="3314"/>
      <c r="Y965" s="3317"/>
      <c r="Z965" s="3317"/>
      <c r="AA965" s="3317"/>
      <c r="AB965" s="3314"/>
      <c r="AC965" s="3314"/>
      <c r="AD965" s="3313"/>
      <c r="AE965" s="3318"/>
      <c r="AF965" s="3319"/>
      <c r="AG965" s="3314"/>
      <c r="AH965" s="3320"/>
      <c r="AI965" s="3320"/>
      <c r="AJ965" s="3302"/>
      <c r="AK965" s="2581"/>
    </row>
    <row r="966" spans="2:37" s="2461" customFormat="1" ht="15" customHeight="1" x14ac:dyDescent="0.2">
      <c r="B966" s="4599" t="s">
        <v>5995</v>
      </c>
      <c r="C966" s="4600"/>
      <c r="D966" s="3312" t="s">
        <v>5996</v>
      </c>
      <c r="E966" s="3313">
        <v>22.32</v>
      </c>
      <c r="F966" s="3313">
        <v>22.32</v>
      </c>
      <c r="G966" s="3314"/>
      <c r="H966" s="3315"/>
      <c r="I966" s="3315"/>
      <c r="J966" s="3315">
        <v>250</v>
      </c>
      <c r="K966" s="3314"/>
      <c r="L966" s="3314"/>
      <c r="M966" s="3312"/>
      <c r="N966" s="3316"/>
      <c r="O966" s="3314"/>
      <c r="P966" s="3314"/>
      <c r="Q966" s="3314"/>
      <c r="R966" s="3314"/>
      <c r="S966" s="3297"/>
      <c r="T966" s="3314"/>
      <c r="U966" s="3317"/>
      <c r="V966" s="3317"/>
      <c r="W966" s="3314"/>
      <c r="X966" s="3314"/>
      <c r="Y966" s="3317"/>
      <c r="Z966" s="3317"/>
      <c r="AA966" s="3317"/>
      <c r="AB966" s="3314"/>
      <c r="AC966" s="3314"/>
      <c r="AD966" s="3313"/>
      <c r="AE966" s="3318"/>
      <c r="AF966" s="3319"/>
      <c r="AG966" s="3314"/>
      <c r="AH966" s="3320"/>
      <c r="AI966" s="3320"/>
      <c r="AJ966" s="3302"/>
      <c r="AK966" s="2581"/>
    </row>
    <row r="967" spans="2:37" s="2461" customFormat="1" ht="15" customHeight="1" x14ac:dyDescent="0.2">
      <c r="B967" s="4593" t="s">
        <v>5997</v>
      </c>
      <c r="C967" s="4594"/>
      <c r="D967" s="3312" t="s">
        <v>5998</v>
      </c>
      <c r="E967" s="3313">
        <v>22.32</v>
      </c>
      <c r="F967" s="3313">
        <v>22.32</v>
      </c>
      <c r="G967" s="3314"/>
      <c r="H967" s="3315"/>
      <c r="I967" s="3315"/>
      <c r="J967" s="3315">
        <v>150</v>
      </c>
      <c r="K967" s="3314"/>
      <c r="L967" s="3314"/>
      <c r="M967" s="3312"/>
      <c r="N967" s="3316"/>
      <c r="O967" s="3314"/>
      <c r="P967" s="3314"/>
      <c r="Q967" s="3314"/>
      <c r="R967" s="3314"/>
      <c r="S967" s="3297"/>
      <c r="T967" s="3314"/>
      <c r="U967" s="3317"/>
      <c r="V967" s="3317"/>
      <c r="W967" s="3314"/>
      <c r="X967" s="3314"/>
      <c r="Y967" s="3317"/>
      <c r="Z967" s="3317"/>
      <c r="AA967" s="3317"/>
      <c r="AB967" s="3314"/>
      <c r="AC967" s="3314"/>
      <c r="AD967" s="3313"/>
      <c r="AE967" s="3318"/>
      <c r="AF967" s="3319"/>
      <c r="AG967" s="3314"/>
      <c r="AH967" s="3320"/>
      <c r="AI967" s="3320"/>
      <c r="AJ967" s="3302"/>
      <c r="AK967" s="2581"/>
    </row>
    <row r="968" spans="2:37" s="2461" customFormat="1" ht="15" customHeight="1" x14ac:dyDescent="0.2">
      <c r="B968" s="4593" t="s">
        <v>5999</v>
      </c>
      <c r="C968" s="4594"/>
      <c r="D968" s="3312" t="s">
        <v>6000</v>
      </c>
      <c r="E968" s="3313">
        <v>26.79</v>
      </c>
      <c r="F968" s="3313">
        <v>26.79</v>
      </c>
      <c r="G968" s="3314"/>
      <c r="H968" s="3315"/>
      <c r="I968" s="3315"/>
      <c r="J968" s="3315">
        <v>250</v>
      </c>
      <c r="K968" s="3314"/>
      <c r="L968" s="3314"/>
      <c r="M968" s="3312"/>
      <c r="N968" s="3316"/>
      <c r="O968" s="3314"/>
      <c r="P968" s="3314"/>
      <c r="Q968" s="3314"/>
      <c r="R968" s="3314"/>
      <c r="S968" s="3297"/>
      <c r="T968" s="3314"/>
      <c r="U968" s="3317"/>
      <c r="V968" s="3317"/>
      <c r="W968" s="3314"/>
      <c r="X968" s="3314"/>
      <c r="Y968" s="3317"/>
      <c r="Z968" s="3317"/>
      <c r="AA968" s="3317"/>
      <c r="AB968" s="3314"/>
      <c r="AC968" s="3314"/>
      <c r="AD968" s="3313"/>
      <c r="AE968" s="3318"/>
      <c r="AF968" s="3319"/>
      <c r="AG968" s="3314"/>
      <c r="AH968" s="3320"/>
      <c r="AI968" s="3320"/>
      <c r="AJ968" s="3302"/>
      <c r="AK968" s="2581"/>
    </row>
    <row r="969" spans="2:37" s="2461" customFormat="1" ht="15" customHeight="1" x14ac:dyDescent="0.2">
      <c r="B969" s="4599" t="s">
        <v>6001</v>
      </c>
      <c r="C969" s="4600"/>
      <c r="D969" s="3312" t="s">
        <v>6002</v>
      </c>
      <c r="E969" s="3313">
        <v>26.79</v>
      </c>
      <c r="F969" s="3313">
        <v>26.79</v>
      </c>
      <c r="G969" s="3294"/>
      <c r="H969" s="3295"/>
      <c r="I969" s="3295"/>
      <c r="J969" s="3315">
        <v>250</v>
      </c>
      <c r="K969" s="3294"/>
      <c r="L969" s="3294"/>
      <c r="M969" s="3292"/>
      <c r="N969" s="3296"/>
      <c r="O969" s="3294"/>
      <c r="P969" s="3294"/>
      <c r="Q969" s="3294"/>
      <c r="R969" s="3294"/>
      <c r="S969" s="3297"/>
      <c r="T969" s="3294"/>
      <c r="U969" s="3298"/>
      <c r="V969" s="3298"/>
      <c r="W969" s="3294"/>
      <c r="X969" s="3294"/>
      <c r="Y969" s="3298"/>
      <c r="Z969" s="3298"/>
      <c r="AA969" s="3298"/>
      <c r="AB969" s="3294"/>
      <c r="AC969" s="3294"/>
      <c r="AD969" s="3293"/>
      <c r="AE969" s="3299"/>
      <c r="AF969" s="3300"/>
      <c r="AG969" s="3300"/>
      <c r="AH969" s="3301"/>
      <c r="AI969" s="3301"/>
      <c r="AJ969" s="3302"/>
      <c r="AK969" s="2581"/>
    </row>
    <row r="970" spans="2:37" s="2461" customFormat="1" ht="15" customHeight="1" x14ac:dyDescent="0.2">
      <c r="B970" s="4599" t="s">
        <v>6003</v>
      </c>
      <c r="C970" s="4600"/>
      <c r="D970" s="3312" t="s">
        <v>6004</v>
      </c>
      <c r="E970" s="3313">
        <v>26.79</v>
      </c>
      <c r="F970" s="3313">
        <v>26.79</v>
      </c>
      <c r="G970" s="3294"/>
      <c r="H970" s="3295"/>
      <c r="I970" s="3295"/>
      <c r="J970" s="3315">
        <v>250</v>
      </c>
      <c r="K970" s="3294"/>
      <c r="L970" s="3294"/>
      <c r="M970" s="3292"/>
      <c r="N970" s="3296"/>
      <c r="O970" s="3294"/>
      <c r="P970" s="3294"/>
      <c r="Q970" s="3294"/>
      <c r="R970" s="3294"/>
      <c r="S970" s="3297"/>
      <c r="T970" s="3294"/>
      <c r="U970" s="3298"/>
      <c r="V970" s="3298"/>
      <c r="W970" s="3294"/>
      <c r="X970" s="3294"/>
      <c r="Y970" s="3298"/>
      <c r="Z970" s="3298"/>
      <c r="AA970" s="3298"/>
      <c r="AB970" s="3294"/>
      <c r="AC970" s="3294"/>
      <c r="AD970" s="3293"/>
      <c r="AE970" s="3299"/>
      <c r="AF970" s="3300"/>
      <c r="AG970" s="3300"/>
      <c r="AH970" s="3301"/>
      <c r="AI970" s="3301"/>
      <c r="AJ970" s="3302"/>
      <c r="AK970" s="2581"/>
    </row>
    <row r="971" spans="2:37" s="2461" customFormat="1" ht="15" customHeight="1" x14ac:dyDescent="0.2">
      <c r="B971" s="4599" t="s">
        <v>6005</v>
      </c>
      <c r="C971" s="4600"/>
      <c r="D971" s="3312" t="s">
        <v>6006</v>
      </c>
      <c r="E971" s="3313">
        <v>26.79</v>
      </c>
      <c r="F971" s="3313">
        <v>26.79</v>
      </c>
      <c r="G971" s="3294"/>
      <c r="H971" s="3295"/>
      <c r="I971" s="3295"/>
      <c r="J971" s="3315">
        <v>250</v>
      </c>
      <c r="K971" s="3294"/>
      <c r="L971" s="3294"/>
      <c r="M971" s="3292"/>
      <c r="N971" s="3296"/>
      <c r="O971" s="3294"/>
      <c r="P971" s="3294"/>
      <c r="Q971" s="3294"/>
      <c r="R971" s="3294"/>
      <c r="S971" s="3297"/>
      <c r="T971" s="3294"/>
      <c r="U971" s="3298"/>
      <c r="V971" s="3298"/>
      <c r="W971" s="3294"/>
      <c r="X971" s="3294"/>
      <c r="Y971" s="3298"/>
      <c r="Z971" s="3298"/>
      <c r="AA971" s="3298"/>
      <c r="AB971" s="3294"/>
      <c r="AC971" s="3294"/>
      <c r="AD971" s="3293"/>
      <c r="AE971" s="3299"/>
      <c r="AF971" s="3300"/>
      <c r="AG971" s="3300"/>
      <c r="AH971" s="3301"/>
      <c r="AI971" s="3301"/>
      <c r="AJ971" s="3302"/>
      <c r="AK971" s="2581"/>
    </row>
    <row r="972" spans="2:37" s="2461" customFormat="1" ht="15" customHeight="1" x14ac:dyDescent="0.2">
      <c r="B972" s="4599" t="s">
        <v>6007</v>
      </c>
      <c r="C972" s="4600"/>
      <c r="D972" s="3312" t="s">
        <v>6008</v>
      </c>
      <c r="E972" s="3313">
        <v>26.79</v>
      </c>
      <c r="F972" s="3313">
        <v>26.79</v>
      </c>
      <c r="G972" s="3294"/>
      <c r="H972" s="3295"/>
      <c r="I972" s="3295"/>
      <c r="J972" s="3315">
        <v>150</v>
      </c>
      <c r="K972" s="3294"/>
      <c r="L972" s="3294"/>
      <c r="M972" s="3292"/>
      <c r="N972" s="3296"/>
      <c r="O972" s="3294"/>
      <c r="P972" s="3294"/>
      <c r="Q972" s="3294"/>
      <c r="R972" s="3294"/>
      <c r="S972" s="3297"/>
      <c r="T972" s="3294"/>
      <c r="U972" s="3298"/>
      <c r="V972" s="3298"/>
      <c r="W972" s="3294"/>
      <c r="X972" s="3294"/>
      <c r="Y972" s="3298"/>
      <c r="Z972" s="3298"/>
      <c r="AA972" s="3298"/>
      <c r="AB972" s="3294"/>
      <c r="AC972" s="3294"/>
      <c r="AD972" s="3293"/>
      <c r="AE972" s="3299"/>
      <c r="AF972" s="3300"/>
      <c r="AG972" s="3300"/>
      <c r="AH972" s="3301"/>
      <c r="AI972" s="3301"/>
      <c r="AJ972" s="3302"/>
      <c r="AK972" s="2581"/>
    </row>
    <row r="973" spans="2:37" s="2461" customFormat="1" ht="15" customHeight="1" x14ac:dyDescent="0.2">
      <c r="B973" s="4599" t="s">
        <v>6009</v>
      </c>
      <c r="C973" s="4600"/>
      <c r="D973" s="3312" t="s">
        <v>6010</v>
      </c>
      <c r="E973" s="3313">
        <v>22.32</v>
      </c>
      <c r="F973" s="3313">
        <v>22.32</v>
      </c>
      <c r="G973" s="3294"/>
      <c r="H973" s="3295"/>
      <c r="I973" s="3295"/>
      <c r="J973" s="3315">
        <v>250</v>
      </c>
      <c r="K973" s="3294"/>
      <c r="L973" s="3294"/>
      <c r="M973" s="3292"/>
      <c r="N973" s="3296"/>
      <c r="O973" s="3294"/>
      <c r="P973" s="3294"/>
      <c r="Q973" s="3294"/>
      <c r="R973" s="3294"/>
      <c r="S973" s="3297"/>
      <c r="T973" s="3294"/>
      <c r="U973" s="3298"/>
      <c r="V973" s="3298"/>
      <c r="W973" s="3294"/>
      <c r="X973" s="3294"/>
      <c r="Y973" s="3298"/>
      <c r="Z973" s="3298"/>
      <c r="AA973" s="3298"/>
      <c r="AB973" s="3294"/>
      <c r="AC973" s="3294"/>
      <c r="AD973" s="3293"/>
      <c r="AE973" s="3299"/>
      <c r="AF973" s="3300"/>
      <c r="AG973" s="3300"/>
      <c r="AH973" s="3301"/>
      <c r="AI973" s="3301"/>
      <c r="AJ973" s="3302"/>
      <c r="AK973" s="2581"/>
    </row>
    <row r="974" spans="2:37" s="2461" customFormat="1" ht="15" customHeight="1" x14ac:dyDescent="0.2">
      <c r="B974" s="4599" t="s">
        <v>6011</v>
      </c>
      <c r="C974" s="4600"/>
      <c r="D974" s="3312" t="s">
        <v>6012</v>
      </c>
      <c r="E974" s="3313">
        <v>22.32</v>
      </c>
      <c r="F974" s="3313">
        <v>22.32</v>
      </c>
      <c r="G974" s="3294"/>
      <c r="H974" s="3295"/>
      <c r="I974" s="3295"/>
      <c r="J974" s="3315">
        <v>250</v>
      </c>
      <c r="K974" s="3294"/>
      <c r="L974" s="3294"/>
      <c r="M974" s="3292"/>
      <c r="N974" s="3296"/>
      <c r="O974" s="3294"/>
      <c r="P974" s="3294"/>
      <c r="Q974" s="3294"/>
      <c r="R974" s="3294"/>
      <c r="S974" s="3297"/>
      <c r="T974" s="3294"/>
      <c r="U974" s="3298"/>
      <c r="V974" s="3298"/>
      <c r="W974" s="3294"/>
      <c r="X974" s="3294"/>
      <c r="Y974" s="3298"/>
      <c r="Z974" s="3298"/>
      <c r="AA974" s="3298"/>
      <c r="AB974" s="3294"/>
      <c r="AC974" s="3294"/>
      <c r="AD974" s="3293"/>
      <c r="AE974" s="3299"/>
      <c r="AF974" s="3300"/>
      <c r="AG974" s="3300"/>
      <c r="AH974" s="3301"/>
      <c r="AI974" s="3301"/>
      <c r="AJ974" s="3302"/>
      <c r="AK974" s="2581"/>
    </row>
    <row r="975" spans="2:37" s="2461" customFormat="1" ht="15" customHeight="1" x14ac:dyDescent="0.2">
      <c r="B975" s="4593" t="s">
        <v>6013</v>
      </c>
      <c r="C975" s="4594"/>
      <c r="D975" s="3312" t="s">
        <v>6014</v>
      </c>
      <c r="E975" s="3313">
        <v>22.32</v>
      </c>
      <c r="F975" s="3313">
        <v>22.32</v>
      </c>
      <c r="G975" s="3314"/>
      <c r="H975" s="3315"/>
      <c r="I975" s="3315"/>
      <c r="J975" s="3315">
        <v>250</v>
      </c>
      <c r="K975" s="3314"/>
      <c r="L975" s="3314"/>
      <c r="M975" s="3312"/>
      <c r="N975" s="3316"/>
      <c r="O975" s="3314"/>
      <c r="P975" s="3314"/>
      <c r="Q975" s="3314"/>
      <c r="R975" s="3314"/>
      <c r="S975" s="3297"/>
      <c r="T975" s="3314"/>
      <c r="U975" s="3317"/>
      <c r="V975" s="3317"/>
      <c r="W975" s="3314"/>
      <c r="X975" s="3314"/>
      <c r="Y975" s="3317"/>
      <c r="Z975" s="3317"/>
      <c r="AA975" s="3317"/>
      <c r="AB975" s="3314"/>
      <c r="AC975" s="3314"/>
      <c r="AD975" s="3313"/>
      <c r="AE975" s="3318"/>
      <c r="AF975" s="3319"/>
      <c r="AG975" s="3314"/>
      <c r="AH975" s="3320"/>
      <c r="AI975" s="3320"/>
      <c r="AJ975" s="3302"/>
      <c r="AK975" s="2581"/>
    </row>
    <row r="976" spans="2:37" s="2461" customFormat="1" ht="15" customHeight="1" x14ac:dyDescent="0.2">
      <c r="B976" s="4593" t="s">
        <v>6015</v>
      </c>
      <c r="C976" s="4594"/>
      <c r="D976" s="3312" t="s">
        <v>6016</v>
      </c>
      <c r="E976" s="3313">
        <v>22.32</v>
      </c>
      <c r="F976" s="3313">
        <v>22.32</v>
      </c>
      <c r="G976" s="3314"/>
      <c r="H976" s="3315"/>
      <c r="I976" s="3315"/>
      <c r="J976" s="3315">
        <v>250</v>
      </c>
      <c r="K976" s="3314"/>
      <c r="L976" s="3314"/>
      <c r="M976" s="3312"/>
      <c r="N976" s="3316"/>
      <c r="O976" s="3314"/>
      <c r="P976" s="3314"/>
      <c r="Q976" s="3314"/>
      <c r="R976" s="3314"/>
      <c r="S976" s="3297"/>
      <c r="T976" s="3314"/>
      <c r="U976" s="3317"/>
      <c r="V976" s="3317"/>
      <c r="W976" s="3314"/>
      <c r="X976" s="3314"/>
      <c r="Y976" s="3317"/>
      <c r="Z976" s="3317"/>
      <c r="AA976" s="3317"/>
      <c r="AB976" s="3314"/>
      <c r="AC976" s="3314"/>
      <c r="AD976" s="3313"/>
      <c r="AE976" s="3318"/>
      <c r="AF976" s="3319"/>
      <c r="AG976" s="3314"/>
      <c r="AH976" s="3320"/>
      <c r="AI976" s="3320"/>
      <c r="AJ976" s="3302"/>
      <c r="AK976" s="2581"/>
    </row>
    <row r="977" spans="2:37" s="2461" customFormat="1" ht="15" customHeight="1" x14ac:dyDescent="0.2">
      <c r="B977" s="4599" t="s">
        <v>6017</v>
      </c>
      <c r="C977" s="4600"/>
      <c r="D977" s="3312" t="s">
        <v>6018</v>
      </c>
      <c r="E977" s="3313">
        <v>22.32</v>
      </c>
      <c r="F977" s="3313">
        <v>22.32</v>
      </c>
      <c r="G977" s="3294"/>
      <c r="H977" s="3295"/>
      <c r="I977" s="3295"/>
      <c r="J977" s="3315">
        <v>150</v>
      </c>
      <c r="K977" s="3294"/>
      <c r="L977" s="3294"/>
      <c r="M977" s="3292"/>
      <c r="N977" s="3296"/>
      <c r="O977" s="3294"/>
      <c r="P977" s="3294"/>
      <c r="Q977" s="3294"/>
      <c r="R977" s="3294"/>
      <c r="S977" s="3297"/>
      <c r="T977" s="3294"/>
      <c r="U977" s="3298"/>
      <c r="V977" s="3298"/>
      <c r="W977" s="3294"/>
      <c r="X977" s="3294"/>
      <c r="Y977" s="3298"/>
      <c r="Z977" s="3298"/>
      <c r="AA977" s="3298"/>
      <c r="AB977" s="3294"/>
      <c r="AC977" s="3294"/>
      <c r="AD977" s="3293"/>
      <c r="AE977" s="3299"/>
      <c r="AF977" s="3300"/>
      <c r="AG977" s="3300"/>
      <c r="AH977" s="3301"/>
      <c r="AI977" s="3301"/>
      <c r="AJ977" s="3302"/>
      <c r="AK977" s="2581"/>
    </row>
    <row r="978" spans="2:37" s="2461" customFormat="1" ht="15" customHeight="1" x14ac:dyDescent="0.2">
      <c r="B978" s="4599" t="s">
        <v>6019</v>
      </c>
      <c r="C978" s="4600"/>
      <c r="D978" s="3312" t="s">
        <v>6020</v>
      </c>
      <c r="E978" s="3313">
        <v>26.79</v>
      </c>
      <c r="F978" s="3313">
        <v>26.79</v>
      </c>
      <c r="G978" s="3294"/>
      <c r="H978" s="3295"/>
      <c r="I978" s="3295"/>
      <c r="J978" s="3315">
        <v>250</v>
      </c>
      <c r="K978" s="3294"/>
      <c r="L978" s="3294"/>
      <c r="M978" s="3292"/>
      <c r="N978" s="3296"/>
      <c r="O978" s="3294"/>
      <c r="P978" s="3294"/>
      <c r="Q978" s="3294"/>
      <c r="R978" s="3294"/>
      <c r="S978" s="3297"/>
      <c r="T978" s="3294"/>
      <c r="U978" s="3298"/>
      <c r="V978" s="3298"/>
      <c r="W978" s="3294"/>
      <c r="X978" s="3294"/>
      <c r="Y978" s="3298"/>
      <c r="Z978" s="3298"/>
      <c r="AA978" s="3298"/>
      <c r="AB978" s="3294"/>
      <c r="AC978" s="3294"/>
      <c r="AD978" s="3293"/>
      <c r="AE978" s="3299"/>
      <c r="AF978" s="3300"/>
      <c r="AG978" s="3300"/>
      <c r="AH978" s="3301"/>
      <c r="AI978" s="3301"/>
      <c r="AJ978" s="3302"/>
      <c r="AK978" s="2581"/>
    </row>
    <row r="979" spans="2:37" s="2461" customFormat="1" ht="15" customHeight="1" x14ac:dyDescent="0.2">
      <c r="B979" s="4599" t="s">
        <v>6021</v>
      </c>
      <c r="C979" s="4600"/>
      <c r="D979" s="3312" t="s">
        <v>6022</v>
      </c>
      <c r="E979" s="3313">
        <v>26.79</v>
      </c>
      <c r="F979" s="3313">
        <v>26.79</v>
      </c>
      <c r="G979" s="3294"/>
      <c r="H979" s="3295"/>
      <c r="I979" s="3295"/>
      <c r="J979" s="3315">
        <v>250</v>
      </c>
      <c r="K979" s="3294"/>
      <c r="L979" s="3294"/>
      <c r="M979" s="3292"/>
      <c r="N979" s="3296"/>
      <c r="O979" s="3294"/>
      <c r="P979" s="3294"/>
      <c r="Q979" s="3294"/>
      <c r="R979" s="3294"/>
      <c r="S979" s="3297"/>
      <c r="T979" s="3294"/>
      <c r="U979" s="3298"/>
      <c r="V979" s="3298"/>
      <c r="W979" s="3294"/>
      <c r="X979" s="3294"/>
      <c r="Y979" s="3298"/>
      <c r="Z979" s="3298"/>
      <c r="AA979" s="3298"/>
      <c r="AB979" s="3294"/>
      <c r="AC979" s="3294"/>
      <c r="AD979" s="3293"/>
      <c r="AE979" s="3299"/>
      <c r="AF979" s="3300"/>
      <c r="AG979" s="3300"/>
      <c r="AH979" s="3301"/>
      <c r="AI979" s="3301"/>
      <c r="AJ979" s="3302"/>
      <c r="AK979" s="2581"/>
    </row>
    <row r="980" spans="2:37" s="2461" customFormat="1" ht="15" customHeight="1" x14ac:dyDescent="0.2">
      <c r="B980" s="4599" t="s">
        <v>6023</v>
      </c>
      <c r="C980" s="4600"/>
      <c r="D980" s="3312" t="s">
        <v>6024</v>
      </c>
      <c r="E980" s="3313">
        <v>26.79</v>
      </c>
      <c r="F980" s="3313">
        <v>26.79</v>
      </c>
      <c r="G980" s="3294"/>
      <c r="H980" s="3295"/>
      <c r="I980" s="3295"/>
      <c r="J980" s="3315">
        <v>250</v>
      </c>
      <c r="K980" s="3294"/>
      <c r="L980" s="3294"/>
      <c r="M980" s="3292"/>
      <c r="N980" s="3296"/>
      <c r="O980" s="3294"/>
      <c r="P980" s="3294"/>
      <c r="Q980" s="3294"/>
      <c r="R980" s="3294"/>
      <c r="S980" s="3297"/>
      <c r="T980" s="3294"/>
      <c r="U980" s="3298"/>
      <c r="V980" s="3298"/>
      <c r="W980" s="3294"/>
      <c r="X980" s="3294"/>
      <c r="Y980" s="3298"/>
      <c r="Z980" s="3298"/>
      <c r="AA980" s="3298"/>
      <c r="AB980" s="3294"/>
      <c r="AC980" s="3294"/>
      <c r="AD980" s="3293"/>
      <c r="AE980" s="3299"/>
      <c r="AF980" s="3300"/>
      <c r="AG980" s="3300"/>
      <c r="AH980" s="3301"/>
      <c r="AI980" s="3301"/>
      <c r="AJ980" s="3302"/>
      <c r="AK980" s="2581"/>
    </row>
    <row r="981" spans="2:37" s="2461" customFormat="1" ht="15" customHeight="1" x14ac:dyDescent="0.2">
      <c r="B981" s="4599" t="s">
        <v>6025</v>
      </c>
      <c r="C981" s="4600"/>
      <c r="D981" s="3312" t="s">
        <v>6026</v>
      </c>
      <c r="E981" s="3313">
        <v>26.79</v>
      </c>
      <c r="F981" s="3313">
        <v>26.79</v>
      </c>
      <c r="G981" s="3294"/>
      <c r="H981" s="3295"/>
      <c r="I981" s="3295"/>
      <c r="J981" s="3315">
        <v>250</v>
      </c>
      <c r="K981" s="3294"/>
      <c r="L981" s="3294"/>
      <c r="M981" s="3292"/>
      <c r="N981" s="3296"/>
      <c r="O981" s="3294"/>
      <c r="P981" s="3294"/>
      <c r="Q981" s="3294"/>
      <c r="R981" s="3294"/>
      <c r="S981" s="3297"/>
      <c r="T981" s="3294"/>
      <c r="U981" s="3298"/>
      <c r="V981" s="3298"/>
      <c r="W981" s="3294"/>
      <c r="X981" s="3294"/>
      <c r="Y981" s="3298"/>
      <c r="Z981" s="3298"/>
      <c r="AA981" s="3298"/>
      <c r="AB981" s="3294"/>
      <c r="AC981" s="3294"/>
      <c r="AD981" s="3293"/>
      <c r="AE981" s="3299"/>
      <c r="AF981" s="3300"/>
      <c r="AG981" s="3300"/>
      <c r="AH981" s="3301"/>
      <c r="AI981" s="3301"/>
      <c r="AJ981" s="3302"/>
      <c r="AK981" s="2581"/>
    </row>
    <row r="982" spans="2:37" s="2461" customFormat="1" ht="15" customHeight="1" thickBot="1" x14ac:dyDescent="0.25">
      <c r="B982" s="4601" t="s">
        <v>6027</v>
      </c>
      <c r="C982" s="4602"/>
      <c r="D982" s="3080" t="s">
        <v>6028</v>
      </c>
      <c r="E982" s="3081">
        <v>26.79</v>
      </c>
      <c r="F982" s="3081">
        <v>26.79</v>
      </c>
      <c r="G982" s="3325"/>
      <c r="H982" s="3326"/>
      <c r="I982" s="3326"/>
      <c r="J982" s="3321">
        <v>150</v>
      </c>
      <c r="K982" s="3325"/>
      <c r="L982" s="3325"/>
      <c r="M982" s="3323"/>
      <c r="N982" s="3327"/>
      <c r="O982" s="3325"/>
      <c r="P982" s="3325"/>
      <c r="Q982" s="3325"/>
      <c r="R982" s="3325"/>
      <c r="S982" s="3322"/>
      <c r="T982" s="3325"/>
      <c r="U982" s="3328"/>
      <c r="V982" s="3328"/>
      <c r="W982" s="3325"/>
      <c r="X982" s="3325"/>
      <c r="Y982" s="3328"/>
      <c r="Z982" s="3328"/>
      <c r="AA982" s="3328"/>
      <c r="AB982" s="3325"/>
      <c r="AC982" s="3325"/>
      <c r="AD982" s="3324"/>
      <c r="AE982" s="3329"/>
      <c r="AF982" s="3330"/>
      <c r="AG982" s="3330"/>
      <c r="AH982" s="3331"/>
      <c r="AI982" s="3331"/>
      <c r="AJ982" s="3332"/>
      <c r="AK982" s="2581"/>
    </row>
    <row r="983" spans="2:37" s="2461" customFormat="1" ht="15" customHeight="1" x14ac:dyDescent="0.2">
      <c r="B983" s="2582"/>
      <c r="C983" s="2575"/>
      <c r="D983" s="2575"/>
      <c r="E983" s="2575"/>
      <c r="F983" s="2575"/>
      <c r="G983" s="2575"/>
      <c r="H983" s="2575"/>
      <c r="I983" s="2576"/>
      <c r="J983" s="2576"/>
      <c r="K983" s="2576"/>
      <c r="L983" s="2576"/>
      <c r="M983" s="2575"/>
      <c r="N983" s="2576"/>
      <c r="O983" s="2576"/>
      <c r="P983" s="2576"/>
      <c r="Q983" s="2576"/>
      <c r="R983" s="2576"/>
      <c r="S983" s="2575"/>
      <c r="T983" s="2574"/>
      <c r="U983" s="2574"/>
      <c r="V983" s="2574"/>
      <c r="W983" s="2574"/>
      <c r="X983" s="2574"/>
      <c r="Y983" s="2574"/>
      <c r="Z983" s="2574"/>
      <c r="AA983" s="2574"/>
      <c r="AB983" s="2574"/>
      <c r="AC983" s="2574"/>
      <c r="AD983" s="2574"/>
      <c r="AE983" s="2574"/>
      <c r="AF983" s="2574"/>
      <c r="AG983" s="2574"/>
      <c r="AH983" s="2574"/>
      <c r="AI983" s="2574"/>
      <c r="AJ983" s="2577"/>
      <c r="AK983" s="2581"/>
    </row>
    <row r="984" spans="2:37" s="2461" customFormat="1" ht="21.75" customHeight="1" x14ac:dyDescent="0.2">
      <c r="B984" s="3641" t="s">
        <v>5051</v>
      </c>
      <c r="C984" s="3642"/>
      <c r="D984" s="4579" t="s">
        <v>6029</v>
      </c>
      <c r="E984" s="4579"/>
      <c r="F984" s="4579"/>
      <c r="G984" s="4579"/>
      <c r="H984" s="2578"/>
      <c r="I984" s="2578"/>
      <c r="J984" s="2578"/>
      <c r="K984" s="2578"/>
      <c r="L984" s="2578"/>
      <c r="M984" s="2578"/>
      <c r="N984" s="2578"/>
      <c r="O984" s="2578"/>
      <c r="P984" s="2578"/>
      <c r="Q984" s="2578"/>
      <c r="R984" s="2578"/>
      <c r="S984" s="2578"/>
      <c r="T984" s="2574"/>
      <c r="U984" s="2574"/>
      <c r="V984" s="2574"/>
      <c r="W984" s="2574"/>
      <c r="X984" s="2574"/>
      <c r="Y984" s="2574"/>
      <c r="Z984" s="2574"/>
      <c r="AA984" s="2574"/>
      <c r="AB984" s="2574"/>
      <c r="AC984" s="2574"/>
      <c r="AD984" s="2574"/>
      <c r="AE984" s="2574"/>
      <c r="AF984" s="2574"/>
      <c r="AG984" s="2574"/>
      <c r="AH984" s="2574"/>
      <c r="AI984" s="2574"/>
      <c r="AJ984" s="2577"/>
      <c r="AK984" s="2581"/>
    </row>
    <row r="985" spans="2:37" s="2461" customFormat="1" ht="15" customHeight="1" x14ac:dyDescent="0.2">
      <c r="B985" s="3641" t="s">
        <v>5052</v>
      </c>
      <c r="C985" s="3642"/>
      <c r="D985" s="4579" t="s">
        <v>5193</v>
      </c>
      <c r="E985" s="4579"/>
      <c r="F985" s="4579"/>
      <c r="G985" s="4579"/>
      <c r="H985" s="2578"/>
      <c r="I985" s="2578"/>
      <c r="J985" s="2578"/>
      <c r="K985" s="2578"/>
      <c r="L985" s="2578"/>
      <c r="M985" s="2578"/>
      <c r="N985" s="2578"/>
      <c r="O985" s="2578"/>
      <c r="P985" s="2578"/>
      <c r="Q985" s="2578"/>
      <c r="R985" s="2578"/>
      <c r="S985" s="2578"/>
      <c r="T985" s="2574"/>
      <c r="U985" s="2574"/>
      <c r="V985" s="2574"/>
      <c r="W985" s="2574"/>
      <c r="X985" s="2574"/>
      <c r="Y985" s="2574"/>
      <c r="Z985" s="2574"/>
      <c r="AA985" s="2574"/>
      <c r="AB985" s="2574"/>
      <c r="AC985" s="2574"/>
      <c r="AD985" s="2574"/>
      <c r="AE985" s="2574"/>
      <c r="AF985" s="2574"/>
      <c r="AG985" s="2574"/>
      <c r="AH985" s="2574"/>
      <c r="AI985" s="2574"/>
      <c r="AJ985" s="2577"/>
      <c r="AK985" s="2581"/>
    </row>
    <row r="986" spans="2:37" s="2461" customFormat="1" ht="15" customHeight="1" thickBot="1" x14ac:dyDescent="0.25">
      <c r="B986" s="3645"/>
      <c r="C986" s="3646"/>
      <c r="D986" s="3647"/>
      <c r="E986" s="3647"/>
      <c r="F986" s="3647"/>
      <c r="G986" s="3647"/>
      <c r="H986" s="2583"/>
      <c r="I986" s="2583"/>
      <c r="J986" s="2583"/>
      <c r="K986" s="2583"/>
      <c r="L986" s="2583"/>
      <c r="M986" s="2583"/>
      <c r="N986" s="2583"/>
      <c r="O986" s="2583"/>
      <c r="P986" s="2583"/>
      <c r="Q986" s="2583"/>
      <c r="R986" s="2583"/>
      <c r="S986" s="2583"/>
      <c r="T986" s="2584"/>
      <c r="U986" s="2584"/>
      <c r="V986" s="2584"/>
      <c r="W986" s="2584"/>
      <c r="X986" s="2584"/>
      <c r="Y986" s="2584"/>
      <c r="Z986" s="2584"/>
      <c r="AA986" s="2584"/>
      <c r="AB986" s="2584"/>
      <c r="AC986" s="2584"/>
      <c r="AD986" s="2584"/>
      <c r="AE986" s="2584"/>
      <c r="AF986" s="2584"/>
      <c r="AG986" s="2584"/>
      <c r="AH986" s="2584"/>
      <c r="AI986" s="2584"/>
      <c r="AJ986" s="2585"/>
      <c r="AK986" s="2586"/>
    </row>
    <row r="987" spans="2:37" s="2461" customFormat="1" ht="15" customHeight="1" x14ac:dyDescent="0.3">
      <c r="B987" s="4587" t="str">
        <f>+B951</f>
        <v>.</v>
      </c>
      <c r="C987" s="4587"/>
      <c r="D987" s="3265"/>
      <c r="E987" s="3266"/>
      <c r="F987" s="3266"/>
      <c r="G987" s="3266"/>
      <c r="H987" s="3266"/>
      <c r="I987" s="2889"/>
      <c r="J987" s="2889"/>
      <c r="K987" s="2889"/>
      <c r="L987" s="2889"/>
      <c r="M987" s="2889"/>
      <c r="N987" s="2889"/>
      <c r="O987" s="2889"/>
      <c r="P987" s="2889"/>
    </row>
    <row r="988" spans="2:37" s="2461" customFormat="1" ht="15" customHeight="1" thickBot="1" x14ac:dyDescent="0.35">
      <c r="C988" s="3265"/>
      <c r="D988" s="3265"/>
      <c r="E988" s="3266"/>
      <c r="F988" s="3266"/>
      <c r="G988" s="3266"/>
      <c r="H988" s="3266"/>
      <c r="I988" s="2889"/>
      <c r="J988" s="2889"/>
      <c r="K988" s="2889"/>
      <c r="L988" s="2889"/>
      <c r="M988" s="2889"/>
      <c r="N988" s="2889"/>
      <c r="O988" s="2889"/>
      <c r="P988" s="2889"/>
    </row>
    <row r="989" spans="2:37" s="2461" customFormat="1" ht="15" customHeight="1" x14ac:dyDescent="0.2">
      <c r="B989" s="3616" t="s">
        <v>5060</v>
      </c>
      <c r="C989" s="3617"/>
      <c r="D989" s="3617"/>
      <c r="E989" s="3617"/>
      <c r="F989" s="3617"/>
      <c r="G989" s="3617"/>
      <c r="H989" s="3617"/>
      <c r="I989" s="3617"/>
      <c r="J989" s="3617"/>
      <c r="K989" s="3617"/>
      <c r="L989" s="3617"/>
      <c r="M989" s="3617"/>
      <c r="N989" s="3617"/>
      <c r="O989" s="3617"/>
      <c r="P989" s="3617"/>
      <c r="Q989" s="3617"/>
      <c r="R989" s="3617"/>
      <c r="S989" s="3617"/>
      <c r="T989" s="3617"/>
      <c r="U989" s="3617"/>
      <c r="V989" s="3617"/>
      <c r="W989" s="3617"/>
      <c r="X989" s="3617"/>
      <c r="Y989" s="3617"/>
      <c r="Z989" s="3617"/>
      <c r="AA989" s="3617"/>
      <c r="AB989" s="3617"/>
      <c r="AC989" s="3617"/>
      <c r="AD989" s="3617"/>
      <c r="AE989" s="3617"/>
      <c r="AF989" s="3617"/>
      <c r="AG989" s="3617"/>
      <c r="AH989" s="3617"/>
      <c r="AI989" s="3617"/>
      <c r="AJ989" s="3617"/>
      <c r="AK989" s="3618"/>
    </row>
    <row r="990" spans="2:37" s="2461" customFormat="1" ht="15" customHeight="1" x14ac:dyDescent="0.2">
      <c r="B990" s="2579"/>
      <c r="C990" s="3274"/>
      <c r="D990" s="3274"/>
      <c r="E990" s="3274"/>
      <c r="F990" s="3274"/>
      <c r="G990" s="2580"/>
      <c r="H990" s="2580"/>
      <c r="I990" s="2580"/>
      <c r="J990" s="2580"/>
      <c r="K990" s="2580"/>
      <c r="L990" s="2580"/>
      <c r="M990" s="2580"/>
      <c r="N990" s="2580"/>
      <c r="O990" s="2580"/>
      <c r="P990" s="2580"/>
      <c r="Q990" s="2580"/>
      <c r="R990" s="2580"/>
      <c r="S990" s="2580"/>
      <c r="T990" s="2580"/>
      <c r="U990" s="2580"/>
      <c r="V990" s="2580"/>
      <c r="W990" s="2580"/>
      <c r="X990" s="2580"/>
      <c r="Y990" s="2580"/>
      <c r="Z990" s="2580"/>
      <c r="AA990" s="2580"/>
      <c r="AB990" s="2580"/>
      <c r="AC990" s="2580"/>
      <c r="AD990" s="2580"/>
      <c r="AE990" s="2580"/>
      <c r="AF990" s="2580"/>
      <c r="AG990" s="2580"/>
      <c r="AH990" s="2580"/>
      <c r="AI990" s="2580"/>
      <c r="AJ990" s="2580"/>
      <c r="AK990" s="2581"/>
    </row>
    <row r="991" spans="2:37" s="2461" customFormat="1" ht="15" customHeight="1" x14ac:dyDescent="0.2">
      <c r="B991" s="2579" t="s">
        <v>5047</v>
      </c>
      <c r="C991" s="3274"/>
      <c r="D991" s="3619" t="s">
        <v>5983</v>
      </c>
      <c r="E991" s="3619"/>
      <c r="F991" s="3619"/>
      <c r="G991" s="2580"/>
      <c r="H991" s="2580"/>
      <c r="I991" s="2580"/>
      <c r="J991" s="2580"/>
      <c r="K991" s="2580"/>
      <c r="L991" s="2580"/>
      <c r="M991" s="2580"/>
      <c r="N991" s="2580"/>
      <c r="O991" s="2580"/>
      <c r="P991" s="2580"/>
      <c r="Q991" s="2580"/>
      <c r="R991" s="2580"/>
      <c r="S991" s="2580"/>
      <c r="T991" s="2580"/>
      <c r="U991" s="2580"/>
      <c r="V991" s="2580"/>
      <c r="W991" s="2580"/>
      <c r="X991" s="2580"/>
      <c r="Y991" s="2580"/>
      <c r="Z991" s="2580"/>
      <c r="AA991" s="2580"/>
      <c r="AB991" s="2580"/>
      <c r="AC991" s="2580"/>
      <c r="AD991" s="2580"/>
      <c r="AE991" s="2580"/>
      <c r="AF991" s="2580"/>
      <c r="AG991" s="2580"/>
      <c r="AH991" s="2580"/>
      <c r="AI991" s="2580"/>
      <c r="AJ991" s="2580"/>
      <c r="AK991" s="2581"/>
    </row>
    <row r="992" spans="2:37" s="2461" customFormat="1" ht="15" customHeight="1" thickBot="1" x14ac:dyDescent="0.25">
      <c r="B992" s="3620" t="s">
        <v>5061</v>
      </c>
      <c r="C992" s="3621"/>
      <c r="D992" s="4604">
        <v>41563</v>
      </c>
      <c r="E992" s="4604"/>
      <c r="F992" s="3276"/>
      <c r="G992" s="2580"/>
      <c r="H992" s="2580"/>
      <c r="I992" s="2580"/>
      <c r="J992" s="2580"/>
      <c r="K992" s="2580"/>
      <c r="L992" s="2580"/>
      <c r="M992" s="2580"/>
      <c r="N992" s="2580"/>
      <c r="O992" s="2580"/>
      <c r="P992" s="2580"/>
      <c r="Q992" s="2580"/>
      <c r="R992" s="2580"/>
      <c r="S992" s="2580"/>
      <c r="T992" s="2580"/>
      <c r="U992" s="2580"/>
      <c r="V992" s="2580"/>
      <c r="W992" s="2580"/>
      <c r="X992" s="2580"/>
      <c r="Y992" s="2580"/>
      <c r="Z992" s="2580"/>
      <c r="AA992" s="2580"/>
      <c r="AB992" s="2580"/>
      <c r="AC992" s="2580"/>
      <c r="AD992" s="2580"/>
      <c r="AE992" s="2580"/>
      <c r="AF992" s="2580"/>
      <c r="AG992" s="2580"/>
      <c r="AH992" s="2580"/>
      <c r="AI992" s="2580"/>
      <c r="AJ992" s="2580"/>
      <c r="AK992" s="2581"/>
    </row>
    <row r="993" spans="2:37" s="2461" customFormat="1" ht="24.75" customHeight="1" thickBot="1" x14ac:dyDescent="0.25">
      <c r="B993" s="3633" t="s">
        <v>5062</v>
      </c>
      <c r="C993" s="3677"/>
      <c r="D993" s="4605" t="s">
        <v>5984</v>
      </c>
      <c r="E993" s="4606"/>
      <c r="F993" s="4606"/>
      <c r="G993" s="4606"/>
      <c r="H993" s="4606"/>
      <c r="I993" s="4606"/>
      <c r="J993" s="4606"/>
      <c r="K993" s="4606"/>
      <c r="L993" s="4606"/>
      <c r="M993" s="4606"/>
      <c r="N993" s="4606"/>
      <c r="O993" s="4606"/>
      <c r="P993" s="4606"/>
      <c r="Q993" s="4607"/>
      <c r="R993" s="2580"/>
      <c r="S993" s="2580"/>
      <c r="T993" s="2580"/>
      <c r="U993" s="2580"/>
      <c r="V993" s="2580"/>
      <c r="W993" s="2580"/>
      <c r="X993" s="2580"/>
      <c r="Y993" s="2580"/>
      <c r="Z993" s="2580"/>
      <c r="AA993" s="2580"/>
      <c r="AB993" s="2580"/>
      <c r="AC993" s="2580"/>
      <c r="AD993" s="2580"/>
      <c r="AE993" s="2580"/>
      <c r="AF993" s="2580"/>
      <c r="AG993" s="2580"/>
      <c r="AH993" s="2580"/>
      <c r="AI993" s="2580"/>
      <c r="AJ993" s="2580"/>
      <c r="AK993" s="2581"/>
    </row>
    <row r="994" spans="2:37" s="2461" customFormat="1" ht="15" customHeight="1" thickBot="1" x14ac:dyDescent="0.25">
      <c r="B994" s="3635"/>
      <c r="C994" s="3626"/>
      <c r="D994" s="3626"/>
      <c r="E994" s="3626"/>
      <c r="F994" s="3626"/>
      <c r="G994" s="3626"/>
      <c r="H994" s="3626"/>
      <c r="I994" s="3626"/>
      <c r="J994" s="3626"/>
      <c r="K994" s="3626"/>
      <c r="L994" s="3626"/>
      <c r="M994" s="3626"/>
      <c r="N994" s="3626"/>
      <c r="O994" s="3626"/>
      <c r="P994" s="3626"/>
      <c r="Q994" s="3626"/>
      <c r="R994" s="2580"/>
      <c r="S994" s="2580"/>
      <c r="T994" s="2580"/>
      <c r="U994" s="2580"/>
      <c r="V994" s="2580"/>
      <c r="W994" s="2580"/>
      <c r="X994" s="2580"/>
      <c r="Y994" s="2580"/>
      <c r="Z994" s="2580"/>
      <c r="AA994" s="2580"/>
      <c r="AB994" s="2580"/>
      <c r="AC994" s="2580"/>
      <c r="AD994" s="2580"/>
      <c r="AE994" s="2580"/>
      <c r="AF994" s="2580"/>
      <c r="AG994" s="2580"/>
      <c r="AH994" s="2580"/>
      <c r="AI994" s="2580"/>
      <c r="AJ994" s="2580"/>
      <c r="AK994" s="2581"/>
    </row>
    <row r="995" spans="2:37" s="2461" customFormat="1" ht="15" customHeight="1" thickBot="1" x14ac:dyDescent="0.25">
      <c r="B995" s="3273"/>
      <c r="C995" s="3274"/>
      <c r="D995" s="3274"/>
      <c r="E995" s="3274"/>
      <c r="F995" s="3275"/>
      <c r="G995" s="3275"/>
      <c r="H995" s="3275"/>
      <c r="I995" s="3275"/>
      <c r="J995" s="3275"/>
      <c r="K995" s="3275"/>
      <c r="L995" s="3275"/>
      <c r="M995" s="3275"/>
      <c r="N995" s="3275"/>
      <c r="O995" s="3275"/>
      <c r="P995" s="3275"/>
      <c r="Q995" s="3275"/>
      <c r="R995" s="2580"/>
      <c r="S995" s="2580"/>
      <c r="T995" s="2580"/>
      <c r="U995" s="2580"/>
      <c r="V995" s="2580"/>
      <c r="W995" s="2580"/>
      <c r="X995" s="2580"/>
      <c r="Y995" s="2580"/>
      <c r="Z995" s="2580"/>
      <c r="AA995" s="2580"/>
      <c r="AB995" s="2580"/>
      <c r="AC995" s="2580"/>
      <c r="AD995" s="2580"/>
      <c r="AE995" s="2580"/>
      <c r="AF995" s="2580"/>
      <c r="AG995" s="2580"/>
      <c r="AH995" s="2580"/>
      <c r="AI995" s="2580"/>
      <c r="AJ995" s="2580"/>
      <c r="AK995" s="2581"/>
    </row>
    <row r="996" spans="2:37" s="2461" customFormat="1" ht="15" customHeight="1" thickBot="1" x14ac:dyDescent="0.25">
      <c r="B996" s="3627" t="s">
        <v>5063</v>
      </c>
      <c r="C996" s="3627"/>
      <c r="D996" s="3627" t="s">
        <v>5053</v>
      </c>
      <c r="E996" s="3627" t="s">
        <v>5064</v>
      </c>
      <c r="F996" s="3629" t="s">
        <v>224</v>
      </c>
      <c r="G996" s="3629"/>
      <c r="H996" s="3629"/>
      <c r="I996" s="3629"/>
      <c r="J996" s="3629"/>
      <c r="K996" s="3629"/>
      <c r="L996" s="3629"/>
      <c r="M996" s="3629"/>
      <c r="N996" s="3629"/>
      <c r="O996" s="3629"/>
      <c r="P996" s="3629"/>
      <c r="Q996" s="3629"/>
      <c r="R996" s="3629"/>
      <c r="S996" s="3629" t="s">
        <v>340</v>
      </c>
      <c r="T996" s="3629"/>
      <c r="U996" s="3629"/>
      <c r="V996" s="3629"/>
      <c r="W996" s="3629"/>
      <c r="X996" s="3629"/>
      <c r="Y996" s="3629"/>
      <c r="Z996" s="3629"/>
      <c r="AA996" s="3629"/>
      <c r="AB996" s="3629"/>
      <c r="AC996" s="3629"/>
      <c r="AD996" s="3629" t="s">
        <v>225</v>
      </c>
      <c r="AE996" s="3629"/>
      <c r="AF996" s="3629"/>
      <c r="AG996" s="3629"/>
      <c r="AH996" s="3630" t="s">
        <v>5048</v>
      </c>
      <c r="AI996" s="3630"/>
      <c r="AJ996" s="3630"/>
      <c r="AK996" s="2581"/>
    </row>
    <row r="997" spans="2:37" s="2461" customFormat="1" ht="15" customHeight="1" thickBot="1" x14ac:dyDescent="0.25">
      <c r="B997" s="3628"/>
      <c r="C997" s="3628"/>
      <c r="D997" s="3628"/>
      <c r="E997" s="3628"/>
      <c r="F997" s="3628" t="s">
        <v>5065</v>
      </c>
      <c r="G997" s="3628" t="s">
        <v>5066</v>
      </c>
      <c r="H997" s="3627" t="s">
        <v>5067</v>
      </c>
      <c r="I997" s="3631" t="s">
        <v>5068</v>
      </c>
      <c r="J997" s="3631" t="s">
        <v>5069</v>
      </c>
      <c r="K997" s="3632" t="s">
        <v>5070</v>
      </c>
      <c r="L997" s="3632" t="s">
        <v>5071</v>
      </c>
      <c r="M997" s="3631" t="s">
        <v>5072</v>
      </c>
      <c r="N997" s="3631"/>
      <c r="O997" s="3632" t="s">
        <v>5073</v>
      </c>
      <c r="P997" s="3632" t="s">
        <v>5074</v>
      </c>
      <c r="Q997" s="3632" t="s">
        <v>5075</v>
      </c>
      <c r="R997" s="3632" t="s">
        <v>5076</v>
      </c>
      <c r="S997" s="3627" t="s">
        <v>5077</v>
      </c>
      <c r="T997" s="3627" t="s">
        <v>5078</v>
      </c>
      <c r="U997" s="3627" t="s">
        <v>5079</v>
      </c>
      <c r="V997" s="3627" t="s">
        <v>5080</v>
      </c>
      <c r="W997" s="3627" t="s">
        <v>5081</v>
      </c>
      <c r="X997" s="3627" t="s">
        <v>5082</v>
      </c>
      <c r="Y997" s="3627" t="s">
        <v>5083</v>
      </c>
      <c r="Z997" s="3627" t="s">
        <v>5084</v>
      </c>
      <c r="AA997" s="3627" t="s">
        <v>5085</v>
      </c>
      <c r="AB997" s="3631" t="s">
        <v>5086</v>
      </c>
      <c r="AC997" s="3631" t="s">
        <v>5087</v>
      </c>
      <c r="AD997" s="3627" t="s">
        <v>5088</v>
      </c>
      <c r="AE997" s="3627" t="s">
        <v>5089</v>
      </c>
      <c r="AF997" s="3627" t="s">
        <v>5090</v>
      </c>
      <c r="AG997" s="3627" t="s">
        <v>5091</v>
      </c>
      <c r="AH997" s="3627" t="s">
        <v>1162</v>
      </c>
      <c r="AI997" s="3627" t="s">
        <v>5049</v>
      </c>
      <c r="AJ997" s="3627" t="s">
        <v>5050</v>
      </c>
      <c r="AK997" s="2581"/>
    </row>
    <row r="998" spans="2:37" s="2461" customFormat="1" ht="15" customHeight="1" thickBot="1" x14ac:dyDescent="0.25">
      <c r="B998" s="3628"/>
      <c r="C998" s="3628"/>
      <c r="D998" s="3628"/>
      <c r="E998" s="3628"/>
      <c r="F998" s="3628"/>
      <c r="G998" s="3628"/>
      <c r="H998" s="3628"/>
      <c r="I998" s="3632"/>
      <c r="J998" s="3632"/>
      <c r="K998" s="3632"/>
      <c r="L998" s="3632"/>
      <c r="M998" s="3271" t="s">
        <v>5092</v>
      </c>
      <c r="N998" s="3272" t="s">
        <v>2809</v>
      </c>
      <c r="O998" s="3632"/>
      <c r="P998" s="3632"/>
      <c r="Q998" s="3632"/>
      <c r="R998" s="3632"/>
      <c r="S998" s="3628"/>
      <c r="T998" s="3628"/>
      <c r="U998" s="3628"/>
      <c r="V998" s="3628"/>
      <c r="W998" s="3628"/>
      <c r="X998" s="3628"/>
      <c r="Y998" s="3628"/>
      <c r="Z998" s="3628"/>
      <c r="AA998" s="3628"/>
      <c r="AB998" s="3632"/>
      <c r="AC998" s="3632"/>
      <c r="AD998" s="3628"/>
      <c r="AE998" s="3628"/>
      <c r="AF998" s="3628"/>
      <c r="AG998" s="3628"/>
      <c r="AH998" s="3628"/>
      <c r="AI998" s="3628"/>
      <c r="AJ998" s="3628"/>
      <c r="AK998" s="2581"/>
    </row>
    <row r="999" spans="2:37" s="2461" customFormat="1" ht="15" customHeight="1" thickBot="1" x14ac:dyDescent="0.25">
      <c r="B999" s="3277" t="s">
        <v>5985</v>
      </c>
      <c r="C999" s="3278"/>
      <c r="D999" s="3279"/>
      <c r="E999" s="3280"/>
      <c r="F999" s="3280"/>
      <c r="G999" s="3280"/>
      <c r="H999" s="3280"/>
      <c r="I999" s="3280"/>
      <c r="J999" s="3280"/>
      <c r="K999" s="3280"/>
      <c r="L999" s="3281"/>
      <c r="M999" s="3280"/>
      <c r="N999" s="3280"/>
      <c r="O999" s="3280"/>
      <c r="P999" s="3280"/>
      <c r="Q999" s="3280"/>
      <c r="R999" s="3280"/>
      <c r="S999" s="3280"/>
      <c r="T999" s="3280"/>
      <c r="U999" s="3280"/>
      <c r="V999" s="3282"/>
      <c r="W999" s="3280"/>
      <c r="X999" s="3280"/>
      <c r="Y999" s="3280"/>
      <c r="Z999" s="3282"/>
      <c r="AA999" s="3282"/>
      <c r="AB999" s="3283"/>
      <c r="AC999" s="3281"/>
      <c r="AD999" s="3284"/>
      <c r="AE999" s="3284"/>
      <c r="AF999" s="3285">
        <v>0.5</v>
      </c>
      <c r="AG999" s="3283"/>
      <c r="AH999" s="3280"/>
      <c r="AI999" s="3286"/>
      <c r="AJ999" s="3287"/>
      <c r="AK999" s="2581"/>
    </row>
    <row r="1000" spans="2:37" s="2461" customFormat="1" ht="15" customHeight="1" x14ac:dyDescent="0.2">
      <c r="B1000" s="2582"/>
      <c r="C1000" s="2575"/>
      <c r="D1000" s="2575"/>
      <c r="E1000" s="2575"/>
      <c r="F1000" s="2575"/>
      <c r="G1000" s="2575"/>
      <c r="H1000" s="2575"/>
      <c r="I1000" s="2576"/>
      <c r="J1000" s="2576"/>
      <c r="K1000" s="2576"/>
      <c r="L1000" s="2576"/>
      <c r="M1000" s="2575"/>
      <c r="N1000" s="2576"/>
      <c r="O1000" s="2576"/>
      <c r="P1000" s="2576"/>
      <c r="Q1000" s="2576"/>
      <c r="R1000" s="2576"/>
      <c r="S1000" s="2575"/>
      <c r="T1000" s="2574"/>
      <c r="U1000" s="2574"/>
      <c r="V1000" s="2574"/>
      <c r="W1000" s="2574"/>
      <c r="X1000" s="2574"/>
      <c r="Y1000" s="2574"/>
      <c r="Z1000" s="2574"/>
      <c r="AA1000" s="2574"/>
      <c r="AB1000" s="2574"/>
      <c r="AC1000" s="2574"/>
      <c r="AD1000" s="2574"/>
      <c r="AE1000" s="2574"/>
      <c r="AF1000" s="2574"/>
      <c r="AG1000" s="2574"/>
      <c r="AH1000" s="2574"/>
      <c r="AI1000" s="2574"/>
      <c r="AJ1000" s="2577"/>
      <c r="AK1000" s="2581"/>
    </row>
    <row r="1001" spans="2:37" s="2461" customFormat="1" ht="15" customHeight="1" x14ac:dyDescent="0.2">
      <c r="B1001" s="3641" t="s">
        <v>5051</v>
      </c>
      <c r="C1001" s="3642"/>
      <c r="D1001" s="4579" t="s">
        <v>1882</v>
      </c>
      <c r="E1001" s="4579"/>
      <c r="F1001" s="4579"/>
      <c r="G1001" s="4579"/>
      <c r="H1001" s="2578"/>
      <c r="I1001" s="2578"/>
      <c r="J1001" s="2578"/>
      <c r="K1001" s="2578"/>
      <c r="L1001" s="2578"/>
      <c r="M1001" s="2578"/>
      <c r="N1001" s="2578"/>
      <c r="O1001" s="2578"/>
      <c r="P1001" s="2578"/>
      <c r="Q1001" s="2578"/>
      <c r="R1001" s="2578"/>
      <c r="S1001" s="2578"/>
      <c r="T1001" s="2574"/>
      <c r="U1001" s="2574"/>
      <c r="V1001" s="2574"/>
      <c r="W1001" s="2574"/>
      <c r="X1001" s="2574"/>
      <c r="Y1001" s="2574"/>
      <c r="Z1001" s="2574"/>
      <c r="AA1001" s="2574"/>
      <c r="AB1001" s="2574"/>
      <c r="AC1001" s="2574"/>
      <c r="AD1001" s="2574"/>
      <c r="AE1001" s="2574"/>
      <c r="AF1001" s="2574"/>
      <c r="AG1001" s="2574"/>
      <c r="AH1001" s="2574"/>
      <c r="AI1001" s="2574"/>
      <c r="AJ1001" s="2577"/>
      <c r="AK1001" s="2581"/>
    </row>
    <row r="1002" spans="2:37" s="2461" customFormat="1" ht="15" customHeight="1" x14ac:dyDescent="0.2">
      <c r="B1002" s="3641" t="s">
        <v>5052</v>
      </c>
      <c r="C1002" s="3642"/>
      <c r="D1002" s="4579" t="s">
        <v>5986</v>
      </c>
      <c r="E1002" s="4579"/>
      <c r="F1002" s="4579"/>
      <c r="G1002" s="4579"/>
      <c r="H1002" s="2578"/>
      <c r="I1002" s="2578"/>
      <c r="J1002" s="2578"/>
      <c r="K1002" s="2578"/>
      <c r="L1002" s="2578"/>
      <c r="M1002" s="2578"/>
      <c r="N1002" s="2578"/>
      <c r="O1002" s="2578"/>
      <c r="P1002" s="2578"/>
      <c r="Q1002" s="2578"/>
      <c r="R1002" s="2578"/>
      <c r="S1002" s="2578"/>
      <c r="T1002" s="2574"/>
      <c r="U1002" s="2574"/>
      <c r="V1002" s="2574"/>
      <c r="W1002" s="2574"/>
      <c r="X1002" s="2574"/>
      <c r="Y1002" s="2574"/>
      <c r="Z1002" s="2574"/>
      <c r="AA1002" s="2574"/>
      <c r="AB1002" s="2574"/>
      <c r="AC1002" s="2574"/>
      <c r="AD1002" s="2574"/>
      <c r="AE1002" s="2574"/>
      <c r="AF1002" s="2574"/>
      <c r="AG1002" s="2574"/>
      <c r="AH1002" s="2574"/>
      <c r="AI1002" s="2574"/>
      <c r="AJ1002" s="2577"/>
      <c r="AK1002" s="2581"/>
    </row>
    <row r="1003" spans="2:37" s="2461" customFormat="1" ht="15" customHeight="1" thickBot="1" x14ac:dyDescent="0.25">
      <c r="B1003" s="3645"/>
      <c r="C1003" s="3646"/>
      <c r="D1003" s="3647"/>
      <c r="E1003" s="3647"/>
      <c r="F1003" s="3647"/>
      <c r="G1003" s="3647"/>
      <c r="H1003" s="2583"/>
      <c r="I1003" s="2583"/>
      <c r="J1003" s="2583"/>
      <c r="K1003" s="2583"/>
      <c r="L1003" s="2583"/>
      <c r="M1003" s="2583"/>
      <c r="N1003" s="2583"/>
      <c r="O1003" s="2583"/>
      <c r="P1003" s="2583"/>
      <c r="Q1003" s="2583"/>
      <c r="R1003" s="2583"/>
      <c r="S1003" s="2583"/>
      <c r="T1003" s="2584"/>
      <c r="U1003" s="2584"/>
      <c r="V1003" s="2584"/>
      <c r="W1003" s="2584"/>
      <c r="X1003" s="2584"/>
      <c r="Y1003" s="2584"/>
      <c r="Z1003" s="2584"/>
      <c r="AA1003" s="2584"/>
      <c r="AB1003" s="2584"/>
      <c r="AC1003" s="2584"/>
      <c r="AD1003" s="2584"/>
      <c r="AE1003" s="2584"/>
      <c r="AF1003" s="2584"/>
      <c r="AG1003" s="2584"/>
      <c r="AH1003" s="2584"/>
      <c r="AI1003" s="2584"/>
      <c r="AJ1003" s="2585"/>
      <c r="AK1003" s="2586"/>
    </row>
    <row r="1004" spans="2:37" s="2461" customFormat="1" ht="15" customHeight="1" x14ac:dyDescent="0.3">
      <c r="B1004" s="4587" t="str">
        <f>+B987</f>
        <v>.</v>
      </c>
      <c r="C1004" s="4587"/>
      <c r="D1004" s="3265"/>
      <c r="E1004" s="3266"/>
      <c r="F1004" s="3266"/>
      <c r="G1004" s="3266"/>
      <c r="H1004" s="3266"/>
      <c r="I1004" s="2889"/>
      <c r="J1004" s="2889"/>
      <c r="K1004" s="2889"/>
      <c r="L1004" s="2889"/>
      <c r="M1004" s="2889"/>
      <c r="N1004" s="2889"/>
      <c r="O1004" s="2889"/>
      <c r="P1004" s="2889"/>
    </row>
    <row r="1005" spans="2:37" s="2461" customFormat="1" ht="15" customHeight="1" thickBot="1" x14ac:dyDescent="0.35">
      <c r="C1005" s="3265"/>
      <c r="D1005" s="3265"/>
      <c r="E1005" s="3266"/>
      <c r="F1005" s="3266"/>
      <c r="G1005" s="3266"/>
      <c r="H1005" s="3266"/>
      <c r="I1005" s="2889"/>
      <c r="J1005" s="2889"/>
      <c r="K1005" s="2889"/>
      <c r="L1005" s="2889"/>
      <c r="M1005" s="2889"/>
      <c r="N1005" s="2889"/>
      <c r="O1005" s="2889"/>
      <c r="P1005" s="2889"/>
    </row>
    <row r="1006" spans="2:37" s="2412" customFormat="1" ht="15" customHeight="1" x14ac:dyDescent="0.2">
      <c r="B1006" s="3616" t="s">
        <v>5060</v>
      </c>
      <c r="C1006" s="3617"/>
      <c r="D1006" s="3617"/>
      <c r="E1006" s="3617"/>
      <c r="F1006" s="3617"/>
      <c r="G1006" s="3617"/>
      <c r="H1006" s="3617"/>
      <c r="I1006" s="3617"/>
      <c r="J1006" s="3617"/>
      <c r="K1006" s="3617"/>
      <c r="L1006" s="3617"/>
      <c r="M1006" s="3617"/>
      <c r="N1006" s="3617"/>
      <c r="O1006" s="3617"/>
      <c r="P1006" s="3617"/>
      <c r="Q1006" s="3617"/>
      <c r="R1006" s="3617"/>
      <c r="S1006" s="3617"/>
      <c r="T1006" s="3617"/>
      <c r="U1006" s="3617"/>
      <c r="V1006" s="3617"/>
      <c r="W1006" s="3617"/>
      <c r="X1006" s="3617"/>
      <c r="Y1006" s="3617"/>
      <c r="Z1006" s="3617"/>
      <c r="AA1006" s="3617"/>
      <c r="AB1006" s="3617"/>
      <c r="AC1006" s="3617"/>
      <c r="AD1006" s="3617"/>
      <c r="AE1006" s="3617"/>
      <c r="AF1006" s="3617"/>
      <c r="AG1006" s="3617"/>
      <c r="AH1006" s="3617"/>
      <c r="AI1006" s="3617"/>
      <c r="AJ1006" s="3617"/>
      <c r="AK1006" s="3618"/>
    </row>
    <row r="1007" spans="2:37" s="2412" customFormat="1" ht="15" customHeight="1" x14ac:dyDescent="0.2">
      <c r="B1007" s="2579"/>
      <c r="C1007" s="3021"/>
      <c r="D1007" s="3021"/>
      <c r="E1007" s="3021"/>
      <c r="F1007" s="3021"/>
      <c r="G1007" s="2580"/>
      <c r="H1007" s="2580"/>
      <c r="I1007" s="2580"/>
      <c r="J1007" s="2580"/>
      <c r="K1007" s="2580"/>
      <c r="L1007" s="2580"/>
      <c r="M1007" s="2580"/>
      <c r="N1007" s="2580"/>
      <c r="O1007" s="2580"/>
      <c r="P1007" s="2580"/>
      <c r="Q1007" s="2580"/>
      <c r="R1007" s="2580"/>
      <c r="S1007" s="2580"/>
      <c r="T1007" s="2580"/>
      <c r="U1007" s="2580"/>
      <c r="V1007" s="2580"/>
      <c r="W1007" s="2580"/>
      <c r="X1007" s="2580"/>
      <c r="Y1007" s="2580"/>
      <c r="Z1007" s="2580"/>
      <c r="AA1007" s="2580"/>
      <c r="AB1007" s="2580"/>
      <c r="AC1007" s="2580"/>
      <c r="AD1007" s="2580"/>
      <c r="AE1007" s="2580"/>
      <c r="AF1007" s="2580"/>
      <c r="AG1007" s="2580"/>
      <c r="AH1007" s="2580"/>
      <c r="AI1007" s="2580"/>
      <c r="AJ1007" s="2580"/>
      <c r="AK1007" s="2581"/>
    </row>
    <row r="1008" spans="2:37" s="2412" customFormat="1" ht="27.75" customHeight="1" x14ac:dyDescent="0.2">
      <c r="B1008" s="2579" t="s">
        <v>5047</v>
      </c>
      <c r="C1008" s="3021"/>
      <c r="D1008" s="3619" t="s">
        <v>5930</v>
      </c>
      <c r="E1008" s="3619"/>
      <c r="F1008" s="3619"/>
      <c r="G1008" s="2580"/>
      <c r="H1008" s="2580"/>
      <c r="I1008" s="2580"/>
      <c r="J1008" s="2580"/>
      <c r="K1008" s="2580"/>
      <c r="L1008" s="2580"/>
      <c r="M1008" s="2580"/>
      <c r="N1008" s="2580"/>
      <c r="O1008" s="2580"/>
      <c r="P1008" s="2580"/>
      <c r="Q1008" s="2580"/>
      <c r="R1008" s="2580"/>
      <c r="S1008" s="2580"/>
      <c r="T1008" s="2580"/>
      <c r="U1008" s="2580"/>
      <c r="V1008" s="2580"/>
      <c r="W1008" s="2580"/>
      <c r="X1008" s="2580"/>
      <c r="Y1008" s="2580"/>
      <c r="Z1008" s="2580"/>
      <c r="AA1008" s="2580"/>
      <c r="AB1008" s="2580"/>
      <c r="AC1008" s="2580"/>
      <c r="AD1008" s="2580"/>
      <c r="AE1008" s="2580"/>
      <c r="AF1008" s="2580"/>
      <c r="AG1008" s="2580"/>
      <c r="AH1008" s="2580"/>
      <c r="AI1008" s="2580"/>
      <c r="AJ1008" s="2580"/>
      <c r="AK1008" s="2581"/>
    </row>
    <row r="1009" spans="2:37" s="2412" customFormat="1" ht="15" customHeight="1" thickBot="1" x14ac:dyDescent="0.25">
      <c r="B1009" s="3620" t="s">
        <v>5061</v>
      </c>
      <c r="C1009" s="3621"/>
      <c r="D1009" s="4608">
        <v>41536</v>
      </c>
      <c r="E1009" s="4608"/>
      <c r="F1009" s="3022"/>
      <c r="G1009" s="2580"/>
      <c r="H1009" s="2580"/>
      <c r="I1009" s="2580"/>
      <c r="J1009" s="2580"/>
      <c r="K1009" s="2580"/>
      <c r="L1009" s="2580"/>
      <c r="M1009" s="2580"/>
      <c r="N1009" s="2580"/>
      <c r="O1009" s="2580"/>
      <c r="P1009" s="2580"/>
      <c r="Q1009" s="2580"/>
      <c r="R1009" s="2580"/>
      <c r="S1009" s="2580"/>
      <c r="T1009" s="2580"/>
      <c r="U1009" s="2580"/>
      <c r="V1009" s="2580"/>
      <c r="W1009" s="2580"/>
      <c r="X1009" s="2580"/>
      <c r="Y1009" s="2580"/>
      <c r="Z1009" s="2580"/>
      <c r="AA1009" s="2580"/>
      <c r="AB1009" s="2580"/>
      <c r="AC1009" s="2580"/>
      <c r="AD1009" s="2580"/>
      <c r="AE1009" s="2580"/>
      <c r="AF1009" s="2580"/>
      <c r="AG1009" s="2580"/>
      <c r="AH1009" s="2580"/>
      <c r="AI1009" s="2580"/>
      <c r="AJ1009" s="2580"/>
      <c r="AK1009" s="2581"/>
    </row>
    <row r="1010" spans="2:37" s="2412" customFormat="1" ht="92.25" customHeight="1" thickBot="1" x14ac:dyDescent="0.25">
      <c r="B1010" s="3633" t="s">
        <v>5062</v>
      </c>
      <c r="C1010" s="3677"/>
      <c r="D1010" s="4605" t="s">
        <v>5948</v>
      </c>
      <c r="E1010" s="4606"/>
      <c r="F1010" s="4606"/>
      <c r="G1010" s="4606"/>
      <c r="H1010" s="4606"/>
      <c r="I1010" s="4606"/>
      <c r="J1010" s="4606"/>
      <c r="K1010" s="4606"/>
      <c r="L1010" s="4606"/>
      <c r="M1010" s="4606"/>
      <c r="N1010" s="4606"/>
      <c r="O1010" s="4606"/>
      <c r="P1010" s="4606"/>
      <c r="Q1010" s="4607"/>
      <c r="R1010" s="2580"/>
      <c r="S1010" s="2580"/>
      <c r="T1010" s="2580"/>
      <c r="U1010" s="2580"/>
      <c r="V1010" s="2580"/>
      <c r="W1010" s="2580"/>
      <c r="X1010" s="2580"/>
      <c r="Y1010" s="2580"/>
      <c r="Z1010" s="2580"/>
      <c r="AA1010" s="2580"/>
      <c r="AB1010" s="2580"/>
      <c r="AC1010" s="2580"/>
      <c r="AD1010" s="2580"/>
      <c r="AE1010" s="2580"/>
      <c r="AF1010" s="2580"/>
      <c r="AG1010" s="2580"/>
      <c r="AH1010" s="2580"/>
      <c r="AI1010" s="2580"/>
      <c r="AJ1010" s="2580"/>
      <c r="AK1010" s="2581"/>
    </row>
    <row r="1011" spans="2:37" s="2412" customFormat="1" ht="15" customHeight="1" thickBot="1" x14ac:dyDescent="0.25">
      <c r="B1011" s="3635"/>
      <c r="C1011" s="3626"/>
      <c r="D1011" s="3626"/>
      <c r="E1011" s="3626"/>
      <c r="F1011" s="3626"/>
      <c r="G1011" s="3626"/>
      <c r="H1011" s="3626"/>
      <c r="I1011" s="3626"/>
      <c r="J1011" s="3626"/>
      <c r="K1011" s="3626"/>
      <c r="L1011" s="3626"/>
      <c r="M1011" s="3626"/>
      <c r="N1011" s="3626"/>
      <c r="O1011" s="3626"/>
      <c r="P1011" s="3626"/>
      <c r="Q1011" s="3626"/>
      <c r="R1011" s="2580"/>
      <c r="S1011" s="2580"/>
      <c r="T1011" s="2580"/>
      <c r="U1011" s="2580"/>
      <c r="V1011" s="2580"/>
      <c r="W1011" s="2580"/>
      <c r="X1011" s="2580"/>
      <c r="Y1011" s="2580"/>
      <c r="Z1011" s="2580"/>
      <c r="AA1011" s="2580"/>
      <c r="AB1011" s="2580"/>
      <c r="AC1011" s="2580"/>
      <c r="AD1011" s="2580"/>
      <c r="AE1011" s="2580"/>
      <c r="AF1011" s="2580"/>
      <c r="AG1011" s="2580"/>
      <c r="AH1011" s="2580"/>
      <c r="AI1011" s="2580"/>
      <c r="AJ1011" s="2580"/>
      <c r="AK1011" s="2581"/>
    </row>
    <row r="1012" spans="2:37" s="2412" customFormat="1" ht="15" customHeight="1" thickBot="1" x14ac:dyDescent="0.25">
      <c r="B1012" s="3020"/>
      <c r="C1012" s="3021"/>
      <c r="D1012" s="3021"/>
      <c r="E1012" s="3021"/>
      <c r="F1012" s="3024"/>
      <c r="G1012" s="3024"/>
      <c r="H1012" s="3024"/>
      <c r="I1012" s="3024"/>
      <c r="J1012" s="3024"/>
      <c r="K1012" s="3024"/>
      <c r="L1012" s="3024"/>
      <c r="M1012" s="3024"/>
      <c r="N1012" s="3024"/>
      <c r="O1012" s="3024"/>
      <c r="P1012" s="3024"/>
      <c r="Q1012" s="3024"/>
      <c r="R1012" s="2580"/>
      <c r="S1012" s="2580"/>
      <c r="T1012" s="2580"/>
      <c r="U1012" s="2580"/>
      <c r="V1012" s="2580"/>
      <c r="W1012" s="2580"/>
      <c r="X1012" s="2580"/>
      <c r="Y1012" s="2580"/>
      <c r="Z1012" s="2580"/>
      <c r="AA1012" s="2580"/>
      <c r="AB1012" s="2580"/>
      <c r="AC1012" s="2580"/>
      <c r="AD1012" s="2580"/>
      <c r="AE1012" s="2580"/>
      <c r="AF1012" s="2580"/>
      <c r="AG1012" s="2580"/>
      <c r="AH1012" s="2580"/>
      <c r="AI1012" s="2580"/>
      <c r="AJ1012" s="2580"/>
      <c r="AK1012" s="2581"/>
    </row>
    <row r="1013" spans="2:37" s="2412" customFormat="1" ht="15" customHeight="1" thickBot="1" x14ac:dyDescent="0.25">
      <c r="B1013" s="3627" t="s">
        <v>5063</v>
      </c>
      <c r="C1013" s="3627"/>
      <c r="D1013" s="3627" t="s">
        <v>5053</v>
      </c>
      <c r="E1013" s="3627" t="s">
        <v>5064</v>
      </c>
      <c r="F1013" s="3629" t="s">
        <v>224</v>
      </c>
      <c r="G1013" s="3629"/>
      <c r="H1013" s="3629"/>
      <c r="I1013" s="3629"/>
      <c r="J1013" s="3629"/>
      <c r="K1013" s="3629"/>
      <c r="L1013" s="3629"/>
      <c r="M1013" s="3629"/>
      <c r="N1013" s="3629"/>
      <c r="O1013" s="3629"/>
      <c r="P1013" s="3629"/>
      <c r="Q1013" s="3629"/>
      <c r="R1013" s="3629"/>
      <c r="S1013" s="3629" t="s">
        <v>340</v>
      </c>
      <c r="T1013" s="3629"/>
      <c r="U1013" s="3629"/>
      <c r="V1013" s="3629"/>
      <c r="W1013" s="3629"/>
      <c r="X1013" s="3629"/>
      <c r="Y1013" s="3629"/>
      <c r="Z1013" s="3629"/>
      <c r="AA1013" s="3629"/>
      <c r="AB1013" s="3629"/>
      <c r="AC1013" s="3629"/>
      <c r="AD1013" s="3629" t="s">
        <v>225</v>
      </c>
      <c r="AE1013" s="3629"/>
      <c r="AF1013" s="3629"/>
      <c r="AG1013" s="3629"/>
      <c r="AH1013" s="3630" t="s">
        <v>5048</v>
      </c>
      <c r="AI1013" s="3630"/>
      <c r="AJ1013" s="3630"/>
      <c r="AK1013" s="2581"/>
    </row>
    <row r="1014" spans="2:37" s="2412" customFormat="1" ht="15" customHeight="1" thickBot="1" x14ac:dyDescent="0.25">
      <c r="B1014" s="3628"/>
      <c r="C1014" s="3628"/>
      <c r="D1014" s="3628"/>
      <c r="E1014" s="3628"/>
      <c r="F1014" s="3628" t="s">
        <v>5065</v>
      </c>
      <c r="G1014" s="3628" t="s">
        <v>5066</v>
      </c>
      <c r="H1014" s="3627" t="s">
        <v>5067</v>
      </c>
      <c r="I1014" s="3631" t="s">
        <v>5068</v>
      </c>
      <c r="J1014" s="3631" t="s">
        <v>5069</v>
      </c>
      <c r="K1014" s="3632" t="s">
        <v>5070</v>
      </c>
      <c r="L1014" s="3632" t="s">
        <v>5071</v>
      </c>
      <c r="M1014" s="3631" t="s">
        <v>5072</v>
      </c>
      <c r="N1014" s="3631"/>
      <c r="O1014" s="3632" t="s">
        <v>5073</v>
      </c>
      <c r="P1014" s="3632" t="s">
        <v>5074</v>
      </c>
      <c r="Q1014" s="3632" t="s">
        <v>5075</v>
      </c>
      <c r="R1014" s="3632" t="s">
        <v>5076</v>
      </c>
      <c r="S1014" s="3627" t="s">
        <v>5077</v>
      </c>
      <c r="T1014" s="3627" t="s">
        <v>5078</v>
      </c>
      <c r="U1014" s="3627" t="s">
        <v>5079</v>
      </c>
      <c r="V1014" s="3627" t="s">
        <v>5080</v>
      </c>
      <c r="W1014" s="3627" t="s">
        <v>5081</v>
      </c>
      <c r="X1014" s="3627" t="s">
        <v>5082</v>
      </c>
      <c r="Y1014" s="3627" t="s">
        <v>5083</v>
      </c>
      <c r="Z1014" s="3627" t="s">
        <v>5084</v>
      </c>
      <c r="AA1014" s="3627" t="s">
        <v>5085</v>
      </c>
      <c r="AB1014" s="3631" t="s">
        <v>5086</v>
      </c>
      <c r="AC1014" s="3631" t="s">
        <v>5087</v>
      </c>
      <c r="AD1014" s="3627" t="s">
        <v>5088</v>
      </c>
      <c r="AE1014" s="3627" t="s">
        <v>5089</v>
      </c>
      <c r="AF1014" s="3627" t="s">
        <v>5090</v>
      </c>
      <c r="AG1014" s="3627" t="s">
        <v>5091</v>
      </c>
      <c r="AH1014" s="3627" t="s">
        <v>1162</v>
      </c>
      <c r="AI1014" s="3627" t="s">
        <v>5049</v>
      </c>
      <c r="AJ1014" s="3627" t="s">
        <v>5050</v>
      </c>
      <c r="AK1014" s="2581"/>
    </row>
    <row r="1015" spans="2:37" s="2412" customFormat="1" ht="15" customHeight="1" thickBot="1" x14ac:dyDescent="0.25">
      <c r="B1015" s="3628"/>
      <c r="C1015" s="3628"/>
      <c r="D1015" s="3628"/>
      <c r="E1015" s="3628"/>
      <c r="F1015" s="3628"/>
      <c r="G1015" s="3628"/>
      <c r="H1015" s="3628"/>
      <c r="I1015" s="3632"/>
      <c r="J1015" s="3632"/>
      <c r="K1015" s="3632"/>
      <c r="L1015" s="3632"/>
      <c r="M1015" s="3019" t="s">
        <v>5092</v>
      </c>
      <c r="N1015" s="3018" t="s">
        <v>2809</v>
      </c>
      <c r="O1015" s="3632"/>
      <c r="P1015" s="3632"/>
      <c r="Q1015" s="3632"/>
      <c r="R1015" s="3632"/>
      <c r="S1015" s="3628"/>
      <c r="T1015" s="3628"/>
      <c r="U1015" s="3628"/>
      <c r="V1015" s="3628"/>
      <c r="W1015" s="3628"/>
      <c r="X1015" s="3628"/>
      <c r="Y1015" s="3628"/>
      <c r="Z1015" s="3628"/>
      <c r="AA1015" s="3628"/>
      <c r="AB1015" s="3632"/>
      <c r="AC1015" s="3632"/>
      <c r="AD1015" s="3628"/>
      <c r="AE1015" s="3628"/>
      <c r="AF1015" s="3628"/>
      <c r="AG1015" s="3628"/>
      <c r="AH1015" s="3628"/>
      <c r="AI1015" s="3628"/>
      <c r="AJ1015" s="3628"/>
      <c r="AK1015" s="2581"/>
    </row>
    <row r="1016" spans="2:37" s="2412" customFormat="1" ht="15" customHeight="1" x14ac:dyDescent="0.2">
      <c r="B1016" s="4611" t="s">
        <v>5931</v>
      </c>
      <c r="C1016" s="4612"/>
      <c r="D1016" s="3070"/>
      <c r="E1016" s="3071"/>
      <c r="F1016" s="3071"/>
      <c r="G1016" s="3071"/>
      <c r="H1016" s="3071"/>
      <c r="I1016" s="3071"/>
      <c r="J1016" s="3071"/>
      <c r="K1016" s="3071"/>
      <c r="L1016" s="3071"/>
      <c r="M1016" s="3071"/>
      <c r="N1016" s="3071"/>
      <c r="O1016" s="3071"/>
      <c r="P1016" s="3071"/>
      <c r="Q1016" s="3071"/>
      <c r="R1016" s="3071"/>
      <c r="S1016" s="3071"/>
      <c r="T1016" s="3071"/>
      <c r="U1016" s="3071"/>
      <c r="V1016" s="3164"/>
      <c r="W1016" s="3071"/>
      <c r="X1016" s="3071"/>
      <c r="Y1016" s="3071"/>
      <c r="Z1016" s="3164"/>
      <c r="AA1016" s="3164" t="s">
        <v>4160</v>
      </c>
      <c r="AB1016" s="3180"/>
      <c r="AC1016" s="3071"/>
      <c r="AD1016" s="3164">
        <v>1</v>
      </c>
      <c r="AE1016" s="3164">
        <v>15</v>
      </c>
      <c r="AF1016" s="3180">
        <v>5.9333333333333335E-2</v>
      </c>
      <c r="AG1016" s="3180" t="s">
        <v>1882</v>
      </c>
      <c r="AH1016" s="3071"/>
      <c r="AI1016" s="3208" t="s">
        <v>5932</v>
      </c>
      <c r="AJ1016" s="3209"/>
      <c r="AK1016" s="2581"/>
    </row>
    <row r="1017" spans="2:37" s="2412" customFormat="1" ht="15" customHeight="1" x14ac:dyDescent="0.2">
      <c r="B1017" s="4609" t="s">
        <v>5933</v>
      </c>
      <c r="C1017" s="4610"/>
      <c r="D1017" s="3066"/>
      <c r="E1017" s="3066"/>
      <c r="F1017" s="3066"/>
      <c r="G1017" s="3066"/>
      <c r="H1017" s="3066"/>
      <c r="I1017" s="3066"/>
      <c r="J1017" s="3066"/>
      <c r="K1017" s="3066"/>
      <c r="L1017" s="3067"/>
      <c r="M1017" s="3066"/>
      <c r="N1017" s="3066"/>
      <c r="O1017" s="3066"/>
      <c r="P1017" s="3066"/>
      <c r="Q1017" s="3066"/>
      <c r="R1017" s="3066"/>
      <c r="S1017" s="3066"/>
      <c r="T1017" s="3066"/>
      <c r="U1017" s="3066"/>
      <c r="V1017" s="3159"/>
      <c r="W1017" s="3066"/>
      <c r="X1017" s="3066"/>
      <c r="Y1017" s="3066"/>
      <c r="Z1017" s="3159"/>
      <c r="AA1017" s="3159">
        <v>300</v>
      </c>
      <c r="AB1017" s="3210"/>
      <c r="AC1017" s="3211"/>
      <c r="AD1017" s="3212">
        <v>3</v>
      </c>
      <c r="AE1017" s="3212">
        <v>50</v>
      </c>
      <c r="AF1017" s="3210">
        <v>5.3600000000000002E-2</v>
      </c>
      <c r="AG1017" s="3210" t="s">
        <v>1882</v>
      </c>
      <c r="AH1017" s="3066"/>
      <c r="AI1017" s="3213" t="s">
        <v>5934</v>
      </c>
      <c r="AJ1017" s="3214"/>
      <c r="AK1017" s="2581"/>
    </row>
    <row r="1018" spans="2:37" s="2412" customFormat="1" ht="15" customHeight="1" x14ac:dyDescent="0.2">
      <c r="B1018" s="4609" t="s">
        <v>5935</v>
      </c>
      <c r="C1018" s="4610"/>
      <c r="D1018" s="3066"/>
      <c r="E1018" s="3066"/>
      <c r="F1018" s="3066"/>
      <c r="G1018" s="3066"/>
      <c r="H1018" s="3066"/>
      <c r="I1018" s="3066"/>
      <c r="J1018" s="3066"/>
      <c r="K1018" s="3066"/>
      <c r="L1018" s="3067"/>
      <c r="M1018" s="3066"/>
      <c r="N1018" s="3066"/>
      <c r="O1018" s="3066"/>
      <c r="P1018" s="3066"/>
      <c r="Q1018" s="3066"/>
      <c r="R1018" s="3066"/>
      <c r="S1018" s="3066"/>
      <c r="T1018" s="3066"/>
      <c r="U1018" s="3066"/>
      <c r="V1018" s="3159"/>
      <c r="W1018" s="3066"/>
      <c r="X1018" s="3066"/>
      <c r="Y1018" s="3066"/>
      <c r="Z1018" s="3159"/>
      <c r="AA1018" s="3159">
        <v>50</v>
      </c>
      <c r="AB1018" s="3210"/>
      <c r="AC1018" s="3211"/>
      <c r="AD1018" s="3212">
        <v>7</v>
      </c>
      <c r="AE1018" s="3212">
        <v>100</v>
      </c>
      <c r="AF1018" s="3210">
        <v>6.25E-2</v>
      </c>
      <c r="AG1018" s="3210" t="s">
        <v>1882</v>
      </c>
      <c r="AH1018" s="3066"/>
      <c r="AI1018" s="3213" t="s">
        <v>5936</v>
      </c>
      <c r="AJ1018" s="3214"/>
      <c r="AK1018" s="2581"/>
    </row>
    <row r="1019" spans="2:37" s="2412" customFormat="1" ht="15" customHeight="1" x14ac:dyDescent="0.2">
      <c r="B1019" s="4609" t="s">
        <v>5937</v>
      </c>
      <c r="C1019" s="4610"/>
      <c r="D1019" s="3066"/>
      <c r="E1019" s="3066"/>
      <c r="F1019" s="3066"/>
      <c r="G1019" s="3066"/>
      <c r="H1019" s="3066"/>
      <c r="I1019" s="3066"/>
      <c r="J1019" s="3066"/>
      <c r="K1019" s="3066"/>
      <c r="L1019" s="3067"/>
      <c r="M1019" s="3066"/>
      <c r="N1019" s="3066"/>
      <c r="O1019" s="3066"/>
      <c r="P1019" s="3066"/>
      <c r="Q1019" s="3066"/>
      <c r="R1019" s="3066"/>
      <c r="S1019" s="3066"/>
      <c r="T1019" s="3066"/>
      <c r="U1019" s="3066"/>
      <c r="V1019" s="3159"/>
      <c r="W1019" s="3066"/>
      <c r="X1019" s="3066"/>
      <c r="Y1019" s="3066"/>
      <c r="Z1019" s="3159"/>
      <c r="AA1019" s="3159">
        <v>50</v>
      </c>
      <c r="AB1019" s="3210"/>
      <c r="AC1019" s="3211"/>
      <c r="AD1019" s="3212">
        <v>15</v>
      </c>
      <c r="AE1019" s="3212">
        <v>300</v>
      </c>
      <c r="AF1019" s="3210">
        <v>4.4633333333333337E-2</v>
      </c>
      <c r="AG1019" s="3210" t="s">
        <v>1882</v>
      </c>
      <c r="AH1019" s="3066"/>
      <c r="AI1019" s="3213" t="s">
        <v>5938</v>
      </c>
      <c r="AJ1019" s="3214"/>
      <c r="AK1019" s="2581"/>
    </row>
    <row r="1020" spans="2:37" s="2412" customFormat="1" ht="15" customHeight="1" x14ac:dyDescent="0.2">
      <c r="B1020" s="4609" t="s">
        <v>5939</v>
      </c>
      <c r="C1020" s="4610"/>
      <c r="D1020" s="3066"/>
      <c r="E1020" s="3066"/>
      <c r="F1020" s="3066"/>
      <c r="G1020" s="3066"/>
      <c r="H1020" s="3066"/>
      <c r="I1020" s="3066"/>
      <c r="J1020" s="3066"/>
      <c r="K1020" s="3066"/>
      <c r="L1020" s="3067"/>
      <c r="M1020" s="3066"/>
      <c r="N1020" s="3066"/>
      <c r="O1020" s="3066"/>
      <c r="P1020" s="3066"/>
      <c r="Q1020" s="3066"/>
      <c r="R1020" s="3066"/>
      <c r="S1020" s="3066"/>
      <c r="T1020" s="3066"/>
      <c r="U1020" s="3066"/>
      <c r="V1020" s="3159"/>
      <c r="W1020" s="3066"/>
      <c r="X1020" s="3066"/>
      <c r="Y1020" s="3066"/>
      <c r="Z1020" s="3159"/>
      <c r="AA1020" s="3159">
        <v>50</v>
      </c>
      <c r="AB1020" s="3210"/>
      <c r="AC1020" s="3211"/>
      <c r="AD1020" s="3212">
        <v>20</v>
      </c>
      <c r="AE1020" s="3212">
        <v>500</v>
      </c>
      <c r="AF1020" s="3210">
        <v>3.5720000000000002E-2</v>
      </c>
      <c r="AG1020" s="3210" t="s">
        <v>1882</v>
      </c>
      <c r="AH1020" s="3066"/>
      <c r="AI1020" s="3213" t="s">
        <v>5940</v>
      </c>
      <c r="AJ1020" s="3214"/>
      <c r="AK1020" s="2581"/>
    </row>
    <row r="1021" spans="2:37" s="2412" customFormat="1" ht="15" customHeight="1" x14ac:dyDescent="0.2">
      <c r="B1021" s="4609" t="s">
        <v>5941</v>
      </c>
      <c r="C1021" s="4610"/>
      <c r="D1021" s="3066"/>
      <c r="E1021" s="3066"/>
      <c r="F1021" s="3066"/>
      <c r="G1021" s="3066"/>
      <c r="H1021" s="3066"/>
      <c r="I1021" s="3066"/>
      <c r="J1021" s="3066"/>
      <c r="K1021" s="3066"/>
      <c r="L1021" s="3067"/>
      <c r="M1021" s="3066"/>
      <c r="N1021" s="3066"/>
      <c r="O1021" s="3066"/>
      <c r="P1021" s="3066"/>
      <c r="Q1021" s="3066"/>
      <c r="R1021" s="3066"/>
      <c r="S1021" s="3066"/>
      <c r="T1021" s="3066"/>
      <c r="U1021" s="3066"/>
      <c r="V1021" s="3159"/>
      <c r="W1021" s="3066"/>
      <c r="X1021" s="3066"/>
      <c r="Y1021" s="3066"/>
      <c r="Z1021" s="3159"/>
      <c r="AA1021" s="3159">
        <v>50</v>
      </c>
      <c r="AB1021" s="3210"/>
      <c r="AC1021" s="3211"/>
      <c r="AD1021" s="3212">
        <v>15</v>
      </c>
      <c r="AE1021" s="3212">
        <v>500</v>
      </c>
      <c r="AF1021" s="3210">
        <v>2.6780000000000002E-2</v>
      </c>
      <c r="AG1021" s="3210" t="s">
        <v>1882</v>
      </c>
      <c r="AH1021" s="3066"/>
      <c r="AI1021" s="3213" t="s">
        <v>5940</v>
      </c>
      <c r="AJ1021" s="3214"/>
      <c r="AK1021" s="2581"/>
    </row>
    <row r="1022" spans="2:37" s="2412" customFormat="1" ht="15" customHeight="1" x14ac:dyDescent="0.2">
      <c r="B1022" s="4609" t="s">
        <v>5942</v>
      </c>
      <c r="C1022" s="4610"/>
      <c r="D1022" s="3066"/>
      <c r="E1022" s="3066"/>
      <c r="F1022" s="3066"/>
      <c r="G1022" s="3066"/>
      <c r="H1022" s="3066"/>
      <c r="I1022" s="3066"/>
      <c r="J1022" s="3066"/>
      <c r="K1022" s="3066"/>
      <c r="L1022" s="3067"/>
      <c r="M1022" s="3066"/>
      <c r="N1022" s="3066"/>
      <c r="O1022" s="3066"/>
      <c r="P1022" s="3066"/>
      <c r="Q1022" s="3066"/>
      <c r="R1022" s="3066"/>
      <c r="S1022" s="3066"/>
      <c r="T1022" s="3066"/>
      <c r="U1022" s="3066"/>
      <c r="V1022" s="3159"/>
      <c r="W1022" s="3066"/>
      <c r="X1022" s="3066"/>
      <c r="Y1022" s="3066"/>
      <c r="Z1022" s="3159"/>
      <c r="AA1022" s="3159" t="s">
        <v>4160</v>
      </c>
      <c r="AB1022" s="3210"/>
      <c r="AC1022" s="3211"/>
      <c r="AD1022" s="3212">
        <v>1</v>
      </c>
      <c r="AE1022" s="3212">
        <v>15</v>
      </c>
      <c r="AF1022" s="3210">
        <v>5.9333333333333335E-2</v>
      </c>
      <c r="AG1022" s="3210" t="s">
        <v>1882</v>
      </c>
      <c r="AH1022" s="3066"/>
      <c r="AI1022" s="3213" t="s">
        <v>5932</v>
      </c>
      <c r="AJ1022" s="3214"/>
      <c r="AK1022" s="2581"/>
    </row>
    <row r="1023" spans="2:37" s="2412" customFormat="1" ht="15" customHeight="1" x14ac:dyDescent="0.2">
      <c r="B1023" s="4609" t="s">
        <v>5943</v>
      </c>
      <c r="C1023" s="4610"/>
      <c r="D1023" s="3066"/>
      <c r="E1023" s="3066"/>
      <c r="F1023" s="3066"/>
      <c r="G1023" s="3066"/>
      <c r="H1023" s="3066"/>
      <c r="I1023" s="3066"/>
      <c r="J1023" s="3066"/>
      <c r="K1023" s="3066"/>
      <c r="L1023" s="3067"/>
      <c r="M1023" s="3066"/>
      <c r="N1023" s="3066"/>
      <c r="O1023" s="3066"/>
      <c r="P1023" s="3066"/>
      <c r="Q1023" s="3066"/>
      <c r="R1023" s="3066"/>
      <c r="S1023" s="3066"/>
      <c r="T1023" s="3066"/>
      <c r="U1023" s="3066"/>
      <c r="V1023" s="3159"/>
      <c r="W1023" s="3066"/>
      <c r="X1023" s="3066"/>
      <c r="Y1023" s="3066"/>
      <c r="Z1023" s="3159"/>
      <c r="AA1023" s="3159">
        <v>300</v>
      </c>
      <c r="AB1023" s="3210"/>
      <c r="AC1023" s="3211"/>
      <c r="AD1023" s="3212">
        <v>3</v>
      </c>
      <c r="AE1023" s="3212">
        <v>50</v>
      </c>
      <c r="AF1023" s="3210">
        <v>5.3600000000000002E-2</v>
      </c>
      <c r="AG1023" s="3210" t="s">
        <v>1882</v>
      </c>
      <c r="AH1023" s="3066"/>
      <c r="AI1023" s="3213" t="s">
        <v>5934</v>
      </c>
      <c r="AJ1023" s="3214"/>
      <c r="AK1023" s="2581"/>
    </row>
    <row r="1024" spans="2:37" s="2412" customFormat="1" ht="15" customHeight="1" x14ac:dyDescent="0.2">
      <c r="B1024" s="4609" t="s">
        <v>5944</v>
      </c>
      <c r="C1024" s="4610"/>
      <c r="D1024" s="3066"/>
      <c r="E1024" s="3066"/>
      <c r="F1024" s="3066"/>
      <c r="G1024" s="3066"/>
      <c r="H1024" s="3066"/>
      <c r="I1024" s="3066"/>
      <c r="J1024" s="3066"/>
      <c r="K1024" s="3066"/>
      <c r="L1024" s="3067"/>
      <c r="M1024" s="3066"/>
      <c r="N1024" s="3066"/>
      <c r="O1024" s="3066"/>
      <c r="P1024" s="3066"/>
      <c r="Q1024" s="3066"/>
      <c r="R1024" s="3066"/>
      <c r="S1024" s="3066"/>
      <c r="T1024" s="3066"/>
      <c r="U1024" s="3066"/>
      <c r="V1024" s="3159"/>
      <c r="W1024" s="3066"/>
      <c r="X1024" s="3066"/>
      <c r="Y1024" s="3066"/>
      <c r="Z1024" s="3159"/>
      <c r="AA1024" s="3159">
        <v>50</v>
      </c>
      <c r="AB1024" s="3210"/>
      <c r="AC1024" s="3211"/>
      <c r="AD1024" s="3212">
        <v>7</v>
      </c>
      <c r="AE1024" s="3212">
        <v>100</v>
      </c>
      <c r="AF1024" s="3210">
        <v>6.25E-2</v>
      </c>
      <c r="AG1024" s="3210" t="s">
        <v>1882</v>
      </c>
      <c r="AH1024" s="3066"/>
      <c r="AI1024" s="3213" t="s">
        <v>5936</v>
      </c>
      <c r="AJ1024" s="3214"/>
      <c r="AK1024" s="2581"/>
    </row>
    <row r="1025" spans="2:37" s="2412" customFormat="1" ht="15" customHeight="1" x14ac:dyDescent="0.2">
      <c r="B1025" s="4609" t="s">
        <v>5945</v>
      </c>
      <c r="C1025" s="4610"/>
      <c r="D1025" s="3066"/>
      <c r="E1025" s="3066"/>
      <c r="F1025" s="3066"/>
      <c r="G1025" s="3066"/>
      <c r="H1025" s="3066"/>
      <c r="I1025" s="3066"/>
      <c r="J1025" s="3066"/>
      <c r="K1025" s="3066"/>
      <c r="L1025" s="3067"/>
      <c r="M1025" s="3066"/>
      <c r="N1025" s="3066"/>
      <c r="O1025" s="3066"/>
      <c r="P1025" s="3066"/>
      <c r="Q1025" s="3066"/>
      <c r="R1025" s="3066"/>
      <c r="S1025" s="3066"/>
      <c r="T1025" s="3066"/>
      <c r="U1025" s="3215"/>
      <c r="V1025" s="3216"/>
      <c r="W1025" s="3215"/>
      <c r="X1025" s="3215"/>
      <c r="Y1025" s="3215"/>
      <c r="Z1025" s="3216"/>
      <c r="AA1025" s="3216">
        <v>50</v>
      </c>
      <c r="AB1025" s="3210"/>
      <c r="AC1025" s="3211"/>
      <c r="AD1025" s="3212">
        <v>15</v>
      </c>
      <c r="AE1025" s="3212">
        <v>300</v>
      </c>
      <c r="AF1025" s="3210">
        <v>4.4633333333333337E-2</v>
      </c>
      <c r="AG1025" s="3210" t="s">
        <v>1882</v>
      </c>
      <c r="AH1025" s="3066"/>
      <c r="AI1025" s="3213" t="s">
        <v>5938</v>
      </c>
      <c r="AJ1025" s="3214"/>
      <c r="AK1025" s="2581"/>
    </row>
    <row r="1026" spans="2:37" s="2412" customFormat="1" ht="15" customHeight="1" x14ac:dyDescent="0.2">
      <c r="B1026" s="4609" t="s">
        <v>5946</v>
      </c>
      <c r="C1026" s="4610"/>
      <c r="D1026" s="3066"/>
      <c r="E1026" s="3066"/>
      <c r="F1026" s="3066"/>
      <c r="G1026" s="3066"/>
      <c r="H1026" s="3066"/>
      <c r="I1026" s="3066"/>
      <c r="J1026" s="3066"/>
      <c r="K1026" s="3066"/>
      <c r="L1026" s="3066"/>
      <c r="M1026" s="3066"/>
      <c r="N1026" s="3066"/>
      <c r="O1026" s="3066"/>
      <c r="P1026" s="3066"/>
      <c r="Q1026" s="3066"/>
      <c r="R1026" s="3066"/>
      <c r="S1026" s="3066"/>
      <c r="T1026" s="3066"/>
      <c r="U1026" s="3067"/>
      <c r="V1026" s="3159"/>
      <c r="W1026" s="3067"/>
      <c r="X1026" s="3067"/>
      <c r="Y1026" s="3067"/>
      <c r="Z1026" s="3159"/>
      <c r="AA1026" s="3159">
        <v>50</v>
      </c>
      <c r="AB1026" s="3210"/>
      <c r="AC1026" s="3211"/>
      <c r="AD1026" s="3212">
        <v>20</v>
      </c>
      <c r="AE1026" s="3212">
        <v>500</v>
      </c>
      <c r="AF1026" s="3210">
        <v>3.5720000000000002E-2</v>
      </c>
      <c r="AG1026" s="3210" t="s">
        <v>1882</v>
      </c>
      <c r="AH1026" s="3066"/>
      <c r="AI1026" s="3213" t="s">
        <v>5940</v>
      </c>
      <c r="AJ1026" s="3214"/>
      <c r="AK1026" s="2581"/>
    </row>
    <row r="1027" spans="2:37" s="2412" customFormat="1" ht="15" customHeight="1" x14ac:dyDescent="0.2">
      <c r="B1027" s="2582"/>
      <c r="C1027" s="2575"/>
      <c r="D1027" s="2575"/>
      <c r="E1027" s="2575"/>
      <c r="F1027" s="2575"/>
      <c r="G1027" s="2575"/>
      <c r="H1027" s="2575"/>
      <c r="I1027" s="2576"/>
      <c r="J1027" s="2576"/>
      <c r="K1027" s="2576"/>
      <c r="L1027" s="2576"/>
      <c r="M1027" s="2575"/>
      <c r="N1027" s="2576"/>
      <c r="O1027" s="2576"/>
      <c r="P1027" s="2576"/>
      <c r="Q1027" s="2576"/>
      <c r="R1027" s="2576"/>
      <c r="S1027" s="2575"/>
      <c r="T1027" s="2574"/>
      <c r="U1027" s="2574"/>
      <c r="V1027" s="2574"/>
      <c r="W1027" s="2574"/>
      <c r="X1027" s="2574"/>
      <c r="Y1027" s="2574"/>
      <c r="Z1027" s="2574"/>
      <c r="AA1027" s="2574"/>
      <c r="AB1027" s="2574"/>
      <c r="AC1027" s="2574"/>
      <c r="AD1027" s="2574"/>
      <c r="AE1027" s="2574"/>
      <c r="AF1027" s="2574"/>
      <c r="AG1027" s="2574"/>
      <c r="AH1027" s="2574"/>
      <c r="AI1027" s="2574"/>
      <c r="AJ1027" s="2577"/>
      <c r="AK1027" s="2581"/>
    </row>
    <row r="1028" spans="2:37" s="2412" customFormat="1" ht="15" customHeight="1" x14ac:dyDescent="0.2">
      <c r="B1028" s="3641" t="s">
        <v>5051</v>
      </c>
      <c r="C1028" s="3642"/>
      <c r="D1028" s="3640" t="s">
        <v>1882</v>
      </c>
      <c r="E1028" s="3640"/>
      <c r="F1028" s="3640"/>
      <c r="G1028" s="3640"/>
      <c r="H1028" s="2578"/>
      <c r="I1028" s="2578"/>
      <c r="J1028" s="2578"/>
      <c r="K1028" s="2578"/>
      <c r="L1028" s="2578"/>
      <c r="M1028" s="2578"/>
      <c r="N1028" s="2578"/>
      <c r="O1028" s="2578"/>
      <c r="P1028" s="2578"/>
      <c r="Q1028" s="2578"/>
      <c r="R1028" s="2578"/>
      <c r="S1028" s="2578"/>
      <c r="T1028" s="2574"/>
      <c r="U1028" s="2574"/>
      <c r="V1028" s="2574"/>
      <c r="W1028" s="2574"/>
      <c r="X1028" s="2574"/>
      <c r="Y1028" s="2574"/>
      <c r="Z1028" s="2574"/>
      <c r="AA1028" s="2574"/>
      <c r="AB1028" s="2574"/>
      <c r="AC1028" s="2574"/>
      <c r="AD1028" s="2574"/>
      <c r="AE1028" s="2574"/>
      <c r="AF1028" s="2574"/>
      <c r="AG1028" s="2574"/>
      <c r="AH1028" s="2574"/>
      <c r="AI1028" s="2574"/>
      <c r="AJ1028" s="2577"/>
      <c r="AK1028" s="2581"/>
    </row>
    <row r="1029" spans="2:37" s="2412" customFormat="1" ht="15" customHeight="1" x14ac:dyDescent="0.2">
      <c r="B1029" s="3641" t="s">
        <v>5052</v>
      </c>
      <c r="C1029" s="3642"/>
      <c r="D1029" s="3640" t="s">
        <v>10</v>
      </c>
      <c r="E1029" s="3640"/>
      <c r="F1029" s="3640"/>
      <c r="G1029" s="3640"/>
      <c r="H1029" s="2578"/>
      <c r="I1029" s="2578"/>
      <c r="J1029" s="2578"/>
      <c r="K1029" s="2578"/>
      <c r="L1029" s="2578"/>
      <c r="M1029" s="2578"/>
      <c r="N1029" s="2578"/>
      <c r="O1029" s="2578"/>
      <c r="P1029" s="2578"/>
      <c r="Q1029" s="2578"/>
      <c r="R1029" s="2578"/>
      <c r="S1029" s="2578"/>
      <c r="T1029" s="2574"/>
      <c r="U1029" s="2574"/>
      <c r="V1029" s="2574"/>
      <c r="W1029" s="2574"/>
      <c r="X1029" s="2574"/>
      <c r="Y1029" s="2574"/>
      <c r="Z1029" s="2574"/>
      <c r="AA1029" s="2574"/>
      <c r="AB1029" s="2574"/>
      <c r="AC1029" s="2574"/>
      <c r="AD1029" s="2574"/>
      <c r="AE1029" s="2574"/>
      <c r="AF1029" s="2574"/>
      <c r="AG1029" s="2574"/>
      <c r="AH1029" s="2574"/>
      <c r="AI1029" s="2574"/>
      <c r="AJ1029" s="2577"/>
      <c r="AK1029" s="2581"/>
    </row>
    <row r="1030" spans="2:37" s="2412" customFormat="1" ht="15" customHeight="1" thickBot="1" x14ac:dyDescent="0.25">
      <c r="B1030" s="3645"/>
      <c r="C1030" s="3646"/>
      <c r="D1030" s="3647"/>
      <c r="E1030" s="3647"/>
      <c r="F1030" s="3647"/>
      <c r="G1030" s="3647"/>
      <c r="H1030" s="2583"/>
      <c r="I1030" s="2583"/>
      <c r="J1030" s="2583"/>
      <c r="K1030" s="2583"/>
      <c r="L1030" s="2583"/>
      <c r="M1030" s="2583"/>
      <c r="N1030" s="2583"/>
      <c r="O1030" s="2583"/>
      <c r="P1030" s="2583"/>
      <c r="Q1030" s="2583"/>
      <c r="R1030" s="2583"/>
      <c r="S1030" s="2583"/>
      <c r="T1030" s="2584"/>
      <c r="U1030" s="2584"/>
      <c r="V1030" s="2584"/>
      <c r="W1030" s="2584"/>
      <c r="X1030" s="2584"/>
      <c r="Y1030" s="2584"/>
      <c r="Z1030" s="2584"/>
      <c r="AA1030" s="2584"/>
      <c r="AB1030" s="2584"/>
      <c r="AC1030" s="2584"/>
      <c r="AD1030" s="2584"/>
      <c r="AE1030" s="2584"/>
      <c r="AF1030" s="2584"/>
      <c r="AG1030" s="2584"/>
      <c r="AH1030" s="2584"/>
      <c r="AI1030" s="2584"/>
      <c r="AJ1030" s="2585"/>
      <c r="AK1030" s="2586"/>
    </row>
    <row r="1031" spans="2:37" s="2412" customFormat="1" ht="15" customHeight="1" x14ac:dyDescent="0.3">
      <c r="B1031" s="4603" t="str">
        <f>+B1004</f>
        <v>.</v>
      </c>
      <c r="C1031" s="4603"/>
      <c r="D1031" s="2696"/>
      <c r="E1031" s="534"/>
      <c r="F1031" s="534"/>
      <c r="G1031" s="534"/>
      <c r="H1031" s="534"/>
      <c r="I1031" s="3025"/>
      <c r="J1031" s="3025"/>
      <c r="K1031" s="3025"/>
      <c r="L1031" s="3025"/>
      <c r="M1031" s="3025"/>
      <c r="N1031" s="3025"/>
      <c r="O1031" s="3025"/>
      <c r="P1031" s="3025"/>
    </row>
    <row r="1032" spans="2:37" s="2412" customFormat="1" ht="15" customHeight="1" thickBot="1" x14ac:dyDescent="0.35">
      <c r="C1032" s="2696"/>
      <c r="D1032" s="2696"/>
      <c r="E1032" s="534"/>
      <c r="F1032" s="534"/>
      <c r="G1032" s="534"/>
      <c r="H1032" s="534"/>
      <c r="I1032" s="3025"/>
      <c r="J1032" s="3025"/>
      <c r="K1032" s="3025"/>
      <c r="L1032" s="3025"/>
      <c r="M1032" s="3025"/>
      <c r="N1032" s="3025"/>
      <c r="O1032" s="3025"/>
      <c r="P1032" s="3025"/>
    </row>
    <row r="1033" spans="2:37" s="2412" customFormat="1" ht="15" customHeight="1" x14ac:dyDescent="0.2">
      <c r="B1033" s="3616" t="s">
        <v>5060</v>
      </c>
      <c r="C1033" s="3617"/>
      <c r="D1033" s="3617"/>
      <c r="E1033" s="3617"/>
      <c r="F1033" s="3617"/>
      <c r="G1033" s="3617"/>
      <c r="H1033" s="3617"/>
      <c r="I1033" s="3617"/>
      <c r="J1033" s="3617"/>
      <c r="K1033" s="3617"/>
      <c r="L1033" s="3617"/>
      <c r="M1033" s="3617"/>
      <c r="N1033" s="3617"/>
      <c r="O1033" s="3617"/>
      <c r="P1033" s="3617"/>
      <c r="Q1033" s="3617"/>
      <c r="R1033" s="3617"/>
      <c r="S1033" s="3617"/>
      <c r="T1033" s="3617"/>
      <c r="U1033" s="3617"/>
      <c r="V1033" s="3617"/>
      <c r="W1033" s="3617"/>
      <c r="X1033" s="3617"/>
      <c r="Y1033" s="3617"/>
      <c r="Z1033" s="3617"/>
      <c r="AA1033" s="3617"/>
      <c r="AB1033" s="3617"/>
      <c r="AC1033" s="3617"/>
      <c r="AD1033" s="3617"/>
      <c r="AE1033" s="3617"/>
      <c r="AF1033" s="3617"/>
      <c r="AG1033" s="3617"/>
      <c r="AH1033" s="3617"/>
      <c r="AI1033" s="3617"/>
      <c r="AJ1033" s="3617"/>
      <c r="AK1033" s="3618"/>
    </row>
    <row r="1034" spans="2:37" s="2412" customFormat="1" ht="15" customHeight="1" x14ac:dyDescent="0.2">
      <c r="B1034" s="2579"/>
      <c r="C1034" s="3021"/>
      <c r="D1034" s="3021"/>
      <c r="E1034" s="3021"/>
      <c r="F1034" s="3021"/>
      <c r="G1034" s="2580"/>
      <c r="H1034" s="2580"/>
      <c r="I1034" s="2580"/>
      <c r="J1034" s="2580"/>
      <c r="K1034" s="2580"/>
      <c r="L1034" s="2580"/>
      <c r="M1034" s="2580"/>
      <c r="N1034" s="2580"/>
      <c r="O1034" s="2580"/>
      <c r="P1034" s="2580"/>
      <c r="Q1034" s="2580"/>
      <c r="R1034" s="2580"/>
      <c r="S1034" s="2580"/>
      <c r="T1034" s="2580"/>
      <c r="U1034" s="2580"/>
      <c r="V1034" s="2580"/>
      <c r="W1034" s="2580"/>
      <c r="X1034" s="2580"/>
      <c r="Y1034" s="2580"/>
      <c r="Z1034" s="2580"/>
      <c r="AA1034" s="2580"/>
      <c r="AB1034" s="2580"/>
      <c r="AC1034" s="2580"/>
      <c r="AD1034" s="2580"/>
      <c r="AE1034" s="2580"/>
      <c r="AF1034" s="2580"/>
      <c r="AG1034" s="2580"/>
      <c r="AH1034" s="2580"/>
      <c r="AI1034" s="2580"/>
      <c r="AJ1034" s="2580"/>
      <c r="AK1034" s="2581"/>
    </row>
    <row r="1035" spans="2:37" s="2412" customFormat="1" ht="28.5" customHeight="1" x14ac:dyDescent="0.2">
      <c r="B1035" s="2579" t="s">
        <v>5047</v>
      </c>
      <c r="C1035" s="3021"/>
      <c r="D1035" s="3619" t="s">
        <v>5918</v>
      </c>
      <c r="E1035" s="3619"/>
      <c r="F1035" s="3619"/>
      <c r="G1035" s="2580"/>
      <c r="H1035" s="2580"/>
      <c r="I1035" s="2580"/>
      <c r="J1035" s="2580"/>
      <c r="K1035" s="2580"/>
      <c r="L1035" s="2580"/>
      <c r="M1035" s="2580"/>
      <c r="N1035" s="2580"/>
      <c r="O1035" s="2580"/>
      <c r="P1035" s="2580"/>
      <c r="Q1035" s="2580"/>
      <c r="R1035" s="2580"/>
      <c r="S1035" s="2580"/>
      <c r="T1035" s="2580"/>
      <c r="U1035" s="2580"/>
      <c r="V1035" s="2580"/>
      <c r="W1035" s="2580"/>
      <c r="X1035" s="2580"/>
      <c r="Y1035" s="2580"/>
      <c r="Z1035" s="2580"/>
      <c r="AA1035" s="2580"/>
      <c r="AB1035" s="2580"/>
      <c r="AC1035" s="2580"/>
      <c r="AD1035" s="2580"/>
      <c r="AE1035" s="2580"/>
      <c r="AF1035" s="2580"/>
      <c r="AG1035" s="2580"/>
      <c r="AH1035" s="2580"/>
      <c r="AI1035" s="2580"/>
      <c r="AJ1035" s="2580"/>
      <c r="AK1035" s="2581"/>
    </row>
    <row r="1036" spans="2:37" s="2412" customFormat="1" ht="15" customHeight="1" thickBot="1" x14ac:dyDescent="0.25">
      <c r="B1036" s="3620" t="s">
        <v>5061</v>
      </c>
      <c r="C1036" s="3621"/>
      <c r="D1036" s="4608">
        <v>41519</v>
      </c>
      <c r="E1036" s="4608"/>
      <c r="F1036" s="3022"/>
      <c r="G1036" s="2580"/>
      <c r="H1036" s="2580"/>
      <c r="I1036" s="2580"/>
      <c r="J1036" s="2580"/>
      <c r="K1036" s="2580"/>
      <c r="L1036" s="2580"/>
      <c r="M1036" s="2580"/>
      <c r="N1036" s="2580"/>
      <c r="O1036" s="2580"/>
      <c r="P1036" s="2580"/>
      <c r="Q1036" s="2580"/>
      <c r="R1036" s="2580"/>
      <c r="S1036" s="2580"/>
      <c r="T1036" s="2580"/>
      <c r="U1036" s="2580"/>
      <c r="V1036" s="2580"/>
      <c r="W1036" s="2580"/>
      <c r="X1036" s="2580"/>
      <c r="Y1036" s="2580"/>
      <c r="Z1036" s="2580"/>
      <c r="AA1036" s="2580"/>
      <c r="AB1036" s="2580"/>
      <c r="AC1036" s="2580"/>
      <c r="AD1036" s="2580"/>
      <c r="AE1036" s="2580"/>
      <c r="AF1036" s="2580"/>
      <c r="AG1036" s="2580"/>
      <c r="AH1036" s="2580"/>
      <c r="AI1036" s="2580"/>
      <c r="AJ1036" s="2580"/>
      <c r="AK1036" s="2581"/>
    </row>
    <row r="1037" spans="2:37" s="2412" customFormat="1" ht="67.5" customHeight="1" thickBot="1" x14ac:dyDescent="0.25">
      <c r="B1037" s="3633" t="s">
        <v>5062</v>
      </c>
      <c r="C1037" s="3677"/>
      <c r="D1037" s="4605" t="s">
        <v>5947</v>
      </c>
      <c r="E1037" s="4606"/>
      <c r="F1037" s="4606"/>
      <c r="G1037" s="4606"/>
      <c r="H1037" s="4606"/>
      <c r="I1037" s="4606"/>
      <c r="J1037" s="4606"/>
      <c r="K1037" s="4606"/>
      <c r="L1037" s="4606"/>
      <c r="M1037" s="4606"/>
      <c r="N1037" s="4606"/>
      <c r="O1037" s="4606"/>
      <c r="P1037" s="4606"/>
      <c r="Q1037" s="4607"/>
      <c r="R1037" s="2580"/>
      <c r="S1037" s="2580"/>
      <c r="T1037" s="2580"/>
      <c r="U1037" s="2580"/>
      <c r="V1037" s="2580"/>
      <c r="W1037" s="2580"/>
      <c r="X1037" s="2580"/>
      <c r="Y1037" s="2580"/>
      <c r="Z1037" s="2580"/>
      <c r="AA1037" s="2580"/>
      <c r="AB1037" s="2580"/>
      <c r="AC1037" s="2580"/>
      <c r="AD1037" s="2580"/>
      <c r="AE1037" s="2580"/>
      <c r="AF1037" s="2580"/>
      <c r="AG1037" s="2580"/>
      <c r="AH1037" s="2580"/>
      <c r="AI1037" s="2580"/>
      <c r="AJ1037" s="2580"/>
      <c r="AK1037" s="2581"/>
    </row>
    <row r="1038" spans="2:37" s="2412" customFormat="1" ht="15" customHeight="1" thickBot="1" x14ac:dyDescent="0.25">
      <c r="B1038" s="3635"/>
      <c r="C1038" s="3626"/>
      <c r="D1038" s="3626"/>
      <c r="E1038" s="3626"/>
      <c r="F1038" s="3626"/>
      <c r="G1038" s="3626"/>
      <c r="H1038" s="3626"/>
      <c r="I1038" s="3626"/>
      <c r="J1038" s="3626"/>
      <c r="K1038" s="3626"/>
      <c r="L1038" s="3626"/>
      <c r="M1038" s="3626"/>
      <c r="N1038" s="3626"/>
      <c r="O1038" s="3626"/>
      <c r="P1038" s="3626"/>
      <c r="Q1038" s="3626"/>
      <c r="R1038" s="2580"/>
      <c r="S1038" s="2580"/>
      <c r="T1038" s="2580"/>
      <c r="U1038" s="2580"/>
      <c r="V1038" s="2580"/>
      <c r="W1038" s="2580"/>
      <c r="X1038" s="2580"/>
      <c r="Y1038" s="2580"/>
      <c r="Z1038" s="2580"/>
      <c r="AA1038" s="2580"/>
      <c r="AB1038" s="2580"/>
      <c r="AC1038" s="2580"/>
      <c r="AD1038" s="2580"/>
      <c r="AE1038" s="2580"/>
      <c r="AF1038" s="2580"/>
      <c r="AG1038" s="2580"/>
      <c r="AH1038" s="2580"/>
      <c r="AI1038" s="2580"/>
      <c r="AJ1038" s="2580"/>
      <c r="AK1038" s="2581"/>
    </row>
    <row r="1039" spans="2:37" s="2412" customFormat="1" ht="15" customHeight="1" thickBot="1" x14ac:dyDescent="0.25">
      <c r="B1039" s="3020"/>
      <c r="C1039" s="3021"/>
      <c r="D1039" s="3021"/>
      <c r="E1039" s="3021"/>
      <c r="F1039" s="3024"/>
      <c r="G1039" s="3024"/>
      <c r="H1039" s="3024"/>
      <c r="I1039" s="3024"/>
      <c r="J1039" s="3024"/>
      <c r="K1039" s="3024"/>
      <c r="L1039" s="3024"/>
      <c r="M1039" s="3024"/>
      <c r="N1039" s="3024"/>
      <c r="O1039" s="3024"/>
      <c r="P1039" s="3024"/>
      <c r="Q1039" s="3024"/>
      <c r="R1039" s="2580"/>
      <c r="S1039" s="2580"/>
      <c r="T1039" s="2580"/>
      <c r="U1039" s="2580"/>
      <c r="V1039" s="2580"/>
      <c r="W1039" s="2580"/>
      <c r="X1039" s="2580"/>
      <c r="Y1039" s="2580"/>
      <c r="Z1039" s="2580"/>
      <c r="AA1039" s="2580"/>
      <c r="AB1039" s="2580"/>
      <c r="AC1039" s="2580"/>
      <c r="AD1039" s="2580"/>
      <c r="AE1039" s="2580"/>
      <c r="AF1039" s="2580"/>
      <c r="AG1039" s="2580"/>
      <c r="AH1039" s="2580"/>
      <c r="AI1039" s="2580"/>
      <c r="AJ1039" s="2580"/>
      <c r="AK1039" s="2581"/>
    </row>
    <row r="1040" spans="2:37" s="2412" customFormat="1" ht="15" customHeight="1" thickBot="1" x14ac:dyDescent="0.25">
      <c r="B1040" s="3627" t="s">
        <v>5063</v>
      </c>
      <c r="C1040" s="3627"/>
      <c r="D1040" s="3627" t="s">
        <v>5053</v>
      </c>
      <c r="E1040" s="3627" t="s">
        <v>5064</v>
      </c>
      <c r="F1040" s="3629" t="s">
        <v>224</v>
      </c>
      <c r="G1040" s="3629"/>
      <c r="H1040" s="3629"/>
      <c r="I1040" s="3629"/>
      <c r="J1040" s="3629"/>
      <c r="K1040" s="3629"/>
      <c r="L1040" s="3629"/>
      <c r="M1040" s="3629"/>
      <c r="N1040" s="3629"/>
      <c r="O1040" s="3629"/>
      <c r="P1040" s="3629"/>
      <c r="Q1040" s="3629"/>
      <c r="R1040" s="3629"/>
      <c r="S1040" s="3629" t="s">
        <v>340</v>
      </c>
      <c r="T1040" s="3629"/>
      <c r="U1040" s="3629"/>
      <c r="V1040" s="3629"/>
      <c r="W1040" s="3629"/>
      <c r="X1040" s="3629"/>
      <c r="Y1040" s="3629"/>
      <c r="Z1040" s="3629"/>
      <c r="AA1040" s="3629"/>
      <c r="AB1040" s="3629"/>
      <c r="AC1040" s="3629"/>
      <c r="AD1040" s="3629" t="s">
        <v>225</v>
      </c>
      <c r="AE1040" s="3629"/>
      <c r="AF1040" s="3629"/>
      <c r="AG1040" s="3629"/>
      <c r="AH1040" s="3630" t="s">
        <v>5048</v>
      </c>
      <c r="AI1040" s="3630"/>
      <c r="AJ1040" s="3630"/>
      <c r="AK1040" s="2581"/>
    </row>
    <row r="1041" spans="2:37" s="2412" customFormat="1" ht="15" customHeight="1" thickBot="1" x14ac:dyDescent="0.25">
      <c r="B1041" s="3628"/>
      <c r="C1041" s="3628"/>
      <c r="D1041" s="3628"/>
      <c r="E1041" s="3628"/>
      <c r="F1041" s="3628" t="s">
        <v>5065</v>
      </c>
      <c r="G1041" s="3628" t="s">
        <v>5066</v>
      </c>
      <c r="H1041" s="3627" t="s">
        <v>5067</v>
      </c>
      <c r="I1041" s="3631" t="s">
        <v>5068</v>
      </c>
      <c r="J1041" s="3631" t="s">
        <v>5069</v>
      </c>
      <c r="K1041" s="3632" t="s">
        <v>5070</v>
      </c>
      <c r="L1041" s="3632" t="s">
        <v>5071</v>
      </c>
      <c r="M1041" s="3631" t="s">
        <v>5072</v>
      </c>
      <c r="N1041" s="3631"/>
      <c r="O1041" s="3632" t="s">
        <v>5073</v>
      </c>
      <c r="P1041" s="3632" t="s">
        <v>5074</v>
      </c>
      <c r="Q1041" s="3632" t="s">
        <v>5075</v>
      </c>
      <c r="R1041" s="3632" t="s">
        <v>5076</v>
      </c>
      <c r="S1041" s="3627" t="s">
        <v>5077</v>
      </c>
      <c r="T1041" s="3627" t="s">
        <v>5078</v>
      </c>
      <c r="U1041" s="3627" t="s">
        <v>5079</v>
      </c>
      <c r="V1041" s="3627" t="s">
        <v>5080</v>
      </c>
      <c r="W1041" s="3627" t="s">
        <v>5081</v>
      </c>
      <c r="X1041" s="3627" t="s">
        <v>5082</v>
      </c>
      <c r="Y1041" s="3627" t="s">
        <v>5083</v>
      </c>
      <c r="Z1041" s="3627" t="s">
        <v>5084</v>
      </c>
      <c r="AA1041" s="3627" t="s">
        <v>5085</v>
      </c>
      <c r="AB1041" s="3631" t="s">
        <v>5086</v>
      </c>
      <c r="AC1041" s="3631" t="s">
        <v>5087</v>
      </c>
      <c r="AD1041" s="3627" t="s">
        <v>5088</v>
      </c>
      <c r="AE1041" s="3627" t="s">
        <v>5089</v>
      </c>
      <c r="AF1041" s="3627" t="s">
        <v>5090</v>
      </c>
      <c r="AG1041" s="3627" t="s">
        <v>5091</v>
      </c>
      <c r="AH1041" s="3627" t="s">
        <v>1162</v>
      </c>
      <c r="AI1041" s="3627" t="s">
        <v>5049</v>
      </c>
      <c r="AJ1041" s="3627" t="s">
        <v>5050</v>
      </c>
      <c r="AK1041" s="2581"/>
    </row>
    <row r="1042" spans="2:37" s="2412" customFormat="1" ht="15" customHeight="1" thickBot="1" x14ac:dyDescent="0.25">
      <c r="B1042" s="3628"/>
      <c r="C1042" s="3628"/>
      <c r="D1042" s="3628"/>
      <c r="E1042" s="3628"/>
      <c r="F1042" s="3628"/>
      <c r="G1042" s="3628"/>
      <c r="H1042" s="3628"/>
      <c r="I1042" s="3632"/>
      <c r="J1042" s="3632"/>
      <c r="K1042" s="3632"/>
      <c r="L1042" s="3632"/>
      <c r="M1042" s="3019" t="s">
        <v>5092</v>
      </c>
      <c r="N1042" s="3018" t="s">
        <v>2809</v>
      </c>
      <c r="O1042" s="3632"/>
      <c r="P1042" s="3632"/>
      <c r="Q1042" s="3632"/>
      <c r="R1042" s="3632"/>
      <c r="S1042" s="3628"/>
      <c r="T1042" s="3628"/>
      <c r="U1042" s="3628"/>
      <c r="V1042" s="3628"/>
      <c r="W1042" s="3628"/>
      <c r="X1042" s="3628"/>
      <c r="Y1042" s="3628"/>
      <c r="Z1042" s="3628"/>
      <c r="AA1042" s="3628"/>
      <c r="AB1042" s="3632"/>
      <c r="AC1042" s="3632"/>
      <c r="AD1042" s="3628"/>
      <c r="AE1042" s="3628"/>
      <c r="AF1042" s="3628"/>
      <c r="AG1042" s="3628"/>
      <c r="AH1042" s="3628"/>
      <c r="AI1042" s="3628"/>
      <c r="AJ1042" s="3628"/>
      <c r="AK1042" s="2581"/>
    </row>
    <row r="1043" spans="2:37" s="2412" customFormat="1" ht="15" customHeight="1" x14ac:dyDescent="0.2">
      <c r="B1043" s="3726" t="s">
        <v>5919</v>
      </c>
      <c r="C1043" s="3727"/>
      <c r="D1043" s="3070" t="s">
        <v>5920</v>
      </c>
      <c r="E1043" s="3070">
        <v>24.99</v>
      </c>
      <c r="F1043" s="3185"/>
      <c r="G1043" s="3185"/>
      <c r="H1043" s="3185"/>
      <c r="I1043" s="3186">
        <v>40</v>
      </c>
      <c r="J1043" s="3185"/>
      <c r="K1043" s="3187"/>
      <c r="L1043" s="3187">
        <v>0.15</v>
      </c>
      <c r="M1043" s="3185"/>
      <c r="N1043" s="3185"/>
      <c r="O1043" s="3185"/>
      <c r="P1043" s="3185"/>
      <c r="Q1043" s="3187">
        <v>0.15</v>
      </c>
      <c r="R1043" s="3187">
        <v>0.15</v>
      </c>
      <c r="S1043" s="3185"/>
      <c r="T1043" s="3185"/>
      <c r="U1043" s="3188">
        <v>9999</v>
      </c>
      <c r="V1043" s="3185"/>
      <c r="W1043" s="3185"/>
      <c r="X1043" s="3189">
        <v>0.06</v>
      </c>
      <c r="Y1043" s="3185"/>
      <c r="Z1043" s="3185"/>
      <c r="AA1043" s="3185"/>
      <c r="AB1043" s="3189">
        <v>0.06</v>
      </c>
      <c r="AC1043" s="3189">
        <v>0.06</v>
      </c>
      <c r="AD1043" s="3185"/>
      <c r="AE1043" s="3190">
        <v>1000</v>
      </c>
      <c r="AF1043" s="3185"/>
      <c r="AG1043" s="3191">
        <v>0.1</v>
      </c>
      <c r="AH1043" s="3185"/>
      <c r="AI1043" s="3071" t="s">
        <v>5921</v>
      </c>
      <c r="AJ1043" s="3192"/>
      <c r="AK1043" s="2581"/>
    </row>
    <row r="1044" spans="2:37" s="2412" customFormat="1" ht="15" customHeight="1" x14ac:dyDescent="0.2">
      <c r="B1044" s="3733" t="s">
        <v>5922</v>
      </c>
      <c r="C1044" s="3734"/>
      <c r="D1044" s="3066" t="s">
        <v>5923</v>
      </c>
      <c r="E1044" s="3066">
        <v>29.99</v>
      </c>
      <c r="F1044" s="3193"/>
      <c r="G1044" s="3193"/>
      <c r="H1044" s="3193"/>
      <c r="I1044" s="3194">
        <v>40</v>
      </c>
      <c r="J1044" s="3193"/>
      <c r="K1044" s="3195"/>
      <c r="L1044" s="3195">
        <v>0.15</v>
      </c>
      <c r="M1044" s="3193"/>
      <c r="N1044" s="3193"/>
      <c r="O1044" s="3193"/>
      <c r="P1044" s="3193"/>
      <c r="Q1044" s="3195">
        <v>0.15</v>
      </c>
      <c r="R1044" s="3195">
        <v>0.15</v>
      </c>
      <c r="S1044" s="3193"/>
      <c r="T1044" s="3193"/>
      <c r="U1044" s="3196">
        <v>9999</v>
      </c>
      <c r="V1044" s="3193"/>
      <c r="W1044" s="3193"/>
      <c r="X1044" s="3197">
        <v>0.06</v>
      </c>
      <c r="Y1044" s="3193"/>
      <c r="Z1044" s="3193"/>
      <c r="AA1044" s="3193"/>
      <c r="AB1044" s="3197">
        <v>0.06</v>
      </c>
      <c r="AC1044" s="3197">
        <v>0.06</v>
      </c>
      <c r="AD1044" s="3193"/>
      <c r="AE1044" s="3198">
        <v>1500</v>
      </c>
      <c r="AF1044" s="3193"/>
      <c r="AG1044" s="3199">
        <v>0.1</v>
      </c>
      <c r="AH1044" s="3193"/>
      <c r="AI1044" s="3067" t="s">
        <v>5921</v>
      </c>
      <c r="AJ1044" s="3200"/>
      <c r="AK1044" s="2581"/>
    </row>
    <row r="1045" spans="2:37" s="2412" customFormat="1" ht="15" customHeight="1" x14ac:dyDescent="0.2">
      <c r="B1045" s="3733" t="s">
        <v>5924</v>
      </c>
      <c r="C1045" s="3734"/>
      <c r="D1045" s="3066" t="s">
        <v>5925</v>
      </c>
      <c r="E1045" s="3066">
        <v>34.99</v>
      </c>
      <c r="F1045" s="3193"/>
      <c r="G1045" s="3193"/>
      <c r="H1045" s="3193"/>
      <c r="I1045" s="3194">
        <v>40</v>
      </c>
      <c r="J1045" s="3193"/>
      <c r="K1045" s="3195"/>
      <c r="L1045" s="3195">
        <v>0.15</v>
      </c>
      <c r="M1045" s="3193"/>
      <c r="N1045" s="3193"/>
      <c r="O1045" s="3193"/>
      <c r="P1045" s="3193"/>
      <c r="Q1045" s="3195">
        <v>0.15</v>
      </c>
      <c r="R1045" s="3195">
        <v>0.15</v>
      </c>
      <c r="S1045" s="3193"/>
      <c r="T1045" s="3193"/>
      <c r="U1045" s="3196">
        <v>9999</v>
      </c>
      <c r="V1045" s="3193"/>
      <c r="W1045" s="3193"/>
      <c r="X1045" s="3197">
        <v>0.06</v>
      </c>
      <c r="Y1045" s="3193"/>
      <c r="Z1045" s="3193"/>
      <c r="AA1045" s="3193"/>
      <c r="AB1045" s="3197">
        <v>0.06</v>
      </c>
      <c r="AC1045" s="3197">
        <v>0.06</v>
      </c>
      <c r="AD1045" s="3193"/>
      <c r="AE1045" s="3198">
        <v>1500</v>
      </c>
      <c r="AF1045" s="3193"/>
      <c r="AG1045" s="3199">
        <v>0.1</v>
      </c>
      <c r="AH1045" s="3193"/>
      <c r="AI1045" s="3067" t="s">
        <v>5921</v>
      </c>
      <c r="AJ1045" s="3200"/>
      <c r="AK1045" s="2581"/>
    </row>
    <row r="1046" spans="2:37" s="2412" customFormat="1" ht="15" customHeight="1" x14ac:dyDescent="0.2">
      <c r="B1046" s="3733" t="s">
        <v>5926</v>
      </c>
      <c r="C1046" s="3734"/>
      <c r="D1046" s="3066" t="s">
        <v>5927</v>
      </c>
      <c r="E1046" s="3066">
        <v>39.99</v>
      </c>
      <c r="F1046" s="3193"/>
      <c r="G1046" s="3193"/>
      <c r="H1046" s="3193"/>
      <c r="I1046" s="3194">
        <v>40</v>
      </c>
      <c r="J1046" s="3193"/>
      <c r="K1046" s="3195"/>
      <c r="L1046" s="3195">
        <v>0.15</v>
      </c>
      <c r="M1046" s="3193"/>
      <c r="N1046" s="3193"/>
      <c r="O1046" s="3193"/>
      <c r="P1046" s="3193"/>
      <c r="Q1046" s="3195">
        <v>0.15</v>
      </c>
      <c r="R1046" s="3195">
        <v>0.15</v>
      </c>
      <c r="S1046" s="3193"/>
      <c r="T1046" s="3193"/>
      <c r="U1046" s="3196">
        <v>9999</v>
      </c>
      <c r="V1046" s="3193"/>
      <c r="W1046" s="3193"/>
      <c r="X1046" s="3197">
        <v>0.06</v>
      </c>
      <c r="Y1046" s="3193"/>
      <c r="Z1046" s="3193"/>
      <c r="AA1046" s="3193"/>
      <c r="AB1046" s="3197">
        <v>0.06</v>
      </c>
      <c r="AC1046" s="3197">
        <v>0.06</v>
      </c>
      <c r="AD1046" s="3193"/>
      <c r="AE1046" s="3198">
        <v>2000</v>
      </c>
      <c r="AF1046" s="3193"/>
      <c r="AG1046" s="3199">
        <v>0.1</v>
      </c>
      <c r="AH1046" s="3193"/>
      <c r="AI1046" s="3067" t="s">
        <v>5921</v>
      </c>
      <c r="AJ1046" s="3200"/>
      <c r="AK1046" s="2581"/>
    </row>
    <row r="1047" spans="2:37" s="2412" customFormat="1" ht="15" customHeight="1" thickBot="1" x14ac:dyDescent="0.25">
      <c r="B1047" s="3737" t="s">
        <v>5928</v>
      </c>
      <c r="C1047" s="3738"/>
      <c r="D1047" s="3080" t="s">
        <v>5929</v>
      </c>
      <c r="E1047" s="3080">
        <v>49.99</v>
      </c>
      <c r="F1047" s="3078"/>
      <c r="G1047" s="3078"/>
      <c r="H1047" s="3078"/>
      <c r="I1047" s="3201">
        <v>40</v>
      </c>
      <c r="J1047" s="3078"/>
      <c r="K1047" s="3202"/>
      <c r="L1047" s="3202">
        <v>0.15</v>
      </c>
      <c r="M1047" s="3078"/>
      <c r="N1047" s="3078"/>
      <c r="O1047" s="3078"/>
      <c r="P1047" s="3078"/>
      <c r="Q1047" s="3202">
        <v>0.15</v>
      </c>
      <c r="R1047" s="3202">
        <v>0.15</v>
      </c>
      <c r="S1047" s="3078"/>
      <c r="T1047" s="3078"/>
      <c r="U1047" s="3203">
        <v>9999</v>
      </c>
      <c r="V1047" s="3078"/>
      <c r="W1047" s="3078"/>
      <c r="X1047" s="3204">
        <v>0.06</v>
      </c>
      <c r="Y1047" s="3078"/>
      <c r="Z1047" s="3078"/>
      <c r="AA1047" s="3078"/>
      <c r="AB1047" s="3204">
        <v>0.06</v>
      </c>
      <c r="AC1047" s="3204">
        <v>0.06</v>
      </c>
      <c r="AD1047" s="3078"/>
      <c r="AE1047" s="3205">
        <v>3000</v>
      </c>
      <c r="AF1047" s="3078"/>
      <c r="AG1047" s="3206">
        <v>0.1</v>
      </c>
      <c r="AH1047" s="3078"/>
      <c r="AI1047" s="3081" t="s">
        <v>5921</v>
      </c>
      <c r="AJ1047" s="3207"/>
      <c r="AK1047" s="2581"/>
    </row>
    <row r="1048" spans="2:37" s="2412" customFormat="1" ht="15" customHeight="1" x14ac:dyDescent="0.2">
      <c r="B1048" s="2582"/>
      <c r="C1048" s="2575"/>
      <c r="D1048" s="2575"/>
      <c r="E1048" s="2575"/>
      <c r="F1048" s="2575"/>
      <c r="G1048" s="2575"/>
      <c r="H1048" s="2575"/>
      <c r="I1048" s="2576"/>
      <c r="J1048" s="2576"/>
      <c r="K1048" s="2576"/>
      <c r="L1048" s="2576"/>
      <c r="M1048" s="2575"/>
      <c r="N1048" s="2576"/>
      <c r="O1048" s="2576"/>
      <c r="P1048" s="2576"/>
      <c r="Q1048" s="2576"/>
      <c r="R1048" s="2576"/>
      <c r="S1048" s="2575"/>
      <c r="T1048" s="2574"/>
      <c r="U1048" s="2574"/>
      <c r="V1048" s="2574"/>
      <c r="W1048" s="2574"/>
      <c r="X1048" s="2574"/>
      <c r="Y1048" s="2574"/>
      <c r="Z1048" s="2574"/>
      <c r="AA1048" s="2574"/>
      <c r="AB1048" s="2574"/>
      <c r="AC1048" s="2574"/>
      <c r="AD1048" s="2574"/>
      <c r="AE1048" s="2574"/>
      <c r="AF1048" s="2574"/>
      <c r="AG1048" s="2574"/>
      <c r="AH1048" s="2574"/>
      <c r="AI1048" s="2574"/>
      <c r="AJ1048" s="2577"/>
      <c r="AK1048" s="2581"/>
    </row>
    <row r="1049" spans="2:37" s="2412" customFormat="1" ht="15" customHeight="1" x14ac:dyDescent="0.2">
      <c r="B1049" s="3641" t="s">
        <v>5051</v>
      </c>
      <c r="C1049" s="3642"/>
      <c r="D1049" s="3663" t="s">
        <v>5218</v>
      </c>
      <c r="E1049" s="3663"/>
      <c r="F1049" s="3663"/>
      <c r="G1049" s="3663"/>
      <c r="H1049" s="3663"/>
      <c r="I1049" s="2578"/>
      <c r="J1049" s="2578"/>
      <c r="K1049" s="2578"/>
      <c r="L1049" s="2578"/>
      <c r="M1049" s="2578"/>
      <c r="N1049" s="2578"/>
      <c r="O1049" s="2578"/>
      <c r="P1049" s="2578"/>
      <c r="Q1049" s="2578"/>
      <c r="R1049" s="2578"/>
      <c r="S1049" s="2578"/>
      <c r="T1049" s="2574"/>
      <c r="U1049" s="2574"/>
      <c r="V1049" s="2574"/>
      <c r="W1049" s="2574"/>
      <c r="X1049" s="2574"/>
      <c r="Y1049" s="2574"/>
      <c r="Z1049" s="2574"/>
      <c r="AA1049" s="2574"/>
      <c r="AB1049" s="2574"/>
      <c r="AC1049" s="2574"/>
      <c r="AD1049" s="2574"/>
      <c r="AE1049" s="2574"/>
      <c r="AF1049" s="2574"/>
      <c r="AG1049" s="2574"/>
      <c r="AH1049" s="2574"/>
      <c r="AI1049" s="2574"/>
      <c r="AJ1049" s="2577"/>
      <c r="AK1049" s="2581"/>
    </row>
    <row r="1050" spans="2:37" s="2412" customFormat="1" ht="15" customHeight="1" x14ac:dyDescent="0.2">
      <c r="B1050" s="3641" t="s">
        <v>5052</v>
      </c>
      <c r="C1050" s="3642"/>
      <c r="D1050" s="3663" t="s">
        <v>1882</v>
      </c>
      <c r="E1050" s="3663"/>
      <c r="F1050" s="3663"/>
      <c r="G1050" s="3663"/>
      <c r="H1050" s="3663"/>
      <c r="I1050" s="2578"/>
      <c r="J1050" s="2578"/>
      <c r="K1050" s="2578"/>
      <c r="L1050" s="2578"/>
      <c r="M1050" s="2578"/>
      <c r="N1050" s="2578"/>
      <c r="O1050" s="2578"/>
      <c r="P1050" s="2578"/>
      <c r="Q1050" s="2578"/>
      <c r="R1050" s="2578"/>
      <c r="S1050" s="2578"/>
      <c r="T1050" s="2574"/>
      <c r="U1050" s="2574"/>
      <c r="V1050" s="2574"/>
      <c r="W1050" s="2574"/>
      <c r="X1050" s="2574"/>
      <c r="Y1050" s="2574"/>
      <c r="Z1050" s="2574"/>
      <c r="AA1050" s="2574"/>
      <c r="AB1050" s="2574"/>
      <c r="AC1050" s="2574"/>
      <c r="AD1050" s="2574"/>
      <c r="AE1050" s="2574"/>
      <c r="AF1050" s="2574"/>
      <c r="AG1050" s="2574"/>
      <c r="AH1050" s="2574"/>
      <c r="AI1050" s="2574"/>
      <c r="AJ1050" s="2577"/>
      <c r="AK1050" s="2581"/>
    </row>
    <row r="1051" spans="2:37" s="2412" customFormat="1" ht="15" customHeight="1" thickBot="1" x14ac:dyDescent="0.25">
      <c r="B1051" s="3645"/>
      <c r="C1051" s="3646"/>
      <c r="D1051" s="3647"/>
      <c r="E1051" s="3647"/>
      <c r="F1051" s="3647"/>
      <c r="G1051" s="3647"/>
      <c r="H1051" s="2583"/>
      <c r="I1051" s="2583"/>
      <c r="J1051" s="2583"/>
      <c r="K1051" s="2583"/>
      <c r="L1051" s="2583"/>
      <c r="M1051" s="2583"/>
      <c r="N1051" s="2583"/>
      <c r="O1051" s="2583"/>
      <c r="P1051" s="2583"/>
      <c r="Q1051" s="2583"/>
      <c r="R1051" s="2583"/>
      <c r="S1051" s="2583"/>
      <c r="T1051" s="2584"/>
      <c r="U1051" s="2584"/>
      <c r="V1051" s="2584"/>
      <c r="W1051" s="2584"/>
      <c r="X1051" s="2584"/>
      <c r="Y1051" s="2584"/>
      <c r="Z1051" s="2584"/>
      <c r="AA1051" s="2584"/>
      <c r="AB1051" s="2584"/>
      <c r="AC1051" s="2584"/>
      <c r="AD1051" s="2584"/>
      <c r="AE1051" s="2584"/>
      <c r="AF1051" s="2584"/>
      <c r="AG1051" s="2584"/>
      <c r="AH1051" s="2584"/>
      <c r="AI1051" s="2584"/>
      <c r="AJ1051" s="2585"/>
      <c r="AK1051" s="2586"/>
    </row>
    <row r="1052" spans="2:37" s="2412" customFormat="1" ht="15" customHeight="1" x14ac:dyDescent="0.3">
      <c r="B1052" s="2695" t="str">
        <f>+B1031</f>
        <v>.</v>
      </c>
      <c r="C1052" s="2696"/>
      <c r="D1052" s="2696"/>
      <c r="E1052" s="534"/>
      <c r="F1052" s="534"/>
      <c r="G1052" s="534"/>
      <c r="H1052" s="534"/>
      <c r="I1052" s="3025"/>
      <c r="J1052" s="3025"/>
      <c r="K1052" s="3025"/>
      <c r="L1052" s="3025"/>
      <c r="M1052" s="3025"/>
      <c r="N1052" s="3025"/>
      <c r="O1052" s="3025"/>
      <c r="P1052" s="3025"/>
    </row>
    <row r="1053" spans="2:37" s="2412" customFormat="1" ht="15" customHeight="1" thickBot="1" x14ac:dyDescent="0.35">
      <c r="C1053" s="2696"/>
      <c r="D1053" s="2696"/>
      <c r="E1053" s="534"/>
      <c r="F1053" s="534"/>
      <c r="G1053" s="534"/>
      <c r="H1053" s="534"/>
      <c r="I1053" s="3025"/>
      <c r="J1053" s="3025"/>
      <c r="K1053" s="3025"/>
      <c r="L1053" s="3025"/>
      <c r="M1053" s="3025"/>
      <c r="N1053" s="3025"/>
      <c r="O1053" s="3025"/>
      <c r="P1053" s="3025"/>
    </row>
    <row r="1054" spans="2:37" s="2412" customFormat="1" ht="15" customHeight="1" x14ac:dyDescent="0.2">
      <c r="B1054" s="3616" t="s">
        <v>5060</v>
      </c>
      <c r="C1054" s="3617"/>
      <c r="D1054" s="3617"/>
      <c r="E1054" s="3617"/>
      <c r="F1054" s="3617"/>
      <c r="G1054" s="3617"/>
      <c r="H1054" s="3617"/>
      <c r="I1054" s="3617"/>
      <c r="J1054" s="3617"/>
      <c r="K1054" s="3617"/>
      <c r="L1054" s="3617"/>
      <c r="M1054" s="3617"/>
      <c r="N1054" s="3617"/>
      <c r="O1054" s="3617"/>
      <c r="P1054" s="3617"/>
      <c r="Q1054" s="3617"/>
      <c r="R1054" s="3617"/>
      <c r="S1054" s="3617"/>
      <c r="T1054" s="3617"/>
      <c r="U1054" s="3617"/>
      <c r="V1054" s="3617"/>
      <c r="W1054" s="3617"/>
      <c r="X1054" s="3617"/>
      <c r="Y1054" s="3617"/>
      <c r="Z1054" s="3617"/>
      <c r="AA1054" s="3617"/>
      <c r="AB1054" s="3617"/>
      <c r="AC1054" s="3617"/>
      <c r="AD1054" s="3617"/>
      <c r="AE1054" s="3617"/>
      <c r="AF1054" s="3617"/>
      <c r="AG1054" s="3617"/>
      <c r="AH1054" s="3617"/>
      <c r="AI1054" s="3617"/>
      <c r="AJ1054" s="3617"/>
      <c r="AK1054" s="3618"/>
    </row>
    <row r="1055" spans="2:37" s="2412" customFormat="1" ht="15" customHeight="1" x14ac:dyDescent="0.2">
      <c r="B1055" s="2579"/>
      <c r="C1055" s="2670"/>
      <c r="D1055" s="2670"/>
      <c r="E1055" s="2670"/>
      <c r="F1055" s="2670"/>
      <c r="G1055" s="2580"/>
      <c r="H1055" s="2580"/>
      <c r="I1055" s="2580"/>
      <c r="J1055" s="2580"/>
      <c r="K1055" s="2580"/>
      <c r="L1055" s="2580"/>
      <c r="M1055" s="2580"/>
      <c r="N1055" s="2580"/>
      <c r="O1055" s="2580"/>
      <c r="P1055" s="2580"/>
      <c r="Q1055" s="2580"/>
      <c r="R1055" s="2580"/>
      <c r="S1055" s="2580"/>
      <c r="T1055" s="2580"/>
      <c r="U1055" s="2580"/>
      <c r="V1055" s="2580"/>
      <c r="W1055" s="2580"/>
      <c r="X1055" s="2580"/>
      <c r="Y1055" s="2580"/>
      <c r="Z1055" s="2580"/>
      <c r="AA1055" s="2580"/>
      <c r="AB1055" s="2580"/>
      <c r="AC1055" s="2580"/>
      <c r="AD1055" s="2580"/>
      <c r="AE1055" s="2580"/>
      <c r="AF1055" s="2580"/>
      <c r="AG1055" s="2580"/>
      <c r="AH1055" s="2580"/>
      <c r="AI1055" s="2580"/>
      <c r="AJ1055" s="2580"/>
      <c r="AK1055" s="2581"/>
    </row>
    <row r="1056" spans="2:37" s="2412" customFormat="1" ht="15" customHeight="1" x14ac:dyDescent="0.2">
      <c r="B1056" s="2579" t="s">
        <v>5047</v>
      </c>
      <c r="C1056" s="2670"/>
      <c r="D1056" s="3720" t="s">
        <v>5215</v>
      </c>
      <c r="E1056" s="3720"/>
      <c r="F1056" s="3720"/>
      <c r="G1056" s="2580"/>
      <c r="H1056" s="2580"/>
      <c r="I1056" s="2580"/>
      <c r="J1056" s="2580"/>
      <c r="K1056" s="2580"/>
      <c r="L1056" s="2580"/>
      <c r="M1056" s="2580"/>
      <c r="N1056" s="2580"/>
      <c r="O1056" s="2580"/>
      <c r="P1056" s="2580"/>
      <c r="Q1056" s="2580"/>
      <c r="R1056" s="2580"/>
      <c r="S1056" s="2580"/>
      <c r="T1056" s="2580"/>
      <c r="U1056" s="2580"/>
      <c r="V1056" s="2580"/>
      <c r="W1056" s="2580"/>
      <c r="X1056" s="2580"/>
      <c r="Y1056" s="2580"/>
      <c r="Z1056" s="2580"/>
      <c r="AA1056" s="2580"/>
      <c r="AB1056" s="2580"/>
      <c r="AC1056" s="2580"/>
      <c r="AD1056" s="2580"/>
      <c r="AE1056" s="2580"/>
      <c r="AF1056" s="2580"/>
      <c r="AG1056" s="2580"/>
      <c r="AH1056" s="2580"/>
      <c r="AI1056" s="2580"/>
      <c r="AJ1056" s="2580"/>
      <c r="AK1056" s="2581"/>
    </row>
    <row r="1057" spans="2:37" s="2412" customFormat="1" ht="15" customHeight="1" thickBot="1" x14ac:dyDescent="0.25">
      <c r="B1057" s="3620" t="s">
        <v>5061</v>
      </c>
      <c r="C1057" s="3621"/>
      <c r="D1057" s="2672">
        <v>41428</v>
      </c>
      <c r="E1057" s="2673"/>
      <c r="F1057" s="2673"/>
      <c r="G1057" s="2580"/>
      <c r="H1057" s="2580"/>
      <c r="I1057" s="2580"/>
      <c r="J1057" s="2580"/>
      <c r="K1057" s="2580"/>
      <c r="L1057" s="2580"/>
      <c r="M1057" s="2580"/>
      <c r="N1057" s="2580"/>
      <c r="O1057" s="2580"/>
      <c r="P1057" s="2580"/>
      <c r="Q1057" s="2580"/>
      <c r="R1057" s="2580"/>
      <c r="S1057" s="2580"/>
      <c r="T1057" s="2580"/>
      <c r="U1057" s="2580"/>
      <c r="V1057" s="2580"/>
      <c r="W1057" s="2580"/>
      <c r="X1057" s="2580"/>
      <c r="Y1057" s="2580"/>
      <c r="Z1057" s="2580"/>
      <c r="AA1057" s="2580"/>
      <c r="AB1057" s="2580"/>
      <c r="AC1057" s="2580"/>
      <c r="AD1057" s="2580"/>
      <c r="AE1057" s="2580"/>
      <c r="AF1057" s="2580"/>
      <c r="AG1057" s="2580"/>
      <c r="AH1057" s="2580"/>
      <c r="AI1057" s="2580"/>
      <c r="AJ1057" s="2580"/>
      <c r="AK1057" s="2581"/>
    </row>
    <row r="1058" spans="2:37" s="2412" customFormat="1" ht="48.75" customHeight="1" thickBot="1" x14ac:dyDescent="0.25">
      <c r="B1058" s="3633" t="s">
        <v>5062</v>
      </c>
      <c r="C1058" s="3677"/>
      <c r="D1058" s="4605" t="s">
        <v>5216</v>
      </c>
      <c r="E1058" s="4606"/>
      <c r="F1058" s="4606"/>
      <c r="G1058" s="4606"/>
      <c r="H1058" s="4606"/>
      <c r="I1058" s="4606"/>
      <c r="J1058" s="4606"/>
      <c r="K1058" s="4606"/>
      <c r="L1058" s="4606"/>
      <c r="M1058" s="4606"/>
      <c r="N1058" s="4606"/>
      <c r="O1058" s="4606"/>
      <c r="P1058" s="4606"/>
      <c r="Q1058" s="4607"/>
      <c r="R1058" s="2580"/>
      <c r="S1058" s="2580"/>
      <c r="T1058" s="2580"/>
      <c r="U1058" s="2580"/>
      <c r="V1058" s="2580"/>
      <c r="W1058" s="2580"/>
      <c r="X1058" s="2580"/>
      <c r="Y1058" s="2580"/>
      <c r="Z1058" s="2580"/>
      <c r="AA1058" s="2580"/>
      <c r="AB1058" s="2580"/>
      <c r="AC1058" s="2580"/>
      <c r="AD1058" s="2580"/>
      <c r="AE1058" s="2580"/>
      <c r="AF1058" s="2580"/>
      <c r="AG1058" s="2580"/>
      <c r="AH1058" s="2580"/>
      <c r="AI1058" s="2580"/>
      <c r="AJ1058" s="2580"/>
      <c r="AK1058" s="2581"/>
    </row>
    <row r="1059" spans="2:37" s="2412" customFormat="1" ht="15" customHeight="1" thickBot="1" x14ac:dyDescent="0.25">
      <c r="B1059" s="3635"/>
      <c r="C1059" s="3626"/>
      <c r="D1059" s="3626"/>
      <c r="E1059" s="3626"/>
      <c r="F1059" s="3626"/>
      <c r="G1059" s="3626"/>
      <c r="H1059" s="3626"/>
      <c r="I1059" s="3626"/>
      <c r="J1059" s="3626"/>
      <c r="K1059" s="3626"/>
      <c r="L1059" s="3626"/>
      <c r="M1059" s="3626"/>
      <c r="N1059" s="3626"/>
      <c r="O1059" s="3626"/>
      <c r="P1059" s="3626"/>
      <c r="Q1059" s="3626"/>
      <c r="R1059" s="2580"/>
      <c r="S1059" s="2580"/>
      <c r="T1059" s="2580"/>
      <c r="U1059" s="2580"/>
      <c r="V1059" s="2580"/>
      <c r="W1059" s="2580"/>
      <c r="X1059" s="2580"/>
      <c r="Y1059" s="2580"/>
      <c r="Z1059" s="2580"/>
      <c r="AA1059" s="2580"/>
      <c r="AB1059" s="2580"/>
      <c r="AC1059" s="2580"/>
      <c r="AD1059" s="2580"/>
      <c r="AE1059" s="2580"/>
      <c r="AF1059" s="2580"/>
      <c r="AG1059" s="2580"/>
      <c r="AH1059" s="2580"/>
      <c r="AI1059" s="2580"/>
      <c r="AJ1059" s="2580"/>
      <c r="AK1059" s="2581"/>
    </row>
    <row r="1060" spans="2:37" s="2412" customFormat="1" ht="15" customHeight="1" thickBot="1" x14ac:dyDescent="0.25">
      <c r="B1060" s="2669"/>
      <c r="C1060" s="2670"/>
      <c r="D1060" s="2670"/>
      <c r="E1060" s="2670"/>
      <c r="F1060" s="2674"/>
      <c r="G1060" s="2674"/>
      <c r="H1060" s="2674"/>
      <c r="I1060" s="2674"/>
      <c r="J1060" s="2674"/>
      <c r="K1060" s="2674"/>
      <c r="L1060" s="2674"/>
      <c r="M1060" s="2674"/>
      <c r="N1060" s="2674"/>
      <c r="O1060" s="2674"/>
      <c r="P1060" s="2674"/>
      <c r="Q1060" s="2674"/>
      <c r="R1060" s="2580"/>
      <c r="S1060" s="2580"/>
      <c r="T1060" s="2580"/>
      <c r="U1060" s="2580"/>
      <c r="V1060" s="2580"/>
      <c r="W1060" s="2580"/>
      <c r="X1060" s="2580"/>
      <c r="Y1060" s="2580"/>
      <c r="Z1060" s="2580"/>
      <c r="AA1060" s="2580"/>
      <c r="AB1060" s="2580"/>
      <c r="AC1060" s="2580"/>
      <c r="AD1060" s="2580"/>
      <c r="AE1060" s="2580"/>
      <c r="AF1060" s="2580"/>
      <c r="AG1060" s="2580"/>
      <c r="AH1060" s="2580"/>
      <c r="AI1060" s="2580"/>
      <c r="AJ1060" s="2580"/>
      <c r="AK1060" s="2581"/>
    </row>
    <row r="1061" spans="2:37" s="2412" customFormat="1" ht="15" customHeight="1" thickBot="1" x14ac:dyDescent="0.25">
      <c r="B1061" s="3627" t="s">
        <v>5063</v>
      </c>
      <c r="C1061" s="3627"/>
      <c r="D1061" s="3627" t="s">
        <v>5053</v>
      </c>
      <c r="E1061" s="3627" t="s">
        <v>5064</v>
      </c>
      <c r="F1061" s="3629" t="s">
        <v>224</v>
      </c>
      <c r="G1061" s="3629"/>
      <c r="H1061" s="3629"/>
      <c r="I1061" s="3629"/>
      <c r="J1061" s="3629"/>
      <c r="K1061" s="3629"/>
      <c r="L1061" s="3629"/>
      <c r="M1061" s="3629"/>
      <c r="N1061" s="3629"/>
      <c r="O1061" s="3629"/>
      <c r="P1061" s="3629"/>
      <c r="Q1061" s="3629"/>
      <c r="R1061" s="3629"/>
      <c r="S1061" s="3629" t="s">
        <v>340</v>
      </c>
      <c r="T1061" s="3629"/>
      <c r="U1061" s="3629"/>
      <c r="V1061" s="3629"/>
      <c r="W1061" s="3629"/>
      <c r="X1061" s="3629"/>
      <c r="Y1061" s="3629"/>
      <c r="Z1061" s="3629"/>
      <c r="AA1061" s="3629"/>
      <c r="AB1061" s="3629"/>
      <c r="AC1061" s="3629"/>
      <c r="AD1061" s="3629" t="s">
        <v>225</v>
      </c>
      <c r="AE1061" s="3629"/>
      <c r="AF1061" s="3629"/>
      <c r="AG1061" s="3629"/>
      <c r="AH1061" s="3630" t="s">
        <v>5048</v>
      </c>
      <c r="AI1061" s="3630"/>
      <c r="AJ1061" s="3630"/>
      <c r="AK1061" s="2581"/>
    </row>
    <row r="1062" spans="2:37" s="2412" customFormat="1" ht="39.75" customHeight="1" thickBot="1" x14ac:dyDescent="0.25">
      <c r="B1062" s="3628"/>
      <c r="C1062" s="3628"/>
      <c r="D1062" s="3628"/>
      <c r="E1062" s="3628"/>
      <c r="F1062" s="3628" t="s">
        <v>5065</v>
      </c>
      <c r="G1062" s="3628" t="s">
        <v>5066</v>
      </c>
      <c r="H1062" s="3627" t="s">
        <v>5067</v>
      </c>
      <c r="I1062" s="3631" t="s">
        <v>5068</v>
      </c>
      <c r="J1062" s="3631" t="s">
        <v>5069</v>
      </c>
      <c r="K1062" s="3632" t="s">
        <v>5070</v>
      </c>
      <c r="L1062" s="3632" t="s">
        <v>5071</v>
      </c>
      <c r="M1062" s="3631" t="s">
        <v>5072</v>
      </c>
      <c r="N1062" s="3631"/>
      <c r="O1062" s="3632" t="s">
        <v>5073</v>
      </c>
      <c r="P1062" s="3632" t="s">
        <v>5074</v>
      </c>
      <c r="Q1062" s="3632" t="s">
        <v>5075</v>
      </c>
      <c r="R1062" s="3632" t="s">
        <v>5076</v>
      </c>
      <c r="S1062" s="3627" t="s">
        <v>5077</v>
      </c>
      <c r="T1062" s="3627" t="s">
        <v>5078</v>
      </c>
      <c r="U1062" s="3627" t="s">
        <v>5079</v>
      </c>
      <c r="V1062" s="3627" t="s">
        <v>5080</v>
      </c>
      <c r="W1062" s="3627" t="s">
        <v>5081</v>
      </c>
      <c r="X1062" s="3627" t="s">
        <v>5082</v>
      </c>
      <c r="Y1062" s="3627" t="s">
        <v>5083</v>
      </c>
      <c r="Z1062" s="3627" t="s">
        <v>5084</v>
      </c>
      <c r="AA1062" s="3627" t="s">
        <v>5085</v>
      </c>
      <c r="AB1062" s="3631" t="s">
        <v>5086</v>
      </c>
      <c r="AC1062" s="3631" t="s">
        <v>5087</v>
      </c>
      <c r="AD1062" s="3627" t="s">
        <v>5088</v>
      </c>
      <c r="AE1062" s="3627" t="s">
        <v>5089</v>
      </c>
      <c r="AF1062" s="3627" t="s">
        <v>5090</v>
      </c>
      <c r="AG1062" s="3627" t="s">
        <v>5091</v>
      </c>
      <c r="AH1062" s="3627" t="s">
        <v>1162</v>
      </c>
      <c r="AI1062" s="3627" t="s">
        <v>5049</v>
      </c>
      <c r="AJ1062" s="3627" t="s">
        <v>5050</v>
      </c>
      <c r="AK1062" s="2581"/>
    </row>
    <row r="1063" spans="2:37" s="2412" customFormat="1" ht="33" customHeight="1" thickBot="1" x14ac:dyDescent="0.25">
      <c r="B1063" s="3628"/>
      <c r="C1063" s="3628"/>
      <c r="D1063" s="3628"/>
      <c r="E1063" s="3628"/>
      <c r="F1063" s="3628"/>
      <c r="G1063" s="3628"/>
      <c r="H1063" s="3628"/>
      <c r="I1063" s="3632"/>
      <c r="J1063" s="3632"/>
      <c r="K1063" s="3632"/>
      <c r="L1063" s="3632"/>
      <c r="M1063" s="2667" t="s">
        <v>5092</v>
      </c>
      <c r="N1063" s="2666" t="s">
        <v>2809</v>
      </c>
      <c r="O1063" s="3632"/>
      <c r="P1063" s="3632"/>
      <c r="Q1063" s="3632"/>
      <c r="R1063" s="3632"/>
      <c r="S1063" s="3628"/>
      <c r="T1063" s="3628"/>
      <c r="U1063" s="3628"/>
      <c r="V1063" s="3628"/>
      <c r="W1063" s="3628"/>
      <c r="X1063" s="3628"/>
      <c r="Y1063" s="3628"/>
      <c r="Z1063" s="3628"/>
      <c r="AA1063" s="3628"/>
      <c r="AB1063" s="3632"/>
      <c r="AC1063" s="3632"/>
      <c r="AD1063" s="3628"/>
      <c r="AE1063" s="3628"/>
      <c r="AF1063" s="3628"/>
      <c r="AG1063" s="3628"/>
      <c r="AH1063" s="3628"/>
      <c r="AI1063" s="3628"/>
      <c r="AJ1063" s="3628"/>
      <c r="AK1063" s="2581"/>
    </row>
    <row r="1064" spans="2:37" s="2412" customFormat="1" ht="15" customHeight="1" thickBot="1" x14ac:dyDescent="0.25">
      <c r="B1064" s="3739" t="s">
        <v>5215</v>
      </c>
      <c r="C1064" s="3740"/>
      <c r="D1064" s="2608" t="s">
        <v>5217</v>
      </c>
      <c r="E1064" s="2606">
        <v>19</v>
      </c>
      <c r="F1064" s="2732"/>
      <c r="G1064" s="2733"/>
      <c r="H1064" s="2734"/>
      <c r="I1064" s="2735"/>
      <c r="J1064" s="2734"/>
      <c r="K1064" s="2733"/>
      <c r="L1064" s="2736"/>
      <c r="M1064" s="2737"/>
      <c r="N1064" s="2738"/>
      <c r="O1064" s="2733"/>
      <c r="P1064" s="2733"/>
      <c r="Q1064" s="2736"/>
      <c r="R1064" s="2736"/>
      <c r="S1064" s="2739"/>
      <c r="T1064" s="2733"/>
      <c r="U1064" s="2740"/>
      <c r="V1064" s="2741">
        <v>50</v>
      </c>
      <c r="W1064" s="2733"/>
      <c r="X1064" s="2736">
        <v>0.06</v>
      </c>
      <c r="Y1064" s="2740"/>
      <c r="Z1064" s="2607"/>
      <c r="AA1064" s="2740"/>
      <c r="AB1064" s="2733"/>
      <c r="AC1064" s="2736">
        <v>0.06</v>
      </c>
      <c r="AD1064" s="2606">
        <v>19</v>
      </c>
      <c r="AE1064" s="2594">
        <v>1000</v>
      </c>
      <c r="AF1064" s="2595"/>
      <c r="AG1064" s="2595">
        <v>0.1</v>
      </c>
      <c r="AH1064" s="2742"/>
      <c r="AI1064" s="2742"/>
      <c r="AJ1064" s="2743"/>
      <c r="AK1064" s="2581"/>
    </row>
    <row r="1065" spans="2:37" s="2412" customFormat="1" ht="15" customHeight="1" x14ac:dyDescent="0.2">
      <c r="B1065" s="2582"/>
      <c r="C1065" s="2575"/>
      <c r="D1065" s="2575"/>
      <c r="E1065" s="2575"/>
      <c r="F1065" s="2575"/>
      <c r="G1065" s="2575"/>
      <c r="H1065" s="2575"/>
      <c r="I1065" s="2576"/>
      <c r="J1065" s="2576"/>
      <c r="K1065" s="2576"/>
      <c r="L1065" s="2576"/>
      <c r="M1065" s="2575"/>
      <c r="N1065" s="2576"/>
      <c r="O1065" s="2576"/>
      <c r="P1065" s="2576"/>
      <c r="Q1065" s="2576"/>
      <c r="R1065" s="2576"/>
      <c r="S1065" s="2575"/>
      <c r="T1065" s="2574"/>
      <c r="U1065" s="2574"/>
      <c r="V1065" s="2574"/>
      <c r="W1065" s="2574"/>
      <c r="X1065" s="2574"/>
      <c r="Y1065" s="2574"/>
      <c r="Z1065" s="2574"/>
      <c r="AA1065" s="2574"/>
      <c r="AB1065" s="2574"/>
      <c r="AC1065" s="2574"/>
      <c r="AD1065" s="2574"/>
      <c r="AE1065" s="2574"/>
      <c r="AF1065" s="2574"/>
      <c r="AG1065" s="2574"/>
      <c r="AH1065" s="2574"/>
      <c r="AI1065" s="2574"/>
      <c r="AJ1065" s="2577"/>
      <c r="AK1065" s="2581"/>
    </row>
    <row r="1066" spans="2:37" s="2412" customFormat="1" ht="15" customHeight="1" x14ac:dyDescent="0.2">
      <c r="B1066" s="3641" t="s">
        <v>5051</v>
      </c>
      <c r="C1066" s="3642"/>
      <c r="D1066" s="3640" t="s">
        <v>5218</v>
      </c>
      <c r="E1066" s="3640"/>
      <c r="F1066" s="3640"/>
      <c r="G1066" s="3640"/>
      <c r="H1066" s="2578"/>
      <c r="I1066" s="2578"/>
      <c r="J1066" s="2578"/>
      <c r="K1066" s="2578"/>
      <c r="L1066" s="2578"/>
      <c r="M1066" s="2578"/>
      <c r="N1066" s="2578"/>
      <c r="O1066" s="2578"/>
      <c r="P1066" s="2578"/>
      <c r="Q1066" s="2578"/>
      <c r="R1066" s="2578"/>
      <c r="S1066" s="2578"/>
      <c r="T1066" s="2574"/>
      <c r="U1066" s="2574"/>
      <c r="V1066" s="2574"/>
      <c r="W1066" s="2574"/>
      <c r="X1066" s="2574"/>
      <c r="Y1066" s="2574"/>
      <c r="Z1066" s="2574"/>
      <c r="AA1066" s="2574"/>
      <c r="AB1066" s="2574"/>
      <c r="AC1066" s="2574"/>
      <c r="AD1066" s="2574"/>
      <c r="AE1066" s="2574"/>
      <c r="AF1066" s="2574"/>
      <c r="AG1066" s="2574"/>
      <c r="AH1066" s="2574"/>
      <c r="AI1066" s="2574"/>
      <c r="AJ1066" s="2577"/>
      <c r="AK1066" s="2581"/>
    </row>
    <row r="1067" spans="2:37" s="2412" customFormat="1" ht="15" customHeight="1" x14ac:dyDescent="0.2">
      <c r="B1067" s="3641" t="s">
        <v>5052</v>
      </c>
      <c r="C1067" s="3642"/>
      <c r="D1067" s="3640" t="s">
        <v>5219</v>
      </c>
      <c r="E1067" s="3640"/>
      <c r="F1067" s="3640"/>
      <c r="G1067" s="3640"/>
      <c r="H1067" s="2578"/>
      <c r="I1067" s="2578"/>
      <c r="J1067" s="2578"/>
      <c r="K1067" s="2578"/>
      <c r="L1067" s="2578"/>
      <c r="M1067" s="2578"/>
      <c r="N1067" s="2578"/>
      <c r="O1067" s="2578"/>
      <c r="P1067" s="2578"/>
      <c r="Q1067" s="2578"/>
      <c r="R1067" s="2578"/>
      <c r="S1067" s="2578"/>
      <c r="T1067" s="2574"/>
      <c r="U1067" s="2574"/>
      <c r="V1067" s="2574"/>
      <c r="W1067" s="2574"/>
      <c r="X1067" s="2574"/>
      <c r="Y1067" s="2574"/>
      <c r="Z1067" s="2574"/>
      <c r="AA1067" s="2574"/>
      <c r="AB1067" s="2574"/>
      <c r="AC1067" s="2574"/>
      <c r="AD1067" s="2574"/>
      <c r="AE1067" s="2574"/>
      <c r="AF1067" s="2574"/>
      <c r="AG1067" s="2574"/>
      <c r="AH1067" s="2574"/>
      <c r="AI1067" s="2574"/>
      <c r="AJ1067" s="2577"/>
      <c r="AK1067" s="2581"/>
    </row>
    <row r="1068" spans="2:37" s="2412" customFormat="1" ht="15" customHeight="1" thickBot="1" x14ac:dyDescent="0.25">
      <c r="B1068" s="3645"/>
      <c r="C1068" s="3646"/>
      <c r="D1068" s="3647"/>
      <c r="E1068" s="3647"/>
      <c r="F1068" s="3647"/>
      <c r="G1068" s="3647"/>
      <c r="H1068" s="2583"/>
      <c r="I1068" s="2583"/>
      <c r="J1068" s="2583"/>
      <c r="K1068" s="2583"/>
      <c r="L1068" s="2583"/>
      <c r="M1068" s="2583"/>
      <c r="N1068" s="2583"/>
      <c r="O1068" s="2583"/>
      <c r="P1068" s="2583"/>
      <c r="Q1068" s="2583"/>
      <c r="R1068" s="2583"/>
      <c r="S1068" s="2583"/>
      <c r="T1068" s="2584"/>
      <c r="U1068" s="2584"/>
      <c r="V1068" s="2584"/>
      <c r="W1068" s="2584"/>
      <c r="X1068" s="2584"/>
      <c r="Y1068" s="2584"/>
      <c r="Z1068" s="2584"/>
      <c r="AA1068" s="2584"/>
      <c r="AB1068" s="2584"/>
      <c r="AC1068" s="2584"/>
      <c r="AD1068" s="2584"/>
      <c r="AE1068" s="2584"/>
      <c r="AF1068" s="2584"/>
      <c r="AG1068" s="2584"/>
      <c r="AH1068" s="2584"/>
      <c r="AI1068" s="2584"/>
      <c r="AJ1068" s="2585"/>
      <c r="AK1068" s="2586"/>
    </row>
    <row r="1069" spans="2:37" s="2412" customFormat="1" ht="15" customHeight="1" x14ac:dyDescent="0.3">
      <c r="B1069" s="2677" t="str">
        <f>+B1052</f>
        <v>.</v>
      </c>
      <c r="C1069" s="2678"/>
      <c r="D1069" s="2678"/>
      <c r="E1069" s="534"/>
      <c r="F1069" s="534"/>
      <c r="G1069" s="534"/>
      <c r="H1069" s="534"/>
      <c r="I1069" s="2676"/>
      <c r="J1069" s="2676"/>
      <c r="K1069" s="2676"/>
      <c r="L1069" s="2676"/>
      <c r="M1069" s="2676"/>
      <c r="N1069" s="2676"/>
      <c r="O1069" s="2676"/>
      <c r="P1069" s="2676"/>
    </row>
    <row r="1070" spans="2:37" s="2412" customFormat="1" ht="15" customHeight="1" thickBot="1" x14ac:dyDescent="0.35">
      <c r="C1070" s="2678"/>
      <c r="D1070" s="2678"/>
      <c r="E1070" s="534"/>
      <c r="F1070" s="534"/>
      <c r="G1070" s="534"/>
      <c r="H1070" s="534"/>
      <c r="I1070" s="2676"/>
      <c r="J1070" s="2676"/>
      <c r="K1070" s="2676"/>
      <c r="L1070" s="2676"/>
      <c r="M1070" s="2676"/>
      <c r="N1070" s="2676"/>
      <c r="O1070" s="2676"/>
      <c r="P1070" s="2676"/>
    </row>
    <row r="1071" spans="2:37" s="2412" customFormat="1" ht="15" customHeight="1" x14ac:dyDescent="0.2">
      <c r="B1071" s="3616" t="s">
        <v>5060</v>
      </c>
      <c r="C1071" s="3617"/>
      <c r="D1071" s="3617"/>
      <c r="E1071" s="3617"/>
      <c r="F1071" s="3617"/>
      <c r="G1071" s="3617"/>
      <c r="H1071" s="3617"/>
      <c r="I1071" s="3617"/>
      <c r="J1071" s="3617"/>
      <c r="K1071" s="3617"/>
      <c r="L1071" s="3617"/>
      <c r="M1071" s="3617"/>
      <c r="N1071" s="3617"/>
      <c r="O1071" s="3617"/>
      <c r="P1071" s="3617"/>
      <c r="Q1071" s="3617"/>
      <c r="R1071" s="3617"/>
      <c r="S1071" s="3617"/>
      <c r="T1071" s="3617"/>
      <c r="U1071" s="3617"/>
      <c r="V1071" s="3617"/>
      <c r="W1071" s="3617"/>
      <c r="X1071" s="3617"/>
      <c r="Y1071" s="3617"/>
      <c r="Z1071" s="3617"/>
      <c r="AA1071" s="3617"/>
      <c r="AB1071" s="3617"/>
      <c r="AC1071" s="3617"/>
      <c r="AD1071" s="3617"/>
      <c r="AE1071" s="3617"/>
      <c r="AF1071" s="3617"/>
      <c r="AG1071" s="3617"/>
      <c r="AH1071" s="3617"/>
      <c r="AI1071" s="3617"/>
      <c r="AJ1071" s="3617"/>
      <c r="AK1071" s="3618"/>
    </row>
    <row r="1072" spans="2:37" s="2412" customFormat="1" ht="15" customHeight="1" x14ac:dyDescent="0.2">
      <c r="B1072" s="2579"/>
      <c r="C1072" s="2670"/>
      <c r="D1072" s="2670"/>
      <c r="E1072" s="2670"/>
      <c r="F1072" s="2670"/>
      <c r="G1072" s="2580"/>
      <c r="H1072" s="2580"/>
      <c r="I1072" s="2580"/>
      <c r="J1072" s="2580"/>
      <c r="K1072" s="2580"/>
      <c r="L1072" s="2580"/>
      <c r="M1072" s="2580"/>
      <c r="N1072" s="2580"/>
      <c r="O1072" s="2580"/>
      <c r="P1072" s="2580"/>
      <c r="Q1072" s="2580"/>
      <c r="R1072" s="2580"/>
      <c r="S1072" s="2580"/>
      <c r="T1072" s="2580"/>
      <c r="U1072" s="2580"/>
      <c r="V1072" s="2580"/>
      <c r="W1072" s="2580"/>
      <c r="X1072" s="2580"/>
      <c r="Y1072" s="2580"/>
      <c r="Z1072" s="2580"/>
      <c r="AA1072" s="2580"/>
      <c r="AB1072" s="2580"/>
      <c r="AC1072" s="2580"/>
      <c r="AD1072" s="2580"/>
      <c r="AE1072" s="2580"/>
      <c r="AF1072" s="2580"/>
      <c r="AG1072" s="2580"/>
      <c r="AH1072" s="2580"/>
      <c r="AI1072" s="2580"/>
      <c r="AJ1072" s="2580"/>
      <c r="AK1072" s="2581"/>
    </row>
    <row r="1073" spans="2:37" s="2412" customFormat="1" ht="15" customHeight="1" x14ac:dyDescent="0.2">
      <c r="B1073" s="2579" t="s">
        <v>5047</v>
      </c>
      <c r="C1073" s="2670"/>
      <c r="D1073" s="3720" t="s">
        <v>5205</v>
      </c>
      <c r="E1073" s="3720"/>
      <c r="F1073" s="3720"/>
      <c r="G1073" s="2580"/>
      <c r="H1073" s="2580"/>
      <c r="I1073" s="2580"/>
      <c r="J1073" s="2580"/>
      <c r="K1073" s="2580"/>
      <c r="L1073" s="2580"/>
      <c r="M1073" s="2580"/>
      <c r="N1073" s="2580"/>
      <c r="O1073" s="2580"/>
      <c r="P1073" s="2580"/>
      <c r="Q1073" s="2580"/>
      <c r="R1073" s="2580"/>
      <c r="S1073" s="2580"/>
      <c r="T1073" s="2580"/>
      <c r="U1073" s="2580"/>
      <c r="V1073" s="2580"/>
      <c r="W1073" s="2580"/>
      <c r="X1073" s="2580"/>
      <c r="Y1073" s="2580"/>
      <c r="Z1073" s="2580"/>
      <c r="AA1073" s="2580"/>
      <c r="AB1073" s="2580"/>
      <c r="AC1073" s="2580"/>
      <c r="AD1073" s="2580"/>
      <c r="AE1073" s="2580"/>
      <c r="AF1073" s="2580"/>
      <c r="AG1073" s="2580"/>
      <c r="AH1073" s="2580"/>
      <c r="AI1073" s="2580"/>
      <c r="AJ1073" s="2580"/>
      <c r="AK1073" s="2581"/>
    </row>
    <row r="1074" spans="2:37" s="2412" customFormat="1" ht="15" customHeight="1" thickBot="1" x14ac:dyDescent="0.25">
      <c r="B1074" s="3620" t="s">
        <v>5061</v>
      </c>
      <c r="C1074" s="3621"/>
      <c r="D1074" s="2672">
        <v>41435</v>
      </c>
      <c r="E1074" s="2673"/>
      <c r="F1074" s="2673"/>
      <c r="G1074" s="2580"/>
      <c r="H1074" s="2580"/>
      <c r="I1074" s="2580"/>
      <c r="J1074" s="2580"/>
      <c r="K1074" s="2580"/>
      <c r="L1074" s="2580"/>
      <c r="M1074" s="2580"/>
      <c r="N1074" s="2580"/>
      <c r="O1074" s="2580"/>
      <c r="P1074" s="2580"/>
      <c r="Q1074" s="2580"/>
      <c r="R1074" s="2580"/>
      <c r="S1074" s="2580"/>
      <c r="T1074" s="2580"/>
      <c r="U1074" s="2580"/>
      <c r="V1074" s="2580"/>
      <c r="W1074" s="2580"/>
      <c r="X1074" s="2580"/>
      <c r="Y1074" s="2580"/>
      <c r="Z1074" s="2580"/>
      <c r="AA1074" s="2580"/>
      <c r="AB1074" s="2580"/>
      <c r="AC1074" s="2580"/>
      <c r="AD1074" s="2580"/>
      <c r="AE1074" s="2580"/>
      <c r="AF1074" s="2580"/>
      <c r="AG1074" s="2580"/>
      <c r="AH1074" s="2580"/>
      <c r="AI1074" s="2580"/>
      <c r="AJ1074" s="2580"/>
      <c r="AK1074" s="2581"/>
    </row>
    <row r="1075" spans="2:37" s="2412" customFormat="1" ht="81.75" customHeight="1" thickBot="1" x14ac:dyDescent="0.25">
      <c r="B1075" s="3633" t="s">
        <v>5062</v>
      </c>
      <c r="C1075" s="3677"/>
      <c r="D1075" s="3721" t="s">
        <v>5206</v>
      </c>
      <c r="E1075" s="3722"/>
      <c r="F1075" s="3722"/>
      <c r="G1075" s="3722"/>
      <c r="H1075" s="3722"/>
      <c r="I1075" s="3722"/>
      <c r="J1075" s="3722"/>
      <c r="K1075" s="3722"/>
      <c r="L1075" s="3722"/>
      <c r="M1075" s="3722"/>
      <c r="N1075" s="3722"/>
      <c r="O1075" s="3722"/>
      <c r="P1075" s="3722"/>
      <c r="Q1075" s="3723"/>
      <c r="R1075" s="2580"/>
      <c r="S1075" s="2580"/>
      <c r="T1075" s="2580"/>
      <c r="U1075" s="2580"/>
      <c r="V1075" s="2580"/>
      <c r="W1075" s="2580"/>
      <c r="X1075" s="2580"/>
      <c r="Y1075" s="2580"/>
      <c r="Z1075" s="2580"/>
      <c r="AA1075" s="2580"/>
      <c r="AB1075" s="2580"/>
      <c r="AC1075" s="2580"/>
      <c r="AD1075" s="2580"/>
      <c r="AE1075" s="2580"/>
      <c r="AF1075" s="2580"/>
      <c r="AG1075" s="2580"/>
      <c r="AH1075" s="2580"/>
      <c r="AI1075" s="2580"/>
      <c r="AJ1075" s="2580"/>
      <c r="AK1075" s="2581"/>
    </row>
    <row r="1076" spans="2:37" s="2412" customFormat="1" ht="15" customHeight="1" thickBot="1" x14ac:dyDescent="0.25">
      <c r="B1076" s="3635"/>
      <c r="C1076" s="3626"/>
      <c r="D1076" s="3626"/>
      <c r="E1076" s="3626"/>
      <c r="F1076" s="3626"/>
      <c r="G1076" s="3626"/>
      <c r="H1076" s="3626"/>
      <c r="I1076" s="3626"/>
      <c r="J1076" s="3626"/>
      <c r="K1076" s="3626"/>
      <c r="L1076" s="3626"/>
      <c r="M1076" s="3626"/>
      <c r="N1076" s="3626"/>
      <c r="O1076" s="3626"/>
      <c r="P1076" s="3626"/>
      <c r="Q1076" s="3626"/>
      <c r="R1076" s="2580"/>
      <c r="S1076" s="2580"/>
      <c r="T1076" s="2580"/>
      <c r="U1076" s="2580"/>
      <c r="V1076" s="2580"/>
      <c r="W1076" s="2580"/>
      <c r="X1076" s="2580"/>
      <c r="Y1076" s="2580"/>
      <c r="Z1076" s="2580"/>
      <c r="AA1076" s="2580"/>
      <c r="AB1076" s="2580"/>
      <c r="AC1076" s="2580"/>
      <c r="AD1076" s="2580"/>
      <c r="AE1076" s="2580"/>
      <c r="AF1076" s="2580"/>
      <c r="AG1076" s="2580"/>
      <c r="AH1076" s="2580"/>
      <c r="AI1076" s="2580"/>
      <c r="AJ1076" s="2580"/>
      <c r="AK1076" s="2581"/>
    </row>
    <row r="1077" spans="2:37" s="2412" customFormat="1" ht="15" customHeight="1" thickBot="1" x14ac:dyDescent="0.25">
      <c r="B1077" s="2669"/>
      <c r="C1077" s="2670"/>
      <c r="D1077" s="2670"/>
      <c r="E1077" s="2670"/>
      <c r="F1077" s="2674"/>
      <c r="G1077" s="2674"/>
      <c r="H1077" s="2674"/>
      <c r="I1077" s="2674"/>
      <c r="J1077" s="2674"/>
      <c r="K1077" s="2674"/>
      <c r="L1077" s="2674"/>
      <c r="M1077" s="2674"/>
      <c r="N1077" s="2674"/>
      <c r="O1077" s="2674"/>
      <c r="P1077" s="2674"/>
      <c r="Q1077" s="2674"/>
      <c r="R1077" s="2580"/>
      <c r="S1077" s="2580"/>
      <c r="T1077" s="2580"/>
      <c r="U1077" s="2580"/>
      <c r="V1077" s="2580"/>
      <c r="W1077" s="2580"/>
      <c r="X1077" s="2580"/>
      <c r="Y1077" s="2580"/>
      <c r="Z1077" s="2580"/>
      <c r="AA1077" s="2580"/>
      <c r="AB1077" s="2580"/>
      <c r="AC1077" s="2580"/>
      <c r="AD1077" s="2580"/>
      <c r="AE1077" s="2580"/>
      <c r="AF1077" s="2580"/>
      <c r="AG1077" s="2580"/>
      <c r="AH1077" s="2580"/>
      <c r="AI1077" s="2580"/>
      <c r="AJ1077" s="2580"/>
      <c r="AK1077" s="2581"/>
    </row>
    <row r="1078" spans="2:37" s="2412" customFormat="1" ht="15" customHeight="1" thickBot="1" x14ac:dyDescent="0.25">
      <c r="B1078" s="3627" t="s">
        <v>5063</v>
      </c>
      <c r="C1078" s="3627"/>
      <c r="D1078" s="3627" t="s">
        <v>5053</v>
      </c>
      <c r="E1078" s="3627" t="s">
        <v>5064</v>
      </c>
      <c r="F1078" s="3629" t="s">
        <v>224</v>
      </c>
      <c r="G1078" s="3629"/>
      <c r="H1078" s="3629"/>
      <c r="I1078" s="3629"/>
      <c r="J1078" s="3629"/>
      <c r="K1078" s="3629"/>
      <c r="L1078" s="3629"/>
      <c r="M1078" s="3629"/>
      <c r="N1078" s="3629"/>
      <c r="O1078" s="3629"/>
      <c r="P1078" s="3629"/>
      <c r="Q1078" s="3629"/>
      <c r="R1078" s="3629"/>
      <c r="S1078" s="3629" t="s">
        <v>340</v>
      </c>
      <c r="T1078" s="3629"/>
      <c r="U1078" s="3629"/>
      <c r="V1078" s="3629"/>
      <c r="W1078" s="3629"/>
      <c r="X1078" s="3629"/>
      <c r="Y1078" s="3629"/>
      <c r="Z1078" s="3629"/>
      <c r="AA1078" s="3629"/>
      <c r="AB1078" s="3629"/>
      <c r="AC1078" s="3629"/>
      <c r="AD1078" s="3629" t="s">
        <v>225</v>
      </c>
      <c r="AE1078" s="3629"/>
      <c r="AF1078" s="3629"/>
      <c r="AG1078" s="3629"/>
      <c r="AH1078" s="3630" t="s">
        <v>5048</v>
      </c>
      <c r="AI1078" s="3630"/>
      <c r="AJ1078" s="3630"/>
      <c r="AK1078" s="2581"/>
    </row>
    <row r="1079" spans="2:37" s="2412" customFormat="1" ht="15" customHeight="1" thickBot="1" x14ac:dyDescent="0.25">
      <c r="B1079" s="3628"/>
      <c r="C1079" s="3628"/>
      <c r="D1079" s="3628"/>
      <c r="E1079" s="3628"/>
      <c r="F1079" s="3628" t="s">
        <v>5065</v>
      </c>
      <c r="G1079" s="3628" t="s">
        <v>5066</v>
      </c>
      <c r="H1079" s="3627" t="s">
        <v>5067</v>
      </c>
      <c r="I1079" s="3631" t="s">
        <v>5068</v>
      </c>
      <c r="J1079" s="3631" t="s">
        <v>5069</v>
      </c>
      <c r="K1079" s="3632" t="s">
        <v>5070</v>
      </c>
      <c r="L1079" s="3632" t="s">
        <v>5071</v>
      </c>
      <c r="M1079" s="3631" t="s">
        <v>5072</v>
      </c>
      <c r="N1079" s="3631"/>
      <c r="O1079" s="3632" t="s">
        <v>5073</v>
      </c>
      <c r="P1079" s="3632" t="s">
        <v>5074</v>
      </c>
      <c r="Q1079" s="3632" t="s">
        <v>5075</v>
      </c>
      <c r="R1079" s="3632" t="s">
        <v>5076</v>
      </c>
      <c r="S1079" s="3627" t="s">
        <v>5077</v>
      </c>
      <c r="T1079" s="3627" t="s">
        <v>5078</v>
      </c>
      <c r="U1079" s="3627" t="s">
        <v>5079</v>
      </c>
      <c r="V1079" s="3627" t="s">
        <v>5080</v>
      </c>
      <c r="W1079" s="3627" t="s">
        <v>5081</v>
      </c>
      <c r="X1079" s="3627" t="s">
        <v>5082</v>
      </c>
      <c r="Y1079" s="3627" t="s">
        <v>5083</v>
      </c>
      <c r="Z1079" s="3627" t="s">
        <v>5084</v>
      </c>
      <c r="AA1079" s="3627" t="s">
        <v>5085</v>
      </c>
      <c r="AB1079" s="3631" t="s">
        <v>5086</v>
      </c>
      <c r="AC1079" s="3631" t="s">
        <v>5087</v>
      </c>
      <c r="AD1079" s="3627" t="s">
        <v>5088</v>
      </c>
      <c r="AE1079" s="3627" t="s">
        <v>5089</v>
      </c>
      <c r="AF1079" s="3627" t="s">
        <v>5090</v>
      </c>
      <c r="AG1079" s="3627" t="s">
        <v>5091</v>
      </c>
      <c r="AH1079" s="3627" t="s">
        <v>1162</v>
      </c>
      <c r="AI1079" s="3627" t="s">
        <v>5049</v>
      </c>
      <c r="AJ1079" s="3627" t="s">
        <v>5050</v>
      </c>
      <c r="AK1079" s="2581"/>
    </row>
    <row r="1080" spans="2:37" s="2412" customFormat="1" ht="15" customHeight="1" thickBot="1" x14ac:dyDescent="0.25">
      <c r="B1080" s="3628"/>
      <c r="C1080" s="3628"/>
      <c r="D1080" s="3628"/>
      <c r="E1080" s="3628"/>
      <c r="F1080" s="3628"/>
      <c r="G1080" s="3628"/>
      <c r="H1080" s="3628"/>
      <c r="I1080" s="3632"/>
      <c r="J1080" s="3632"/>
      <c r="K1080" s="3632"/>
      <c r="L1080" s="3632"/>
      <c r="M1080" s="2667" t="s">
        <v>5092</v>
      </c>
      <c r="N1080" s="2666" t="s">
        <v>2809</v>
      </c>
      <c r="O1080" s="3632"/>
      <c r="P1080" s="3632"/>
      <c r="Q1080" s="3632"/>
      <c r="R1080" s="3632"/>
      <c r="S1080" s="3628"/>
      <c r="T1080" s="3628"/>
      <c r="U1080" s="3628"/>
      <c r="V1080" s="3628"/>
      <c r="W1080" s="3628"/>
      <c r="X1080" s="3628"/>
      <c r="Y1080" s="3628"/>
      <c r="Z1080" s="3628"/>
      <c r="AA1080" s="3628"/>
      <c r="AB1080" s="3632"/>
      <c r="AC1080" s="3632"/>
      <c r="AD1080" s="3628"/>
      <c r="AE1080" s="3628"/>
      <c r="AF1080" s="3628"/>
      <c r="AG1080" s="3628"/>
      <c r="AH1080" s="3628"/>
      <c r="AI1080" s="3628"/>
      <c r="AJ1080" s="3628"/>
      <c r="AK1080" s="2581"/>
    </row>
    <row r="1081" spans="2:37" s="2412" customFormat="1" ht="15" customHeight="1" x14ac:dyDescent="0.2">
      <c r="B1081" s="4580" t="s">
        <v>5207</v>
      </c>
      <c r="C1081" s="4581"/>
      <c r="D1081" s="2587" t="s">
        <v>5208</v>
      </c>
      <c r="E1081" s="2588">
        <v>12</v>
      </c>
      <c r="F1081" s="2588">
        <v>12</v>
      </c>
      <c r="G1081" s="2697"/>
      <c r="H1081" s="2707"/>
      <c r="I1081" s="2707">
        <v>60</v>
      </c>
      <c r="J1081" s="2707"/>
      <c r="K1081" s="2697">
        <v>0.15</v>
      </c>
      <c r="L1081" s="2697">
        <v>0.15</v>
      </c>
      <c r="M1081" s="2587"/>
      <c r="N1081" s="2708"/>
      <c r="O1081" s="2697">
        <v>0.15</v>
      </c>
      <c r="P1081" s="2697">
        <v>0.15</v>
      </c>
      <c r="Q1081" s="2697">
        <v>0.15</v>
      </c>
      <c r="R1081" s="2697">
        <v>0.15</v>
      </c>
      <c r="S1081" s="2709"/>
      <c r="T1081" s="2697"/>
      <c r="U1081" s="2589"/>
      <c r="V1081" s="2589"/>
      <c r="W1081" s="2697"/>
      <c r="X1081" s="2697">
        <v>0.06</v>
      </c>
      <c r="Y1081" s="2589"/>
      <c r="Z1081" s="2589"/>
      <c r="AA1081" s="2589">
        <v>40</v>
      </c>
      <c r="AB1081" s="2697"/>
      <c r="AC1081" s="2697">
        <v>0.06</v>
      </c>
      <c r="AD1081" s="2588"/>
      <c r="AE1081" s="2602"/>
      <c r="AF1081" s="2603"/>
      <c r="AG1081" s="2697">
        <v>0.1</v>
      </c>
      <c r="AH1081" s="2725"/>
      <c r="AI1081" s="2725"/>
      <c r="AJ1081" s="2711"/>
      <c r="AK1081" s="2581"/>
    </row>
    <row r="1082" spans="2:37" s="2412" customFormat="1" ht="15" customHeight="1" x14ac:dyDescent="0.2">
      <c r="B1082" s="3764" t="s">
        <v>5209</v>
      </c>
      <c r="C1082" s="3765"/>
      <c r="D1082" s="2564" t="s">
        <v>5210</v>
      </c>
      <c r="E1082" s="2565">
        <v>15</v>
      </c>
      <c r="F1082" s="2565">
        <v>15</v>
      </c>
      <c r="G1082" s="2566"/>
      <c r="H1082" s="2712"/>
      <c r="I1082" s="2712">
        <v>75</v>
      </c>
      <c r="J1082" s="2712"/>
      <c r="K1082" s="2566">
        <v>0.15</v>
      </c>
      <c r="L1082" s="2566">
        <v>0.15</v>
      </c>
      <c r="M1082" s="2564"/>
      <c r="N1082" s="2713"/>
      <c r="O1082" s="2566">
        <v>0.15</v>
      </c>
      <c r="P1082" s="2566">
        <v>0.15</v>
      </c>
      <c r="Q1082" s="2566">
        <v>0.15</v>
      </c>
      <c r="R1082" s="2566">
        <v>0.15</v>
      </c>
      <c r="S1082" s="2621"/>
      <c r="T1082" s="2566"/>
      <c r="U1082" s="2714"/>
      <c r="V1082" s="2714"/>
      <c r="W1082" s="2566"/>
      <c r="X1082" s="2566">
        <v>0.06</v>
      </c>
      <c r="Y1082" s="2714"/>
      <c r="Z1082" s="2714"/>
      <c r="AA1082" s="2714">
        <v>40</v>
      </c>
      <c r="AB1082" s="2566"/>
      <c r="AC1082" s="2566">
        <v>0.06</v>
      </c>
      <c r="AD1082" s="2565"/>
      <c r="AE1082" s="2591"/>
      <c r="AF1082" s="2592"/>
      <c r="AG1082" s="2566">
        <v>0.1</v>
      </c>
      <c r="AH1082" s="2726"/>
      <c r="AI1082" s="2726"/>
      <c r="AJ1082" s="2716"/>
      <c r="AK1082" s="2581"/>
    </row>
    <row r="1083" spans="2:37" s="2412" customFormat="1" ht="15" customHeight="1" x14ac:dyDescent="0.2">
      <c r="B1083" s="3764" t="s">
        <v>5211</v>
      </c>
      <c r="C1083" s="3765"/>
      <c r="D1083" s="2564" t="s">
        <v>5212</v>
      </c>
      <c r="E1083" s="2565">
        <v>20</v>
      </c>
      <c r="F1083" s="2565">
        <v>20</v>
      </c>
      <c r="G1083" s="2566"/>
      <c r="H1083" s="2712"/>
      <c r="I1083" s="2712">
        <v>115</v>
      </c>
      <c r="J1083" s="2712"/>
      <c r="K1083" s="2566">
        <v>0.15</v>
      </c>
      <c r="L1083" s="2566">
        <v>0.15</v>
      </c>
      <c r="M1083" s="2564"/>
      <c r="N1083" s="2713"/>
      <c r="O1083" s="2566">
        <v>0.15</v>
      </c>
      <c r="P1083" s="2566">
        <v>0.15</v>
      </c>
      <c r="Q1083" s="2566">
        <v>0.15</v>
      </c>
      <c r="R1083" s="2566">
        <v>0.15</v>
      </c>
      <c r="S1083" s="2621"/>
      <c r="T1083" s="2566"/>
      <c r="U1083" s="2714"/>
      <c r="V1083" s="2714"/>
      <c r="W1083" s="2566"/>
      <c r="X1083" s="2566">
        <v>0.06</v>
      </c>
      <c r="Y1083" s="2714"/>
      <c r="Z1083" s="2714"/>
      <c r="AA1083" s="2714">
        <v>40</v>
      </c>
      <c r="AB1083" s="2566"/>
      <c r="AC1083" s="2566">
        <v>0.06</v>
      </c>
      <c r="AD1083" s="2565"/>
      <c r="AE1083" s="2591"/>
      <c r="AF1083" s="2592"/>
      <c r="AG1083" s="2566">
        <v>0.1</v>
      </c>
      <c r="AH1083" s="2726"/>
      <c r="AI1083" s="2726"/>
      <c r="AJ1083" s="2716"/>
      <c r="AK1083" s="2581"/>
    </row>
    <row r="1084" spans="2:37" s="2412" customFormat="1" ht="15" customHeight="1" x14ac:dyDescent="0.2">
      <c r="B1084" s="3764" t="s">
        <v>5213</v>
      </c>
      <c r="C1084" s="3765"/>
      <c r="D1084" s="2564" t="s">
        <v>5214</v>
      </c>
      <c r="E1084" s="2565">
        <v>22</v>
      </c>
      <c r="F1084" s="2565">
        <v>10</v>
      </c>
      <c r="G1084" s="2566"/>
      <c r="H1084" s="2712"/>
      <c r="I1084" s="2712">
        <v>40</v>
      </c>
      <c r="J1084" s="2712"/>
      <c r="K1084" s="2566">
        <v>0.15</v>
      </c>
      <c r="L1084" s="2566">
        <v>0.15</v>
      </c>
      <c r="M1084" s="2564"/>
      <c r="N1084" s="2713"/>
      <c r="O1084" s="2566">
        <v>0.15</v>
      </c>
      <c r="P1084" s="2566">
        <v>0.15</v>
      </c>
      <c r="Q1084" s="2566">
        <v>0.15</v>
      </c>
      <c r="R1084" s="2566">
        <v>0.15</v>
      </c>
      <c r="S1084" s="2621">
        <v>2</v>
      </c>
      <c r="T1084" s="2566"/>
      <c r="U1084" s="2714"/>
      <c r="V1084" s="2714"/>
      <c r="W1084" s="2566"/>
      <c r="X1084" s="2566">
        <v>0.06</v>
      </c>
      <c r="Y1084" s="2714"/>
      <c r="Z1084" s="2714">
        <v>200</v>
      </c>
      <c r="AA1084" s="2714"/>
      <c r="AB1084" s="2566"/>
      <c r="AC1084" s="2566">
        <v>0.06</v>
      </c>
      <c r="AD1084" s="2565">
        <v>9.99</v>
      </c>
      <c r="AE1084" s="2591">
        <v>300</v>
      </c>
      <c r="AF1084" s="2592"/>
      <c r="AG1084" s="2566">
        <v>0.1</v>
      </c>
      <c r="AH1084" s="2726"/>
      <c r="AI1084" s="2726"/>
      <c r="AJ1084" s="2716"/>
      <c r="AK1084" s="2581"/>
    </row>
    <row r="1085" spans="2:37" s="2412" customFormat="1" ht="15" customHeight="1" x14ac:dyDescent="0.2">
      <c r="B1085" s="2582"/>
      <c r="C1085" s="2575"/>
      <c r="D1085" s="2575"/>
      <c r="E1085" s="2575"/>
      <c r="F1085" s="2575"/>
      <c r="G1085" s="2575"/>
      <c r="H1085" s="2575"/>
      <c r="I1085" s="2576"/>
      <c r="J1085" s="2576"/>
      <c r="K1085" s="2576"/>
      <c r="L1085" s="2576"/>
      <c r="M1085" s="2575"/>
      <c r="N1085" s="2576"/>
      <c r="O1085" s="2576"/>
      <c r="P1085" s="2576"/>
      <c r="Q1085" s="2576"/>
      <c r="R1085" s="2576"/>
      <c r="S1085" s="2575"/>
      <c r="T1085" s="2574"/>
      <c r="U1085" s="2574"/>
      <c r="V1085" s="2574"/>
      <c r="W1085" s="2574"/>
      <c r="X1085" s="2574"/>
      <c r="Y1085" s="2574"/>
      <c r="Z1085" s="2574"/>
      <c r="AA1085" s="2574"/>
      <c r="AB1085" s="2574"/>
      <c r="AC1085" s="2574"/>
      <c r="AD1085" s="2574"/>
      <c r="AE1085" s="2574"/>
      <c r="AF1085" s="2574"/>
      <c r="AG1085" s="2574"/>
      <c r="AH1085" s="2574"/>
      <c r="AI1085" s="2574"/>
      <c r="AJ1085" s="2577"/>
      <c r="AK1085" s="2581"/>
    </row>
    <row r="1086" spans="2:37" s="2412" customFormat="1" ht="15" customHeight="1" x14ac:dyDescent="0.2">
      <c r="B1086" s="3641" t="s">
        <v>5051</v>
      </c>
      <c r="C1086" s="3642"/>
      <c r="D1086" s="3640" t="s">
        <v>5192</v>
      </c>
      <c r="E1086" s="3640"/>
      <c r="F1086" s="3640"/>
      <c r="G1086" s="3640"/>
      <c r="H1086" s="2578"/>
      <c r="I1086" s="2578"/>
      <c r="J1086" s="2578"/>
      <c r="K1086" s="2578"/>
      <c r="L1086" s="2578"/>
      <c r="M1086" s="2578"/>
      <c r="N1086" s="2578"/>
      <c r="O1086" s="2578"/>
      <c r="P1086" s="2578"/>
      <c r="Q1086" s="2578"/>
      <c r="R1086" s="2578"/>
      <c r="S1086" s="2578"/>
      <c r="T1086" s="2574"/>
      <c r="U1086" s="2574"/>
      <c r="V1086" s="2574"/>
      <c r="W1086" s="2574"/>
      <c r="X1086" s="2574"/>
      <c r="Y1086" s="2574"/>
      <c r="Z1086" s="2574"/>
      <c r="AA1086" s="2574"/>
      <c r="AB1086" s="2574"/>
      <c r="AC1086" s="2574"/>
      <c r="AD1086" s="2574"/>
      <c r="AE1086" s="2574"/>
      <c r="AF1086" s="2574"/>
      <c r="AG1086" s="2574"/>
      <c r="AH1086" s="2574"/>
      <c r="AI1086" s="2574"/>
      <c r="AJ1086" s="2577"/>
      <c r="AK1086" s="2581"/>
    </row>
    <row r="1087" spans="2:37" s="2412" customFormat="1" ht="15" customHeight="1" x14ac:dyDescent="0.2">
      <c r="B1087" s="3641" t="s">
        <v>5052</v>
      </c>
      <c r="C1087" s="3642"/>
      <c r="D1087" s="3770" t="s">
        <v>5147</v>
      </c>
      <c r="E1087" s="3770"/>
      <c r="F1087" s="3770"/>
      <c r="G1087" s="3770"/>
      <c r="H1087" s="2578"/>
      <c r="I1087" s="2578"/>
      <c r="J1087" s="2578"/>
      <c r="K1087" s="2578"/>
      <c r="L1087" s="2578"/>
      <c r="M1087" s="2578"/>
      <c r="N1087" s="2578"/>
      <c r="O1087" s="2578"/>
      <c r="P1087" s="2578"/>
      <c r="Q1087" s="2578"/>
      <c r="R1087" s="2578"/>
      <c r="S1087" s="2578"/>
      <c r="T1087" s="2574"/>
      <c r="U1087" s="2574"/>
      <c r="V1087" s="2574"/>
      <c r="W1087" s="2574"/>
      <c r="X1087" s="2574"/>
      <c r="Y1087" s="2574"/>
      <c r="Z1087" s="2574"/>
      <c r="AA1087" s="2574"/>
      <c r="AB1087" s="2574"/>
      <c r="AC1087" s="2574"/>
      <c r="AD1087" s="2574"/>
      <c r="AE1087" s="2574"/>
      <c r="AF1087" s="2574"/>
      <c r="AG1087" s="2574"/>
      <c r="AH1087" s="2574"/>
      <c r="AI1087" s="2574"/>
      <c r="AJ1087" s="2577"/>
      <c r="AK1087" s="2581"/>
    </row>
    <row r="1088" spans="2:37" s="2412" customFormat="1" ht="15" customHeight="1" thickBot="1" x14ac:dyDescent="0.25">
      <c r="B1088" s="3645"/>
      <c r="C1088" s="3646"/>
      <c r="D1088" s="3647"/>
      <c r="E1088" s="3647"/>
      <c r="F1088" s="3647"/>
      <c r="G1088" s="3647"/>
      <c r="H1088" s="2583"/>
      <c r="I1088" s="2583"/>
      <c r="J1088" s="2583"/>
      <c r="K1088" s="2583"/>
      <c r="L1088" s="2583"/>
      <c r="M1088" s="2583"/>
      <c r="N1088" s="2583"/>
      <c r="O1088" s="2583"/>
      <c r="P1088" s="2583"/>
      <c r="Q1088" s="2583"/>
      <c r="R1088" s="2583"/>
      <c r="S1088" s="2583"/>
      <c r="T1088" s="2584"/>
      <c r="U1088" s="2584"/>
      <c r="V1088" s="2584"/>
      <c r="W1088" s="2584"/>
      <c r="X1088" s="2584"/>
      <c r="Y1088" s="2584"/>
      <c r="Z1088" s="2584"/>
      <c r="AA1088" s="2584"/>
      <c r="AB1088" s="2584"/>
      <c r="AC1088" s="2584"/>
      <c r="AD1088" s="2584"/>
      <c r="AE1088" s="2584"/>
      <c r="AF1088" s="2584"/>
      <c r="AG1088" s="2584"/>
      <c r="AH1088" s="2584"/>
      <c r="AI1088" s="2584"/>
      <c r="AJ1088" s="2585"/>
      <c r="AK1088" s="2586"/>
    </row>
    <row r="1089" spans="2:37" s="2412" customFormat="1" ht="15" customHeight="1" x14ac:dyDescent="0.3">
      <c r="B1089" s="2677" t="str">
        <f>+B1069</f>
        <v>.</v>
      </c>
      <c r="C1089" s="2678"/>
      <c r="D1089" s="2678"/>
      <c r="E1089" s="534"/>
      <c r="F1089" s="534"/>
      <c r="G1089" s="534"/>
      <c r="H1089" s="534"/>
      <c r="I1089" s="2676"/>
      <c r="J1089" s="2676"/>
      <c r="K1089" s="2676"/>
      <c r="L1089" s="2676"/>
      <c r="M1089" s="2676"/>
      <c r="N1089" s="2676"/>
      <c r="O1089" s="2676"/>
      <c r="P1089" s="2676"/>
    </row>
    <row r="1090" spans="2:37" s="2412" customFormat="1" ht="15" customHeight="1" thickBot="1" x14ac:dyDescent="0.35">
      <c r="C1090" s="2678"/>
      <c r="D1090" s="2678"/>
      <c r="E1090" s="534"/>
      <c r="F1090" s="534"/>
      <c r="G1090" s="534"/>
      <c r="H1090" s="534"/>
      <c r="I1090" s="2676"/>
      <c r="J1090" s="2676"/>
      <c r="K1090" s="2676"/>
      <c r="L1090" s="2676"/>
      <c r="M1090" s="2676"/>
      <c r="N1090" s="2676"/>
      <c r="O1090" s="2676"/>
      <c r="P1090" s="2676"/>
    </row>
    <row r="1091" spans="2:37" s="2412" customFormat="1" ht="15" customHeight="1" x14ac:dyDescent="0.2">
      <c r="B1091" s="3616" t="s">
        <v>5060</v>
      </c>
      <c r="C1091" s="3617"/>
      <c r="D1091" s="3617"/>
      <c r="E1091" s="3617"/>
      <c r="F1091" s="3617"/>
      <c r="G1091" s="3617"/>
      <c r="H1091" s="3617"/>
      <c r="I1091" s="3617"/>
      <c r="J1091" s="3617"/>
      <c r="K1091" s="3617"/>
      <c r="L1091" s="3617"/>
      <c r="M1091" s="3617"/>
      <c r="N1091" s="3617"/>
      <c r="O1091" s="3617"/>
      <c r="P1091" s="3617"/>
      <c r="Q1091" s="3617"/>
      <c r="R1091" s="3617"/>
      <c r="S1091" s="3617"/>
      <c r="T1091" s="3617"/>
      <c r="U1091" s="3617"/>
      <c r="V1091" s="3617"/>
      <c r="W1091" s="3617"/>
      <c r="X1091" s="3617"/>
      <c r="Y1091" s="3617"/>
      <c r="Z1091" s="3617"/>
      <c r="AA1091" s="3617"/>
      <c r="AB1091" s="3617"/>
      <c r="AC1091" s="3617"/>
      <c r="AD1091" s="3617"/>
      <c r="AE1091" s="3617"/>
      <c r="AF1091" s="3617"/>
      <c r="AG1091" s="3617"/>
      <c r="AH1091" s="3617"/>
      <c r="AI1091" s="3617"/>
      <c r="AJ1091" s="3617"/>
      <c r="AK1091" s="3618"/>
    </row>
    <row r="1092" spans="2:37" s="2412" customFormat="1" ht="15" customHeight="1" x14ac:dyDescent="0.2">
      <c r="B1092" s="2579"/>
      <c r="C1092" s="2670"/>
      <c r="D1092" s="2670"/>
      <c r="E1092" s="2670"/>
      <c r="F1092" s="2670"/>
      <c r="G1092" s="2580"/>
      <c r="H1092" s="2580"/>
      <c r="I1092" s="2580"/>
      <c r="J1092" s="2580"/>
      <c r="K1092" s="2580"/>
      <c r="L1092" s="2580"/>
      <c r="M1092" s="2580"/>
      <c r="N1092" s="2580"/>
      <c r="O1092" s="2580"/>
      <c r="P1092" s="2580"/>
      <c r="Q1092" s="2580"/>
      <c r="R1092" s="2580"/>
      <c r="S1092" s="2580"/>
      <c r="T1092" s="2580"/>
      <c r="U1092" s="2580"/>
      <c r="V1092" s="2580"/>
      <c r="W1092" s="2580"/>
      <c r="X1092" s="2580"/>
      <c r="Y1092" s="2580"/>
      <c r="Z1092" s="2580"/>
      <c r="AA1092" s="2580"/>
      <c r="AB1092" s="2580"/>
      <c r="AC1092" s="2580"/>
      <c r="AD1092" s="2580"/>
      <c r="AE1092" s="2580"/>
      <c r="AF1092" s="2580"/>
      <c r="AG1092" s="2580"/>
      <c r="AH1092" s="2580"/>
      <c r="AI1092" s="2580"/>
      <c r="AJ1092" s="2580"/>
      <c r="AK1092" s="2581"/>
    </row>
    <row r="1093" spans="2:37" s="2412" customFormat="1" ht="15" customHeight="1" x14ac:dyDescent="0.2">
      <c r="B1093" s="2579" t="s">
        <v>5047</v>
      </c>
      <c r="C1093" s="2670"/>
      <c r="D1093" s="3720" t="s">
        <v>5194</v>
      </c>
      <c r="E1093" s="3720"/>
      <c r="F1093" s="3720"/>
      <c r="G1093" s="2580"/>
      <c r="H1093" s="2580"/>
      <c r="I1093" s="2580"/>
      <c r="J1093" s="2580"/>
      <c r="K1093" s="2580"/>
      <c r="L1093" s="2580"/>
      <c r="M1093" s="2580"/>
      <c r="N1093" s="2580"/>
      <c r="O1093" s="2580"/>
      <c r="P1093" s="2580"/>
      <c r="Q1093" s="2580"/>
      <c r="R1093" s="2580"/>
      <c r="S1093" s="2580"/>
      <c r="T1093" s="2580"/>
      <c r="U1093" s="2580"/>
      <c r="V1093" s="2580"/>
      <c r="W1093" s="2580"/>
      <c r="X1093" s="2580"/>
      <c r="Y1093" s="2580"/>
      <c r="Z1093" s="2580"/>
      <c r="AA1093" s="2580"/>
      <c r="AB1093" s="2580"/>
      <c r="AC1093" s="2580"/>
      <c r="AD1093" s="2580"/>
      <c r="AE1093" s="2580"/>
      <c r="AF1093" s="2580"/>
      <c r="AG1093" s="2580"/>
      <c r="AH1093" s="2580"/>
      <c r="AI1093" s="2580"/>
      <c r="AJ1093" s="2580"/>
      <c r="AK1093" s="2581"/>
    </row>
    <row r="1094" spans="2:37" s="2412" customFormat="1" ht="15" customHeight="1" thickBot="1" x14ac:dyDescent="0.25">
      <c r="B1094" s="3620" t="s">
        <v>5061</v>
      </c>
      <c r="C1094" s="3621"/>
      <c r="D1094" s="2672">
        <v>41428</v>
      </c>
      <c r="E1094" s="2673"/>
      <c r="F1094" s="2673"/>
      <c r="G1094" s="2580"/>
      <c r="H1094" s="2580"/>
      <c r="I1094" s="2580"/>
      <c r="J1094" s="2580"/>
      <c r="K1094" s="2580"/>
      <c r="L1094" s="2580"/>
      <c r="M1094" s="2580"/>
      <c r="N1094" s="2580"/>
      <c r="O1094" s="2580"/>
      <c r="P1094" s="2580"/>
      <c r="Q1094" s="2580"/>
      <c r="R1094" s="2580"/>
      <c r="S1094" s="2580"/>
      <c r="T1094" s="2580"/>
      <c r="U1094" s="2580"/>
      <c r="V1094" s="2580"/>
      <c r="W1094" s="2580"/>
      <c r="X1094" s="2580"/>
      <c r="Y1094" s="2580"/>
      <c r="Z1094" s="2580"/>
      <c r="AA1094" s="2580"/>
      <c r="AB1094" s="2580"/>
      <c r="AC1094" s="2580"/>
      <c r="AD1094" s="2580"/>
      <c r="AE1094" s="2580"/>
      <c r="AF1094" s="2580"/>
      <c r="AG1094" s="2580"/>
      <c r="AH1094" s="2580"/>
      <c r="AI1094" s="2580"/>
      <c r="AJ1094" s="2580"/>
      <c r="AK1094" s="2581"/>
    </row>
    <row r="1095" spans="2:37" s="2412" customFormat="1" ht="78.75" customHeight="1" thickBot="1" x14ac:dyDescent="0.25">
      <c r="B1095" s="3620" t="s">
        <v>5062</v>
      </c>
      <c r="C1095" s="3621"/>
      <c r="D1095" s="3721" t="s">
        <v>5195</v>
      </c>
      <c r="E1095" s="3722"/>
      <c r="F1095" s="3722"/>
      <c r="G1095" s="3722"/>
      <c r="H1095" s="3722"/>
      <c r="I1095" s="3722"/>
      <c r="J1095" s="3722"/>
      <c r="K1095" s="3722"/>
      <c r="L1095" s="3722"/>
      <c r="M1095" s="3722"/>
      <c r="N1095" s="3722"/>
      <c r="O1095" s="3722"/>
      <c r="P1095" s="3722"/>
      <c r="Q1095" s="3723"/>
      <c r="R1095" s="2580"/>
      <c r="S1095" s="2580"/>
      <c r="T1095" s="2580"/>
      <c r="U1095" s="2580"/>
      <c r="V1095" s="2580"/>
      <c r="W1095" s="2580"/>
      <c r="X1095" s="2580"/>
      <c r="Y1095" s="2580"/>
      <c r="Z1095" s="2580"/>
      <c r="AA1095" s="2580"/>
      <c r="AB1095" s="2580"/>
      <c r="AC1095" s="2580"/>
      <c r="AD1095" s="2580"/>
      <c r="AE1095" s="2580"/>
      <c r="AF1095" s="2580"/>
      <c r="AG1095" s="2580"/>
      <c r="AH1095" s="2580"/>
      <c r="AI1095" s="2580"/>
      <c r="AJ1095" s="2580"/>
      <c r="AK1095" s="2581"/>
    </row>
    <row r="1096" spans="2:37" s="2412" customFormat="1" ht="15" customHeight="1" thickBot="1" x14ac:dyDescent="0.25">
      <c r="B1096" s="3635"/>
      <c r="C1096" s="3626"/>
      <c r="D1096" s="3626"/>
      <c r="E1096" s="3626"/>
      <c r="F1096" s="3626"/>
      <c r="G1096" s="3626"/>
      <c r="H1096" s="3626"/>
      <c r="I1096" s="3626"/>
      <c r="J1096" s="3626"/>
      <c r="K1096" s="3626"/>
      <c r="L1096" s="3626"/>
      <c r="M1096" s="3626"/>
      <c r="N1096" s="3626"/>
      <c r="O1096" s="3626"/>
      <c r="P1096" s="3626"/>
      <c r="Q1096" s="3626"/>
      <c r="R1096" s="2580"/>
      <c r="S1096" s="2580"/>
      <c r="T1096" s="2580"/>
      <c r="U1096" s="2580"/>
      <c r="V1096" s="2580"/>
      <c r="W1096" s="2580"/>
      <c r="X1096" s="2580"/>
      <c r="Y1096" s="2580"/>
      <c r="Z1096" s="2580"/>
      <c r="AA1096" s="2580"/>
      <c r="AB1096" s="2580"/>
      <c r="AC1096" s="2580"/>
      <c r="AD1096" s="2580"/>
      <c r="AE1096" s="2580"/>
      <c r="AF1096" s="2580"/>
      <c r="AG1096" s="2580"/>
      <c r="AH1096" s="2580"/>
      <c r="AI1096" s="2580"/>
      <c r="AJ1096" s="2580"/>
      <c r="AK1096" s="2581"/>
    </row>
    <row r="1097" spans="2:37" s="2412" customFormat="1" ht="15" customHeight="1" thickBot="1" x14ac:dyDescent="0.25">
      <c r="B1097" s="2669"/>
      <c r="C1097" s="2670"/>
      <c r="D1097" s="2670"/>
      <c r="E1097" s="2670"/>
      <c r="F1097" s="2674"/>
      <c r="G1097" s="2674"/>
      <c r="H1097" s="2674"/>
      <c r="I1097" s="2674"/>
      <c r="J1097" s="2674"/>
      <c r="K1097" s="2674"/>
      <c r="L1097" s="2674"/>
      <c r="M1097" s="2674"/>
      <c r="N1097" s="2674"/>
      <c r="O1097" s="2674"/>
      <c r="P1097" s="2674"/>
      <c r="Q1097" s="2674"/>
      <c r="R1097" s="2580"/>
      <c r="S1097" s="2580"/>
      <c r="T1097" s="2580"/>
      <c r="U1097" s="2580"/>
      <c r="V1097" s="2580"/>
      <c r="W1097" s="2580"/>
      <c r="X1097" s="2580"/>
      <c r="Y1097" s="2580"/>
      <c r="Z1097" s="2580"/>
      <c r="AA1097" s="2580"/>
      <c r="AB1097" s="2580"/>
      <c r="AC1097" s="2580"/>
      <c r="AD1097" s="2580"/>
      <c r="AE1097" s="2580"/>
      <c r="AF1097" s="2580"/>
      <c r="AG1097" s="2580"/>
      <c r="AH1097" s="2580"/>
      <c r="AI1097" s="2580"/>
      <c r="AJ1097" s="2580"/>
      <c r="AK1097" s="2581"/>
    </row>
    <row r="1098" spans="2:37" s="2412" customFormat="1" ht="15" customHeight="1" thickBot="1" x14ac:dyDescent="0.25">
      <c r="B1098" s="3627" t="s">
        <v>5063</v>
      </c>
      <c r="C1098" s="3627"/>
      <c r="D1098" s="3627" t="s">
        <v>5053</v>
      </c>
      <c r="E1098" s="3627" t="s">
        <v>5064</v>
      </c>
      <c r="F1098" s="3629" t="s">
        <v>224</v>
      </c>
      <c r="G1098" s="3629"/>
      <c r="H1098" s="3629"/>
      <c r="I1098" s="3629"/>
      <c r="J1098" s="3629"/>
      <c r="K1098" s="3629"/>
      <c r="L1098" s="3629"/>
      <c r="M1098" s="3629"/>
      <c r="N1098" s="3629"/>
      <c r="O1098" s="3629"/>
      <c r="P1098" s="3629"/>
      <c r="Q1098" s="3629"/>
      <c r="R1098" s="3629"/>
      <c r="S1098" s="3629" t="s">
        <v>340</v>
      </c>
      <c r="T1098" s="3629"/>
      <c r="U1098" s="3629"/>
      <c r="V1098" s="3629"/>
      <c r="W1098" s="3629"/>
      <c r="X1098" s="3629"/>
      <c r="Y1098" s="3629"/>
      <c r="Z1098" s="3629"/>
      <c r="AA1098" s="3629"/>
      <c r="AB1098" s="3629"/>
      <c r="AC1098" s="3629"/>
      <c r="AD1098" s="3629" t="s">
        <v>225</v>
      </c>
      <c r="AE1098" s="3629"/>
      <c r="AF1098" s="3629"/>
      <c r="AG1098" s="3629"/>
      <c r="AH1098" s="3630" t="s">
        <v>5048</v>
      </c>
      <c r="AI1098" s="3630"/>
      <c r="AJ1098" s="3630"/>
      <c r="AK1098" s="2581"/>
    </row>
    <row r="1099" spans="2:37" s="2412" customFormat="1" ht="25.5" customHeight="1" thickBot="1" x14ac:dyDescent="0.25">
      <c r="B1099" s="3628"/>
      <c r="C1099" s="3628"/>
      <c r="D1099" s="3628"/>
      <c r="E1099" s="3628"/>
      <c r="F1099" s="3628" t="s">
        <v>5065</v>
      </c>
      <c r="G1099" s="3628" t="s">
        <v>5066</v>
      </c>
      <c r="H1099" s="3627" t="s">
        <v>5067</v>
      </c>
      <c r="I1099" s="3631" t="s">
        <v>5068</v>
      </c>
      <c r="J1099" s="3631" t="s">
        <v>5069</v>
      </c>
      <c r="K1099" s="3632" t="s">
        <v>5070</v>
      </c>
      <c r="L1099" s="3632" t="s">
        <v>5071</v>
      </c>
      <c r="M1099" s="3631" t="s">
        <v>5072</v>
      </c>
      <c r="N1099" s="3631"/>
      <c r="O1099" s="3632" t="s">
        <v>5073</v>
      </c>
      <c r="P1099" s="3632" t="s">
        <v>5074</v>
      </c>
      <c r="Q1099" s="3632" t="s">
        <v>5075</v>
      </c>
      <c r="R1099" s="3632" t="s">
        <v>5076</v>
      </c>
      <c r="S1099" s="3627" t="s">
        <v>5077</v>
      </c>
      <c r="T1099" s="3627" t="s">
        <v>5078</v>
      </c>
      <c r="U1099" s="3627" t="s">
        <v>5079</v>
      </c>
      <c r="V1099" s="3627" t="s">
        <v>5080</v>
      </c>
      <c r="W1099" s="3627" t="s">
        <v>5081</v>
      </c>
      <c r="X1099" s="3627" t="s">
        <v>5082</v>
      </c>
      <c r="Y1099" s="3627" t="s">
        <v>5083</v>
      </c>
      <c r="Z1099" s="3627" t="s">
        <v>5084</v>
      </c>
      <c r="AA1099" s="3627" t="s">
        <v>5085</v>
      </c>
      <c r="AB1099" s="3631" t="s">
        <v>5086</v>
      </c>
      <c r="AC1099" s="3631" t="s">
        <v>5087</v>
      </c>
      <c r="AD1099" s="3627" t="s">
        <v>5088</v>
      </c>
      <c r="AE1099" s="3627" t="s">
        <v>5089</v>
      </c>
      <c r="AF1099" s="3627" t="s">
        <v>5090</v>
      </c>
      <c r="AG1099" s="3627" t="s">
        <v>5091</v>
      </c>
      <c r="AH1099" s="3627" t="s">
        <v>1162</v>
      </c>
      <c r="AI1099" s="3627" t="s">
        <v>5049</v>
      </c>
      <c r="AJ1099" s="3627" t="s">
        <v>5050</v>
      </c>
      <c r="AK1099" s="2581"/>
    </row>
    <row r="1100" spans="2:37" s="2412" customFormat="1" ht="34.5" customHeight="1" thickBot="1" x14ac:dyDescent="0.25">
      <c r="B1100" s="3628"/>
      <c r="C1100" s="3628"/>
      <c r="D1100" s="3628"/>
      <c r="E1100" s="3628"/>
      <c r="F1100" s="3628"/>
      <c r="G1100" s="3628"/>
      <c r="H1100" s="3628"/>
      <c r="I1100" s="3632"/>
      <c r="J1100" s="3632"/>
      <c r="K1100" s="3632"/>
      <c r="L1100" s="3632"/>
      <c r="M1100" s="2667" t="s">
        <v>5092</v>
      </c>
      <c r="N1100" s="2666" t="s">
        <v>2809</v>
      </c>
      <c r="O1100" s="3632"/>
      <c r="P1100" s="3632"/>
      <c r="Q1100" s="3632"/>
      <c r="R1100" s="3632"/>
      <c r="S1100" s="3628"/>
      <c r="T1100" s="3628"/>
      <c r="U1100" s="3628"/>
      <c r="V1100" s="3628"/>
      <c r="W1100" s="3628"/>
      <c r="X1100" s="3628"/>
      <c r="Y1100" s="3628"/>
      <c r="Z1100" s="3628"/>
      <c r="AA1100" s="3628"/>
      <c r="AB1100" s="3632"/>
      <c r="AC1100" s="3632"/>
      <c r="AD1100" s="3628"/>
      <c r="AE1100" s="3628"/>
      <c r="AF1100" s="3628"/>
      <c r="AG1100" s="3628"/>
      <c r="AH1100" s="3628"/>
      <c r="AI1100" s="3628"/>
      <c r="AJ1100" s="3628"/>
      <c r="AK1100" s="2581"/>
    </row>
    <row r="1101" spans="2:37" s="2412" customFormat="1" ht="15" customHeight="1" x14ac:dyDescent="0.2">
      <c r="B1101" s="4580" t="s">
        <v>5196</v>
      </c>
      <c r="C1101" s="4581"/>
      <c r="D1101" s="2590" t="s">
        <v>5197</v>
      </c>
      <c r="E1101" s="2654">
        <v>25</v>
      </c>
      <c r="F1101" s="2654">
        <v>0</v>
      </c>
      <c r="G1101" s="2609">
        <v>0</v>
      </c>
      <c r="H1101" s="2651"/>
      <c r="I1101" s="2651"/>
      <c r="J1101" s="2651"/>
      <c r="K1101" s="2609">
        <v>7.9000000000000001E-2</v>
      </c>
      <c r="L1101" s="2609">
        <v>7.9000000000000001E-2</v>
      </c>
      <c r="M1101" s="2590"/>
      <c r="N1101" s="2661"/>
      <c r="O1101" s="2609">
        <v>7.9000000000000001E-2</v>
      </c>
      <c r="P1101" s="2609">
        <v>7.9000000000000001E-2</v>
      </c>
      <c r="Q1101" s="2609">
        <v>7.9000000000000001E-2</v>
      </c>
      <c r="R1101" s="2609">
        <v>7.9000000000000001E-2</v>
      </c>
      <c r="S1101" s="2717"/>
      <c r="T1101" s="2609"/>
      <c r="U1101" s="2610"/>
      <c r="V1101" s="2610"/>
      <c r="W1101" s="2609"/>
      <c r="X1101" s="2609">
        <v>0.06</v>
      </c>
      <c r="Y1101" s="2610"/>
      <c r="Z1101" s="2610">
        <v>9999</v>
      </c>
      <c r="AA1101" s="2610"/>
      <c r="AB1101" s="2609"/>
      <c r="AC1101" s="2609">
        <v>0.06</v>
      </c>
      <c r="AD1101" s="2654"/>
      <c r="AE1101" s="2660">
        <v>0</v>
      </c>
      <c r="AF1101" s="2718"/>
      <c r="AG1101" s="2609">
        <v>0.1</v>
      </c>
      <c r="AH1101" s="2655"/>
      <c r="AI1101" s="2655"/>
      <c r="AJ1101" s="2719"/>
      <c r="AK1101" s="2581"/>
    </row>
    <row r="1102" spans="2:37" s="2412" customFormat="1" ht="15" customHeight="1" x14ac:dyDescent="0.2">
      <c r="B1102" s="3764" t="s">
        <v>5198</v>
      </c>
      <c r="C1102" s="3765"/>
      <c r="D1102" s="2656" t="s">
        <v>5199</v>
      </c>
      <c r="E1102" s="2623">
        <v>45</v>
      </c>
      <c r="F1102" s="2623">
        <v>20</v>
      </c>
      <c r="G1102" s="2568">
        <v>0</v>
      </c>
      <c r="H1102" s="2649"/>
      <c r="I1102" s="2649"/>
      <c r="J1102" s="2649"/>
      <c r="K1102" s="2568">
        <v>0</v>
      </c>
      <c r="L1102" s="2568">
        <v>0</v>
      </c>
      <c r="M1102" s="2720"/>
      <c r="N1102" s="2721"/>
      <c r="O1102" s="2568">
        <v>7.9000000000000001E-2</v>
      </c>
      <c r="P1102" s="2568">
        <v>7.9000000000000001E-2</v>
      </c>
      <c r="Q1102" s="2568">
        <v>7.9000000000000001E-2</v>
      </c>
      <c r="R1102" s="2568">
        <v>7.9000000000000001E-2</v>
      </c>
      <c r="S1102" s="2722"/>
      <c r="T1102" s="2568"/>
      <c r="U1102" s="2569"/>
      <c r="V1102" s="2569"/>
      <c r="W1102" s="2568"/>
      <c r="X1102" s="2568">
        <v>0.06</v>
      </c>
      <c r="Y1102" s="2569"/>
      <c r="Z1102" s="2569">
        <v>9999</v>
      </c>
      <c r="AA1102" s="2569"/>
      <c r="AB1102" s="2568"/>
      <c r="AC1102" s="2568">
        <v>0.06</v>
      </c>
      <c r="AD1102" s="2623"/>
      <c r="AE1102" s="2650">
        <v>0</v>
      </c>
      <c r="AF1102" s="2723"/>
      <c r="AG1102" s="2568">
        <v>0.1</v>
      </c>
      <c r="AH1102" s="2622"/>
      <c r="AI1102" s="2622"/>
      <c r="AJ1102" s="2724"/>
      <c r="AK1102" s="2581"/>
    </row>
    <row r="1103" spans="2:37" s="2412" customFormat="1" ht="15" customHeight="1" x14ac:dyDescent="0.2">
      <c r="B1103" s="3764" t="s">
        <v>5200</v>
      </c>
      <c r="C1103" s="3765"/>
      <c r="D1103" s="2656" t="s">
        <v>5201</v>
      </c>
      <c r="E1103" s="2623">
        <v>35</v>
      </c>
      <c r="F1103" s="2623">
        <v>0</v>
      </c>
      <c r="G1103" s="2568">
        <v>0</v>
      </c>
      <c r="H1103" s="2649"/>
      <c r="I1103" s="2649"/>
      <c r="J1103" s="2649"/>
      <c r="K1103" s="2568">
        <v>7.9000000000000001E-2</v>
      </c>
      <c r="L1103" s="2568">
        <v>7.9000000000000001E-2</v>
      </c>
      <c r="M1103" s="2656"/>
      <c r="N1103" s="2620"/>
      <c r="O1103" s="2568">
        <v>7.9000000000000001E-2</v>
      </c>
      <c r="P1103" s="2568">
        <v>7.9000000000000001E-2</v>
      </c>
      <c r="Q1103" s="2568">
        <v>7.9000000000000001E-2</v>
      </c>
      <c r="R1103" s="2568">
        <v>7.9000000000000001E-2</v>
      </c>
      <c r="S1103" s="2722"/>
      <c r="T1103" s="2568"/>
      <c r="U1103" s="2569"/>
      <c r="V1103" s="2569"/>
      <c r="W1103" s="2568"/>
      <c r="X1103" s="2568">
        <v>0.06</v>
      </c>
      <c r="Y1103" s="2569"/>
      <c r="Z1103" s="2569">
        <v>9999</v>
      </c>
      <c r="AA1103" s="2569"/>
      <c r="AB1103" s="2568"/>
      <c r="AC1103" s="2568">
        <v>0.06</v>
      </c>
      <c r="AD1103" s="2623"/>
      <c r="AE1103" s="2650">
        <v>300</v>
      </c>
      <c r="AF1103" s="2723"/>
      <c r="AG1103" s="2568">
        <v>0.1</v>
      </c>
      <c r="AH1103" s="2622"/>
      <c r="AI1103" s="2622"/>
      <c r="AJ1103" s="2724"/>
      <c r="AK1103" s="2581"/>
    </row>
    <row r="1104" spans="2:37" s="2412" customFormat="1" ht="15" customHeight="1" x14ac:dyDescent="0.2">
      <c r="B1104" s="3764" t="s">
        <v>5202</v>
      </c>
      <c r="C1104" s="3765"/>
      <c r="D1104" s="2656" t="s">
        <v>5203</v>
      </c>
      <c r="E1104" s="2623">
        <v>60</v>
      </c>
      <c r="F1104" s="2623">
        <v>15</v>
      </c>
      <c r="G1104" s="2568">
        <v>0</v>
      </c>
      <c r="H1104" s="2649"/>
      <c r="I1104" s="2649"/>
      <c r="J1104" s="2649"/>
      <c r="K1104" s="2568">
        <v>7.9000000000000001E-2</v>
      </c>
      <c r="L1104" s="2568">
        <v>7.9000000000000001E-2</v>
      </c>
      <c r="M1104" s="2720"/>
      <c r="N1104" s="2721"/>
      <c r="O1104" s="2568">
        <v>7.9000000000000001E-2</v>
      </c>
      <c r="P1104" s="2568">
        <v>7.9000000000000001E-2</v>
      </c>
      <c r="Q1104" s="2568">
        <v>7.9000000000000001E-2</v>
      </c>
      <c r="R1104" s="2568">
        <v>7.9000000000000001E-2</v>
      </c>
      <c r="S1104" s="2722"/>
      <c r="T1104" s="2568"/>
      <c r="U1104" s="2569"/>
      <c r="V1104" s="2569"/>
      <c r="W1104" s="2568"/>
      <c r="X1104" s="2568">
        <v>0.06</v>
      </c>
      <c r="Y1104" s="2569"/>
      <c r="Z1104" s="2569">
        <v>9999</v>
      </c>
      <c r="AA1104" s="2569"/>
      <c r="AB1104" s="2568"/>
      <c r="AC1104" s="2568">
        <v>0.06</v>
      </c>
      <c r="AD1104" s="2623"/>
      <c r="AE1104" s="2650">
        <v>1000</v>
      </c>
      <c r="AF1104" s="2723"/>
      <c r="AG1104" s="2568">
        <v>0.1</v>
      </c>
      <c r="AH1104" s="2622"/>
      <c r="AI1104" s="2622"/>
      <c r="AJ1104" s="2724"/>
      <c r="AK1104" s="2581"/>
    </row>
    <row r="1105" spans="2:37" s="2412" customFormat="1" ht="15" customHeight="1" x14ac:dyDescent="0.2">
      <c r="B1105" s="2582"/>
      <c r="C1105" s="2575"/>
      <c r="D1105" s="2575"/>
      <c r="E1105" s="2575"/>
      <c r="F1105" s="2575"/>
      <c r="G1105" s="2575"/>
      <c r="H1105" s="2575"/>
      <c r="I1105" s="2576"/>
      <c r="J1105" s="2576"/>
      <c r="K1105" s="2576"/>
      <c r="L1105" s="2576"/>
      <c r="M1105" s="2575"/>
      <c r="N1105" s="2576"/>
      <c r="O1105" s="2576"/>
      <c r="P1105" s="2576"/>
      <c r="Q1105" s="2576"/>
      <c r="R1105" s="2576"/>
      <c r="S1105" s="2575"/>
      <c r="T1105" s="2574"/>
      <c r="U1105" s="2574"/>
      <c r="V1105" s="2574"/>
      <c r="W1105" s="2574"/>
      <c r="X1105" s="2574"/>
      <c r="Y1105" s="2574"/>
      <c r="Z1105" s="2574"/>
      <c r="AA1105" s="2574"/>
      <c r="AB1105" s="2574"/>
      <c r="AC1105" s="2574"/>
      <c r="AD1105" s="2574"/>
      <c r="AE1105" s="2574"/>
      <c r="AF1105" s="2574"/>
      <c r="AG1105" s="2574"/>
      <c r="AH1105" s="2574"/>
      <c r="AI1105" s="2574"/>
      <c r="AJ1105" s="2577"/>
      <c r="AK1105" s="2581"/>
    </row>
    <row r="1106" spans="2:37" s="2412" customFormat="1" ht="15" customHeight="1" x14ac:dyDescent="0.2">
      <c r="B1106" s="3641" t="s">
        <v>5051</v>
      </c>
      <c r="C1106" s="3642"/>
      <c r="D1106" s="3640" t="s">
        <v>5204</v>
      </c>
      <c r="E1106" s="3640"/>
      <c r="F1106" s="3640"/>
      <c r="G1106" s="3640"/>
      <c r="H1106" s="2578"/>
      <c r="I1106" s="2578"/>
      <c r="J1106" s="2578"/>
      <c r="K1106" s="2578"/>
      <c r="L1106" s="2578"/>
      <c r="M1106" s="2578"/>
      <c r="N1106" s="2578"/>
      <c r="O1106" s="2578"/>
      <c r="P1106" s="2578"/>
      <c r="Q1106" s="2578"/>
      <c r="R1106" s="2578"/>
      <c r="S1106" s="2578"/>
      <c r="T1106" s="2574"/>
      <c r="U1106" s="2574"/>
      <c r="V1106" s="2574"/>
      <c r="W1106" s="2574"/>
      <c r="X1106" s="2574"/>
      <c r="Y1106" s="2574"/>
      <c r="Z1106" s="2574"/>
      <c r="AA1106" s="2574"/>
      <c r="AB1106" s="2574"/>
      <c r="AC1106" s="2574"/>
      <c r="AD1106" s="2574"/>
      <c r="AE1106" s="2574"/>
      <c r="AF1106" s="2574"/>
      <c r="AG1106" s="2574"/>
      <c r="AH1106" s="2574"/>
      <c r="AI1106" s="2574"/>
      <c r="AJ1106" s="2577"/>
      <c r="AK1106" s="2581"/>
    </row>
    <row r="1107" spans="2:37" s="2412" customFormat="1" ht="15" customHeight="1" x14ac:dyDescent="0.2">
      <c r="B1107" s="3641" t="s">
        <v>5052</v>
      </c>
      <c r="C1107" s="3642"/>
      <c r="D1107" s="3770" t="s">
        <v>5147</v>
      </c>
      <c r="E1107" s="3770"/>
      <c r="F1107" s="3770"/>
      <c r="G1107" s="3770"/>
      <c r="H1107" s="2578"/>
      <c r="I1107" s="2578"/>
      <c r="J1107" s="2578"/>
      <c r="K1107" s="2578"/>
      <c r="L1107" s="2578"/>
      <c r="M1107" s="2578"/>
      <c r="N1107" s="2578"/>
      <c r="O1107" s="2578"/>
      <c r="P1107" s="2578"/>
      <c r="Q1107" s="2578"/>
      <c r="R1107" s="2578"/>
      <c r="S1107" s="2578"/>
      <c r="T1107" s="2574"/>
      <c r="U1107" s="2574"/>
      <c r="V1107" s="2574"/>
      <c r="W1107" s="2574"/>
      <c r="X1107" s="2574"/>
      <c r="Y1107" s="2574"/>
      <c r="Z1107" s="2574"/>
      <c r="AA1107" s="2574"/>
      <c r="AB1107" s="2574"/>
      <c r="AC1107" s="2574"/>
      <c r="AD1107" s="2574"/>
      <c r="AE1107" s="2574"/>
      <c r="AF1107" s="2574"/>
      <c r="AG1107" s="2574"/>
      <c r="AH1107" s="2574"/>
      <c r="AI1107" s="2574"/>
      <c r="AJ1107" s="2577"/>
      <c r="AK1107" s="2581"/>
    </row>
    <row r="1108" spans="2:37" s="2412" customFormat="1" ht="15" customHeight="1" thickBot="1" x14ac:dyDescent="0.25">
      <c r="B1108" s="3645"/>
      <c r="C1108" s="3646"/>
      <c r="D1108" s="3647"/>
      <c r="E1108" s="3647"/>
      <c r="F1108" s="3647"/>
      <c r="G1108" s="3647"/>
      <c r="H1108" s="2583"/>
      <c r="I1108" s="2583"/>
      <c r="J1108" s="2583"/>
      <c r="K1108" s="2583"/>
      <c r="L1108" s="2583"/>
      <c r="M1108" s="2583"/>
      <c r="N1108" s="2583"/>
      <c r="O1108" s="2583"/>
      <c r="P1108" s="2583"/>
      <c r="Q1108" s="2583"/>
      <c r="R1108" s="2583"/>
      <c r="S1108" s="2583"/>
      <c r="T1108" s="2584"/>
      <c r="U1108" s="2584"/>
      <c r="V1108" s="2584"/>
      <c r="W1108" s="2584"/>
      <c r="X1108" s="2584"/>
      <c r="Y1108" s="2584"/>
      <c r="Z1108" s="2584"/>
      <c r="AA1108" s="2584"/>
      <c r="AB1108" s="2584"/>
      <c r="AC1108" s="2584"/>
      <c r="AD1108" s="2584"/>
      <c r="AE1108" s="2584"/>
      <c r="AF1108" s="2584"/>
      <c r="AG1108" s="2584"/>
      <c r="AH1108" s="2584"/>
      <c r="AI1108" s="2584"/>
      <c r="AJ1108" s="2585"/>
      <c r="AK1108" s="2586"/>
    </row>
    <row r="1109" spans="2:37" s="2412" customFormat="1" ht="15" customHeight="1" x14ac:dyDescent="0.3">
      <c r="B1109" s="2677" t="str">
        <f>+B1089</f>
        <v>.</v>
      </c>
      <c r="C1109" s="2678"/>
      <c r="D1109" s="2678"/>
      <c r="E1109" s="534"/>
      <c r="F1109" s="534"/>
      <c r="G1109" s="534"/>
      <c r="H1109" s="534"/>
      <c r="I1109" s="2676"/>
      <c r="J1109" s="2676"/>
      <c r="K1109" s="2676"/>
      <c r="L1109" s="2676"/>
      <c r="M1109" s="2676"/>
      <c r="N1109" s="2676"/>
      <c r="O1109" s="2676"/>
      <c r="P1109" s="2676"/>
    </row>
    <row r="1110" spans="2:37" s="2412" customFormat="1" ht="15" customHeight="1" thickBot="1" x14ac:dyDescent="0.35">
      <c r="C1110" s="2678"/>
      <c r="D1110" s="2678"/>
      <c r="E1110" s="534"/>
      <c r="F1110" s="534"/>
      <c r="G1110" s="534"/>
      <c r="H1110" s="534"/>
      <c r="I1110" s="2676"/>
      <c r="J1110" s="2676"/>
      <c r="K1110" s="2676"/>
      <c r="L1110" s="2676"/>
      <c r="M1110" s="2676"/>
      <c r="N1110" s="2676"/>
      <c r="O1110" s="2676"/>
      <c r="P1110" s="2676"/>
    </row>
    <row r="1111" spans="2:37" s="2412" customFormat="1" ht="15" customHeight="1" x14ac:dyDescent="0.2">
      <c r="B1111" s="3616" t="s">
        <v>5060</v>
      </c>
      <c r="C1111" s="3617"/>
      <c r="D1111" s="3617"/>
      <c r="E1111" s="3617"/>
      <c r="F1111" s="3617"/>
      <c r="G1111" s="3617"/>
      <c r="H1111" s="3617"/>
      <c r="I1111" s="3617"/>
      <c r="J1111" s="3617"/>
      <c r="K1111" s="3617"/>
      <c r="L1111" s="3617"/>
      <c r="M1111" s="3617"/>
      <c r="N1111" s="3617"/>
      <c r="O1111" s="3617"/>
      <c r="P1111" s="3617"/>
      <c r="Q1111" s="3617"/>
      <c r="R1111" s="3617"/>
      <c r="S1111" s="3617"/>
      <c r="T1111" s="3617"/>
      <c r="U1111" s="3617"/>
      <c r="V1111" s="3617"/>
      <c r="W1111" s="3617"/>
      <c r="X1111" s="3617"/>
      <c r="Y1111" s="3617"/>
      <c r="Z1111" s="3617"/>
      <c r="AA1111" s="3617"/>
      <c r="AB1111" s="3617"/>
      <c r="AC1111" s="3617"/>
      <c r="AD1111" s="3617"/>
      <c r="AE1111" s="3617"/>
      <c r="AF1111" s="3617"/>
      <c r="AG1111" s="3617"/>
      <c r="AH1111" s="3617"/>
      <c r="AI1111" s="3617"/>
      <c r="AJ1111" s="3617"/>
      <c r="AK1111" s="3618"/>
    </row>
    <row r="1112" spans="2:37" s="2412" customFormat="1" ht="15" customHeight="1" x14ac:dyDescent="0.2">
      <c r="B1112" s="2579"/>
      <c r="C1112" s="2670"/>
      <c r="D1112" s="2670"/>
      <c r="E1112" s="2670"/>
      <c r="F1112" s="2670"/>
      <c r="G1112" s="2580"/>
      <c r="H1112" s="2580"/>
      <c r="I1112" s="2580"/>
      <c r="J1112" s="2580"/>
      <c r="K1112" s="2580"/>
      <c r="L1112" s="2580"/>
      <c r="M1112" s="2580"/>
      <c r="N1112" s="2580"/>
      <c r="O1112" s="2580"/>
      <c r="P1112" s="2580"/>
      <c r="Q1112" s="2580"/>
      <c r="R1112" s="2580"/>
      <c r="S1112" s="2580"/>
      <c r="T1112" s="2580"/>
      <c r="U1112" s="2580"/>
      <c r="V1112" s="2580"/>
      <c r="W1112" s="2580"/>
      <c r="X1112" s="2580"/>
      <c r="Y1112" s="2580"/>
      <c r="Z1112" s="2580"/>
      <c r="AA1112" s="2580"/>
      <c r="AB1112" s="2580"/>
      <c r="AC1112" s="2580"/>
      <c r="AD1112" s="2580"/>
      <c r="AE1112" s="2580"/>
      <c r="AF1112" s="2580"/>
      <c r="AG1112" s="2580"/>
      <c r="AH1112" s="2580"/>
      <c r="AI1112" s="2580"/>
      <c r="AJ1112" s="2580"/>
      <c r="AK1112" s="2581"/>
    </row>
    <row r="1113" spans="2:37" s="2412" customFormat="1" ht="15" customHeight="1" x14ac:dyDescent="0.2">
      <c r="B1113" s="2579" t="s">
        <v>5047</v>
      </c>
      <c r="C1113" s="2670"/>
      <c r="D1113" s="3720" t="s">
        <v>5178</v>
      </c>
      <c r="E1113" s="3720"/>
      <c r="F1113" s="3720"/>
      <c r="G1113" s="2580"/>
      <c r="H1113" s="2580"/>
      <c r="I1113" s="2580"/>
      <c r="J1113" s="2580"/>
      <c r="K1113" s="2580"/>
      <c r="L1113" s="2580"/>
      <c r="M1113" s="2580"/>
      <c r="N1113" s="2580"/>
      <c r="O1113" s="2580"/>
      <c r="P1113" s="2580"/>
      <c r="Q1113" s="2580"/>
      <c r="R1113" s="2580"/>
      <c r="S1113" s="2580"/>
      <c r="T1113" s="2580"/>
      <c r="U1113" s="2580"/>
      <c r="V1113" s="2580"/>
      <c r="W1113" s="2580"/>
      <c r="X1113" s="2580"/>
      <c r="Y1113" s="2580"/>
      <c r="Z1113" s="2580"/>
      <c r="AA1113" s="2580"/>
      <c r="AB1113" s="2580"/>
      <c r="AC1113" s="2580"/>
      <c r="AD1113" s="2580"/>
      <c r="AE1113" s="2580"/>
      <c r="AF1113" s="2580"/>
      <c r="AG1113" s="2580"/>
      <c r="AH1113" s="2580"/>
      <c r="AI1113" s="2580"/>
      <c r="AJ1113" s="2580"/>
      <c r="AK1113" s="2581"/>
    </row>
    <row r="1114" spans="2:37" s="2412" customFormat="1" ht="15" customHeight="1" thickBot="1" x14ac:dyDescent="0.25">
      <c r="B1114" s="3620" t="s">
        <v>5061</v>
      </c>
      <c r="C1114" s="3621"/>
      <c r="D1114" s="2672">
        <v>41445</v>
      </c>
      <c r="E1114" s="2673"/>
      <c r="F1114" s="2673"/>
      <c r="G1114" s="2580"/>
      <c r="H1114" s="2580"/>
      <c r="I1114" s="2580"/>
      <c r="J1114" s="2580"/>
      <c r="K1114" s="2580"/>
      <c r="L1114" s="2580"/>
      <c r="M1114" s="2580"/>
      <c r="N1114" s="2580"/>
      <c r="O1114" s="2580"/>
      <c r="P1114" s="2580"/>
      <c r="Q1114" s="2580"/>
      <c r="R1114" s="2580"/>
      <c r="S1114" s="2580"/>
      <c r="T1114" s="2580"/>
      <c r="U1114" s="2580"/>
      <c r="V1114" s="2580"/>
      <c r="W1114" s="2580"/>
      <c r="X1114" s="2580"/>
      <c r="Y1114" s="2580"/>
      <c r="Z1114" s="2580"/>
      <c r="AA1114" s="2580"/>
      <c r="AB1114" s="2580"/>
      <c r="AC1114" s="2580"/>
      <c r="AD1114" s="2580"/>
      <c r="AE1114" s="2580"/>
      <c r="AF1114" s="2580"/>
      <c r="AG1114" s="2580"/>
      <c r="AH1114" s="2580"/>
      <c r="AI1114" s="2580"/>
      <c r="AJ1114" s="2580"/>
      <c r="AK1114" s="2581"/>
    </row>
    <row r="1115" spans="2:37" s="2412" customFormat="1" ht="131.25" customHeight="1" thickBot="1" x14ac:dyDescent="0.25">
      <c r="B1115" s="3633" t="s">
        <v>5062</v>
      </c>
      <c r="C1115" s="3677"/>
      <c r="D1115" s="4605" t="s">
        <v>5179</v>
      </c>
      <c r="E1115" s="4606"/>
      <c r="F1115" s="4606"/>
      <c r="G1115" s="4606"/>
      <c r="H1115" s="4606"/>
      <c r="I1115" s="4606"/>
      <c r="J1115" s="4606"/>
      <c r="K1115" s="4606"/>
      <c r="L1115" s="4606"/>
      <c r="M1115" s="4606"/>
      <c r="N1115" s="4606"/>
      <c r="O1115" s="4606"/>
      <c r="P1115" s="4606"/>
      <c r="Q1115" s="4607"/>
      <c r="R1115" s="2580"/>
      <c r="S1115" s="2580"/>
      <c r="T1115" s="2580"/>
      <c r="U1115" s="2580"/>
      <c r="V1115" s="2580"/>
      <c r="W1115" s="2580"/>
      <c r="X1115" s="2580"/>
      <c r="Y1115" s="2580"/>
      <c r="Z1115" s="2580"/>
      <c r="AA1115" s="2580"/>
      <c r="AB1115" s="2580"/>
      <c r="AC1115" s="2580"/>
      <c r="AD1115" s="2580"/>
      <c r="AE1115" s="2580"/>
      <c r="AF1115" s="2580"/>
      <c r="AG1115" s="2580"/>
      <c r="AH1115" s="2580"/>
      <c r="AI1115" s="2580"/>
      <c r="AJ1115" s="2580"/>
      <c r="AK1115" s="2581"/>
    </row>
    <row r="1116" spans="2:37" s="2412" customFormat="1" ht="15" customHeight="1" thickBot="1" x14ac:dyDescent="0.25">
      <c r="B1116" s="3635"/>
      <c r="C1116" s="3626"/>
      <c r="D1116" s="3626"/>
      <c r="E1116" s="3626"/>
      <c r="F1116" s="3626"/>
      <c r="G1116" s="3626"/>
      <c r="H1116" s="3626"/>
      <c r="I1116" s="3626"/>
      <c r="J1116" s="3626"/>
      <c r="K1116" s="3626"/>
      <c r="L1116" s="3626"/>
      <c r="M1116" s="3626"/>
      <c r="N1116" s="3626"/>
      <c r="O1116" s="3626"/>
      <c r="P1116" s="3626"/>
      <c r="Q1116" s="3626"/>
      <c r="R1116" s="2580"/>
      <c r="S1116" s="2580"/>
      <c r="T1116" s="2580"/>
      <c r="U1116" s="2580"/>
      <c r="V1116" s="2580"/>
      <c r="W1116" s="2580"/>
      <c r="X1116" s="2580"/>
      <c r="Y1116" s="2580"/>
      <c r="Z1116" s="2580"/>
      <c r="AA1116" s="2580"/>
      <c r="AB1116" s="2580"/>
      <c r="AC1116" s="2580"/>
      <c r="AD1116" s="2580"/>
      <c r="AE1116" s="2580"/>
      <c r="AF1116" s="2580"/>
      <c r="AG1116" s="2580"/>
      <c r="AH1116" s="2580"/>
      <c r="AI1116" s="2580"/>
      <c r="AJ1116" s="2580"/>
      <c r="AK1116" s="2581"/>
    </row>
    <row r="1117" spans="2:37" s="2412" customFormat="1" ht="15" customHeight="1" thickBot="1" x14ac:dyDescent="0.25">
      <c r="B1117" s="2669"/>
      <c r="C1117" s="2670"/>
      <c r="D1117" s="2670"/>
      <c r="E1117" s="2670"/>
      <c r="F1117" s="2674"/>
      <c r="G1117" s="2674"/>
      <c r="H1117" s="2674"/>
      <c r="I1117" s="2674"/>
      <c r="J1117" s="2674"/>
      <c r="K1117" s="2674"/>
      <c r="L1117" s="2674"/>
      <c r="M1117" s="2674"/>
      <c r="N1117" s="2674"/>
      <c r="O1117" s="2674"/>
      <c r="P1117" s="2674"/>
      <c r="Q1117" s="2674"/>
      <c r="R1117" s="2580"/>
      <c r="S1117" s="2580"/>
      <c r="T1117" s="2580"/>
      <c r="U1117" s="2580"/>
      <c r="V1117" s="2580"/>
      <c r="W1117" s="2580"/>
      <c r="X1117" s="2580"/>
      <c r="Y1117" s="2580"/>
      <c r="Z1117" s="2580"/>
      <c r="AA1117" s="2580"/>
      <c r="AB1117" s="2580"/>
      <c r="AC1117" s="2580"/>
      <c r="AD1117" s="2580"/>
      <c r="AE1117" s="2580"/>
      <c r="AF1117" s="2580"/>
      <c r="AG1117" s="2580"/>
      <c r="AH1117" s="2580"/>
      <c r="AI1117" s="2580"/>
      <c r="AJ1117" s="2580"/>
      <c r="AK1117" s="2581"/>
    </row>
    <row r="1118" spans="2:37" s="2412" customFormat="1" ht="15" customHeight="1" thickBot="1" x14ac:dyDescent="0.25">
      <c r="B1118" s="3627" t="s">
        <v>5063</v>
      </c>
      <c r="C1118" s="3627"/>
      <c r="D1118" s="3627" t="s">
        <v>5053</v>
      </c>
      <c r="E1118" s="3627" t="s">
        <v>5064</v>
      </c>
      <c r="F1118" s="3629" t="s">
        <v>224</v>
      </c>
      <c r="G1118" s="3629"/>
      <c r="H1118" s="3629"/>
      <c r="I1118" s="3629"/>
      <c r="J1118" s="3629"/>
      <c r="K1118" s="3629"/>
      <c r="L1118" s="3629"/>
      <c r="M1118" s="3629"/>
      <c r="N1118" s="3629"/>
      <c r="O1118" s="3629"/>
      <c r="P1118" s="3629"/>
      <c r="Q1118" s="3629"/>
      <c r="R1118" s="3629"/>
      <c r="S1118" s="3629" t="s">
        <v>340</v>
      </c>
      <c r="T1118" s="3629"/>
      <c r="U1118" s="3629"/>
      <c r="V1118" s="3629"/>
      <c r="W1118" s="3629"/>
      <c r="X1118" s="3629"/>
      <c r="Y1118" s="3629"/>
      <c r="Z1118" s="3629"/>
      <c r="AA1118" s="3629"/>
      <c r="AB1118" s="3629"/>
      <c r="AC1118" s="3629"/>
      <c r="AD1118" s="3629" t="s">
        <v>225</v>
      </c>
      <c r="AE1118" s="3629"/>
      <c r="AF1118" s="3629"/>
      <c r="AG1118" s="3629"/>
      <c r="AH1118" s="3630" t="s">
        <v>5048</v>
      </c>
      <c r="AI1118" s="3630"/>
      <c r="AJ1118" s="3630"/>
      <c r="AK1118" s="2581"/>
    </row>
    <row r="1119" spans="2:37" s="2412" customFormat="1" ht="35.25" customHeight="1" thickBot="1" x14ac:dyDescent="0.25">
      <c r="B1119" s="3628"/>
      <c r="C1119" s="3628"/>
      <c r="D1119" s="3628"/>
      <c r="E1119" s="3628"/>
      <c r="F1119" s="3628" t="s">
        <v>5065</v>
      </c>
      <c r="G1119" s="3628" t="s">
        <v>5066</v>
      </c>
      <c r="H1119" s="3627" t="s">
        <v>5067</v>
      </c>
      <c r="I1119" s="3631" t="s">
        <v>5068</v>
      </c>
      <c r="J1119" s="3631" t="s">
        <v>5069</v>
      </c>
      <c r="K1119" s="3632" t="s">
        <v>5070</v>
      </c>
      <c r="L1119" s="3632" t="s">
        <v>5071</v>
      </c>
      <c r="M1119" s="3631" t="s">
        <v>5072</v>
      </c>
      <c r="N1119" s="3631"/>
      <c r="O1119" s="3632" t="s">
        <v>5073</v>
      </c>
      <c r="P1119" s="3632" t="s">
        <v>5074</v>
      </c>
      <c r="Q1119" s="3632" t="s">
        <v>5075</v>
      </c>
      <c r="R1119" s="3632" t="s">
        <v>5076</v>
      </c>
      <c r="S1119" s="3627" t="s">
        <v>5077</v>
      </c>
      <c r="T1119" s="3627" t="s">
        <v>5078</v>
      </c>
      <c r="U1119" s="3627" t="s">
        <v>5079</v>
      </c>
      <c r="V1119" s="3627" t="s">
        <v>5080</v>
      </c>
      <c r="W1119" s="3627" t="s">
        <v>5081</v>
      </c>
      <c r="X1119" s="3627" t="s">
        <v>5082</v>
      </c>
      <c r="Y1119" s="3627" t="s">
        <v>5083</v>
      </c>
      <c r="Z1119" s="3627" t="s">
        <v>5084</v>
      </c>
      <c r="AA1119" s="3627" t="s">
        <v>5085</v>
      </c>
      <c r="AB1119" s="3631" t="s">
        <v>5086</v>
      </c>
      <c r="AC1119" s="3631" t="s">
        <v>5087</v>
      </c>
      <c r="AD1119" s="3627" t="s">
        <v>5088</v>
      </c>
      <c r="AE1119" s="3627" t="s">
        <v>5089</v>
      </c>
      <c r="AF1119" s="3627" t="s">
        <v>5090</v>
      </c>
      <c r="AG1119" s="3627" t="s">
        <v>5091</v>
      </c>
      <c r="AH1119" s="3627" t="s">
        <v>1162</v>
      </c>
      <c r="AI1119" s="3627" t="s">
        <v>5049</v>
      </c>
      <c r="AJ1119" s="3627" t="s">
        <v>5050</v>
      </c>
      <c r="AK1119" s="2581"/>
    </row>
    <row r="1120" spans="2:37" s="2412" customFormat="1" ht="15" customHeight="1" thickBot="1" x14ac:dyDescent="0.25">
      <c r="B1120" s="3628"/>
      <c r="C1120" s="3628"/>
      <c r="D1120" s="3628"/>
      <c r="E1120" s="3628"/>
      <c r="F1120" s="3628"/>
      <c r="G1120" s="3628"/>
      <c r="H1120" s="3628"/>
      <c r="I1120" s="3632"/>
      <c r="J1120" s="3632"/>
      <c r="K1120" s="3632"/>
      <c r="L1120" s="3632"/>
      <c r="M1120" s="2667" t="s">
        <v>5092</v>
      </c>
      <c r="N1120" s="2666" t="s">
        <v>2809</v>
      </c>
      <c r="O1120" s="3632"/>
      <c r="P1120" s="3632"/>
      <c r="Q1120" s="3632"/>
      <c r="R1120" s="3632"/>
      <c r="S1120" s="3628"/>
      <c r="T1120" s="3628"/>
      <c r="U1120" s="3628"/>
      <c r="V1120" s="3628"/>
      <c r="W1120" s="3628"/>
      <c r="X1120" s="3628"/>
      <c r="Y1120" s="3628"/>
      <c r="Z1120" s="3628"/>
      <c r="AA1120" s="3628"/>
      <c r="AB1120" s="3632"/>
      <c r="AC1120" s="3632"/>
      <c r="AD1120" s="3628"/>
      <c r="AE1120" s="3628"/>
      <c r="AF1120" s="3628"/>
      <c r="AG1120" s="3628"/>
      <c r="AH1120" s="3628"/>
      <c r="AI1120" s="3628"/>
      <c r="AJ1120" s="3628"/>
      <c r="AK1120" s="2581"/>
    </row>
    <row r="1121" spans="1:37" s="2412" customFormat="1" ht="15" customHeight="1" x14ac:dyDescent="0.2">
      <c r="B1121" s="4580" t="s">
        <v>5180</v>
      </c>
      <c r="C1121" s="4581"/>
      <c r="D1121" s="2587" t="s">
        <v>5181</v>
      </c>
      <c r="E1121" s="2588">
        <v>15</v>
      </c>
      <c r="F1121" s="2588">
        <v>13</v>
      </c>
      <c r="G1121" s="2697"/>
      <c r="H1121" s="2707"/>
      <c r="I1121" s="2707"/>
      <c r="J1121" s="2707"/>
      <c r="K1121" s="2697">
        <v>0.1</v>
      </c>
      <c r="L1121" s="2697">
        <v>0.1</v>
      </c>
      <c r="M1121" s="2587"/>
      <c r="N1121" s="2708"/>
      <c r="O1121" s="2697">
        <v>0.1</v>
      </c>
      <c r="P1121" s="2697">
        <v>0.1</v>
      </c>
      <c r="Q1121" s="2697">
        <v>0.1</v>
      </c>
      <c r="R1121" s="2697">
        <v>0.1</v>
      </c>
      <c r="S1121" s="2709"/>
      <c r="T1121" s="2697"/>
      <c r="U1121" s="2589"/>
      <c r="V1121" s="2589"/>
      <c r="W1121" s="2697"/>
      <c r="X1121" s="2697">
        <v>0.06</v>
      </c>
      <c r="Y1121" s="2589"/>
      <c r="Z1121" s="2589">
        <v>9999</v>
      </c>
      <c r="AA1121" s="2589"/>
      <c r="AB1121" s="2697"/>
      <c r="AC1121" s="2697">
        <v>0.06</v>
      </c>
      <c r="AD1121" s="2588"/>
      <c r="AE1121" s="2602">
        <v>0</v>
      </c>
      <c r="AF1121" s="2603"/>
      <c r="AG1121" s="2697"/>
      <c r="AH1121" s="2710"/>
      <c r="AI1121" s="2710"/>
      <c r="AJ1121" s="2711"/>
      <c r="AK1121" s="2581"/>
    </row>
    <row r="1122" spans="1:37" s="2412" customFormat="1" ht="15" customHeight="1" x14ac:dyDescent="0.2">
      <c r="B1122" s="3764" t="s">
        <v>5182</v>
      </c>
      <c r="C1122" s="3765"/>
      <c r="D1122" s="2564" t="s">
        <v>5183</v>
      </c>
      <c r="E1122" s="2565">
        <v>20</v>
      </c>
      <c r="F1122" s="2565">
        <v>18</v>
      </c>
      <c r="G1122" s="2566"/>
      <c r="H1122" s="2712"/>
      <c r="I1122" s="2712"/>
      <c r="J1122" s="2712"/>
      <c r="K1122" s="2566">
        <v>0.1</v>
      </c>
      <c r="L1122" s="2566">
        <v>0.1</v>
      </c>
      <c r="M1122" s="2564"/>
      <c r="N1122" s="2713"/>
      <c r="O1122" s="2566">
        <v>0.1</v>
      </c>
      <c r="P1122" s="2566">
        <v>0.1</v>
      </c>
      <c r="Q1122" s="2566">
        <v>0.1</v>
      </c>
      <c r="R1122" s="2566">
        <v>0.1</v>
      </c>
      <c r="S1122" s="2621"/>
      <c r="T1122" s="2566"/>
      <c r="U1122" s="2714"/>
      <c r="V1122" s="2714"/>
      <c r="W1122" s="2566"/>
      <c r="X1122" s="2566">
        <v>0.06</v>
      </c>
      <c r="Y1122" s="2714"/>
      <c r="Z1122" s="2714">
        <v>9999</v>
      </c>
      <c r="AA1122" s="2714"/>
      <c r="AB1122" s="2566"/>
      <c r="AC1122" s="2566">
        <v>0.06</v>
      </c>
      <c r="AD1122" s="2565"/>
      <c r="AE1122" s="2591">
        <v>0</v>
      </c>
      <c r="AF1122" s="2592"/>
      <c r="AG1122" s="2566"/>
      <c r="AH1122" s="2715"/>
      <c r="AI1122" s="2715"/>
      <c r="AJ1122" s="2716"/>
      <c r="AK1122" s="2581"/>
    </row>
    <row r="1123" spans="1:37" s="2412" customFormat="1" ht="15" customHeight="1" x14ac:dyDescent="0.2">
      <c r="B1123" s="3764" t="s">
        <v>5184</v>
      </c>
      <c r="C1123" s="3765"/>
      <c r="D1123" s="2564" t="s">
        <v>5185</v>
      </c>
      <c r="E1123" s="2565">
        <v>25</v>
      </c>
      <c r="F1123" s="2565">
        <v>23</v>
      </c>
      <c r="G1123" s="2566"/>
      <c r="H1123" s="2712"/>
      <c r="I1123" s="2712"/>
      <c r="J1123" s="2712"/>
      <c r="K1123" s="2566">
        <v>0.1</v>
      </c>
      <c r="L1123" s="2566">
        <v>0.1</v>
      </c>
      <c r="M1123" s="2564"/>
      <c r="N1123" s="2713"/>
      <c r="O1123" s="2566">
        <v>0.1</v>
      </c>
      <c r="P1123" s="2566">
        <v>0.1</v>
      </c>
      <c r="Q1123" s="2566">
        <v>0.1</v>
      </c>
      <c r="R1123" s="2566">
        <v>0.1</v>
      </c>
      <c r="S1123" s="2621"/>
      <c r="T1123" s="2566"/>
      <c r="U1123" s="2714"/>
      <c r="V1123" s="2714"/>
      <c r="W1123" s="2566"/>
      <c r="X1123" s="2566">
        <v>0.06</v>
      </c>
      <c r="Y1123" s="2714"/>
      <c r="Z1123" s="2714">
        <v>9999</v>
      </c>
      <c r="AA1123" s="2714"/>
      <c r="AB1123" s="2566"/>
      <c r="AC1123" s="2566">
        <v>0.06</v>
      </c>
      <c r="AD1123" s="2565"/>
      <c r="AE1123" s="2591">
        <v>0</v>
      </c>
      <c r="AF1123" s="2592"/>
      <c r="AG1123" s="2566"/>
      <c r="AH1123" s="2715"/>
      <c r="AI1123" s="2715"/>
      <c r="AJ1123" s="2716"/>
      <c r="AK1123" s="2581"/>
    </row>
    <row r="1124" spans="1:37" s="2412" customFormat="1" ht="15" customHeight="1" x14ac:dyDescent="0.2">
      <c r="B1124" s="3764" t="s">
        <v>5186</v>
      </c>
      <c r="C1124" s="3765"/>
      <c r="D1124" s="2564" t="s">
        <v>5187</v>
      </c>
      <c r="E1124" s="2565">
        <v>30</v>
      </c>
      <c r="F1124" s="2565">
        <v>13</v>
      </c>
      <c r="G1124" s="2566"/>
      <c r="H1124" s="2712"/>
      <c r="I1124" s="2712"/>
      <c r="J1124" s="2712"/>
      <c r="K1124" s="2566">
        <v>0.1</v>
      </c>
      <c r="L1124" s="2566">
        <v>0.1</v>
      </c>
      <c r="M1124" s="2564"/>
      <c r="N1124" s="2713"/>
      <c r="O1124" s="2566">
        <v>0.1</v>
      </c>
      <c r="P1124" s="2566">
        <v>0.1</v>
      </c>
      <c r="Q1124" s="2566">
        <v>0.1</v>
      </c>
      <c r="R1124" s="2566">
        <v>0.1</v>
      </c>
      <c r="S1124" s="2621"/>
      <c r="T1124" s="2566"/>
      <c r="U1124" s="2714"/>
      <c r="V1124" s="2714"/>
      <c r="W1124" s="2566"/>
      <c r="X1124" s="2566">
        <v>0.06</v>
      </c>
      <c r="Y1124" s="2714"/>
      <c r="Z1124" s="2714">
        <v>9999</v>
      </c>
      <c r="AA1124" s="2714"/>
      <c r="AB1124" s="2566"/>
      <c r="AC1124" s="2566">
        <v>0.06</v>
      </c>
      <c r="AD1124" s="2565"/>
      <c r="AE1124" s="2591">
        <v>500</v>
      </c>
      <c r="AF1124" s="2592"/>
      <c r="AG1124" s="2566">
        <v>0.1</v>
      </c>
      <c r="AH1124" s="2715"/>
      <c r="AI1124" s="2715"/>
      <c r="AJ1124" s="2716"/>
      <c r="AK1124" s="2581"/>
    </row>
    <row r="1125" spans="1:37" s="2412" customFormat="1" ht="15" customHeight="1" x14ac:dyDescent="0.2">
      <c r="B1125" s="3733" t="s">
        <v>5188</v>
      </c>
      <c r="C1125" s="3734"/>
      <c r="D1125" s="2564" t="s">
        <v>5189</v>
      </c>
      <c r="E1125" s="2565">
        <v>35</v>
      </c>
      <c r="F1125" s="2565">
        <v>13</v>
      </c>
      <c r="G1125" s="2566"/>
      <c r="H1125" s="2712"/>
      <c r="I1125" s="2712"/>
      <c r="J1125" s="2712"/>
      <c r="K1125" s="2566">
        <v>0.1</v>
      </c>
      <c r="L1125" s="2566">
        <v>0.1</v>
      </c>
      <c r="M1125" s="2564"/>
      <c r="N1125" s="2713"/>
      <c r="O1125" s="2566">
        <v>0.1</v>
      </c>
      <c r="P1125" s="2566">
        <v>0.1</v>
      </c>
      <c r="Q1125" s="2566">
        <v>0.1</v>
      </c>
      <c r="R1125" s="2566">
        <v>0.1</v>
      </c>
      <c r="S1125" s="2621"/>
      <c r="T1125" s="2566"/>
      <c r="U1125" s="2714"/>
      <c r="V1125" s="2714"/>
      <c r="W1125" s="2566"/>
      <c r="X1125" s="2566">
        <v>0.06</v>
      </c>
      <c r="Y1125" s="2714"/>
      <c r="Z1125" s="2714">
        <v>9999</v>
      </c>
      <c r="AA1125" s="2714"/>
      <c r="AB1125" s="2566"/>
      <c r="AC1125" s="2566">
        <v>0.06</v>
      </c>
      <c r="AD1125" s="2565"/>
      <c r="AE1125" s="2591">
        <v>1000</v>
      </c>
      <c r="AF1125" s="2592"/>
      <c r="AG1125" s="2566">
        <v>0.1</v>
      </c>
      <c r="AH1125" s="2715"/>
      <c r="AI1125" s="2715"/>
      <c r="AJ1125" s="2716"/>
      <c r="AK1125" s="2581"/>
    </row>
    <row r="1126" spans="1:37" s="2412" customFormat="1" ht="15" customHeight="1" x14ac:dyDescent="0.2">
      <c r="B1126" s="3733" t="s">
        <v>5190</v>
      </c>
      <c r="C1126" s="3734"/>
      <c r="D1126" s="2564" t="s">
        <v>5191</v>
      </c>
      <c r="E1126" s="2565">
        <v>40</v>
      </c>
      <c r="F1126" s="2565">
        <v>18</v>
      </c>
      <c r="G1126" s="2566"/>
      <c r="H1126" s="2712"/>
      <c r="I1126" s="2712"/>
      <c r="J1126" s="2712"/>
      <c r="K1126" s="2566">
        <v>0.1</v>
      </c>
      <c r="L1126" s="2566">
        <v>0.1</v>
      </c>
      <c r="M1126" s="2564"/>
      <c r="N1126" s="2713"/>
      <c r="O1126" s="2566">
        <v>0.1</v>
      </c>
      <c r="P1126" s="2566">
        <v>0.1</v>
      </c>
      <c r="Q1126" s="2566">
        <v>0.1</v>
      </c>
      <c r="R1126" s="2566">
        <v>0.1</v>
      </c>
      <c r="S1126" s="2621"/>
      <c r="T1126" s="2566"/>
      <c r="U1126" s="2714"/>
      <c r="V1126" s="2714"/>
      <c r="W1126" s="2566"/>
      <c r="X1126" s="2566">
        <v>0.06</v>
      </c>
      <c r="Y1126" s="2714"/>
      <c r="Z1126" s="2714">
        <v>9999</v>
      </c>
      <c r="AA1126" s="2714"/>
      <c r="AB1126" s="2566"/>
      <c r="AC1126" s="2566">
        <v>0.06</v>
      </c>
      <c r="AD1126" s="2565"/>
      <c r="AE1126" s="2591">
        <v>1000</v>
      </c>
      <c r="AF1126" s="2592"/>
      <c r="AG1126" s="2566">
        <v>0.1</v>
      </c>
      <c r="AH1126" s="2715"/>
      <c r="AI1126" s="2715"/>
      <c r="AJ1126" s="2716"/>
      <c r="AK1126" s="2581"/>
    </row>
    <row r="1127" spans="1:37" s="2412" customFormat="1" ht="15" customHeight="1" thickBot="1" x14ac:dyDescent="0.25">
      <c r="B1127" s="3737"/>
      <c r="C1127" s="3738"/>
      <c r="D1127" s="2611"/>
      <c r="E1127" s="2612"/>
      <c r="F1127" s="2612"/>
      <c r="G1127" s="2613"/>
      <c r="H1127" s="2613"/>
      <c r="I1127" s="2613"/>
      <c r="J1127" s="2614"/>
      <c r="K1127" s="2613"/>
      <c r="L1127" s="2613"/>
      <c r="M1127" s="2614"/>
      <c r="N1127" s="2614"/>
      <c r="O1127" s="2613"/>
      <c r="P1127" s="2613"/>
      <c r="Q1127" s="2613"/>
      <c r="R1127" s="2613"/>
      <c r="S1127" s="2615"/>
      <c r="T1127" s="2615"/>
      <c r="U1127" s="2615"/>
      <c r="V1127" s="2615"/>
      <c r="W1127" s="2615"/>
      <c r="X1127" s="2613"/>
      <c r="Y1127" s="2616"/>
      <c r="Z1127" s="2616"/>
      <c r="AA1127" s="2616"/>
      <c r="AB1127" s="2616"/>
      <c r="AC1127" s="2613"/>
      <c r="AD1127" s="2616"/>
      <c r="AE1127" s="2616"/>
      <c r="AF1127" s="2616"/>
      <c r="AG1127" s="2617"/>
      <c r="AH1127" s="2616"/>
      <c r="AI1127" s="2616"/>
      <c r="AJ1127" s="2618"/>
      <c r="AK1127" s="2581"/>
    </row>
    <row r="1128" spans="1:37" s="2412" customFormat="1" ht="15" customHeight="1" x14ac:dyDescent="0.2">
      <c r="A1128" s="712"/>
      <c r="B1128" s="2582"/>
      <c r="C1128" s="2575"/>
      <c r="D1128" s="2575"/>
      <c r="E1128" s="2575"/>
      <c r="F1128" s="2575"/>
      <c r="G1128" s="2575"/>
      <c r="H1128" s="2575"/>
      <c r="I1128" s="2576"/>
      <c r="J1128" s="2576"/>
      <c r="K1128" s="2576"/>
      <c r="L1128" s="2576"/>
      <c r="M1128" s="2575"/>
      <c r="N1128" s="2576"/>
      <c r="O1128" s="2576"/>
      <c r="P1128" s="2576"/>
      <c r="Q1128" s="2576"/>
      <c r="R1128" s="2576"/>
      <c r="S1128" s="2575"/>
      <c r="T1128" s="2574"/>
      <c r="U1128" s="2574"/>
      <c r="V1128" s="2574"/>
      <c r="W1128" s="2574"/>
      <c r="X1128" s="2574"/>
      <c r="Y1128" s="2574"/>
      <c r="Z1128" s="2574"/>
      <c r="AA1128" s="2574"/>
      <c r="AB1128" s="2574"/>
      <c r="AC1128" s="2574"/>
      <c r="AD1128" s="2574"/>
      <c r="AE1128" s="2574"/>
      <c r="AF1128" s="2574"/>
      <c r="AG1128" s="2574"/>
      <c r="AH1128" s="2574"/>
      <c r="AI1128" s="2574"/>
      <c r="AJ1128" s="2577"/>
      <c r="AK1128" s="2581"/>
    </row>
    <row r="1129" spans="1:37" s="2412" customFormat="1" ht="15" customHeight="1" x14ac:dyDescent="0.2">
      <c r="A1129" s="712"/>
      <c r="B1129" s="3641" t="s">
        <v>5051</v>
      </c>
      <c r="C1129" s="3642"/>
      <c r="D1129" s="3640" t="s">
        <v>5192</v>
      </c>
      <c r="E1129" s="3640"/>
      <c r="F1129" s="3640"/>
      <c r="G1129" s="3640"/>
      <c r="H1129" s="2578"/>
      <c r="I1129" s="2578"/>
      <c r="J1129" s="2578"/>
      <c r="K1129" s="2578"/>
      <c r="L1129" s="2578"/>
      <c r="M1129" s="2578"/>
      <c r="N1129" s="2578"/>
      <c r="O1129" s="2578"/>
      <c r="P1129" s="2578"/>
      <c r="Q1129" s="2578"/>
      <c r="R1129" s="2578"/>
      <c r="S1129" s="2578"/>
      <c r="T1129" s="2574"/>
      <c r="U1129" s="2574"/>
      <c r="V1129" s="2574"/>
      <c r="W1129" s="2574"/>
      <c r="X1129" s="2574"/>
      <c r="Y1129" s="2574"/>
      <c r="Z1129" s="2574"/>
      <c r="AA1129" s="2574"/>
      <c r="AB1129" s="2574"/>
      <c r="AC1129" s="2574"/>
      <c r="AD1129" s="2574"/>
      <c r="AE1129" s="2574"/>
      <c r="AF1129" s="2574"/>
      <c r="AG1129" s="2574"/>
      <c r="AH1129" s="2574"/>
      <c r="AI1129" s="2574"/>
      <c r="AJ1129" s="2577"/>
      <c r="AK1129" s="2581"/>
    </row>
    <row r="1130" spans="1:37" s="2412" customFormat="1" ht="15" customHeight="1" x14ac:dyDescent="0.2">
      <c r="A1130" s="712"/>
      <c r="B1130" s="3641" t="s">
        <v>5052</v>
      </c>
      <c r="C1130" s="3642"/>
      <c r="D1130" s="3640" t="s">
        <v>5193</v>
      </c>
      <c r="E1130" s="3640"/>
      <c r="F1130" s="3640"/>
      <c r="G1130" s="3640"/>
      <c r="H1130" s="2578"/>
      <c r="I1130" s="2578"/>
      <c r="J1130" s="2578"/>
      <c r="K1130" s="2578"/>
      <c r="L1130" s="2578"/>
      <c r="M1130" s="2578"/>
      <c r="N1130" s="2578"/>
      <c r="O1130" s="2578"/>
      <c r="P1130" s="2578"/>
      <c r="Q1130" s="2578"/>
      <c r="R1130" s="2578"/>
      <c r="S1130" s="2578"/>
      <c r="T1130" s="2574"/>
      <c r="U1130" s="2574"/>
      <c r="V1130" s="2574"/>
      <c r="W1130" s="2574"/>
      <c r="X1130" s="2574"/>
      <c r="Y1130" s="2574"/>
      <c r="Z1130" s="2574"/>
      <c r="AA1130" s="2574"/>
      <c r="AB1130" s="2574"/>
      <c r="AC1130" s="2574"/>
      <c r="AD1130" s="2574"/>
      <c r="AE1130" s="2574"/>
      <c r="AF1130" s="2574"/>
      <c r="AG1130" s="2574"/>
      <c r="AH1130" s="2574"/>
      <c r="AI1130" s="2574"/>
      <c r="AJ1130" s="2577"/>
      <c r="AK1130" s="2581"/>
    </row>
    <row r="1131" spans="1:37" s="2412" customFormat="1" ht="15" customHeight="1" thickBot="1" x14ac:dyDescent="0.25">
      <c r="B1131" s="3645"/>
      <c r="C1131" s="3646"/>
      <c r="D1131" s="3647"/>
      <c r="E1131" s="3647"/>
      <c r="F1131" s="3647"/>
      <c r="G1131" s="3647"/>
      <c r="H1131" s="2583"/>
      <c r="I1131" s="2583"/>
      <c r="J1131" s="2583"/>
      <c r="K1131" s="2583"/>
      <c r="L1131" s="2583"/>
      <c r="M1131" s="2583"/>
      <c r="N1131" s="2583"/>
      <c r="O1131" s="2583"/>
      <c r="P1131" s="2583"/>
      <c r="Q1131" s="2583"/>
      <c r="R1131" s="2583"/>
      <c r="S1131" s="2583"/>
      <c r="T1131" s="2584"/>
      <c r="U1131" s="2584"/>
      <c r="V1131" s="2584"/>
      <c r="W1131" s="2584"/>
      <c r="X1131" s="2584"/>
      <c r="Y1131" s="2584"/>
      <c r="Z1131" s="2584"/>
      <c r="AA1131" s="2584"/>
      <c r="AB1131" s="2584"/>
      <c r="AC1131" s="2584"/>
      <c r="AD1131" s="2584"/>
      <c r="AE1131" s="2584"/>
      <c r="AF1131" s="2584"/>
      <c r="AG1131" s="2584"/>
      <c r="AH1131" s="2584"/>
      <c r="AI1131" s="2584"/>
      <c r="AJ1131" s="2585"/>
      <c r="AK1131" s="2586"/>
    </row>
    <row r="1132" spans="1:37" s="2412" customFormat="1" ht="15" customHeight="1" x14ac:dyDescent="0.3">
      <c r="B1132" s="2677" t="str">
        <f>+B1109</f>
        <v>.</v>
      </c>
      <c r="C1132" s="2678"/>
      <c r="D1132" s="2678"/>
      <c r="E1132" s="534"/>
      <c r="F1132" s="534"/>
      <c r="G1132" s="534"/>
      <c r="H1132" s="534"/>
      <c r="I1132" s="2676"/>
      <c r="J1132" s="2676"/>
      <c r="K1132" s="2676"/>
      <c r="L1132" s="2676"/>
      <c r="M1132" s="2676"/>
      <c r="N1132" s="2676"/>
      <c r="O1132" s="2676"/>
      <c r="P1132" s="2676"/>
    </row>
    <row r="1133" spans="1:37" s="2412" customFormat="1" ht="15" customHeight="1" thickBot="1" x14ac:dyDescent="0.35">
      <c r="C1133" s="2678"/>
      <c r="D1133" s="2678"/>
      <c r="E1133" s="534"/>
      <c r="F1133" s="534"/>
      <c r="G1133" s="534"/>
      <c r="H1133" s="534"/>
      <c r="I1133" s="2676"/>
      <c r="J1133" s="2676"/>
      <c r="K1133" s="2676"/>
      <c r="L1133" s="2676"/>
      <c r="M1133" s="2676"/>
      <c r="N1133" s="2676"/>
      <c r="O1133" s="2676"/>
      <c r="P1133" s="2676"/>
    </row>
    <row r="1134" spans="1:37" s="2412" customFormat="1" ht="15" customHeight="1" x14ac:dyDescent="0.2">
      <c r="B1134" s="3616" t="s">
        <v>5060</v>
      </c>
      <c r="C1134" s="3617"/>
      <c r="D1134" s="3617"/>
      <c r="E1134" s="3617"/>
      <c r="F1134" s="3617"/>
      <c r="G1134" s="3617"/>
      <c r="H1134" s="3617"/>
      <c r="I1134" s="3617"/>
      <c r="J1134" s="3617"/>
      <c r="K1134" s="3617"/>
      <c r="L1134" s="3617"/>
      <c r="M1134" s="3617"/>
      <c r="N1134" s="3617"/>
      <c r="O1134" s="3617"/>
      <c r="P1134" s="3617"/>
      <c r="Q1134" s="3617"/>
      <c r="R1134" s="3617"/>
      <c r="S1134" s="3617"/>
      <c r="T1134" s="3617"/>
      <c r="U1134" s="3617"/>
      <c r="V1134" s="3617"/>
      <c r="W1134" s="3617"/>
      <c r="X1134" s="3617"/>
      <c r="Y1134" s="3617"/>
      <c r="Z1134" s="3617"/>
      <c r="AA1134" s="3617"/>
      <c r="AB1134" s="3617"/>
      <c r="AC1134" s="3617"/>
      <c r="AD1134" s="3617"/>
      <c r="AE1134" s="3617"/>
      <c r="AF1134" s="3617"/>
      <c r="AG1134" s="3617"/>
      <c r="AH1134" s="3617"/>
      <c r="AI1134" s="3617"/>
      <c r="AJ1134" s="3617"/>
      <c r="AK1134" s="3618"/>
    </row>
    <row r="1135" spans="1:37" s="2412" customFormat="1" ht="15" customHeight="1" x14ac:dyDescent="0.2">
      <c r="B1135" s="2579"/>
      <c r="C1135" s="2670"/>
      <c r="D1135" s="2670"/>
      <c r="E1135" s="2670"/>
      <c r="F1135" s="2670"/>
      <c r="G1135" s="2580"/>
      <c r="H1135" s="2580"/>
      <c r="I1135" s="2580"/>
      <c r="J1135" s="2580"/>
      <c r="K1135" s="2580"/>
      <c r="L1135" s="2580"/>
      <c r="M1135" s="2580"/>
      <c r="N1135" s="2580"/>
      <c r="O1135" s="2580"/>
      <c r="P1135" s="2580"/>
      <c r="Q1135" s="2580"/>
      <c r="R1135" s="2580"/>
      <c r="S1135" s="2580"/>
      <c r="T1135" s="2580"/>
      <c r="U1135" s="2580"/>
      <c r="V1135" s="2580"/>
      <c r="W1135" s="2580"/>
      <c r="X1135" s="2580"/>
      <c r="Y1135" s="2580"/>
      <c r="Z1135" s="2580"/>
      <c r="AA1135" s="2580"/>
      <c r="AB1135" s="2580"/>
      <c r="AC1135" s="2580"/>
      <c r="AD1135" s="2580"/>
      <c r="AE1135" s="2580"/>
      <c r="AF1135" s="2580"/>
      <c r="AG1135" s="2580"/>
      <c r="AH1135" s="2580"/>
      <c r="AI1135" s="2580"/>
      <c r="AJ1135" s="2580"/>
      <c r="AK1135" s="2581"/>
    </row>
    <row r="1136" spans="1:37" s="2412" customFormat="1" ht="15" customHeight="1" x14ac:dyDescent="0.2">
      <c r="B1136" s="2579" t="s">
        <v>5047</v>
      </c>
      <c r="C1136" s="2670"/>
      <c r="D1136" s="3720" t="s">
        <v>5174</v>
      </c>
      <c r="E1136" s="3720"/>
      <c r="F1136" s="3720"/>
      <c r="G1136" s="2580"/>
      <c r="H1136" s="2580"/>
      <c r="I1136" s="2580"/>
      <c r="J1136" s="2580"/>
      <c r="K1136" s="2580"/>
      <c r="L1136" s="2580"/>
      <c r="M1136" s="2580"/>
      <c r="N1136" s="2580"/>
      <c r="O1136" s="2580"/>
      <c r="P1136" s="2580"/>
      <c r="Q1136" s="2580"/>
      <c r="R1136" s="2580"/>
      <c r="S1136" s="2580"/>
      <c r="T1136" s="2580"/>
      <c r="U1136" s="2580"/>
      <c r="V1136" s="2580"/>
      <c r="W1136" s="2580"/>
      <c r="X1136" s="2580"/>
      <c r="Y1136" s="2580"/>
      <c r="Z1136" s="2580"/>
      <c r="AA1136" s="2580"/>
      <c r="AB1136" s="2580"/>
      <c r="AC1136" s="2580"/>
      <c r="AD1136" s="2580"/>
      <c r="AE1136" s="2580"/>
      <c r="AF1136" s="2580"/>
      <c r="AG1136" s="2580"/>
      <c r="AH1136" s="2580"/>
      <c r="AI1136" s="2580"/>
      <c r="AJ1136" s="2580"/>
      <c r="AK1136" s="2581"/>
    </row>
    <row r="1137" spans="2:37" s="2412" customFormat="1" ht="15" customHeight="1" x14ac:dyDescent="0.2">
      <c r="B1137" s="3620" t="s">
        <v>5061</v>
      </c>
      <c r="C1137" s="3621"/>
      <c r="D1137" s="3731">
        <v>41454</v>
      </c>
      <c r="E1137" s="3732"/>
      <c r="F1137" s="2670"/>
      <c r="G1137" s="2580"/>
      <c r="H1137" s="2580"/>
      <c r="I1137" s="2580"/>
      <c r="J1137" s="2580"/>
      <c r="K1137" s="2580"/>
      <c r="L1137" s="2580"/>
      <c r="M1137" s="2580"/>
      <c r="N1137" s="2580"/>
      <c r="O1137" s="2580"/>
      <c r="P1137" s="2580"/>
      <c r="Q1137" s="2580"/>
      <c r="R1137" s="2580"/>
      <c r="S1137" s="2580"/>
      <c r="T1137" s="2580"/>
      <c r="U1137" s="2580"/>
      <c r="V1137" s="2580"/>
      <c r="W1137" s="2580"/>
      <c r="X1137" s="2580"/>
      <c r="Y1137" s="2580"/>
      <c r="Z1137" s="2580"/>
      <c r="AA1137" s="2580"/>
      <c r="AB1137" s="2580"/>
      <c r="AC1137" s="2580"/>
      <c r="AD1137" s="2580"/>
      <c r="AE1137" s="2580"/>
      <c r="AF1137" s="2580"/>
      <c r="AG1137" s="2580"/>
      <c r="AH1137" s="2580"/>
      <c r="AI1137" s="2580"/>
      <c r="AJ1137" s="2580"/>
      <c r="AK1137" s="2581"/>
    </row>
    <row r="1138" spans="2:37" s="2412" customFormat="1" ht="15" customHeight="1" thickBot="1" x14ac:dyDescent="0.25">
      <c r="B1138" s="2669"/>
      <c r="C1138" s="2670"/>
      <c r="D1138" s="2672"/>
      <c r="E1138" s="2673"/>
      <c r="F1138" s="2670"/>
      <c r="G1138" s="2580"/>
      <c r="H1138" s="2580"/>
      <c r="I1138" s="2580"/>
      <c r="J1138" s="2580"/>
      <c r="K1138" s="2580"/>
      <c r="L1138" s="2580"/>
      <c r="M1138" s="2580"/>
      <c r="N1138" s="2580"/>
      <c r="O1138" s="2580"/>
      <c r="P1138" s="2580"/>
      <c r="Q1138" s="2580"/>
      <c r="R1138" s="2580"/>
      <c r="S1138" s="2580"/>
      <c r="T1138" s="2580"/>
      <c r="U1138" s="2580"/>
      <c r="V1138" s="2580"/>
      <c r="W1138" s="2580"/>
      <c r="X1138" s="2580"/>
      <c r="Y1138" s="2580"/>
      <c r="Z1138" s="2580"/>
      <c r="AA1138" s="2580"/>
      <c r="AB1138" s="2580"/>
      <c r="AC1138" s="2580"/>
      <c r="AD1138" s="2580"/>
      <c r="AE1138" s="2580"/>
      <c r="AF1138" s="2580"/>
      <c r="AG1138" s="2580"/>
      <c r="AH1138" s="2580"/>
      <c r="AI1138" s="2580"/>
      <c r="AJ1138" s="2580"/>
      <c r="AK1138" s="2581"/>
    </row>
    <row r="1139" spans="2:37" s="2412" customFormat="1" ht="87" customHeight="1" thickBot="1" x14ac:dyDescent="0.25">
      <c r="B1139" s="3777" t="s">
        <v>5062</v>
      </c>
      <c r="C1139" s="3778"/>
      <c r="D1139" s="3721" t="s">
        <v>5175</v>
      </c>
      <c r="E1139" s="3722"/>
      <c r="F1139" s="3722"/>
      <c r="G1139" s="3722"/>
      <c r="H1139" s="3722"/>
      <c r="I1139" s="3722"/>
      <c r="J1139" s="3722"/>
      <c r="K1139" s="3722"/>
      <c r="L1139" s="3722"/>
      <c r="M1139" s="3722"/>
      <c r="N1139" s="3722"/>
      <c r="O1139" s="3722"/>
      <c r="P1139" s="3722"/>
      <c r="Q1139" s="3723"/>
      <c r="R1139" s="2580"/>
      <c r="S1139" s="2580"/>
      <c r="T1139" s="2580"/>
      <c r="U1139" s="2580"/>
      <c r="V1139" s="2580"/>
      <c r="W1139" s="2580"/>
      <c r="X1139" s="2580"/>
      <c r="Y1139" s="2580"/>
      <c r="Z1139" s="2580"/>
      <c r="AA1139" s="2580"/>
      <c r="AB1139" s="2580"/>
      <c r="AC1139" s="2580"/>
      <c r="AD1139" s="2580"/>
      <c r="AE1139" s="2580"/>
      <c r="AF1139" s="2580"/>
      <c r="AG1139" s="2580"/>
      <c r="AH1139" s="2580"/>
      <c r="AI1139" s="2580"/>
      <c r="AJ1139" s="2580"/>
      <c r="AK1139" s="2581"/>
    </row>
    <row r="1140" spans="2:37" s="2412" customFormat="1" ht="15" customHeight="1" thickBot="1" x14ac:dyDescent="0.25">
      <c r="B1140" s="3627" t="s">
        <v>5063</v>
      </c>
      <c r="C1140" s="3627"/>
      <c r="D1140" s="3627" t="s">
        <v>5053</v>
      </c>
      <c r="E1140" s="3627" t="s">
        <v>5064</v>
      </c>
      <c r="F1140" s="3629" t="s">
        <v>224</v>
      </c>
      <c r="G1140" s="3629"/>
      <c r="H1140" s="3629"/>
      <c r="I1140" s="3629"/>
      <c r="J1140" s="3629"/>
      <c r="K1140" s="3629"/>
      <c r="L1140" s="3629"/>
      <c r="M1140" s="3629"/>
      <c r="N1140" s="3629"/>
      <c r="O1140" s="3629"/>
      <c r="P1140" s="3629"/>
      <c r="Q1140" s="3629"/>
      <c r="R1140" s="3629"/>
      <c r="S1140" s="3629" t="s">
        <v>340</v>
      </c>
      <c r="T1140" s="3629"/>
      <c r="U1140" s="3629"/>
      <c r="V1140" s="3629"/>
      <c r="W1140" s="3629"/>
      <c r="X1140" s="3629"/>
      <c r="Y1140" s="3629"/>
      <c r="Z1140" s="3629"/>
      <c r="AA1140" s="3629"/>
      <c r="AB1140" s="3629"/>
      <c r="AC1140" s="3629"/>
      <c r="AD1140" s="3629" t="s">
        <v>225</v>
      </c>
      <c r="AE1140" s="3629"/>
      <c r="AF1140" s="3629"/>
      <c r="AG1140" s="3629"/>
      <c r="AH1140" s="3630" t="s">
        <v>5048</v>
      </c>
      <c r="AI1140" s="3630"/>
      <c r="AJ1140" s="3630"/>
      <c r="AK1140" s="2581"/>
    </row>
    <row r="1141" spans="2:37" s="2412" customFormat="1" ht="35.25" customHeight="1" thickBot="1" x14ac:dyDescent="0.25">
      <c r="B1141" s="3628"/>
      <c r="C1141" s="3628"/>
      <c r="D1141" s="3628"/>
      <c r="E1141" s="3628"/>
      <c r="F1141" s="3628" t="s">
        <v>5065</v>
      </c>
      <c r="G1141" s="3628" t="s">
        <v>5066</v>
      </c>
      <c r="H1141" s="3627" t="s">
        <v>5067</v>
      </c>
      <c r="I1141" s="3631" t="s">
        <v>5068</v>
      </c>
      <c r="J1141" s="3631" t="s">
        <v>5069</v>
      </c>
      <c r="K1141" s="3632" t="s">
        <v>5070</v>
      </c>
      <c r="L1141" s="3632" t="s">
        <v>5071</v>
      </c>
      <c r="M1141" s="3631" t="s">
        <v>5072</v>
      </c>
      <c r="N1141" s="3631"/>
      <c r="O1141" s="3632" t="s">
        <v>5073</v>
      </c>
      <c r="P1141" s="3632" t="s">
        <v>5074</v>
      </c>
      <c r="Q1141" s="3632" t="s">
        <v>5075</v>
      </c>
      <c r="R1141" s="3632" t="s">
        <v>5076</v>
      </c>
      <c r="S1141" s="3627" t="s">
        <v>5077</v>
      </c>
      <c r="T1141" s="3627" t="s">
        <v>5078</v>
      </c>
      <c r="U1141" s="3627" t="s">
        <v>5079</v>
      </c>
      <c r="V1141" s="3627" t="s">
        <v>5080</v>
      </c>
      <c r="W1141" s="3627" t="s">
        <v>5081</v>
      </c>
      <c r="X1141" s="3627" t="s">
        <v>5082</v>
      </c>
      <c r="Y1141" s="3627" t="s">
        <v>5083</v>
      </c>
      <c r="Z1141" s="3627" t="s">
        <v>5084</v>
      </c>
      <c r="AA1141" s="3627" t="s">
        <v>5085</v>
      </c>
      <c r="AB1141" s="3631" t="s">
        <v>5086</v>
      </c>
      <c r="AC1141" s="3631" t="s">
        <v>5087</v>
      </c>
      <c r="AD1141" s="3627" t="s">
        <v>5088</v>
      </c>
      <c r="AE1141" s="3627" t="s">
        <v>5089</v>
      </c>
      <c r="AF1141" s="3627" t="s">
        <v>5090</v>
      </c>
      <c r="AG1141" s="3627" t="s">
        <v>5091</v>
      </c>
      <c r="AH1141" s="3627" t="s">
        <v>1162</v>
      </c>
      <c r="AI1141" s="3627" t="s">
        <v>5049</v>
      </c>
      <c r="AJ1141" s="3627" t="s">
        <v>5050</v>
      </c>
      <c r="AK1141" s="2581"/>
    </row>
    <row r="1142" spans="2:37" s="2412" customFormat="1" ht="32.25" customHeight="1" x14ac:dyDescent="0.2">
      <c r="B1142" s="3628"/>
      <c r="C1142" s="3628"/>
      <c r="D1142" s="3628"/>
      <c r="E1142" s="3628"/>
      <c r="F1142" s="3628"/>
      <c r="G1142" s="3628"/>
      <c r="H1142" s="3628"/>
      <c r="I1142" s="3632"/>
      <c r="J1142" s="3632"/>
      <c r="K1142" s="3632"/>
      <c r="L1142" s="3632"/>
      <c r="M1142" s="2667" t="s">
        <v>5092</v>
      </c>
      <c r="N1142" s="2666" t="s">
        <v>2809</v>
      </c>
      <c r="O1142" s="3632"/>
      <c r="P1142" s="3632"/>
      <c r="Q1142" s="3632"/>
      <c r="R1142" s="3632"/>
      <c r="S1142" s="3628"/>
      <c r="T1142" s="3628"/>
      <c r="U1142" s="3628"/>
      <c r="V1142" s="3628"/>
      <c r="W1142" s="3628"/>
      <c r="X1142" s="3628"/>
      <c r="Y1142" s="3628"/>
      <c r="Z1142" s="3628"/>
      <c r="AA1142" s="3628"/>
      <c r="AB1142" s="3632"/>
      <c r="AC1142" s="3632"/>
      <c r="AD1142" s="3628"/>
      <c r="AE1142" s="3628"/>
      <c r="AF1142" s="3628"/>
      <c r="AG1142" s="3628"/>
      <c r="AH1142" s="3628"/>
      <c r="AI1142" s="3628"/>
      <c r="AJ1142" s="3628"/>
      <c r="AK1142" s="2581"/>
    </row>
    <row r="1143" spans="2:37" s="2412" customFormat="1" ht="15" customHeight="1" thickBot="1" x14ac:dyDescent="0.25">
      <c r="B1143" s="3766" t="s">
        <v>5176</v>
      </c>
      <c r="C1143" s="3767"/>
      <c r="D1143" s="2702"/>
      <c r="E1143" s="2703"/>
      <c r="F1143" s="2703"/>
      <c r="G1143" s="2703"/>
      <c r="H1143" s="2703"/>
      <c r="I1143" s="2703"/>
      <c r="J1143" s="2703"/>
      <c r="K1143" s="2703"/>
      <c r="L1143" s="2612"/>
      <c r="M1143" s="2703"/>
      <c r="N1143" s="2703"/>
      <c r="O1143" s="2703"/>
      <c r="P1143" s="2703"/>
      <c r="Q1143" s="2703"/>
      <c r="R1143" s="2703"/>
      <c r="S1143" s="2703"/>
      <c r="T1143" s="2703"/>
      <c r="U1143" s="2703"/>
      <c r="V1143" s="2703"/>
      <c r="W1143" s="2703"/>
      <c r="X1143" s="2703"/>
      <c r="Y1143" s="2703"/>
      <c r="Z1143" s="2703"/>
      <c r="AA1143" s="2703"/>
      <c r="AB1143" s="2703"/>
      <c r="AC1143" s="2703"/>
      <c r="AD1143" s="2703"/>
      <c r="AE1143" s="2703"/>
      <c r="AF1143" s="2703"/>
      <c r="AG1143" s="2703"/>
      <c r="AH1143" s="2703"/>
      <c r="AI1143" s="2703"/>
      <c r="AJ1143" s="2703"/>
      <c r="AK1143" s="2581"/>
    </row>
    <row r="1144" spans="2:37" s="2412" customFormat="1" ht="15" customHeight="1" x14ac:dyDescent="0.2">
      <c r="B1144" s="2582"/>
      <c r="C1144" s="2575"/>
      <c r="D1144" s="2575"/>
      <c r="E1144" s="2575"/>
      <c r="F1144" s="2575"/>
      <c r="G1144" s="2575"/>
      <c r="H1144" s="2575"/>
      <c r="I1144" s="2576"/>
      <c r="J1144" s="2576"/>
      <c r="K1144" s="2576"/>
      <c r="L1144" s="2576"/>
      <c r="M1144" s="2575"/>
      <c r="N1144" s="2576"/>
      <c r="O1144" s="2576"/>
      <c r="P1144" s="2576"/>
      <c r="Q1144" s="2576"/>
      <c r="R1144" s="2576"/>
      <c r="S1144" s="2575"/>
      <c r="T1144" s="2574"/>
      <c r="U1144" s="2574"/>
      <c r="V1144" s="2574"/>
      <c r="W1144" s="2574"/>
      <c r="X1144" s="2574"/>
      <c r="Y1144" s="2574"/>
      <c r="Z1144" s="2574"/>
      <c r="AA1144" s="2574"/>
      <c r="AB1144" s="2574"/>
      <c r="AC1144" s="2574"/>
      <c r="AD1144" s="2574"/>
      <c r="AE1144" s="2574"/>
      <c r="AF1144" s="2574"/>
      <c r="AG1144" s="2574"/>
      <c r="AH1144" s="2574"/>
      <c r="AI1144" s="2574"/>
      <c r="AJ1144" s="2577"/>
      <c r="AK1144" s="2581"/>
    </row>
    <row r="1145" spans="2:37" s="2412" customFormat="1" ht="15" customHeight="1" x14ac:dyDescent="0.2">
      <c r="B1145" s="3641" t="s">
        <v>5051</v>
      </c>
      <c r="C1145" s="3642"/>
      <c r="D1145" s="3640" t="s">
        <v>1882</v>
      </c>
      <c r="E1145" s="3640"/>
      <c r="F1145" s="3640"/>
      <c r="G1145" s="3640"/>
      <c r="H1145" s="2578"/>
      <c r="I1145" s="2578"/>
      <c r="J1145" s="2578"/>
      <c r="K1145" s="2578"/>
      <c r="L1145" s="2578"/>
      <c r="M1145" s="2578"/>
      <c r="N1145" s="2578"/>
      <c r="O1145" s="2578"/>
      <c r="P1145" s="2578"/>
      <c r="Q1145" s="2578"/>
      <c r="R1145" s="2578"/>
      <c r="S1145" s="2578"/>
      <c r="T1145" s="2574"/>
      <c r="U1145" s="2574"/>
      <c r="V1145" s="2574"/>
      <c r="W1145" s="2574"/>
      <c r="X1145" s="2574"/>
      <c r="Y1145" s="2574"/>
      <c r="Z1145" s="2574"/>
      <c r="AA1145" s="2574"/>
      <c r="AB1145" s="2574"/>
      <c r="AC1145" s="2574"/>
      <c r="AD1145" s="2574"/>
      <c r="AE1145" s="2574"/>
      <c r="AF1145" s="2574"/>
      <c r="AG1145" s="2574"/>
      <c r="AH1145" s="2574"/>
      <c r="AI1145" s="2574"/>
      <c r="AJ1145" s="2577"/>
      <c r="AK1145" s="2581"/>
    </row>
    <row r="1146" spans="2:37" s="2412" customFormat="1" ht="15" customHeight="1" thickBot="1" x14ac:dyDescent="0.25">
      <c r="B1146" s="3645" t="s">
        <v>5052</v>
      </c>
      <c r="C1146" s="3646"/>
      <c r="D1146" s="3775" t="s">
        <v>5177</v>
      </c>
      <c r="E1146" s="3775"/>
      <c r="F1146" s="3775"/>
      <c r="G1146" s="3775"/>
      <c r="H1146" s="2583"/>
      <c r="I1146" s="2583"/>
      <c r="J1146" s="2583"/>
      <c r="K1146" s="2583"/>
      <c r="L1146" s="2583"/>
      <c r="M1146" s="2583"/>
      <c r="N1146" s="2583"/>
      <c r="O1146" s="2583"/>
      <c r="P1146" s="2583"/>
      <c r="Q1146" s="2583"/>
      <c r="R1146" s="2583"/>
      <c r="S1146" s="2583"/>
      <c r="T1146" s="2584"/>
      <c r="U1146" s="2584"/>
      <c r="V1146" s="2584"/>
      <c r="W1146" s="2584"/>
      <c r="X1146" s="2584"/>
      <c r="Y1146" s="2584"/>
      <c r="Z1146" s="2584"/>
      <c r="AA1146" s="2584"/>
      <c r="AB1146" s="2584"/>
      <c r="AC1146" s="2584"/>
      <c r="AD1146" s="2584"/>
      <c r="AE1146" s="2584"/>
      <c r="AF1146" s="2584"/>
      <c r="AG1146" s="2584"/>
      <c r="AH1146" s="2584"/>
      <c r="AI1146" s="2584"/>
      <c r="AJ1146" s="2585"/>
      <c r="AK1146" s="2586"/>
    </row>
    <row r="1147" spans="2:37" s="2412" customFormat="1" ht="15" customHeight="1" x14ac:dyDescent="0.3">
      <c r="B1147" s="2677" t="str">
        <f>+B1132</f>
        <v>.</v>
      </c>
      <c r="C1147" s="2678"/>
      <c r="D1147" s="2678"/>
      <c r="E1147" s="534"/>
      <c r="F1147" s="534"/>
      <c r="G1147" s="534"/>
      <c r="H1147" s="534"/>
      <c r="I1147" s="2676"/>
      <c r="J1147" s="2676"/>
      <c r="K1147" s="2676"/>
      <c r="L1147" s="2676"/>
      <c r="M1147" s="2676"/>
      <c r="N1147" s="2676"/>
      <c r="O1147" s="2676"/>
      <c r="P1147" s="2676"/>
    </row>
    <row r="1148" spans="2:37" s="2412" customFormat="1" ht="15" customHeight="1" thickBot="1" x14ac:dyDescent="0.35">
      <c r="C1148" s="2421"/>
      <c r="D1148" s="2421"/>
      <c r="E1148" s="534"/>
      <c r="F1148" s="534"/>
      <c r="G1148" s="534"/>
      <c r="H1148" s="534"/>
      <c r="I1148" s="2420"/>
      <c r="J1148" s="2420"/>
      <c r="K1148" s="2420"/>
      <c r="L1148" s="2420"/>
      <c r="M1148" s="2420"/>
      <c r="N1148" s="2420"/>
      <c r="O1148" s="2420"/>
      <c r="P1148" s="2420"/>
    </row>
    <row r="1149" spans="2:37" s="2412" customFormat="1" ht="15" customHeight="1" x14ac:dyDescent="0.2">
      <c r="B1149" s="3616" t="s">
        <v>5060</v>
      </c>
      <c r="C1149" s="3617"/>
      <c r="D1149" s="3617"/>
      <c r="E1149" s="3617"/>
      <c r="F1149" s="3617"/>
      <c r="G1149" s="3617"/>
      <c r="H1149" s="3617"/>
      <c r="I1149" s="3617"/>
      <c r="J1149" s="3617"/>
      <c r="K1149" s="3617"/>
      <c r="L1149" s="3617"/>
      <c r="M1149" s="3617"/>
      <c r="N1149" s="3617"/>
      <c r="O1149" s="3617"/>
      <c r="P1149" s="3617"/>
      <c r="Q1149" s="3617"/>
      <c r="R1149" s="3617"/>
      <c r="S1149" s="3617"/>
      <c r="T1149" s="3617"/>
      <c r="U1149" s="3617"/>
      <c r="V1149" s="3617"/>
      <c r="W1149" s="3617"/>
      <c r="X1149" s="3617"/>
      <c r="Y1149" s="3617"/>
      <c r="Z1149" s="3617"/>
      <c r="AA1149" s="3617"/>
      <c r="AB1149" s="3617"/>
      <c r="AC1149" s="3617"/>
      <c r="AD1149" s="3617"/>
      <c r="AE1149" s="3617"/>
      <c r="AF1149" s="3617"/>
      <c r="AG1149" s="3617"/>
      <c r="AH1149" s="3617"/>
      <c r="AI1149" s="3617"/>
      <c r="AJ1149" s="3617"/>
      <c r="AK1149" s="3618"/>
    </row>
    <row r="1150" spans="2:37" s="2412" customFormat="1" ht="15" customHeight="1" x14ac:dyDescent="0.2">
      <c r="B1150" s="2579"/>
      <c r="C1150" s="2690"/>
      <c r="D1150" s="2690"/>
      <c r="E1150" s="2690"/>
      <c r="F1150" s="2690"/>
      <c r="G1150" s="2580"/>
      <c r="H1150" s="2580"/>
      <c r="I1150" s="2580"/>
      <c r="J1150" s="2580"/>
      <c r="K1150" s="2580"/>
      <c r="L1150" s="2580"/>
      <c r="M1150" s="2580"/>
      <c r="N1150" s="2580"/>
      <c r="O1150" s="2580"/>
      <c r="P1150" s="2580"/>
      <c r="Q1150" s="2580"/>
      <c r="R1150" s="2580"/>
      <c r="S1150" s="2580"/>
      <c r="T1150" s="2580"/>
      <c r="U1150" s="2580"/>
      <c r="V1150" s="2580"/>
      <c r="W1150" s="2580"/>
      <c r="X1150" s="2580"/>
      <c r="Y1150" s="2580"/>
      <c r="Z1150" s="2580"/>
      <c r="AA1150" s="2580"/>
      <c r="AB1150" s="2580"/>
      <c r="AC1150" s="2580"/>
      <c r="AD1150" s="2580"/>
      <c r="AE1150" s="2580"/>
      <c r="AF1150" s="2580"/>
      <c r="AG1150" s="2580"/>
      <c r="AH1150" s="2580"/>
      <c r="AI1150" s="2580"/>
      <c r="AJ1150" s="2580"/>
      <c r="AK1150" s="2581"/>
    </row>
    <row r="1151" spans="2:37" s="2412" customFormat="1" ht="15" customHeight="1" x14ac:dyDescent="0.2">
      <c r="B1151" s="2579" t="s">
        <v>5047</v>
      </c>
      <c r="C1151" s="2690"/>
      <c r="D1151" s="3720" t="s">
        <v>5425</v>
      </c>
      <c r="E1151" s="3720"/>
      <c r="F1151" s="3720"/>
      <c r="G1151" s="2580"/>
      <c r="H1151" s="2580"/>
      <c r="I1151" s="2580"/>
      <c r="J1151" s="2580"/>
      <c r="K1151" s="2580"/>
      <c r="L1151" s="2580"/>
      <c r="M1151" s="2580"/>
      <c r="N1151" s="2580"/>
      <c r="O1151" s="2580"/>
      <c r="P1151" s="2580"/>
      <c r="Q1151" s="2580"/>
      <c r="R1151" s="2580"/>
      <c r="S1151" s="2580"/>
      <c r="T1151" s="2580"/>
      <c r="U1151" s="2580"/>
      <c r="V1151" s="2580"/>
      <c r="W1151" s="2580"/>
      <c r="X1151" s="2580"/>
      <c r="Y1151" s="2580"/>
      <c r="Z1151" s="2580"/>
      <c r="AA1151" s="2580"/>
      <c r="AB1151" s="2580"/>
      <c r="AC1151" s="2580"/>
      <c r="AD1151" s="2580"/>
      <c r="AE1151" s="2580"/>
      <c r="AF1151" s="2580"/>
      <c r="AG1151" s="2580"/>
      <c r="AH1151" s="2580"/>
      <c r="AI1151" s="2580"/>
      <c r="AJ1151" s="2580"/>
      <c r="AK1151" s="2581"/>
    </row>
    <row r="1152" spans="2:37" s="2412" customFormat="1" ht="15" customHeight="1" thickBot="1" x14ac:dyDescent="0.25">
      <c r="B1152" s="3620" t="s">
        <v>5061</v>
      </c>
      <c r="C1152" s="3621"/>
      <c r="D1152" s="3731">
        <v>41395</v>
      </c>
      <c r="E1152" s="3732"/>
      <c r="F1152" s="2690"/>
      <c r="G1152" s="2580"/>
      <c r="H1152" s="2580"/>
      <c r="I1152" s="2580"/>
      <c r="J1152" s="2580"/>
      <c r="K1152" s="2580"/>
      <c r="L1152" s="2580"/>
      <c r="M1152" s="2580"/>
      <c r="N1152" s="2580"/>
      <c r="O1152" s="2580"/>
      <c r="P1152" s="2580"/>
      <c r="Q1152" s="2580"/>
      <c r="R1152" s="2580"/>
      <c r="S1152" s="2580"/>
      <c r="T1152" s="2580"/>
      <c r="U1152" s="2580"/>
      <c r="V1152" s="2580"/>
      <c r="W1152" s="2580"/>
      <c r="X1152" s="2580"/>
      <c r="Y1152" s="2580"/>
      <c r="Z1152" s="2580"/>
      <c r="AA1152" s="2580"/>
      <c r="AB1152" s="2580"/>
      <c r="AC1152" s="2580"/>
      <c r="AD1152" s="2580"/>
      <c r="AE1152" s="2580"/>
      <c r="AF1152" s="2580"/>
      <c r="AG1152" s="2580"/>
      <c r="AH1152" s="2580"/>
      <c r="AI1152" s="2580"/>
      <c r="AJ1152" s="2580"/>
      <c r="AK1152" s="2581"/>
    </row>
    <row r="1153" spans="2:37" s="2412" customFormat="1" ht="15" customHeight="1" thickBot="1" x14ac:dyDescent="0.25">
      <c r="B1153" s="3633" t="s">
        <v>5062</v>
      </c>
      <c r="C1153" s="3677"/>
      <c r="D1153" s="3721" t="s">
        <v>5426</v>
      </c>
      <c r="E1153" s="3722"/>
      <c r="F1153" s="3722"/>
      <c r="G1153" s="3722"/>
      <c r="H1153" s="3722"/>
      <c r="I1153" s="3722"/>
      <c r="J1153" s="3722"/>
      <c r="K1153" s="3722"/>
      <c r="L1153" s="3722"/>
      <c r="M1153" s="3722"/>
      <c r="N1153" s="3722"/>
      <c r="O1153" s="3722"/>
      <c r="P1153" s="3722"/>
      <c r="Q1153" s="3723"/>
      <c r="R1153" s="2580"/>
      <c r="S1153" s="2580"/>
      <c r="T1153" s="2580"/>
      <c r="U1153" s="2580"/>
      <c r="V1153" s="2580"/>
      <c r="W1153" s="2580"/>
      <c r="X1153" s="2580"/>
      <c r="Y1153" s="2580"/>
      <c r="Z1153" s="2580"/>
      <c r="AA1153" s="2580"/>
      <c r="AB1153" s="2580"/>
      <c r="AC1153" s="2580"/>
      <c r="AD1153" s="2580"/>
      <c r="AE1153" s="2580"/>
      <c r="AF1153" s="2580"/>
      <c r="AG1153" s="2580"/>
      <c r="AH1153" s="2580"/>
      <c r="AI1153" s="2580"/>
      <c r="AJ1153" s="2580"/>
      <c r="AK1153" s="2581"/>
    </row>
    <row r="1154" spans="2:37" s="2412" customFormat="1" ht="15" customHeight="1" thickBot="1" x14ac:dyDescent="0.25">
      <c r="B1154" s="3635"/>
      <c r="C1154" s="3626"/>
      <c r="D1154" s="3626"/>
      <c r="E1154" s="3626"/>
      <c r="F1154" s="3626"/>
      <c r="G1154" s="3626"/>
      <c r="H1154" s="3626"/>
      <c r="I1154" s="3626"/>
      <c r="J1154" s="3626"/>
      <c r="K1154" s="3626"/>
      <c r="L1154" s="3626"/>
      <c r="M1154" s="3626"/>
      <c r="N1154" s="3626"/>
      <c r="O1154" s="3626"/>
      <c r="P1154" s="3626"/>
      <c r="Q1154" s="3626"/>
      <c r="R1154" s="2580"/>
      <c r="S1154" s="2580"/>
      <c r="T1154" s="2580"/>
      <c r="U1154" s="2580"/>
      <c r="V1154" s="2580"/>
      <c r="W1154" s="2580"/>
      <c r="X1154" s="2580"/>
      <c r="Y1154" s="2580"/>
      <c r="Z1154" s="2580"/>
      <c r="AA1154" s="2580"/>
      <c r="AB1154" s="2580"/>
      <c r="AC1154" s="2580"/>
      <c r="AD1154" s="2580"/>
      <c r="AE1154" s="2580"/>
      <c r="AF1154" s="2580"/>
      <c r="AG1154" s="2580"/>
      <c r="AH1154" s="2580"/>
      <c r="AI1154" s="2580"/>
      <c r="AJ1154" s="2580"/>
      <c r="AK1154" s="2581"/>
    </row>
    <row r="1155" spans="2:37" s="2412" customFormat="1" ht="15" customHeight="1" thickBot="1" x14ac:dyDescent="0.25">
      <c r="B1155" s="3627" t="s">
        <v>5063</v>
      </c>
      <c r="C1155" s="3627"/>
      <c r="D1155" s="3627" t="s">
        <v>5053</v>
      </c>
      <c r="E1155" s="3627" t="s">
        <v>5064</v>
      </c>
      <c r="F1155" s="3629" t="s">
        <v>224</v>
      </c>
      <c r="G1155" s="3629"/>
      <c r="H1155" s="3629"/>
      <c r="I1155" s="3629"/>
      <c r="J1155" s="3629"/>
      <c r="K1155" s="3629"/>
      <c r="L1155" s="3629"/>
      <c r="M1155" s="3629"/>
      <c r="N1155" s="3629"/>
      <c r="O1155" s="3629"/>
      <c r="P1155" s="3629"/>
      <c r="Q1155" s="3629"/>
      <c r="R1155" s="3629"/>
      <c r="S1155" s="3629" t="s">
        <v>340</v>
      </c>
      <c r="T1155" s="3629"/>
      <c r="U1155" s="3629"/>
      <c r="V1155" s="3629"/>
      <c r="W1155" s="3629"/>
      <c r="X1155" s="3629"/>
      <c r="Y1155" s="3629"/>
      <c r="Z1155" s="3629"/>
      <c r="AA1155" s="3629"/>
      <c r="AB1155" s="3629"/>
      <c r="AC1155" s="3629"/>
      <c r="AD1155" s="3629" t="s">
        <v>225</v>
      </c>
      <c r="AE1155" s="3629"/>
      <c r="AF1155" s="3629"/>
      <c r="AG1155" s="3629"/>
      <c r="AH1155" s="3630" t="s">
        <v>5048</v>
      </c>
      <c r="AI1155" s="3630"/>
      <c r="AJ1155" s="3630"/>
      <c r="AK1155" s="2581"/>
    </row>
    <row r="1156" spans="2:37" s="2412" customFormat="1" ht="35.25" customHeight="1" thickBot="1" x14ac:dyDescent="0.25">
      <c r="B1156" s="3628"/>
      <c r="C1156" s="3628"/>
      <c r="D1156" s="3628"/>
      <c r="E1156" s="3628"/>
      <c r="F1156" s="3628" t="s">
        <v>5065</v>
      </c>
      <c r="G1156" s="3628" t="s">
        <v>5066</v>
      </c>
      <c r="H1156" s="3627" t="s">
        <v>5067</v>
      </c>
      <c r="I1156" s="3631" t="s">
        <v>5068</v>
      </c>
      <c r="J1156" s="3631" t="s">
        <v>5069</v>
      </c>
      <c r="K1156" s="3632" t="s">
        <v>5070</v>
      </c>
      <c r="L1156" s="3632" t="s">
        <v>5071</v>
      </c>
      <c r="M1156" s="3631" t="s">
        <v>5072</v>
      </c>
      <c r="N1156" s="3631"/>
      <c r="O1156" s="3632" t="s">
        <v>5073</v>
      </c>
      <c r="P1156" s="3632" t="s">
        <v>5074</v>
      </c>
      <c r="Q1156" s="3632" t="s">
        <v>5075</v>
      </c>
      <c r="R1156" s="3632" t="s">
        <v>5076</v>
      </c>
      <c r="S1156" s="3627" t="s">
        <v>5077</v>
      </c>
      <c r="T1156" s="3627" t="s">
        <v>5078</v>
      </c>
      <c r="U1156" s="3627" t="s">
        <v>5079</v>
      </c>
      <c r="V1156" s="3627" t="s">
        <v>5080</v>
      </c>
      <c r="W1156" s="3627" t="s">
        <v>5081</v>
      </c>
      <c r="X1156" s="3627" t="s">
        <v>5082</v>
      </c>
      <c r="Y1156" s="3627" t="s">
        <v>5083</v>
      </c>
      <c r="Z1156" s="3627" t="s">
        <v>5084</v>
      </c>
      <c r="AA1156" s="3627" t="s">
        <v>5085</v>
      </c>
      <c r="AB1156" s="3631" t="s">
        <v>5086</v>
      </c>
      <c r="AC1156" s="3631" t="s">
        <v>5087</v>
      </c>
      <c r="AD1156" s="3627" t="s">
        <v>5088</v>
      </c>
      <c r="AE1156" s="3627" t="s">
        <v>5089</v>
      </c>
      <c r="AF1156" s="3627" t="s">
        <v>5090</v>
      </c>
      <c r="AG1156" s="3627" t="s">
        <v>5091</v>
      </c>
      <c r="AH1156" s="3627" t="s">
        <v>1162</v>
      </c>
      <c r="AI1156" s="3627" t="s">
        <v>5049</v>
      </c>
      <c r="AJ1156" s="3627" t="s">
        <v>5050</v>
      </c>
      <c r="AK1156" s="2581"/>
    </row>
    <row r="1157" spans="2:37" s="2412" customFormat="1" ht="15" customHeight="1" thickBot="1" x14ac:dyDescent="0.25">
      <c r="B1157" s="3628"/>
      <c r="C1157" s="3628"/>
      <c r="D1157" s="3628"/>
      <c r="E1157" s="3628"/>
      <c r="F1157" s="3628"/>
      <c r="G1157" s="3628"/>
      <c r="H1157" s="3628"/>
      <c r="I1157" s="3632"/>
      <c r="J1157" s="3632"/>
      <c r="K1157" s="3632"/>
      <c r="L1157" s="3632"/>
      <c r="M1157" s="2689" t="s">
        <v>5092</v>
      </c>
      <c r="N1157" s="2688" t="s">
        <v>2809</v>
      </c>
      <c r="O1157" s="3632"/>
      <c r="P1157" s="3632"/>
      <c r="Q1157" s="3632"/>
      <c r="R1157" s="3632"/>
      <c r="S1157" s="3628"/>
      <c r="T1157" s="3628"/>
      <c r="U1157" s="3628"/>
      <c r="V1157" s="3628"/>
      <c r="W1157" s="3628"/>
      <c r="X1157" s="3628"/>
      <c r="Y1157" s="3628"/>
      <c r="Z1157" s="3628"/>
      <c r="AA1157" s="3628"/>
      <c r="AB1157" s="3632"/>
      <c r="AC1157" s="3632"/>
      <c r="AD1157" s="3628"/>
      <c r="AE1157" s="3628"/>
      <c r="AF1157" s="3628"/>
      <c r="AG1157" s="3628"/>
      <c r="AH1157" s="3628"/>
      <c r="AI1157" s="3628"/>
      <c r="AJ1157" s="3628"/>
      <c r="AK1157" s="2581"/>
    </row>
    <row r="1158" spans="2:37" s="2412" customFormat="1" ht="15" customHeight="1" x14ac:dyDescent="0.2">
      <c r="B1158" s="3726" t="s">
        <v>5427</v>
      </c>
      <c r="C1158" s="4636"/>
      <c r="D1158" s="2811" t="s">
        <v>5428</v>
      </c>
      <c r="E1158" s="2588">
        <v>30</v>
      </c>
      <c r="F1158" s="2588">
        <v>12</v>
      </c>
      <c r="G1158" s="2697"/>
      <c r="H1158" s="2707"/>
      <c r="I1158" s="2707"/>
      <c r="J1158" s="2707">
        <v>150</v>
      </c>
      <c r="K1158" s="2697">
        <v>0.08</v>
      </c>
      <c r="L1158" s="2697">
        <v>0.15</v>
      </c>
      <c r="M1158" s="2587"/>
      <c r="N1158" s="2708"/>
      <c r="O1158" s="2697">
        <v>0.15</v>
      </c>
      <c r="P1158" s="2697">
        <v>0.15</v>
      </c>
      <c r="Q1158" s="2697">
        <v>0.15</v>
      </c>
      <c r="R1158" s="2697">
        <v>0.15</v>
      </c>
      <c r="S1158" s="2709">
        <v>3</v>
      </c>
      <c r="T1158" s="2697"/>
      <c r="U1158" s="2589"/>
      <c r="V1158" s="2589">
        <v>100</v>
      </c>
      <c r="W1158" s="2697">
        <v>0.03</v>
      </c>
      <c r="X1158" s="2697">
        <v>0.06</v>
      </c>
      <c r="Y1158" s="2589"/>
      <c r="Z1158" s="2589"/>
      <c r="AA1158" s="2589"/>
      <c r="AB1158" s="2697">
        <v>0.06</v>
      </c>
      <c r="AC1158" s="2697">
        <v>0.06</v>
      </c>
      <c r="AD1158" s="2588">
        <v>15</v>
      </c>
      <c r="AE1158" s="2602">
        <v>250</v>
      </c>
      <c r="AF1158" s="2603">
        <v>0.06</v>
      </c>
      <c r="AG1158" s="2603">
        <v>0.5</v>
      </c>
      <c r="AH1158" s="2710"/>
      <c r="AI1158" s="2710"/>
      <c r="AJ1158" s="2774"/>
      <c r="AK1158" s="2581"/>
    </row>
    <row r="1159" spans="2:37" s="2412" customFormat="1" ht="15" customHeight="1" x14ac:dyDescent="0.2">
      <c r="B1159" s="3733" t="s">
        <v>5429</v>
      </c>
      <c r="C1159" s="4637"/>
      <c r="D1159" s="2869" t="s">
        <v>5430</v>
      </c>
      <c r="E1159" s="2565">
        <v>65</v>
      </c>
      <c r="F1159" s="2565">
        <v>36</v>
      </c>
      <c r="G1159" s="2566"/>
      <c r="H1159" s="2712"/>
      <c r="I1159" s="2712"/>
      <c r="J1159" s="2712">
        <v>450</v>
      </c>
      <c r="K1159" s="2566">
        <v>0.08</v>
      </c>
      <c r="L1159" s="2566">
        <v>0.15</v>
      </c>
      <c r="M1159" s="2564"/>
      <c r="N1159" s="2713"/>
      <c r="O1159" s="2566">
        <v>0.15</v>
      </c>
      <c r="P1159" s="2566">
        <v>0.15</v>
      </c>
      <c r="Q1159" s="2566">
        <v>0.15</v>
      </c>
      <c r="R1159" s="2566">
        <v>0.15</v>
      </c>
      <c r="S1159" s="2621">
        <v>6</v>
      </c>
      <c r="T1159" s="2566"/>
      <c r="U1159" s="2714"/>
      <c r="V1159" s="2714">
        <v>200</v>
      </c>
      <c r="W1159" s="2566">
        <v>0.03</v>
      </c>
      <c r="X1159" s="2566">
        <v>0.06</v>
      </c>
      <c r="Y1159" s="2714"/>
      <c r="Z1159" s="2714"/>
      <c r="AA1159" s="2714"/>
      <c r="AB1159" s="2566">
        <v>0.06</v>
      </c>
      <c r="AC1159" s="2566">
        <v>0.06</v>
      </c>
      <c r="AD1159" s="2565">
        <v>23</v>
      </c>
      <c r="AE1159" s="2591">
        <v>500</v>
      </c>
      <c r="AF1159" s="2592">
        <v>0.05</v>
      </c>
      <c r="AG1159" s="2592">
        <v>0.5</v>
      </c>
      <c r="AH1159" s="2715"/>
      <c r="AI1159" s="2715"/>
      <c r="AJ1159" s="2870"/>
      <c r="AK1159" s="2581"/>
    </row>
    <row r="1160" spans="2:37" s="2412" customFormat="1" ht="15" customHeight="1" thickBot="1" x14ac:dyDescent="0.25">
      <c r="B1160" s="3737"/>
      <c r="C1160" s="3738"/>
      <c r="D1160" s="2611"/>
      <c r="E1160" s="2612"/>
      <c r="F1160" s="2612"/>
      <c r="G1160" s="2613"/>
      <c r="H1160" s="2613"/>
      <c r="I1160" s="2613"/>
      <c r="J1160" s="2614"/>
      <c r="K1160" s="2613"/>
      <c r="L1160" s="2613"/>
      <c r="M1160" s="2614"/>
      <c r="N1160" s="2614"/>
      <c r="O1160" s="2613"/>
      <c r="P1160" s="2613"/>
      <c r="Q1160" s="2613"/>
      <c r="R1160" s="2613"/>
      <c r="S1160" s="2615"/>
      <c r="T1160" s="2615"/>
      <c r="U1160" s="2615"/>
      <c r="V1160" s="2615"/>
      <c r="W1160" s="2615"/>
      <c r="X1160" s="2613"/>
      <c r="Y1160" s="2616"/>
      <c r="Z1160" s="2616"/>
      <c r="AA1160" s="2616"/>
      <c r="AB1160" s="2616"/>
      <c r="AC1160" s="2613"/>
      <c r="AD1160" s="2616"/>
      <c r="AE1160" s="2616"/>
      <c r="AF1160" s="2616"/>
      <c r="AG1160" s="2617"/>
      <c r="AH1160" s="2616"/>
      <c r="AI1160" s="2616"/>
      <c r="AJ1160" s="2618"/>
      <c r="AK1160" s="2581"/>
    </row>
    <row r="1161" spans="2:37" s="2412" customFormat="1" ht="15" customHeight="1" x14ac:dyDescent="0.2">
      <c r="B1161" s="2582"/>
      <c r="C1161" s="2575"/>
      <c r="D1161" s="2575"/>
      <c r="E1161" s="2575"/>
      <c r="F1161" s="2575"/>
      <c r="G1161" s="2575"/>
      <c r="H1161" s="2575"/>
      <c r="I1161" s="2576"/>
      <c r="J1161" s="2576"/>
      <c r="K1161" s="2576"/>
      <c r="L1161" s="2576"/>
      <c r="M1161" s="2575"/>
      <c r="N1161" s="2576"/>
      <c r="O1161" s="2576"/>
      <c r="P1161" s="2576"/>
      <c r="Q1161" s="2576"/>
      <c r="R1161" s="2576"/>
      <c r="S1161" s="2575"/>
      <c r="T1161" s="2574"/>
      <c r="U1161" s="2574"/>
      <c r="V1161" s="2574"/>
      <c r="W1161" s="2574"/>
      <c r="X1161" s="2574"/>
      <c r="Y1161" s="2574"/>
      <c r="Z1161" s="2574"/>
      <c r="AA1161" s="2574"/>
      <c r="AB1161" s="2574"/>
      <c r="AC1161" s="2574"/>
      <c r="AD1161" s="2574"/>
      <c r="AE1161" s="2574"/>
      <c r="AF1161" s="2574"/>
      <c r="AG1161" s="2574"/>
      <c r="AH1161" s="2574"/>
      <c r="AI1161" s="2574"/>
      <c r="AJ1161" s="2574"/>
      <c r="AK1161" s="2581"/>
    </row>
    <row r="1162" spans="2:37" s="2412" customFormat="1" ht="15" customHeight="1" x14ac:dyDescent="0.2">
      <c r="B1162" s="3641" t="s">
        <v>5051</v>
      </c>
      <c r="C1162" s="3642"/>
      <c r="D1162" s="3640" t="s">
        <v>5218</v>
      </c>
      <c r="E1162" s="3640"/>
      <c r="F1162" s="3640"/>
      <c r="G1162" s="3640"/>
      <c r="H1162" s="2578"/>
      <c r="I1162" s="2578"/>
      <c r="J1162" s="2578"/>
      <c r="K1162" s="2578"/>
      <c r="L1162" s="2578"/>
      <c r="M1162" s="2578"/>
      <c r="N1162" s="2578"/>
      <c r="O1162" s="2578"/>
      <c r="P1162" s="2578"/>
      <c r="Q1162" s="2578"/>
      <c r="R1162" s="2578"/>
      <c r="S1162" s="2578"/>
      <c r="T1162" s="2574"/>
      <c r="U1162" s="2574"/>
      <c r="V1162" s="2574"/>
      <c r="W1162" s="2574"/>
      <c r="X1162" s="2574"/>
      <c r="Y1162" s="2574"/>
      <c r="Z1162" s="2574"/>
      <c r="AA1162" s="2574"/>
      <c r="AB1162" s="2574"/>
      <c r="AC1162" s="2574"/>
      <c r="AD1162" s="2574"/>
      <c r="AE1162" s="2574"/>
      <c r="AF1162" s="2574"/>
      <c r="AG1162" s="2574"/>
      <c r="AH1162" s="2574"/>
      <c r="AI1162" s="2574"/>
      <c r="AJ1162" s="2574"/>
      <c r="AK1162" s="2581"/>
    </row>
    <row r="1163" spans="2:37" s="2412" customFormat="1" ht="15" customHeight="1" x14ac:dyDescent="0.2">
      <c r="B1163" s="3641" t="s">
        <v>5052</v>
      </c>
      <c r="C1163" s="3642"/>
      <c r="D1163" s="3640" t="s">
        <v>1528</v>
      </c>
      <c r="E1163" s="3640"/>
      <c r="F1163" s="3640"/>
      <c r="G1163" s="3640"/>
      <c r="H1163" s="2578"/>
      <c r="I1163" s="2578"/>
      <c r="J1163" s="2578"/>
      <c r="K1163" s="2578"/>
      <c r="L1163" s="2578"/>
      <c r="M1163" s="2578"/>
      <c r="N1163" s="2578"/>
      <c r="O1163" s="2578"/>
      <c r="P1163" s="2578"/>
      <c r="Q1163" s="2578"/>
      <c r="R1163" s="2578"/>
      <c r="S1163" s="2578"/>
      <c r="T1163" s="2574"/>
      <c r="U1163" s="2574"/>
      <c r="V1163" s="2574"/>
      <c r="W1163" s="2574"/>
      <c r="X1163" s="2574"/>
      <c r="Y1163" s="2574"/>
      <c r="Z1163" s="2574"/>
      <c r="AA1163" s="2574"/>
      <c r="AB1163" s="2574"/>
      <c r="AC1163" s="2574"/>
      <c r="AD1163" s="2574"/>
      <c r="AE1163" s="2574"/>
      <c r="AF1163" s="2574"/>
      <c r="AG1163" s="2574"/>
      <c r="AH1163" s="2574"/>
      <c r="AI1163" s="2574"/>
      <c r="AJ1163" s="2574"/>
      <c r="AK1163" s="2581"/>
    </row>
    <row r="1164" spans="2:37" s="2412" customFormat="1" ht="15" customHeight="1" thickBot="1" x14ac:dyDescent="0.25">
      <c r="B1164" s="3645"/>
      <c r="C1164" s="3646"/>
      <c r="D1164" s="3647"/>
      <c r="E1164" s="3647"/>
      <c r="F1164" s="3647"/>
      <c r="G1164" s="3647"/>
      <c r="H1164" s="2583"/>
      <c r="I1164" s="2583"/>
      <c r="J1164" s="2583"/>
      <c r="K1164" s="2583"/>
      <c r="L1164" s="2583"/>
      <c r="M1164" s="2583"/>
      <c r="N1164" s="2583"/>
      <c r="O1164" s="2583"/>
      <c r="P1164" s="2583"/>
      <c r="Q1164" s="2583"/>
      <c r="R1164" s="2583"/>
      <c r="S1164" s="2583"/>
      <c r="T1164" s="2584"/>
      <c r="U1164" s="2584"/>
      <c r="V1164" s="2584"/>
      <c r="W1164" s="2584"/>
      <c r="X1164" s="2584"/>
      <c r="Y1164" s="2584"/>
      <c r="Z1164" s="2584"/>
      <c r="AA1164" s="2584"/>
      <c r="AB1164" s="2584"/>
      <c r="AC1164" s="2584"/>
      <c r="AD1164" s="2584"/>
      <c r="AE1164" s="2584"/>
      <c r="AF1164" s="2584"/>
      <c r="AG1164" s="2584"/>
      <c r="AH1164" s="2584"/>
      <c r="AI1164" s="2584"/>
      <c r="AJ1164" s="2584"/>
      <c r="AK1164" s="2586"/>
    </row>
    <row r="1165" spans="2:37" s="2412" customFormat="1" ht="15" customHeight="1" x14ac:dyDescent="0.2">
      <c r="B1165" s="2695" t="str">
        <f>+B1147</f>
        <v>.</v>
      </c>
    </row>
    <row r="1166" spans="2:37" s="2412" customFormat="1" ht="15" customHeight="1" thickBot="1" x14ac:dyDescent="0.25"/>
    <row r="1167" spans="2:37" s="2412" customFormat="1" ht="15" customHeight="1" x14ac:dyDescent="0.2">
      <c r="B1167" s="3616" t="s">
        <v>5060</v>
      </c>
      <c r="C1167" s="3617"/>
      <c r="D1167" s="3617"/>
      <c r="E1167" s="3617"/>
      <c r="F1167" s="3617"/>
      <c r="G1167" s="3617"/>
      <c r="H1167" s="3617"/>
      <c r="I1167" s="3617"/>
      <c r="J1167" s="3617"/>
      <c r="K1167" s="3617"/>
      <c r="L1167" s="3617"/>
      <c r="M1167" s="3617"/>
      <c r="N1167" s="3617"/>
      <c r="O1167" s="3617"/>
      <c r="P1167" s="3617"/>
      <c r="Q1167" s="3617"/>
      <c r="R1167" s="3617"/>
      <c r="S1167" s="3617"/>
      <c r="T1167" s="3617"/>
      <c r="U1167" s="3617"/>
      <c r="V1167" s="3617"/>
      <c r="W1167" s="3617"/>
      <c r="X1167" s="3617"/>
      <c r="Y1167" s="3617"/>
      <c r="Z1167" s="3617"/>
      <c r="AA1167" s="3617"/>
      <c r="AB1167" s="3617"/>
      <c r="AC1167" s="3617"/>
      <c r="AD1167" s="3617"/>
      <c r="AE1167" s="3617"/>
      <c r="AF1167" s="3617"/>
      <c r="AG1167" s="3617"/>
      <c r="AH1167" s="3617"/>
      <c r="AI1167" s="3617"/>
      <c r="AJ1167" s="3617"/>
      <c r="AK1167" s="3618"/>
    </row>
    <row r="1168" spans="2:37" s="2412" customFormat="1" ht="15" customHeight="1" x14ac:dyDescent="0.2">
      <c r="B1168" s="2579"/>
      <c r="C1168" s="2690"/>
      <c r="D1168" s="2690"/>
      <c r="E1168" s="2690"/>
      <c r="F1168" s="2690"/>
      <c r="G1168" s="2580"/>
      <c r="H1168" s="2580"/>
      <c r="I1168" s="2580"/>
      <c r="J1168" s="2580"/>
      <c r="K1168" s="2580"/>
      <c r="L1168" s="2580"/>
      <c r="M1168" s="2580"/>
      <c r="N1168" s="2580"/>
      <c r="O1168" s="2580"/>
      <c r="P1168" s="2580"/>
      <c r="Q1168" s="2580"/>
      <c r="R1168" s="2580"/>
      <c r="S1168" s="2580"/>
      <c r="T1168" s="2580"/>
      <c r="U1168" s="2580"/>
      <c r="V1168" s="2580"/>
      <c r="W1168" s="2580"/>
      <c r="X1168" s="2580"/>
      <c r="Y1168" s="2580"/>
      <c r="Z1168" s="2580"/>
      <c r="AA1168" s="2580"/>
      <c r="AB1168" s="2580"/>
      <c r="AC1168" s="2580"/>
      <c r="AD1168" s="2580"/>
      <c r="AE1168" s="2580"/>
      <c r="AF1168" s="2580"/>
      <c r="AG1168" s="2580"/>
      <c r="AH1168" s="2580"/>
      <c r="AI1168" s="2580"/>
      <c r="AJ1168" s="2580"/>
      <c r="AK1168" s="2581"/>
    </row>
    <row r="1169" spans="2:37" s="2412" customFormat="1" ht="15" customHeight="1" x14ac:dyDescent="0.2">
      <c r="B1169" s="2579" t="s">
        <v>5047</v>
      </c>
      <c r="C1169" s="2690"/>
      <c r="D1169" s="3720" t="s">
        <v>5431</v>
      </c>
      <c r="E1169" s="3720"/>
      <c r="F1169" s="3720"/>
      <c r="G1169" s="2580"/>
      <c r="H1169" s="2580"/>
      <c r="I1169" s="2580"/>
      <c r="J1169" s="2580"/>
      <c r="K1169" s="2580"/>
      <c r="L1169" s="2580"/>
      <c r="M1169" s="2580"/>
      <c r="N1169" s="2580"/>
      <c r="O1169" s="2580"/>
      <c r="P1169" s="2580"/>
      <c r="Q1169" s="2580"/>
      <c r="R1169" s="2580"/>
      <c r="S1169" s="2580"/>
      <c r="T1169" s="2580"/>
      <c r="U1169" s="2580"/>
      <c r="V1169" s="2580"/>
      <c r="W1169" s="2580"/>
      <c r="X1169" s="2580"/>
      <c r="Y1169" s="2580"/>
      <c r="Z1169" s="2580"/>
      <c r="AA1169" s="2580"/>
      <c r="AB1169" s="2580"/>
      <c r="AC1169" s="2580"/>
      <c r="AD1169" s="2580"/>
      <c r="AE1169" s="2580"/>
      <c r="AF1169" s="2580"/>
      <c r="AG1169" s="2580"/>
      <c r="AH1169" s="2580"/>
      <c r="AI1169" s="2580"/>
      <c r="AJ1169" s="2580"/>
      <c r="AK1169" s="2581"/>
    </row>
    <row r="1170" spans="2:37" s="2412" customFormat="1" ht="15" customHeight="1" thickBot="1" x14ac:dyDescent="0.25">
      <c r="B1170" s="3620" t="s">
        <v>5061</v>
      </c>
      <c r="C1170" s="3621"/>
      <c r="D1170" s="3731">
        <v>41379</v>
      </c>
      <c r="E1170" s="3732"/>
      <c r="F1170" s="2956"/>
      <c r="G1170" s="2580"/>
      <c r="H1170" s="2580"/>
      <c r="I1170" s="2580"/>
      <c r="J1170" s="2580"/>
      <c r="K1170" s="2580"/>
      <c r="L1170" s="2580"/>
      <c r="M1170" s="2580"/>
      <c r="N1170" s="2580"/>
      <c r="O1170" s="2580"/>
      <c r="P1170" s="2580"/>
      <c r="Q1170" s="2580"/>
      <c r="R1170" s="2580"/>
      <c r="S1170" s="2580"/>
      <c r="T1170" s="2580"/>
      <c r="U1170" s="2580"/>
      <c r="V1170" s="2580"/>
      <c r="W1170" s="2580"/>
      <c r="X1170" s="2580"/>
      <c r="Y1170" s="2580"/>
      <c r="Z1170" s="2580"/>
      <c r="AA1170" s="2580"/>
      <c r="AB1170" s="2580"/>
      <c r="AC1170" s="2580"/>
      <c r="AD1170" s="2580"/>
      <c r="AE1170" s="2580"/>
      <c r="AF1170" s="2580"/>
      <c r="AG1170" s="2580"/>
      <c r="AH1170" s="2580"/>
      <c r="AI1170" s="2580"/>
      <c r="AJ1170" s="2580"/>
      <c r="AK1170" s="2581"/>
    </row>
    <row r="1171" spans="2:37" s="2412" customFormat="1" ht="191.25" customHeight="1" thickBot="1" x14ac:dyDescent="0.25">
      <c r="B1171" s="3633" t="s">
        <v>5062</v>
      </c>
      <c r="C1171" s="3677"/>
      <c r="D1171" s="3721" t="s">
        <v>5432</v>
      </c>
      <c r="E1171" s="3722"/>
      <c r="F1171" s="3722"/>
      <c r="G1171" s="3722"/>
      <c r="H1171" s="3722"/>
      <c r="I1171" s="3722"/>
      <c r="J1171" s="3722"/>
      <c r="K1171" s="3722"/>
      <c r="L1171" s="3722"/>
      <c r="M1171" s="3722"/>
      <c r="N1171" s="3722"/>
      <c r="O1171" s="3722"/>
      <c r="P1171" s="3722"/>
      <c r="Q1171" s="3723"/>
      <c r="R1171" s="2580"/>
      <c r="S1171" s="2580"/>
      <c r="T1171" s="2580"/>
      <c r="U1171" s="2580"/>
      <c r="V1171" s="2580"/>
      <c r="W1171" s="2580"/>
      <c r="X1171" s="2580"/>
      <c r="Y1171" s="2580"/>
      <c r="Z1171" s="2580"/>
      <c r="AA1171" s="2580"/>
      <c r="AB1171" s="2580"/>
      <c r="AC1171" s="2580"/>
      <c r="AD1171" s="2580"/>
      <c r="AE1171" s="2580"/>
      <c r="AF1171" s="2580"/>
      <c r="AG1171" s="2580"/>
      <c r="AH1171" s="2580"/>
      <c r="AI1171" s="2580"/>
      <c r="AJ1171" s="2580"/>
      <c r="AK1171" s="2581"/>
    </row>
    <row r="1172" spans="2:37" s="2412" customFormat="1" ht="15" customHeight="1" thickBot="1" x14ac:dyDescent="0.25">
      <c r="B1172" s="3635"/>
      <c r="C1172" s="3626"/>
      <c r="D1172" s="3626"/>
      <c r="E1172" s="3626"/>
      <c r="F1172" s="3626"/>
      <c r="G1172" s="3626"/>
      <c r="H1172" s="3626"/>
      <c r="I1172" s="3626"/>
      <c r="J1172" s="3626"/>
      <c r="K1172" s="3626"/>
      <c r="L1172" s="3626"/>
      <c r="M1172" s="3626"/>
      <c r="N1172" s="3626"/>
      <c r="O1172" s="3626"/>
      <c r="P1172" s="3626"/>
      <c r="Q1172" s="3626"/>
      <c r="R1172" s="2580"/>
      <c r="S1172" s="2580"/>
      <c r="T1172" s="2580"/>
      <c r="U1172" s="2580"/>
      <c r="V1172" s="2580"/>
      <c r="W1172" s="2580"/>
      <c r="X1172" s="2580"/>
      <c r="Y1172" s="2580"/>
      <c r="Z1172" s="2580"/>
      <c r="AA1172" s="2580"/>
      <c r="AB1172" s="2580"/>
      <c r="AC1172" s="2580"/>
      <c r="AD1172" s="2580"/>
      <c r="AE1172" s="2580"/>
      <c r="AF1172" s="2580"/>
      <c r="AG1172" s="2580"/>
      <c r="AH1172" s="2580"/>
      <c r="AI1172" s="2580"/>
      <c r="AJ1172" s="2580"/>
      <c r="AK1172" s="2581"/>
    </row>
    <row r="1173" spans="2:37" s="2412" customFormat="1" ht="15" customHeight="1" thickBot="1" x14ac:dyDescent="0.25">
      <c r="B1173" s="3627" t="s">
        <v>5063</v>
      </c>
      <c r="C1173" s="3627"/>
      <c r="D1173" s="3627" t="s">
        <v>5053</v>
      </c>
      <c r="E1173" s="3627" t="s">
        <v>5064</v>
      </c>
      <c r="F1173" s="3629" t="s">
        <v>224</v>
      </c>
      <c r="G1173" s="3629"/>
      <c r="H1173" s="3629"/>
      <c r="I1173" s="3629"/>
      <c r="J1173" s="3629"/>
      <c r="K1173" s="3629"/>
      <c r="L1173" s="3629"/>
      <c r="M1173" s="3629"/>
      <c r="N1173" s="3629"/>
      <c r="O1173" s="3629"/>
      <c r="P1173" s="3629"/>
      <c r="Q1173" s="3629"/>
      <c r="R1173" s="3629"/>
      <c r="S1173" s="3629" t="s">
        <v>340</v>
      </c>
      <c r="T1173" s="3629"/>
      <c r="U1173" s="3629"/>
      <c r="V1173" s="3629"/>
      <c r="W1173" s="3629"/>
      <c r="X1173" s="3629"/>
      <c r="Y1173" s="3629"/>
      <c r="Z1173" s="3629"/>
      <c r="AA1173" s="3629"/>
      <c r="AB1173" s="3629"/>
      <c r="AC1173" s="3629"/>
      <c r="AD1173" s="3629" t="s">
        <v>225</v>
      </c>
      <c r="AE1173" s="3629"/>
      <c r="AF1173" s="3629"/>
      <c r="AG1173" s="3629"/>
      <c r="AH1173" s="3630" t="s">
        <v>5048</v>
      </c>
      <c r="AI1173" s="3630"/>
      <c r="AJ1173" s="3630"/>
      <c r="AK1173" s="2581"/>
    </row>
    <row r="1174" spans="2:37" s="2412" customFormat="1" ht="15" customHeight="1" thickBot="1" x14ac:dyDescent="0.25">
      <c r="B1174" s="3628"/>
      <c r="C1174" s="3628"/>
      <c r="D1174" s="3628"/>
      <c r="E1174" s="3628"/>
      <c r="F1174" s="3628" t="s">
        <v>5065</v>
      </c>
      <c r="G1174" s="3628" t="s">
        <v>5066</v>
      </c>
      <c r="H1174" s="3627" t="s">
        <v>5067</v>
      </c>
      <c r="I1174" s="3631" t="s">
        <v>5068</v>
      </c>
      <c r="J1174" s="3631" t="s">
        <v>5069</v>
      </c>
      <c r="K1174" s="3632" t="s">
        <v>5070</v>
      </c>
      <c r="L1174" s="3632" t="s">
        <v>5071</v>
      </c>
      <c r="M1174" s="3631" t="s">
        <v>5072</v>
      </c>
      <c r="N1174" s="3631"/>
      <c r="O1174" s="3632" t="s">
        <v>5073</v>
      </c>
      <c r="P1174" s="3632" t="s">
        <v>5074</v>
      </c>
      <c r="Q1174" s="3632" t="s">
        <v>5075</v>
      </c>
      <c r="R1174" s="3632" t="s">
        <v>5076</v>
      </c>
      <c r="S1174" s="3627" t="s">
        <v>5077</v>
      </c>
      <c r="T1174" s="3627" t="s">
        <v>5078</v>
      </c>
      <c r="U1174" s="3627" t="s">
        <v>5079</v>
      </c>
      <c r="V1174" s="3627" t="s">
        <v>5080</v>
      </c>
      <c r="W1174" s="3627" t="s">
        <v>5081</v>
      </c>
      <c r="X1174" s="3627" t="s">
        <v>5082</v>
      </c>
      <c r="Y1174" s="3627" t="s">
        <v>5083</v>
      </c>
      <c r="Z1174" s="3627" t="s">
        <v>5084</v>
      </c>
      <c r="AA1174" s="3627" t="s">
        <v>5085</v>
      </c>
      <c r="AB1174" s="3631" t="s">
        <v>5086</v>
      </c>
      <c r="AC1174" s="3631" t="s">
        <v>5087</v>
      </c>
      <c r="AD1174" s="3627" t="s">
        <v>5088</v>
      </c>
      <c r="AE1174" s="3627" t="s">
        <v>5089</v>
      </c>
      <c r="AF1174" s="3627" t="s">
        <v>5090</v>
      </c>
      <c r="AG1174" s="3627" t="s">
        <v>5091</v>
      </c>
      <c r="AH1174" s="3627" t="s">
        <v>1162</v>
      </c>
      <c r="AI1174" s="3627" t="s">
        <v>5049</v>
      </c>
      <c r="AJ1174" s="3627" t="s">
        <v>5050</v>
      </c>
      <c r="AK1174" s="2581"/>
    </row>
    <row r="1175" spans="2:37" s="2412" customFormat="1" ht="15" customHeight="1" thickBot="1" x14ac:dyDescent="0.25">
      <c r="B1175" s="3628"/>
      <c r="C1175" s="3628"/>
      <c r="D1175" s="3628"/>
      <c r="E1175" s="3628"/>
      <c r="F1175" s="3628"/>
      <c r="G1175" s="3628"/>
      <c r="H1175" s="3628"/>
      <c r="I1175" s="3632"/>
      <c r="J1175" s="3632"/>
      <c r="K1175" s="3632"/>
      <c r="L1175" s="3632"/>
      <c r="M1175" s="2689" t="s">
        <v>5092</v>
      </c>
      <c r="N1175" s="2688" t="s">
        <v>2809</v>
      </c>
      <c r="O1175" s="3632"/>
      <c r="P1175" s="3632"/>
      <c r="Q1175" s="3632"/>
      <c r="R1175" s="3632"/>
      <c r="S1175" s="3628"/>
      <c r="T1175" s="3628"/>
      <c r="U1175" s="3628"/>
      <c r="V1175" s="3628"/>
      <c r="W1175" s="3628"/>
      <c r="X1175" s="3628"/>
      <c r="Y1175" s="3628"/>
      <c r="Z1175" s="3628"/>
      <c r="AA1175" s="3628"/>
      <c r="AB1175" s="3632"/>
      <c r="AC1175" s="3632"/>
      <c r="AD1175" s="3628"/>
      <c r="AE1175" s="3628"/>
      <c r="AF1175" s="3628"/>
      <c r="AG1175" s="3628"/>
      <c r="AH1175" s="3628"/>
      <c r="AI1175" s="3628"/>
      <c r="AJ1175" s="3628"/>
      <c r="AK1175" s="2581"/>
    </row>
    <row r="1176" spans="2:37" s="2412" customFormat="1" ht="15" customHeight="1" x14ac:dyDescent="0.2">
      <c r="B1176" s="3726" t="s">
        <v>5433</v>
      </c>
      <c r="C1176" s="3727"/>
      <c r="D1176" s="2587" t="s">
        <v>5434</v>
      </c>
      <c r="E1176" s="2588">
        <v>59</v>
      </c>
      <c r="F1176" s="2727"/>
      <c r="G1176" s="2681"/>
      <c r="H1176" s="2728"/>
      <c r="I1176" s="2707" t="s">
        <v>1428</v>
      </c>
      <c r="J1176" s="2728"/>
      <c r="K1176" s="2681"/>
      <c r="L1176" s="2697" t="s">
        <v>1428</v>
      </c>
      <c r="M1176" s="2729"/>
      <c r="N1176" s="2730"/>
      <c r="O1176" s="2681"/>
      <c r="P1176" s="2681"/>
      <c r="Q1176" s="2697" t="s">
        <v>1428</v>
      </c>
      <c r="R1176" s="2697" t="s">
        <v>1428</v>
      </c>
      <c r="S1176" s="2709"/>
      <c r="T1176" s="2681"/>
      <c r="U1176" s="2731"/>
      <c r="V1176" s="2589">
        <v>50</v>
      </c>
      <c r="W1176" s="2681"/>
      <c r="X1176" s="2697">
        <v>0.06</v>
      </c>
      <c r="Y1176" s="2731"/>
      <c r="Z1176" s="2589" t="s">
        <v>1428</v>
      </c>
      <c r="AA1176" s="2731"/>
      <c r="AB1176" s="2681"/>
      <c r="AC1176" s="2697">
        <v>0.06</v>
      </c>
      <c r="AD1176" s="2588">
        <v>59</v>
      </c>
      <c r="AE1176" s="2602" t="s">
        <v>5435</v>
      </c>
      <c r="AF1176" s="2603"/>
      <c r="AG1176" s="2603" t="s">
        <v>1428</v>
      </c>
      <c r="AH1176" s="2725"/>
      <c r="AI1176" s="2725"/>
      <c r="AJ1176" s="2711"/>
      <c r="AK1176" s="2581"/>
    </row>
    <row r="1177" spans="2:37" s="2412" customFormat="1" ht="15" customHeight="1" x14ac:dyDescent="0.2">
      <c r="B1177" s="3733" t="s">
        <v>5436</v>
      </c>
      <c r="C1177" s="3734"/>
      <c r="D1177" s="2564" t="s">
        <v>5437</v>
      </c>
      <c r="E1177" s="2565">
        <v>29.99</v>
      </c>
      <c r="F1177" s="2701"/>
      <c r="G1177" s="2680"/>
      <c r="H1177" s="2790"/>
      <c r="I1177" s="2712">
        <v>40</v>
      </c>
      <c r="J1177" s="2790"/>
      <c r="K1177" s="2680"/>
      <c r="L1177" s="2566">
        <v>0.15</v>
      </c>
      <c r="M1177" s="2700"/>
      <c r="N1177" s="2791"/>
      <c r="O1177" s="2680"/>
      <c r="P1177" s="2680"/>
      <c r="Q1177" s="2566">
        <v>0.15</v>
      </c>
      <c r="R1177" s="2566">
        <v>0.15</v>
      </c>
      <c r="S1177" s="2621"/>
      <c r="T1177" s="2680"/>
      <c r="U1177" s="2792"/>
      <c r="V1177" s="2714" t="s">
        <v>1428</v>
      </c>
      <c r="W1177" s="2680"/>
      <c r="X1177" s="2566">
        <v>0.06</v>
      </c>
      <c r="Y1177" s="2792"/>
      <c r="Z1177" s="2714">
        <v>40</v>
      </c>
      <c r="AA1177" s="2792"/>
      <c r="AB1177" s="2680"/>
      <c r="AC1177" s="2566">
        <v>0.06</v>
      </c>
      <c r="AD1177" s="2565">
        <v>29.99</v>
      </c>
      <c r="AE1177" s="2591">
        <v>1500</v>
      </c>
      <c r="AF1177" s="2592"/>
      <c r="AG1177" s="2592">
        <f>0.1</f>
        <v>0.1</v>
      </c>
      <c r="AH1177" s="2726"/>
      <c r="AI1177" s="2726"/>
      <c r="AJ1177" s="2716"/>
      <c r="AK1177" s="2581"/>
    </row>
    <row r="1178" spans="2:37" s="2412" customFormat="1" ht="15" customHeight="1" x14ac:dyDescent="0.2">
      <c r="B1178" s="3733" t="s">
        <v>5438</v>
      </c>
      <c r="C1178" s="3734"/>
      <c r="D1178" s="2564" t="s">
        <v>10</v>
      </c>
      <c r="E1178" s="2565">
        <v>39.99</v>
      </c>
      <c r="F1178" s="2701"/>
      <c r="G1178" s="2680"/>
      <c r="H1178" s="2790"/>
      <c r="I1178" s="2712">
        <v>40</v>
      </c>
      <c r="J1178" s="2790"/>
      <c r="K1178" s="2680"/>
      <c r="L1178" s="2566">
        <v>0.15</v>
      </c>
      <c r="M1178" s="2700"/>
      <c r="N1178" s="2791"/>
      <c r="O1178" s="2680"/>
      <c r="P1178" s="2680"/>
      <c r="Q1178" s="2566">
        <v>0.15</v>
      </c>
      <c r="R1178" s="2566">
        <v>0.15</v>
      </c>
      <c r="S1178" s="2621"/>
      <c r="T1178" s="2680"/>
      <c r="U1178" s="2792"/>
      <c r="V1178" s="2714" t="s">
        <v>1428</v>
      </c>
      <c r="W1178" s="2680"/>
      <c r="X1178" s="2566">
        <v>0.06</v>
      </c>
      <c r="Y1178" s="2792"/>
      <c r="Z1178" s="2714">
        <v>40</v>
      </c>
      <c r="AA1178" s="2792"/>
      <c r="AB1178" s="2680"/>
      <c r="AC1178" s="2566">
        <v>0.06</v>
      </c>
      <c r="AD1178" s="2565">
        <v>39.99</v>
      </c>
      <c r="AE1178" s="2591">
        <v>2500</v>
      </c>
      <c r="AF1178" s="2592"/>
      <c r="AG1178" s="2592">
        <f t="shared" ref="AG1178:AG1179" si="0">0.1</f>
        <v>0.1</v>
      </c>
      <c r="AH1178" s="2726"/>
      <c r="AI1178" s="2726"/>
      <c r="AJ1178" s="2716"/>
      <c r="AK1178" s="2581"/>
    </row>
    <row r="1179" spans="2:37" s="2412" customFormat="1" ht="15" customHeight="1" x14ac:dyDescent="0.2">
      <c r="B1179" s="3733" t="s">
        <v>5439</v>
      </c>
      <c r="C1179" s="3734"/>
      <c r="D1179" s="2564" t="s">
        <v>5440</v>
      </c>
      <c r="E1179" s="2565">
        <v>49.99</v>
      </c>
      <c r="F1179" s="2701"/>
      <c r="G1179" s="2680"/>
      <c r="H1179" s="2790"/>
      <c r="I1179" s="2712">
        <v>40</v>
      </c>
      <c r="J1179" s="2790"/>
      <c r="K1179" s="2680"/>
      <c r="L1179" s="2566">
        <v>0.15</v>
      </c>
      <c r="M1179" s="2700"/>
      <c r="N1179" s="2791"/>
      <c r="O1179" s="2680"/>
      <c r="P1179" s="2680"/>
      <c r="Q1179" s="2566">
        <v>0.15</v>
      </c>
      <c r="R1179" s="2566">
        <v>0.15</v>
      </c>
      <c r="S1179" s="2621"/>
      <c r="T1179" s="2680"/>
      <c r="U1179" s="2792"/>
      <c r="V1179" s="2714" t="s">
        <v>1428</v>
      </c>
      <c r="W1179" s="2680"/>
      <c r="X1179" s="2566">
        <v>0.06</v>
      </c>
      <c r="Y1179" s="2792"/>
      <c r="Z1179" s="2714">
        <v>40</v>
      </c>
      <c r="AA1179" s="2792"/>
      <c r="AB1179" s="2680"/>
      <c r="AC1179" s="2566">
        <v>0.06</v>
      </c>
      <c r="AD1179" s="2565">
        <v>49.99</v>
      </c>
      <c r="AE1179" s="2591">
        <v>3500</v>
      </c>
      <c r="AF1179" s="2592"/>
      <c r="AG1179" s="2592">
        <f t="shared" si="0"/>
        <v>0.1</v>
      </c>
      <c r="AH1179" s="2726"/>
      <c r="AI1179" s="2726"/>
      <c r="AJ1179" s="2716"/>
      <c r="AK1179" s="2581"/>
    </row>
    <row r="1180" spans="2:37" s="2412" customFormat="1" ht="15" customHeight="1" x14ac:dyDescent="0.2">
      <c r="B1180" s="3733" t="s">
        <v>5441</v>
      </c>
      <c r="C1180" s="3734"/>
      <c r="D1180" s="2564" t="s">
        <v>5442</v>
      </c>
      <c r="E1180" s="2565">
        <v>69.989999999999995</v>
      </c>
      <c r="F1180" s="2701"/>
      <c r="G1180" s="2680"/>
      <c r="H1180" s="2790"/>
      <c r="I1180" s="2712">
        <v>40</v>
      </c>
      <c r="J1180" s="2790"/>
      <c r="K1180" s="2680"/>
      <c r="L1180" s="2566">
        <v>0.15</v>
      </c>
      <c r="M1180" s="2700"/>
      <c r="N1180" s="2791"/>
      <c r="O1180" s="2680"/>
      <c r="P1180" s="2680"/>
      <c r="Q1180" s="2566">
        <v>0.15</v>
      </c>
      <c r="R1180" s="2566">
        <v>0.15</v>
      </c>
      <c r="S1180" s="2621"/>
      <c r="T1180" s="2680"/>
      <c r="U1180" s="2792"/>
      <c r="V1180" s="2714" t="s">
        <v>1428</v>
      </c>
      <c r="W1180" s="2680"/>
      <c r="X1180" s="2566">
        <v>0.06</v>
      </c>
      <c r="Y1180" s="2792"/>
      <c r="Z1180" s="2714">
        <v>40</v>
      </c>
      <c r="AA1180" s="2792"/>
      <c r="AB1180" s="2680"/>
      <c r="AC1180" s="2566">
        <v>0.06</v>
      </c>
      <c r="AD1180" s="2565">
        <v>69.989999999999995</v>
      </c>
      <c r="AE1180" s="2591" t="s">
        <v>5435</v>
      </c>
      <c r="AF1180" s="2592"/>
      <c r="AG1180" s="2592" t="s">
        <v>1428</v>
      </c>
      <c r="AH1180" s="2726"/>
      <c r="AI1180" s="2726"/>
      <c r="AJ1180" s="2716"/>
      <c r="AK1180" s="2581"/>
    </row>
    <row r="1181" spans="2:37" s="2412" customFormat="1" ht="15" customHeight="1" x14ac:dyDescent="0.2">
      <c r="B1181" s="3733" t="s">
        <v>5443</v>
      </c>
      <c r="C1181" s="3734"/>
      <c r="D1181" s="2564" t="s">
        <v>5444</v>
      </c>
      <c r="E1181" s="2565">
        <v>20</v>
      </c>
      <c r="F1181" s="2701"/>
      <c r="G1181" s="2680"/>
      <c r="H1181" s="2790"/>
      <c r="I1181" s="2712">
        <v>40</v>
      </c>
      <c r="J1181" s="2790"/>
      <c r="K1181" s="2680"/>
      <c r="L1181" s="2566">
        <v>0.15</v>
      </c>
      <c r="M1181" s="2700"/>
      <c r="N1181" s="2791"/>
      <c r="O1181" s="2680"/>
      <c r="P1181" s="2680"/>
      <c r="Q1181" s="2566">
        <v>0.15</v>
      </c>
      <c r="R1181" s="2566">
        <v>0.15</v>
      </c>
      <c r="S1181" s="2621"/>
      <c r="T1181" s="2680"/>
      <c r="U1181" s="2792"/>
      <c r="V1181" s="2714" t="s">
        <v>1428</v>
      </c>
      <c r="W1181" s="2680"/>
      <c r="X1181" s="2566">
        <v>0.06</v>
      </c>
      <c r="Y1181" s="2792"/>
      <c r="Z1181" s="2714">
        <v>40</v>
      </c>
      <c r="AA1181" s="2792"/>
      <c r="AB1181" s="2680"/>
      <c r="AC1181" s="2566">
        <v>0.06</v>
      </c>
      <c r="AD1181" s="2565">
        <v>20</v>
      </c>
      <c r="AE1181" s="2591">
        <v>1000</v>
      </c>
      <c r="AF1181" s="2592"/>
      <c r="AG1181" s="2592">
        <f t="shared" ref="AG1181:AG1183" si="1">0.1</f>
        <v>0.1</v>
      </c>
      <c r="AH1181" s="2726"/>
      <c r="AI1181" s="2726"/>
      <c r="AJ1181" s="2716"/>
      <c r="AK1181" s="2581"/>
    </row>
    <row r="1182" spans="2:37" s="2412" customFormat="1" ht="15" customHeight="1" x14ac:dyDescent="0.2">
      <c r="B1182" s="3764" t="s">
        <v>5445</v>
      </c>
      <c r="C1182" s="3765"/>
      <c r="D1182" s="2564" t="s">
        <v>5446</v>
      </c>
      <c r="E1182" s="2565">
        <v>30</v>
      </c>
      <c r="F1182" s="2701"/>
      <c r="G1182" s="2680"/>
      <c r="H1182" s="2790"/>
      <c r="I1182" s="2712">
        <v>40</v>
      </c>
      <c r="J1182" s="2790"/>
      <c r="K1182" s="2680"/>
      <c r="L1182" s="2566">
        <v>0.15</v>
      </c>
      <c r="M1182" s="2700"/>
      <c r="N1182" s="2791"/>
      <c r="O1182" s="2680"/>
      <c r="P1182" s="2680"/>
      <c r="Q1182" s="2566">
        <v>0.15</v>
      </c>
      <c r="R1182" s="2566">
        <v>0.15</v>
      </c>
      <c r="S1182" s="2621"/>
      <c r="T1182" s="2680"/>
      <c r="U1182" s="2792"/>
      <c r="V1182" s="2714" t="s">
        <v>1428</v>
      </c>
      <c r="W1182" s="2680"/>
      <c r="X1182" s="2566">
        <v>0.06</v>
      </c>
      <c r="Y1182" s="2792"/>
      <c r="Z1182" s="2714">
        <v>40</v>
      </c>
      <c r="AA1182" s="2792"/>
      <c r="AB1182" s="2680"/>
      <c r="AC1182" s="2566">
        <v>0.06</v>
      </c>
      <c r="AD1182" s="2565">
        <v>30</v>
      </c>
      <c r="AE1182" s="2591">
        <v>2000</v>
      </c>
      <c r="AF1182" s="2592"/>
      <c r="AG1182" s="2592">
        <f t="shared" si="1"/>
        <v>0.1</v>
      </c>
      <c r="AH1182" s="2726"/>
      <c r="AI1182" s="2726"/>
      <c r="AJ1182" s="2716"/>
      <c r="AK1182" s="2581"/>
    </row>
    <row r="1183" spans="2:37" s="2412" customFormat="1" ht="15" customHeight="1" x14ac:dyDescent="0.2">
      <c r="B1183" s="3764" t="s">
        <v>5447</v>
      </c>
      <c r="C1183" s="3765"/>
      <c r="D1183" s="2564" t="s">
        <v>5448</v>
      </c>
      <c r="E1183" s="2565">
        <v>40</v>
      </c>
      <c r="F1183" s="2701"/>
      <c r="G1183" s="2680"/>
      <c r="H1183" s="2790"/>
      <c r="I1183" s="2712">
        <v>40</v>
      </c>
      <c r="J1183" s="2790"/>
      <c r="K1183" s="2680"/>
      <c r="L1183" s="2566">
        <v>0.15</v>
      </c>
      <c r="M1183" s="2700"/>
      <c r="N1183" s="2791"/>
      <c r="O1183" s="2680"/>
      <c r="P1183" s="2680"/>
      <c r="Q1183" s="2566">
        <v>0.15</v>
      </c>
      <c r="R1183" s="2566">
        <v>0.15</v>
      </c>
      <c r="S1183" s="2621"/>
      <c r="T1183" s="2680"/>
      <c r="U1183" s="2792"/>
      <c r="V1183" s="2714" t="s">
        <v>1428</v>
      </c>
      <c r="W1183" s="2680"/>
      <c r="X1183" s="2566">
        <v>0.06</v>
      </c>
      <c r="Y1183" s="2792"/>
      <c r="Z1183" s="2714">
        <v>40</v>
      </c>
      <c r="AA1183" s="2792"/>
      <c r="AB1183" s="2680"/>
      <c r="AC1183" s="2566">
        <v>0.06</v>
      </c>
      <c r="AD1183" s="2565">
        <v>40</v>
      </c>
      <c r="AE1183" s="2591">
        <v>3000</v>
      </c>
      <c r="AF1183" s="2592"/>
      <c r="AG1183" s="2592">
        <f t="shared" si="1"/>
        <v>0.1</v>
      </c>
      <c r="AH1183" s="2726"/>
      <c r="AI1183" s="2726"/>
      <c r="AJ1183" s="2716"/>
      <c r="AK1183" s="2581"/>
    </row>
    <row r="1184" spans="2:37" s="2412" customFormat="1" ht="15" customHeight="1" x14ac:dyDescent="0.2">
      <c r="B1184" s="3733" t="s">
        <v>5449</v>
      </c>
      <c r="C1184" s="3734"/>
      <c r="D1184" s="2564" t="s">
        <v>5450</v>
      </c>
      <c r="E1184" s="2565">
        <v>60</v>
      </c>
      <c r="F1184" s="2701"/>
      <c r="G1184" s="2680"/>
      <c r="H1184" s="2790"/>
      <c r="I1184" s="2712">
        <v>40</v>
      </c>
      <c r="J1184" s="2790"/>
      <c r="K1184" s="2680"/>
      <c r="L1184" s="2566">
        <v>0.15</v>
      </c>
      <c r="M1184" s="2700"/>
      <c r="N1184" s="2791"/>
      <c r="O1184" s="2680"/>
      <c r="P1184" s="2680"/>
      <c r="Q1184" s="2566">
        <v>0.15</v>
      </c>
      <c r="R1184" s="2566">
        <v>0.15</v>
      </c>
      <c r="S1184" s="2621"/>
      <c r="T1184" s="2680"/>
      <c r="U1184" s="2792"/>
      <c r="V1184" s="2714" t="s">
        <v>1428</v>
      </c>
      <c r="W1184" s="2680"/>
      <c r="X1184" s="2566">
        <v>0.06</v>
      </c>
      <c r="Y1184" s="2792"/>
      <c r="Z1184" s="2714">
        <v>40</v>
      </c>
      <c r="AA1184" s="2792"/>
      <c r="AB1184" s="2680"/>
      <c r="AC1184" s="2566">
        <v>0.06</v>
      </c>
      <c r="AD1184" s="2565">
        <v>60</v>
      </c>
      <c r="AE1184" s="2591" t="s">
        <v>5435</v>
      </c>
      <c r="AF1184" s="2592"/>
      <c r="AG1184" s="2592" t="s">
        <v>1428</v>
      </c>
      <c r="AH1184" s="2726"/>
      <c r="AI1184" s="2726"/>
      <c r="AJ1184" s="2716"/>
      <c r="AK1184" s="2581"/>
    </row>
    <row r="1185" spans="2:37" s="2412" customFormat="1" ht="15" customHeight="1" x14ac:dyDescent="0.2">
      <c r="B1185" s="2582"/>
      <c r="C1185" s="2575"/>
      <c r="D1185" s="2575"/>
      <c r="E1185" s="2575"/>
      <c r="F1185" s="2575"/>
      <c r="G1185" s="2575"/>
      <c r="H1185" s="2575"/>
      <c r="I1185" s="2576"/>
      <c r="J1185" s="2576"/>
      <c r="K1185" s="2576"/>
      <c r="L1185" s="2576"/>
      <c r="M1185" s="2575"/>
      <c r="N1185" s="2576"/>
      <c r="O1185" s="2576"/>
      <c r="P1185" s="2576"/>
      <c r="Q1185" s="2576"/>
      <c r="R1185" s="2576"/>
      <c r="S1185" s="2575"/>
      <c r="T1185" s="2574"/>
      <c r="U1185" s="2574"/>
      <c r="V1185" s="2574"/>
      <c r="W1185" s="2574"/>
      <c r="X1185" s="2574"/>
      <c r="Y1185" s="2574"/>
      <c r="Z1185" s="2574"/>
      <c r="AA1185" s="2574"/>
      <c r="AB1185" s="2574"/>
      <c r="AC1185" s="2574"/>
      <c r="AD1185" s="2574"/>
      <c r="AE1185" s="2574"/>
      <c r="AF1185" s="2574"/>
      <c r="AG1185" s="2574"/>
      <c r="AH1185" s="2574"/>
      <c r="AI1185" s="2574"/>
      <c r="AJ1185" s="2574"/>
      <c r="AK1185" s="2581"/>
    </row>
    <row r="1186" spans="2:37" s="2412" customFormat="1" ht="15" customHeight="1" x14ac:dyDescent="0.2">
      <c r="B1186" s="3641" t="s">
        <v>5051</v>
      </c>
      <c r="C1186" s="3642"/>
      <c r="D1186" s="3640" t="s">
        <v>5218</v>
      </c>
      <c r="E1186" s="3640"/>
      <c r="F1186" s="3640"/>
      <c r="G1186" s="3640"/>
      <c r="H1186" s="2578"/>
      <c r="I1186" s="2578"/>
      <c r="J1186" s="2578"/>
      <c r="K1186" s="2578"/>
      <c r="L1186" s="2578"/>
      <c r="M1186" s="2578"/>
      <c r="N1186" s="2578"/>
      <c r="O1186" s="2578"/>
      <c r="P1186" s="2578"/>
      <c r="Q1186" s="2578"/>
      <c r="R1186" s="2578"/>
      <c r="S1186" s="2578"/>
      <c r="T1186" s="2574"/>
      <c r="U1186" s="2574"/>
      <c r="V1186" s="2574"/>
      <c r="W1186" s="2574"/>
      <c r="X1186" s="2574"/>
      <c r="Y1186" s="2574"/>
      <c r="Z1186" s="2574"/>
      <c r="AA1186" s="2574"/>
      <c r="AB1186" s="2574"/>
      <c r="AC1186" s="2574"/>
      <c r="AD1186" s="2574"/>
      <c r="AE1186" s="2574"/>
      <c r="AF1186" s="2574"/>
      <c r="AG1186" s="2574"/>
      <c r="AH1186" s="2574"/>
      <c r="AI1186" s="2574"/>
      <c r="AJ1186" s="2574"/>
      <c r="AK1186" s="2581"/>
    </row>
    <row r="1187" spans="2:37" s="2412" customFormat="1" ht="15" customHeight="1" x14ac:dyDescent="0.2">
      <c r="B1187" s="3641" t="s">
        <v>5052</v>
      </c>
      <c r="C1187" s="3642"/>
      <c r="D1187" s="3640" t="s">
        <v>5219</v>
      </c>
      <c r="E1187" s="3640"/>
      <c r="F1187" s="3640"/>
      <c r="G1187" s="3640"/>
      <c r="H1187" s="2578"/>
      <c r="I1187" s="2578"/>
      <c r="J1187" s="2578"/>
      <c r="K1187" s="2578"/>
      <c r="L1187" s="2578"/>
      <c r="M1187" s="2578"/>
      <c r="N1187" s="2578"/>
      <c r="O1187" s="2578"/>
      <c r="P1187" s="2578"/>
      <c r="Q1187" s="2578"/>
      <c r="R1187" s="2578"/>
      <c r="S1187" s="2578"/>
      <c r="T1187" s="2574"/>
      <c r="U1187" s="2574"/>
      <c r="V1187" s="2574"/>
      <c r="W1187" s="2574"/>
      <c r="X1187" s="2574"/>
      <c r="Y1187" s="2574"/>
      <c r="Z1187" s="2574"/>
      <c r="AA1187" s="2574"/>
      <c r="AB1187" s="2574"/>
      <c r="AC1187" s="2574"/>
      <c r="AD1187" s="2574"/>
      <c r="AE1187" s="2574"/>
      <c r="AF1187" s="2574"/>
      <c r="AG1187" s="2574"/>
      <c r="AH1187" s="2574"/>
      <c r="AI1187" s="2574"/>
      <c r="AJ1187" s="2574"/>
      <c r="AK1187" s="2581"/>
    </row>
    <row r="1188" spans="2:37" s="2412" customFormat="1" ht="15" customHeight="1" thickBot="1" x14ac:dyDescent="0.25">
      <c r="B1188" s="3645"/>
      <c r="C1188" s="3646"/>
      <c r="D1188" s="3647"/>
      <c r="E1188" s="3647"/>
      <c r="F1188" s="3647"/>
      <c r="G1188" s="3647"/>
      <c r="H1188" s="2583"/>
      <c r="I1188" s="2583"/>
      <c r="J1188" s="2583"/>
      <c r="K1188" s="2583"/>
      <c r="L1188" s="2583"/>
      <c r="M1188" s="2583"/>
      <c r="N1188" s="2583"/>
      <c r="O1188" s="2583"/>
      <c r="P1188" s="2583"/>
      <c r="Q1188" s="2583"/>
      <c r="R1188" s="2583"/>
      <c r="S1188" s="2583"/>
      <c r="T1188" s="2584"/>
      <c r="U1188" s="2584"/>
      <c r="V1188" s="2584"/>
      <c r="W1188" s="2584"/>
      <c r="X1188" s="2584"/>
      <c r="Y1188" s="2584"/>
      <c r="Z1188" s="2584"/>
      <c r="AA1188" s="2584"/>
      <c r="AB1188" s="2584"/>
      <c r="AC1188" s="2584"/>
      <c r="AD1188" s="2584"/>
      <c r="AE1188" s="2584"/>
      <c r="AF1188" s="2584"/>
      <c r="AG1188" s="2584"/>
      <c r="AH1188" s="2584"/>
      <c r="AI1188" s="2584"/>
      <c r="AJ1188" s="2584"/>
      <c r="AK1188" s="2586"/>
    </row>
    <row r="1189" spans="2:37" s="2412" customFormat="1" ht="15" customHeight="1" x14ac:dyDescent="0.2">
      <c r="B1189" s="2695" t="str">
        <f>+B1165</f>
        <v>.</v>
      </c>
    </row>
    <row r="1190" spans="2:37" s="2412" customFormat="1" ht="15" customHeight="1" thickBot="1" x14ac:dyDescent="0.35">
      <c r="C1190" s="2696"/>
      <c r="D1190" s="2696"/>
      <c r="E1190" s="534"/>
      <c r="F1190" s="534"/>
      <c r="G1190" s="534"/>
      <c r="H1190" s="534"/>
      <c r="I1190" s="2692"/>
      <c r="J1190" s="2692"/>
      <c r="K1190" s="2692"/>
      <c r="L1190" s="2692"/>
      <c r="M1190" s="2692"/>
      <c r="N1190" s="2692"/>
      <c r="O1190" s="2692"/>
      <c r="P1190" s="2692"/>
    </row>
    <row r="1191" spans="2:37" s="2412" customFormat="1" ht="27" customHeight="1" x14ac:dyDescent="0.2">
      <c r="B1191" s="3616" t="s">
        <v>5060</v>
      </c>
      <c r="C1191" s="3617"/>
      <c r="D1191" s="3617"/>
      <c r="E1191" s="3617"/>
      <c r="F1191" s="3617"/>
      <c r="G1191" s="3617"/>
      <c r="H1191" s="3617"/>
      <c r="I1191" s="3617"/>
      <c r="J1191" s="3617"/>
      <c r="K1191" s="3617"/>
      <c r="L1191" s="3617"/>
      <c r="M1191" s="3617"/>
      <c r="N1191" s="3617"/>
      <c r="O1191" s="3617"/>
      <c r="P1191" s="3617"/>
      <c r="Q1191" s="3617"/>
      <c r="R1191" s="3617"/>
      <c r="S1191" s="3617"/>
      <c r="T1191" s="3617"/>
      <c r="U1191" s="3617"/>
      <c r="V1191" s="3617"/>
      <c r="W1191" s="3617"/>
      <c r="X1191" s="3617"/>
      <c r="Y1191" s="3617"/>
      <c r="Z1191" s="3617"/>
      <c r="AA1191" s="3617"/>
      <c r="AB1191" s="3617"/>
      <c r="AC1191" s="3617"/>
      <c r="AD1191" s="3617"/>
      <c r="AE1191" s="3617"/>
      <c r="AF1191" s="3617"/>
      <c r="AG1191" s="3617"/>
      <c r="AH1191" s="3617"/>
      <c r="AI1191" s="3617"/>
      <c r="AJ1191" s="3617"/>
      <c r="AK1191" s="3618"/>
    </row>
    <row r="1192" spans="2:37" s="2412" customFormat="1" ht="15" customHeight="1" x14ac:dyDescent="0.2">
      <c r="B1192" s="2579"/>
      <c r="C1192" s="2690"/>
      <c r="D1192" s="2690"/>
      <c r="E1192" s="2690"/>
      <c r="F1192" s="2690"/>
      <c r="G1192" s="2580"/>
      <c r="H1192" s="2580"/>
      <c r="I1192" s="2580"/>
      <c r="J1192" s="2580"/>
      <c r="K1192" s="2580"/>
      <c r="L1192" s="2580"/>
      <c r="M1192" s="2580"/>
      <c r="N1192" s="2580"/>
      <c r="O1192" s="2580"/>
      <c r="P1192" s="2580"/>
      <c r="Q1192" s="2580"/>
      <c r="R1192" s="2580"/>
      <c r="S1192" s="2580"/>
      <c r="T1192" s="2580"/>
      <c r="U1192" s="2580"/>
      <c r="V1192" s="2580"/>
      <c r="W1192" s="2580"/>
      <c r="X1192" s="2580"/>
      <c r="Y1192" s="2580"/>
      <c r="Z1192" s="2580"/>
      <c r="AA1192" s="2580"/>
      <c r="AB1192" s="2580"/>
      <c r="AC1192" s="2580"/>
      <c r="AD1192" s="2580"/>
      <c r="AE1192" s="2580"/>
      <c r="AF1192" s="2580"/>
      <c r="AG1192" s="2580"/>
      <c r="AH1192" s="2580"/>
      <c r="AI1192" s="2580"/>
      <c r="AJ1192" s="2580"/>
      <c r="AK1192" s="2581"/>
    </row>
    <row r="1193" spans="2:37" s="2412" customFormat="1" ht="15" customHeight="1" x14ac:dyDescent="0.2">
      <c r="B1193" s="2579" t="s">
        <v>5047</v>
      </c>
      <c r="C1193" s="2690"/>
      <c r="D1193" s="3720" t="s">
        <v>5451</v>
      </c>
      <c r="E1193" s="3720"/>
      <c r="F1193" s="3720"/>
      <c r="G1193" s="2580"/>
      <c r="H1193" s="2580"/>
      <c r="I1193" s="2580"/>
      <c r="J1193" s="2580"/>
      <c r="K1193" s="2580"/>
      <c r="L1193" s="2580"/>
      <c r="M1193" s="2580"/>
      <c r="N1193" s="2580"/>
      <c r="O1193" s="2580"/>
      <c r="P1193" s="2580"/>
      <c r="Q1193" s="2580"/>
      <c r="R1193" s="2580"/>
      <c r="S1193" s="2580"/>
      <c r="T1193" s="2580"/>
      <c r="U1193" s="2580"/>
      <c r="V1193" s="2580"/>
      <c r="W1193" s="2580"/>
      <c r="X1193" s="2580"/>
      <c r="Y1193" s="2580"/>
      <c r="Z1193" s="2580"/>
      <c r="AA1193" s="2580"/>
      <c r="AB1193" s="2580"/>
      <c r="AC1193" s="2580"/>
      <c r="AD1193" s="2580"/>
      <c r="AE1193" s="2580"/>
      <c r="AF1193" s="2580"/>
      <c r="AG1193" s="2580"/>
      <c r="AH1193" s="2580"/>
      <c r="AI1193" s="2580"/>
      <c r="AJ1193" s="2580"/>
      <c r="AK1193" s="2581"/>
    </row>
    <row r="1194" spans="2:37" s="2412" customFormat="1" ht="15" customHeight="1" thickBot="1" x14ac:dyDescent="0.25">
      <c r="B1194" s="3620" t="s">
        <v>5061</v>
      </c>
      <c r="C1194" s="3621"/>
      <c r="D1194" s="3731">
        <v>41365</v>
      </c>
      <c r="E1194" s="3732"/>
      <c r="F1194" s="2690"/>
      <c r="G1194" s="2580"/>
      <c r="H1194" s="2580"/>
      <c r="I1194" s="2580"/>
      <c r="J1194" s="2580"/>
      <c r="K1194" s="2580"/>
      <c r="L1194" s="2580"/>
      <c r="M1194" s="2580"/>
      <c r="N1194" s="2580"/>
      <c r="O1194" s="2580"/>
      <c r="P1194" s="2580"/>
      <c r="Q1194" s="2580"/>
      <c r="R1194" s="2580"/>
      <c r="S1194" s="2580"/>
      <c r="T1194" s="2580"/>
      <c r="U1194" s="2580"/>
      <c r="V1194" s="2580"/>
      <c r="W1194" s="2580"/>
      <c r="X1194" s="2580"/>
      <c r="Y1194" s="2580"/>
      <c r="Z1194" s="2580"/>
      <c r="AA1194" s="2580"/>
      <c r="AB1194" s="2580"/>
      <c r="AC1194" s="2580"/>
      <c r="AD1194" s="2580"/>
      <c r="AE1194" s="2580"/>
      <c r="AF1194" s="2580"/>
      <c r="AG1194" s="2580"/>
      <c r="AH1194" s="2580"/>
      <c r="AI1194" s="2580"/>
      <c r="AJ1194" s="2580"/>
      <c r="AK1194" s="2581"/>
    </row>
    <row r="1195" spans="2:37" s="2412" customFormat="1" ht="58.5" customHeight="1" thickBot="1" x14ac:dyDescent="0.25">
      <c r="B1195" s="3633" t="s">
        <v>5062</v>
      </c>
      <c r="C1195" s="3677"/>
      <c r="D1195" s="3721" t="s">
        <v>5452</v>
      </c>
      <c r="E1195" s="3722"/>
      <c r="F1195" s="3722"/>
      <c r="G1195" s="3722"/>
      <c r="H1195" s="3722"/>
      <c r="I1195" s="3722"/>
      <c r="J1195" s="3722"/>
      <c r="K1195" s="3722"/>
      <c r="L1195" s="3722"/>
      <c r="M1195" s="3722"/>
      <c r="N1195" s="3722"/>
      <c r="O1195" s="3722"/>
      <c r="P1195" s="3722"/>
      <c r="Q1195" s="3723"/>
      <c r="R1195" s="2580"/>
      <c r="S1195" s="2580"/>
      <c r="T1195" s="2580"/>
      <c r="U1195" s="2580"/>
      <c r="V1195" s="2580"/>
      <c r="W1195" s="2580"/>
      <c r="X1195" s="2580"/>
      <c r="Y1195" s="2580"/>
      <c r="Z1195" s="2580"/>
      <c r="AA1195" s="2580"/>
      <c r="AB1195" s="2580"/>
      <c r="AC1195" s="2580"/>
      <c r="AD1195" s="2580"/>
      <c r="AE1195" s="2580"/>
      <c r="AF1195" s="2580"/>
      <c r="AG1195" s="2580"/>
      <c r="AH1195" s="2580"/>
      <c r="AI1195" s="2580"/>
      <c r="AJ1195" s="2580"/>
      <c r="AK1195" s="2581"/>
    </row>
    <row r="1196" spans="2:37" s="2412" customFormat="1" ht="15" customHeight="1" thickBot="1" x14ac:dyDescent="0.25">
      <c r="B1196" s="3635"/>
      <c r="C1196" s="3626"/>
      <c r="D1196" s="3626"/>
      <c r="E1196" s="3626"/>
      <c r="F1196" s="3626"/>
      <c r="G1196" s="3626"/>
      <c r="H1196" s="3626"/>
      <c r="I1196" s="3626"/>
      <c r="J1196" s="3626"/>
      <c r="K1196" s="3626"/>
      <c r="L1196" s="3626"/>
      <c r="M1196" s="3626"/>
      <c r="N1196" s="3626"/>
      <c r="O1196" s="3626"/>
      <c r="P1196" s="3626"/>
      <c r="Q1196" s="3626"/>
      <c r="R1196" s="2580"/>
      <c r="S1196" s="2580"/>
      <c r="T1196" s="2580"/>
      <c r="U1196" s="2580"/>
      <c r="V1196" s="2580"/>
      <c r="W1196" s="2580"/>
      <c r="X1196" s="2580"/>
      <c r="Y1196" s="2580"/>
      <c r="Z1196" s="2580"/>
      <c r="AA1196" s="2580"/>
      <c r="AB1196" s="2580"/>
      <c r="AC1196" s="2580"/>
      <c r="AD1196" s="2580"/>
      <c r="AE1196" s="2580"/>
      <c r="AF1196" s="2580"/>
      <c r="AG1196" s="2580"/>
      <c r="AH1196" s="2580"/>
      <c r="AI1196" s="2580"/>
      <c r="AJ1196" s="2580"/>
      <c r="AK1196" s="2581"/>
    </row>
    <row r="1197" spans="2:37" s="2412" customFormat="1" ht="15" customHeight="1" thickBot="1" x14ac:dyDescent="0.25">
      <c r="B1197" s="3627" t="s">
        <v>5063</v>
      </c>
      <c r="C1197" s="3627"/>
      <c r="D1197" s="3627" t="s">
        <v>5053</v>
      </c>
      <c r="E1197" s="3627" t="s">
        <v>5064</v>
      </c>
      <c r="F1197" s="3629" t="s">
        <v>224</v>
      </c>
      <c r="G1197" s="3629"/>
      <c r="H1197" s="3629"/>
      <c r="I1197" s="3629"/>
      <c r="J1197" s="3629"/>
      <c r="K1197" s="3629"/>
      <c r="L1197" s="3629"/>
      <c r="M1197" s="3629"/>
      <c r="N1197" s="3629"/>
      <c r="O1197" s="3629"/>
      <c r="P1197" s="3629"/>
      <c r="Q1197" s="3629"/>
      <c r="R1197" s="3629"/>
      <c r="S1197" s="3629" t="s">
        <v>340</v>
      </c>
      <c r="T1197" s="3629"/>
      <c r="U1197" s="3629"/>
      <c r="V1197" s="3629"/>
      <c r="W1197" s="3629"/>
      <c r="X1197" s="3629"/>
      <c r="Y1197" s="3629"/>
      <c r="Z1197" s="3629"/>
      <c r="AA1197" s="3629"/>
      <c r="AB1197" s="3629"/>
      <c r="AC1197" s="3629"/>
      <c r="AD1197" s="3629" t="s">
        <v>225</v>
      </c>
      <c r="AE1197" s="3629"/>
      <c r="AF1197" s="3629"/>
      <c r="AG1197" s="3629"/>
      <c r="AH1197" s="3630" t="s">
        <v>5048</v>
      </c>
      <c r="AI1197" s="3630"/>
      <c r="AJ1197" s="3630"/>
      <c r="AK1197" s="2581"/>
    </row>
    <row r="1198" spans="2:37" s="2412" customFormat="1" ht="15" customHeight="1" thickBot="1" x14ac:dyDescent="0.25">
      <c r="B1198" s="3628"/>
      <c r="C1198" s="3628"/>
      <c r="D1198" s="3628"/>
      <c r="E1198" s="3628"/>
      <c r="F1198" s="3628" t="s">
        <v>5065</v>
      </c>
      <c r="G1198" s="3628" t="s">
        <v>5066</v>
      </c>
      <c r="H1198" s="3627" t="s">
        <v>5067</v>
      </c>
      <c r="I1198" s="3631" t="s">
        <v>5068</v>
      </c>
      <c r="J1198" s="3631" t="s">
        <v>5069</v>
      </c>
      <c r="K1198" s="3632" t="s">
        <v>5070</v>
      </c>
      <c r="L1198" s="3632" t="s">
        <v>5071</v>
      </c>
      <c r="M1198" s="3631" t="s">
        <v>5072</v>
      </c>
      <c r="N1198" s="3631"/>
      <c r="O1198" s="3632" t="s">
        <v>5073</v>
      </c>
      <c r="P1198" s="3632" t="s">
        <v>5074</v>
      </c>
      <c r="Q1198" s="3632" t="s">
        <v>5075</v>
      </c>
      <c r="R1198" s="3632" t="s">
        <v>5076</v>
      </c>
      <c r="S1198" s="3627" t="s">
        <v>5077</v>
      </c>
      <c r="T1198" s="3627" t="s">
        <v>5078</v>
      </c>
      <c r="U1198" s="3627" t="s">
        <v>5079</v>
      </c>
      <c r="V1198" s="3627" t="s">
        <v>5080</v>
      </c>
      <c r="W1198" s="3627" t="s">
        <v>5081</v>
      </c>
      <c r="X1198" s="3627" t="s">
        <v>5082</v>
      </c>
      <c r="Y1198" s="3627" t="s">
        <v>5083</v>
      </c>
      <c r="Z1198" s="3627" t="s">
        <v>5084</v>
      </c>
      <c r="AA1198" s="3627" t="s">
        <v>5085</v>
      </c>
      <c r="AB1198" s="3631" t="s">
        <v>5086</v>
      </c>
      <c r="AC1198" s="3631" t="s">
        <v>5087</v>
      </c>
      <c r="AD1198" s="3627" t="s">
        <v>5088</v>
      </c>
      <c r="AE1198" s="3627" t="s">
        <v>5089</v>
      </c>
      <c r="AF1198" s="3627" t="s">
        <v>5090</v>
      </c>
      <c r="AG1198" s="3627" t="s">
        <v>5091</v>
      </c>
      <c r="AH1198" s="3627" t="s">
        <v>1162</v>
      </c>
      <c r="AI1198" s="3627" t="s">
        <v>5049</v>
      </c>
      <c r="AJ1198" s="3627" t="s">
        <v>5050</v>
      </c>
      <c r="AK1198" s="2581"/>
    </row>
    <row r="1199" spans="2:37" s="2412" customFormat="1" ht="15" customHeight="1" thickBot="1" x14ac:dyDescent="0.25">
      <c r="B1199" s="3628"/>
      <c r="C1199" s="3628"/>
      <c r="D1199" s="3628"/>
      <c r="E1199" s="3628"/>
      <c r="F1199" s="3628"/>
      <c r="G1199" s="3628"/>
      <c r="H1199" s="3628"/>
      <c r="I1199" s="3632"/>
      <c r="J1199" s="3632"/>
      <c r="K1199" s="3632"/>
      <c r="L1199" s="3632"/>
      <c r="M1199" s="2689" t="s">
        <v>5092</v>
      </c>
      <c r="N1199" s="2688" t="s">
        <v>2809</v>
      </c>
      <c r="O1199" s="3632"/>
      <c r="P1199" s="3632"/>
      <c r="Q1199" s="3632"/>
      <c r="R1199" s="3632"/>
      <c r="S1199" s="3628"/>
      <c r="T1199" s="3628"/>
      <c r="U1199" s="3628"/>
      <c r="V1199" s="3628"/>
      <c r="W1199" s="3628"/>
      <c r="X1199" s="3628"/>
      <c r="Y1199" s="3628"/>
      <c r="Z1199" s="3628"/>
      <c r="AA1199" s="3628"/>
      <c r="AB1199" s="3632"/>
      <c r="AC1199" s="3632"/>
      <c r="AD1199" s="3628"/>
      <c r="AE1199" s="3628"/>
      <c r="AF1199" s="3628"/>
      <c r="AG1199" s="3628"/>
      <c r="AH1199" s="3628"/>
      <c r="AI1199" s="3628"/>
      <c r="AJ1199" s="3628"/>
      <c r="AK1199" s="2581"/>
    </row>
    <row r="1200" spans="2:37" s="2412" customFormat="1" ht="15" customHeight="1" x14ac:dyDescent="0.2">
      <c r="B1200" s="3726" t="s">
        <v>5453</v>
      </c>
      <c r="C1200" s="3727"/>
      <c r="D1200" s="2590" t="s">
        <v>5454</v>
      </c>
      <c r="E1200" s="2654">
        <v>0.89</v>
      </c>
      <c r="F1200" s="2588"/>
      <c r="G1200" s="2697"/>
      <c r="H1200" s="2707"/>
      <c r="I1200" s="2707"/>
      <c r="J1200" s="2707"/>
      <c r="K1200" s="2697"/>
      <c r="L1200" s="2697"/>
      <c r="M1200" s="2587"/>
      <c r="N1200" s="2708"/>
      <c r="O1200" s="2697"/>
      <c r="P1200" s="2697"/>
      <c r="Q1200" s="2697"/>
      <c r="R1200" s="2697"/>
      <c r="S1200" s="2709"/>
      <c r="T1200" s="2697"/>
      <c r="U1200" s="2589"/>
      <c r="V1200" s="2589"/>
      <c r="W1200" s="2697"/>
      <c r="X1200" s="2697"/>
      <c r="Y1200" s="2589"/>
      <c r="Z1200" s="2589"/>
      <c r="AA1200" s="2589"/>
      <c r="AB1200" s="2697"/>
      <c r="AC1200" s="2697"/>
      <c r="AD1200" s="2588">
        <v>0.89</v>
      </c>
      <c r="AE1200" s="2602">
        <v>20</v>
      </c>
      <c r="AF1200" s="2603"/>
      <c r="AG1200" s="2603">
        <v>2</v>
      </c>
      <c r="AH1200" s="2710"/>
      <c r="AI1200" s="2710"/>
      <c r="AJ1200" s="2774"/>
      <c r="AK1200" s="2581"/>
    </row>
    <row r="1201" spans="2:37" s="2412" customFormat="1" ht="15" customHeight="1" x14ac:dyDescent="0.2">
      <c r="B1201" s="3733" t="s">
        <v>5455</v>
      </c>
      <c r="C1201" s="3734"/>
      <c r="D1201" s="2656" t="s">
        <v>5456</v>
      </c>
      <c r="E1201" s="2623">
        <v>0.89</v>
      </c>
      <c r="F1201" s="2565"/>
      <c r="G1201" s="2566"/>
      <c r="H1201" s="2712"/>
      <c r="I1201" s="2712"/>
      <c r="J1201" s="2712"/>
      <c r="K1201" s="2566"/>
      <c r="L1201" s="2566"/>
      <c r="M1201" s="2564"/>
      <c r="N1201" s="2713"/>
      <c r="O1201" s="2566"/>
      <c r="P1201" s="2566"/>
      <c r="Q1201" s="2566"/>
      <c r="R1201" s="2566"/>
      <c r="S1201" s="2621"/>
      <c r="T1201" s="2566"/>
      <c r="U1201" s="2714"/>
      <c r="V1201" s="2714"/>
      <c r="W1201" s="2566"/>
      <c r="X1201" s="2566"/>
      <c r="Y1201" s="2714"/>
      <c r="Z1201" s="2714"/>
      <c r="AA1201" s="2714"/>
      <c r="AB1201" s="2566"/>
      <c r="AC1201" s="2566"/>
      <c r="AD1201" s="2565">
        <v>0.89</v>
      </c>
      <c r="AE1201" s="2591">
        <v>20</v>
      </c>
      <c r="AF1201" s="2592"/>
      <c r="AG1201" s="2592">
        <v>2</v>
      </c>
      <c r="AH1201" s="2715"/>
      <c r="AI1201" s="2715"/>
      <c r="AJ1201" s="2870"/>
      <c r="AK1201" s="2581"/>
    </row>
    <row r="1202" spans="2:37" s="2412" customFormat="1" ht="15" customHeight="1" x14ac:dyDescent="0.2">
      <c r="B1202" s="3733" t="s">
        <v>5457</v>
      </c>
      <c r="C1202" s="3734"/>
      <c r="D1202" s="2656" t="s">
        <v>5458</v>
      </c>
      <c r="E1202" s="2623">
        <v>0.89</v>
      </c>
      <c r="F1202" s="2565"/>
      <c r="G1202" s="2566"/>
      <c r="H1202" s="2712"/>
      <c r="I1202" s="2712"/>
      <c r="J1202" s="2712"/>
      <c r="K1202" s="2566"/>
      <c r="L1202" s="2566"/>
      <c r="M1202" s="2564"/>
      <c r="N1202" s="2713"/>
      <c r="O1202" s="2566"/>
      <c r="P1202" s="2566"/>
      <c r="Q1202" s="2566"/>
      <c r="R1202" s="2566"/>
      <c r="S1202" s="2621"/>
      <c r="T1202" s="2566"/>
      <c r="U1202" s="2714"/>
      <c r="V1202" s="2714"/>
      <c r="W1202" s="2566"/>
      <c r="X1202" s="2566"/>
      <c r="Y1202" s="2714"/>
      <c r="Z1202" s="2714"/>
      <c r="AA1202" s="2714"/>
      <c r="AB1202" s="2566"/>
      <c r="AC1202" s="2566"/>
      <c r="AD1202" s="2565">
        <v>0.89</v>
      </c>
      <c r="AE1202" s="2591">
        <v>20</v>
      </c>
      <c r="AF1202" s="2592"/>
      <c r="AG1202" s="2592">
        <v>2</v>
      </c>
      <c r="AH1202" s="2715"/>
      <c r="AI1202" s="2715"/>
      <c r="AJ1202" s="2870"/>
      <c r="AK1202" s="2581"/>
    </row>
    <row r="1203" spans="2:37" s="2412" customFormat="1" ht="15" customHeight="1" thickBot="1" x14ac:dyDescent="0.25">
      <c r="B1203" s="3737" t="s">
        <v>5459</v>
      </c>
      <c r="C1203" s="3738"/>
      <c r="D1203" s="2662" t="s">
        <v>5460</v>
      </c>
      <c r="E1203" s="2663">
        <v>0.89</v>
      </c>
      <c r="F1203" s="2612"/>
      <c r="G1203" s="2613"/>
      <c r="H1203" s="3263"/>
      <c r="I1203" s="3263"/>
      <c r="J1203" s="3263"/>
      <c r="K1203" s="2613"/>
      <c r="L1203" s="2613"/>
      <c r="M1203" s="2611"/>
      <c r="N1203" s="3264"/>
      <c r="O1203" s="2613"/>
      <c r="P1203" s="2613"/>
      <c r="Q1203" s="2613"/>
      <c r="R1203" s="2613"/>
      <c r="S1203" s="2813"/>
      <c r="T1203" s="2613"/>
      <c r="U1203" s="3127"/>
      <c r="V1203" s="3127"/>
      <c r="W1203" s="2613"/>
      <c r="X1203" s="2613"/>
      <c r="Y1203" s="3127"/>
      <c r="Z1203" s="3127"/>
      <c r="AA1203" s="3127"/>
      <c r="AB1203" s="2613"/>
      <c r="AC1203" s="2613"/>
      <c r="AD1203" s="2612">
        <v>0.89</v>
      </c>
      <c r="AE1203" s="2633">
        <v>20</v>
      </c>
      <c r="AF1203" s="2634"/>
      <c r="AG1203" s="2634">
        <v>2</v>
      </c>
      <c r="AH1203" s="2635"/>
      <c r="AI1203" s="2635"/>
      <c r="AJ1203" s="3136"/>
      <c r="AK1203" s="2581"/>
    </row>
    <row r="1204" spans="2:37" s="2412" customFormat="1" ht="15" customHeight="1" x14ac:dyDescent="0.2">
      <c r="B1204" s="2582"/>
      <c r="C1204" s="2575"/>
      <c r="D1204" s="2575"/>
      <c r="E1204" s="2575"/>
      <c r="F1204" s="2575"/>
      <c r="G1204" s="2575"/>
      <c r="H1204" s="2575"/>
      <c r="I1204" s="2576"/>
      <c r="J1204" s="2576"/>
      <c r="K1204" s="2576"/>
      <c r="L1204" s="2576"/>
      <c r="M1204" s="2575"/>
      <c r="N1204" s="2576"/>
      <c r="O1204" s="2576"/>
      <c r="P1204" s="2576"/>
      <c r="Q1204" s="2576"/>
      <c r="R1204" s="2576"/>
      <c r="S1204" s="2575"/>
      <c r="T1204" s="2574"/>
      <c r="U1204" s="2574"/>
      <c r="V1204" s="2574"/>
      <c r="W1204" s="2574"/>
      <c r="X1204" s="2574"/>
      <c r="Y1204" s="2574"/>
      <c r="Z1204" s="2574"/>
      <c r="AA1204" s="2574"/>
      <c r="AB1204" s="2574"/>
      <c r="AC1204" s="2574"/>
      <c r="AD1204" s="2574"/>
      <c r="AE1204" s="2574"/>
      <c r="AF1204" s="2574"/>
      <c r="AG1204" s="2574"/>
      <c r="AH1204" s="2574"/>
      <c r="AI1204" s="2574"/>
      <c r="AJ1204" s="2574"/>
      <c r="AK1204" s="2581"/>
    </row>
    <row r="1205" spans="2:37" s="2412" customFormat="1" ht="15" customHeight="1" x14ac:dyDescent="0.2">
      <c r="B1205" s="3641" t="s">
        <v>5051</v>
      </c>
      <c r="C1205" s="3642"/>
      <c r="D1205" s="3640" t="s">
        <v>1882</v>
      </c>
      <c r="E1205" s="3640"/>
      <c r="F1205" s="3640"/>
      <c r="G1205" s="3640"/>
      <c r="H1205" s="2578"/>
      <c r="I1205" s="2578"/>
      <c r="J1205" s="2578"/>
      <c r="K1205" s="2578"/>
      <c r="L1205" s="2578"/>
      <c r="M1205" s="2578"/>
      <c r="N1205" s="2578"/>
      <c r="O1205" s="2578"/>
      <c r="P1205" s="2578"/>
      <c r="Q1205" s="2578"/>
      <c r="R1205" s="2578"/>
      <c r="S1205" s="2578"/>
      <c r="T1205" s="2574"/>
      <c r="U1205" s="2574"/>
      <c r="V1205" s="2574"/>
      <c r="W1205" s="2574"/>
      <c r="X1205" s="2574"/>
      <c r="Y1205" s="2574"/>
      <c r="Z1205" s="2574"/>
      <c r="AA1205" s="2574"/>
      <c r="AB1205" s="2574"/>
      <c r="AC1205" s="2574"/>
      <c r="AD1205" s="2574"/>
      <c r="AE1205" s="2574"/>
      <c r="AF1205" s="2574"/>
      <c r="AG1205" s="2574"/>
      <c r="AH1205" s="2574"/>
      <c r="AI1205" s="2574"/>
      <c r="AJ1205" s="2574"/>
      <c r="AK1205" s="2581"/>
    </row>
    <row r="1206" spans="2:37" s="2412" customFormat="1" ht="15" customHeight="1" x14ac:dyDescent="0.2">
      <c r="B1206" s="3641" t="s">
        <v>5052</v>
      </c>
      <c r="C1206" s="3642"/>
      <c r="D1206" s="3640" t="s">
        <v>5219</v>
      </c>
      <c r="E1206" s="3640"/>
      <c r="F1206" s="3640"/>
      <c r="G1206" s="3640"/>
      <c r="H1206" s="2578"/>
      <c r="I1206" s="2578"/>
      <c r="J1206" s="2578"/>
      <c r="K1206" s="2578"/>
      <c r="L1206" s="2578"/>
      <c r="M1206" s="2578"/>
      <c r="N1206" s="2578"/>
      <c r="O1206" s="2578"/>
      <c r="P1206" s="2578"/>
      <c r="Q1206" s="2578"/>
      <c r="R1206" s="2578"/>
      <c r="S1206" s="2578"/>
      <c r="T1206" s="2574"/>
      <c r="U1206" s="2574"/>
      <c r="V1206" s="2574"/>
      <c r="W1206" s="2574"/>
      <c r="X1206" s="2574"/>
      <c r="Y1206" s="2574"/>
      <c r="Z1206" s="2574"/>
      <c r="AA1206" s="2574"/>
      <c r="AB1206" s="2574"/>
      <c r="AC1206" s="2574"/>
      <c r="AD1206" s="2574"/>
      <c r="AE1206" s="2574"/>
      <c r="AF1206" s="2574"/>
      <c r="AG1206" s="2574"/>
      <c r="AH1206" s="2574"/>
      <c r="AI1206" s="2574"/>
      <c r="AJ1206" s="2574"/>
      <c r="AK1206" s="2581"/>
    </row>
    <row r="1207" spans="2:37" s="2412" customFormat="1" ht="15" customHeight="1" thickBot="1" x14ac:dyDescent="0.25">
      <c r="B1207" s="3645"/>
      <c r="C1207" s="3646"/>
      <c r="D1207" s="3647"/>
      <c r="E1207" s="3647"/>
      <c r="F1207" s="3647"/>
      <c r="G1207" s="3647"/>
      <c r="H1207" s="2583"/>
      <c r="I1207" s="2583"/>
      <c r="J1207" s="2583"/>
      <c r="K1207" s="2583"/>
      <c r="L1207" s="2583"/>
      <c r="M1207" s="2583"/>
      <c r="N1207" s="2583"/>
      <c r="O1207" s="2583"/>
      <c r="P1207" s="2583"/>
      <c r="Q1207" s="2583"/>
      <c r="R1207" s="2583"/>
      <c r="S1207" s="2583"/>
      <c r="T1207" s="2584"/>
      <c r="U1207" s="2584"/>
      <c r="V1207" s="2584"/>
      <c r="W1207" s="2584"/>
      <c r="X1207" s="2584"/>
      <c r="Y1207" s="2584"/>
      <c r="Z1207" s="2584"/>
      <c r="AA1207" s="2584"/>
      <c r="AB1207" s="2584"/>
      <c r="AC1207" s="2584"/>
      <c r="AD1207" s="2584"/>
      <c r="AE1207" s="2584"/>
      <c r="AF1207" s="2584"/>
      <c r="AG1207" s="2584"/>
      <c r="AH1207" s="2584"/>
      <c r="AI1207" s="2584"/>
      <c r="AJ1207" s="2584"/>
      <c r="AK1207" s="2586"/>
    </row>
    <row r="1208" spans="2:37" s="2412" customFormat="1" ht="15" customHeight="1" x14ac:dyDescent="0.3">
      <c r="B1208" s="2695" t="str">
        <f>+B1189</f>
        <v>.</v>
      </c>
      <c r="C1208" s="2696"/>
      <c r="D1208" s="2696"/>
      <c r="E1208" s="534"/>
      <c r="F1208" s="534"/>
      <c r="G1208" s="534"/>
      <c r="H1208" s="534"/>
      <c r="I1208" s="2692"/>
      <c r="J1208" s="2692"/>
      <c r="K1208" s="2692"/>
      <c r="L1208" s="2692"/>
      <c r="M1208" s="2692"/>
      <c r="N1208" s="2692"/>
      <c r="O1208" s="2692"/>
      <c r="P1208" s="2692"/>
    </row>
    <row r="1209" spans="2:37" s="2412" customFormat="1" ht="15" customHeight="1" thickBot="1" x14ac:dyDescent="0.35">
      <c r="C1209" s="2696"/>
      <c r="D1209" s="2696"/>
      <c r="E1209" s="534"/>
      <c r="F1209" s="534"/>
      <c r="G1209" s="534"/>
      <c r="H1209" s="534"/>
      <c r="I1209" s="2692"/>
      <c r="J1209" s="2692"/>
      <c r="K1209" s="2692"/>
      <c r="L1209" s="2692"/>
      <c r="M1209" s="2692"/>
      <c r="N1209" s="2692"/>
      <c r="O1209" s="2692"/>
      <c r="P1209" s="2692"/>
    </row>
    <row r="1210" spans="2:37" s="2412" customFormat="1" ht="15" customHeight="1" x14ac:dyDescent="0.2">
      <c r="B1210" s="3616" t="s">
        <v>5060</v>
      </c>
      <c r="C1210" s="3617"/>
      <c r="D1210" s="3617"/>
      <c r="E1210" s="3617"/>
      <c r="F1210" s="3617"/>
      <c r="G1210" s="3617"/>
      <c r="H1210" s="3617"/>
      <c r="I1210" s="3617"/>
      <c r="J1210" s="3617"/>
      <c r="K1210" s="3617"/>
      <c r="L1210" s="3617"/>
      <c r="M1210" s="3617"/>
      <c r="N1210" s="3617"/>
      <c r="O1210" s="3617"/>
      <c r="P1210" s="3617"/>
      <c r="Q1210" s="3617"/>
      <c r="R1210" s="3617"/>
      <c r="S1210" s="3617"/>
      <c r="T1210" s="3617"/>
      <c r="U1210" s="3617"/>
      <c r="V1210" s="3617"/>
      <c r="W1210" s="3617"/>
      <c r="X1210" s="3617"/>
      <c r="Y1210" s="3617"/>
      <c r="Z1210" s="3617"/>
      <c r="AA1210" s="3617"/>
      <c r="AB1210" s="3617"/>
      <c r="AC1210" s="3617"/>
      <c r="AD1210" s="3617"/>
      <c r="AE1210" s="3617"/>
      <c r="AF1210" s="3617"/>
      <c r="AG1210" s="3617"/>
      <c r="AH1210" s="3617"/>
      <c r="AI1210" s="3617"/>
      <c r="AJ1210" s="3617"/>
      <c r="AK1210" s="3618"/>
    </row>
    <row r="1211" spans="2:37" s="2412" customFormat="1" ht="15" customHeight="1" x14ac:dyDescent="0.2">
      <c r="B1211" s="2579"/>
      <c r="C1211" s="2690"/>
      <c r="D1211" s="2690"/>
      <c r="E1211" s="2690"/>
      <c r="F1211" s="2690"/>
      <c r="G1211" s="2580"/>
      <c r="H1211" s="2580"/>
      <c r="I1211" s="2580"/>
      <c r="J1211" s="2580"/>
      <c r="K1211" s="2580"/>
      <c r="L1211" s="2580"/>
      <c r="M1211" s="2580"/>
      <c r="N1211" s="2580"/>
      <c r="O1211" s="2580"/>
      <c r="P1211" s="2580"/>
      <c r="Q1211" s="2580"/>
      <c r="R1211" s="2580"/>
      <c r="S1211" s="2580"/>
      <c r="T1211" s="2580"/>
      <c r="U1211" s="2580"/>
      <c r="V1211" s="2580"/>
      <c r="W1211" s="2580"/>
      <c r="X1211" s="2580"/>
      <c r="Y1211" s="2580"/>
      <c r="Z1211" s="2580"/>
      <c r="AA1211" s="2580"/>
      <c r="AB1211" s="2580"/>
      <c r="AC1211" s="2580"/>
      <c r="AD1211" s="2580"/>
      <c r="AE1211" s="2580"/>
      <c r="AF1211" s="2580"/>
      <c r="AG1211" s="2580"/>
      <c r="AH1211" s="2580"/>
      <c r="AI1211" s="2580"/>
      <c r="AJ1211" s="2580"/>
      <c r="AK1211" s="2581"/>
    </row>
    <row r="1212" spans="2:37" s="2412" customFormat="1" ht="15" customHeight="1" x14ac:dyDescent="0.2">
      <c r="B1212" s="2579" t="s">
        <v>5047</v>
      </c>
      <c r="C1212" s="2690"/>
      <c r="D1212" s="3720" t="s">
        <v>5461</v>
      </c>
      <c r="E1212" s="3720"/>
      <c r="F1212" s="3720"/>
      <c r="G1212" s="2580"/>
      <c r="H1212" s="2580"/>
      <c r="I1212" s="2580"/>
      <c r="J1212" s="2580"/>
      <c r="K1212" s="2580"/>
      <c r="L1212" s="2580"/>
      <c r="M1212" s="2580"/>
      <c r="N1212" s="2580"/>
      <c r="O1212" s="2580"/>
      <c r="P1212" s="2580"/>
      <c r="Q1212" s="2580"/>
      <c r="R1212" s="2580"/>
      <c r="S1212" s="2580"/>
      <c r="T1212" s="2580"/>
      <c r="U1212" s="2580"/>
      <c r="V1212" s="2580"/>
      <c r="W1212" s="2580"/>
      <c r="X1212" s="2580"/>
      <c r="Y1212" s="2580"/>
      <c r="Z1212" s="2580"/>
      <c r="AA1212" s="2580"/>
      <c r="AB1212" s="2580"/>
      <c r="AC1212" s="2580"/>
      <c r="AD1212" s="2580"/>
      <c r="AE1212" s="2580"/>
      <c r="AF1212" s="2580"/>
      <c r="AG1212" s="2580"/>
      <c r="AH1212" s="2580"/>
      <c r="AI1212" s="2580"/>
      <c r="AJ1212" s="2580"/>
      <c r="AK1212" s="2581"/>
    </row>
    <row r="1213" spans="2:37" s="2412" customFormat="1" ht="15" customHeight="1" thickBot="1" x14ac:dyDescent="0.25">
      <c r="B1213" s="3620" t="s">
        <v>5061</v>
      </c>
      <c r="C1213" s="3621"/>
      <c r="D1213" s="3731">
        <v>41379</v>
      </c>
      <c r="E1213" s="3732"/>
      <c r="F1213" s="2690"/>
      <c r="G1213" s="2580"/>
      <c r="H1213" s="2580"/>
      <c r="I1213" s="2580"/>
      <c r="J1213" s="2580"/>
      <c r="K1213" s="2580"/>
      <c r="L1213" s="2580"/>
      <c r="M1213" s="2580"/>
      <c r="N1213" s="2580"/>
      <c r="O1213" s="2580"/>
      <c r="P1213" s="2580"/>
      <c r="Q1213" s="2580"/>
      <c r="R1213" s="2580"/>
      <c r="S1213" s="2580"/>
      <c r="T1213" s="2580"/>
      <c r="U1213" s="2580"/>
      <c r="V1213" s="2580"/>
      <c r="W1213" s="2580"/>
      <c r="X1213" s="2580"/>
      <c r="Y1213" s="2580"/>
      <c r="Z1213" s="2580"/>
      <c r="AA1213" s="2580"/>
      <c r="AB1213" s="2580"/>
      <c r="AC1213" s="2580"/>
      <c r="AD1213" s="2580"/>
      <c r="AE1213" s="2580"/>
      <c r="AF1213" s="2580"/>
      <c r="AG1213" s="2580"/>
      <c r="AH1213" s="2580"/>
      <c r="AI1213" s="2580"/>
      <c r="AJ1213" s="2580"/>
      <c r="AK1213" s="2581"/>
    </row>
    <row r="1214" spans="2:37" s="2412" customFormat="1" ht="81" customHeight="1" thickBot="1" x14ac:dyDescent="0.25">
      <c r="B1214" s="3633" t="s">
        <v>5062</v>
      </c>
      <c r="C1214" s="3677"/>
      <c r="D1214" s="3721" t="s">
        <v>5462</v>
      </c>
      <c r="E1214" s="3722"/>
      <c r="F1214" s="3722"/>
      <c r="G1214" s="3722"/>
      <c r="H1214" s="3722"/>
      <c r="I1214" s="3722"/>
      <c r="J1214" s="3722"/>
      <c r="K1214" s="3722"/>
      <c r="L1214" s="3722"/>
      <c r="M1214" s="3722"/>
      <c r="N1214" s="3722"/>
      <c r="O1214" s="3722"/>
      <c r="P1214" s="3722"/>
      <c r="Q1214" s="3723"/>
      <c r="R1214" s="2580"/>
      <c r="S1214" s="2580"/>
      <c r="T1214" s="2580"/>
      <c r="U1214" s="2580"/>
      <c r="V1214" s="2580"/>
      <c r="W1214" s="2580"/>
      <c r="X1214" s="2580"/>
      <c r="Y1214" s="2580"/>
      <c r="Z1214" s="2580"/>
      <c r="AA1214" s="2580"/>
      <c r="AB1214" s="2580"/>
      <c r="AC1214" s="2580"/>
      <c r="AD1214" s="2580"/>
      <c r="AE1214" s="2580"/>
      <c r="AF1214" s="2580"/>
      <c r="AG1214" s="2580"/>
      <c r="AH1214" s="2580"/>
      <c r="AI1214" s="2580"/>
      <c r="AJ1214" s="2580"/>
      <c r="AK1214" s="2581"/>
    </row>
    <row r="1215" spans="2:37" s="2412" customFormat="1" ht="15" customHeight="1" thickBot="1" x14ac:dyDescent="0.25">
      <c r="B1215" s="3635"/>
      <c r="C1215" s="3626"/>
      <c r="D1215" s="3626"/>
      <c r="E1215" s="3626"/>
      <c r="F1215" s="3626"/>
      <c r="G1215" s="3626"/>
      <c r="H1215" s="3626"/>
      <c r="I1215" s="3626"/>
      <c r="J1215" s="3626"/>
      <c r="K1215" s="3626"/>
      <c r="L1215" s="3626"/>
      <c r="M1215" s="3626"/>
      <c r="N1215" s="3626"/>
      <c r="O1215" s="3626"/>
      <c r="P1215" s="3626"/>
      <c r="Q1215" s="3626"/>
      <c r="R1215" s="2580"/>
      <c r="S1215" s="2580"/>
      <c r="T1215" s="2580"/>
      <c r="U1215" s="2580"/>
      <c r="V1215" s="2580"/>
      <c r="W1215" s="2580"/>
      <c r="X1215" s="2580"/>
      <c r="Y1215" s="2580"/>
      <c r="Z1215" s="2580"/>
      <c r="AA1215" s="2580"/>
      <c r="AB1215" s="2580"/>
      <c r="AC1215" s="2580"/>
      <c r="AD1215" s="2580"/>
      <c r="AE1215" s="2580"/>
      <c r="AF1215" s="2580"/>
      <c r="AG1215" s="2580"/>
      <c r="AH1215" s="2580"/>
      <c r="AI1215" s="2580"/>
      <c r="AJ1215" s="2580"/>
      <c r="AK1215" s="2581"/>
    </row>
    <row r="1216" spans="2:37" s="2412" customFormat="1" ht="15" customHeight="1" thickBot="1" x14ac:dyDescent="0.25">
      <c r="B1216" s="3627" t="s">
        <v>5063</v>
      </c>
      <c r="C1216" s="3627"/>
      <c r="D1216" s="3627" t="s">
        <v>5053</v>
      </c>
      <c r="E1216" s="3627" t="s">
        <v>5064</v>
      </c>
      <c r="F1216" s="3629" t="s">
        <v>224</v>
      </c>
      <c r="G1216" s="3629"/>
      <c r="H1216" s="3629"/>
      <c r="I1216" s="3629"/>
      <c r="J1216" s="3629"/>
      <c r="K1216" s="3629"/>
      <c r="L1216" s="3629"/>
      <c r="M1216" s="3629"/>
      <c r="N1216" s="3629"/>
      <c r="O1216" s="3629"/>
      <c r="P1216" s="3629"/>
      <c r="Q1216" s="3629"/>
      <c r="R1216" s="3629"/>
      <c r="S1216" s="3629" t="s">
        <v>340</v>
      </c>
      <c r="T1216" s="3629"/>
      <c r="U1216" s="3629"/>
      <c r="V1216" s="3629"/>
      <c r="W1216" s="3629"/>
      <c r="X1216" s="3629"/>
      <c r="Y1216" s="3629"/>
      <c r="Z1216" s="3629"/>
      <c r="AA1216" s="3629"/>
      <c r="AB1216" s="3629"/>
      <c r="AC1216" s="3629"/>
      <c r="AD1216" s="3629" t="s">
        <v>225</v>
      </c>
      <c r="AE1216" s="3629"/>
      <c r="AF1216" s="3629"/>
      <c r="AG1216" s="3629"/>
      <c r="AH1216" s="3630" t="s">
        <v>5048</v>
      </c>
      <c r="AI1216" s="3630"/>
      <c r="AJ1216" s="3630"/>
      <c r="AK1216" s="2581"/>
    </row>
    <row r="1217" spans="2:37" s="2412" customFormat="1" ht="15" customHeight="1" thickBot="1" x14ac:dyDescent="0.25">
      <c r="B1217" s="3628"/>
      <c r="C1217" s="3628"/>
      <c r="D1217" s="3628"/>
      <c r="E1217" s="3628"/>
      <c r="F1217" s="3628" t="s">
        <v>5065</v>
      </c>
      <c r="G1217" s="3628" t="s">
        <v>5066</v>
      </c>
      <c r="H1217" s="3627" t="s">
        <v>5067</v>
      </c>
      <c r="I1217" s="3631" t="s">
        <v>5068</v>
      </c>
      <c r="J1217" s="3631" t="s">
        <v>5069</v>
      </c>
      <c r="K1217" s="3632" t="s">
        <v>5070</v>
      </c>
      <c r="L1217" s="3632" t="s">
        <v>5071</v>
      </c>
      <c r="M1217" s="3631" t="s">
        <v>5072</v>
      </c>
      <c r="N1217" s="3631"/>
      <c r="O1217" s="3632" t="s">
        <v>5073</v>
      </c>
      <c r="P1217" s="3632" t="s">
        <v>5074</v>
      </c>
      <c r="Q1217" s="3632" t="s">
        <v>5075</v>
      </c>
      <c r="R1217" s="3632" t="s">
        <v>5076</v>
      </c>
      <c r="S1217" s="3627" t="s">
        <v>5077</v>
      </c>
      <c r="T1217" s="3627" t="s">
        <v>5078</v>
      </c>
      <c r="U1217" s="3627" t="s">
        <v>5079</v>
      </c>
      <c r="V1217" s="3627" t="s">
        <v>5080</v>
      </c>
      <c r="W1217" s="3627" t="s">
        <v>5081</v>
      </c>
      <c r="X1217" s="3627" t="s">
        <v>5082</v>
      </c>
      <c r="Y1217" s="3627" t="s">
        <v>5083</v>
      </c>
      <c r="Z1217" s="3627" t="s">
        <v>5084</v>
      </c>
      <c r="AA1217" s="3627" t="s">
        <v>5085</v>
      </c>
      <c r="AB1217" s="3631" t="s">
        <v>5086</v>
      </c>
      <c r="AC1217" s="3631" t="s">
        <v>5087</v>
      </c>
      <c r="AD1217" s="3627" t="s">
        <v>5088</v>
      </c>
      <c r="AE1217" s="3627" t="s">
        <v>5089</v>
      </c>
      <c r="AF1217" s="3627" t="s">
        <v>5090</v>
      </c>
      <c r="AG1217" s="3627" t="s">
        <v>5091</v>
      </c>
      <c r="AH1217" s="3627" t="s">
        <v>1162</v>
      </c>
      <c r="AI1217" s="3627" t="s">
        <v>5049</v>
      </c>
      <c r="AJ1217" s="3627" t="s">
        <v>5050</v>
      </c>
      <c r="AK1217" s="2581"/>
    </row>
    <row r="1218" spans="2:37" s="2412" customFormat="1" ht="15" customHeight="1" thickBot="1" x14ac:dyDescent="0.25">
      <c r="B1218" s="3628"/>
      <c r="C1218" s="3628"/>
      <c r="D1218" s="3628"/>
      <c r="E1218" s="3628"/>
      <c r="F1218" s="3628"/>
      <c r="G1218" s="3628"/>
      <c r="H1218" s="3628"/>
      <c r="I1218" s="3632"/>
      <c r="J1218" s="3632"/>
      <c r="K1218" s="3632"/>
      <c r="L1218" s="3632"/>
      <c r="M1218" s="2689" t="s">
        <v>5092</v>
      </c>
      <c r="N1218" s="2688" t="s">
        <v>2809</v>
      </c>
      <c r="O1218" s="3632"/>
      <c r="P1218" s="3632"/>
      <c r="Q1218" s="3632"/>
      <c r="R1218" s="3632"/>
      <c r="S1218" s="3628"/>
      <c r="T1218" s="3628"/>
      <c r="U1218" s="3628"/>
      <c r="V1218" s="3628"/>
      <c r="W1218" s="3628"/>
      <c r="X1218" s="3628"/>
      <c r="Y1218" s="3628"/>
      <c r="Z1218" s="3628"/>
      <c r="AA1218" s="3628"/>
      <c r="AB1218" s="3632"/>
      <c r="AC1218" s="3632"/>
      <c r="AD1218" s="3628"/>
      <c r="AE1218" s="3628"/>
      <c r="AF1218" s="3628"/>
      <c r="AG1218" s="3628"/>
      <c r="AH1218" s="3628"/>
      <c r="AI1218" s="3628"/>
      <c r="AJ1218" s="3628"/>
      <c r="AK1218" s="2581"/>
    </row>
    <row r="1219" spans="2:37" s="2412" customFormat="1" ht="15" customHeight="1" x14ac:dyDescent="0.2">
      <c r="B1219" s="3726" t="s">
        <v>5463</v>
      </c>
      <c r="C1219" s="3727"/>
      <c r="D1219" s="2587" t="s">
        <v>5464</v>
      </c>
      <c r="E1219" s="2588">
        <v>2.68</v>
      </c>
      <c r="F1219" s="2588"/>
      <c r="G1219" s="2697"/>
      <c r="H1219" s="2707"/>
      <c r="I1219" s="2707"/>
      <c r="J1219" s="2707"/>
      <c r="K1219" s="2697"/>
      <c r="L1219" s="2697"/>
      <c r="M1219" s="2587"/>
      <c r="N1219" s="2708"/>
      <c r="O1219" s="2697"/>
      <c r="P1219" s="2697"/>
      <c r="Q1219" s="2697"/>
      <c r="R1219" s="2697"/>
      <c r="S1219" s="2709"/>
      <c r="T1219" s="2697"/>
      <c r="U1219" s="2589"/>
      <c r="V1219" s="2589"/>
      <c r="W1219" s="2697"/>
      <c r="X1219" s="2697"/>
      <c r="Y1219" s="2589"/>
      <c r="Z1219" s="2589"/>
      <c r="AA1219" s="2589">
        <v>300</v>
      </c>
      <c r="AB1219" s="2697"/>
      <c r="AC1219" s="2697"/>
      <c r="AD1219" s="2588">
        <v>2.68</v>
      </c>
      <c r="AE1219" s="2602">
        <v>50</v>
      </c>
      <c r="AF1219" s="2603"/>
      <c r="AG1219" s="2871">
        <v>2</v>
      </c>
      <c r="AH1219" s="2710"/>
      <c r="AI1219" s="2710"/>
      <c r="AJ1219" s="2774"/>
      <c r="AK1219" s="2581"/>
    </row>
    <row r="1220" spans="2:37" s="2412" customFormat="1" ht="15" customHeight="1" thickBot="1" x14ac:dyDescent="0.25">
      <c r="B1220" s="3737" t="s">
        <v>5465</v>
      </c>
      <c r="C1220" s="3738"/>
      <c r="D1220" s="2611" t="s">
        <v>5466</v>
      </c>
      <c r="E1220" s="2612">
        <v>2.68</v>
      </c>
      <c r="F1220" s="2612"/>
      <c r="G1220" s="2613"/>
      <c r="H1220" s="3263"/>
      <c r="I1220" s="3263"/>
      <c r="J1220" s="3263"/>
      <c r="K1220" s="2613"/>
      <c r="L1220" s="2613"/>
      <c r="M1220" s="2611"/>
      <c r="N1220" s="3264"/>
      <c r="O1220" s="2613"/>
      <c r="P1220" s="2613"/>
      <c r="Q1220" s="2613"/>
      <c r="R1220" s="2613"/>
      <c r="S1220" s="2813"/>
      <c r="T1220" s="2613"/>
      <c r="U1220" s="3127"/>
      <c r="V1220" s="3127"/>
      <c r="W1220" s="2613"/>
      <c r="X1220" s="2613"/>
      <c r="Y1220" s="3127"/>
      <c r="Z1220" s="3127"/>
      <c r="AA1220" s="3127">
        <v>300</v>
      </c>
      <c r="AB1220" s="2613"/>
      <c r="AC1220" s="2613"/>
      <c r="AD1220" s="2612">
        <v>2.68</v>
      </c>
      <c r="AE1220" s="2633">
        <v>50</v>
      </c>
      <c r="AF1220" s="2634"/>
      <c r="AG1220" s="3262">
        <v>2</v>
      </c>
      <c r="AH1220" s="2635"/>
      <c r="AI1220" s="2635"/>
      <c r="AJ1220" s="3136"/>
      <c r="AK1220" s="2581"/>
    </row>
    <row r="1221" spans="2:37" s="2412" customFormat="1" ht="15" customHeight="1" x14ac:dyDescent="0.2">
      <c r="B1221" s="2582"/>
      <c r="C1221" s="2575"/>
      <c r="D1221" s="2575"/>
      <c r="E1221" s="2575"/>
      <c r="F1221" s="2575"/>
      <c r="G1221" s="2575"/>
      <c r="H1221" s="2575"/>
      <c r="I1221" s="2576"/>
      <c r="J1221" s="2576"/>
      <c r="K1221" s="2576"/>
      <c r="L1221" s="2576"/>
      <c r="M1221" s="2575"/>
      <c r="N1221" s="2576"/>
      <c r="O1221" s="2576"/>
      <c r="P1221" s="2576"/>
      <c r="Q1221" s="2576"/>
      <c r="R1221" s="2576"/>
      <c r="S1221" s="2575"/>
      <c r="T1221" s="2574"/>
      <c r="U1221" s="2574"/>
      <c r="V1221" s="2574"/>
      <c r="W1221" s="2574"/>
      <c r="X1221" s="2574"/>
      <c r="Y1221" s="2574"/>
      <c r="Z1221" s="2574"/>
      <c r="AA1221" s="2574"/>
      <c r="AB1221" s="2574"/>
      <c r="AC1221" s="2574"/>
      <c r="AD1221" s="2574"/>
      <c r="AE1221" s="2574"/>
      <c r="AF1221" s="2574"/>
      <c r="AG1221" s="2574"/>
      <c r="AH1221" s="2574"/>
      <c r="AI1221" s="2574"/>
      <c r="AJ1221" s="2574"/>
      <c r="AK1221" s="2581"/>
    </row>
    <row r="1222" spans="2:37" s="2412" customFormat="1" ht="15" customHeight="1" x14ac:dyDescent="0.2">
      <c r="B1222" s="3641" t="s">
        <v>5051</v>
      </c>
      <c r="C1222" s="3642"/>
      <c r="D1222" s="3640" t="s">
        <v>1882</v>
      </c>
      <c r="E1222" s="3640"/>
      <c r="F1222" s="3640"/>
      <c r="G1222" s="3640"/>
      <c r="H1222" s="2578"/>
      <c r="I1222" s="2578"/>
      <c r="J1222" s="2578"/>
      <c r="K1222" s="2578"/>
      <c r="L1222" s="2578"/>
      <c r="M1222" s="2578"/>
      <c r="N1222" s="2578"/>
      <c r="O1222" s="2578"/>
      <c r="P1222" s="2578"/>
      <c r="Q1222" s="2578"/>
      <c r="R1222" s="2578"/>
      <c r="S1222" s="2578"/>
      <c r="T1222" s="2574"/>
      <c r="U1222" s="2574"/>
      <c r="V1222" s="2574"/>
      <c r="W1222" s="2574"/>
      <c r="X1222" s="2574"/>
      <c r="Y1222" s="2574"/>
      <c r="Z1222" s="2574"/>
      <c r="AA1222" s="2574"/>
      <c r="AB1222" s="2574"/>
      <c r="AC1222" s="2574"/>
      <c r="AD1222" s="2574"/>
      <c r="AE1222" s="2574"/>
      <c r="AF1222" s="2574"/>
      <c r="AG1222" s="2574"/>
      <c r="AH1222" s="2574"/>
      <c r="AI1222" s="2574"/>
      <c r="AJ1222" s="2574"/>
      <c r="AK1222" s="2581"/>
    </row>
    <row r="1223" spans="2:37" s="2412" customFormat="1" ht="15" customHeight="1" x14ac:dyDescent="0.2">
      <c r="B1223" s="3641" t="s">
        <v>5052</v>
      </c>
      <c r="C1223" s="3642"/>
      <c r="D1223" s="3770" t="s">
        <v>5219</v>
      </c>
      <c r="E1223" s="3770"/>
      <c r="F1223" s="3770"/>
      <c r="G1223" s="3770"/>
      <c r="H1223" s="2578"/>
      <c r="I1223" s="2578"/>
      <c r="J1223" s="2578"/>
      <c r="K1223" s="2578"/>
      <c r="L1223" s="2578"/>
      <c r="M1223" s="2578"/>
      <c r="N1223" s="2578"/>
      <c r="O1223" s="2578"/>
      <c r="P1223" s="2578"/>
      <c r="Q1223" s="2578"/>
      <c r="R1223" s="2578"/>
      <c r="S1223" s="2578"/>
      <c r="T1223" s="2574"/>
      <c r="U1223" s="2574"/>
      <c r="V1223" s="2574"/>
      <c r="W1223" s="2574"/>
      <c r="X1223" s="2574"/>
      <c r="Y1223" s="2574"/>
      <c r="Z1223" s="2574"/>
      <c r="AA1223" s="2574"/>
      <c r="AB1223" s="2574"/>
      <c r="AC1223" s="2574"/>
      <c r="AD1223" s="2574"/>
      <c r="AE1223" s="2574"/>
      <c r="AF1223" s="2574"/>
      <c r="AG1223" s="2574"/>
      <c r="AH1223" s="2574"/>
      <c r="AI1223" s="2574"/>
      <c r="AJ1223" s="2574"/>
      <c r="AK1223" s="2581"/>
    </row>
    <row r="1224" spans="2:37" s="2412" customFormat="1" ht="15" customHeight="1" thickBot="1" x14ac:dyDescent="0.25">
      <c r="B1224" s="3645"/>
      <c r="C1224" s="3646"/>
      <c r="D1224" s="3647"/>
      <c r="E1224" s="3647"/>
      <c r="F1224" s="3647"/>
      <c r="G1224" s="3647"/>
      <c r="H1224" s="2583"/>
      <c r="I1224" s="2583"/>
      <c r="J1224" s="2583"/>
      <c r="K1224" s="2583"/>
      <c r="L1224" s="2583"/>
      <c r="M1224" s="2583"/>
      <c r="N1224" s="2583"/>
      <c r="O1224" s="2583"/>
      <c r="P1224" s="2583"/>
      <c r="Q1224" s="2583"/>
      <c r="R1224" s="2583"/>
      <c r="S1224" s="2583"/>
      <c r="T1224" s="2584"/>
      <c r="U1224" s="2584"/>
      <c r="V1224" s="2584"/>
      <c r="W1224" s="2584"/>
      <c r="X1224" s="2584"/>
      <c r="Y1224" s="2584"/>
      <c r="Z1224" s="2584"/>
      <c r="AA1224" s="2584"/>
      <c r="AB1224" s="2584"/>
      <c r="AC1224" s="2584"/>
      <c r="AD1224" s="2584"/>
      <c r="AE1224" s="2584"/>
      <c r="AF1224" s="2584"/>
      <c r="AG1224" s="2584"/>
      <c r="AH1224" s="2584"/>
      <c r="AI1224" s="2584"/>
      <c r="AJ1224" s="2584"/>
      <c r="AK1224" s="2586"/>
    </row>
    <row r="1225" spans="2:37" s="2412" customFormat="1" ht="15" customHeight="1" x14ac:dyDescent="0.3">
      <c r="B1225" s="2695" t="str">
        <f>+B1208</f>
        <v>.</v>
      </c>
      <c r="C1225" s="2696"/>
      <c r="D1225" s="2696"/>
      <c r="E1225" s="534"/>
      <c r="F1225" s="534"/>
      <c r="G1225" s="534"/>
      <c r="H1225" s="534"/>
      <c r="I1225" s="2692"/>
      <c r="J1225" s="2692"/>
      <c r="K1225" s="2692"/>
      <c r="L1225" s="2692"/>
      <c r="M1225" s="2692"/>
      <c r="N1225" s="2692"/>
      <c r="O1225" s="2692"/>
      <c r="P1225" s="2692"/>
    </row>
    <row r="1226" spans="2:37" s="2412" customFormat="1" ht="15" customHeight="1" thickBot="1" x14ac:dyDescent="0.35">
      <c r="C1226" s="2696"/>
      <c r="D1226" s="2696"/>
      <c r="E1226" s="534"/>
      <c r="F1226" s="534"/>
      <c r="G1226" s="534"/>
      <c r="H1226" s="534"/>
      <c r="I1226" s="2692"/>
      <c r="J1226" s="2692"/>
      <c r="K1226" s="2692"/>
      <c r="L1226" s="2692"/>
      <c r="M1226" s="2692"/>
      <c r="N1226" s="2692"/>
      <c r="O1226" s="2692"/>
      <c r="P1226" s="2692"/>
    </row>
    <row r="1227" spans="2:37" s="2412" customFormat="1" ht="15" customHeight="1" x14ac:dyDescent="0.2">
      <c r="B1227" s="3616" t="s">
        <v>5060</v>
      </c>
      <c r="C1227" s="3617"/>
      <c r="D1227" s="3617"/>
      <c r="E1227" s="3617"/>
      <c r="F1227" s="3617"/>
      <c r="G1227" s="3617"/>
      <c r="H1227" s="3617"/>
      <c r="I1227" s="3617"/>
      <c r="J1227" s="3617"/>
      <c r="K1227" s="3617"/>
      <c r="L1227" s="3617"/>
      <c r="M1227" s="3617"/>
      <c r="N1227" s="3617"/>
      <c r="O1227" s="3617"/>
      <c r="P1227" s="3617"/>
      <c r="Q1227" s="3617"/>
      <c r="R1227" s="3617"/>
      <c r="S1227" s="3617"/>
      <c r="T1227" s="3617"/>
      <c r="U1227" s="3617"/>
      <c r="V1227" s="3617"/>
      <c r="W1227" s="3617"/>
      <c r="X1227" s="3617"/>
      <c r="Y1227" s="3617"/>
      <c r="Z1227" s="3617"/>
      <c r="AA1227" s="3617"/>
      <c r="AB1227" s="3617"/>
      <c r="AC1227" s="3617"/>
      <c r="AD1227" s="3617"/>
      <c r="AE1227" s="3617"/>
      <c r="AF1227" s="3617"/>
      <c r="AG1227" s="3617"/>
      <c r="AH1227" s="3617"/>
      <c r="AI1227" s="3617"/>
      <c r="AJ1227" s="3617"/>
      <c r="AK1227" s="3618"/>
    </row>
    <row r="1228" spans="2:37" s="2412" customFormat="1" ht="15" customHeight="1" x14ac:dyDescent="0.2">
      <c r="B1228" s="2579"/>
      <c r="C1228" s="2690"/>
      <c r="D1228" s="2690"/>
      <c r="E1228" s="2690"/>
      <c r="F1228" s="2690"/>
      <c r="G1228" s="2580"/>
      <c r="H1228" s="2580"/>
      <c r="I1228" s="2580"/>
      <c r="J1228" s="2580"/>
      <c r="K1228" s="2580"/>
      <c r="L1228" s="2580"/>
      <c r="M1228" s="2580"/>
      <c r="N1228" s="2580"/>
      <c r="O1228" s="2580"/>
      <c r="P1228" s="2580"/>
      <c r="Q1228" s="2580"/>
      <c r="R1228" s="2580"/>
      <c r="S1228" s="2580"/>
      <c r="T1228" s="2580"/>
      <c r="U1228" s="2580"/>
      <c r="V1228" s="2580"/>
      <c r="W1228" s="2580"/>
      <c r="X1228" s="2580"/>
      <c r="Y1228" s="2580"/>
      <c r="Z1228" s="2580"/>
      <c r="AA1228" s="2580"/>
      <c r="AB1228" s="2580"/>
      <c r="AC1228" s="2580"/>
      <c r="AD1228" s="2580"/>
      <c r="AE1228" s="2580"/>
      <c r="AF1228" s="2580"/>
      <c r="AG1228" s="2580"/>
      <c r="AH1228" s="2580"/>
      <c r="AI1228" s="2580"/>
      <c r="AJ1228" s="2580"/>
      <c r="AK1228" s="2581"/>
    </row>
    <row r="1229" spans="2:37" s="2412" customFormat="1" ht="15" customHeight="1" x14ac:dyDescent="0.2">
      <c r="B1229" s="2579" t="s">
        <v>5047</v>
      </c>
      <c r="C1229" s="2690"/>
      <c r="D1229" s="3720" t="s">
        <v>5467</v>
      </c>
      <c r="E1229" s="3720"/>
      <c r="F1229" s="3720"/>
      <c r="G1229" s="2580"/>
      <c r="H1229" s="2580"/>
      <c r="I1229" s="2580"/>
      <c r="J1229" s="2580"/>
      <c r="K1229" s="2580"/>
      <c r="L1229" s="2580"/>
      <c r="M1229" s="2580"/>
      <c r="N1229" s="2580"/>
      <c r="O1229" s="2580"/>
      <c r="P1229" s="2580"/>
      <c r="Q1229" s="2580"/>
      <c r="R1229" s="2580"/>
      <c r="S1229" s="2580"/>
      <c r="T1229" s="2580"/>
      <c r="U1229" s="2580"/>
      <c r="V1229" s="2580"/>
      <c r="W1229" s="2580"/>
      <c r="X1229" s="2580"/>
      <c r="Y1229" s="2580"/>
      <c r="Z1229" s="2580"/>
      <c r="AA1229" s="2580"/>
      <c r="AB1229" s="2580"/>
      <c r="AC1229" s="2580"/>
      <c r="AD1229" s="2580"/>
      <c r="AE1229" s="2580"/>
      <c r="AF1229" s="2580"/>
      <c r="AG1229" s="2580"/>
      <c r="AH1229" s="2580"/>
      <c r="AI1229" s="2580"/>
      <c r="AJ1229" s="2580"/>
      <c r="AK1229" s="2581"/>
    </row>
    <row r="1230" spans="2:37" s="2412" customFormat="1" ht="15" customHeight="1" thickBot="1" x14ac:dyDescent="0.25">
      <c r="B1230" s="3620" t="s">
        <v>5061</v>
      </c>
      <c r="C1230" s="3621"/>
      <c r="D1230" s="3731">
        <v>41379</v>
      </c>
      <c r="E1230" s="3732"/>
      <c r="F1230" s="2690"/>
      <c r="G1230" s="2580"/>
      <c r="H1230" s="2580"/>
      <c r="I1230" s="2580"/>
      <c r="J1230" s="2580"/>
      <c r="K1230" s="2580"/>
      <c r="L1230" s="2580"/>
      <c r="M1230" s="2580"/>
      <c r="N1230" s="2580"/>
      <c r="O1230" s="2580"/>
      <c r="P1230" s="2580"/>
      <c r="Q1230" s="2580"/>
      <c r="R1230" s="2580"/>
      <c r="S1230" s="2580"/>
      <c r="T1230" s="2580"/>
      <c r="U1230" s="2580"/>
      <c r="V1230" s="2580"/>
      <c r="W1230" s="2580"/>
      <c r="X1230" s="2580"/>
      <c r="Y1230" s="2580"/>
      <c r="Z1230" s="2580"/>
      <c r="AA1230" s="2580"/>
      <c r="AB1230" s="2580"/>
      <c r="AC1230" s="2580"/>
      <c r="AD1230" s="2580"/>
      <c r="AE1230" s="2580"/>
      <c r="AF1230" s="2580"/>
      <c r="AG1230" s="2580"/>
      <c r="AH1230" s="2580"/>
      <c r="AI1230" s="2580"/>
      <c r="AJ1230" s="2580"/>
      <c r="AK1230" s="2581"/>
    </row>
    <row r="1231" spans="2:37" s="2412" customFormat="1" ht="69.75" customHeight="1" thickBot="1" x14ac:dyDescent="0.25">
      <c r="B1231" s="3633" t="s">
        <v>5062</v>
      </c>
      <c r="C1231" s="3677"/>
      <c r="D1231" s="3721" t="s">
        <v>5468</v>
      </c>
      <c r="E1231" s="3722"/>
      <c r="F1231" s="3722"/>
      <c r="G1231" s="3722"/>
      <c r="H1231" s="3722"/>
      <c r="I1231" s="3722"/>
      <c r="J1231" s="3722"/>
      <c r="K1231" s="3722"/>
      <c r="L1231" s="3722"/>
      <c r="M1231" s="3722"/>
      <c r="N1231" s="3722"/>
      <c r="O1231" s="3722"/>
      <c r="P1231" s="3722"/>
      <c r="Q1231" s="3723"/>
      <c r="R1231" s="2580"/>
      <c r="S1231" s="2580"/>
      <c r="T1231" s="2580"/>
      <c r="U1231" s="2580"/>
      <c r="V1231" s="2580"/>
      <c r="W1231" s="2580"/>
      <c r="X1231" s="2580"/>
      <c r="Y1231" s="2580"/>
      <c r="Z1231" s="2580"/>
      <c r="AA1231" s="2580"/>
      <c r="AB1231" s="2580"/>
      <c r="AC1231" s="2580"/>
      <c r="AD1231" s="2580"/>
      <c r="AE1231" s="2580"/>
      <c r="AF1231" s="2580"/>
      <c r="AG1231" s="2580"/>
      <c r="AH1231" s="2580"/>
      <c r="AI1231" s="2580"/>
      <c r="AJ1231" s="2580"/>
      <c r="AK1231" s="2581"/>
    </row>
    <row r="1232" spans="2:37" s="2412" customFormat="1" ht="15" customHeight="1" thickBot="1" x14ac:dyDescent="0.25">
      <c r="B1232" s="3635"/>
      <c r="C1232" s="3626"/>
      <c r="D1232" s="3626"/>
      <c r="E1232" s="3626"/>
      <c r="F1232" s="3626"/>
      <c r="G1232" s="3626"/>
      <c r="H1232" s="3626"/>
      <c r="I1232" s="3626"/>
      <c r="J1232" s="3626"/>
      <c r="K1232" s="3626"/>
      <c r="L1232" s="3626"/>
      <c r="M1232" s="3626"/>
      <c r="N1232" s="3626"/>
      <c r="O1232" s="3626"/>
      <c r="P1232" s="3626"/>
      <c r="Q1232" s="3626"/>
      <c r="R1232" s="2580"/>
      <c r="S1232" s="2580"/>
      <c r="T1232" s="2580"/>
      <c r="U1232" s="2580"/>
      <c r="V1232" s="2580"/>
      <c r="W1232" s="2580"/>
      <c r="X1232" s="2580"/>
      <c r="Y1232" s="2580"/>
      <c r="Z1232" s="2580"/>
      <c r="AA1232" s="2580"/>
      <c r="AB1232" s="2580"/>
      <c r="AC1232" s="2580"/>
      <c r="AD1232" s="2580"/>
      <c r="AE1232" s="2580"/>
      <c r="AF1232" s="2580"/>
      <c r="AG1232" s="2580"/>
      <c r="AH1232" s="2580"/>
      <c r="AI1232" s="2580"/>
      <c r="AJ1232" s="2580"/>
      <c r="AK1232" s="2581"/>
    </row>
    <row r="1233" spans="2:37" s="2412" customFormat="1" ht="15" customHeight="1" thickBot="1" x14ac:dyDescent="0.25">
      <c r="B1233" s="3627" t="s">
        <v>5063</v>
      </c>
      <c r="C1233" s="3627"/>
      <c r="D1233" s="3627" t="s">
        <v>5053</v>
      </c>
      <c r="E1233" s="3627" t="s">
        <v>5064</v>
      </c>
      <c r="F1233" s="3629" t="s">
        <v>224</v>
      </c>
      <c r="G1233" s="3629"/>
      <c r="H1233" s="3629"/>
      <c r="I1233" s="3629"/>
      <c r="J1233" s="3629"/>
      <c r="K1233" s="3629"/>
      <c r="L1233" s="3629"/>
      <c r="M1233" s="3629"/>
      <c r="N1233" s="3629"/>
      <c r="O1233" s="3629"/>
      <c r="P1233" s="3629"/>
      <c r="Q1233" s="3629"/>
      <c r="R1233" s="3629"/>
      <c r="S1233" s="3629" t="s">
        <v>340</v>
      </c>
      <c r="T1233" s="3629"/>
      <c r="U1233" s="3629"/>
      <c r="V1233" s="3629"/>
      <c r="W1233" s="3629"/>
      <c r="X1233" s="3629"/>
      <c r="Y1233" s="3629"/>
      <c r="Z1233" s="3629"/>
      <c r="AA1233" s="3629"/>
      <c r="AB1233" s="3629"/>
      <c r="AC1233" s="3629"/>
      <c r="AD1233" s="3629" t="s">
        <v>225</v>
      </c>
      <c r="AE1233" s="3629"/>
      <c r="AF1233" s="3629"/>
      <c r="AG1233" s="3629"/>
      <c r="AH1233" s="3630" t="s">
        <v>5048</v>
      </c>
      <c r="AI1233" s="3630"/>
      <c r="AJ1233" s="3630"/>
      <c r="AK1233" s="2581"/>
    </row>
    <row r="1234" spans="2:37" s="2412" customFormat="1" ht="15" customHeight="1" thickBot="1" x14ac:dyDescent="0.25">
      <c r="B1234" s="3628"/>
      <c r="C1234" s="3628"/>
      <c r="D1234" s="3628"/>
      <c r="E1234" s="3628"/>
      <c r="F1234" s="3628" t="s">
        <v>5065</v>
      </c>
      <c r="G1234" s="3628" t="s">
        <v>5066</v>
      </c>
      <c r="H1234" s="3627" t="s">
        <v>5067</v>
      </c>
      <c r="I1234" s="3631" t="s">
        <v>5068</v>
      </c>
      <c r="J1234" s="3631" t="s">
        <v>5069</v>
      </c>
      <c r="K1234" s="3632" t="s">
        <v>5070</v>
      </c>
      <c r="L1234" s="3632" t="s">
        <v>5071</v>
      </c>
      <c r="M1234" s="3631" t="s">
        <v>5072</v>
      </c>
      <c r="N1234" s="3631"/>
      <c r="O1234" s="3632" t="s">
        <v>5073</v>
      </c>
      <c r="P1234" s="3632" t="s">
        <v>5074</v>
      </c>
      <c r="Q1234" s="3632" t="s">
        <v>5075</v>
      </c>
      <c r="R1234" s="3632" t="s">
        <v>5076</v>
      </c>
      <c r="S1234" s="3627" t="s">
        <v>5077</v>
      </c>
      <c r="T1234" s="3627" t="s">
        <v>5078</v>
      </c>
      <c r="U1234" s="3627" t="s">
        <v>5079</v>
      </c>
      <c r="V1234" s="3627" t="s">
        <v>5080</v>
      </c>
      <c r="W1234" s="3627" t="s">
        <v>5081</v>
      </c>
      <c r="X1234" s="3627" t="s">
        <v>5082</v>
      </c>
      <c r="Y1234" s="3627" t="s">
        <v>5083</v>
      </c>
      <c r="Z1234" s="3627" t="s">
        <v>5084</v>
      </c>
      <c r="AA1234" s="3627" t="s">
        <v>5085</v>
      </c>
      <c r="AB1234" s="3631" t="s">
        <v>5086</v>
      </c>
      <c r="AC1234" s="3631" t="s">
        <v>5087</v>
      </c>
      <c r="AD1234" s="3627" t="s">
        <v>5088</v>
      </c>
      <c r="AE1234" s="3627" t="s">
        <v>5089</v>
      </c>
      <c r="AF1234" s="3627" t="s">
        <v>5090</v>
      </c>
      <c r="AG1234" s="3627" t="s">
        <v>5091</v>
      </c>
      <c r="AH1234" s="3627" t="s">
        <v>1162</v>
      </c>
      <c r="AI1234" s="3627" t="s">
        <v>5049</v>
      </c>
      <c r="AJ1234" s="3627" t="s">
        <v>5050</v>
      </c>
      <c r="AK1234" s="2581"/>
    </row>
    <row r="1235" spans="2:37" s="2412" customFormat="1" ht="15" customHeight="1" thickBot="1" x14ac:dyDescent="0.25">
      <c r="B1235" s="3628"/>
      <c r="C1235" s="3628"/>
      <c r="D1235" s="3628"/>
      <c r="E1235" s="3628"/>
      <c r="F1235" s="3628"/>
      <c r="G1235" s="3628"/>
      <c r="H1235" s="3628"/>
      <c r="I1235" s="3632"/>
      <c r="J1235" s="3632"/>
      <c r="K1235" s="3632"/>
      <c r="L1235" s="3632"/>
      <c r="M1235" s="2689" t="s">
        <v>5092</v>
      </c>
      <c r="N1235" s="2688" t="s">
        <v>2809</v>
      </c>
      <c r="O1235" s="3632"/>
      <c r="P1235" s="3632"/>
      <c r="Q1235" s="3632"/>
      <c r="R1235" s="3632"/>
      <c r="S1235" s="3628"/>
      <c r="T1235" s="3628"/>
      <c r="U1235" s="3628"/>
      <c r="V1235" s="3628"/>
      <c r="W1235" s="3628"/>
      <c r="X1235" s="3628"/>
      <c r="Y1235" s="3628"/>
      <c r="Z1235" s="3628"/>
      <c r="AA1235" s="3628"/>
      <c r="AB1235" s="3632"/>
      <c r="AC1235" s="3632"/>
      <c r="AD1235" s="3628"/>
      <c r="AE1235" s="3628"/>
      <c r="AF1235" s="3628"/>
      <c r="AG1235" s="3628"/>
      <c r="AH1235" s="3628"/>
      <c r="AI1235" s="3628"/>
      <c r="AJ1235" s="3628"/>
      <c r="AK1235" s="2581"/>
    </row>
    <row r="1236" spans="2:37" s="2412" customFormat="1" ht="15" customHeight="1" x14ac:dyDescent="0.2">
      <c r="B1236" s="3726" t="s">
        <v>5469</v>
      </c>
      <c r="C1236" s="3727"/>
      <c r="D1236" s="2587" t="s">
        <v>5470</v>
      </c>
      <c r="E1236" s="2588">
        <v>0.89</v>
      </c>
      <c r="F1236" s="2727"/>
      <c r="G1236" s="2681"/>
      <c r="H1236" s="2728"/>
      <c r="I1236" s="2728"/>
      <c r="J1236" s="2728"/>
      <c r="K1236" s="2681"/>
      <c r="L1236" s="2681"/>
      <c r="M1236" s="2729"/>
      <c r="N1236" s="2730"/>
      <c r="O1236" s="2681"/>
      <c r="P1236" s="2681"/>
      <c r="Q1236" s="2681"/>
      <c r="R1236" s="2681"/>
      <c r="S1236" s="2709"/>
      <c r="T1236" s="2681"/>
      <c r="U1236" s="2731"/>
      <c r="V1236" s="2731"/>
      <c r="W1236" s="2681"/>
      <c r="X1236" s="2681"/>
      <c r="Y1236" s="2731"/>
      <c r="Z1236" s="2731"/>
      <c r="AA1236" s="2731"/>
      <c r="AB1236" s="2681"/>
      <c r="AC1236" s="2681"/>
      <c r="AD1236" s="2588">
        <v>0.89</v>
      </c>
      <c r="AE1236" s="2602">
        <v>15</v>
      </c>
      <c r="AF1236" s="2603"/>
      <c r="AG1236" s="2871">
        <v>2</v>
      </c>
      <c r="AH1236" s="2725"/>
      <c r="AI1236" s="2725"/>
      <c r="AJ1236" s="2711"/>
      <c r="AK1236" s="2581"/>
    </row>
    <row r="1237" spans="2:37" s="2412" customFormat="1" ht="15" customHeight="1" thickBot="1" x14ac:dyDescent="0.25">
      <c r="B1237" s="3737" t="s">
        <v>5471</v>
      </c>
      <c r="C1237" s="3738"/>
      <c r="D1237" s="2611" t="s">
        <v>5472</v>
      </c>
      <c r="E1237" s="2612">
        <v>0.89</v>
      </c>
      <c r="F1237" s="2703"/>
      <c r="G1237" s="3109"/>
      <c r="H1237" s="3110"/>
      <c r="I1237" s="3110"/>
      <c r="J1237" s="3110"/>
      <c r="K1237" s="3109"/>
      <c r="L1237" s="3109"/>
      <c r="M1237" s="2702"/>
      <c r="N1237" s="3111"/>
      <c r="O1237" s="3109"/>
      <c r="P1237" s="3109"/>
      <c r="Q1237" s="3109"/>
      <c r="R1237" s="3109"/>
      <c r="S1237" s="2813"/>
      <c r="T1237" s="3109"/>
      <c r="U1237" s="3112"/>
      <c r="V1237" s="3112"/>
      <c r="W1237" s="3109"/>
      <c r="X1237" s="3109"/>
      <c r="Y1237" s="3112"/>
      <c r="Z1237" s="3112"/>
      <c r="AA1237" s="3112"/>
      <c r="AB1237" s="3109"/>
      <c r="AC1237" s="3109"/>
      <c r="AD1237" s="2612">
        <v>0.89</v>
      </c>
      <c r="AE1237" s="2633">
        <v>15</v>
      </c>
      <c r="AF1237" s="2634"/>
      <c r="AG1237" s="3262">
        <v>2</v>
      </c>
      <c r="AH1237" s="3115"/>
      <c r="AI1237" s="3115"/>
      <c r="AJ1237" s="3129"/>
      <c r="AK1237" s="2581"/>
    </row>
    <row r="1238" spans="2:37" s="2412" customFormat="1" ht="15" customHeight="1" x14ac:dyDescent="0.2">
      <c r="B1238" s="2582"/>
      <c r="C1238" s="2575"/>
      <c r="D1238" s="2575"/>
      <c r="E1238" s="2575"/>
      <c r="F1238" s="2575"/>
      <c r="G1238" s="2575"/>
      <c r="H1238" s="2575"/>
      <c r="I1238" s="2576"/>
      <c r="J1238" s="2576"/>
      <c r="K1238" s="2576"/>
      <c r="L1238" s="2576"/>
      <c r="M1238" s="2575"/>
      <c r="N1238" s="2576"/>
      <c r="O1238" s="2576"/>
      <c r="P1238" s="2576"/>
      <c r="Q1238" s="2576"/>
      <c r="R1238" s="2576"/>
      <c r="S1238" s="2575"/>
      <c r="T1238" s="2574"/>
      <c r="U1238" s="2574"/>
      <c r="V1238" s="2574"/>
      <c r="W1238" s="2574"/>
      <c r="X1238" s="2574"/>
      <c r="Y1238" s="2574"/>
      <c r="Z1238" s="2574"/>
      <c r="AA1238" s="2574"/>
      <c r="AB1238" s="2574"/>
      <c r="AC1238" s="2574"/>
      <c r="AD1238" s="2574"/>
      <c r="AE1238" s="2574"/>
      <c r="AF1238" s="2574"/>
      <c r="AG1238" s="2574"/>
      <c r="AH1238" s="2574"/>
      <c r="AI1238" s="2574"/>
      <c r="AJ1238" s="2574"/>
      <c r="AK1238" s="2581"/>
    </row>
    <row r="1239" spans="2:37" s="2412" customFormat="1" ht="15" customHeight="1" x14ac:dyDescent="0.2">
      <c r="B1239" s="3641" t="s">
        <v>5051</v>
      </c>
      <c r="C1239" s="3642"/>
      <c r="D1239" s="3640" t="s">
        <v>1882</v>
      </c>
      <c r="E1239" s="3640"/>
      <c r="F1239" s="3640"/>
      <c r="G1239" s="3640"/>
      <c r="H1239" s="2578"/>
      <c r="I1239" s="2578"/>
      <c r="J1239" s="2578"/>
      <c r="K1239" s="2578"/>
      <c r="L1239" s="2578"/>
      <c r="M1239" s="2578"/>
      <c r="N1239" s="2578"/>
      <c r="O1239" s="2578"/>
      <c r="P1239" s="2578"/>
      <c r="Q1239" s="2578"/>
      <c r="R1239" s="2578"/>
      <c r="S1239" s="2578"/>
      <c r="T1239" s="2574"/>
      <c r="U1239" s="2574"/>
      <c r="V1239" s="2574"/>
      <c r="W1239" s="2574"/>
      <c r="X1239" s="2574"/>
      <c r="Y1239" s="2574"/>
      <c r="Z1239" s="2574"/>
      <c r="AA1239" s="2574"/>
      <c r="AB1239" s="2574"/>
      <c r="AC1239" s="2574"/>
      <c r="AD1239" s="2574"/>
      <c r="AE1239" s="2574"/>
      <c r="AF1239" s="2574"/>
      <c r="AG1239" s="2574"/>
      <c r="AH1239" s="2574"/>
      <c r="AI1239" s="2574"/>
      <c r="AJ1239" s="2574"/>
      <c r="AK1239" s="2581"/>
    </row>
    <row r="1240" spans="2:37" s="2412" customFormat="1" ht="15" customHeight="1" x14ac:dyDescent="0.2">
      <c r="B1240" s="3641" t="s">
        <v>5052</v>
      </c>
      <c r="C1240" s="3642"/>
      <c r="D1240" s="3770" t="s">
        <v>5219</v>
      </c>
      <c r="E1240" s="3770"/>
      <c r="F1240" s="3770"/>
      <c r="G1240" s="3770"/>
      <c r="H1240" s="2578"/>
      <c r="I1240" s="2578"/>
      <c r="J1240" s="2578"/>
      <c r="K1240" s="2578"/>
      <c r="L1240" s="2578"/>
      <c r="M1240" s="2578"/>
      <c r="N1240" s="2578"/>
      <c r="O1240" s="2578"/>
      <c r="P1240" s="2578"/>
      <c r="Q1240" s="2578"/>
      <c r="R1240" s="2578"/>
      <c r="S1240" s="2578"/>
      <c r="T1240" s="2574"/>
      <c r="U1240" s="2574"/>
      <c r="V1240" s="2574"/>
      <c r="W1240" s="2574"/>
      <c r="X1240" s="2574"/>
      <c r="Y1240" s="2574"/>
      <c r="Z1240" s="2574"/>
      <c r="AA1240" s="2574"/>
      <c r="AB1240" s="2574"/>
      <c r="AC1240" s="2574"/>
      <c r="AD1240" s="2574"/>
      <c r="AE1240" s="2574"/>
      <c r="AF1240" s="2574"/>
      <c r="AG1240" s="2574"/>
      <c r="AH1240" s="2574"/>
      <c r="AI1240" s="2574"/>
      <c r="AJ1240" s="2574"/>
      <c r="AK1240" s="2581"/>
    </row>
    <row r="1241" spans="2:37" s="2412" customFormat="1" ht="15" customHeight="1" thickBot="1" x14ac:dyDescent="0.25">
      <c r="B1241" s="3645"/>
      <c r="C1241" s="3646"/>
      <c r="D1241" s="3647"/>
      <c r="E1241" s="3647"/>
      <c r="F1241" s="3647"/>
      <c r="G1241" s="3647"/>
      <c r="H1241" s="2583"/>
      <c r="I1241" s="2583"/>
      <c r="J1241" s="2583"/>
      <c r="K1241" s="2583"/>
      <c r="L1241" s="2583"/>
      <c r="M1241" s="2583"/>
      <c r="N1241" s="2583"/>
      <c r="O1241" s="2583"/>
      <c r="P1241" s="2583"/>
      <c r="Q1241" s="2583"/>
      <c r="R1241" s="2583"/>
      <c r="S1241" s="2583"/>
      <c r="T1241" s="2584"/>
      <c r="U1241" s="2584"/>
      <c r="V1241" s="2584"/>
      <c r="W1241" s="2584"/>
      <c r="X1241" s="2584"/>
      <c r="Y1241" s="2584"/>
      <c r="Z1241" s="2584"/>
      <c r="AA1241" s="2584"/>
      <c r="AB1241" s="2584"/>
      <c r="AC1241" s="2584"/>
      <c r="AD1241" s="2584"/>
      <c r="AE1241" s="2584"/>
      <c r="AF1241" s="2584"/>
      <c r="AG1241" s="2584"/>
      <c r="AH1241" s="2584"/>
      <c r="AI1241" s="2584"/>
      <c r="AJ1241" s="2584"/>
      <c r="AK1241" s="2586"/>
    </row>
    <row r="1242" spans="2:37" s="2412" customFormat="1" ht="15" customHeight="1" x14ac:dyDescent="0.3">
      <c r="B1242" s="2695" t="str">
        <f>+B1225</f>
        <v>.</v>
      </c>
      <c r="C1242" s="2696"/>
      <c r="D1242" s="2696"/>
      <c r="E1242" s="534"/>
      <c r="F1242" s="534"/>
      <c r="G1242" s="534"/>
      <c r="H1242" s="534"/>
      <c r="I1242" s="2692"/>
      <c r="J1242" s="2692"/>
      <c r="K1242" s="2692"/>
      <c r="L1242" s="2692"/>
      <c r="M1242" s="2692"/>
      <c r="N1242" s="2692"/>
      <c r="O1242" s="2692"/>
      <c r="P1242" s="2692"/>
    </row>
    <row r="1243" spans="2:37" s="2412" customFormat="1" ht="15" customHeight="1" thickBot="1" x14ac:dyDescent="0.35">
      <c r="C1243" s="2696"/>
      <c r="D1243" s="2696"/>
      <c r="E1243" s="534"/>
      <c r="F1243" s="534"/>
      <c r="G1243" s="534"/>
      <c r="H1243" s="534"/>
      <c r="I1243" s="2692"/>
      <c r="J1243" s="2692"/>
      <c r="K1243" s="2692"/>
      <c r="L1243" s="2692"/>
      <c r="M1243" s="2692"/>
      <c r="N1243" s="2692"/>
      <c r="O1243" s="2692"/>
      <c r="P1243" s="2692"/>
    </row>
    <row r="1244" spans="2:37" s="2412" customFormat="1" ht="15" customHeight="1" x14ac:dyDescent="0.2">
      <c r="B1244" s="3616" t="s">
        <v>5060</v>
      </c>
      <c r="C1244" s="3617"/>
      <c r="D1244" s="3617"/>
      <c r="E1244" s="3617"/>
      <c r="F1244" s="3617"/>
      <c r="G1244" s="3617"/>
      <c r="H1244" s="3617"/>
      <c r="I1244" s="3617"/>
      <c r="J1244" s="3617"/>
      <c r="K1244" s="3617"/>
      <c r="L1244" s="3617"/>
      <c r="M1244" s="3617"/>
      <c r="N1244" s="3617"/>
      <c r="O1244" s="3617"/>
      <c r="P1244" s="3617"/>
      <c r="Q1244" s="3617"/>
      <c r="R1244" s="3617"/>
      <c r="S1244" s="3617"/>
      <c r="T1244" s="3617"/>
      <c r="U1244" s="3617"/>
      <c r="V1244" s="3617"/>
      <c r="W1244" s="3617"/>
      <c r="X1244" s="3617"/>
      <c r="Y1244" s="3617"/>
      <c r="Z1244" s="3617"/>
      <c r="AA1244" s="3617"/>
      <c r="AB1244" s="3617"/>
      <c r="AC1244" s="3617"/>
      <c r="AD1244" s="3617"/>
      <c r="AE1244" s="3617"/>
      <c r="AF1244" s="3617"/>
      <c r="AG1244" s="3617"/>
      <c r="AH1244" s="3617"/>
      <c r="AI1244" s="3617"/>
      <c r="AJ1244" s="3617"/>
      <c r="AK1244" s="3618"/>
    </row>
    <row r="1245" spans="2:37" s="2412" customFormat="1" ht="15" customHeight="1" x14ac:dyDescent="0.2">
      <c r="B1245" s="2579"/>
      <c r="C1245" s="2690"/>
      <c r="D1245" s="2690"/>
      <c r="E1245" s="2690"/>
      <c r="F1245" s="2690"/>
      <c r="G1245" s="2580"/>
      <c r="H1245" s="2580"/>
      <c r="I1245" s="2580"/>
      <c r="J1245" s="2580"/>
      <c r="K1245" s="2580"/>
      <c r="L1245" s="2580"/>
      <c r="M1245" s="2580"/>
      <c r="N1245" s="2580"/>
      <c r="O1245" s="2580"/>
      <c r="P1245" s="2580"/>
      <c r="Q1245" s="2580"/>
      <c r="R1245" s="2580"/>
      <c r="S1245" s="2580"/>
      <c r="T1245" s="2580"/>
      <c r="U1245" s="2580"/>
      <c r="V1245" s="2580"/>
      <c r="W1245" s="2580"/>
      <c r="X1245" s="2580"/>
      <c r="Y1245" s="2580"/>
      <c r="Z1245" s="2580"/>
      <c r="AA1245" s="2580"/>
      <c r="AB1245" s="2580"/>
      <c r="AC1245" s="2580"/>
      <c r="AD1245" s="2580"/>
      <c r="AE1245" s="2580"/>
      <c r="AF1245" s="2580"/>
      <c r="AG1245" s="2580"/>
      <c r="AH1245" s="2580"/>
      <c r="AI1245" s="2580"/>
      <c r="AJ1245" s="2580"/>
      <c r="AK1245" s="2581"/>
    </row>
    <row r="1246" spans="2:37" s="2412" customFormat="1" ht="15" customHeight="1" x14ac:dyDescent="0.2">
      <c r="B1246" s="2579" t="s">
        <v>5047</v>
      </c>
      <c r="C1246" s="2690"/>
      <c r="D1246" s="3720" t="s">
        <v>5962</v>
      </c>
      <c r="E1246" s="3720"/>
      <c r="F1246" s="3720"/>
      <c r="G1246" s="2580"/>
      <c r="H1246" s="2580"/>
      <c r="I1246" s="2580"/>
      <c r="J1246" s="2580"/>
      <c r="K1246" s="2580"/>
      <c r="L1246" s="2580"/>
      <c r="M1246" s="2580"/>
      <c r="N1246" s="2580"/>
      <c r="O1246" s="2580"/>
      <c r="P1246" s="2580"/>
      <c r="Q1246" s="2580"/>
      <c r="R1246" s="2580"/>
      <c r="S1246" s="2580"/>
      <c r="T1246" s="2580"/>
      <c r="U1246" s="2580"/>
      <c r="V1246" s="2580"/>
      <c r="W1246" s="2580"/>
      <c r="X1246" s="2580"/>
      <c r="Y1246" s="2580"/>
      <c r="Z1246" s="2580"/>
      <c r="AA1246" s="2580"/>
      <c r="AB1246" s="2580"/>
      <c r="AC1246" s="2580"/>
      <c r="AD1246" s="2580"/>
      <c r="AE1246" s="2580"/>
      <c r="AF1246" s="2580"/>
      <c r="AG1246" s="2580"/>
      <c r="AH1246" s="2580"/>
      <c r="AI1246" s="2580"/>
      <c r="AJ1246" s="2580"/>
      <c r="AK1246" s="2581"/>
    </row>
    <row r="1247" spans="2:37" s="2412" customFormat="1" ht="15" customHeight="1" thickBot="1" x14ac:dyDescent="0.25">
      <c r="B1247" s="3620" t="s">
        <v>5061</v>
      </c>
      <c r="C1247" s="3621"/>
      <c r="D1247" s="3731">
        <v>41306</v>
      </c>
      <c r="E1247" s="3732"/>
      <c r="F1247" s="2690"/>
      <c r="G1247" s="2580"/>
      <c r="H1247" s="2580"/>
      <c r="I1247" s="2580"/>
      <c r="J1247" s="2580"/>
      <c r="K1247" s="2580"/>
      <c r="L1247" s="2580"/>
      <c r="M1247" s="2580"/>
      <c r="N1247" s="2580"/>
      <c r="O1247" s="2580"/>
      <c r="P1247" s="2580"/>
      <c r="Q1247" s="2580"/>
      <c r="R1247" s="2580"/>
      <c r="S1247" s="2580"/>
      <c r="T1247" s="2580"/>
      <c r="U1247" s="2580"/>
      <c r="V1247" s="2580"/>
      <c r="W1247" s="2580"/>
      <c r="X1247" s="2580"/>
      <c r="Y1247" s="2580"/>
      <c r="Z1247" s="2580"/>
      <c r="AA1247" s="2580"/>
      <c r="AB1247" s="2580"/>
      <c r="AC1247" s="2580"/>
      <c r="AD1247" s="2580"/>
      <c r="AE1247" s="2580"/>
      <c r="AF1247" s="2580"/>
      <c r="AG1247" s="2580"/>
      <c r="AH1247" s="2580"/>
      <c r="AI1247" s="2580"/>
      <c r="AJ1247" s="2580"/>
      <c r="AK1247" s="2581"/>
    </row>
    <row r="1248" spans="2:37" s="2412" customFormat="1" ht="34.5" customHeight="1" thickBot="1" x14ac:dyDescent="0.25">
      <c r="B1248" s="3633" t="s">
        <v>5062</v>
      </c>
      <c r="C1248" s="3677"/>
      <c r="D1248" s="3721" t="s">
        <v>5473</v>
      </c>
      <c r="E1248" s="3722"/>
      <c r="F1248" s="3722"/>
      <c r="G1248" s="3722"/>
      <c r="H1248" s="3722"/>
      <c r="I1248" s="3722"/>
      <c r="J1248" s="3722"/>
      <c r="K1248" s="3722"/>
      <c r="L1248" s="3722"/>
      <c r="M1248" s="3722"/>
      <c r="N1248" s="3722"/>
      <c r="O1248" s="3722"/>
      <c r="P1248" s="3722"/>
      <c r="Q1248" s="3723"/>
      <c r="R1248" s="2580"/>
      <c r="S1248" s="2580"/>
      <c r="T1248" s="2580"/>
      <c r="U1248" s="2580"/>
      <c r="V1248" s="2580"/>
      <c r="W1248" s="2580"/>
      <c r="X1248" s="2580"/>
      <c r="Y1248" s="2580"/>
      <c r="Z1248" s="2580"/>
      <c r="AA1248" s="2580"/>
      <c r="AB1248" s="2580"/>
      <c r="AC1248" s="2580"/>
      <c r="AD1248" s="2580"/>
      <c r="AE1248" s="2580"/>
      <c r="AF1248" s="2580"/>
      <c r="AG1248" s="2580"/>
      <c r="AH1248" s="2580"/>
      <c r="AI1248" s="2580"/>
      <c r="AJ1248" s="2580"/>
      <c r="AK1248" s="2581"/>
    </row>
    <row r="1249" spans="2:37" s="2412" customFormat="1" ht="15" customHeight="1" thickBot="1" x14ac:dyDescent="0.25">
      <c r="B1249" s="3635"/>
      <c r="C1249" s="3626"/>
      <c r="D1249" s="3626"/>
      <c r="E1249" s="3626"/>
      <c r="F1249" s="3626"/>
      <c r="G1249" s="3626"/>
      <c r="H1249" s="3626"/>
      <c r="I1249" s="3626"/>
      <c r="J1249" s="3626"/>
      <c r="K1249" s="3626"/>
      <c r="L1249" s="3626"/>
      <c r="M1249" s="3626"/>
      <c r="N1249" s="3626"/>
      <c r="O1249" s="3626"/>
      <c r="P1249" s="3626"/>
      <c r="Q1249" s="3626"/>
      <c r="R1249" s="2580"/>
      <c r="S1249" s="2580"/>
      <c r="T1249" s="2580"/>
      <c r="U1249" s="2580"/>
      <c r="V1249" s="2580"/>
      <c r="W1249" s="2580"/>
      <c r="X1249" s="2580"/>
      <c r="Y1249" s="2580"/>
      <c r="Z1249" s="2580"/>
      <c r="AA1249" s="2580"/>
      <c r="AB1249" s="2580"/>
      <c r="AC1249" s="2580"/>
      <c r="AD1249" s="2580"/>
      <c r="AE1249" s="2580"/>
      <c r="AF1249" s="2580"/>
      <c r="AG1249" s="2580"/>
      <c r="AH1249" s="2580"/>
      <c r="AI1249" s="2580"/>
      <c r="AJ1249" s="2580"/>
      <c r="AK1249" s="2581"/>
    </row>
    <row r="1250" spans="2:37" s="2412" customFormat="1" ht="15" customHeight="1" thickBot="1" x14ac:dyDescent="0.25">
      <c r="B1250" s="3627" t="s">
        <v>5063</v>
      </c>
      <c r="C1250" s="3627"/>
      <c r="D1250" s="3627" t="s">
        <v>5053</v>
      </c>
      <c r="E1250" s="3627" t="s">
        <v>5064</v>
      </c>
      <c r="F1250" s="3629" t="s">
        <v>224</v>
      </c>
      <c r="G1250" s="3629"/>
      <c r="H1250" s="3629"/>
      <c r="I1250" s="3629"/>
      <c r="J1250" s="3629"/>
      <c r="K1250" s="3629"/>
      <c r="L1250" s="3629"/>
      <c r="M1250" s="3629"/>
      <c r="N1250" s="3629"/>
      <c r="O1250" s="3629"/>
      <c r="P1250" s="3629"/>
      <c r="Q1250" s="3629"/>
      <c r="R1250" s="3629"/>
      <c r="S1250" s="3629" t="s">
        <v>340</v>
      </c>
      <c r="T1250" s="3629"/>
      <c r="U1250" s="3629"/>
      <c r="V1250" s="3629"/>
      <c r="W1250" s="3629"/>
      <c r="X1250" s="3629"/>
      <c r="Y1250" s="3629"/>
      <c r="Z1250" s="3629"/>
      <c r="AA1250" s="3629"/>
      <c r="AB1250" s="3629"/>
      <c r="AC1250" s="3629"/>
      <c r="AD1250" s="3629" t="s">
        <v>225</v>
      </c>
      <c r="AE1250" s="3629"/>
      <c r="AF1250" s="3629"/>
      <c r="AG1250" s="3629"/>
      <c r="AH1250" s="3630" t="s">
        <v>5048</v>
      </c>
      <c r="AI1250" s="3630"/>
      <c r="AJ1250" s="3630"/>
      <c r="AK1250" s="2581"/>
    </row>
    <row r="1251" spans="2:37" s="2412" customFormat="1" ht="51" customHeight="1" thickBot="1" x14ac:dyDescent="0.25">
      <c r="B1251" s="3628"/>
      <c r="C1251" s="3628"/>
      <c r="D1251" s="3628"/>
      <c r="E1251" s="3628"/>
      <c r="F1251" s="3628" t="s">
        <v>5065</v>
      </c>
      <c r="G1251" s="3628" t="s">
        <v>5066</v>
      </c>
      <c r="H1251" s="3627" t="s">
        <v>5067</v>
      </c>
      <c r="I1251" s="3631" t="s">
        <v>5068</v>
      </c>
      <c r="J1251" s="3631" t="s">
        <v>5069</v>
      </c>
      <c r="K1251" s="3632" t="s">
        <v>5070</v>
      </c>
      <c r="L1251" s="3632" t="s">
        <v>5071</v>
      </c>
      <c r="M1251" s="3631" t="s">
        <v>5072</v>
      </c>
      <c r="N1251" s="3631"/>
      <c r="O1251" s="3632" t="s">
        <v>5073</v>
      </c>
      <c r="P1251" s="3632" t="s">
        <v>5074</v>
      </c>
      <c r="Q1251" s="3632" t="s">
        <v>5075</v>
      </c>
      <c r="R1251" s="3632" t="s">
        <v>5076</v>
      </c>
      <c r="S1251" s="3627" t="s">
        <v>5077</v>
      </c>
      <c r="T1251" s="3627" t="s">
        <v>5078</v>
      </c>
      <c r="U1251" s="3627" t="s">
        <v>5079</v>
      </c>
      <c r="V1251" s="3627" t="s">
        <v>5080</v>
      </c>
      <c r="W1251" s="3627" t="s">
        <v>5081</v>
      </c>
      <c r="X1251" s="3627" t="s">
        <v>5082</v>
      </c>
      <c r="Y1251" s="3627" t="s">
        <v>5083</v>
      </c>
      <c r="Z1251" s="3627" t="s">
        <v>5084</v>
      </c>
      <c r="AA1251" s="3627" t="s">
        <v>5085</v>
      </c>
      <c r="AB1251" s="3631" t="s">
        <v>5086</v>
      </c>
      <c r="AC1251" s="3631" t="s">
        <v>5087</v>
      </c>
      <c r="AD1251" s="3627" t="s">
        <v>5088</v>
      </c>
      <c r="AE1251" s="3627" t="s">
        <v>5089</v>
      </c>
      <c r="AF1251" s="3627" t="s">
        <v>5090</v>
      </c>
      <c r="AG1251" s="3627" t="s">
        <v>5091</v>
      </c>
      <c r="AH1251" s="3627" t="s">
        <v>1162</v>
      </c>
      <c r="AI1251" s="3627" t="s">
        <v>5049</v>
      </c>
      <c r="AJ1251" s="3627" t="s">
        <v>5050</v>
      </c>
      <c r="AK1251" s="2581"/>
    </row>
    <row r="1252" spans="2:37" s="2412" customFormat="1" ht="92.25" customHeight="1" thickBot="1" x14ac:dyDescent="0.25">
      <c r="B1252" s="3628"/>
      <c r="C1252" s="3628"/>
      <c r="D1252" s="3628"/>
      <c r="E1252" s="3628"/>
      <c r="F1252" s="3628"/>
      <c r="G1252" s="3628"/>
      <c r="H1252" s="3628"/>
      <c r="I1252" s="3632"/>
      <c r="J1252" s="3632"/>
      <c r="K1252" s="3632"/>
      <c r="L1252" s="3632"/>
      <c r="M1252" s="2689" t="s">
        <v>5092</v>
      </c>
      <c r="N1252" s="2688" t="s">
        <v>2809</v>
      </c>
      <c r="O1252" s="3632"/>
      <c r="P1252" s="3632"/>
      <c r="Q1252" s="3632"/>
      <c r="R1252" s="3632"/>
      <c r="S1252" s="3628"/>
      <c r="T1252" s="3628"/>
      <c r="U1252" s="3628"/>
      <c r="V1252" s="3628"/>
      <c r="W1252" s="3628"/>
      <c r="X1252" s="3628"/>
      <c r="Y1252" s="3628"/>
      <c r="Z1252" s="3628"/>
      <c r="AA1252" s="3628"/>
      <c r="AB1252" s="3632"/>
      <c r="AC1252" s="3632"/>
      <c r="AD1252" s="3628"/>
      <c r="AE1252" s="3628"/>
      <c r="AF1252" s="3628"/>
      <c r="AG1252" s="3628"/>
      <c r="AH1252" s="3628"/>
      <c r="AI1252" s="3628"/>
      <c r="AJ1252" s="3628"/>
      <c r="AK1252" s="2581"/>
    </row>
    <row r="1253" spans="2:37" s="2412" customFormat="1" ht="15" customHeight="1" thickBot="1" x14ac:dyDescent="0.25">
      <c r="B1253" s="4629" t="s">
        <v>5474</v>
      </c>
      <c r="C1253" s="4630"/>
      <c r="D1253" s="2745" t="s">
        <v>5475</v>
      </c>
      <c r="E1253" s="2777">
        <v>22</v>
      </c>
      <c r="F1253" s="2777">
        <v>11</v>
      </c>
      <c r="G1253" s="2697"/>
      <c r="H1253" s="2866">
        <v>0</v>
      </c>
      <c r="I1253" s="2697"/>
      <c r="J1253" s="2698"/>
      <c r="K1253" s="2867">
        <v>7.9000000000000001E-2</v>
      </c>
      <c r="L1253" s="2867">
        <v>7.9000000000000001E-2</v>
      </c>
      <c r="M1253" s="2872">
        <f>+F1253/K1253</f>
        <v>139.24050632911391</v>
      </c>
      <c r="N1253" s="2698">
        <f>+F1253/L1253</f>
        <v>139.24050632911391</v>
      </c>
      <c r="O1253" s="2755">
        <v>7.9000000000000001E-2</v>
      </c>
      <c r="P1253" s="2755">
        <v>7.9000000000000001E-2</v>
      </c>
      <c r="Q1253" s="2755">
        <v>7.9000000000000001E-2</v>
      </c>
      <c r="R1253" s="2755">
        <v>7.9000000000000001E-2</v>
      </c>
      <c r="S1253" s="2778">
        <v>1.01</v>
      </c>
      <c r="T1253" s="2779">
        <v>0.1</v>
      </c>
      <c r="U1253" s="2780"/>
      <c r="V1253" s="2781">
        <v>100</v>
      </c>
      <c r="W1253" s="2756">
        <f>+S1253/V1253</f>
        <v>1.01E-2</v>
      </c>
      <c r="X1253" s="2687">
        <v>0.06</v>
      </c>
      <c r="Y1253" s="2781">
        <f>+V1253</f>
        <v>100</v>
      </c>
      <c r="Z1253" s="2781"/>
      <c r="AA1253" s="2687">
        <f>+S1253/Y1253</f>
        <v>1.01E-2</v>
      </c>
      <c r="AB1253" s="2687">
        <f>+X1253</f>
        <v>0.06</v>
      </c>
      <c r="AC1253" s="2697"/>
      <c r="AD1253" s="2782">
        <v>9.99</v>
      </c>
      <c r="AE1253" s="2781">
        <v>300</v>
      </c>
      <c r="AF1253" s="2687">
        <f>+AD1253/AE1253</f>
        <v>3.3300000000000003E-2</v>
      </c>
      <c r="AG1253" s="2687">
        <v>0.1</v>
      </c>
      <c r="AH1253" s="2775"/>
      <c r="AI1253" s="2783"/>
      <c r="AJ1253" s="2687"/>
      <c r="AK1253" s="2581"/>
    </row>
    <row r="1254" spans="2:37" s="2412" customFormat="1" ht="15" customHeight="1" thickBot="1" x14ac:dyDescent="0.25">
      <c r="B1254" s="4631" t="s">
        <v>5476</v>
      </c>
      <c r="C1254" s="4632"/>
      <c r="D1254" s="2659" t="s">
        <v>5477</v>
      </c>
      <c r="E1254" s="2874">
        <v>30</v>
      </c>
      <c r="F1254" s="2874">
        <v>18</v>
      </c>
      <c r="G1254" s="2598"/>
      <c r="H1254" s="2876">
        <v>22</v>
      </c>
      <c r="I1254" s="2598"/>
      <c r="J1254" s="2599"/>
      <c r="K1254" s="2877">
        <v>7.9000000000000001E-2</v>
      </c>
      <c r="L1254" s="2877">
        <v>7.9000000000000001E-2</v>
      </c>
      <c r="M1254" s="2872">
        <f t="shared" ref="M1254:M1268" si="2">+F1254/K1254</f>
        <v>227.84810126582278</v>
      </c>
      <c r="N1254" s="2698">
        <f t="shared" ref="N1254:N1268" si="3">+F1254/L1254</f>
        <v>227.84810126582278</v>
      </c>
      <c r="O1254" s="2878">
        <v>7.9000000000000001E-2</v>
      </c>
      <c r="P1254" s="2878">
        <v>7.9000000000000001E-2</v>
      </c>
      <c r="Q1254" s="2878">
        <v>7.9000000000000001E-2</v>
      </c>
      <c r="R1254" s="2878">
        <v>7.9000000000000001E-2</v>
      </c>
      <c r="S1254" s="2879">
        <v>2.0099999999999998</v>
      </c>
      <c r="T1254" s="2880">
        <v>0.1</v>
      </c>
      <c r="U1254" s="2881"/>
      <c r="V1254" s="2882">
        <v>300</v>
      </c>
      <c r="W1254" s="2875">
        <f t="shared" ref="W1254:W1268" si="4">+S1254/V1254</f>
        <v>6.6999999999999994E-3</v>
      </c>
      <c r="X1254" s="2868">
        <v>0.06</v>
      </c>
      <c r="Y1254" s="2882">
        <f t="shared" ref="Y1254:Y1268" si="5">+V1254</f>
        <v>300</v>
      </c>
      <c r="Z1254" s="2882"/>
      <c r="AA1254" s="2868">
        <f t="shared" ref="AA1254:AA1268" si="6">+S1254/Y1254</f>
        <v>6.6999999999999994E-3</v>
      </c>
      <c r="AB1254" s="2868">
        <f t="shared" ref="AB1254:AB1268" si="7">+X1254</f>
        <v>0.06</v>
      </c>
      <c r="AC1254" s="2598"/>
      <c r="AD1254" s="2883">
        <v>9.99</v>
      </c>
      <c r="AE1254" s="2882">
        <v>300</v>
      </c>
      <c r="AF1254" s="2868">
        <f t="shared" ref="AF1254:AF1268" si="8">+AD1254/AE1254</f>
        <v>3.3300000000000003E-2</v>
      </c>
      <c r="AG1254" s="2868">
        <v>0.1</v>
      </c>
      <c r="AH1254" s="2873"/>
      <c r="AI1254" s="2884"/>
      <c r="AJ1254" s="2868"/>
      <c r="AK1254" s="2581"/>
    </row>
    <row r="1255" spans="2:37" s="2412" customFormat="1" ht="15" customHeight="1" thickBot="1" x14ac:dyDescent="0.25">
      <c r="B1255" s="4631" t="s">
        <v>5478</v>
      </c>
      <c r="C1255" s="4632"/>
      <c r="D1255" s="2659" t="s">
        <v>5479</v>
      </c>
      <c r="E1255" s="2874">
        <v>35</v>
      </c>
      <c r="F1255" s="2874">
        <v>18</v>
      </c>
      <c r="G1255" s="2598"/>
      <c r="H1255" s="2876">
        <v>22</v>
      </c>
      <c r="I1255" s="2598"/>
      <c r="J1255" s="2599"/>
      <c r="K1255" s="2877">
        <v>7.9000000000000001E-2</v>
      </c>
      <c r="L1255" s="2877">
        <v>7.9000000000000001E-2</v>
      </c>
      <c r="M1255" s="2872">
        <f t="shared" si="2"/>
        <v>227.84810126582278</v>
      </c>
      <c r="N1255" s="2698">
        <f t="shared" si="3"/>
        <v>227.84810126582278</v>
      </c>
      <c r="O1255" s="2878">
        <v>7.9000000000000001E-2</v>
      </c>
      <c r="P1255" s="2878">
        <v>7.9000000000000001E-2</v>
      </c>
      <c r="Q1255" s="2878">
        <v>7.9000000000000001E-2</v>
      </c>
      <c r="R1255" s="2878">
        <v>7.9000000000000001E-2</v>
      </c>
      <c r="S1255" s="2879">
        <v>2.0099999999999998</v>
      </c>
      <c r="T1255" s="2880">
        <v>0.1</v>
      </c>
      <c r="U1255" s="2881"/>
      <c r="V1255" s="2882">
        <v>300</v>
      </c>
      <c r="W1255" s="2875">
        <f t="shared" si="4"/>
        <v>6.6999999999999994E-3</v>
      </c>
      <c r="X1255" s="2868">
        <v>0.06</v>
      </c>
      <c r="Y1255" s="2882">
        <f t="shared" si="5"/>
        <v>300</v>
      </c>
      <c r="Z1255" s="2882"/>
      <c r="AA1255" s="2868">
        <f t="shared" si="6"/>
        <v>6.6999999999999994E-3</v>
      </c>
      <c r="AB1255" s="2868">
        <f t="shared" si="7"/>
        <v>0.06</v>
      </c>
      <c r="AC1255" s="2598"/>
      <c r="AD1255" s="2883">
        <v>14.99</v>
      </c>
      <c r="AE1255" s="2882">
        <v>500</v>
      </c>
      <c r="AF1255" s="2868">
        <f t="shared" si="8"/>
        <v>2.998E-2</v>
      </c>
      <c r="AG1255" s="2868">
        <v>0.1</v>
      </c>
      <c r="AH1255" s="2873"/>
      <c r="AI1255" s="2884"/>
      <c r="AJ1255" s="2868"/>
      <c r="AK1255" s="2581"/>
    </row>
    <row r="1256" spans="2:37" s="2412" customFormat="1" ht="15" customHeight="1" thickBot="1" x14ac:dyDescent="0.25">
      <c r="B1256" s="4631" t="s">
        <v>5480</v>
      </c>
      <c r="C1256" s="4632"/>
      <c r="D1256" s="2659" t="s">
        <v>5481</v>
      </c>
      <c r="E1256" s="2874">
        <v>40</v>
      </c>
      <c r="F1256" s="2874">
        <v>18</v>
      </c>
      <c r="G1256" s="2598"/>
      <c r="H1256" s="2876">
        <v>22</v>
      </c>
      <c r="I1256" s="2598"/>
      <c r="J1256" s="2599"/>
      <c r="K1256" s="2877">
        <v>7.9000000000000001E-2</v>
      </c>
      <c r="L1256" s="2877">
        <v>7.9000000000000001E-2</v>
      </c>
      <c r="M1256" s="2872">
        <f t="shared" si="2"/>
        <v>227.84810126582278</v>
      </c>
      <c r="N1256" s="2698">
        <f t="shared" si="3"/>
        <v>227.84810126582278</v>
      </c>
      <c r="O1256" s="2878">
        <v>7.9000000000000001E-2</v>
      </c>
      <c r="P1256" s="2878">
        <v>7.9000000000000001E-2</v>
      </c>
      <c r="Q1256" s="2878">
        <v>7.9000000000000001E-2</v>
      </c>
      <c r="R1256" s="2878">
        <v>7.9000000000000001E-2</v>
      </c>
      <c r="S1256" s="2879">
        <v>2.0099999999999998</v>
      </c>
      <c r="T1256" s="2880">
        <v>0.1</v>
      </c>
      <c r="U1256" s="2881"/>
      <c r="V1256" s="2882">
        <v>300</v>
      </c>
      <c r="W1256" s="2875">
        <f t="shared" si="4"/>
        <v>6.6999999999999994E-3</v>
      </c>
      <c r="X1256" s="2868">
        <v>0.06</v>
      </c>
      <c r="Y1256" s="2882">
        <f t="shared" si="5"/>
        <v>300</v>
      </c>
      <c r="Z1256" s="2882"/>
      <c r="AA1256" s="2868">
        <f t="shared" si="6"/>
        <v>6.6999999999999994E-3</v>
      </c>
      <c r="AB1256" s="2868">
        <f t="shared" si="7"/>
        <v>0.06</v>
      </c>
      <c r="AC1256" s="2598"/>
      <c r="AD1256" s="2883">
        <v>19.989999999999998</v>
      </c>
      <c r="AE1256" s="2882">
        <v>1000</v>
      </c>
      <c r="AF1256" s="2868">
        <f t="shared" si="8"/>
        <v>1.9989999999999997E-2</v>
      </c>
      <c r="AG1256" s="2868">
        <v>0.1</v>
      </c>
      <c r="AH1256" s="2873"/>
      <c r="AI1256" s="2884"/>
      <c r="AJ1256" s="2868"/>
      <c r="AK1256" s="2581"/>
    </row>
    <row r="1257" spans="2:37" s="2412" customFormat="1" ht="15" customHeight="1" thickBot="1" x14ac:dyDescent="0.25">
      <c r="B1257" s="4631" t="s">
        <v>5482</v>
      </c>
      <c r="C1257" s="4632"/>
      <c r="D1257" s="2659" t="s">
        <v>5483</v>
      </c>
      <c r="E1257" s="2874">
        <v>47</v>
      </c>
      <c r="F1257" s="2874">
        <v>25</v>
      </c>
      <c r="G1257" s="2598"/>
      <c r="H1257" s="2876">
        <v>34</v>
      </c>
      <c r="I1257" s="2598"/>
      <c r="J1257" s="2599"/>
      <c r="K1257" s="2877">
        <v>7.9000000000000001E-2</v>
      </c>
      <c r="L1257" s="2877">
        <v>7.9000000000000001E-2</v>
      </c>
      <c r="M1257" s="2872">
        <f t="shared" si="2"/>
        <v>316.45569620253167</v>
      </c>
      <c r="N1257" s="2698">
        <f t="shared" si="3"/>
        <v>316.45569620253167</v>
      </c>
      <c r="O1257" s="2878">
        <v>7.9000000000000001E-2</v>
      </c>
      <c r="P1257" s="2878">
        <v>7.9000000000000001E-2</v>
      </c>
      <c r="Q1257" s="2878">
        <v>7.9000000000000001E-2</v>
      </c>
      <c r="R1257" s="2878">
        <v>7.9000000000000001E-2</v>
      </c>
      <c r="S1257" s="2879">
        <v>2.0099999999999998</v>
      </c>
      <c r="T1257" s="2880">
        <v>0.1</v>
      </c>
      <c r="U1257" s="2881"/>
      <c r="V1257" s="2882">
        <v>300</v>
      </c>
      <c r="W1257" s="2875">
        <f t="shared" si="4"/>
        <v>6.6999999999999994E-3</v>
      </c>
      <c r="X1257" s="2868">
        <v>0.06</v>
      </c>
      <c r="Y1257" s="2882">
        <f t="shared" si="5"/>
        <v>300</v>
      </c>
      <c r="Z1257" s="2882"/>
      <c r="AA1257" s="2868">
        <f t="shared" si="6"/>
        <v>6.6999999999999994E-3</v>
      </c>
      <c r="AB1257" s="2868">
        <f t="shared" si="7"/>
        <v>0.06</v>
      </c>
      <c r="AC1257" s="2598"/>
      <c r="AD1257" s="2883">
        <v>19.989999999999998</v>
      </c>
      <c r="AE1257" s="2882">
        <v>1000</v>
      </c>
      <c r="AF1257" s="2868">
        <f t="shared" si="8"/>
        <v>1.9989999999999997E-2</v>
      </c>
      <c r="AG1257" s="2868">
        <v>0.1</v>
      </c>
      <c r="AH1257" s="2873"/>
      <c r="AI1257" s="2884"/>
      <c r="AJ1257" s="2868"/>
      <c r="AK1257" s="2581"/>
    </row>
    <row r="1258" spans="2:37" s="2412" customFormat="1" ht="15" customHeight="1" thickBot="1" x14ac:dyDescent="0.25">
      <c r="B1258" s="4631" t="s">
        <v>5484</v>
      </c>
      <c r="C1258" s="4632"/>
      <c r="D1258" s="2659" t="s">
        <v>5485</v>
      </c>
      <c r="E1258" s="2874">
        <v>60</v>
      </c>
      <c r="F1258" s="2874">
        <v>25</v>
      </c>
      <c r="G1258" s="2598"/>
      <c r="H1258" s="2876">
        <v>34</v>
      </c>
      <c r="I1258" s="2598"/>
      <c r="J1258" s="2599"/>
      <c r="K1258" s="2877">
        <v>7.9000000000000001E-2</v>
      </c>
      <c r="L1258" s="2877">
        <v>7.9000000000000001E-2</v>
      </c>
      <c r="M1258" s="2872">
        <f t="shared" si="2"/>
        <v>316.45569620253167</v>
      </c>
      <c r="N1258" s="2698">
        <f t="shared" si="3"/>
        <v>316.45569620253167</v>
      </c>
      <c r="O1258" s="2878">
        <v>7.9000000000000001E-2</v>
      </c>
      <c r="P1258" s="2878">
        <v>7.9000000000000001E-2</v>
      </c>
      <c r="Q1258" s="2878">
        <v>7.9000000000000001E-2</v>
      </c>
      <c r="R1258" s="2878">
        <v>7.9000000000000001E-2</v>
      </c>
      <c r="S1258" s="2879">
        <v>5</v>
      </c>
      <c r="T1258" s="2880">
        <v>0.1</v>
      </c>
      <c r="U1258" s="2881"/>
      <c r="V1258" s="2882">
        <v>1500</v>
      </c>
      <c r="W1258" s="2875">
        <f t="shared" si="4"/>
        <v>3.3333333333333335E-3</v>
      </c>
      <c r="X1258" s="2868">
        <v>0.06</v>
      </c>
      <c r="Y1258" s="2882">
        <f t="shared" si="5"/>
        <v>1500</v>
      </c>
      <c r="Z1258" s="2882"/>
      <c r="AA1258" s="2868">
        <f t="shared" si="6"/>
        <v>3.3333333333333335E-3</v>
      </c>
      <c r="AB1258" s="2868">
        <f t="shared" si="7"/>
        <v>0.06</v>
      </c>
      <c r="AC1258" s="2598"/>
      <c r="AD1258" s="2883">
        <v>30</v>
      </c>
      <c r="AE1258" s="2882">
        <v>2000</v>
      </c>
      <c r="AF1258" s="2868">
        <f t="shared" si="8"/>
        <v>1.4999999999999999E-2</v>
      </c>
      <c r="AG1258" s="2868">
        <v>0.1</v>
      </c>
      <c r="AH1258" s="2873"/>
      <c r="AI1258" s="2884"/>
      <c r="AJ1258" s="2868"/>
      <c r="AK1258" s="2581"/>
    </row>
    <row r="1259" spans="2:37" s="2412" customFormat="1" ht="15" customHeight="1" thickBot="1" x14ac:dyDescent="0.25">
      <c r="B1259" s="4631" t="s">
        <v>5486</v>
      </c>
      <c r="C1259" s="4632"/>
      <c r="D1259" s="2659" t="s">
        <v>5487</v>
      </c>
      <c r="E1259" s="2874">
        <v>73</v>
      </c>
      <c r="F1259" s="2874">
        <v>38</v>
      </c>
      <c r="G1259" s="2598"/>
      <c r="H1259" s="2876">
        <v>69</v>
      </c>
      <c r="I1259" s="2598"/>
      <c r="J1259" s="2599"/>
      <c r="K1259" s="2877">
        <v>7.9000000000000001E-2</v>
      </c>
      <c r="L1259" s="2877">
        <v>7.9000000000000001E-2</v>
      </c>
      <c r="M1259" s="2872">
        <f t="shared" si="2"/>
        <v>481.01265822784808</v>
      </c>
      <c r="N1259" s="2698">
        <f t="shared" si="3"/>
        <v>481.01265822784808</v>
      </c>
      <c r="O1259" s="2878">
        <v>7.9000000000000001E-2</v>
      </c>
      <c r="P1259" s="2878">
        <v>7.9000000000000001E-2</v>
      </c>
      <c r="Q1259" s="2878">
        <v>7.9000000000000001E-2</v>
      </c>
      <c r="R1259" s="2878">
        <v>7.9000000000000001E-2</v>
      </c>
      <c r="S1259" s="2879">
        <v>5</v>
      </c>
      <c r="T1259" s="2880">
        <v>0.1</v>
      </c>
      <c r="U1259" s="2881"/>
      <c r="V1259" s="2882">
        <v>1500</v>
      </c>
      <c r="W1259" s="2875">
        <f t="shared" si="4"/>
        <v>3.3333333333333335E-3</v>
      </c>
      <c r="X1259" s="2868">
        <v>0.06</v>
      </c>
      <c r="Y1259" s="2882">
        <f t="shared" si="5"/>
        <v>1500</v>
      </c>
      <c r="Z1259" s="2882"/>
      <c r="AA1259" s="2868">
        <f t="shared" si="6"/>
        <v>3.3333333333333335E-3</v>
      </c>
      <c r="AB1259" s="2868">
        <f t="shared" si="7"/>
        <v>0.06</v>
      </c>
      <c r="AC1259" s="2598"/>
      <c r="AD1259" s="2883">
        <v>30</v>
      </c>
      <c r="AE1259" s="2882">
        <v>2000</v>
      </c>
      <c r="AF1259" s="2868">
        <f t="shared" si="8"/>
        <v>1.4999999999999999E-2</v>
      </c>
      <c r="AG1259" s="2868">
        <v>0.1</v>
      </c>
      <c r="AH1259" s="2873"/>
      <c r="AI1259" s="2884"/>
      <c r="AJ1259" s="2868"/>
      <c r="AK1259" s="2581"/>
    </row>
    <row r="1260" spans="2:37" s="2412" customFormat="1" ht="15" customHeight="1" thickBot="1" x14ac:dyDescent="0.25">
      <c r="B1260" s="4631" t="s">
        <v>5488</v>
      </c>
      <c r="C1260" s="4632"/>
      <c r="D1260" s="2659" t="s">
        <v>5489</v>
      </c>
      <c r="E1260" s="2874">
        <v>83</v>
      </c>
      <c r="F1260" s="2874">
        <v>38</v>
      </c>
      <c r="G1260" s="2598"/>
      <c r="H1260" s="2876">
        <v>69</v>
      </c>
      <c r="I1260" s="2598"/>
      <c r="J1260" s="2599"/>
      <c r="K1260" s="2877">
        <v>7.9000000000000001E-2</v>
      </c>
      <c r="L1260" s="2877">
        <v>7.9000000000000001E-2</v>
      </c>
      <c r="M1260" s="2872">
        <f t="shared" si="2"/>
        <v>481.01265822784808</v>
      </c>
      <c r="N1260" s="2698">
        <f t="shared" si="3"/>
        <v>481.01265822784808</v>
      </c>
      <c r="O1260" s="2878">
        <v>7.9000000000000001E-2</v>
      </c>
      <c r="P1260" s="2878">
        <v>7.9000000000000001E-2</v>
      </c>
      <c r="Q1260" s="2878">
        <v>7.9000000000000001E-2</v>
      </c>
      <c r="R1260" s="2878">
        <v>7.9000000000000001E-2</v>
      </c>
      <c r="S1260" s="2879">
        <v>5</v>
      </c>
      <c r="T1260" s="2880">
        <v>0.1</v>
      </c>
      <c r="U1260" s="2881"/>
      <c r="V1260" s="2882">
        <v>1500</v>
      </c>
      <c r="W1260" s="2875">
        <f t="shared" si="4"/>
        <v>3.3333333333333335E-3</v>
      </c>
      <c r="X1260" s="2868">
        <v>0.06</v>
      </c>
      <c r="Y1260" s="2882">
        <f t="shared" si="5"/>
        <v>1500</v>
      </c>
      <c r="Z1260" s="2882"/>
      <c r="AA1260" s="2868">
        <f t="shared" si="6"/>
        <v>3.3333333333333335E-3</v>
      </c>
      <c r="AB1260" s="2868">
        <f t="shared" si="7"/>
        <v>0.06</v>
      </c>
      <c r="AC1260" s="2598"/>
      <c r="AD1260" s="2883">
        <v>40</v>
      </c>
      <c r="AE1260" s="2882">
        <v>3000</v>
      </c>
      <c r="AF1260" s="2868">
        <f t="shared" si="8"/>
        <v>1.3333333333333334E-2</v>
      </c>
      <c r="AG1260" s="2868">
        <v>0.1</v>
      </c>
      <c r="AH1260" s="2873"/>
      <c r="AI1260" s="2884"/>
      <c r="AJ1260" s="2868"/>
      <c r="AK1260" s="2581"/>
    </row>
    <row r="1261" spans="2:37" s="2412" customFormat="1" ht="15" customHeight="1" thickBot="1" x14ac:dyDescent="0.25">
      <c r="B1261" s="4631" t="s">
        <v>5490</v>
      </c>
      <c r="C1261" s="4632"/>
      <c r="D1261" s="2659" t="s">
        <v>5491</v>
      </c>
      <c r="E1261" s="2874">
        <v>105</v>
      </c>
      <c r="F1261" s="2874">
        <v>60</v>
      </c>
      <c r="G1261" s="2598"/>
      <c r="H1261" s="2876">
        <v>141</v>
      </c>
      <c r="I1261" s="2598"/>
      <c r="J1261" s="2599"/>
      <c r="K1261" s="2877">
        <v>7.9000000000000001E-2</v>
      </c>
      <c r="L1261" s="2877">
        <v>7.9000000000000001E-2</v>
      </c>
      <c r="M1261" s="2872">
        <f t="shared" si="2"/>
        <v>759.49367088607596</v>
      </c>
      <c r="N1261" s="2698">
        <f t="shared" si="3"/>
        <v>759.49367088607596</v>
      </c>
      <c r="O1261" s="2878">
        <v>7.9000000000000001E-2</v>
      </c>
      <c r="P1261" s="2878">
        <v>7.9000000000000001E-2</v>
      </c>
      <c r="Q1261" s="2878">
        <v>7.9000000000000001E-2</v>
      </c>
      <c r="R1261" s="2878">
        <v>7.9000000000000001E-2</v>
      </c>
      <c r="S1261" s="2879">
        <v>5</v>
      </c>
      <c r="T1261" s="2880">
        <v>0.1</v>
      </c>
      <c r="U1261" s="2881"/>
      <c r="V1261" s="2882">
        <v>1500</v>
      </c>
      <c r="W1261" s="2875">
        <f t="shared" si="4"/>
        <v>3.3333333333333335E-3</v>
      </c>
      <c r="X1261" s="2868">
        <v>0.06</v>
      </c>
      <c r="Y1261" s="2882">
        <f t="shared" si="5"/>
        <v>1500</v>
      </c>
      <c r="Z1261" s="2882"/>
      <c r="AA1261" s="2868">
        <f t="shared" si="6"/>
        <v>3.3333333333333335E-3</v>
      </c>
      <c r="AB1261" s="2868">
        <f t="shared" si="7"/>
        <v>0.06</v>
      </c>
      <c r="AC1261" s="2598"/>
      <c r="AD1261" s="2883">
        <v>40</v>
      </c>
      <c r="AE1261" s="2882">
        <v>3000</v>
      </c>
      <c r="AF1261" s="2868">
        <f t="shared" si="8"/>
        <v>1.3333333333333334E-2</v>
      </c>
      <c r="AG1261" s="2868">
        <v>0.1</v>
      </c>
      <c r="AH1261" s="2873"/>
      <c r="AI1261" s="2884"/>
      <c r="AJ1261" s="2868"/>
      <c r="AK1261" s="2581"/>
    </row>
    <row r="1262" spans="2:37" s="2412" customFormat="1" ht="15" customHeight="1" thickBot="1" x14ac:dyDescent="0.25">
      <c r="B1262" s="4631" t="s">
        <v>5492</v>
      </c>
      <c r="C1262" s="4632"/>
      <c r="D1262" s="2659" t="s">
        <v>5493</v>
      </c>
      <c r="E1262" s="2874">
        <v>145</v>
      </c>
      <c r="F1262" s="2874">
        <v>90</v>
      </c>
      <c r="G1262" s="2598"/>
      <c r="H1262" s="2876">
        <v>361</v>
      </c>
      <c r="I1262" s="2598"/>
      <c r="J1262" s="2599"/>
      <c r="K1262" s="2877">
        <v>7.9000000000000001E-2</v>
      </c>
      <c r="L1262" s="2877">
        <v>7.9000000000000001E-2</v>
      </c>
      <c r="M1262" s="2872">
        <f t="shared" si="2"/>
        <v>1139.2405063291139</v>
      </c>
      <c r="N1262" s="2698">
        <f t="shared" si="3"/>
        <v>1139.2405063291139</v>
      </c>
      <c r="O1262" s="2878">
        <v>7.9000000000000001E-2</v>
      </c>
      <c r="P1262" s="2878">
        <v>7.9000000000000001E-2</v>
      </c>
      <c r="Q1262" s="2878">
        <v>7.9000000000000001E-2</v>
      </c>
      <c r="R1262" s="2878">
        <v>7.9000000000000001E-2</v>
      </c>
      <c r="S1262" s="2879">
        <v>5</v>
      </c>
      <c r="T1262" s="2880">
        <v>0.1</v>
      </c>
      <c r="U1262" s="2881"/>
      <c r="V1262" s="2882">
        <v>1500</v>
      </c>
      <c r="W1262" s="2875">
        <f t="shared" si="4"/>
        <v>3.3333333333333335E-3</v>
      </c>
      <c r="X1262" s="2868">
        <v>0.06</v>
      </c>
      <c r="Y1262" s="2882">
        <f t="shared" si="5"/>
        <v>1500</v>
      </c>
      <c r="Z1262" s="2882"/>
      <c r="AA1262" s="2868">
        <f t="shared" si="6"/>
        <v>3.3333333333333335E-3</v>
      </c>
      <c r="AB1262" s="2868">
        <f t="shared" si="7"/>
        <v>0.06</v>
      </c>
      <c r="AC1262" s="2598"/>
      <c r="AD1262" s="2883">
        <v>50</v>
      </c>
      <c r="AE1262" s="2882">
        <v>5000</v>
      </c>
      <c r="AF1262" s="2868">
        <f t="shared" si="8"/>
        <v>0.01</v>
      </c>
      <c r="AG1262" s="2868">
        <v>0.1</v>
      </c>
      <c r="AH1262" s="2873"/>
      <c r="AI1262" s="2884"/>
      <c r="AJ1262" s="2868"/>
      <c r="AK1262" s="2581"/>
    </row>
    <row r="1263" spans="2:37" s="2412" customFormat="1" ht="15" customHeight="1" thickBot="1" x14ac:dyDescent="0.25">
      <c r="B1263" s="4631" t="s">
        <v>5494</v>
      </c>
      <c r="C1263" s="4632"/>
      <c r="D1263" s="2659" t="s">
        <v>5495</v>
      </c>
      <c r="E1263" s="2874">
        <v>202</v>
      </c>
      <c r="F1263" s="2874">
        <v>147</v>
      </c>
      <c r="G1263" s="2598"/>
      <c r="H1263" s="2876">
        <v>639</v>
      </c>
      <c r="I1263" s="2598"/>
      <c r="J1263" s="2599"/>
      <c r="K1263" s="2877">
        <v>7.9000000000000001E-2</v>
      </c>
      <c r="L1263" s="2877">
        <v>7.9000000000000001E-2</v>
      </c>
      <c r="M1263" s="2872">
        <f t="shared" si="2"/>
        <v>1860.7594936708861</v>
      </c>
      <c r="N1263" s="2698">
        <f t="shared" si="3"/>
        <v>1860.7594936708861</v>
      </c>
      <c r="O1263" s="2878">
        <v>7.9000000000000001E-2</v>
      </c>
      <c r="P1263" s="2878">
        <v>7.9000000000000001E-2</v>
      </c>
      <c r="Q1263" s="2878">
        <v>7.9000000000000001E-2</v>
      </c>
      <c r="R1263" s="2878">
        <v>7.9000000000000001E-2</v>
      </c>
      <c r="S1263" s="2879">
        <v>5</v>
      </c>
      <c r="T1263" s="2880">
        <v>0.1</v>
      </c>
      <c r="U1263" s="2881"/>
      <c r="V1263" s="2882">
        <v>1500</v>
      </c>
      <c r="W1263" s="2875">
        <f t="shared" si="4"/>
        <v>3.3333333333333335E-3</v>
      </c>
      <c r="X1263" s="2868">
        <v>0.06</v>
      </c>
      <c r="Y1263" s="2882">
        <f t="shared" si="5"/>
        <v>1500</v>
      </c>
      <c r="Z1263" s="2882"/>
      <c r="AA1263" s="2868">
        <f t="shared" si="6"/>
        <v>3.3333333333333335E-3</v>
      </c>
      <c r="AB1263" s="2868">
        <f t="shared" si="7"/>
        <v>0.06</v>
      </c>
      <c r="AC1263" s="2598"/>
      <c r="AD1263" s="2883">
        <v>50</v>
      </c>
      <c r="AE1263" s="2882">
        <v>5000</v>
      </c>
      <c r="AF1263" s="2868">
        <f t="shared" si="8"/>
        <v>0.01</v>
      </c>
      <c r="AG1263" s="2868">
        <v>0.1</v>
      </c>
      <c r="AH1263" s="2873"/>
      <c r="AI1263" s="2884"/>
      <c r="AJ1263" s="2868"/>
      <c r="AK1263" s="2581"/>
    </row>
    <row r="1264" spans="2:37" s="2412" customFormat="1" ht="15" customHeight="1" thickBot="1" x14ac:dyDescent="0.25">
      <c r="B1264" s="4631" t="s">
        <v>5496</v>
      </c>
      <c r="C1264" s="4632"/>
      <c r="D1264" s="2659" t="s">
        <v>5497</v>
      </c>
      <c r="E1264" s="2874">
        <v>25</v>
      </c>
      <c r="F1264" s="2874">
        <v>0</v>
      </c>
      <c r="G1264" s="2598"/>
      <c r="H1264" s="2876">
        <v>100</v>
      </c>
      <c r="I1264" s="2598"/>
      <c r="J1264" s="2599"/>
      <c r="K1264" s="2877">
        <v>7.9000000000000001E-2</v>
      </c>
      <c r="L1264" s="2877">
        <v>7.9000000000000001E-2</v>
      </c>
      <c r="M1264" s="2872">
        <f t="shared" si="2"/>
        <v>0</v>
      </c>
      <c r="N1264" s="2698">
        <f t="shared" si="3"/>
        <v>0</v>
      </c>
      <c r="O1264" s="2878">
        <v>7.9000000000000001E-2</v>
      </c>
      <c r="P1264" s="2878">
        <v>7.9000000000000001E-2</v>
      </c>
      <c r="Q1264" s="2878">
        <v>7.9000000000000001E-2</v>
      </c>
      <c r="R1264" s="2878">
        <v>7.9000000000000001E-2</v>
      </c>
      <c r="S1264" s="2879">
        <v>2</v>
      </c>
      <c r="T1264" s="2880">
        <v>0.1</v>
      </c>
      <c r="U1264" s="2881"/>
      <c r="V1264" s="2882">
        <v>300</v>
      </c>
      <c r="W1264" s="2875">
        <f t="shared" si="4"/>
        <v>6.6666666666666671E-3</v>
      </c>
      <c r="X1264" s="2868">
        <v>0.06</v>
      </c>
      <c r="Y1264" s="2882">
        <f t="shared" si="5"/>
        <v>300</v>
      </c>
      <c r="Z1264" s="2882"/>
      <c r="AA1264" s="2868">
        <f t="shared" si="6"/>
        <v>6.6666666666666671E-3</v>
      </c>
      <c r="AB1264" s="2868">
        <f t="shared" si="7"/>
        <v>0.06</v>
      </c>
      <c r="AC1264" s="2598"/>
      <c r="AD1264" s="2883"/>
      <c r="AE1264" s="2882"/>
      <c r="AF1264" s="2868"/>
      <c r="AG1264" s="2868"/>
      <c r="AH1264" s="2873" t="s">
        <v>5498</v>
      </c>
      <c r="AI1264" s="2884" t="s">
        <v>5499</v>
      </c>
      <c r="AJ1264" s="2868">
        <v>23</v>
      </c>
      <c r="AK1264" s="2581"/>
    </row>
    <row r="1265" spans="2:37" s="2412" customFormat="1" ht="15" customHeight="1" thickBot="1" x14ac:dyDescent="0.25">
      <c r="B1265" s="4631" t="s">
        <v>5500</v>
      </c>
      <c r="C1265" s="4632"/>
      <c r="D1265" s="2659" t="s">
        <v>5501</v>
      </c>
      <c r="E1265" s="2874">
        <v>37</v>
      </c>
      <c r="F1265" s="2874">
        <v>0</v>
      </c>
      <c r="G1265" s="2598"/>
      <c r="H1265" s="2876">
        <v>100</v>
      </c>
      <c r="I1265" s="2598"/>
      <c r="J1265" s="2599"/>
      <c r="K1265" s="2877">
        <v>7.9000000000000001E-2</v>
      </c>
      <c r="L1265" s="2877">
        <v>7.9000000000000001E-2</v>
      </c>
      <c r="M1265" s="2872">
        <f t="shared" si="2"/>
        <v>0</v>
      </c>
      <c r="N1265" s="2698">
        <f t="shared" si="3"/>
        <v>0</v>
      </c>
      <c r="O1265" s="2878">
        <v>7.9000000000000001E-2</v>
      </c>
      <c r="P1265" s="2878">
        <v>7.9000000000000001E-2</v>
      </c>
      <c r="Q1265" s="2878">
        <v>7.9000000000000001E-2</v>
      </c>
      <c r="R1265" s="2878">
        <v>7.9000000000000001E-2</v>
      </c>
      <c r="S1265" s="2879">
        <v>2.0099999999999998</v>
      </c>
      <c r="T1265" s="2880">
        <v>0.1</v>
      </c>
      <c r="U1265" s="2881"/>
      <c r="V1265" s="2882">
        <v>300</v>
      </c>
      <c r="W1265" s="2875">
        <f t="shared" si="4"/>
        <v>6.6999999999999994E-3</v>
      </c>
      <c r="X1265" s="2868">
        <v>0.06</v>
      </c>
      <c r="Y1265" s="2882">
        <f t="shared" si="5"/>
        <v>300</v>
      </c>
      <c r="Z1265" s="2882"/>
      <c r="AA1265" s="2868">
        <f t="shared" si="6"/>
        <v>6.6999999999999994E-3</v>
      </c>
      <c r="AB1265" s="2868">
        <f t="shared" si="7"/>
        <v>0.06</v>
      </c>
      <c r="AC1265" s="2598"/>
      <c r="AD1265" s="2883">
        <v>19.989999999999998</v>
      </c>
      <c r="AE1265" s="2882">
        <v>1000</v>
      </c>
      <c r="AF1265" s="2868">
        <f t="shared" si="8"/>
        <v>1.9989999999999997E-2</v>
      </c>
      <c r="AG1265" s="2868">
        <v>0.1</v>
      </c>
      <c r="AH1265" s="2873" t="s">
        <v>5498</v>
      </c>
      <c r="AI1265" s="2884" t="s">
        <v>5499</v>
      </c>
      <c r="AJ1265" s="2868">
        <v>15</v>
      </c>
      <c r="AK1265" s="2581"/>
    </row>
    <row r="1266" spans="2:37" s="2412" customFormat="1" ht="15" customHeight="1" thickBot="1" x14ac:dyDescent="0.25">
      <c r="B1266" s="4631" t="s">
        <v>5502</v>
      </c>
      <c r="C1266" s="4632"/>
      <c r="D1266" s="2659" t="s">
        <v>5503</v>
      </c>
      <c r="E1266" s="2874">
        <v>49</v>
      </c>
      <c r="F1266" s="2874">
        <v>12</v>
      </c>
      <c r="G1266" s="2598"/>
      <c r="H1266" s="2876">
        <v>100</v>
      </c>
      <c r="I1266" s="2598"/>
      <c r="J1266" s="2599"/>
      <c r="K1266" s="2877">
        <v>7.9000000000000001E-2</v>
      </c>
      <c r="L1266" s="2877">
        <v>7.9000000000000001E-2</v>
      </c>
      <c r="M1266" s="2872">
        <f t="shared" si="2"/>
        <v>151.89873417721518</v>
      </c>
      <c r="N1266" s="2698">
        <f t="shared" si="3"/>
        <v>151.89873417721518</v>
      </c>
      <c r="O1266" s="2878">
        <v>7.9000000000000001E-2</v>
      </c>
      <c r="P1266" s="2878">
        <v>7.9000000000000001E-2</v>
      </c>
      <c r="Q1266" s="2878">
        <v>7.9000000000000001E-2</v>
      </c>
      <c r="R1266" s="2878">
        <v>7.9000000000000001E-2</v>
      </c>
      <c r="S1266" s="2879">
        <v>2.0099999999999998</v>
      </c>
      <c r="T1266" s="2880">
        <v>0.1</v>
      </c>
      <c r="U1266" s="2881"/>
      <c r="V1266" s="2882">
        <v>300</v>
      </c>
      <c r="W1266" s="2875">
        <f t="shared" si="4"/>
        <v>6.6999999999999994E-3</v>
      </c>
      <c r="X1266" s="2868">
        <v>0.06</v>
      </c>
      <c r="Y1266" s="2882">
        <f t="shared" si="5"/>
        <v>300</v>
      </c>
      <c r="Z1266" s="2882"/>
      <c r="AA1266" s="2868">
        <f t="shared" si="6"/>
        <v>6.6999999999999994E-3</v>
      </c>
      <c r="AB1266" s="2868">
        <f t="shared" si="7"/>
        <v>0.06</v>
      </c>
      <c r="AC1266" s="2598"/>
      <c r="AD1266" s="2883">
        <v>19.989999999999998</v>
      </c>
      <c r="AE1266" s="2882">
        <v>1000</v>
      </c>
      <c r="AF1266" s="2868">
        <f t="shared" si="8"/>
        <v>1.9989999999999997E-2</v>
      </c>
      <c r="AG1266" s="2868">
        <v>0.1</v>
      </c>
      <c r="AH1266" s="2873" t="s">
        <v>5498</v>
      </c>
      <c r="AI1266" s="2884" t="s">
        <v>5499</v>
      </c>
      <c r="AJ1266" s="2868">
        <v>15</v>
      </c>
      <c r="AK1266" s="2581"/>
    </row>
    <row r="1267" spans="2:37" s="2412" customFormat="1" ht="15" customHeight="1" thickBot="1" x14ac:dyDescent="0.25">
      <c r="B1267" s="4631" t="s">
        <v>5504</v>
      </c>
      <c r="C1267" s="4632"/>
      <c r="D1267" s="2659" t="s">
        <v>5505</v>
      </c>
      <c r="E1267" s="2874">
        <v>55</v>
      </c>
      <c r="F1267" s="2874">
        <v>18</v>
      </c>
      <c r="G1267" s="2598"/>
      <c r="H1267" s="2876">
        <v>100</v>
      </c>
      <c r="I1267" s="2598"/>
      <c r="J1267" s="2599"/>
      <c r="K1267" s="2877">
        <v>7.9000000000000001E-2</v>
      </c>
      <c r="L1267" s="2877">
        <v>7.9000000000000001E-2</v>
      </c>
      <c r="M1267" s="2872">
        <f t="shared" si="2"/>
        <v>227.84810126582278</v>
      </c>
      <c r="N1267" s="2698">
        <f t="shared" si="3"/>
        <v>227.84810126582278</v>
      </c>
      <c r="O1267" s="2878">
        <v>7.9000000000000001E-2</v>
      </c>
      <c r="P1267" s="2878">
        <v>7.9000000000000001E-2</v>
      </c>
      <c r="Q1267" s="2878">
        <v>7.9000000000000001E-2</v>
      </c>
      <c r="R1267" s="2878">
        <v>7.9000000000000001E-2</v>
      </c>
      <c r="S1267" s="2879">
        <v>2.0099999999999998</v>
      </c>
      <c r="T1267" s="2880">
        <v>0.1</v>
      </c>
      <c r="U1267" s="2881"/>
      <c r="V1267" s="2882">
        <v>300</v>
      </c>
      <c r="W1267" s="2875">
        <f t="shared" si="4"/>
        <v>6.6999999999999994E-3</v>
      </c>
      <c r="X1267" s="2868">
        <v>0.06</v>
      </c>
      <c r="Y1267" s="2882">
        <f t="shared" si="5"/>
        <v>300</v>
      </c>
      <c r="Z1267" s="2882"/>
      <c r="AA1267" s="2868">
        <f t="shared" si="6"/>
        <v>6.6999999999999994E-3</v>
      </c>
      <c r="AB1267" s="2868">
        <f t="shared" si="7"/>
        <v>0.06</v>
      </c>
      <c r="AC1267" s="2598"/>
      <c r="AD1267" s="2883">
        <v>19.989999999999998</v>
      </c>
      <c r="AE1267" s="2882">
        <v>1000</v>
      </c>
      <c r="AF1267" s="2868">
        <f t="shared" si="8"/>
        <v>1.9989999999999997E-2</v>
      </c>
      <c r="AG1267" s="2868">
        <v>0.1</v>
      </c>
      <c r="AH1267" s="2873" t="s">
        <v>5498</v>
      </c>
      <c r="AI1267" s="2884" t="s">
        <v>5499</v>
      </c>
      <c r="AJ1267" s="2868">
        <v>15</v>
      </c>
      <c r="AK1267" s="2581"/>
    </row>
    <row r="1268" spans="2:37" s="2412" customFormat="1" ht="15" customHeight="1" x14ac:dyDescent="0.2">
      <c r="B1268" s="4631" t="s">
        <v>5506</v>
      </c>
      <c r="C1268" s="4632"/>
      <c r="D1268" s="2659" t="s">
        <v>5507</v>
      </c>
      <c r="E1268" s="2874">
        <v>62</v>
      </c>
      <c r="F1268" s="2874">
        <v>25</v>
      </c>
      <c r="G1268" s="2598"/>
      <c r="H1268" s="2876">
        <v>100</v>
      </c>
      <c r="I1268" s="2598"/>
      <c r="J1268" s="2599"/>
      <c r="K1268" s="2877">
        <v>7.9000000000000001E-2</v>
      </c>
      <c r="L1268" s="2877">
        <v>7.9000000000000001E-2</v>
      </c>
      <c r="M1268" s="2872">
        <f t="shared" si="2"/>
        <v>316.45569620253167</v>
      </c>
      <c r="N1268" s="2698">
        <f t="shared" si="3"/>
        <v>316.45569620253167</v>
      </c>
      <c r="O1268" s="2878">
        <v>7.9000000000000001E-2</v>
      </c>
      <c r="P1268" s="2878">
        <v>7.9000000000000001E-2</v>
      </c>
      <c r="Q1268" s="2878">
        <v>7.9000000000000001E-2</v>
      </c>
      <c r="R1268" s="2878">
        <v>7.9000000000000001E-2</v>
      </c>
      <c r="S1268" s="2879">
        <v>2.0099999999999998</v>
      </c>
      <c r="T1268" s="2880">
        <v>0.1</v>
      </c>
      <c r="U1268" s="2881"/>
      <c r="V1268" s="2882">
        <v>300</v>
      </c>
      <c r="W1268" s="2875">
        <f t="shared" si="4"/>
        <v>6.6999999999999994E-3</v>
      </c>
      <c r="X1268" s="2868">
        <v>0.06</v>
      </c>
      <c r="Y1268" s="2882">
        <f t="shared" si="5"/>
        <v>300</v>
      </c>
      <c r="Z1268" s="2882"/>
      <c r="AA1268" s="2868">
        <f t="shared" si="6"/>
        <v>6.6999999999999994E-3</v>
      </c>
      <c r="AB1268" s="2868">
        <f t="shared" si="7"/>
        <v>0.06</v>
      </c>
      <c r="AC1268" s="2598"/>
      <c r="AD1268" s="2883">
        <v>19.989999999999998</v>
      </c>
      <c r="AE1268" s="2882">
        <v>1000</v>
      </c>
      <c r="AF1268" s="2868">
        <f t="shared" si="8"/>
        <v>1.9989999999999997E-2</v>
      </c>
      <c r="AG1268" s="2868">
        <v>0.1</v>
      </c>
      <c r="AH1268" s="2873" t="s">
        <v>5498</v>
      </c>
      <c r="AI1268" s="2884" t="s">
        <v>5499</v>
      </c>
      <c r="AJ1268" s="2868">
        <v>15</v>
      </c>
      <c r="AK1268" s="2581"/>
    </row>
    <row r="1269" spans="2:37" s="2412" customFormat="1" ht="15" customHeight="1" x14ac:dyDescent="0.2">
      <c r="B1269" s="2582"/>
      <c r="C1269" s="2575"/>
      <c r="D1269" s="2575"/>
      <c r="E1269" s="2575"/>
      <c r="F1269" s="2575"/>
      <c r="G1269" s="2575"/>
      <c r="H1269" s="2575"/>
      <c r="I1269" s="2576"/>
      <c r="J1269" s="2576"/>
      <c r="K1269" s="2576"/>
      <c r="L1269" s="2576"/>
      <c r="M1269" s="2575"/>
      <c r="N1269" s="2576"/>
      <c r="O1269" s="2576"/>
      <c r="P1269" s="2576"/>
      <c r="Q1269" s="2576"/>
      <c r="R1269" s="2576"/>
      <c r="S1269" s="2575"/>
      <c r="T1269" s="2574"/>
      <c r="U1269" s="2574"/>
      <c r="V1269" s="2574"/>
      <c r="W1269" s="2574"/>
      <c r="X1269" s="2574"/>
      <c r="Y1269" s="2574"/>
      <c r="Z1269" s="2574"/>
      <c r="AA1269" s="2574"/>
      <c r="AB1269" s="2574"/>
      <c r="AC1269" s="2574"/>
      <c r="AD1269" s="2574"/>
      <c r="AE1269" s="2574"/>
      <c r="AF1269" s="2574"/>
      <c r="AG1269" s="2574"/>
      <c r="AH1269" s="2574"/>
      <c r="AI1269" s="2574"/>
      <c r="AJ1269" s="2574"/>
      <c r="AK1269" s="2581"/>
    </row>
    <row r="1270" spans="2:37" s="2412" customFormat="1" ht="15" customHeight="1" x14ac:dyDescent="0.2">
      <c r="B1270" s="3641" t="s">
        <v>5051</v>
      </c>
      <c r="C1270" s="3642"/>
      <c r="D1270" s="3663" t="s">
        <v>5508</v>
      </c>
      <c r="E1270" s="3663"/>
      <c r="F1270" s="3663"/>
      <c r="G1270" s="3663"/>
      <c r="H1270" s="3663"/>
      <c r="I1270" s="3663"/>
      <c r="J1270" s="3663"/>
      <c r="K1270" s="3663"/>
      <c r="L1270" s="3663"/>
      <c r="M1270" s="3663"/>
      <c r="N1270" s="3663"/>
      <c r="O1270" s="3663"/>
      <c r="P1270" s="3663"/>
      <c r="Q1270" s="3663"/>
      <c r="R1270" s="3663"/>
      <c r="S1270" s="3663"/>
      <c r="T1270" s="3663"/>
      <c r="U1270" s="3663"/>
      <c r="V1270" s="3663"/>
      <c r="W1270" s="3663"/>
      <c r="X1270" s="3663"/>
      <c r="Y1270" s="3663"/>
      <c r="Z1270" s="3663"/>
      <c r="AA1270" s="3663"/>
      <c r="AB1270" s="3663"/>
      <c r="AC1270" s="3663"/>
      <c r="AD1270" s="3663"/>
      <c r="AE1270" s="3663"/>
      <c r="AF1270" s="3663"/>
      <c r="AG1270" s="3663"/>
      <c r="AH1270" s="3663"/>
      <c r="AI1270" s="3663"/>
      <c r="AJ1270" s="3663"/>
      <c r="AK1270" s="3663"/>
    </row>
    <row r="1271" spans="2:37" s="2412" customFormat="1" ht="15" customHeight="1" x14ac:dyDescent="0.2">
      <c r="B1271" s="3641" t="s">
        <v>5052</v>
      </c>
      <c r="C1271" s="3642"/>
      <c r="D1271" s="3663" t="s">
        <v>5148</v>
      </c>
      <c r="E1271" s="3663"/>
      <c r="F1271" s="3663"/>
      <c r="G1271" s="3663"/>
      <c r="H1271" s="3663"/>
      <c r="I1271" s="3663"/>
      <c r="J1271" s="3663"/>
      <c r="K1271" s="3663"/>
      <c r="L1271" s="3663"/>
      <c r="M1271" s="3663"/>
      <c r="N1271" s="3663"/>
      <c r="O1271" s="3663"/>
      <c r="P1271" s="3663"/>
      <c r="Q1271" s="3663"/>
      <c r="R1271" s="3663"/>
      <c r="S1271" s="3663"/>
      <c r="T1271" s="3663"/>
      <c r="U1271" s="3663"/>
      <c r="V1271" s="3663"/>
      <c r="W1271" s="3663"/>
      <c r="X1271" s="3663"/>
      <c r="Y1271" s="3663"/>
      <c r="Z1271" s="3663"/>
      <c r="AA1271" s="3663"/>
      <c r="AB1271" s="3663"/>
      <c r="AC1271" s="3663"/>
      <c r="AD1271" s="3663"/>
      <c r="AE1271" s="3663"/>
      <c r="AF1271" s="3663"/>
      <c r="AG1271" s="3663"/>
      <c r="AH1271" s="3663"/>
      <c r="AI1271" s="3663"/>
      <c r="AJ1271" s="3663"/>
      <c r="AK1271" s="3663"/>
    </row>
    <row r="1272" spans="2:37" s="2412" customFormat="1" ht="15" customHeight="1" thickBot="1" x14ac:dyDescent="0.25">
      <c r="B1272" s="3645"/>
      <c r="C1272" s="3646"/>
      <c r="D1272" s="3647"/>
      <c r="E1272" s="3647"/>
      <c r="F1272" s="3647"/>
      <c r="G1272" s="3647"/>
      <c r="H1272" s="2583"/>
      <c r="I1272" s="2583"/>
      <c r="J1272" s="2583"/>
      <c r="K1272" s="2583"/>
      <c r="L1272" s="2583"/>
      <c r="M1272" s="2583"/>
      <c r="N1272" s="2583"/>
      <c r="O1272" s="2583"/>
      <c r="P1272" s="2583"/>
      <c r="Q1272" s="2583"/>
      <c r="R1272" s="2583"/>
      <c r="S1272" s="2583"/>
      <c r="T1272" s="2584"/>
      <c r="U1272" s="2584"/>
      <c r="V1272" s="2584"/>
      <c r="W1272" s="2584"/>
      <c r="X1272" s="2584"/>
      <c r="Y1272" s="2584"/>
      <c r="Z1272" s="2584"/>
      <c r="AA1272" s="2584"/>
      <c r="AB1272" s="2584"/>
      <c r="AC1272" s="2584"/>
      <c r="AD1272" s="2584"/>
      <c r="AE1272" s="2584"/>
      <c r="AF1272" s="2584"/>
      <c r="AG1272" s="2584"/>
      <c r="AH1272" s="2584"/>
      <c r="AI1272" s="2584"/>
      <c r="AJ1272" s="2584"/>
      <c r="AK1272" s="2586"/>
    </row>
    <row r="1273" spans="2:37" s="2412" customFormat="1" ht="15" customHeight="1" x14ac:dyDescent="0.2">
      <c r="B1273" s="2695" t="str">
        <f>+B1242</f>
        <v>.</v>
      </c>
    </row>
    <row r="1274" spans="2:37" s="2412" customFormat="1" ht="15" customHeight="1" thickBot="1" x14ac:dyDescent="0.25"/>
    <row r="1275" spans="2:37" s="2412" customFormat="1" ht="15" customHeight="1" x14ac:dyDescent="0.2">
      <c r="B1275" s="3616" t="s">
        <v>5060</v>
      </c>
      <c r="C1275" s="3617"/>
      <c r="D1275" s="3617"/>
      <c r="E1275" s="3617"/>
      <c r="F1275" s="3617"/>
      <c r="G1275" s="3617"/>
      <c r="H1275" s="3617"/>
      <c r="I1275" s="3617"/>
      <c r="J1275" s="3617"/>
      <c r="K1275" s="3617"/>
      <c r="L1275" s="3617"/>
      <c r="M1275" s="3617"/>
      <c r="N1275" s="3617"/>
      <c r="O1275" s="3617"/>
      <c r="P1275" s="3617"/>
      <c r="Q1275" s="3617"/>
      <c r="R1275" s="3617"/>
      <c r="S1275" s="3617"/>
      <c r="T1275" s="3617"/>
      <c r="U1275" s="3617"/>
      <c r="V1275" s="3617"/>
      <c r="W1275" s="3617"/>
      <c r="X1275" s="3617"/>
      <c r="Y1275" s="3617"/>
      <c r="Z1275" s="3617"/>
      <c r="AA1275" s="3617"/>
      <c r="AB1275" s="3617"/>
      <c r="AC1275" s="3617"/>
      <c r="AD1275" s="3617"/>
      <c r="AE1275" s="3617"/>
      <c r="AF1275" s="3617"/>
      <c r="AG1275" s="3617"/>
      <c r="AH1275" s="3617"/>
      <c r="AI1275" s="3617"/>
      <c r="AJ1275" s="3617"/>
      <c r="AK1275" s="3618"/>
    </row>
    <row r="1276" spans="2:37" s="2412" customFormat="1" ht="15" customHeight="1" x14ac:dyDescent="0.2">
      <c r="B1276" s="2579"/>
      <c r="C1276" s="2690"/>
      <c r="D1276" s="2690"/>
      <c r="E1276" s="2690"/>
      <c r="F1276" s="2690"/>
      <c r="G1276" s="2580"/>
      <c r="H1276" s="2580"/>
      <c r="I1276" s="2580"/>
      <c r="J1276" s="2580"/>
      <c r="K1276" s="2580"/>
      <c r="L1276" s="2580"/>
      <c r="M1276" s="2580"/>
      <c r="N1276" s="2580"/>
      <c r="O1276" s="2580"/>
      <c r="P1276" s="2580"/>
      <c r="Q1276" s="2580"/>
      <c r="R1276" s="2580"/>
      <c r="S1276" s="2580"/>
      <c r="T1276" s="2580"/>
      <c r="U1276" s="2580"/>
      <c r="V1276" s="2580"/>
      <c r="W1276" s="2580"/>
      <c r="X1276" s="2580"/>
      <c r="Y1276" s="2580"/>
      <c r="Z1276" s="2580"/>
      <c r="AA1276" s="2580"/>
      <c r="AB1276" s="2580"/>
      <c r="AC1276" s="2580"/>
      <c r="AD1276" s="2580"/>
      <c r="AE1276" s="2580"/>
      <c r="AF1276" s="2580"/>
      <c r="AG1276" s="2580"/>
      <c r="AH1276" s="2580"/>
      <c r="AI1276" s="2580"/>
      <c r="AJ1276" s="2580"/>
      <c r="AK1276" s="2581"/>
    </row>
    <row r="1277" spans="2:37" s="2412" customFormat="1" ht="15" customHeight="1" x14ac:dyDescent="0.2">
      <c r="B1277" s="2579" t="s">
        <v>5047</v>
      </c>
      <c r="C1277" s="2690"/>
      <c r="D1277" s="3720" t="s">
        <v>5509</v>
      </c>
      <c r="E1277" s="3720"/>
      <c r="F1277" s="3720"/>
      <c r="G1277" s="2580"/>
      <c r="H1277" s="2580"/>
      <c r="I1277" s="2580"/>
      <c r="J1277" s="2580"/>
      <c r="K1277" s="2580"/>
      <c r="L1277" s="2580"/>
      <c r="M1277" s="2580"/>
      <c r="N1277" s="2580"/>
      <c r="O1277" s="2580"/>
      <c r="P1277" s="2580"/>
      <c r="Q1277" s="2580"/>
      <c r="R1277" s="2580"/>
      <c r="S1277" s="2580"/>
      <c r="T1277" s="2580"/>
      <c r="U1277" s="2580"/>
      <c r="V1277" s="2580"/>
      <c r="W1277" s="2580"/>
      <c r="X1277" s="2580"/>
      <c r="Y1277" s="2580"/>
      <c r="Z1277" s="2580"/>
      <c r="AA1277" s="2580"/>
      <c r="AB1277" s="2580"/>
      <c r="AC1277" s="2580"/>
      <c r="AD1277" s="2580"/>
      <c r="AE1277" s="2580"/>
      <c r="AF1277" s="2580"/>
      <c r="AG1277" s="2580"/>
      <c r="AH1277" s="2580"/>
      <c r="AI1277" s="2580"/>
      <c r="AJ1277" s="2580"/>
      <c r="AK1277" s="2581"/>
    </row>
    <row r="1278" spans="2:37" s="2412" customFormat="1" ht="15" customHeight="1" thickBot="1" x14ac:dyDescent="0.25">
      <c r="B1278" s="3620" t="s">
        <v>5061</v>
      </c>
      <c r="C1278" s="3621"/>
      <c r="D1278" s="3731">
        <v>41306</v>
      </c>
      <c r="E1278" s="3732"/>
      <c r="F1278" s="2690"/>
      <c r="G1278" s="2580"/>
      <c r="H1278" s="2580"/>
      <c r="I1278" s="2580"/>
      <c r="J1278" s="2580"/>
      <c r="K1278" s="2580"/>
      <c r="L1278" s="2580"/>
      <c r="M1278" s="2580"/>
      <c r="N1278" s="2580"/>
      <c r="O1278" s="2580"/>
      <c r="P1278" s="2580"/>
      <c r="Q1278" s="2580"/>
      <c r="R1278" s="2580"/>
      <c r="S1278" s="2580"/>
      <c r="T1278" s="2580"/>
      <c r="U1278" s="2580"/>
      <c r="V1278" s="2580"/>
      <c r="W1278" s="2580"/>
      <c r="X1278" s="2580"/>
      <c r="Y1278" s="2580"/>
      <c r="Z1278" s="2580"/>
      <c r="AA1278" s="2580"/>
      <c r="AB1278" s="2580"/>
      <c r="AC1278" s="2580"/>
      <c r="AD1278" s="2580"/>
      <c r="AE1278" s="2580"/>
      <c r="AF1278" s="2580"/>
      <c r="AG1278" s="2580"/>
      <c r="AH1278" s="2580"/>
      <c r="AI1278" s="2580"/>
      <c r="AJ1278" s="2580"/>
      <c r="AK1278" s="2581"/>
    </row>
    <row r="1279" spans="2:37" s="2412" customFormat="1" ht="42" customHeight="1" thickBot="1" x14ac:dyDescent="0.25">
      <c r="B1279" s="3633" t="s">
        <v>5062</v>
      </c>
      <c r="C1279" s="3677"/>
      <c r="D1279" s="3721" t="s">
        <v>5510</v>
      </c>
      <c r="E1279" s="3722"/>
      <c r="F1279" s="3722"/>
      <c r="G1279" s="3722"/>
      <c r="H1279" s="3722"/>
      <c r="I1279" s="3722"/>
      <c r="J1279" s="3722"/>
      <c r="K1279" s="3722"/>
      <c r="L1279" s="3722"/>
      <c r="M1279" s="3722"/>
      <c r="N1279" s="3722"/>
      <c r="O1279" s="3722"/>
      <c r="P1279" s="3723"/>
      <c r="Q1279" s="2580"/>
      <c r="R1279" s="2580"/>
      <c r="S1279" s="2580"/>
      <c r="T1279" s="2580"/>
      <c r="U1279" s="2580"/>
      <c r="V1279" s="2580"/>
      <c r="W1279" s="2580"/>
      <c r="X1279" s="2580"/>
      <c r="Y1279" s="2580"/>
      <c r="Z1279" s="2580"/>
      <c r="AA1279" s="2580"/>
      <c r="AB1279" s="2580"/>
      <c r="AC1279" s="2580"/>
      <c r="AD1279" s="2580"/>
      <c r="AE1279" s="2580"/>
      <c r="AF1279" s="2580"/>
      <c r="AG1279" s="2580"/>
      <c r="AH1279" s="2580"/>
      <c r="AI1279" s="2580"/>
      <c r="AJ1279" s="2580"/>
      <c r="AK1279" s="2581"/>
    </row>
    <row r="1280" spans="2:37" s="2412" customFormat="1" ht="15" customHeight="1" thickBot="1" x14ac:dyDescent="0.25">
      <c r="B1280" s="3635"/>
      <c r="C1280" s="3626"/>
      <c r="D1280" s="3626"/>
      <c r="E1280" s="3626"/>
      <c r="F1280" s="3626"/>
      <c r="G1280" s="3626"/>
      <c r="H1280" s="3626"/>
      <c r="I1280" s="3626"/>
      <c r="J1280" s="3626"/>
      <c r="K1280" s="3626"/>
      <c r="L1280" s="3626"/>
      <c r="M1280" s="3626"/>
      <c r="N1280" s="3626"/>
      <c r="O1280" s="3626"/>
      <c r="P1280" s="3626"/>
      <c r="Q1280" s="3626"/>
      <c r="R1280" s="2580"/>
      <c r="S1280" s="2580"/>
      <c r="T1280" s="2580"/>
      <c r="U1280" s="2580"/>
      <c r="V1280" s="2580"/>
      <c r="W1280" s="2580"/>
      <c r="X1280" s="2580"/>
      <c r="Y1280" s="2580"/>
      <c r="Z1280" s="2580"/>
      <c r="AA1280" s="2580"/>
      <c r="AB1280" s="2580"/>
      <c r="AC1280" s="2580"/>
      <c r="AD1280" s="2580"/>
      <c r="AE1280" s="2580"/>
      <c r="AF1280" s="2580"/>
      <c r="AG1280" s="2580"/>
      <c r="AH1280" s="2580"/>
      <c r="AI1280" s="2580"/>
      <c r="AJ1280" s="2580"/>
      <c r="AK1280" s="2581"/>
    </row>
    <row r="1281" spans="2:37" s="2412" customFormat="1" ht="15" customHeight="1" thickBot="1" x14ac:dyDescent="0.25">
      <c r="B1281" s="3627" t="s">
        <v>5063</v>
      </c>
      <c r="C1281" s="3627"/>
      <c r="D1281" s="3627" t="s">
        <v>5053</v>
      </c>
      <c r="E1281" s="3627" t="s">
        <v>5064</v>
      </c>
      <c r="F1281" s="3629" t="s">
        <v>224</v>
      </c>
      <c r="G1281" s="3629"/>
      <c r="H1281" s="3629"/>
      <c r="I1281" s="3629"/>
      <c r="J1281" s="3629"/>
      <c r="K1281" s="3629"/>
      <c r="L1281" s="3629"/>
      <c r="M1281" s="3629"/>
      <c r="N1281" s="3629"/>
      <c r="O1281" s="3629"/>
      <c r="P1281" s="3629"/>
      <c r="Q1281" s="3629"/>
      <c r="R1281" s="3629"/>
      <c r="S1281" s="3629" t="s">
        <v>340</v>
      </c>
      <c r="T1281" s="3629"/>
      <c r="U1281" s="3629"/>
      <c r="V1281" s="3629"/>
      <c r="W1281" s="3629"/>
      <c r="X1281" s="3629"/>
      <c r="Y1281" s="3629"/>
      <c r="Z1281" s="3629"/>
      <c r="AA1281" s="3629"/>
      <c r="AB1281" s="3629"/>
      <c r="AC1281" s="3629"/>
      <c r="AD1281" s="3629" t="s">
        <v>225</v>
      </c>
      <c r="AE1281" s="3629"/>
      <c r="AF1281" s="3629"/>
      <c r="AG1281" s="3629"/>
      <c r="AH1281" s="3630" t="s">
        <v>5048</v>
      </c>
      <c r="AI1281" s="3630"/>
      <c r="AJ1281" s="3630"/>
      <c r="AK1281" s="2581"/>
    </row>
    <row r="1282" spans="2:37" s="2412" customFormat="1" ht="42" customHeight="1" thickBot="1" x14ac:dyDescent="0.25">
      <c r="B1282" s="3628"/>
      <c r="C1282" s="3628"/>
      <c r="D1282" s="3628"/>
      <c r="E1282" s="3628"/>
      <c r="F1282" s="3628" t="s">
        <v>5065</v>
      </c>
      <c r="G1282" s="3628" t="s">
        <v>5066</v>
      </c>
      <c r="H1282" s="3627" t="s">
        <v>5067</v>
      </c>
      <c r="I1282" s="3631" t="s">
        <v>5068</v>
      </c>
      <c r="J1282" s="3631" t="s">
        <v>5069</v>
      </c>
      <c r="K1282" s="3632" t="s">
        <v>5070</v>
      </c>
      <c r="L1282" s="3632" t="s">
        <v>5071</v>
      </c>
      <c r="M1282" s="3631" t="s">
        <v>5072</v>
      </c>
      <c r="N1282" s="3631"/>
      <c r="O1282" s="3632" t="s">
        <v>5073</v>
      </c>
      <c r="P1282" s="3632" t="s">
        <v>5074</v>
      </c>
      <c r="Q1282" s="3632" t="s">
        <v>5075</v>
      </c>
      <c r="R1282" s="3632" t="s">
        <v>5076</v>
      </c>
      <c r="S1282" s="3627" t="s">
        <v>5077</v>
      </c>
      <c r="T1282" s="3627" t="s">
        <v>5078</v>
      </c>
      <c r="U1282" s="3627" t="s">
        <v>5079</v>
      </c>
      <c r="V1282" s="3627" t="s">
        <v>5080</v>
      </c>
      <c r="W1282" s="3627" t="s">
        <v>5081</v>
      </c>
      <c r="X1282" s="3627" t="s">
        <v>5082</v>
      </c>
      <c r="Y1282" s="3627" t="s">
        <v>5083</v>
      </c>
      <c r="Z1282" s="3627" t="s">
        <v>5084</v>
      </c>
      <c r="AA1282" s="3627" t="s">
        <v>5085</v>
      </c>
      <c r="AB1282" s="3631" t="s">
        <v>5086</v>
      </c>
      <c r="AC1282" s="3631" t="s">
        <v>5087</v>
      </c>
      <c r="AD1282" s="3627" t="s">
        <v>5088</v>
      </c>
      <c r="AE1282" s="3627" t="s">
        <v>5089</v>
      </c>
      <c r="AF1282" s="3627" t="s">
        <v>5090</v>
      </c>
      <c r="AG1282" s="3627" t="s">
        <v>5091</v>
      </c>
      <c r="AH1282" s="3627" t="s">
        <v>1162</v>
      </c>
      <c r="AI1282" s="3627" t="s">
        <v>5049</v>
      </c>
      <c r="AJ1282" s="3627" t="s">
        <v>5050</v>
      </c>
      <c r="AK1282" s="2581"/>
    </row>
    <row r="1283" spans="2:37" s="2412" customFormat="1" ht="32.25" customHeight="1" thickBot="1" x14ac:dyDescent="0.25">
      <c r="B1283" s="3628"/>
      <c r="C1283" s="3628"/>
      <c r="D1283" s="3628"/>
      <c r="E1283" s="3628"/>
      <c r="F1283" s="3628"/>
      <c r="G1283" s="3628"/>
      <c r="H1283" s="3628"/>
      <c r="I1283" s="3632"/>
      <c r="J1283" s="3632"/>
      <c r="K1283" s="3632"/>
      <c r="L1283" s="3632"/>
      <c r="M1283" s="2689" t="s">
        <v>5092</v>
      </c>
      <c r="N1283" s="2688" t="s">
        <v>2809</v>
      </c>
      <c r="O1283" s="3632"/>
      <c r="P1283" s="3632"/>
      <c r="Q1283" s="3632"/>
      <c r="R1283" s="3632"/>
      <c r="S1283" s="3628"/>
      <c r="T1283" s="3628"/>
      <c r="U1283" s="3628"/>
      <c r="V1283" s="3628"/>
      <c r="W1283" s="3628"/>
      <c r="X1283" s="3628"/>
      <c r="Y1283" s="3628"/>
      <c r="Z1283" s="3628"/>
      <c r="AA1283" s="3628"/>
      <c r="AB1283" s="3632"/>
      <c r="AC1283" s="3632"/>
      <c r="AD1283" s="3628"/>
      <c r="AE1283" s="3628"/>
      <c r="AF1283" s="3628"/>
      <c r="AG1283" s="3628"/>
      <c r="AH1283" s="3628"/>
      <c r="AI1283" s="3628"/>
      <c r="AJ1283" s="3628"/>
      <c r="AK1283" s="2581"/>
    </row>
    <row r="1284" spans="2:37" s="2412" customFormat="1" ht="15" customHeight="1" x14ac:dyDescent="0.2">
      <c r="B1284" s="3733" t="s">
        <v>5511</v>
      </c>
      <c r="C1284" s="3734"/>
      <c r="D1284" s="2745" t="s">
        <v>5512</v>
      </c>
      <c r="E1284" s="2885">
        <v>0.89</v>
      </c>
      <c r="F1284" s="2727"/>
      <c r="G1284" s="2681"/>
      <c r="H1284" s="2728"/>
      <c r="I1284" s="2728"/>
      <c r="J1284" s="2728"/>
      <c r="K1284" s="2681"/>
      <c r="L1284" s="2681"/>
      <c r="M1284" s="2729"/>
      <c r="N1284" s="2730"/>
      <c r="O1284" s="2681"/>
      <c r="P1284" s="2681"/>
      <c r="Q1284" s="2681"/>
      <c r="R1284" s="2681"/>
      <c r="S1284" s="2885">
        <v>0.89</v>
      </c>
      <c r="T1284" s="2681"/>
      <c r="U1284" s="2731"/>
      <c r="V1284" s="2781">
        <v>30</v>
      </c>
      <c r="W1284" s="2697"/>
      <c r="X1284" s="2687">
        <v>0.06</v>
      </c>
      <c r="Y1284" s="2731"/>
      <c r="Z1284" s="2697">
        <f>+S1284/V1284</f>
        <v>2.9666666666666668E-2</v>
      </c>
      <c r="AA1284" s="2731"/>
      <c r="AB1284" s="2681"/>
      <c r="AC1284" s="2687">
        <v>0.06</v>
      </c>
      <c r="AD1284" s="2727"/>
      <c r="AE1284" s="2750"/>
      <c r="AF1284" s="2784"/>
      <c r="AG1284" s="2784"/>
      <c r="AH1284" s="2725"/>
      <c r="AI1284" s="2725"/>
      <c r="AJ1284" s="2711"/>
      <c r="AK1284" s="2581"/>
    </row>
    <row r="1285" spans="2:37" s="2412" customFormat="1" ht="15" customHeight="1" x14ac:dyDescent="0.2">
      <c r="B1285" s="3733" t="s">
        <v>5513</v>
      </c>
      <c r="C1285" s="3734"/>
      <c r="D1285" s="2659" t="s">
        <v>5514</v>
      </c>
      <c r="E1285" s="2886">
        <v>1.79</v>
      </c>
      <c r="F1285" s="2701"/>
      <c r="G1285" s="2680"/>
      <c r="H1285" s="2790"/>
      <c r="I1285" s="2790"/>
      <c r="J1285" s="2790"/>
      <c r="K1285" s="2680"/>
      <c r="L1285" s="2680"/>
      <c r="M1285" s="2700"/>
      <c r="N1285" s="2791"/>
      <c r="O1285" s="2680"/>
      <c r="P1285" s="2680"/>
      <c r="Q1285" s="2680"/>
      <c r="R1285" s="2680"/>
      <c r="S1285" s="2886">
        <v>1.79</v>
      </c>
      <c r="T1285" s="2680"/>
      <c r="U1285" s="2792"/>
      <c r="V1285" s="2882">
        <v>60</v>
      </c>
      <c r="W1285" s="2566"/>
      <c r="X1285" s="2868">
        <v>0.06</v>
      </c>
      <c r="Y1285" s="2792"/>
      <c r="Z1285" s="2566">
        <f>+S1285/V1285</f>
        <v>2.9833333333333333E-2</v>
      </c>
      <c r="AA1285" s="2792"/>
      <c r="AB1285" s="2680"/>
      <c r="AC1285" s="2868">
        <v>0.06</v>
      </c>
      <c r="AD1285" s="2701"/>
      <c r="AE1285" s="2751"/>
      <c r="AF1285" s="2785"/>
      <c r="AG1285" s="2785"/>
      <c r="AH1285" s="2726"/>
      <c r="AI1285" s="2726"/>
      <c r="AJ1285" s="2716"/>
      <c r="AK1285" s="2581"/>
    </row>
    <row r="1286" spans="2:37" s="2412" customFormat="1" ht="15" customHeight="1" x14ac:dyDescent="0.2">
      <c r="B1286" s="3733" t="s">
        <v>5515</v>
      </c>
      <c r="C1286" s="3734"/>
      <c r="D1286" s="2659" t="s">
        <v>5516</v>
      </c>
      <c r="E1286" s="2886">
        <v>2.23</v>
      </c>
      <c r="F1286" s="2701"/>
      <c r="G1286" s="2680"/>
      <c r="H1286" s="2790"/>
      <c r="I1286" s="2790"/>
      <c r="J1286" s="2790"/>
      <c r="K1286" s="2680"/>
      <c r="L1286" s="2680"/>
      <c r="M1286" s="2700"/>
      <c r="N1286" s="2791"/>
      <c r="O1286" s="2680"/>
      <c r="P1286" s="2680"/>
      <c r="Q1286" s="2680"/>
      <c r="R1286" s="2680"/>
      <c r="S1286" s="2886">
        <v>2.23</v>
      </c>
      <c r="T1286" s="2680"/>
      <c r="U1286" s="2792"/>
      <c r="V1286" s="2882">
        <v>90</v>
      </c>
      <c r="W1286" s="2566"/>
      <c r="X1286" s="2868">
        <v>0.06</v>
      </c>
      <c r="Y1286" s="2792"/>
      <c r="Z1286" s="2566">
        <f t="shared" ref="Z1286:Z1288" si="9">+S1286/V1286</f>
        <v>2.4777777777777777E-2</v>
      </c>
      <c r="AA1286" s="2792"/>
      <c r="AB1286" s="2680"/>
      <c r="AC1286" s="2868">
        <v>0.06</v>
      </c>
      <c r="AD1286" s="2701"/>
      <c r="AE1286" s="2751"/>
      <c r="AF1286" s="2785"/>
      <c r="AG1286" s="2785"/>
      <c r="AH1286" s="2726"/>
      <c r="AI1286" s="2726"/>
      <c r="AJ1286" s="2716"/>
      <c r="AK1286" s="2581"/>
    </row>
    <row r="1287" spans="2:37" s="2412" customFormat="1" ht="15" customHeight="1" x14ac:dyDescent="0.2">
      <c r="B1287" s="3733" t="s">
        <v>5517</v>
      </c>
      <c r="C1287" s="3734"/>
      <c r="D1287" s="2659" t="s">
        <v>5518</v>
      </c>
      <c r="E1287" s="2886">
        <v>4.46</v>
      </c>
      <c r="F1287" s="2701"/>
      <c r="G1287" s="2680"/>
      <c r="H1287" s="2790"/>
      <c r="I1287" s="2790"/>
      <c r="J1287" s="2790"/>
      <c r="K1287" s="2680"/>
      <c r="L1287" s="2680"/>
      <c r="M1287" s="2700"/>
      <c r="N1287" s="2791"/>
      <c r="O1287" s="2680"/>
      <c r="P1287" s="2680"/>
      <c r="Q1287" s="2680"/>
      <c r="R1287" s="2680"/>
      <c r="S1287" s="2886">
        <v>4.46</v>
      </c>
      <c r="T1287" s="2680"/>
      <c r="U1287" s="2792"/>
      <c r="V1287" s="2882">
        <v>300</v>
      </c>
      <c r="W1287" s="2566"/>
      <c r="X1287" s="2868">
        <v>0.06</v>
      </c>
      <c r="Y1287" s="2792"/>
      <c r="Z1287" s="2566">
        <f t="shared" si="9"/>
        <v>1.4866666666666667E-2</v>
      </c>
      <c r="AA1287" s="2792"/>
      <c r="AB1287" s="2680"/>
      <c r="AC1287" s="2868">
        <v>0.06</v>
      </c>
      <c r="AD1287" s="2701"/>
      <c r="AE1287" s="2751"/>
      <c r="AF1287" s="2785"/>
      <c r="AG1287" s="2785"/>
      <c r="AH1287" s="2726"/>
      <c r="AI1287" s="2726"/>
      <c r="AJ1287" s="2716"/>
      <c r="AK1287" s="2581"/>
    </row>
    <row r="1288" spans="2:37" s="2412" customFormat="1" ht="15" customHeight="1" x14ac:dyDescent="0.2">
      <c r="B1288" s="3733" t="s">
        <v>5519</v>
      </c>
      <c r="C1288" s="3734"/>
      <c r="D1288" s="2659" t="s">
        <v>5520</v>
      </c>
      <c r="E1288" s="2886">
        <v>8.93</v>
      </c>
      <c r="F1288" s="2701"/>
      <c r="G1288" s="2680"/>
      <c r="H1288" s="2790"/>
      <c r="I1288" s="2790"/>
      <c r="J1288" s="2790"/>
      <c r="K1288" s="2680"/>
      <c r="L1288" s="2680"/>
      <c r="M1288" s="2700"/>
      <c r="N1288" s="2791"/>
      <c r="O1288" s="2680"/>
      <c r="P1288" s="2680"/>
      <c r="Q1288" s="2680"/>
      <c r="R1288" s="2680"/>
      <c r="S1288" s="2886">
        <v>8.93</v>
      </c>
      <c r="T1288" s="2680"/>
      <c r="U1288" s="2792"/>
      <c r="V1288" s="2882">
        <v>1000</v>
      </c>
      <c r="W1288" s="2566"/>
      <c r="X1288" s="2868">
        <v>0.06</v>
      </c>
      <c r="Y1288" s="2792"/>
      <c r="Z1288" s="2566">
        <f t="shared" si="9"/>
        <v>8.9300000000000004E-3</v>
      </c>
      <c r="AA1288" s="2792"/>
      <c r="AB1288" s="2680"/>
      <c r="AC1288" s="2868">
        <v>0.06</v>
      </c>
      <c r="AD1288" s="2701"/>
      <c r="AE1288" s="2751"/>
      <c r="AF1288" s="2785"/>
      <c r="AG1288" s="2785"/>
      <c r="AH1288" s="2726"/>
      <c r="AI1288" s="2726"/>
      <c r="AJ1288" s="2716"/>
      <c r="AK1288" s="2581"/>
    </row>
    <row r="1289" spans="2:37" s="2412" customFormat="1" ht="15" customHeight="1" x14ac:dyDescent="0.2">
      <c r="B1289" s="2582"/>
      <c r="C1289" s="2575"/>
      <c r="D1289" s="2575"/>
      <c r="E1289" s="2575"/>
      <c r="F1289" s="2575"/>
      <c r="G1289" s="2575"/>
      <c r="H1289" s="2575"/>
      <c r="I1289" s="2576"/>
      <c r="J1289" s="2576"/>
      <c r="K1289" s="2576"/>
      <c r="L1289" s="2576"/>
      <c r="M1289" s="2575"/>
      <c r="N1289" s="2576"/>
      <c r="O1289" s="2576"/>
      <c r="P1289" s="2576"/>
      <c r="Q1289" s="2576"/>
      <c r="R1289" s="2576"/>
      <c r="S1289" s="2575"/>
      <c r="T1289" s="2574"/>
      <c r="U1289" s="2574"/>
      <c r="V1289" s="2574"/>
      <c r="W1289" s="2574"/>
      <c r="X1289" s="2574"/>
      <c r="Y1289" s="2574"/>
      <c r="Z1289" s="2574"/>
      <c r="AA1289" s="2574"/>
      <c r="AB1289" s="2574"/>
      <c r="AC1289" s="2574"/>
      <c r="AD1289" s="2574"/>
      <c r="AE1289" s="2574"/>
      <c r="AF1289" s="2574"/>
      <c r="AG1289" s="2574"/>
      <c r="AH1289" s="2574"/>
      <c r="AI1289" s="2574"/>
      <c r="AJ1289" s="2574"/>
      <c r="AK1289" s="2581"/>
    </row>
    <row r="1290" spans="2:37" s="2412" customFormat="1" ht="15" customHeight="1" x14ac:dyDescent="0.2">
      <c r="B1290" s="3641" t="s">
        <v>5051</v>
      </c>
      <c r="C1290" s="3642"/>
      <c r="D1290" s="3640" t="s">
        <v>5521</v>
      </c>
      <c r="E1290" s="3640"/>
      <c r="F1290" s="3640"/>
      <c r="G1290" s="3640"/>
      <c r="H1290" s="2578"/>
      <c r="I1290" s="2578"/>
      <c r="J1290" s="2578"/>
      <c r="K1290" s="2578"/>
      <c r="L1290" s="2578"/>
      <c r="M1290" s="2578"/>
      <c r="N1290" s="2578"/>
      <c r="O1290" s="2578"/>
      <c r="P1290" s="2578"/>
      <c r="Q1290" s="2578"/>
      <c r="R1290" s="2578"/>
      <c r="S1290" s="2578"/>
      <c r="T1290" s="2574"/>
      <c r="U1290" s="2574"/>
      <c r="V1290" s="2574"/>
      <c r="W1290" s="2574"/>
      <c r="X1290" s="2574"/>
      <c r="Y1290" s="2574"/>
      <c r="Z1290" s="2574"/>
      <c r="AA1290" s="2574"/>
      <c r="AB1290" s="2574"/>
      <c r="AC1290" s="2574"/>
      <c r="AD1290" s="2574"/>
      <c r="AE1290" s="2574"/>
      <c r="AF1290" s="2574"/>
      <c r="AG1290" s="2574"/>
      <c r="AH1290" s="2574"/>
      <c r="AI1290" s="2574"/>
      <c r="AJ1290" s="2574"/>
      <c r="AK1290" s="2581"/>
    </row>
    <row r="1291" spans="2:37" s="2412" customFormat="1" ht="15" customHeight="1" x14ac:dyDescent="0.2">
      <c r="B1291" s="3641" t="s">
        <v>5052</v>
      </c>
      <c r="C1291" s="3642"/>
      <c r="D1291" s="3770" t="s">
        <v>5219</v>
      </c>
      <c r="E1291" s="3770"/>
      <c r="F1291" s="3770"/>
      <c r="G1291" s="3770"/>
      <c r="H1291" s="2578"/>
      <c r="I1291" s="2578"/>
      <c r="J1291" s="2578"/>
      <c r="K1291" s="2578"/>
      <c r="L1291" s="2578"/>
      <c r="M1291" s="2578"/>
      <c r="N1291" s="2578"/>
      <c r="O1291" s="2578"/>
      <c r="P1291" s="2578"/>
      <c r="Q1291" s="2578"/>
      <c r="R1291" s="2578"/>
      <c r="S1291" s="2578"/>
      <c r="T1291" s="2574"/>
      <c r="U1291" s="2574"/>
      <c r="V1291" s="2574"/>
      <c r="W1291" s="2574"/>
      <c r="X1291" s="2574"/>
      <c r="Y1291" s="2574"/>
      <c r="Z1291" s="2574"/>
      <c r="AA1291" s="2574"/>
      <c r="AB1291" s="2574"/>
      <c r="AC1291" s="2574"/>
      <c r="AD1291" s="2574"/>
      <c r="AE1291" s="2574"/>
      <c r="AF1291" s="2574"/>
      <c r="AG1291" s="2574"/>
      <c r="AH1291" s="2574"/>
      <c r="AI1291" s="2574"/>
      <c r="AJ1291" s="2574"/>
      <c r="AK1291" s="2581"/>
    </row>
    <row r="1292" spans="2:37" s="2412" customFormat="1" ht="15" customHeight="1" thickBot="1" x14ac:dyDescent="0.25">
      <c r="B1292" s="3645"/>
      <c r="C1292" s="3646"/>
      <c r="D1292" s="3647"/>
      <c r="E1292" s="3647"/>
      <c r="F1292" s="3647"/>
      <c r="G1292" s="3647"/>
      <c r="H1292" s="2583"/>
      <c r="I1292" s="2583"/>
      <c r="J1292" s="2583"/>
      <c r="K1292" s="2583"/>
      <c r="L1292" s="2583"/>
      <c r="M1292" s="2583"/>
      <c r="N1292" s="2583"/>
      <c r="O1292" s="2583"/>
      <c r="P1292" s="2583"/>
      <c r="Q1292" s="2583"/>
      <c r="R1292" s="2583"/>
      <c r="S1292" s="2583"/>
      <c r="T1292" s="2584"/>
      <c r="U1292" s="2584"/>
      <c r="V1292" s="2584"/>
      <c r="W1292" s="2584"/>
      <c r="X1292" s="2584"/>
      <c r="Y1292" s="2584"/>
      <c r="Z1292" s="2584"/>
      <c r="AA1292" s="2584"/>
      <c r="AB1292" s="2584"/>
      <c r="AC1292" s="2584"/>
      <c r="AD1292" s="2584"/>
      <c r="AE1292" s="2584"/>
      <c r="AF1292" s="2584"/>
      <c r="AG1292" s="2584"/>
      <c r="AH1292" s="2584"/>
      <c r="AI1292" s="2584"/>
      <c r="AJ1292" s="2584"/>
      <c r="AK1292" s="2586"/>
    </row>
    <row r="1293" spans="2:37" s="2412" customFormat="1" ht="15" customHeight="1" x14ac:dyDescent="0.2">
      <c r="B1293" s="2695" t="str">
        <f>+B1273</f>
        <v>.</v>
      </c>
    </row>
    <row r="1294" spans="2:37" s="360" customFormat="1" ht="15" customHeight="1" x14ac:dyDescent="0.3">
      <c r="C1294" s="2400"/>
      <c r="D1294" s="2400"/>
      <c r="E1294" s="2400"/>
      <c r="F1294" s="534"/>
      <c r="G1294" s="534"/>
      <c r="H1294" s="534"/>
      <c r="I1294" s="2401"/>
      <c r="J1294" s="2401"/>
      <c r="K1294" s="2401"/>
      <c r="L1294" s="2401"/>
      <c r="M1294" s="2401"/>
      <c r="N1294" s="2401"/>
      <c r="O1294" s="2401"/>
      <c r="P1294" s="2401"/>
    </row>
    <row r="1295" spans="2:37" s="360" customFormat="1" ht="15" customHeight="1" thickBot="1" x14ac:dyDescent="0.35">
      <c r="C1295" s="534"/>
      <c r="D1295" s="534"/>
      <c r="E1295" s="534"/>
      <c r="F1295" s="534"/>
      <c r="G1295" s="534"/>
      <c r="H1295" s="534"/>
      <c r="I1295" s="2334"/>
      <c r="J1295" s="2334"/>
      <c r="K1295" s="2334"/>
      <c r="L1295" s="2334"/>
      <c r="M1295" s="2334"/>
      <c r="N1295" s="2334"/>
      <c r="O1295" s="2334"/>
      <c r="P1295" s="2334"/>
    </row>
    <row r="1296" spans="2:37" s="360" customFormat="1" ht="25.5" customHeight="1" thickTop="1" thickBot="1" x14ac:dyDescent="0.35">
      <c r="C1296" s="4638" t="s">
        <v>4942</v>
      </c>
      <c r="D1296" s="4639"/>
      <c r="E1296" s="4639"/>
      <c r="F1296" s="4639"/>
      <c r="G1296" s="4640"/>
      <c r="H1296" s="534"/>
      <c r="I1296" s="2334"/>
      <c r="J1296" s="2334"/>
      <c r="K1296" s="2334"/>
      <c r="L1296" s="2334"/>
      <c r="M1296" s="2334"/>
      <c r="N1296" s="2334"/>
      <c r="O1296" s="2334"/>
      <c r="P1296" s="2334"/>
    </row>
    <row r="1297" spans="3:16" s="360" customFormat="1" ht="15" customHeight="1" thickBot="1" x14ac:dyDescent="0.35">
      <c r="C1297" s="2353"/>
      <c r="D1297" s="2354" t="s">
        <v>4943</v>
      </c>
      <c r="E1297" s="2354" t="s">
        <v>4944</v>
      </c>
      <c r="F1297" s="2355" t="s">
        <v>4945</v>
      </c>
      <c r="G1297" s="4616"/>
      <c r="H1297" s="534"/>
      <c r="I1297" s="2334"/>
      <c r="J1297" s="2334"/>
      <c r="K1297" s="2334"/>
      <c r="L1297" s="2334"/>
      <c r="M1297" s="2334"/>
      <c r="N1297" s="2334"/>
      <c r="O1297" s="2334"/>
      <c r="P1297" s="2334"/>
    </row>
    <row r="1298" spans="3:16" s="360" customFormat="1" ht="15" customHeight="1" thickBot="1" x14ac:dyDescent="0.35">
      <c r="C1298" s="2356" t="s">
        <v>4946</v>
      </c>
      <c r="D1298" s="4618" t="s">
        <v>2007</v>
      </c>
      <c r="E1298" s="4619"/>
      <c r="F1298" s="4620"/>
      <c r="G1298" s="4617"/>
      <c r="H1298" s="534"/>
      <c r="I1298" s="2334"/>
      <c r="J1298" s="2334"/>
      <c r="K1298" s="2334"/>
      <c r="L1298" s="2334"/>
      <c r="M1298" s="2334"/>
      <c r="N1298" s="2334"/>
      <c r="O1298" s="2334"/>
      <c r="P1298" s="2334"/>
    </row>
    <row r="1299" spans="3:16" s="360" customFormat="1" ht="15" customHeight="1" x14ac:dyDescent="0.3">
      <c r="C1299" s="2357">
        <v>5</v>
      </c>
      <c r="D1299" s="2358">
        <v>10</v>
      </c>
      <c r="E1299" s="2358">
        <v>3</v>
      </c>
      <c r="F1299" s="2359">
        <v>1</v>
      </c>
      <c r="G1299" s="4621" t="s">
        <v>4947</v>
      </c>
      <c r="H1299" s="534"/>
      <c r="I1299" s="2334"/>
      <c r="J1299" s="2334"/>
      <c r="K1299" s="2334"/>
      <c r="L1299" s="2334"/>
      <c r="M1299" s="2334"/>
      <c r="N1299" s="2334"/>
      <c r="O1299" s="2334"/>
      <c r="P1299" s="2334"/>
    </row>
    <row r="1300" spans="3:16" s="360" customFormat="1" ht="15" customHeight="1" x14ac:dyDescent="0.3">
      <c r="C1300" s="2360">
        <v>15</v>
      </c>
      <c r="D1300" s="2307">
        <v>30</v>
      </c>
      <c r="E1300" s="2307">
        <v>10</v>
      </c>
      <c r="F1300" s="2361">
        <v>3</v>
      </c>
      <c r="G1300" s="4622"/>
      <c r="H1300" s="534"/>
      <c r="I1300" s="2334"/>
      <c r="J1300" s="2334"/>
      <c r="K1300" s="2334"/>
      <c r="L1300" s="2334"/>
      <c r="M1300" s="2334"/>
      <c r="N1300" s="2334"/>
      <c r="O1300" s="2334"/>
      <c r="P1300" s="2334"/>
    </row>
    <row r="1301" spans="3:16" s="360" customFormat="1" ht="15" customHeight="1" x14ac:dyDescent="0.3">
      <c r="C1301" s="2360">
        <v>30</v>
      </c>
      <c r="D1301" s="2307">
        <v>100</v>
      </c>
      <c r="E1301" s="2307">
        <v>20</v>
      </c>
      <c r="F1301" s="2361">
        <v>6</v>
      </c>
      <c r="G1301" s="4622"/>
      <c r="H1301" s="534"/>
      <c r="I1301" s="2334"/>
      <c r="J1301" s="2334"/>
      <c r="K1301" s="2334"/>
      <c r="L1301" s="2334"/>
      <c r="M1301" s="2334"/>
      <c r="N1301" s="2334"/>
      <c r="O1301" s="2334"/>
      <c r="P1301" s="2334"/>
    </row>
    <row r="1302" spans="3:16" s="360" customFormat="1" ht="15" customHeight="1" thickBot="1" x14ac:dyDescent="0.35">
      <c r="C1302" s="2362">
        <v>50</v>
      </c>
      <c r="D1302" s="2363">
        <v>200</v>
      </c>
      <c r="E1302" s="2363">
        <v>40</v>
      </c>
      <c r="F1302" s="2364">
        <v>10</v>
      </c>
      <c r="G1302" s="4623"/>
      <c r="H1302" s="534"/>
      <c r="I1302" s="2334"/>
      <c r="J1302" s="2334"/>
      <c r="K1302" s="2334"/>
      <c r="L1302" s="2334"/>
      <c r="M1302" s="2334"/>
      <c r="N1302" s="2334"/>
      <c r="O1302" s="2334"/>
      <c r="P1302" s="2334"/>
    </row>
    <row r="1303" spans="3:16" s="360" customFormat="1" ht="24" customHeight="1" x14ac:dyDescent="0.3">
      <c r="C1303" s="2365">
        <v>100</v>
      </c>
      <c r="D1303" s="2358">
        <v>500</v>
      </c>
      <c r="E1303" s="2358">
        <v>100</v>
      </c>
      <c r="F1303" s="2359">
        <v>20</v>
      </c>
      <c r="G1303" s="4624" t="s">
        <v>4948</v>
      </c>
      <c r="H1303" s="534"/>
      <c r="I1303" s="2334"/>
      <c r="J1303" s="2334"/>
      <c r="K1303" s="2334"/>
      <c r="L1303" s="2334"/>
      <c r="M1303" s="2334"/>
      <c r="N1303" s="2334"/>
      <c r="O1303" s="2334"/>
      <c r="P1303" s="2334"/>
    </row>
    <row r="1304" spans="3:16" s="360" customFormat="1" ht="15" customHeight="1" thickBot="1" x14ac:dyDescent="0.35">
      <c r="C1304" s="2362">
        <v>200</v>
      </c>
      <c r="D1304" s="2363">
        <v>1000</v>
      </c>
      <c r="E1304" s="2363">
        <v>200</v>
      </c>
      <c r="F1304" s="2364">
        <v>40</v>
      </c>
      <c r="G1304" s="4625"/>
      <c r="H1304" s="534"/>
      <c r="I1304" s="2334"/>
      <c r="J1304" s="2334"/>
      <c r="K1304" s="2334"/>
      <c r="L1304" s="2334"/>
      <c r="M1304" s="2334"/>
      <c r="N1304" s="2334"/>
      <c r="O1304" s="2334"/>
      <c r="P1304" s="2334"/>
    </row>
    <row r="1305" spans="3:16" s="360" customFormat="1" ht="15" customHeight="1" thickBot="1" x14ac:dyDescent="0.35">
      <c r="C1305" s="2366" t="s">
        <v>4949</v>
      </c>
      <c r="D1305" s="2367">
        <v>1.5</v>
      </c>
      <c r="E1305" s="2367">
        <v>2</v>
      </c>
      <c r="F1305" s="2368">
        <v>6</v>
      </c>
      <c r="G1305" s="2369"/>
      <c r="H1305" s="534"/>
      <c r="I1305" s="2334"/>
      <c r="J1305" s="2334"/>
      <c r="K1305" s="2334"/>
      <c r="L1305" s="2334"/>
      <c r="M1305" s="2334"/>
      <c r="N1305" s="2334"/>
      <c r="O1305" s="2334"/>
      <c r="P1305" s="2334"/>
    </row>
    <row r="1306" spans="3:16" s="360" customFormat="1" ht="15" customHeight="1" x14ac:dyDescent="0.3">
      <c r="C1306" s="4626" t="s">
        <v>4950</v>
      </c>
      <c r="D1306" s="4627"/>
      <c r="E1306" s="4627"/>
      <c r="F1306" s="4627"/>
      <c r="G1306" s="4628"/>
      <c r="H1306" s="534"/>
      <c r="I1306" s="2334"/>
      <c r="J1306" s="2334"/>
      <c r="K1306" s="2334"/>
      <c r="L1306" s="2334"/>
      <c r="M1306" s="2334"/>
      <c r="N1306" s="2334"/>
      <c r="O1306" s="2334"/>
      <c r="P1306" s="2334"/>
    </row>
    <row r="1307" spans="3:16" s="360" customFormat="1" ht="15" customHeight="1" x14ac:dyDescent="0.3">
      <c r="C1307" s="4633" t="s">
        <v>4951</v>
      </c>
      <c r="D1307" s="4634"/>
      <c r="E1307" s="4634"/>
      <c r="F1307" s="4634"/>
      <c r="G1307" s="4635"/>
      <c r="H1307" s="534"/>
      <c r="I1307" s="2334"/>
      <c r="J1307" s="2334"/>
      <c r="K1307" s="2334"/>
      <c r="L1307" s="2334"/>
      <c r="M1307" s="2334"/>
      <c r="N1307" s="2334"/>
      <c r="O1307" s="2334"/>
      <c r="P1307" s="2334"/>
    </row>
    <row r="1308" spans="3:16" s="360" customFormat="1" ht="15" customHeight="1" x14ac:dyDescent="0.3">
      <c r="C1308" s="4633" t="s">
        <v>4952</v>
      </c>
      <c r="D1308" s="4634"/>
      <c r="E1308" s="4634"/>
      <c r="F1308" s="4634"/>
      <c r="G1308" s="4635"/>
      <c r="H1308" s="534"/>
      <c r="I1308" s="2334"/>
      <c r="J1308" s="2334"/>
      <c r="K1308" s="2334"/>
      <c r="L1308" s="2334"/>
      <c r="M1308" s="2334"/>
      <c r="N1308" s="2334"/>
      <c r="O1308" s="2334"/>
      <c r="P1308" s="2334"/>
    </row>
    <row r="1309" spans="3:16" s="360" customFormat="1" ht="15" customHeight="1" x14ac:dyDescent="0.3">
      <c r="C1309" s="4633" t="s">
        <v>4953</v>
      </c>
      <c r="D1309" s="4634"/>
      <c r="E1309" s="4634"/>
      <c r="F1309" s="4634"/>
      <c r="G1309" s="4635"/>
      <c r="H1309" s="534"/>
      <c r="I1309" s="2334"/>
      <c r="J1309" s="2334"/>
      <c r="K1309" s="2334"/>
      <c r="L1309" s="2334"/>
      <c r="M1309" s="2334"/>
      <c r="N1309" s="2334"/>
      <c r="O1309" s="2334"/>
      <c r="P1309" s="2334"/>
    </row>
    <row r="1310" spans="3:16" s="360" customFormat="1" ht="15" customHeight="1" x14ac:dyDescent="0.3">
      <c r="C1310" s="4633" t="s">
        <v>4954</v>
      </c>
      <c r="D1310" s="4634"/>
      <c r="E1310" s="4634"/>
      <c r="F1310" s="4634"/>
      <c r="G1310" s="4635"/>
      <c r="H1310" s="534"/>
      <c r="I1310" s="2334"/>
      <c r="J1310" s="2334"/>
      <c r="K1310" s="2334"/>
      <c r="L1310" s="2334"/>
      <c r="M1310" s="2334"/>
      <c r="N1310" s="2334"/>
      <c r="O1310" s="2334"/>
      <c r="P1310" s="2334"/>
    </row>
    <row r="1311" spans="3:16" s="360" customFormat="1" ht="15" customHeight="1" x14ac:dyDescent="0.3">
      <c r="C1311" s="4633" t="s">
        <v>4955</v>
      </c>
      <c r="D1311" s="4634"/>
      <c r="E1311" s="4634"/>
      <c r="F1311" s="4634"/>
      <c r="G1311" s="4635"/>
      <c r="H1311" s="534"/>
      <c r="I1311" s="2334"/>
      <c r="J1311" s="2334"/>
      <c r="K1311" s="2334"/>
      <c r="L1311" s="2334"/>
      <c r="M1311" s="2334"/>
      <c r="N1311" s="2334"/>
      <c r="O1311" s="2334"/>
      <c r="P1311" s="2334"/>
    </row>
    <row r="1312" spans="3:16" s="360" customFormat="1" ht="15" customHeight="1" thickBot="1" x14ac:dyDescent="0.35">
      <c r="C1312" s="4641" t="s">
        <v>4956</v>
      </c>
      <c r="D1312" s="4642"/>
      <c r="E1312" s="4642"/>
      <c r="F1312" s="4642"/>
      <c r="G1312" s="4643"/>
      <c r="H1312" s="534"/>
      <c r="I1312" s="2334"/>
      <c r="J1312" s="2334"/>
      <c r="K1312" s="2334"/>
      <c r="L1312" s="2334"/>
      <c r="M1312" s="2334"/>
      <c r="N1312" s="2334"/>
      <c r="O1312" s="2334"/>
      <c r="P1312" s="2334"/>
    </row>
    <row r="1313" spans="3:16" s="360" customFormat="1" ht="15" customHeight="1" thickTop="1" x14ac:dyDescent="0.3">
      <c r="C1313" s="4644" t="str">
        <f>+B1293</f>
        <v>.</v>
      </c>
      <c r="D1313" s="4644"/>
      <c r="E1313" s="534"/>
      <c r="F1313" s="534"/>
      <c r="G1313" s="534"/>
      <c r="H1313" s="534"/>
      <c r="I1313" s="2334"/>
      <c r="J1313" s="2334"/>
      <c r="K1313" s="2334"/>
      <c r="L1313" s="2334"/>
      <c r="M1313" s="2334"/>
      <c r="N1313" s="2334"/>
      <c r="O1313" s="2334"/>
      <c r="P1313" s="2334"/>
    </row>
    <row r="1314" spans="3:16" s="360" customFormat="1" ht="15" customHeight="1" thickBot="1" x14ac:dyDescent="0.35">
      <c r="C1314" s="2240"/>
      <c r="D1314" s="2240"/>
      <c r="E1314" s="534"/>
      <c r="F1314" s="534"/>
      <c r="G1314" s="534"/>
      <c r="H1314" s="534"/>
      <c r="I1314" s="2243"/>
      <c r="J1314" s="2243"/>
      <c r="K1314" s="2243"/>
      <c r="L1314" s="2243"/>
      <c r="M1314" s="2243"/>
      <c r="N1314" s="2243"/>
      <c r="O1314" s="2243"/>
      <c r="P1314" s="2243"/>
    </row>
    <row r="1315" spans="3:16" s="360" customFormat="1" ht="15" customHeight="1" thickTop="1" x14ac:dyDescent="0.2">
      <c r="C1315" s="4663" t="s">
        <v>4836</v>
      </c>
      <c r="D1315" s="4664"/>
      <c r="E1315" s="4664"/>
      <c r="F1315" s="4664"/>
      <c r="G1315" s="4664"/>
      <c r="H1315" s="4664"/>
      <c r="I1315" s="4664"/>
      <c r="J1315" s="4665"/>
      <c r="K1315" s="2243"/>
      <c r="L1315" s="2243"/>
      <c r="M1315" s="2243"/>
      <c r="N1315" s="2243"/>
      <c r="O1315" s="2243"/>
      <c r="P1315" s="2243"/>
    </row>
    <row r="1316" spans="3:16" s="360" customFormat="1" ht="15" customHeight="1" x14ac:dyDescent="0.2">
      <c r="C1316" s="4666" t="s">
        <v>1226</v>
      </c>
      <c r="D1316" s="4667" t="s">
        <v>448</v>
      </c>
      <c r="E1316" s="4668" t="s">
        <v>4837</v>
      </c>
      <c r="F1316" s="4668"/>
      <c r="G1316" s="4668"/>
      <c r="H1316" s="4668" t="s">
        <v>4838</v>
      </c>
      <c r="I1316" s="4668"/>
      <c r="J1316" s="4669"/>
      <c r="K1316" s="2243"/>
      <c r="L1316" s="2243"/>
      <c r="M1316" s="2243"/>
      <c r="N1316" s="2243"/>
      <c r="O1316" s="2243"/>
      <c r="P1316" s="2243"/>
    </row>
    <row r="1317" spans="3:16" s="360" customFormat="1" ht="24.75" customHeight="1" x14ac:dyDescent="0.2">
      <c r="C1317" s="4666"/>
      <c r="D1317" s="4667"/>
      <c r="E1317" s="2308" t="s">
        <v>4839</v>
      </c>
      <c r="F1317" s="2308" t="s">
        <v>4840</v>
      </c>
      <c r="G1317" s="2308" t="s">
        <v>4841</v>
      </c>
      <c r="H1317" s="2308" t="s">
        <v>4839</v>
      </c>
      <c r="I1317" s="2308" t="s">
        <v>4840</v>
      </c>
      <c r="J1317" s="2309" t="s">
        <v>4841</v>
      </c>
      <c r="K1317" s="2243"/>
      <c r="L1317" s="2243"/>
      <c r="M1317" s="2243"/>
      <c r="N1317" s="2243"/>
      <c r="O1317" s="2243"/>
      <c r="P1317" s="2243"/>
    </row>
    <row r="1318" spans="3:16" s="360" customFormat="1" ht="30" customHeight="1" x14ac:dyDescent="0.2">
      <c r="C1318" s="2310" t="s">
        <v>165</v>
      </c>
      <c r="D1318" s="2311" t="s">
        <v>4842</v>
      </c>
      <c r="E1318" s="2312">
        <v>0.1</v>
      </c>
      <c r="F1318" s="2312">
        <v>0.1</v>
      </c>
      <c r="G1318" s="2312">
        <v>0.1</v>
      </c>
      <c r="H1318" s="2313">
        <v>0.15</v>
      </c>
      <c r="I1318" s="2313">
        <v>0.15</v>
      </c>
      <c r="J1318" s="2314">
        <v>0.15</v>
      </c>
      <c r="K1318" s="2243"/>
      <c r="L1318" s="2243"/>
      <c r="M1318" s="2243"/>
      <c r="N1318" s="2243"/>
      <c r="O1318" s="2243"/>
      <c r="P1318" s="2243"/>
    </row>
    <row r="1319" spans="3:16" s="360" customFormat="1" ht="15" customHeight="1" x14ac:dyDescent="0.2">
      <c r="C1319" s="4670" t="s">
        <v>2930</v>
      </c>
      <c r="D1319" s="4671"/>
      <c r="E1319" s="4671"/>
      <c r="F1319" s="4671"/>
      <c r="G1319" s="4671"/>
      <c r="H1319" s="4671"/>
      <c r="I1319" s="4671"/>
      <c r="J1319" s="4672"/>
      <c r="K1319" s="2243"/>
      <c r="L1319" s="2243"/>
      <c r="M1319" s="2243"/>
      <c r="N1319" s="2243"/>
      <c r="O1319" s="2243"/>
      <c r="P1319" s="2243"/>
    </row>
    <row r="1320" spans="3:16" s="360" customFormat="1" ht="15" customHeight="1" x14ac:dyDescent="0.2">
      <c r="C1320" s="4673" t="s">
        <v>4843</v>
      </c>
      <c r="D1320" s="4674"/>
      <c r="E1320" s="4674"/>
      <c r="F1320" s="4674"/>
      <c r="G1320" s="4674"/>
      <c r="H1320" s="4674"/>
      <c r="I1320" s="4674"/>
      <c r="J1320" s="4675"/>
      <c r="K1320" s="2243"/>
      <c r="L1320" s="2243"/>
      <c r="M1320" s="2243"/>
      <c r="N1320" s="2243"/>
      <c r="O1320" s="2243"/>
      <c r="P1320" s="2243"/>
    </row>
    <row r="1321" spans="3:16" s="360" customFormat="1" ht="15" customHeight="1" x14ac:dyDescent="0.2">
      <c r="C1321" s="4645" t="s">
        <v>4844</v>
      </c>
      <c r="D1321" s="4646"/>
      <c r="E1321" s="4646"/>
      <c r="F1321" s="4646"/>
      <c r="G1321" s="4646"/>
      <c r="H1321" s="4646"/>
      <c r="I1321" s="4646"/>
      <c r="J1321" s="4647"/>
      <c r="K1321" s="2243"/>
      <c r="L1321" s="2243"/>
      <c r="M1321" s="2243"/>
      <c r="N1321" s="2243"/>
      <c r="O1321" s="2243"/>
      <c r="P1321" s="2243"/>
    </row>
    <row r="1322" spans="3:16" s="360" customFormat="1" ht="15" customHeight="1" x14ac:dyDescent="0.2">
      <c r="C1322" s="4645" t="s">
        <v>4845</v>
      </c>
      <c r="D1322" s="4646"/>
      <c r="E1322" s="4646"/>
      <c r="F1322" s="4646"/>
      <c r="G1322" s="4646"/>
      <c r="H1322" s="4646"/>
      <c r="I1322" s="4646"/>
      <c r="J1322" s="4647"/>
      <c r="K1322" s="2243"/>
      <c r="L1322" s="2243"/>
      <c r="M1322" s="2243"/>
      <c r="N1322" s="2243"/>
      <c r="O1322" s="2243"/>
      <c r="P1322" s="2243"/>
    </row>
    <row r="1323" spans="3:16" s="360" customFormat="1" ht="15" customHeight="1" x14ac:dyDescent="0.2">
      <c r="C1323" s="4648" t="s">
        <v>3029</v>
      </c>
      <c r="D1323" s="4649"/>
      <c r="E1323" s="4649"/>
      <c r="F1323" s="4649"/>
      <c r="G1323" s="4649"/>
      <c r="H1323" s="4649"/>
      <c r="I1323" s="4649"/>
      <c r="J1323" s="4650"/>
      <c r="K1323" s="2243"/>
      <c r="L1323" s="2243"/>
      <c r="M1323" s="2243"/>
      <c r="N1323" s="2243"/>
      <c r="O1323" s="2243"/>
      <c r="P1323" s="2243"/>
    </row>
    <row r="1324" spans="3:16" s="360" customFormat="1" ht="15" customHeight="1" x14ac:dyDescent="0.2">
      <c r="C1324" s="4645" t="s">
        <v>4846</v>
      </c>
      <c r="D1324" s="4646"/>
      <c r="E1324" s="4646"/>
      <c r="F1324" s="4646"/>
      <c r="G1324" s="4646"/>
      <c r="H1324" s="4646"/>
      <c r="I1324" s="4646"/>
      <c r="J1324" s="4647"/>
      <c r="K1324" s="2243"/>
      <c r="L1324" s="2243"/>
      <c r="M1324" s="2243"/>
      <c r="N1324" s="2243"/>
      <c r="O1324" s="2243"/>
      <c r="P1324" s="2243"/>
    </row>
    <row r="1325" spans="3:16" s="360" customFormat="1" ht="15" customHeight="1" x14ac:dyDescent="0.2">
      <c r="C1325" s="4645" t="s">
        <v>4847</v>
      </c>
      <c r="D1325" s="4646"/>
      <c r="E1325" s="4646"/>
      <c r="F1325" s="4646"/>
      <c r="G1325" s="4646"/>
      <c r="H1325" s="4646"/>
      <c r="I1325" s="4646"/>
      <c r="J1325" s="4647"/>
      <c r="K1325" s="2243"/>
      <c r="L1325" s="2243"/>
      <c r="M1325" s="2243"/>
      <c r="N1325" s="2243"/>
      <c r="O1325" s="2243"/>
      <c r="P1325" s="2243"/>
    </row>
    <row r="1326" spans="3:16" s="360" customFormat="1" ht="15" customHeight="1" x14ac:dyDescent="0.2">
      <c r="C1326" s="4651" t="s">
        <v>4848</v>
      </c>
      <c r="D1326" s="4652"/>
      <c r="E1326" s="4652"/>
      <c r="F1326" s="4652"/>
      <c r="G1326" s="4652"/>
      <c r="H1326" s="4652"/>
      <c r="I1326" s="4652"/>
      <c r="J1326" s="4653"/>
      <c r="K1326" s="2243"/>
      <c r="L1326" s="2243"/>
      <c r="M1326" s="2243"/>
      <c r="N1326" s="2243"/>
      <c r="O1326" s="2243"/>
      <c r="P1326" s="2243"/>
    </row>
    <row r="1327" spans="3:16" s="360" customFormat="1" ht="15" customHeight="1" x14ac:dyDescent="0.2">
      <c r="C1327" s="4654" t="s">
        <v>4849</v>
      </c>
      <c r="D1327" s="4655"/>
      <c r="E1327" s="4655"/>
      <c r="F1327" s="4655"/>
      <c r="G1327" s="4655"/>
      <c r="H1327" s="4655"/>
      <c r="I1327" s="4655"/>
      <c r="J1327" s="4656"/>
      <c r="K1327" s="2243"/>
      <c r="L1327" s="2243"/>
      <c r="M1327" s="2243"/>
      <c r="N1327" s="2243"/>
      <c r="O1327" s="2243"/>
      <c r="P1327" s="2243"/>
    </row>
    <row r="1328" spans="3:16" s="360" customFormat="1" ht="15" customHeight="1" x14ac:dyDescent="0.2">
      <c r="C1328" s="4657" t="s">
        <v>4850</v>
      </c>
      <c r="D1328" s="4658"/>
      <c r="E1328" s="4658"/>
      <c r="F1328" s="4658"/>
      <c r="G1328" s="4658"/>
      <c r="H1328" s="4658"/>
      <c r="I1328" s="4658"/>
      <c r="J1328" s="4659"/>
      <c r="K1328" s="2243"/>
      <c r="L1328" s="2243"/>
      <c r="M1328" s="2243"/>
      <c r="N1328" s="2243"/>
      <c r="O1328" s="2243"/>
      <c r="P1328" s="2243"/>
    </row>
    <row r="1329" spans="3:16" s="360" customFormat="1" ht="15" customHeight="1" x14ac:dyDescent="0.2">
      <c r="C1329" s="4657" t="s">
        <v>4851</v>
      </c>
      <c r="D1329" s="4658"/>
      <c r="E1329" s="4658"/>
      <c r="F1329" s="4658"/>
      <c r="G1329" s="4658"/>
      <c r="H1329" s="4658"/>
      <c r="I1329" s="4658"/>
      <c r="J1329" s="4659"/>
      <c r="K1329" s="2243"/>
      <c r="L1329" s="2243"/>
      <c r="M1329" s="2243"/>
      <c r="N1329" s="2243"/>
      <c r="O1329" s="2243"/>
      <c r="P1329" s="2243"/>
    </row>
    <row r="1330" spans="3:16" s="360" customFormat="1" ht="15" customHeight="1" thickBot="1" x14ac:dyDescent="0.25">
      <c r="C1330" s="4660" t="s">
        <v>4852</v>
      </c>
      <c r="D1330" s="4661"/>
      <c r="E1330" s="4661"/>
      <c r="F1330" s="4661"/>
      <c r="G1330" s="4661"/>
      <c r="H1330" s="4661"/>
      <c r="I1330" s="4661"/>
      <c r="J1330" s="4662"/>
      <c r="K1330" s="2243"/>
      <c r="L1330" s="2243"/>
      <c r="M1330" s="2243"/>
      <c r="N1330" s="2243"/>
      <c r="O1330" s="2243"/>
      <c r="P1330" s="2243"/>
    </row>
    <row r="1331" spans="3:16" s="360" customFormat="1" ht="15" customHeight="1" thickTop="1" x14ac:dyDescent="0.3">
      <c r="C1331" s="4676" t="str">
        <f>+C1313</f>
        <v>.</v>
      </c>
      <c r="D1331" s="4676"/>
      <c r="E1331" s="534"/>
      <c r="F1331" s="534"/>
      <c r="G1331" s="534"/>
      <c r="H1331" s="534"/>
      <c r="I1331" s="2243"/>
      <c r="J1331" s="2243"/>
      <c r="K1331" s="2243"/>
      <c r="L1331" s="2243"/>
      <c r="M1331" s="2243"/>
      <c r="N1331" s="2243"/>
      <c r="O1331" s="2243"/>
      <c r="P1331" s="2243"/>
    </row>
    <row r="1332" spans="3:16" s="360" customFormat="1" ht="15" customHeight="1" thickBot="1" x14ac:dyDescent="0.35">
      <c r="C1332" s="1517"/>
      <c r="D1332" s="1517"/>
      <c r="E1332" s="534"/>
      <c r="F1332" s="534"/>
      <c r="G1332" s="534"/>
      <c r="H1332" s="534"/>
      <c r="I1332" s="506"/>
      <c r="J1332" s="506"/>
      <c r="K1332" s="506"/>
      <c r="L1332" s="506"/>
      <c r="M1332" s="506"/>
      <c r="N1332" s="506"/>
      <c r="O1332" s="506"/>
      <c r="P1332" s="506"/>
    </row>
    <row r="1333" spans="3:16" s="360" customFormat="1" ht="15" customHeight="1" thickTop="1" x14ac:dyDescent="0.2">
      <c r="C1333" s="4677" t="s">
        <v>4020</v>
      </c>
      <c r="D1333" s="4678"/>
      <c r="E1333" s="4678"/>
      <c r="F1333" s="4678"/>
      <c r="G1333" s="4678"/>
      <c r="H1333" s="4678"/>
      <c r="I1333" s="4678"/>
      <c r="J1333" s="4678"/>
      <c r="K1333" s="4678"/>
      <c r="L1333" s="4678"/>
      <c r="M1333" s="4678"/>
      <c r="N1333" s="4678"/>
      <c r="O1333" s="4678"/>
      <c r="P1333" s="4679"/>
    </row>
    <row r="1334" spans="3:16" s="360" customFormat="1" ht="15" customHeight="1" thickBot="1" x14ac:dyDescent="0.25">
      <c r="C1334" s="831"/>
      <c r="D1334" s="712"/>
      <c r="E1334" s="712"/>
      <c r="F1334" s="712"/>
      <c r="G1334" s="712"/>
      <c r="H1334" s="712"/>
      <c r="I1334" s="712"/>
      <c r="J1334" s="712"/>
      <c r="K1334" s="712"/>
      <c r="L1334" s="712"/>
      <c r="M1334" s="712"/>
      <c r="N1334" s="712"/>
      <c r="O1334" s="712"/>
      <c r="P1334" s="832"/>
    </row>
    <row r="1335" spans="3:16" s="360" customFormat="1" ht="15" customHeight="1" thickBot="1" x14ac:dyDescent="0.25">
      <c r="C1335" s="4680" t="s">
        <v>344</v>
      </c>
      <c r="D1335" s="4681"/>
      <c r="E1335" s="4682" t="s">
        <v>345</v>
      </c>
      <c r="F1335" s="4683"/>
      <c r="G1335" s="4683"/>
      <c r="H1335" s="4683"/>
      <c r="I1335" s="4683"/>
      <c r="J1335" s="4683"/>
      <c r="K1335" s="4683"/>
      <c r="L1335" s="4683"/>
      <c r="M1335" s="4683"/>
      <c r="N1335" s="4683"/>
      <c r="O1335" s="4683"/>
      <c r="P1335" s="4684"/>
    </row>
    <row r="1336" spans="3:16" s="360" customFormat="1" ht="15" customHeight="1" x14ac:dyDescent="0.2">
      <c r="C1336" s="4685" t="s">
        <v>2779</v>
      </c>
      <c r="D1336" s="4687" t="s">
        <v>347</v>
      </c>
      <c r="E1336" s="4689" t="s">
        <v>2545</v>
      </c>
      <c r="F1336" s="4690"/>
      <c r="G1336" s="4690"/>
      <c r="H1336" s="4690"/>
      <c r="I1336" s="4690"/>
      <c r="J1336" s="4690"/>
      <c r="K1336" s="4690"/>
      <c r="L1336" s="4691"/>
      <c r="M1336" s="4690" t="s">
        <v>340</v>
      </c>
      <c r="N1336" s="4690"/>
      <c r="O1336" s="4689" t="s">
        <v>623</v>
      </c>
      <c r="P1336" s="4696"/>
    </row>
    <row r="1337" spans="3:16" s="360" customFormat="1" ht="15" customHeight="1" thickBot="1" x14ac:dyDescent="0.25">
      <c r="C1337" s="4685"/>
      <c r="D1337" s="4687"/>
      <c r="E1337" s="4692"/>
      <c r="F1337" s="4693"/>
      <c r="G1337" s="4693"/>
      <c r="H1337" s="4693"/>
      <c r="I1337" s="4693"/>
      <c r="J1337" s="4693"/>
      <c r="K1337" s="4693"/>
      <c r="L1337" s="4694"/>
      <c r="M1337" s="4695"/>
      <c r="N1337" s="4695"/>
      <c r="O1337" s="4697" t="s">
        <v>2784</v>
      </c>
      <c r="P1337" s="2055" t="s">
        <v>2007</v>
      </c>
    </row>
    <row r="1338" spans="3:16" s="360" customFormat="1" ht="15" customHeight="1" thickBot="1" x14ac:dyDescent="0.25">
      <c r="C1338" s="4686"/>
      <c r="D1338" s="4688"/>
      <c r="E1338" s="1018" t="s">
        <v>2781</v>
      </c>
      <c r="F1338" s="819" t="s">
        <v>3960</v>
      </c>
      <c r="G1338" s="819" t="s">
        <v>4021</v>
      </c>
      <c r="H1338" s="819" t="s">
        <v>4022</v>
      </c>
      <c r="I1338" s="819" t="s">
        <v>3703</v>
      </c>
      <c r="J1338" s="819" t="s">
        <v>1424</v>
      </c>
      <c r="K1338" s="1343" t="s">
        <v>4023</v>
      </c>
      <c r="L1338" s="1343" t="s">
        <v>4024</v>
      </c>
      <c r="M1338" s="1236" t="s">
        <v>3705</v>
      </c>
      <c r="N1338" s="1297" t="s">
        <v>3963</v>
      </c>
      <c r="O1338" s="4698"/>
      <c r="P1338" s="2058" t="s">
        <v>3964</v>
      </c>
    </row>
    <row r="1339" spans="3:16" s="360" customFormat="1" ht="27" customHeight="1" x14ac:dyDescent="0.2">
      <c r="C1339" s="982" t="s">
        <v>4025</v>
      </c>
      <c r="D1339" s="836">
        <f t="shared" ref="D1339:D1347" si="10">+E1339+M1339+O1339</f>
        <v>21.990000000000002</v>
      </c>
      <c r="E1339" s="713">
        <v>10</v>
      </c>
      <c r="F1339" s="2059">
        <v>67</v>
      </c>
      <c r="G1339" s="2235">
        <v>100</v>
      </c>
      <c r="H1339" s="2235">
        <v>250</v>
      </c>
      <c r="I1339" s="2061">
        <v>0.15</v>
      </c>
      <c r="J1339" s="2061">
        <v>0.15</v>
      </c>
      <c r="K1339" s="2061">
        <v>0.15</v>
      </c>
      <c r="L1339" s="2061">
        <v>0.04</v>
      </c>
      <c r="M1339" s="836">
        <v>2</v>
      </c>
      <c r="N1339" s="98">
        <v>200</v>
      </c>
      <c r="O1339" s="838">
        <v>9.99</v>
      </c>
      <c r="P1339" s="1933" t="s">
        <v>49</v>
      </c>
    </row>
    <row r="1340" spans="3:16" s="360" customFormat="1" ht="27" customHeight="1" x14ac:dyDescent="0.2">
      <c r="C1340" s="982" t="s">
        <v>4026</v>
      </c>
      <c r="D1340" s="836">
        <f t="shared" si="10"/>
        <v>26.990000000000002</v>
      </c>
      <c r="E1340" s="836">
        <v>10</v>
      </c>
      <c r="F1340" s="1473">
        <v>67</v>
      </c>
      <c r="G1340" s="2235">
        <v>100</v>
      </c>
      <c r="H1340" s="2235">
        <v>250</v>
      </c>
      <c r="I1340" s="2061">
        <v>0.15</v>
      </c>
      <c r="J1340" s="2061">
        <v>0.15</v>
      </c>
      <c r="K1340" s="2061">
        <v>0.15</v>
      </c>
      <c r="L1340" s="2061">
        <v>0.04</v>
      </c>
      <c r="M1340" s="836">
        <v>2</v>
      </c>
      <c r="N1340" s="98">
        <v>200</v>
      </c>
      <c r="O1340" s="838">
        <v>14.99</v>
      </c>
      <c r="P1340" s="1933" t="s">
        <v>406</v>
      </c>
    </row>
    <row r="1341" spans="3:16" s="360" customFormat="1" ht="27" customHeight="1" x14ac:dyDescent="0.2">
      <c r="C1341" s="982" t="s">
        <v>4027</v>
      </c>
      <c r="D1341" s="836">
        <f t="shared" si="10"/>
        <v>31.99</v>
      </c>
      <c r="E1341" s="836">
        <v>10</v>
      </c>
      <c r="F1341" s="1473">
        <v>67</v>
      </c>
      <c r="G1341" s="2235">
        <v>100</v>
      </c>
      <c r="H1341" s="2235">
        <v>250</v>
      </c>
      <c r="I1341" s="2061">
        <v>0.15</v>
      </c>
      <c r="J1341" s="2061">
        <v>0.15</v>
      </c>
      <c r="K1341" s="2061">
        <v>0.15</v>
      </c>
      <c r="L1341" s="2061">
        <v>0.04</v>
      </c>
      <c r="M1341" s="836">
        <v>2</v>
      </c>
      <c r="N1341" s="98">
        <v>200</v>
      </c>
      <c r="O1341" s="838">
        <v>19.989999999999998</v>
      </c>
      <c r="P1341" s="1933" t="s">
        <v>58</v>
      </c>
    </row>
    <row r="1342" spans="3:16" s="360" customFormat="1" ht="27" customHeight="1" x14ac:dyDescent="0.2">
      <c r="C1342" s="982" t="s">
        <v>4028</v>
      </c>
      <c r="D1342" s="836">
        <f t="shared" si="10"/>
        <v>41.989999999999995</v>
      </c>
      <c r="E1342" s="836">
        <v>20</v>
      </c>
      <c r="F1342" s="1473">
        <v>133</v>
      </c>
      <c r="G1342" s="2235">
        <v>200</v>
      </c>
      <c r="H1342" s="2235">
        <v>500</v>
      </c>
      <c r="I1342" s="2061">
        <v>0.15</v>
      </c>
      <c r="J1342" s="2061">
        <v>0.15</v>
      </c>
      <c r="K1342" s="2061">
        <v>0.15</v>
      </c>
      <c r="L1342" s="2061">
        <v>0.04</v>
      </c>
      <c r="M1342" s="836">
        <v>2</v>
      </c>
      <c r="N1342" s="98">
        <v>200</v>
      </c>
      <c r="O1342" s="838">
        <v>19.989999999999998</v>
      </c>
      <c r="P1342" s="2063" t="s">
        <v>58</v>
      </c>
    </row>
    <row r="1343" spans="3:16" s="360" customFormat="1" ht="27" customHeight="1" x14ac:dyDescent="0.2">
      <c r="C1343" s="982" t="s">
        <v>4029</v>
      </c>
      <c r="D1343" s="836">
        <f t="shared" si="10"/>
        <v>51.989999999999995</v>
      </c>
      <c r="E1343" s="836">
        <v>30</v>
      </c>
      <c r="F1343" s="1473">
        <v>200</v>
      </c>
      <c r="G1343" s="2235">
        <v>200</v>
      </c>
      <c r="H1343" s="2235">
        <v>750</v>
      </c>
      <c r="I1343" s="2061">
        <v>0.15</v>
      </c>
      <c r="J1343" s="2061">
        <v>0.15</v>
      </c>
      <c r="K1343" s="2061">
        <v>0.15</v>
      </c>
      <c r="L1343" s="2061">
        <v>0.04</v>
      </c>
      <c r="M1343" s="836">
        <v>2</v>
      </c>
      <c r="N1343" s="98">
        <v>200</v>
      </c>
      <c r="O1343" s="838">
        <v>19.989999999999998</v>
      </c>
      <c r="P1343" s="2063" t="s">
        <v>58</v>
      </c>
    </row>
    <row r="1344" spans="3:16" s="360" customFormat="1" ht="27" customHeight="1" x14ac:dyDescent="0.2">
      <c r="C1344" s="982" t="s">
        <v>4030</v>
      </c>
      <c r="D1344" s="836">
        <f t="shared" si="10"/>
        <v>65</v>
      </c>
      <c r="E1344" s="836">
        <v>30</v>
      </c>
      <c r="F1344" s="1473">
        <v>200</v>
      </c>
      <c r="G1344" s="2235">
        <v>200</v>
      </c>
      <c r="H1344" s="2235">
        <v>750</v>
      </c>
      <c r="I1344" s="2061">
        <v>0.15</v>
      </c>
      <c r="J1344" s="2061">
        <v>0.15</v>
      </c>
      <c r="K1344" s="2061">
        <v>0.15</v>
      </c>
      <c r="L1344" s="2061">
        <v>0.04</v>
      </c>
      <c r="M1344" s="836">
        <v>5</v>
      </c>
      <c r="N1344" s="98">
        <v>1000</v>
      </c>
      <c r="O1344" s="838">
        <v>30</v>
      </c>
      <c r="P1344" s="1933" t="s">
        <v>60</v>
      </c>
    </row>
    <row r="1345" spans="3:16" s="360" customFormat="1" ht="27" customHeight="1" x14ac:dyDescent="0.2">
      <c r="C1345" s="982" t="s">
        <v>4031</v>
      </c>
      <c r="D1345" s="836">
        <f t="shared" si="10"/>
        <v>75</v>
      </c>
      <c r="E1345" s="836">
        <v>40</v>
      </c>
      <c r="F1345" s="1473">
        <v>267</v>
      </c>
      <c r="G1345" s="2235">
        <v>300</v>
      </c>
      <c r="H1345" s="2235">
        <v>1000</v>
      </c>
      <c r="I1345" s="2061">
        <v>0.15</v>
      </c>
      <c r="J1345" s="2061">
        <v>0.15</v>
      </c>
      <c r="K1345" s="2061">
        <v>0.15</v>
      </c>
      <c r="L1345" s="2061">
        <v>0.04</v>
      </c>
      <c r="M1345" s="836">
        <v>5</v>
      </c>
      <c r="N1345" s="98">
        <v>1000</v>
      </c>
      <c r="O1345" s="838">
        <v>30</v>
      </c>
      <c r="P1345" s="1933" t="s">
        <v>60</v>
      </c>
    </row>
    <row r="1346" spans="3:16" s="360" customFormat="1" ht="27" customHeight="1" x14ac:dyDescent="0.2">
      <c r="C1346" s="982" t="s">
        <v>4032</v>
      </c>
      <c r="D1346" s="836">
        <f t="shared" si="10"/>
        <v>85</v>
      </c>
      <c r="E1346" s="836">
        <v>40</v>
      </c>
      <c r="F1346" s="1473">
        <v>267</v>
      </c>
      <c r="G1346" s="2235">
        <v>300</v>
      </c>
      <c r="H1346" s="2235">
        <v>1000</v>
      </c>
      <c r="I1346" s="2061">
        <v>0.15</v>
      </c>
      <c r="J1346" s="2061">
        <v>0.15</v>
      </c>
      <c r="K1346" s="2061">
        <v>0.15</v>
      </c>
      <c r="L1346" s="2061">
        <v>0.04</v>
      </c>
      <c r="M1346" s="836">
        <v>5</v>
      </c>
      <c r="N1346" s="98">
        <v>1000</v>
      </c>
      <c r="O1346" s="838">
        <v>40</v>
      </c>
      <c r="P1346" s="1933" t="s">
        <v>62</v>
      </c>
    </row>
    <row r="1347" spans="3:16" s="360" customFormat="1" ht="27" customHeight="1" x14ac:dyDescent="0.2">
      <c r="C1347" s="982" t="s">
        <v>4033</v>
      </c>
      <c r="D1347" s="836">
        <f t="shared" si="10"/>
        <v>105</v>
      </c>
      <c r="E1347" s="836">
        <v>50</v>
      </c>
      <c r="F1347" s="1473">
        <v>333</v>
      </c>
      <c r="G1347" s="2235">
        <v>300</v>
      </c>
      <c r="H1347" s="2235">
        <v>1250</v>
      </c>
      <c r="I1347" s="2061">
        <v>0.15</v>
      </c>
      <c r="J1347" s="2061">
        <v>0.15</v>
      </c>
      <c r="K1347" s="2061">
        <v>0.15</v>
      </c>
      <c r="L1347" s="2061">
        <v>0.04</v>
      </c>
      <c r="M1347" s="836">
        <v>5</v>
      </c>
      <c r="N1347" s="98">
        <v>1000</v>
      </c>
      <c r="O1347" s="838">
        <v>50</v>
      </c>
      <c r="P1347" s="1933" t="s">
        <v>1182</v>
      </c>
    </row>
    <row r="1348" spans="3:16" s="360" customFormat="1" ht="15" customHeight="1" x14ac:dyDescent="0.2">
      <c r="C1348" s="1234" t="s">
        <v>1485</v>
      </c>
      <c r="D1348" s="1300"/>
      <c r="E1348" s="1300"/>
      <c r="F1348" s="1300"/>
      <c r="G1348" s="1300"/>
      <c r="H1348" s="1300"/>
      <c r="I1348" s="1300"/>
      <c r="J1348" s="1300"/>
      <c r="K1348" s="1300"/>
      <c r="L1348" s="1300"/>
      <c r="M1348" s="1300"/>
      <c r="N1348" s="1301"/>
      <c r="O1348" s="1301"/>
      <c r="P1348" s="1448"/>
    </row>
    <row r="1349" spans="3:16" s="360" customFormat="1" ht="15" customHeight="1" x14ac:dyDescent="0.2">
      <c r="C1349" s="4699" t="s">
        <v>3975</v>
      </c>
      <c r="D1349" s="4700"/>
      <c r="E1349" s="4700"/>
      <c r="F1349" s="4700"/>
      <c r="G1349" s="4700"/>
      <c r="H1349" s="4700"/>
      <c r="I1349" s="4700"/>
      <c r="J1349" s="4700"/>
      <c r="K1349" s="4700"/>
      <c r="L1349" s="4700"/>
      <c r="M1349" s="4700"/>
      <c r="N1349" s="4700"/>
      <c r="O1349" s="4700"/>
      <c r="P1349" s="4701"/>
    </row>
    <row r="1350" spans="3:16" s="360" customFormat="1" ht="15" customHeight="1" x14ac:dyDescent="0.2">
      <c r="C1350" s="4699" t="s">
        <v>1634</v>
      </c>
      <c r="D1350" s="4702"/>
      <c r="E1350" s="4702"/>
      <c r="F1350" s="4702"/>
      <c r="G1350" s="4702"/>
      <c r="H1350" s="4702"/>
      <c r="I1350" s="4702"/>
      <c r="J1350" s="4702"/>
      <c r="K1350" s="4702"/>
      <c r="L1350" s="4702"/>
      <c r="M1350" s="4702"/>
      <c r="N1350" s="4702"/>
      <c r="O1350" s="4702"/>
      <c r="P1350" s="4703"/>
    </row>
    <row r="1351" spans="3:16" s="360" customFormat="1" ht="39" customHeight="1" x14ac:dyDescent="0.2">
      <c r="C1351" s="4705" t="s">
        <v>4427</v>
      </c>
      <c r="D1351" s="4706"/>
      <c r="E1351" s="4706"/>
      <c r="F1351" s="4706"/>
      <c r="G1351" s="4706"/>
      <c r="H1351" s="4706"/>
      <c r="I1351" s="4706"/>
      <c r="J1351" s="4706"/>
      <c r="K1351" s="4706"/>
      <c r="L1351" s="4706"/>
      <c r="M1351" s="4706"/>
      <c r="N1351" s="4706"/>
      <c r="O1351" s="4706"/>
      <c r="P1351" s="4707"/>
    </row>
    <row r="1352" spans="3:16" s="360" customFormat="1" ht="15" customHeight="1" x14ac:dyDescent="0.2">
      <c r="C1352" s="4699" t="s">
        <v>4034</v>
      </c>
      <c r="D1352" s="4702"/>
      <c r="E1352" s="4702"/>
      <c r="F1352" s="4702"/>
      <c r="G1352" s="4702"/>
      <c r="H1352" s="4702"/>
      <c r="I1352" s="4702"/>
      <c r="J1352" s="4702"/>
      <c r="K1352" s="4702"/>
      <c r="L1352" s="4702"/>
      <c r="M1352" s="4702"/>
      <c r="N1352" s="4702"/>
      <c r="O1352" s="4702"/>
      <c r="P1352" s="4703"/>
    </row>
    <row r="1353" spans="3:16" s="360" customFormat="1" ht="15" customHeight="1" x14ac:dyDescent="0.2">
      <c r="C1353" s="4705" t="s">
        <v>4035</v>
      </c>
      <c r="D1353" s="4706"/>
      <c r="E1353" s="4706"/>
      <c r="F1353" s="4706"/>
      <c r="G1353" s="4706"/>
      <c r="H1353" s="4706"/>
      <c r="I1353" s="4706"/>
      <c r="J1353" s="4706"/>
      <c r="K1353" s="4706"/>
      <c r="L1353" s="4706"/>
      <c r="M1353" s="4706"/>
      <c r="N1353" s="4706"/>
      <c r="O1353" s="4706"/>
      <c r="P1353" s="4707"/>
    </row>
    <row r="1354" spans="3:16" s="360" customFormat="1" ht="15" customHeight="1" x14ac:dyDescent="0.2">
      <c r="C1354" s="4699" t="s">
        <v>4036</v>
      </c>
      <c r="D1354" s="4702"/>
      <c r="E1354" s="4702"/>
      <c r="F1354" s="4702"/>
      <c r="G1354" s="4702"/>
      <c r="H1354" s="4702"/>
      <c r="I1354" s="4702"/>
      <c r="J1354" s="4702"/>
      <c r="K1354" s="4702"/>
      <c r="L1354" s="4702"/>
      <c r="M1354" s="4702"/>
      <c r="N1354" s="4702"/>
      <c r="O1354" s="4702"/>
      <c r="P1354" s="4703"/>
    </row>
    <row r="1355" spans="3:16" s="360" customFormat="1" ht="15" customHeight="1" x14ac:dyDescent="0.2">
      <c r="C1355" s="4699" t="s">
        <v>3979</v>
      </c>
      <c r="D1355" s="4702"/>
      <c r="E1355" s="4702"/>
      <c r="F1355" s="4702"/>
      <c r="G1355" s="4702"/>
      <c r="H1355" s="4702"/>
      <c r="I1355" s="4702"/>
      <c r="J1355" s="4702"/>
      <c r="K1355" s="4702"/>
      <c r="L1355" s="4702"/>
      <c r="M1355" s="4702"/>
      <c r="N1355" s="4702"/>
      <c r="O1355" s="4702"/>
      <c r="P1355" s="4703"/>
    </row>
    <row r="1356" spans="3:16" s="360" customFormat="1" ht="15" customHeight="1" x14ac:dyDescent="0.2">
      <c r="C1356" s="4708"/>
      <c r="D1356" s="3897"/>
      <c r="E1356" s="3897"/>
      <c r="F1356" s="3897"/>
      <c r="G1356" s="3897"/>
      <c r="H1356" s="3897"/>
      <c r="I1356" s="3897"/>
      <c r="J1356" s="3897"/>
      <c r="K1356" s="3897"/>
      <c r="L1356" s="3897"/>
      <c r="M1356" s="3897"/>
      <c r="N1356" s="3897"/>
      <c r="O1356" s="3897"/>
      <c r="P1356" s="4709"/>
    </row>
    <row r="1357" spans="3:16" s="360" customFormat="1" ht="15" customHeight="1" thickBot="1" x14ac:dyDescent="0.25">
      <c r="C1357" s="2162" t="s">
        <v>4428</v>
      </c>
      <c r="D1357" s="851"/>
      <c r="E1357" s="851"/>
      <c r="F1357" s="851"/>
      <c r="G1357" s="851"/>
      <c r="H1357" s="851"/>
      <c r="I1357" s="851"/>
      <c r="J1357" s="851"/>
      <c r="K1357" s="851"/>
      <c r="L1357" s="851"/>
      <c r="M1357" s="851"/>
      <c r="N1357" s="851"/>
      <c r="O1357" s="851"/>
      <c r="P1357" s="852"/>
    </row>
    <row r="1358" spans="3:16" s="360" customFormat="1" ht="15" customHeight="1" thickTop="1" x14ac:dyDescent="0.3">
      <c r="C1358" s="4704" t="str">
        <f>+C1313</f>
        <v>.</v>
      </c>
      <c r="D1358" s="4704"/>
      <c r="E1358" s="534"/>
      <c r="F1358" s="534"/>
      <c r="G1358" s="534"/>
      <c r="H1358" s="534"/>
      <c r="I1358" s="506"/>
      <c r="J1358" s="506"/>
      <c r="K1358" s="506"/>
      <c r="L1358" s="506"/>
      <c r="M1358" s="506"/>
      <c r="N1358" s="506"/>
      <c r="O1358" s="506"/>
      <c r="P1358" s="506"/>
    </row>
    <row r="1359" spans="3:16" s="360" customFormat="1" ht="15" customHeight="1" thickBot="1" x14ac:dyDescent="0.35">
      <c r="C1359" s="1517"/>
      <c r="D1359" s="1517"/>
      <c r="E1359" s="534"/>
      <c r="F1359" s="534"/>
      <c r="G1359" s="534"/>
      <c r="H1359" s="534"/>
      <c r="I1359" s="506"/>
      <c r="J1359" s="506"/>
      <c r="K1359" s="506"/>
      <c r="L1359" s="506"/>
      <c r="M1359" s="506"/>
      <c r="N1359" s="506"/>
      <c r="O1359" s="506"/>
      <c r="P1359" s="506"/>
    </row>
    <row r="1360" spans="3:16" s="360" customFormat="1" ht="33.75" customHeight="1" thickTop="1" x14ac:dyDescent="0.3">
      <c r="C1360" s="4714" t="s">
        <v>4005</v>
      </c>
      <c r="D1360" s="4678"/>
      <c r="E1360" s="4678"/>
      <c r="F1360" s="4678"/>
      <c r="G1360" s="4679"/>
      <c r="H1360" s="534"/>
      <c r="I1360" s="506"/>
      <c r="J1360" s="506"/>
      <c r="K1360" s="506"/>
      <c r="L1360" s="506"/>
      <c r="M1360" s="506"/>
      <c r="N1360" s="506"/>
      <c r="O1360" s="506"/>
      <c r="P1360" s="506"/>
    </row>
    <row r="1361" spans="3:16" s="360" customFormat="1" ht="15" customHeight="1" thickBot="1" x14ac:dyDescent="0.35">
      <c r="C1361" s="831"/>
      <c r="D1361" s="712"/>
      <c r="E1361" s="712"/>
      <c r="F1361" s="712"/>
      <c r="G1361" s="832"/>
      <c r="H1361" s="534"/>
      <c r="I1361" s="506"/>
      <c r="J1361" s="506"/>
      <c r="K1361" s="506"/>
      <c r="L1361" s="506"/>
      <c r="M1361" s="506"/>
      <c r="N1361" s="506"/>
      <c r="O1361" s="506"/>
      <c r="P1361" s="506"/>
    </row>
    <row r="1362" spans="3:16" s="360" customFormat="1" ht="15" customHeight="1" thickBot="1" x14ac:dyDescent="0.35">
      <c r="C1362" s="4680" t="s">
        <v>560</v>
      </c>
      <c r="D1362" s="4681"/>
      <c r="E1362" s="4683"/>
      <c r="F1362" s="4683"/>
      <c r="G1362" s="4684"/>
      <c r="H1362" s="534"/>
      <c r="I1362" s="506"/>
      <c r="J1362" s="506"/>
      <c r="K1362" s="506"/>
      <c r="L1362" s="506"/>
      <c r="M1362" s="506"/>
      <c r="N1362" s="506"/>
      <c r="O1362" s="506"/>
      <c r="P1362" s="506"/>
    </row>
    <row r="1363" spans="3:16" s="360" customFormat="1" ht="15" customHeight="1" x14ac:dyDescent="0.3">
      <c r="C1363" s="4685" t="s">
        <v>1765</v>
      </c>
      <c r="D1363" s="4687" t="s">
        <v>4006</v>
      </c>
      <c r="E1363" s="4715" t="s">
        <v>3742</v>
      </c>
      <c r="F1363" s="4716"/>
      <c r="G1363" s="4717"/>
      <c r="H1363" s="534"/>
      <c r="I1363" s="506"/>
      <c r="J1363" s="506"/>
      <c r="K1363" s="506"/>
      <c r="L1363" s="506"/>
      <c r="M1363" s="506"/>
      <c r="N1363" s="506"/>
      <c r="O1363" s="506"/>
      <c r="P1363" s="506"/>
    </row>
    <row r="1364" spans="3:16" s="360" customFormat="1" ht="15" customHeight="1" x14ac:dyDescent="0.3">
      <c r="C1364" s="4686"/>
      <c r="D1364" s="4688"/>
      <c r="E1364" s="2233" t="s">
        <v>2784</v>
      </c>
      <c r="F1364" s="1428" t="s">
        <v>1065</v>
      </c>
      <c r="G1364" s="2234" t="s">
        <v>2332</v>
      </c>
      <c r="H1364" s="534"/>
      <c r="I1364" s="506"/>
      <c r="J1364" s="506"/>
      <c r="K1364" s="506"/>
      <c r="L1364" s="506"/>
      <c r="M1364" s="506"/>
      <c r="N1364" s="506"/>
      <c r="O1364" s="506"/>
      <c r="P1364" s="506"/>
    </row>
    <row r="1365" spans="3:16" s="360" customFormat="1" ht="15" customHeight="1" x14ac:dyDescent="0.3">
      <c r="C1365" s="982" t="s">
        <v>4417</v>
      </c>
      <c r="D1365" s="836">
        <f>+E1365</f>
        <v>5.99</v>
      </c>
      <c r="E1365" s="838">
        <v>5.99</v>
      </c>
      <c r="F1365" s="1299">
        <v>200</v>
      </c>
      <c r="G1365" s="2071">
        <v>0.1</v>
      </c>
      <c r="H1365" s="534"/>
      <c r="I1365" s="506"/>
      <c r="J1365" s="506"/>
      <c r="K1365" s="506"/>
      <c r="L1365" s="506"/>
      <c r="M1365" s="506"/>
      <c r="N1365" s="506"/>
      <c r="O1365" s="506"/>
      <c r="P1365" s="506"/>
    </row>
    <row r="1366" spans="3:16" s="360" customFormat="1" ht="15" customHeight="1" x14ac:dyDescent="0.3">
      <c r="C1366" s="982" t="s">
        <v>4418</v>
      </c>
      <c r="D1366" s="836">
        <f t="shared" ref="D1366:D1379" si="11">+E1366</f>
        <v>9.99</v>
      </c>
      <c r="E1366" s="838">
        <v>9.99</v>
      </c>
      <c r="F1366" s="1299">
        <v>300</v>
      </c>
      <c r="G1366" s="2071">
        <v>0.1</v>
      </c>
      <c r="H1366" s="534"/>
      <c r="I1366" s="506"/>
      <c r="J1366" s="506"/>
      <c r="K1366" s="506"/>
      <c r="L1366" s="506"/>
      <c r="M1366" s="506"/>
      <c r="N1366" s="506"/>
      <c r="O1366" s="506"/>
      <c r="P1366" s="506"/>
    </row>
    <row r="1367" spans="3:16" s="360" customFormat="1" ht="15" customHeight="1" x14ac:dyDescent="0.3">
      <c r="C1367" s="982" t="s">
        <v>4419</v>
      </c>
      <c r="D1367" s="836">
        <f t="shared" si="11"/>
        <v>9.99</v>
      </c>
      <c r="E1367" s="838">
        <v>9.99</v>
      </c>
      <c r="F1367" s="1299">
        <v>300</v>
      </c>
      <c r="G1367" s="2071">
        <v>0.1</v>
      </c>
      <c r="H1367" s="534"/>
      <c r="I1367" s="506"/>
      <c r="J1367" s="506"/>
      <c r="K1367" s="506"/>
      <c r="L1367" s="506"/>
      <c r="M1367" s="506"/>
      <c r="N1367" s="506"/>
      <c r="O1367" s="506"/>
      <c r="P1367" s="506"/>
    </row>
    <row r="1368" spans="3:16" s="360" customFormat="1" ht="15" customHeight="1" x14ac:dyDescent="0.3">
      <c r="C1368" s="982" t="s">
        <v>4420</v>
      </c>
      <c r="D1368" s="836">
        <f t="shared" si="11"/>
        <v>14.99</v>
      </c>
      <c r="E1368" s="838">
        <v>14.99</v>
      </c>
      <c r="F1368" s="1299">
        <v>500</v>
      </c>
      <c r="G1368" s="2071">
        <v>0.1</v>
      </c>
      <c r="H1368" s="534"/>
      <c r="I1368" s="506"/>
      <c r="J1368" s="506"/>
      <c r="K1368" s="506"/>
      <c r="L1368" s="506"/>
      <c r="M1368" s="506"/>
      <c r="N1368" s="506"/>
      <c r="O1368" s="506"/>
      <c r="P1368" s="506"/>
    </row>
    <row r="1369" spans="3:16" s="360" customFormat="1" ht="15" customHeight="1" x14ac:dyDescent="0.3">
      <c r="C1369" s="982" t="s">
        <v>4421</v>
      </c>
      <c r="D1369" s="836">
        <f t="shared" si="11"/>
        <v>19.989999999999998</v>
      </c>
      <c r="E1369" s="838">
        <v>19.989999999999998</v>
      </c>
      <c r="F1369" s="1299">
        <v>1000</v>
      </c>
      <c r="G1369" s="2071">
        <v>0.1</v>
      </c>
      <c r="H1369" s="534"/>
      <c r="I1369" s="506"/>
      <c r="J1369" s="506"/>
      <c r="K1369" s="506"/>
      <c r="L1369" s="506"/>
      <c r="M1369" s="506"/>
      <c r="N1369" s="506"/>
      <c r="O1369" s="506"/>
      <c r="P1369" s="506"/>
    </row>
    <row r="1370" spans="3:16" s="360" customFormat="1" ht="15" customHeight="1" x14ac:dyDescent="0.3">
      <c r="C1370" s="982" t="s">
        <v>4007</v>
      </c>
      <c r="D1370" s="836">
        <f t="shared" si="11"/>
        <v>30</v>
      </c>
      <c r="E1370" s="838">
        <v>30</v>
      </c>
      <c r="F1370" s="1299">
        <v>2000</v>
      </c>
      <c r="G1370" s="2071">
        <v>0.1</v>
      </c>
      <c r="H1370" s="534"/>
      <c r="I1370" s="506"/>
      <c r="J1370" s="506"/>
      <c r="K1370" s="506"/>
      <c r="L1370" s="506"/>
      <c r="M1370" s="506"/>
      <c r="N1370" s="506"/>
      <c r="O1370" s="506"/>
      <c r="P1370" s="506"/>
    </row>
    <row r="1371" spans="3:16" s="360" customFormat="1" ht="15" customHeight="1" x14ac:dyDescent="0.3">
      <c r="C1371" s="982" t="s">
        <v>4008</v>
      </c>
      <c r="D1371" s="836">
        <f t="shared" si="11"/>
        <v>40</v>
      </c>
      <c r="E1371" s="838">
        <v>40</v>
      </c>
      <c r="F1371" s="1299">
        <v>3000</v>
      </c>
      <c r="G1371" s="2071">
        <v>0.1</v>
      </c>
      <c r="H1371" s="534"/>
      <c r="I1371" s="506"/>
      <c r="J1371" s="506"/>
      <c r="K1371" s="506"/>
      <c r="L1371" s="506"/>
      <c r="M1371" s="506"/>
      <c r="N1371" s="506"/>
      <c r="O1371" s="506"/>
      <c r="P1371" s="506"/>
    </row>
    <row r="1372" spans="3:16" s="360" customFormat="1" ht="15" customHeight="1" x14ac:dyDescent="0.3">
      <c r="C1372" s="982" t="s">
        <v>4009</v>
      </c>
      <c r="D1372" s="836">
        <f t="shared" si="11"/>
        <v>50</v>
      </c>
      <c r="E1372" s="838">
        <v>50</v>
      </c>
      <c r="F1372" s="1299">
        <v>5000</v>
      </c>
      <c r="G1372" s="2071">
        <v>0.1</v>
      </c>
      <c r="H1372" s="534"/>
      <c r="I1372" s="506"/>
      <c r="J1372" s="506"/>
      <c r="K1372" s="506"/>
      <c r="L1372" s="506"/>
      <c r="M1372" s="506"/>
      <c r="N1372" s="506"/>
      <c r="O1372" s="506"/>
      <c r="P1372" s="506"/>
    </row>
    <row r="1373" spans="3:16" s="360" customFormat="1" ht="15" customHeight="1" x14ac:dyDescent="0.3">
      <c r="C1373" s="982" t="s">
        <v>4422</v>
      </c>
      <c r="D1373" s="836">
        <f t="shared" si="11"/>
        <v>5.99</v>
      </c>
      <c r="E1373" s="836">
        <v>5.99</v>
      </c>
      <c r="F1373" s="1299">
        <v>200</v>
      </c>
      <c r="G1373" s="2071">
        <v>0.1</v>
      </c>
      <c r="H1373" s="534"/>
      <c r="I1373" s="506"/>
      <c r="J1373" s="506"/>
      <c r="K1373" s="506"/>
      <c r="L1373" s="506"/>
      <c r="M1373" s="506"/>
      <c r="N1373" s="506"/>
      <c r="O1373" s="506"/>
      <c r="P1373" s="506"/>
    </row>
    <row r="1374" spans="3:16" s="360" customFormat="1" ht="15" customHeight="1" x14ac:dyDescent="0.3">
      <c r="C1374" s="982" t="s">
        <v>4423</v>
      </c>
      <c r="D1374" s="836">
        <f t="shared" si="11"/>
        <v>9.99</v>
      </c>
      <c r="E1374" s="836">
        <v>9.99</v>
      </c>
      <c r="F1374" s="1299">
        <v>300</v>
      </c>
      <c r="G1374" s="2071">
        <v>0.1</v>
      </c>
      <c r="H1374" s="534"/>
      <c r="I1374" s="506"/>
      <c r="J1374" s="506"/>
      <c r="K1374" s="506"/>
      <c r="L1374" s="506"/>
      <c r="M1374" s="506"/>
      <c r="N1374" s="506"/>
      <c r="O1374" s="506"/>
      <c r="P1374" s="506"/>
    </row>
    <row r="1375" spans="3:16" s="360" customFormat="1" ht="15" customHeight="1" x14ac:dyDescent="0.3">
      <c r="C1375" s="982" t="s">
        <v>4424</v>
      </c>
      <c r="D1375" s="836">
        <f t="shared" si="11"/>
        <v>14.99</v>
      </c>
      <c r="E1375" s="836">
        <v>14.99</v>
      </c>
      <c r="F1375" s="1299">
        <v>500</v>
      </c>
      <c r="G1375" s="2071">
        <v>0.1</v>
      </c>
      <c r="H1375" s="534"/>
      <c r="I1375" s="506"/>
      <c r="J1375" s="506"/>
      <c r="K1375" s="506"/>
      <c r="L1375" s="506"/>
      <c r="M1375" s="506"/>
      <c r="N1375" s="506"/>
      <c r="O1375" s="506"/>
      <c r="P1375" s="506"/>
    </row>
    <row r="1376" spans="3:16" s="360" customFormat="1" ht="15" customHeight="1" x14ac:dyDescent="0.3">
      <c r="C1376" s="982" t="s">
        <v>4425</v>
      </c>
      <c r="D1376" s="836">
        <f t="shared" si="11"/>
        <v>19.989999999999998</v>
      </c>
      <c r="E1376" s="836">
        <v>19.989999999999998</v>
      </c>
      <c r="F1376" s="1299">
        <v>1000</v>
      </c>
      <c r="G1376" s="2071">
        <v>0.1</v>
      </c>
      <c r="H1376" s="534"/>
      <c r="I1376" s="506"/>
      <c r="J1376" s="506"/>
      <c r="K1376" s="506"/>
      <c r="L1376" s="506"/>
      <c r="M1376" s="506"/>
      <c r="N1376" s="506"/>
      <c r="O1376" s="506"/>
      <c r="P1376" s="506"/>
    </row>
    <row r="1377" spans="3:16" s="360" customFormat="1" ht="15" customHeight="1" x14ac:dyDescent="0.3">
      <c r="C1377" s="982" t="s">
        <v>4010</v>
      </c>
      <c r="D1377" s="836">
        <f t="shared" si="11"/>
        <v>30</v>
      </c>
      <c r="E1377" s="836">
        <v>30</v>
      </c>
      <c r="F1377" s="1299">
        <v>2000</v>
      </c>
      <c r="G1377" s="2071">
        <v>0.1</v>
      </c>
      <c r="H1377" s="534"/>
      <c r="I1377" s="506"/>
      <c r="J1377" s="506"/>
      <c r="K1377" s="506"/>
      <c r="L1377" s="506"/>
      <c r="M1377" s="506"/>
      <c r="N1377" s="506"/>
      <c r="O1377" s="506"/>
      <c r="P1377" s="506"/>
    </row>
    <row r="1378" spans="3:16" s="360" customFormat="1" ht="15" customHeight="1" x14ac:dyDescent="0.3">
      <c r="C1378" s="982" t="s">
        <v>4011</v>
      </c>
      <c r="D1378" s="836">
        <f t="shared" si="11"/>
        <v>40</v>
      </c>
      <c r="E1378" s="836">
        <v>40</v>
      </c>
      <c r="F1378" s="1299">
        <v>3000</v>
      </c>
      <c r="G1378" s="2071">
        <v>0.1</v>
      </c>
      <c r="H1378" s="534"/>
      <c r="I1378" s="506"/>
      <c r="J1378" s="506"/>
      <c r="K1378" s="506"/>
      <c r="L1378" s="506"/>
      <c r="M1378" s="506"/>
      <c r="N1378" s="506"/>
      <c r="O1378" s="506"/>
      <c r="P1378" s="506"/>
    </row>
    <row r="1379" spans="3:16" s="360" customFormat="1" ht="15" customHeight="1" x14ac:dyDescent="0.3">
      <c r="C1379" s="982" t="s">
        <v>4012</v>
      </c>
      <c r="D1379" s="836">
        <f t="shared" si="11"/>
        <v>50</v>
      </c>
      <c r="E1379" s="836">
        <v>50</v>
      </c>
      <c r="F1379" s="1299">
        <v>5000</v>
      </c>
      <c r="G1379" s="2071">
        <v>0.1</v>
      </c>
      <c r="H1379" s="534"/>
      <c r="I1379" s="506"/>
      <c r="J1379" s="506"/>
      <c r="K1379" s="506"/>
      <c r="L1379" s="506"/>
      <c r="M1379" s="506"/>
      <c r="N1379" s="506"/>
      <c r="O1379" s="506"/>
      <c r="P1379" s="506"/>
    </row>
    <row r="1380" spans="3:16" s="360" customFormat="1" ht="15" customHeight="1" x14ac:dyDescent="0.3">
      <c r="C1380" s="1234" t="s">
        <v>1485</v>
      </c>
      <c r="D1380" s="1300"/>
      <c r="E1380" s="1301"/>
      <c r="F1380" s="1301"/>
      <c r="G1380" s="2072"/>
      <c r="H1380" s="534"/>
      <c r="I1380" s="506"/>
      <c r="J1380" s="506"/>
      <c r="K1380" s="506"/>
      <c r="L1380" s="506"/>
      <c r="M1380" s="506"/>
      <c r="N1380" s="506"/>
      <c r="O1380" s="506"/>
      <c r="P1380" s="506"/>
    </row>
    <row r="1381" spans="3:16" s="360" customFormat="1" ht="15" customHeight="1" x14ac:dyDescent="0.3">
      <c r="C1381" s="4699" t="s">
        <v>2789</v>
      </c>
      <c r="D1381" s="4700"/>
      <c r="E1381" s="4700"/>
      <c r="F1381" s="4700"/>
      <c r="G1381" s="4701"/>
      <c r="H1381" s="534"/>
      <c r="I1381" s="506"/>
      <c r="J1381" s="506"/>
      <c r="K1381" s="506"/>
      <c r="L1381" s="506"/>
      <c r="M1381" s="506"/>
      <c r="N1381" s="506"/>
      <c r="O1381" s="506"/>
      <c r="P1381" s="506"/>
    </row>
    <row r="1382" spans="3:16" s="360" customFormat="1" ht="15" customHeight="1" x14ac:dyDescent="0.3">
      <c r="C1382" s="4705" t="s">
        <v>4205</v>
      </c>
      <c r="D1382" s="4706"/>
      <c r="E1382" s="4706"/>
      <c r="F1382" s="4706"/>
      <c r="G1382" s="4707"/>
      <c r="H1382" s="534"/>
      <c r="I1382" s="506"/>
      <c r="J1382" s="506"/>
      <c r="K1382" s="506"/>
      <c r="L1382" s="506"/>
      <c r="M1382" s="506"/>
      <c r="N1382" s="506"/>
      <c r="O1382" s="506"/>
      <c r="P1382" s="506"/>
    </row>
    <row r="1383" spans="3:16" s="360" customFormat="1" ht="15" customHeight="1" x14ac:dyDescent="0.3">
      <c r="C1383" s="4699" t="s">
        <v>4013</v>
      </c>
      <c r="D1383" s="4702"/>
      <c r="E1383" s="4702"/>
      <c r="F1383" s="4702"/>
      <c r="G1383" s="4703"/>
      <c r="H1383" s="534"/>
      <c r="I1383" s="506"/>
      <c r="J1383" s="506"/>
      <c r="K1383" s="506"/>
      <c r="L1383" s="506"/>
      <c r="M1383" s="506"/>
      <c r="N1383" s="506"/>
      <c r="O1383" s="506"/>
      <c r="P1383" s="506"/>
    </row>
    <row r="1384" spans="3:16" s="360" customFormat="1" ht="15" customHeight="1" x14ac:dyDescent="0.3">
      <c r="C1384" s="4705" t="s">
        <v>4014</v>
      </c>
      <c r="D1384" s="4706"/>
      <c r="E1384" s="4706"/>
      <c r="F1384" s="4706"/>
      <c r="G1384" s="4707"/>
      <c r="H1384" s="534"/>
      <c r="I1384" s="506"/>
      <c r="J1384" s="506"/>
      <c r="K1384" s="506"/>
      <c r="L1384" s="506"/>
      <c r="M1384" s="506"/>
      <c r="N1384" s="506"/>
      <c r="O1384" s="506"/>
      <c r="P1384" s="506"/>
    </row>
    <row r="1385" spans="3:16" s="360" customFormat="1" ht="15" customHeight="1" x14ac:dyDescent="0.3">
      <c r="C1385" s="4705" t="s">
        <v>4015</v>
      </c>
      <c r="D1385" s="4706"/>
      <c r="E1385" s="4706"/>
      <c r="F1385" s="4706"/>
      <c r="G1385" s="4707"/>
      <c r="H1385" s="534"/>
      <c r="I1385" s="506"/>
      <c r="J1385" s="506"/>
      <c r="K1385" s="506"/>
      <c r="L1385" s="506"/>
      <c r="M1385" s="506"/>
      <c r="N1385" s="506"/>
      <c r="O1385" s="506"/>
      <c r="P1385" s="506"/>
    </row>
    <row r="1386" spans="3:16" s="360" customFormat="1" ht="15" customHeight="1" x14ac:dyDescent="0.3">
      <c r="C1386" s="4705" t="s">
        <v>4016</v>
      </c>
      <c r="D1386" s="4706"/>
      <c r="E1386" s="4706"/>
      <c r="F1386" s="4706"/>
      <c r="G1386" s="4707"/>
      <c r="H1386" s="534"/>
      <c r="I1386" s="506"/>
      <c r="J1386" s="506"/>
      <c r="K1386" s="506"/>
      <c r="L1386" s="506"/>
      <c r="M1386" s="506"/>
      <c r="N1386" s="506"/>
      <c r="O1386" s="506"/>
      <c r="P1386" s="506"/>
    </row>
    <row r="1387" spans="3:16" s="360" customFormat="1" ht="15" customHeight="1" x14ac:dyDescent="0.3">
      <c r="C1387" s="4699" t="s">
        <v>4017</v>
      </c>
      <c r="D1387" s="4702"/>
      <c r="E1387" s="4702"/>
      <c r="F1387" s="4702"/>
      <c r="G1387" s="4703"/>
      <c r="H1387" s="534"/>
      <c r="I1387" s="506"/>
      <c r="J1387" s="506"/>
      <c r="K1387" s="506"/>
      <c r="L1387" s="506"/>
      <c r="M1387" s="506"/>
      <c r="N1387" s="506"/>
      <c r="O1387" s="506"/>
      <c r="P1387" s="506"/>
    </row>
    <row r="1388" spans="3:16" s="360" customFormat="1" ht="15" customHeight="1" x14ac:dyDescent="0.3">
      <c r="C1388" s="4699" t="s">
        <v>4018</v>
      </c>
      <c r="D1388" s="4702"/>
      <c r="E1388" s="4702"/>
      <c r="F1388" s="4702"/>
      <c r="G1388" s="4703"/>
      <c r="H1388" s="534"/>
      <c r="I1388" s="506"/>
      <c r="J1388" s="506"/>
      <c r="K1388" s="506"/>
      <c r="L1388" s="506"/>
      <c r="M1388" s="506"/>
      <c r="N1388" s="506"/>
      <c r="O1388" s="506"/>
      <c r="P1388" s="506"/>
    </row>
    <row r="1389" spans="3:16" s="360" customFormat="1" ht="15" customHeight="1" x14ac:dyDescent="0.3">
      <c r="C1389" s="4699" t="s">
        <v>4019</v>
      </c>
      <c r="D1389" s="4702"/>
      <c r="E1389" s="4702"/>
      <c r="F1389" s="4702"/>
      <c r="G1389" s="4703"/>
      <c r="H1389" s="534"/>
      <c r="I1389" s="506"/>
      <c r="J1389" s="506"/>
      <c r="K1389" s="506"/>
      <c r="L1389" s="506"/>
      <c r="M1389" s="506"/>
      <c r="N1389" s="506"/>
      <c r="O1389" s="506"/>
      <c r="P1389" s="506"/>
    </row>
    <row r="1390" spans="3:16" s="360" customFormat="1" ht="15" customHeight="1" x14ac:dyDescent="0.3">
      <c r="C1390" s="4699"/>
      <c r="D1390" s="4702"/>
      <c r="E1390" s="4702"/>
      <c r="F1390" s="4702"/>
      <c r="G1390" s="4703"/>
      <c r="H1390" s="534"/>
      <c r="I1390" s="506"/>
      <c r="J1390" s="506"/>
      <c r="K1390" s="506"/>
      <c r="L1390" s="506"/>
      <c r="M1390" s="506"/>
      <c r="N1390" s="506"/>
      <c r="O1390" s="506"/>
      <c r="P1390" s="506"/>
    </row>
    <row r="1391" spans="3:16" s="360" customFormat="1" ht="15" customHeight="1" thickBot="1" x14ac:dyDescent="0.35">
      <c r="C1391" s="2162" t="s">
        <v>4426</v>
      </c>
      <c r="D1391" s="851"/>
      <c r="E1391" s="851"/>
      <c r="F1391" s="851"/>
      <c r="G1391" s="852"/>
      <c r="H1391" s="534"/>
      <c r="I1391" s="506"/>
      <c r="J1391" s="506"/>
      <c r="K1391" s="506"/>
      <c r="L1391" s="506"/>
      <c r="M1391" s="506"/>
      <c r="N1391" s="506"/>
      <c r="O1391" s="506"/>
      <c r="P1391" s="506"/>
    </row>
    <row r="1392" spans="3:16" s="360" customFormat="1" ht="15" customHeight="1" thickTop="1" x14ac:dyDescent="0.3">
      <c r="C1392" s="4704" t="str">
        <f>+C1313</f>
        <v>.</v>
      </c>
      <c r="D1392" s="4704"/>
      <c r="E1392" s="534"/>
      <c r="F1392" s="534"/>
      <c r="G1392" s="534"/>
      <c r="H1392" s="534"/>
      <c r="I1392" s="506"/>
      <c r="J1392" s="506"/>
      <c r="K1392" s="506"/>
      <c r="L1392" s="506"/>
      <c r="M1392" s="506"/>
      <c r="N1392" s="506"/>
      <c r="O1392" s="506"/>
      <c r="P1392" s="506"/>
    </row>
    <row r="1393" spans="3:16" s="360" customFormat="1" ht="15" customHeight="1" thickBot="1" x14ac:dyDescent="0.35">
      <c r="C1393" s="1517"/>
      <c r="D1393" s="1517"/>
      <c r="E1393" s="534"/>
      <c r="F1393" s="534"/>
      <c r="G1393" s="534"/>
      <c r="H1393" s="534"/>
      <c r="I1393" s="506"/>
      <c r="J1393" s="506"/>
      <c r="K1393" s="506"/>
      <c r="L1393" s="506"/>
      <c r="M1393" s="506"/>
      <c r="N1393" s="506"/>
      <c r="O1393" s="506"/>
      <c r="P1393" s="506"/>
    </row>
    <row r="1394" spans="3:16" s="360" customFormat="1" ht="15" customHeight="1" thickTop="1" thickBot="1" x14ac:dyDescent="0.35">
      <c r="C1394" s="5082" t="s">
        <v>4959</v>
      </c>
      <c r="D1394" s="5083"/>
      <c r="E1394" s="5083"/>
      <c r="F1394" s="5084"/>
      <c r="G1394" s="534"/>
      <c r="H1394" s="534"/>
      <c r="I1394" s="506"/>
      <c r="J1394" s="506"/>
      <c r="K1394" s="506"/>
      <c r="L1394" s="506"/>
      <c r="M1394" s="506"/>
      <c r="N1394" s="506"/>
      <c r="O1394" s="506"/>
      <c r="P1394" s="506"/>
    </row>
    <row r="1395" spans="3:16" s="360" customFormat="1" ht="30" customHeight="1" thickBot="1" x14ac:dyDescent="0.35">
      <c r="C1395" s="5085" t="s">
        <v>4406</v>
      </c>
      <c r="D1395" s="5086"/>
      <c r="E1395" s="4723" t="s">
        <v>4407</v>
      </c>
      <c r="F1395" s="5087"/>
      <c r="G1395" s="534"/>
      <c r="H1395" s="534"/>
      <c r="I1395" s="506"/>
      <c r="J1395" s="506"/>
      <c r="K1395" s="506"/>
      <c r="L1395" s="506"/>
      <c r="M1395" s="506"/>
      <c r="N1395" s="506"/>
      <c r="O1395" s="506"/>
      <c r="P1395" s="506"/>
    </row>
    <row r="1396" spans="3:16" s="360" customFormat="1" ht="15" customHeight="1" thickBot="1" x14ac:dyDescent="0.35">
      <c r="C1396" s="2380"/>
      <c r="D1396" s="5088" t="s">
        <v>347</v>
      </c>
      <c r="E1396" s="4723" t="s">
        <v>4408</v>
      </c>
      <c r="F1396" s="5090"/>
      <c r="G1396" s="534"/>
      <c r="H1396" s="534"/>
      <c r="I1396" s="506"/>
      <c r="J1396" s="506"/>
      <c r="K1396" s="506"/>
      <c r="L1396" s="506"/>
      <c r="M1396" s="506"/>
      <c r="N1396" s="506"/>
      <c r="O1396" s="506"/>
      <c r="P1396" s="506"/>
    </row>
    <row r="1397" spans="3:16" s="360" customFormat="1" ht="38.25" customHeight="1" x14ac:dyDescent="0.3">
      <c r="C1397" s="2381" t="s">
        <v>2779</v>
      </c>
      <c r="D1397" s="5089"/>
      <c r="E1397" s="2382" t="s">
        <v>4409</v>
      </c>
      <c r="F1397" s="2383" t="s">
        <v>4410</v>
      </c>
      <c r="G1397" s="534"/>
      <c r="H1397" s="534"/>
      <c r="I1397" s="506"/>
      <c r="J1397" s="506"/>
      <c r="K1397" s="506"/>
      <c r="L1397" s="506"/>
      <c r="M1397" s="506"/>
      <c r="N1397" s="506"/>
      <c r="O1397" s="506"/>
      <c r="P1397" s="506"/>
    </row>
    <row r="1398" spans="3:16" s="360" customFormat="1" ht="15" customHeight="1" x14ac:dyDescent="0.3">
      <c r="C1398" s="2384" t="s">
        <v>4958</v>
      </c>
      <c r="D1398" s="2385">
        <f>+E1398+F1398</f>
        <v>34.989999999999995</v>
      </c>
      <c r="E1398" s="2385">
        <v>24.99</v>
      </c>
      <c r="F1398" s="2386">
        <v>10</v>
      </c>
      <c r="G1398" s="534"/>
      <c r="H1398" s="534"/>
      <c r="I1398" s="506"/>
      <c r="J1398" s="506"/>
      <c r="K1398" s="506"/>
      <c r="L1398" s="506"/>
      <c r="M1398" s="506"/>
      <c r="N1398" s="506"/>
      <c r="O1398" s="506"/>
      <c r="P1398" s="506"/>
    </row>
    <row r="1399" spans="3:16" s="360" customFormat="1" ht="15" customHeight="1" x14ac:dyDescent="0.3">
      <c r="C1399" s="2387" t="s">
        <v>4960</v>
      </c>
      <c r="D1399" s="2385">
        <f>+E1399+F1399</f>
        <v>33</v>
      </c>
      <c r="E1399" s="2388">
        <v>23</v>
      </c>
      <c r="F1399" s="2389">
        <v>10</v>
      </c>
      <c r="G1399" s="534"/>
      <c r="H1399" s="534"/>
      <c r="I1399" s="506"/>
      <c r="J1399" s="506"/>
      <c r="K1399" s="506"/>
      <c r="L1399" s="506"/>
      <c r="M1399" s="506"/>
      <c r="N1399" s="506"/>
      <c r="O1399" s="506"/>
      <c r="P1399" s="506"/>
    </row>
    <row r="1400" spans="3:16" s="360" customFormat="1" ht="15" customHeight="1" x14ac:dyDescent="0.3">
      <c r="C1400" s="2387" t="s">
        <v>4961</v>
      </c>
      <c r="D1400" s="2388">
        <f>+E1400+F1400</f>
        <v>25</v>
      </c>
      <c r="E1400" s="2388">
        <v>15</v>
      </c>
      <c r="F1400" s="2390">
        <v>10</v>
      </c>
      <c r="G1400" s="534"/>
      <c r="H1400" s="534"/>
      <c r="I1400" s="506"/>
      <c r="J1400" s="506"/>
      <c r="K1400" s="506"/>
      <c r="L1400" s="506"/>
      <c r="M1400" s="506"/>
      <c r="N1400" s="506"/>
      <c r="O1400" s="506"/>
      <c r="P1400" s="506"/>
    </row>
    <row r="1401" spans="3:16" s="360" customFormat="1" ht="15" customHeight="1" x14ac:dyDescent="0.3">
      <c r="C1401" s="2158" t="s">
        <v>1485</v>
      </c>
      <c r="D1401" s="723"/>
      <c r="E1401" s="724"/>
      <c r="F1401" s="726"/>
      <c r="G1401" s="534"/>
      <c r="H1401" s="534"/>
      <c r="I1401" s="506"/>
      <c r="J1401" s="506"/>
      <c r="K1401" s="506"/>
      <c r="L1401" s="506"/>
      <c r="M1401" s="506"/>
      <c r="N1401" s="506"/>
      <c r="O1401" s="506"/>
      <c r="P1401" s="506"/>
    </row>
    <row r="1402" spans="3:16" s="360" customFormat="1" ht="16.5" customHeight="1" x14ac:dyDescent="0.3">
      <c r="C1402" s="5091" t="s">
        <v>4411</v>
      </c>
      <c r="D1402" s="5092"/>
      <c r="E1402" s="5092"/>
      <c r="F1402" s="5093"/>
      <c r="G1402" s="534"/>
      <c r="H1402" s="534"/>
      <c r="I1402" s="506"/>
      <c r="J1402" s="506"/>
      <c r="K1402" s="506"/>
      <c r="L1402" s="506"/>
      <c r="M1402" s="506"/>
      <c r="N1402" s="506"/>
      <c r="O1402" s="506"/>
      <c r="P1402" s="506"/>
    </row>
    <row r="1403" spans="3:16" s="360" customFormat="1" ht="21" customHeight="1" x14ac:dyDescent="0.3">
      <c r="C1403" s="4710" t="s">
        <v>4412</v>
      </c>
      <c r="D1403" s="4711"/>
      <c r="E1403" s="4711"/>
      <c r="F1403" s="4712"/>
      <c r="G1403" s="534"/>
      <c r="H1403" s="534"/>
      <c r="I1403" s="506"/>
      <c r="J1403" s="506"/>
      <c r="K1403" s="506"/>
      <c r="L1403" s="506"/>
      <c r="M1403" s="506"/>
      <c r="N1403" s="506"/>
      <c r="O1403" s="506"/>
      <c r="P1403" s="506"/>
    </row>
    <row r="1404" spans="3:16" s="360" customFormat="1" ht="15" customHeight="1" x14ac:dyDescent="0.3">
      <c r="C1404" s="4710" t="s">
        <v>4413</v>
      </c>
      <c r="D1404" s="4711"/>
      <c r="E1404" s="4711"/>
      <c r="F1404" s="4712"/>
      <c r="G1404" s="534"/>
      <c r="H1404" s="534"/>
      <c r="I1404" s="506"/>
      <c r="J1404" s="506"/>
      <c r="K1404" s="506"/>
      <c r="L1404" s="506"/>
      <c r="M1404" s="506"/>
      <c r="N1404" s="506"/>
      <c r="O1404" s="506"/>
      <c r="P1404" s="506"/>
    </row>
    <row r="1405" spans="3:16" s="360" customFormat="1" ht="27" customHeight="1" x14ac:dyDescent="0.3">
      <c r="C1405" s="4710" t="s">
        <v>4414</v>
      </c>
      <c r="D1405" s="4711"/>
      <c r="E1405" s="4711"/>
      <c r="F1405" s="4712"/>
      <c r="G1405" s="534"/>
      <c r="H1405" s="534"/>
      <c r="I1405" s="506"/>
      <c r="J1405" s="506"/>
      <c r="K1405" s="506"/>
      <c r="L1405" s="506"/>
      <c r="M1405" s="506"/>
      <c r="N1405" s="506"/>
      <c r="O1405" s="506"/>
      <c r="P1405" s="506"/>
    </row>
    <row r="1406" spans="3:16" s="360" customFormat="1" ht="49.5" customHeight="1" x14ac:dyDescent="0.3">
      <c r="C1406" s="4710" t="s">
        <v>4415</v>
      </c>
      <c r="D1406" s="4711"/>
      <c r="E1406" s="4711"/>
      <c r="F1406" s="4712"/>
      <c r="G1406" s="534"/>
      <c r="H1406" s="534"/>
      <c r="I1406" s="506"/>
      <c r="J1406" s="506"/>
      <c r="K1406" s="506"/>
      <c r="L1406" s="506"/>
      <c r="M1406" s="506"/>
      <c r="N1406" s="506"/>
      <c r="O1406" s="506"/>
      <c r="P1406" s="506"/>
    </row>
    <row r="1407" spans="3:16" s="360" customFormat="1" ht="24" customHeight="1" thickBot="1" x14ac:dyDescent="0.35">
      <c r="C1407" s="2377" t="s">
        <v>4416</v>
      </c>
      <c r="D1407" s="2378"/>
      <c r="E1407" s="2378"/>
      <c r="F1407" s="2379"/>
      <c r="G1407" s="534"/>
      <c r="H1407" s="534"/>
      <c r="I1407" s="506"/>
      <c r="J1407" s="506"/>
      <c r="K1407" s="506"/>
      <c r="L1407" s="506"/>
      <c r="M1407" s="506"/>
      <c r="N1407" s="506"/>
      <c r="O1407" s="506"/>
      <c r="P1407" s="506"/>
    </row>
    <row r="1408" spans="3:16" s="360" customFormat="1" ht="15" customHeight="1" thickTop="1" x14ac:dyDescent="0.3">
      <c r="C1408" s="4713" t="str">
        <f>+C1392</f>
        <v>.</v>
      </c>
      <c r="D1408" s="4713"/>
      <c r="E1408" s="534"/>
      <c r="F1408" s="534"/>
      <c r="G1408" s="534"/>
      <c r="H1408" s="534"/>
      <c r="I1408" s="506"/>
      <c r="J1408" s="506"/>
      <c r="K1408" s="506"/>
      <c r="L1408" s="506"/>
      <c r="M1408" s="506"/>
      <c r="N1408" s="506"/>
      <c r="O1408" s="506"/>
      <c r="P1408" s="506"/>
    </row>
    <row r="1409" spans="3:16" s="360" customFormat="1" ht="15" customHeight="1" thickBot="1" x14ac:dyDescent="0.35">
      <c r="C1409" s="534"/>
      <c r="D1409" s="534"/>
      <c r="E1409" s="534"/>
      <c r="F1409" s="534"/>
      <c r="G1409" s="534"/>
      <c r="H1409" s="534"/>
      <c r="I1409" s="506"/>
      <c r="J1409" s="506"/>
      <c r="K1409" s="506"/>
      <c r="L1409" s="506"/>
      <c r="M1409" s="506"/>
      <c r="N1409" s="506"/>
      <c r="O1409" s="506"/>
      <c r="P1409" s="506"/>
    </row>
    <row r="1410" spans="3:16" s="360" customFormat="1" ht="15" customHeight="1" thickTop="1" x14ac:dyDescent="0.3">
      <c r="C1410" s="4837" t="s">
        <v>3613</v>
      </c>
      <c r="D1410" s="4838"/>
      <c r="E1410" s="4839"/>
      <c r="F1410" s="534"/>
      <c r="G1410" s="534"/>
      <c r="H1410" s="534"/>
      <c r="I1410" s="506"/>
      <c r="J1410" s="506"/>
      <c r="K1410" s="506"/>
      <c r="L1410" s="506"/>
      <c r="M1410" s="506"/>
      <c r="N1410" s="506"/>
      <c r="O1410" s="506"/>
      <c r="P1410" s="506"/>
    </row>
    <row r="1411" spans="3:16" s="360" customFormat="1" ht="33.75" customHeight="1" x14ac:dyDescent="0.3">
      <c r="C1411" s="2219" t="s">
        <v>4372</v>
      </c>
      <c r="D1411" s="2220" t="s">
        <v>4373</v>
      </c>
      <c r="E1411" s="2221" t="s">
        <v>4374</v>
      </c>
      <c r="F1411" s="534"/>
      <c r="G1411" s="534"/>
      <c r="H1411" s="534"/>
      <c r="I1411" s="506"/>
      <c r="J1411" s="506"/>
      <c r="K1411" s="506"/>
      <c r="L1411" s="506"/>
      <c r="M1411" s="506"/>
      <c r="N1411" s="506"/>
      <c r="O1411" s="506"/>
      <c r="P1411" s="506"/>
    </row>
    <row r="1412" spans="3:16" s="360" customFormat="1" ht="15" customHeight="1" x14ac:dyDescent="0.3">
      <c r="C1412" s="2222" t="s">
        <v>4375</v>
      </c>
      <c r="D1412" s="2223">
        <v>15</v>
      </c>
      <c r="E1412" s="2224" t="s">
        <v>4376</v>
      </c>
      <c r="F1412" s="534"/>
      <c r="G1412" s="534"/>
      <c r="H1412" s="534"/>
      <c r="I1412" s="506"/>
      <c r="J1412" s="506"/>
      <c r="K1412" s="506"/>
      <c r="L1412" s="506"/>
      <c r="M1412" s="506"/>
      <c r="N1412" s="506"/>
      <c r="O1412" s="506"/>
      <c r="P1412" s="506"/>
    </row>
    <row r="1413" spans="3:16" s="360" customFormat="1" ht="15" customHeight="1" x14ac:dyDescent="0.3">
      <c r="C1413" s="2222" t="s">
        <v>3617</v>
      </c>
      <c r="D1413" s="1973">
        <v>30</v>
      </c>
      <c r="E1413" s="2224" t="s">
        <v>3606</v>
      </c>
      <c r="F1413" s="534"/>
      <c r="G1413" s="534"/>
      <c r="H1413" s="534"/>
      <c r="I1413" s="506"/>
      <c r="J1413" s="506"/>
      <c r="K1413" s="506"/>
      <c r="L1413" s="506"/>
      <c r="M1413" s="506"/>
      <c r="N1413" s="506"/>
      <c r="O1413" s="506"/>
      <c r="P1413" s="506"/>
    </row>
    <row r="1414" spans="3:16" s="360" customFormat="1" ht="15" customHeight="1" x14ac:dyDescent="0.3">
      <c r="C1414" s="2222" t="s">
        <v>4370</v>
      </c>
      <c r="D1414" s="1973">
        <v>40</v>
      </c>
      <c r="E1414" s="2224" t="s">
        <v>3014</v>
      </c>
      <c r="F1414" s="534"/>
      <c r="G1414" s="534"/>
      <c r="H1414" s="534"/>
      <c r="I1414" s="506"/>
      <c r="J1414" s="506"/>
      <c r="K1414" s="506"/>
      <c r="L1414" s="506"/>
      <c r="M1414" s="506"/>
      <c r="N1414" s="506"/>
      <c r="O1414" s="506"/>
      <c r="P1414" s="506"/>
    </row>
    <row r="1415" spans="3:16" s="360" customFormat="1" ht="15" customHeight="1" x14ac:dyDescent="0.3">
      <c r="C1415" s="2222" t="s">
        <v>4371</v>
      </c>
      <c r="D1415" s="2123">
        <v>90</v>
      </c>
      <c r="E1415" s="2224" t="s">
        <v>4377</v>
      </c>
      <c r="F1415" s="534"/>
      <c r="G1415" s="534"/>
      <c r="H1415" s="534"/>
      <c r="I1415" s="506"/>
      <c r="J1415" s="506"/>
      <c r="K1415" s="506"/>
      <c r="L1415" s="506"/>
      <c r="M1415" s="506"/>
      <c r="N1415" s="506"/>
      <c r="O1415" s="506"/>
      <c r="P1415" s="506"/>
    </row>
    <row r="1416" spans="3:16" s="360" customFormat="1" ht="15" customHeight="1" thickBot="1" x14ac:dyDescent="0.35">
      <c r="C1416" s="4798" t="s">
        <v>3102</v>
      </c>
      <c r="D1416" s="4230"/>
      <c r="E1416" s="4799"/>
      <c r="F1416" s="534"/>
      <c r="G1416" s="534"/>
      <c r="H1416" s="534"/>
      <c r="I1416" s="506"/>
      <c r="J1416" s="506"/>
      <c r="K1416" s="506"/>
      <c r="L1416" s="506"/>
      <c r="M1416" s="506"/>
      <c r="N1416" s="506"/>
      <c r="O1416" s="506"/>
      <c r="P1416" s="506"/>
    </row>
    <row r="1417" spans="3:16" s="360" customFormat="1" ht="32.25" customHeight="1" x14ac:dyDescent="0.3">
      <c r="C1417" s="4800" t="s">
        <v>4378</v>
      </c>
      <c r="D1417" s="3862"/>
      <c r="E1417" s="4801"/>
      <c r="F1417" s="534"/>
      <c r="G1417" s="534"/>
      <c r="H1417" s="534"/>
      <c r="I1417" s="506"/>
      <c r="J1417" s="506"/>
      <c r="K1417" s="506"/>
      <c r="L1417" s="506"/>
      <c r="M1417" s="506"/>
      <c r="N1417" s="506"/>
      <c r="O1417" s="506"/>
      <c r="P1417" s="506"/>
    </row>
    <row r="1418" spans="3:16" s="360" customFormat="1" ht="33" customHeight="1" x14ac:dyDescent="0.3">
      <c r="C1418" s="4800" t="s">
        <v>4379</v>
      </c>
      <c r="D1418" s="3862"/>
      <c r="E1418" s="4801"/>
      <c r="F1418" s="534"/>
      <c r="G1418" s="534"/>
      <c r="H1418" s="534"/>
      <c r="I1418" s="506"/>
      <c r="J1418" s="506"/>
      <c r="K1418" s="506"/>
      <c r="L1418" s="506"/>
      <c r="M1418" s="506"/>
      <c r="N1418" s="506"/>
      <c r="O1418" s="506"/>
      <c r="P1418" s="506"/>
    </row>
    <row r="1419" spans="3:16" s="360" customFormat="1" ht="28.5" customHeight="1" x14ac:dyDescent="0.3">
      <c r="C1419" s="4800" t="s">
        <v>3620</v>
      </c>
      <c r="D1419" s="3862"/>
      <c r="E1419" s="4801"/>
      <c r="F1419" s="534"/>
      <c r="G1419" s="534"/>
      <c r="H1419" s="534"/>
      <c r="I1419" s="506"/>
      <c r="J1419" s="506"/>
      <c r="K1419" s="506"/>
      <c r="L1419" s="506"/>
      <c r="M1419" s="506"/>
      <c r="N1419" s="506"/>
      <c r="O1419" s="506"/>
      <c r="P1419" s="506"/>
    </row>
    <row r="1420" spans="3:16" s="360" customFormat="1" ht="15" customHeight="1" thickBot="1" x14ac:dyDescent="0.35">
      <c r="C1420" s="5079" t="s">
        <v>4380</v>
      </c>
      <c r="D1420" s="5080"/>
      <c r="E1420" s="5081"/>
      <c r="F1420" s="534"/>
      <c r="G1420" s="534"/>
      <c r="H1420" s="534"/>
      <c r="I1420" s="506"/>
      <c r="J1420" s="506"/>
      <c r="K1420" s="506"/>
      <c r="L1420" s="506"/>
      <c r="M1420" s="506"/>
      <c r="N1420" s="506"/>
      <c r="O1420" s="506"/>
      <c r="P1420" s="506"/>
    </row>
    <row r="1421" spans="3:16" s="360" customFormat="1" ht="15" customHeight="1" thickTop="1" x14ac:dyDescent="0.3">
      <c r="C1421" s="4704" t="str">
        <f>+C1408</f>
        <v>.</v>
      </c>
      <c r="D1421" s="4704"/>
      <c r="E1421" s="534"/>
      <c r="F1421" s="534"/>
      <c r="G1421" s="534"/>
      <c r="H1421" s="534"/>
      <c r="I1421" s="506"/>
      <c r="J1421" s="506"/>
      <c r="K1421" s="506"/>
      <c r="L1421" s="506"/>
      <c r="M1421" s="506"/>
      <c r="N1421" s="506"/>
      <c r="O1421" s="506"/>
      <c r="P1421" s="506"/>
    </row>
    <row r="1422" spans="3:16" s="360" customFormat="1" ht="15" customHeight="1" thickBot="1" x14ac:dyDescent="0.35">
      <c r="C1422" s="534"/>
      <c r="D1422" s="534"/>
      <c r="E1422" s="534"/>
      <c r="F1422" s="534"/>
      <c r="G1422" s="534"/>
      <c r="H1422" s="534"/>
      <c r="I1422" s="506"/>
      <c r="J1422" s="506"/>
      <c r="K1422" s="506"/>
      <c r="L1422" s="506"/>
      <c r="M1422" s="506"/>
      <c r="N1422" s="506"/>
      <c r="O1422" s="506"/>
      <c r="P1422" s="506"/>
    </row>
    <row r="1423" spans="3:16" s="360" customFormat="1" ht="15" customHeight="1" thickTop="1" x14ac:dyDescent="0.3">
      <c r="C1423" s="4719" t="s">
        <v>4201</v>
      </c>
      <c r="D1423" s="4720"/>
      <c r="E1423" s="4720"/>
      <c r="F1423" s="4720"/>
      <c r="G1423" s="4721"/>
      <c r="H1423" s="534"/>
      <c r="I1423" s="506"/>
      <c r="J1423" s="506"/>
      <c r="K1423" s="506"/>
      <c r="L1423" s="506"/>
      <c r="M1423" s="506"/>
      <c r="N1423" s="506"/>
      <c r="O1423" s="506"/>
      <c r="P1423" s="506"/>
    </row>
    <row r="1424" spans="3:16" s="360" customFormat="1" ht="15" customHeight="1" thickBot="1" x14ac:dyDescent="0.35">
      <c r="C1424" s="831"/>
      <c r="D1424" s="712"/>
      <c r="E1424" s="712"/>
      <c r="F1424" s="712"/>
      <c r="G1424" s="832"/>
      <c r="H1424" s="534"/>
      <c r="I1424" s="506"/>
      <c r="J1424" s="506"/>
      <c r="K1424" s="506"/>
      <c r="L1424" s="506"/>
      <c r="M1424" s="506"/>
      <c r="N1424" s="506"/>
      <c r="O1424" s="506"/>
      <c r="P1424" s="506"/>
    </row>
    <row r="1425" spans="3:16" s="360" customFormat="1" ht="15" customHeight="1" thickBot="1" x14ac:dyDescent="0.35">
      <c r="C1425" s="4680" t="s">
        <v>560</v>
      </c>
      <c r="D1425" s="4681"/>
      <c r="E1425" s="4683"/>
      <c r="F1425" s="4683"/>
      <c r="G1425" s="4684"/>
      <c r="H1425" s="534"/>
      <c r="I1425" s="506"/>
      <c r="J1425" s="506"/>
      <c r="K1425" s="506"/>
      <c r="L1425" s="506"/>
      <c r="M1425" s="506"/>
      <c r="N1425" s="506"/>
      <c r="O1425" s="506"/>
      <c r="P1425" s="506"/>
    </row>
    <row r="1426" spans="3:16" s="360" customFormat="1" ht="15" customHeight="1" x14ac:dyDescent="0.3">
      <c r="C1426" s="4685" t="s">
        <v>1765</v>
      </c>
      <c r="D1426" s="4687" t="s">
        <v>4006</v>
      </c>
      <c r="E1426" s="4689" t="s">
        <v>3742</v>
      </c>
      <c r="F1426" s="4690"/>
      <c r="G1426" s="4696"/>
      <c r="H1426" s="534"/>
      <c r="I1426" s="506"/>
      <c r="J1426" s="506"/>
      <c r="K1426" s="506"/>
      <c r="L1426" s="506"/>
      <c r="M1426" s="506"/>
      <c r="N1426" s="506"/>
      <c r="O1426" s="506"/>
      <c r="P1426" s="506"/>
    </row>
    <row r="1427" spans="3:16" s="360" customFormat="1" ht="15" customHeight="1" x14ac:dyDescent="0.3">
      <c r="C1427" s="4686"/>
      <c r="D1427" s="4688"/>
      <c r="E1427" s="2070" t="s">
        <v>2784</v>
      </c>
      <c r="F1427" s="1428" t="s">
        <v>1065</v>
      </c>
      <c r="G1427" s="2058" t="s">
        <v>2332</v>
      </c>
      <c r="H1427" s="534"/>
      <c r="I1427" s="506"/>
      <c r="J1427" s="506"/>
      <c r="K1427" s="506"/>
      <c r="L1427" s="506"/>
      <c r="M1427" s="506"/>
      <c r="N1427" s="506"/>
      <c r="O1427" s="506"/>
      <c r="P1427" s="506"/>
    </row>
    <row r="1428" spans="3:16" s="360" customFormat="1" ht="15" customHeight="1" x14ac:dyDescent="0.3">
      <c r="C1428" s="982" t="s">
        <v>4202</v>
      </c>
      <c r="D1428" s="836">
        <v>10</v>
      </c>
      <c r="E1428" s="838">
        <v>10</v>
      </c>
      <c r="F1428" s="1299">
        <v>100</v>
      </c>
      <c r="G1428" s="2071">
        <v>0.1</v>
      </c>
      <c r="H1428" s="534"/>
      <c r="I1428" s="506"/>
      <c r="J1428" s="506"/>
      <c r="K1428" s="506"/>
      <c r="L1428" s="506"/>
      <c r="M1428" s="506"/>
      <c r="N1428" s="506"/>
      <c r="O1428" s="506"/>
      <c r="P1428" s="506"/>
    </row>
    <row r="1429" spans="3:16" s="360" customFormat="1" ht="15" customHeight="1" x14ac:dyDescent="0.3">
      <c r="C1429" s="982" t="s">
        <v>4203</v>
      </c>
      <c r="D1429" s="836">
        <f>+E1429</f>
        <v>10</v>
      </c>
      <c r="E1429" s="838">
        <v>10</v>
      </c>
      <c r="F1429" s="1299">
        <v>100</v>
      </c>
      <c r="G1429" s="2071">
        <v>0.1</v>
      </c>
      <c r="H1429" s="534"/>
      <c r="I1429" s="506"/>
      <c r="J1429" s="506"/>
      <c r="K1429" s="506"/>
      <c r="L1429" s="506"/>
      <c r="M1429" s="506"/>
      <c r="N1429" s="506"/>
      <c r="O1429" s="506"/>
      <c r="P1429" s="506"/>
    </row>
    <row r="1430" spans="3:16" s="360" customFormat="1" ht="15" customHeight="1" x14ac:dyDescent="0.3">
      <c r="C1430" s="982" t="s">
        <v>4204</v>
      </c>
      <c r="D1430" s="836">
        <f>+E1430</f>
        <v>15</v>
      </c>
      <c r="E1430" s="838">
        <v>15</v>
      </c>
      <c r="F1430" s="1299">
        <v>200</v>
      </c>
      <c r="G1430" s="2071">
        <v>0.1</v>
      </c>
      <c r="H1430" s="534"/>
      <c r="I1430" s="506"/>
      <c r="J1430" s="506"/>
      <c r="K1430" s="506"/>
      <c r="L1430" s="506"/>
      <c r="M1430" s="506"/>
      <c r="N1430" s="506"/>
      <c r="O1430" s="506"/>
      <c r="P1430" s="506"/>
    </row>
    <row r="1431" spans="3:16" s="360" customFormat="1" ht="15" customHeight="1" x14ac:dyDescent="0.3">
      <c r="C1431" s="1234" t="s">
        <v>1485</v>
      </c>
      <c r="D1431" s="1300"/>
      <c r="E1431" s="1301"/>
      <c r="F1431" s="1301"/>
      <c r="G1431" s="2072"/>
      <c r="H1431" s="534"/>
      <c r="I1431" s="506"/>
      <c r="J1431" s="506"/>
      <c r="K1431" s="506"/>
      <c r="L1431" s="506"/>
      <c r="M1431" s="506"/>
      <c r="N1431" s="506"/>
      <c r="O1431" s="506"/>
      <c r="P1431" s="506"/>
    </row>
    <row r="1432" spans="3:16" s="360" customFormat="1" ht="15" customHeight="1" x14ac:dyDescent="0.3">
      <c r="C1432" s="4699" t="s">
        <v>2789</v>
      </c>
      <c r="D1432" s="4700"/>
      <c r="E1432" s="4700"/>
      <c r="F1432" s="4700"/>
      <c r="G1432" s="4701"/>
      <c r="H1432" s="534"/>
      <c r="I1432" s="506"/>
      <c r="J1432" s="506"/>
      <c r="K1432" s="506"/>
      <c r="L1432" s="506"/>
      <c r="M1432" s="506"/>
      <c r="N1432" s="506"/>
      <c r="O1432" s="506"/>
      <c r="P1432" s="506"/>
    </row>
    <row r="1433" spans="3:16" s="360" customFormat="1" ht="15" customHeight="1" x14ac:dyDescent="0.3">
      <c r="C1433" s="4705" t="s">
        <v>4205</v>
      </c>
      <c r="D1433" s="4706"/>
      <c r="E1433" s="4706"/>
      <c r="F1433" s="4706"/>
      <c r="G1433" s="4707"/>
      <c r="H1433" s="534"/>
      <c r="I1433" s="506"/>
      <c r="J1433" s="506"/>
      <c r="K1433" s="506"/>
      <c r="L1433" s="506"/>
      <c r="M1433" s="506"/>
      <c r="N1433" s="506"/>
      <c r="O1433" s="506"/>
      <c r="P1433" s="506"/>
    </row>
    <row r="1434" spans="3:16" s="360" customFormat="1" ht="15" customHeight="1" x14ac:dyDescent="0.3">
      <c r="C1434" s="4705" t="s">
        <v>4206</v>
      </c>
      <c r="D1434" s="4706"/>
      <c r="E1434" s="4706"/>
      <c r="F1434" s="4706"/>
      <c r="G1434" s="4707"/>
      <c r="H1434" s="534"/>
      <c r="I1434" s="506"/>
      <c r="J1434" s="506"/>
      <c r="K1434" s="506"/>
      <c r="L1434" s="506"/>
      <c r="M1434" s="506"/>
      <c r="N1434" s="506"/>
      <c r="O1434" s="506"/>
      <c r="P1434" s="506"/>
    </row>
    <row r="1435" spans="3:16" s="360" customFormat="1" ht="15" customHeight="1" x14ac:dyDescent="0.3">
      <c r="C1435" s="4705" t="s">
        <v>4207</v>
      </c>
      <c r="D1435" s="4706"/>
      <c r="E1435" s="4706"/>
      <c r="F1435" s="4706"/>
      <c r="G1435" s="4707"/>
      <c r="H1435" s="534"/>
      <c r="I1435" s="506"/>
      <c r="J1435" s="506"/>
      <c r="K1435" s="506"/>
      <c r="L1435" s="506"/>
      <c r="M1435" s="506"/>
      <c r="N1435" s="506"/>
      <c r="O1435" s="506"/>
      <c r="P1435" s="506"/>
    </row>
    <row r="1436" spans="3:16" s="360" customFormat="1" ht="15" customHeight="1" x14ac:dyDescent="0.3">
      <c r="C1436" s="4705" t="s">
        <v>4208</v>
      </c>
      <c r="D1436" s="4706"/>
      <c r="E1436" s="4706"/>
      <c r="F1436" s="4706"/>
      <c r="G1436" s="4707"/>
      <c r="H1436" s="534"/>
      <c r="I1436" s="506"/>
      <c r="J1436" s="506"/>
      <c r="K1436" s="506"/>
      <c r="L1436" s="506"/>
      <c r="M1436" s="506"/>
      <c r="N1436" s="506"/>
      <c r="O1436" s="506"/>
      <c r="P1436" s="506"/>
    </row>
    <row r="1437" spans="3:16" s="360" customFormat="1" ht="15" customHeight="1" x14ac:dyDescent="0.3">
      <c r="C1437" s="4699" t="s">
        <v>4209</v>
      </c>
      <c r="D1437" s="4702"/>
      <c r="E1437" s="4702"/>
      <c r="F1437" s="4702"/>
      <c r="G1437" s="4703"/>
      <c r="H1437" s="534"/>
      <c r="I1437" s="506"/>
      <c r="J1437" s="506"/>
      <c r="K1437" s="506"/>
      <c r="L1437" s="506"/>
      <c r="M1437" s="506"/>
      <c r="N1437" s="506"/>
      <c r="O1437" s="506"/>
      <c r="P1437" s="506"/>
    </row>
    <row r="1438" spans="3:16" s="360" customFormat="1" ht="15" customHeight="1" x14ac:dyDescent="0.3">
      <c r="C1438" s="4699" t="s">
        <v>4210</v>
      </c>
      <c r="D1438" s="4702"/>
      <c r="E1438" s="4702"/>
      <c r="F1438" s="4702"/>
      <c r="G1438" s="4703"/>
      <c r="H1438" s="534"/>
      <c r="I1438" s="506"/>
      <c r="J1438" s="506"/>
      <c r="K1438" s="506"/>
      <c r="L1438" s="506"/>
      <c r="M1438" s="506"/>
      <c r="N1438" s="506"/>
      <c r="O1438" s="506"/>
      <c r="P1438" s="506"/>
    </row>
    <row r="1439" spans="3:16" s="360" customFormat="1" ht="15" customHeight="1" thickBot="1" x14ac:dyDescent="0.35">
      <c r="C1439" s="2162" t="s">
        <v>4211</v>
      </c>
      <c r="D1439" s="851"/>
      <c r="E1439" s="851"/>
      <c r="F1439" s="851"/>
      <c r="G1439" s="852"/>
      <c r="H1439" s="534"/>
      <c r="I1439" s="506"/>
      <c r="J1439" s="506"/>
      <c r="K1439" s="506"/>
      <c r="L1439" s="506"/>
      <c r="M1439" s="506"/>
      <c r="N1439" s="506"/>
      <c r="O1439" s="506"/>
      <c r="P1439" s="506"/>
    </row>
    <row r="1440" spans="3:16" s="360" customFormat="1" ht="15" customHeight="1" thickTop="1" x14ac:dyDescent="0.3">
      <c r="C1440" s="4704" t="str">
        <f>+C1421</f>
        <v>.</v>
      </c>
      <c r="D1440" s="4704"/>
      <c r="E1440" s="534"/>
      <c r="F1440" s="534"/>
      <c r="G1440" s="534"/>
      <c r="H1440" s="534"/>
      <c r="I1440" s="506"/>
      <c r="J1440" s="506"/>
      <c r="K1440" s="506"/>
      <c r="L1440" s="506"/>
      <c r="M1440" s="506"/>
      <c r="N1440" s="506"/>
      <c r="O1440" s="506"/>
      <c r="P1440" s="506"/>
    </row>
    <row r="1441" spans="3:16" s="360" customFormat="1" ht="15" customHeight="1" thickBot="1" x14ac:dyDescent="0.35">
      <c r="C1441" s="534"/>
      <c r="D1441" s="534"/>
      <c r="E1441" s="534"/>
      <c r="F1441" s="534"/>
      <c r="G1441" s="534"/>
      <c r="H1441" s="534"/>
      <c r="I1441" s="506"/>
      <c r="J1441" s="506"/>
      <c r="K1441" s="506"/>
      <c r="L1441" s="506"/>
      <c r="M1441" s="506"/>
      <c r="N1441" s="506"/>
      <c r="O1441" s="506"/>
      <c r="P1441" s="506"/>
    </row>
    <row r="1442" spans="3:16" s="360" customFormat="1" ht="15" customHeight="1" thickTop="1" thickBot="1" x14ac:dyDescent="0.25">
      <c r="C1442" s="4912" t="s">
        <v>4183</v>
      </c>
      <c r="D1442" s="4913"/>
      <c r="E1442" s="4913"/>
      <c r="F1442" s="4913"/>
      <c r="G1442" s="4913"/>
      <c r="H1442" s="4913"/>
      <c r="I1442" s="4913"/>
      <c r="J1442" s="4913"/>
      <c r="K1442" s="4913"/>
      <c r="L1442" s="4914"/>
      <c r="M1442" s="506"/>
      <c r="N1442" s="506"/>
      <c r="O1442" s="506"/>
      <c r="P1442" s="506"/>
    </row>
    <row r="1443" spans="3:16" s="360" customFormat="1" ht="15" customHeight="1" thickBot="1" x14ac:dyDescent="0.25">
      <c r="C1443" s="5073" t="s">
        <v>560</v>
      </c>
      <c r="D1443" s="4904"/>
      <c r="E1443" s="4905" t="s">
        <v>345</v>
      </c>
      <c r="F1443" s="4906"/>
      <c r="G1443" s="4906"/>
      <c r="H1443" s="4906"/>
      <c r="I1443" s="4906"/>
      <c r="J1443" s="4906"/>
      <c r="K1443" s="4906"/>
      <c r="L1443" s="4907"/>
      <c r="M1443" s="506"/>
      <c r="N1443" s="506"/>
      <c r="O1443" s="506"/>
      <c r="P1443" s="506"/>
    </row>
    <row r="1444" spans="3:16" s="360" customFormat="1" ht="15" customHeight="1" thickBot="1" x14ac:dyDescent="0.25">
      <c r="C1444" s="2140"/>
      <c r="D1444" s="5074" t="s">
        <v>347</v>
      </c>
      <c r="E1444" s="5076" t="s">
        <v>4184</v>
      </c>
      <c r="F1444" s="5077"/>
      <c r="G1444" s="5078"/>
      <c r="H1444" s="2142" t="s">
        <v>4185</v>
      </c>
      <c r="I1444" s="5067" t="s">
        <v>340</v>
      </c>
      <c r="J1444" s="5068"/>
      <c r="K1444" s="5067" t="s">
        <v>4186</v>
      </c>
      <c r="L1444" s="5068"/>
      <c r="M1444" s="506"/>
      <c r="N1444" s="506"/>
      <c r="O1444" s="506"/>
      <c r="P1444" s="506"/>
    </row>
    <row r="1445" spans="3:16" s="360" customFormat="1" ht="48" customHeight="1" x14ac:dyDescent="0.2">
      <c r="C1445" s="2143" t="s">
        <v>2779</v>
      </c>
      <c r="D1445" s="5075"/>
      <c r="E1445" s="789" t="s">
        <v>4187</v>
      </c>
      <c r="F1445" s="789" t="s">
        <v>4188</v>
      </c>
      <c r="G1445" s="789" t="s">
        <v>4189</v>
      </c>
      <c r="H1445" s="789" t="s">
        <v>4190</v>
      </c>
      <c r="I1445" s="789" t="s">
        <v>3705</v>
      </c>
      <c r="J1445" s="789" t="s">
        <v>4191</v>
      </c>
      <c r="K1445" s="2141" t="s">
        <v>2006</v>
      </c>
      <c r="L1445" s="790" t="s">
        <v>4192</v>
      </c>
      <c r="M1445" s="506"/>
      <c r="N1445" s="506"/>
      <c r="O1445" s="506"/>
      <c r="P1445" s="506"/>
    </row>
    <row r="1446" spans="3:16" s="360" customFormat="1" ht="15" customHeight="1" x14ac:dyDescent="0.2">
      <c r="C1446" s="2144" t="s">
        <v>4193</v>
      </c>
      <c r="D1446" s="2145">
        <v>25</v>
      </c>
      <c r="E1446" s="2146">
        <v>0</v>
      </c>
      <c r="F1446" s="2147">
        <v>0.15</v>
      </c>
      <c r="G1446" s="2147">
        <v>0.15</v>
      </c>
      <c r="H1446" s="2145">
        <v>23</v>
      </c>
      <c r="I1446" s="2145">
        <v>2</v>
      </c>
      <c r="J1446" s="2148">
        <v>200</v>
      </c>
      <c r="K1446" s="2149">
        <v>0</v>
      </c>
      <c r="L1446" s="2150">
        <v>0</v>
      </c>
      <c r="M1446" s="506"/>
      <c r="N1446" s="506"/>
      <c r="O1446" s="506"/>
      <c r="P1446" s="506"/>
    </row>
    <row r="1447" spans="3:16" s="360" customFormat="1" ht="15" customHeight="1" x14ac:dyDescent="0.2">
      <c r="C1447" s="2151" t="s">
        <v>5959</v>
      </c>
      <c r="D1447" s="2152">
        <v>32</v>
      </c>
      <c r="E1447" s="2153">
        <v>0</v>
      </c>
      <c r="F1447" s="2154">
        <v>0.15</v>
      </c>
      <c r="G1447" s="2154">
        <v>0.15</v>
      </c>
      <c r="H1447" s="2152">
        <v>15</v>
      </c>
      <c r="I1447" s="2152">
        <v>2</v>
      </c>
      <c r="J1447" s="2155">
        <v>200</v>
      </c>
      <c r="K1447" s="2152">
        <v>15</v>
      </c>
      <c r="L1447" s="2156" t="s">
        <v>47</v>
      </c>
      <c r="M1447" s="506"/>
      <c r="N1447" s="506"/>
      <c r="O1447" s="506"/>
      <c r="P1447" s="506"/>
    </row>
    <row r="1448" spans="3:16" s="360" customFormat="1" ht="15" customHeight="1" x14ac:dyDescent="0.2">
      <c r="C1448" s="2151" t="s">
        <v>5960</v>
      </c>
      <c r="D1448" s="2152">
        <v>37</v>
      </c>
      <c r="E1448" s="2153">
        <v>0</v>
      </c>
      <c r="F1448" s="2154">
        <v>0.15</v>
      </c>
      <c r="G1448" s="2154">
        <v>0.15</v>
      </c>
      <c r="H1448" s="2152">
        <v>15</v>
      </c>
      <c r="I1448" s="2152">
        <v>2</v>
      </c>
      <c r="J1448" s="2155">
        <v>200</v>
      </c>
      <c r="K1448" s="2152">
        <v>20</v>
      </c>
      <c r="L1448" s="2157" t="s">
        <v>58</v>
      </c>
      <c r="M1448" s="506"/>
      <c r="N1448" s="506"/>
      <c r="O1448" s="506"/>
      <c r="P1448" s="506"/>
    </row>
    <row r="1449" spans="3:16" s="360" customFormat="1" ht="15" customHeight="1" x14ac:dyDescent="0.2">
      <c r="C1449" s="2158" t="s">
        <v>1485</v>
      </c>
      <c r="D1449" s="723"/>
      <c r="E1449" s="724"/>
      <c r="F1449" s="724"/>
      <c r="G1449" s="724"/>
      <c r="H1449" s="724"/>
      <c r="I1449" s="724"/>
      <c r="J1449" s="724"/>
      <c r="K1449" s="724"/>
      <c r="L1449" s="726"/>
      <c r="M1449" s="506"/>
      <c r="N1449" s="506"/>
      <c r="O1449" s="506"/>
      <c r="P1449" s="506"/>
    </row>
    <row r="1450" spans="3:16" s="360" customFormat="1" ht="15" customHeight="1" x14ac:dyDescent="0.2">
      <c r="C1450" s="5072" t="s">
        <v>4194</v>
      </c>
      <c r="D1450" s="3897"/>
      <c r="E1450" s="3897"/>
      <c r="F1450" s="3897"/>
      <c r="G1450" s="3897"/>
      <c r="H1450" s="3897"/>
      <c r="I1450" s="3897"/>
      <c r="J1450" s="3897"/>
      <c r="K1450" s="3897"/>
      <c r="L1450" s="5044"/>
      <c r="M1450" s="506"/>
      <c r="N1450" s="506"/>
      <c r="O1450" s="506"/>
      <c r="P1450" s="506"/>
    </row>
    <row r="1451" spans="3:16" s="360" customFormat="1" ht="24.75" customHeight="1" x14ac:dyDescent="0.2">
      <c r="C1451" s="5069" t="s">
        <v>4195</v>
      </c>
      <c r="D1451" s="5070"/>
      <c r="E1451" s="5070"/>
      <c r="F1451" s="5070"/>
      <c r="G1451" s="5070"/>
      <c r="H1451" s="5070"/>
      <c r="I1451" s="5070"/>
      <c r="J1451" s="5070"/>
      <c r="K1451" s="5070"/>
      <c r="L1451" s="5071"/>
      <c r="M1451" s="506"/>
      <c r="N1451" s="506"/>
      <c r="O1451" s="506"/>
      <c r="P1451" s="506"/>
    </row>
    <row r="1452" spans="3:16" s="360" customFormat="1" ht="24.75" customHeight="1" x14ac:dyDescent="0.2">
      <c r="C1452" s="5069" t="s">
        <v>4196</v>
      </c>
      <c r="D1452" s="5070"/>
      <c r="E1452" s="5070"/>
      <c r="F1452" s="5070"/>
      <c r="G1452" s="5070"/>
      <c r="H1452" s="5070"/>
      <c r="I1452" s="5070"/>
      <c r="J1452" s="5070"/>
      <c r="K1452" s="5070"/>
      <c r="L1452" s="5071"/>
      <c r="M1452" s="506"/>
      <c r="N1452" s="506"/>
      <c r="O1452" s="506"/>
      <c r="P1452" s="506"/>
    </row>
    <row r="1453" spans="3:16" s="360" customFormat="1" ht="24.75" customHeight="1" x14ac:dyDescent="0.2">
      <c r="C1453" s="5069" t="s">
        <v>4197</v>
      </c>
      <c r="D1453" s="5070"/>
      <c r="E1453" s="5070"/>
      <c r="F1453" s="5070"/>
      <c r="G1453" s="5070"/>
      <c r="H1453" s="5070"/>
      <c r="I1453" s="5070"/>
      <c r="J1453" s="5070"/>
      <c r="K1453" s="5070"/>
      <c r="L1453" s="5071"/>
      <c r="M1453" s="506"/>
      <c r="N1453" s="506"/>
      <c r="O1453" s="506"/>
      <c r="P1453" s="506"/>
    </row>
    <row r="1454" spans="3:16" s="360" customFormat="1" ht="24.75" customHeight="1" x14ac:dyDescent="0.2">
      <c r="C1454" s="5069" t="s">
        <v>4198</v>
      </c>
      <c r="D1454" s="5070"/>
      <c r="E1454" s="5070"/>
      <c r="F1454" s="5070"/>
      <c r="G1454" s="5070"/>
      <c r="H1454" s="5070"/>
      <c r="I1454" s="5070"/>
      <c r="J1454" s="5070"/>
      <c r="K1454" s="2159"/>
      <c r="L1454" s="2160"/>
      <c r="M1454" s="506"/>
      <c r="N1454" s="506"/>
      <c r="O1454" s="506"/>
      <c r="P1454" s="506"/>
    </row>
    <row r="1455" spans="3:16" s="360" customFormat="1" ht="24.75" customHeight="1" x14ac:dyDescent="0.2">
      <c r="C1455" s="5069" t="s">
        <v>4199</v>
      </c>
      <c r="D1455" s="5070"/>
      <c r="E1455" s="5070"/>
      <c r="F1455" s="5070"/>
      <c r="G1455" s="5070"/>
      <c r="H1455" s="5070"/>
      <c r="I1455" s="5070"/>
      <c r="J1455" s="5070"/>
      <c r="K1455" s="5070"/>
      <c r="L1455" s="5071"/>
      <c r="M1455" s="506"/>
      <c r="N1455" s="506"/>
      <c r="O1455" s="506"/>
      <c r="P1455" s="506"/>
    </row>
    <row r="1456" spans="3:16" s="360" customFormat="1" ht="15" customHeight="1" x14ac:dyDescent="0.2">
      <c r="C1456" s="5054" t="s">
        <v>3576</v>
      </c>
      <c r="D1456" s="5055"/>
      <c r="E1456" s="5055"/>
      <c r="F1456" s="5055"/>
      <c r="G1456" s="5055"/>
      <c r="H1456" s="2159"/>
      <c r="I1456" s="2159"/>
      <c r="J1456" s="2159"/>
      <c r="K1456" s="2159"/>
      <c r="L1456" s="2160"/>
      <c r="M1456" s="506"/>
      <c r="N1456" s="506"/>
      <c r="O1456" s="506"/>
      <c r="P1456" s="506"/>
    </row>
    <row r="1457" spans="3:16" s="360" customFormat="1" ht="15" customHeight="1" x14ac:dyDescent="0.2">
      <c r="C1457" s="5056" t="s">
        <v>4200</v>
      </c>
      <c r="D1457" s="5057"/>
      <c r="E1457" s="5057"/>
      <c r="F1457" s="5057"/>
      <c r="G1457" s="5057"/>
      <c r="H1457" s="5057"/>
      <c r="I1457" s="5057"/>
      <c r="J1457" s="5057"/>
      <c r="K1457" s="5057"/>
      <c r="L1457" s="5058"/>
      <c r="M1457" s="506"/>
      <c r="N1457" s="506"/>
      <c r="O1457" s="506"/>
      <c r="P1457" s="506"/>
    </row>
    <row r="1458" spans="3:16" s="360" customFormat="1" ht="15" customHeight="1" thickBot="1" x14ac:dyDescent="0.25">
      <c r="C1458" s="2161"/>
      <c r="D1458" s="2006"/>
      <c r="E1458" s="2006"/>
      <c r="F1458" s="2006"/>
      <c r="G1458" s="2006"/>
      <c r="H1458" s="2006"/>
      <c r="I1458" s="2006"/>
      <c r="J1458" s="2006"/>
      <c r="K1458" s="2006"/>
      <c r="L1458" s="2007"/>
      <c r="M1458" s="506"/>
      <c r="N1458" s="506"/>
      <c r="O1458" s="506"/>
      <c r="P1458" s="506"/>
    </row>
    <row r="1459" spans="3:16" s="360" customFormat="1" ht="15" customHeight="1" thickTop="1" x14ac:dyDescent="0.3">
      <c r="C1459" s="4676" t="str">
        <f>+C1440</f>
        <v>.</v>
      </c>
      <c r="D1459" s="4676"/>
      <c r="E1459" s="534"/>
      <c r="F1459" s="534"/>
      <c r="G1459" s="534"/>
      <c r="H1459" s="534"/>
      <c r="I1459" s="506"/>
      <c r="J1459" s="506"/>
      <c r="K1459" s="506"/>
      <c r="L1459" s="506"/>
      <c r="M1459" s="506"/>
      <c r="N1459" s="506"/>
      <c r="O1459" s="506"/>
      <c r="P1459" s="506"/>
    </row>
    <row r="1460" spans="3:16" s="360" customFormat="1" ht="15" customHeight="1" thickBot="1" x14ac:dyDescent="0.35">
      <c r="C1460" s="2163"/>
      <c r="D1460" s="2163"/>
      <c r="E1460" s="534"/>
      <c r="F1460" s="534"/>
      <c r="G1460" s="534"/>
      <c r="H1460" s="534"/>
      <c r="I1460" s="506"/>
      <c r="J1460" s="506"/>
      <c r="K1460" s="506"/>
      <c r="L1460" s="506"/>
      <c r="M1460" s="506"/>
      <c r="N1460" s="506"/>
      <c r="O1460" s="506"/>
      <c r="P1460" s="506"/>
    </row>
    <row r="1461" spans="3:16" s="360" customFormat="1" ht="37.5" customHeight="1" thickTop="1" x14ac:dyDescent="0.2">
      <c r="C1461" s="5094" t="s">
        <v>4212</v>
      </c>
      <c r="D1461" s="5061"/>
      <c r="E1461" s="5062"/>
      <c r="F1461" s="5062"/>
      <c r="G1461" s="5062"/>
      <c r="H1461" s="5062"/>
      <c r="I1461" s="5062"/>
      <c r="J1461" s="5062"/>
      <c r="K1461" s="5063"/>
      <c r="L1461" s="506"/>
      <c r="M1461" s="506"/>
      <c r="N1461" s="506"/>
      <c r="O1461" s="506"/>
      <c r="P1461" s="506"/>
    </row>
    <row r="1462" spans="3:16" s="360" customFormat="1" ht="15" customHeight="1" x14ac:dyDescent="0.2">
      <c r="C1462" s="4810" t="s">
        <v>4213</v>
      </c>
      <c r="D1462" s="4697" t="s">
        <v>4152</v>
      </c>
      <c r="E1462" s="4997" t="s">
        <v>340</v>
      </c>
      <c r="F1462" s="4997"/>
      <c r="G1462" s="4997"/>
      <c r="H1462" s="4997" t="s">
        <v>3742</v>
      </c>
      <c r="I1462" s="4997"/>
      <c r="J1462" s="4997"/>
      <c r="K1462" s="5016"/>
      <c r="L1462" s="506"/>
      <c r="M1462" s="506"/>
      <c r="N1462" s="506"/>
      <c r="O1462" s="506"/>
      <c r="P1462" s="506"/>
    </row>
    <row r="1463" spans="3:16" s="360" customFormat="1" ht="15" customHeight="1" x14ac:dyDescent="0.2">
      <c r="C1463" s="4810"/>
      <c r="D1463" s="5059"/>
      <c r="E1463" s="5053" t="s">
        <v>4214</v>
      </c>
      <c r="F1463" s="4811" t="s">
        <v>230</v>
      </c>
      <c r="G1463" s="4811" t="s">
        <v>4215</v>
      </c>
      <c r="H1463" s="4811" t="s">
        <v>2784</v>
      </c>
      <c r="I1463" s="4997" t="s">
        <v>4155</v>
      </c>
      <c r="J1463" s="4997"/>
      <c r="K1463" s="2139"/>
      <c r="L1463" s="506"/>
      <c r="M1463" s="506"/>
      <c r="N1463" s="506"/>
      <c r="O1463" s="506"/>
      <c r="P1463" s="506"/>
    </row>
    <row r="1464" spans="3:16" s="360" customFormat="1" ht="15" customHeight="1" x14ac:dyDescent="0.2">
      <c r="C1464" s="4810"/>
      <c r="D1464" s="5059"/>
      <c r="E1464" s="5053"/>
      <c r="F1464" s="4811"/>
      <c r="G1464" s="4811"/>
      <c r="H1464" s="4811"/>
      <c r="I1464" s="4811" t="s">
        <v>4216</v>
      </c>
      <c r="J1464" s="4811" t="s">
        <v>4217</v>
      </c>
      <c r="K1464" s="4812" t="s">
        <v>4156</v>
      </c>
      <c r="L1464" s="506"/>
      <c r="M1464" s="506"/>
      <c r="N1464" s="506"/>
      <c r="O1464" s="506"/>
      <c r="P1464" s="506"/>
    </row>
    <row r="1465" spans="3:16" s="360" customFormat="1" ht="15" customHeight="1" x14ac:dyDescent="0.2">
      <c r="C1465" s="4810"/>
      <c r="D1465" s="4698"/>
      <c r="E1465" s="5053"/>
      <c r="F1465" s="4811"/>
      <c r="G1465" s="4811"/>
      <c r="H1465" s="4811"/>
      <c r="I1465" s="4811"/>
      <c r="J1465" s="4811"/>
      <c r="K1465" s="4812"/>
      <c r="L1465" s="506"/>
      <c r="M1465" s="506"/>
      <c r="N1465" s="506"/>
      <c r="O1465" s="506"/>
      <c r="P1465" s="506"/>
    </row>
    <row r="1466" spans="3:16" s="360" customFormat="1" ht="15" customHeight="1" x14ac:dyDescent="0.2">
      <c r="C1466" s="2120" t="s">
        <v>4218</v>
      </c>
      <c r="D1466" s="2121">
        <f>+E1466</f>
        <v>9</v>
      </c>
      <c r="E1466" s="2122">
        <v>9</v>
      </c>
      <c r="F1466" s="1644">
        <v>1000</v>
      </c>
      <c r="G1466" s="1644">
        <v>0.03</v>
      </c>
      <c r="H1466" s="1644" t="s">
        <v>4160</v>
      </c>
      <c r="I1466" s="1644" t="s">
        <v>4160</v>
      </c>
      <c r="J1466" s="1644" t="s">
        <v>4160</v>
      </c>
      <c r="K1466" s="2124" t="s">
        <v>1882</v>
      </c>
      <c r="L1466" s="506"/>
      <c r="M1466" s="506"/>
      <c r="N1466" s="506"/>
      <c r="O1466" s="506"/>
      <c r="P1466" s="506"/>
    </row>
    <row r="1467" spans="3:16" s="360" customFormat="1" ht="15" customHeight="1" x14ac:dyDescent="0.2">
      <c r="C1467" s="2120" t="s">
        <v>4219</v>
      </c>
      <c r="D1467" s="2121">
        <f t="shared" ref="D1467:D1472" si="12">+E1467</f>
        <v>5</v>
      </c>
      <c r="E1467" s="2122">
        <v>5</v>
      </c>
      <c r="F1467" s="1644">
        <v>300</v>
      </c>
      <c r="G1467" s="1644">
        <v>0.03</v>
      </c>
      <c r="H1467" s="1644" t="s">
        <v>4160</v>
      </c>
      <c r="I1467" s="1644" t="s">
        <v>4160</v>
      </c>
      <c r="J1467" s="1644" t="s">
        <v>4160</v>
      </c>
      <c r="K1467" s="2124" t="s">
        <v>4160</v>
      </c>
      <c r="L1467" s="506"/>
      <c r="M1467" s="506"/>
      <c r="N1467" s="506"/>
      <c r="O1467" s="506"/>
      <c r="P1467" s="506"/>
    </row>
    <row r="1468" spans="3:16" s="360" customFormat="1" ht="15" customHeight="1" x14ac:dyDescent="0.2">
      <c r="C1468" s="2120" t="s">
        <v>4220</v>
      </c>
      <c r="D1468" s="2121">
        <f t="shared" si="12"/>
        <v>3</v>
      </c>
      <c r="E1468" s="2122">
        <v>3</v>
      </c>
      <c r="F1468" s="1644">
        <v>150</v>
      </c>
      <c r="G1468" s="1644">
        <v>0.03</v>
      </c>
      <c r="H1468" s="1644" t="s">
        <v>4160</v>
      </c>
      <c r="I1468" s="1644" t="s">
        <v>4160</v>
      </c>
      <c r="J1468" s="1644" t="s">
        <v>4160</v>
      </c>
      <c r="K1468" s="2124" t="s">
        <v>4160</v>
      </c>
      <c r="L1468" s="506"/>
      <c r="M1468" s="506"/>
      <c r="N1468" s="506"/>
      <c r="O1468" s="506"/>
      <c r="P1468" s="506"/>
    </row>
    <row r="1469" spans="3:16" s="360" customFormat="1" ht="15" customHeight="1" x14ac:dyDescent="0.2">
      <c r="C1469" s="2120" t="s">
        <v>4221</v>
      </c>
      <c r="D1469" s="2121">
        <f t="shared" si="12"/>
        <v>1.5</v>
      </c>
      <c r="E1469" s="2122">
        <v>1.5</v>
      </c>
      <c r="F1469" s="1644">
        <v>60</v>
      </c>
      <c r="G1469" s="1644">
        <v>0.03</v>
      </c>
      <c r="H1469" s="1644" t="s">
        <v>4160</v>
      </c>
      <c r="I1469" s="1644" t="s">
        <v>4160</v>
      </c>
      <c r="J1469" s="1644" t="s">
        <v>4160</v>
      </c>
      <c r="K1469" s="2124" t="s">
        <v>4160</v>
      </c>
      <c r="L1469" s="506"/>
      <c r="M1469" s="506"/>
      <c r="N1469" s="506"/>
      <c r="O1469" s="506"/>
      <c r="P1469" s="506"/>
    </row>
    <row r="1470" spans="3:16" s="360" customFormat="1" ht="15" customHeight="1" x14ac:dyDescent="0.2">
      <c r="C1470" s="2120" t="s">
        <v>4222</v>
      </c>
      <c r="D1470" s="2121">
        <f t="shared" si="12"/>
        <v>11.88</v>
      </c>
      <c r="E1470" s="2122">
        <v>11.88</v>
      </c>
      <c r="F1470" s="1644">
        <v>2500</v>
      </c>
      <c r="G1470" s="1644">
        <v>0.03</v>
      </c>
      <c r="H1470" s="1644" t="s">
        <v>4160</v>
      </c>
      <c r="I1470" s="1644" t="s">
        <v>4160</v>
      </c>
      <c r="J1470" s="1644" t="s">
        <v>4160</v>
      </c>
      <c r="K1470" s="2124" t="s">
        <v>4160</v>
      </c>
      <c r="L1470" s="506"/>
      <c r="M1470" s="506"/>
      <c r="N1470" s="506"/>
      <c r="O1470" s="506"/>
      <c r="P1470" s="506"/>
    </row>
    <row r="1471" spans="3:16" s="360" customFormat="1" ht="15" customHeight="1" x14ac:dyDescent="0.2">
      <c r="C1471" s="2120" t="s">
        <v>4223</v>
      </c>
      <c r="D1471" s="2121">
        <f t="shared" si="12"/>
        <v>10.4</v>
      </c>
      <c r="E1471" s="2122">
        <v>10.4</v>
      </c>
      <c r="F1471" s="1644">
        <v>1500</v>
      </c>
      <c r="G1471" s="1644">
        <v>0.03</v>
      </c>
      <c r="H1471" s="1644" t="s">
        <v>4160</v>
      </c>
      <c r="I1471" s="1644" t="s">
        <v>4160</v>
      </c>
      <c r="J1471" s="1644" t="s">
        <v>4160</v>
      </c>
      <c r="K1471" s="2124" t="s">
        <v>4160</v>
      </c>
      <c r="L1471" s="506"/>
      <c r="M1471" s="506"/>
      <c r="N1471" s="506"/>
      <c r="O1471" s="506"/>
      <c r="P1471" s="506"/>
    </row>
    <row r="1472" spans="3:16" s="360" customFormat="1" ht="15" customHeight="1" x14ac:dyDescent="0.2">
      <c r="C1472" s="2120" t="s">
        <v>4224</v>
      </c>
      <c r="D1472" s="2121">
        <f t="shared" si="12"/>
        <v>1.5</v>
      </c>
      <c r="E1472" s="2122">
        <v>1.5</v>
      </c>
      <c r="F1472" s="1644">
        <v>60</v>
      </c>
      <c r="G1472" s="1644">
        <v>3.0000000000000001E-3</v>
      </c>
      <c r="H1472" s="1644" t="s">
        <v>4160</v>
      </c>
      <c r="I1472" s="1644" t="s">
        <v>4160</v>
      </c>
      <c r="J1472" s="1644" t="s">
        <v>4160</v>
      </c>
      <c r="K1472" s="2124" t="s">
        <v>4160</v>
      </c>
      <c r="L1472" s="506"/>
      <c r="M1472" s="506"/>
      <c r="N1472" s="506"/>
      <c r="O1472" s="506"/>
      <c r="P1472" s="506"/>
    </row>
    <row r="1473" spans="3:16" s="360" customFormat="1" ht="15" customHeight="1" x14ac:dyDescent="0.2">
      <c r="C1473" s="2164" t="s">
        <v>4225</v>
      </c>
      <c r="D1473" s="2121">
        <f>+H1473</f>
        <v>20</v>
      </c>
      <c r="E1473" s="2165" t="s">
        <v>4160</v>
      </c>
      <c r="F1473" s="2165" t="s">
        <v>4160</v>
      </c>
      <c r="G1473" s="2165" t="s">
        <v>4160</v>
      </c>
      <c r="H1473" s="2123">
        <v>20</v>
      </c>
      <c r="I1473" s="1644">
        <v>50</v>
      </c>
      <c r="J1473" s="1644">
        <v>0</v>
      </c>
      <c r="K1473" s="2166">
        <v>1.2</v>
      </c>
      <c r="L1473" s="506"/>
      <c r="M1473" s="506"/>
      <c r="N1473" s="506"/>
      <c r="O1473" s="506"/>
      <c r="P1473" s="506"/>
    </row>
    <row r="1474" spans="3:16" s="360" customFormat="1" ht="15" customHeight="1" x14ac:dyDescent="0.2">
      <c r="C1474" s="2164" t="s">
        <v>4226</v>
      </c>
      <c r="D1474" s="2121">
        <f t="shared" ref="D1474:D1482" si="13">+H1474</f>
        <v>20</v>
      </c>
      <c r="E1474" s="2165" t="s">
        <v>4160</v>
      </c>
      <c r="F1474" s="2165" t="s">
        <v>4160</v>
      </c>
      <c r="G1474" s="2165" t="s">
        <v>4160</v>
      </c>
      <c r="H1474" s="2123">
        <v>20</v>
      </c>
      <c r="I1474" s="1644">
        <v>0</v>
      </c>
      <c r="J1474" s="1644">
        <v>50</v>
      </c>
      <c r="K1474" s="2166">
        <v>1.2</v>
      </c>
      <c r="L1474" s="506"/>
      <c r="M1474" s="506"/>
      <c r="N1474" s="506"/>
      <c r="O1474" s="506"/>
      <c r="P1474" s="506"/>
    </row>
    <row r="1475" spans="3:16" s="360" customFormat="1" ht="15" customHeight="1" x14ac:dyDescent="0.2">
      <c r="C1475" s="2164" t="s">
        <v>4227</v>
      </c>
      <c r="D1475" s="2121">
        <f t="shared" si="13"/>
        <v>10</v>
      </c>
      <c r="E1475" s="2165" t="s">
        <v>4160</v>
      </c>
      <c r="F1475" s="2165" t="s">
        <v>4160</v>
      </c>
      <c r="G1475" s="2165" t="s">
        <v>4160</v>
      </c>
      <c r="H1475" s="2123">
        <v>10</v>
      </c>
      <c r="I1475" s="1644">
        <v>10</v>
      </c>
      <c r="J1475" s="1644">
        <v>0</v>
      </c>
      <c r="K1475" s="2166">
        <v>1.5</v>
      </c>
      <c r="L1475" s="506"/>
      <c r="M1475" s="506"/>
      <c r="N1475" s="506"/>
      <c r="O1475" s="506"/>
      <c r="P1475" s="506"/>
    </row>
    <row r="1476" spans="3:16" s="360" customFormat="1" ht="15" customHeight="1" x14ac:dyDescent="0.2">
      <c r="C1476" s="2164" t="s">
        <v>4228</v>
      </c>
      <c r="D1476" s="2121">
        <f t="shared" si="13"/>
        <v>10</v>
      </c>
      <c r="E1476" s="2165" t="s">
        <v>4160</v>
      </c>
      <c r="F1476" s="2165" t="s">
        <v>4160</v>
      </c>
      <c r="G1476" s="2165" t="s">
        <v>4160</v>
      </c>
      <c r="H1476" s="2123">
        <v>10</v>
      </c>
      <c r="I1476" s="1644">
        <v>0</v>
      </c>
      <c r="J1476" s="1644">
        <v>10</v>
      </c>
      <c r="K1476" s="2166">
        <v>1.5</v>
      </c>
      <c r="L1476" s="506"/>
      <c r="M1476" s="506"/>
      <c r="N1476" s="506"/>
      <c r="O1476" s="506"/>
      <c r="P1476" s="506"/>
    </row>
    <row r="1477" spans="3:16" s="360" customFormat="1" ht="15" customHeight="1" x14ac:dyDescent="0.2">
      <c r="C1477" s="2164" t="s">
        <v>4229</v>
      </c>
      <c r="D1477" s="2121">
        <f t="shared" si="13"/>
        <v>8</v>
      </c>
      <c r="E1477" s="2165" t="s">
        <v>4160</v>
      </c>
      <c r="F1477" s="2165" t="s">
        <v>4160</v>
      </c>
      <c r="G1477" s="2165" t="s">
        <v>4160</v>
      </c>
      <c r="H1477" s="2123">
        <v>8</v>
      </c>
      <c r="I1477" s="1644">
        <v>5</v>
      </c>
      <c r="J1477" s="1644">
        <v>0</v>
      </c>
      <c r="K1477" s="2166">
        <v>2</v>
      </c>
      <c r="L1477" s="506"/>
      <c r="M1477" s="506"/>
      <c r="N1477" s="506"/>
      <c r="O1477" s="506"/>
      <c r="P1477" s="506"/>
    </row>
    <row r="1478" spans="3:16" s="360" customFormat="1" ht="15" customHeight="1" x14ac:dyDescent="0.2">
      <c r="C1478" s="2164" t="s">
        <v>4230</v>
      </c>
      <c r="D1478" s="2121">
        <f t="shared" si="13"/>
        <v>8</v>
      </c>
      <c r="E1478" s="2165" t="s">
        <v>4160</v>
      </c>
      <c r="F1478" s="2165" t="s">
        <v>4160</v>
      </c>
      <c r="G1478" s="2165" t="s">
        <v>4160</v>
      </c>
      <c r="H1478" s="2123">
        <v>8</v>
      </c>
      <c r="I1478" s="1644">
        <v>0</v>
      </c>
      <c r="J1478" s="1644">
        <v>5</v>
      </c>
      <c r="K1478" s="2166">
        <v>2</v>
      </c>
      <c r="L1478" s="506"/>
      <c r="M1478" s="506"/>
      <c r="N1478" s="506"/>
      <c r="O1478" s="506"/>
      <c r="P1478" s="506"/>
    </row>
    <row r="1479" spans="3:16" s="360" customFormat="1" ht="15" customHeight="1" x14ac:dyDescent="0.2">
      <c r="C1479" s="2164" t="s">
        <v>4231</v>
      </c>
      <c r="D1479" s="2121">
        <f t="shared" si="13"/>
        <v>6</v>
      </c>
      <c r="E1479" s="2165" t="s">
        <v>4160</v>
      </c>
      <c r="F1479" s="2165" t="s">
        <v>4160</v>
      </c>
      <c r="G1479" s="2165" t="s">
        <v>4160</v>
      </c>
      <c r="H1479" s="2123">
        <v>6</v>
      </c>
      <c r="I1479" s="1644">
        <v>3</v>
      </c>
      <c r="J1479" s="1644">
        <v>0</v>
      </c>
      <c r="K1479" s="2166">
        <v>3</v>
      </c>
      <c r="L1479" s="506"/>
      <c r="M1479" s="506"/>
      <c r="N1479" s="506"/>
      <c r="O1479" s="506"/>
      <c r="P1479" s="506"/>
    </row>
    <row r="1480" spans="3:16" s="360" customFormat="1" ht="15" customHeight="1" x14ac:dyDescent="0.2">
      <c r="C1480" s="2164" t="s">
        <v>4232</v>
      </c>
      <c r="D1480" s="2121">
        <f t="shared" si="13"/>
        <v>6</v>
      </c>
      <c r="E1480" s="2165" t="s">
        <v>4160</v>
      </c>
      <c r="F1480" s="2165" t="s">
        <v>4160</v>
      </c>
      <c r="G1480" s="2165" t="s">
        <v>4160</v>
      </c>
      <c r="H1480" s="2123">
        <v>6</v>
      </c>
      <c r="I1480" s="1644">
        <v>0</v>
      </c>
      <c r="J1480" s="1644">
        <v>3</v>
      </c>
      <c r="K1480" s="2166">
        <v>3</v>
      </c>
      <c r="L1480" s="506"/>
      <c r="M1480" s="506"/>
      <c r="N1480" s="506"/>
      <c r="O1480" s="506"/>
      <c r="P1480" s="506"/>
    </row>
    <row r="1481" spans="3:16" s="360" customFormat="1" ht="15" customHeight="1" x14ac:dyDescent="0.2">
      <c r="C1481" s="2164" t="s">
        <v>4233</v>
      </c>
      <c r="D1481" s="2121">
        <f t="shared" si="13"/>
        <v>4</v>
      </c>
      <c r="E1481" s="2165" t="s">
        <v>4160</v>
      </c>
      <c r="F1481" s="2165" t="s">
        <v>4160</v>
      </c>
      <c r="G1481" s="2165" t="s">
        <v>4160</v>
      </c>
      <c r="H1481" s="2123">
        <v>4</v>
      </c>
      <c r="I1481" s="1644">
        <v>1</v>
      </c>
      <c r="J1481" s="1644">
        <v>0</v>
      </c>
      <c r="K1481" s="2166">
        <v>4.5999999999999996</v>
      </c>
      <c r="L1481" s="506"/>
      <c r="M1481" s="506"/>
      <c r="N1481" s="506"/>
      <c r="O1481" s="506"/>
      <c r="P1481" s="506"/>
    </row>
    <row r="1482" spans="3:16" s="360" customFormat="1" ht="15" customHeight="1" x14ac:dyDescent="0.2">
      <c r="C1482" s="2164" t="s">
        <v>4234</v>
      </c>
      <c r="D1482" s="2121">
        <f t="shared" si="13"/>
        <v>4</v>
      </c>
      <c r="E1482" s="2165" t="s">
        <v>4160</v>
      </c>
      <c r="F1482" s="2165" t="s">
        <v>4160</v>
      </c>
      <c r="G1482" s="2165" t="s">
        <v>4160</v>
      </c>
      <c r="H1482" s="2123">
        <v>4</v>
      </c>
      <c r="I1482" s="1644">
        <v>0</v>
      </c>
      <c r="J1482" s="1644">
        <v>1</v>
      </c>
      <c r="K1482" s="2166">
        <v>4.5999999999999996</v>
      </c>
      <c r="L1482" s="506"/>
      <c r="M1482" s="506"/>
      <c r="N1482" s="506"/>
      <c r="O1482" s="506"/>
      <c r="P1482" s="506"/>
    </row>
    <row r="1483" spans="3:16" s="360" customFormat="1" ht="15" customHeight="1" x14ac:dyDescent="0.2">
      <c r="C1483" s="2120" t="s">
        <v>4235</v>
      </c>
      <c r="D1483" s="2125">
        <v>15</v>
      </c>
      <c r="E1483" s="2165" t="s">
        <v>4160</v>
      </c>
      <c r="F1483" s="2165" t="s">
        <v>4160</v>
      </c>
      <c r="G1483" s="2165" t="s">
        <v>4160</v>
      </c>
      <c r="H1483" s="2165" t="s">
        <v>4160</v>
      </c>
      <c r="I1483" s="2165" t="s">
        <v>4160</v>
      </c>
      <c r="J1483" s="2165" t="s">
        <v>4160</v>
      </c>
      <c r="K1483" s="2167">
        <v>0.9</v>
      </c>
      <c r="L1483" s="506"/>
      <c r="M1483" s="506"/>
      <c r="N1483" s="506"/>
      <c r="O1483" s="506"/>
      <c r="P1483" s="506"/>
    </row>
    <row r="1484" spans="3:16" s="360" customFormat="1" ht="15" customHeight="1" x14ac:dyDescent="0.2">
      <c r="C1484" s="2168" t="s">
        <v>4236</v>
      </c>
      <c r="D1484" s="2125">
        <v>20</v>
      </c>
      <c r="E1484" s="2165" t="s">
        <v>4160</v>
      </c>
      <c r="F1484" s="2165" t="s">
        <v>4160</v>
      </c>
      <c r="G1484" s="2165" t="s">
        <v>4160</v>
      </c>
      <c r="H1484" s="2165" t="s">
        <v>4160</v>
      </c>
      <c r="I1484" s="2165" t="s">
        <v>4160</v>
      </c>
      <c r="J1484" s="2165" t="s">
        <v>4160</v>
      </c>
      <c r="K1484" s="2169">
        <v>0.9</v>
      </c>
      <c r="L1484" s="506"/>
      <c r="M1484" s="506"/>
      <c r="N1484" s="506"/>
      <c r="O1484" s="506"/>
      <c r="P1484" s="506"/>
    </row>
    <row r="1485" spans="3:16" s="360" customFormat="1" ht="15" customHeight="1" x14ac:dyDescent="0.2">
      <c r="C1485" s="2168" t="s">
        <v>4237</v>
      </c>
      <c r="D1485" s="2125">
        <v>30</v>
      </c>
      <c r="E1485" s="2165" t="s">
        <v>4160</v>
      </c>
      <c r="F1485" s="2165" t="s">
        <v>4160</v>
      </c>
      <c r="G1485" s="2165" t="s">
        <v>4160</v>
      </c>
      <c r="H1485" s="2165" t="s">
        <v>4160</v>
      </c>
      <c r="I1485" s="2165" t="s">
        <v>4160</v>
      </c>
      <c r="J1485" s="2165" t="s">
        <v>4160</v>
      </c>
      <c r="K1485" s="2169">
        <v>0.9</v>
      </c>
      <c r="L1485" s="506"/>
      <c r="M1485" s="506"/>
      <c r="N1485" s="506"/>
      <c r="O1485" s="506"/>
      <c r="P1485" s="506"/>
    </row>
    <row r="1486" spans="3:16" s="360" customFormat="1" ht="15" customHeight="1" x14ac:dyDescent="0.2">
      <c r="C1486" s="2120" t="s">
        <v>4238</v>
      </c>
      <c r="D1486" s="2125">
        <v>5</v>
      </c>
      <c r="E1486" s="2165" t="s">
        <v>4160</v>
      </c>
      <c r="F1486" s="2165" t="s">
        <v>4160</v>
      </c>
      <c r="G1486" s="2165" t="s">
        <v>4160</v>
      </c>
      <c r="H1486" s="2165" t="s">
        <v>4160</v>
      </c>
      <c r="I1486" s="2165" t="s">
        <v>4160</v>
      </c>
      <c r="J1486" s="2165" t="s">
        <v>4160</v>
      </c>
      <c r="K1486" s="2169">
        <v>9</v>
      </c>
      <c r="L1486" s="506"/>
      <c r="M1486" s="506"/>
      <c r="N1486" s="506"/>
      <c r="O1486" s="506"/>
      <c r="P1486" s="506"/>
    </row>
    <row r="1487" spans="3:16" s="360" customFormat="1" ht="15" customHeight="1" x14ac:dyDescent="0.2">
      <c r="C1487" s="2120" t="s">
        <v>4239</v>
      </c>
      <c r="D1487" s="2125">
        <v>10</v>
      </c>
      <c r="E1487" s="2165" t="s">
        <v>4160</v>
      </c>
      <c r="F1487" s="2165" t="s">
        <v>4160</v>
      </c>
      <c r="G1487" s="2165" t="s">
        <v>4160</v>
      </c>
      <c r="H1487" s="2165" t="s">
        <v>4160</v>
      </c>
      <c r="I1487" s="2165" t="s">
        <v>4160</v>
      </c>
      <c r="J1487" s="2165" t="s">
        <v>4160</v>
      </c>
      <c r="K1487" s="2169">
        <v>0.9</v>
      </c>
      <c r="L1487" s="506"/>
      <c r="M1487" s="506"/>
      <c r="N1487" s="506"/>
      <c r="O1487" s="506"/>
      <c r="P1487" s="506"/>
    </row>
    <row r="1488" spans="3:16" s="360" customFormat="1" ht="15" customHeight="1" x14ac:dyDescent="0.2">
      <c r="C1488" s="2164" t="s">
        <v>4240</v>
      </c>
      <c r="D1488" s="2121">
        <f t="shared" ref="D1488:D1493" si="14">+H1488</f>
        <v>44</v>
      </c>
      <c r="E1488" s="2165" t="s">
        <v>4160</v>
      </c>
      <c r="F1488" s="2165" t="s">
        <v>4160</v>
      </c>
      <c r="G1488" s="2165" t="s">
        <v>4160</v>
      </c>
      <c r="H1488" s="2170">
        <v>44</v>
      </c>
      <c r="I1488" s="2171">
        <v>0</v>
      </c>
      <c r="J1488" s="2171">
        <v>150</v>
      </c>
      <c r="K1488" s="2169">
        <v>1</v>
      </c>
      <c r="L1488" s="506"/>
      <c r="M1488" s="506"/>
      <c r="N1488" s="506"/>
      <c r="O1488" s="506"/>
      <c r="P1488" s="506"/>
    </row>
    <row r="1489" spans="3:16" s="360" customFormat="1" ht="15" customHeight="1" x14ac:dyDescent="0.2">
      <c r="C1489" s="2164" t="s">
        <v>4241</v>
      </c>
      <c r="D1489" s="2121">
        <f t="shared" si="14"/>
        <v>44</v>
      </c>
      <c r="E1489" s="2165" t="s">
        <v>4160</v>
      </c>
      <c r="F1489" s="2165" t="s">
        <v>4160</v>
      </c>
      <c r="G1489" s="2165" t="s">
        <v>4160</v>
      </c>
      <c r="H1489" s="2170">
        <v>44</v>
      </c>
      <c r="I1489" s="2171">
        <v>150</v>
      </c>
      <c r="J1489" s="2171">
        <v>0</v>
      </c>
      <c r="K1489" s="2169">
        <v>1</v>
      </c>
      <c r="L1489" s="506"/>
      <c r="M1489" s="506"/>
      <c r="N1489" s="506"/>
      <c r="O1489" s="506"/>
      <c r="P1489" s="506"/>
    </row>
    <row r="1490" spans="3:16" s="360" customFormat="1" ht="15" customHeight="1" x14ac:dyDescent="0.2">
      <c r="C1490" s="2172" t="s">
        <v>4242</v>
      </c>
      <c r="D1490" s="2121">
        <f t="shared" si="14"/>
        <v>80</v>
      </c>
      <c r="E1490" s="2165" t="s">
        <v>4160</v>
      </c>
      <c r="F1490" s="2165" t="s">
        <v>4160</v>
      </c>
      <c r="G1490" s="2165" t="s">
        <v>4160</v>
      </c>
      <c r="H1490" s="2170">
        <v>80</v>
      </c>
      <c r="I1490" s="2171">
        <v>0</v>
      </c>
      <c r="J1490" s="2171">
        <v>300</v>
      </c>
      <c r="K1490" s="2169">
        <v>0.9</v>
      </c>
      <c r="L1490" s="506"/>
      <c r="M1490" s="506"/>
      <c r="N1490" s="506"/>
      <c r="O1490" s="506"/>
      <c r="P1490" s="506"/>
    </row>
    <row r="1491" spans="3:16" s="360" customFormat="1" ht="15" customHeight="1" x14ac:dyDescent="0.2">
      <c r="C1491" s="2164" t="s">
        <v>4243</v>
      </c>
      <c r="D1491" s="2121">
        <f t="shared" si="14"/>
        <v>80</v>
      </c>
      <c r="E1491" s="2165" t="s">
        <v>4160</v>
      </c>
      <c r="F1491" s="2165" t="s">
        <v>4160</v>
      </c>
      <c r="G1491" s="2165" t="s">
        <v>4160</v>
      </c>
      <c r="H1491" s="2170">
        <v>80</v>
      </c>
      <c r="I1491" s="2171">
        <v>300</v>
      </c>
      <c r="J1491" s="2171">
        <v>0</v>
      </c>
      <c r="K1491" s="2169">
        <v>0.9</v>
      </c>
      <c r="L1491" s="506"/>
      <c r="M1491" s="506"/>
      <c r="N1491" s="506"/>
      <c r="O1491" s="506"/>
      <c r="P1491" s="506"/>
    </row>
    <row r="1492" spans="3:16" s="360" customFormat="1" ht="15" customHeight="1" x14ac:dyDescent="0.2">
      <c r="C1492" s="2164" t="s">
        <v>4244</v>
      </c>
      <c r="D1492" s="2121">
        <f t="shared" si="14"/>
        <v>200</v>
      </c>
      <c r="E1492" s="2165" t="s">
        <v>4160</v>
      </c>
      <c r="F1492" s="2165" t="s">
        <v>4160</v>
      </c>
      <c r="G1492" s="2165" t="s">
        <v>4160</v>
      </c>
      <c r="H1492" s="2170">
        <v>200</v>
      </c>
      <c r="I1492" s="2171">
        <v>1000</v>
      </c>
      <c r="J1492" s="2171">
        <v>0</v>
      </c>
      <c r="K1492" s="2169">
        <v>0.5</v>
      </c>
      <c r="L1492" s="506"/>
      <c r="M1492" s="506"/>
      <c r="N1492" s="506"/>
      <c r="O1492" s="506"/>
      <c r="P1492" s="506"/>
    </row>
    <row r="1493" spans="3:16" s="360" customFormat="1" ht="15" customHeight="1" thickBot="1" x14ac:dyDescent="0.25">
      <c r="C1493" s="2173" t="s">
        <v>4245</v>
      </c>
      <c r="D1493" s="2174">
        <f t="shared" si="14"/>
        <v>200</v>
      </c>
      <c r="E1493" s="2175" t="s">
        <v>4160</v>
      </c>
      <c r="F1493" s="2175" t="s">
        <v>4160</v>
      </c>
      <c r="G1493" s="2175" t="s">
        <v>4160</v>
      </c>
      <c r="H1493" s="2176">
        <v>200</v>
      </c>
      <c r="I1493" s="2177">
        <v>0</v>
      </c>
      <c r="J1493" s="2177">
        <v>1000</v>
      </c>
      <c r="K1493" s="2178">
        <v>0.5</v>
      </c>
      <c r="L1493" s="506"/>
      <c r="M1493" s="506"/>
      <c r="N1493" s="506"/>
      <c r="O1493" s="506"/>
      <c r="P1493" s="506"/>
    </row>
    <row r="1494" spans="3:16" s="360" customFormat="1" ht="15" customHeight="1" x14ac:dyDescent="0.2">
      <c r="C1494" s="2179" t="s">
        <v>1485</v>
      </c>
      <c r="D1494" s="876"/>
      <c r="E1494" s="848"/>
      <c r="F1494" s="848"/>
      <c r="G1494" s="848"/>
      <c r="H1494" s="848"/>
      <c r="I1494" s="848"/>
      <c r="J1494" s="848"/>
      <c r="K1494" s="2180"/>
      <c r="L1494" s="506"/>
      <c r="M1494" s="506"/>
      <c r="N1494" s="506"/>
      <c r="O1494" s="506"/>
      <c r="P1494" s="506"/>
    </row>
    <row r="1495" spans="3:16" s="360" customFormat="1" ht="15" customHeight="1" x14ac:dyDescent="0.2">
      <c r="C1495" s="2133" t="s">
        <v>4246</v>
      </c>
      <c r="D1495" s="893"/>
      <c r="E1495" s="848"/>
      <c r="F1495" s="848"/>
      <c r="G1495" s="848"/>
      <c r="H1495" s="848"/>
      <c r="I1495" s="848"/>
      <c r="J1495" s="848"/>
      <c r="K1495" s="2180"/>
      <c r="L1495" s="506"/>
      <c r="M1495" s="506"/>
      <c r="N1495" s="506"/>
      <c r="O1495" s="506"/>
      <c r="P1495" s="506"/>
    </row>
    <row r="1496" spans="3:16" s="360" customFormat="1" ht="15" customHeight="1" x14ac:dyDescent="0.2">
      <c r="C1496" s="2133" t="s">
        <v>4247</v>
      </c>
      <c r="D1496" s="893"/>
      <c r="E1496" s="848"/>
      <c r="F1496" s="848"/>
      <c r="G1496" s="848"/>
      <c r="H1496" s="848"/>
      <c r="I1496" s="848"/>
      <c r="J1496" s="848"/>
      <c r="K1496" s="2180"/>
      <c r="L1496" s="506"/>
      <c r="M1496" s="506"/>
      <c r="N1496" s="506"/>
      <c r="O1496" s="506"/>
      <c r="P1496" s="506"/>
    </row>
    <row r="1497" spans="3:16" s="360" customFormat="1" ht="15" customHeight="1" x14ac:dyDescent="0.2">
      <c r="C1497" s="2133" t="s">
        <v>4178</v>
      </c>
      <c r="D1497" s="893"/>
      <c r="E1497" s="848"/>
      <c r="F1497" s="848"/>
      <c r="G1497" s="848"/>
      <c r="H1497" s="848"/>
      <c r="I1497" s="848"/>
      <c r="J1497" s="848"/>
      <c r="K1497" s="2180"/>
      <c r="L1497" s="506"/>
      <c r="M1497" s="506"/>
      <c r="N1497" s="506"/>
      <c r="O1497" s="506"/>
      <c r="P1497" s="506"/>
    </row>
    <row r="1498" spans="3:16" s="360" customFormat="1" ht="15" customHeight="1" x14ac:dyDescent="0.2">
      <c r="C1498" s="2181" t="s">
        <v>4248</v>
      </c>
      <c r="D1498" s="712"/>
      <c r="E1498" s="712"/>
      <c r="F1498" s="712"/>
      <c r="G1498" s="712"/>
      <c r="H1498" s="712"/>
      <c r="I1498" s="712"/>
      <c r="J1498" s="712"/>
      <c r="K1498" s="2182"/>
      <c r="L1498" s="506"/>
      <c r="M1498" s="506"/>
      <c r="N1498" s="506"/>
      <c r="O1498" s="506"/>
      <c r="P1498" s="506"/>
    </row>
    <row r="1499" spans="3:16" s="360" customFormat="1" ht="26.25" customHeight="1" x14ac:dyDescent="0.2">
      <c r="C1499" s="4708" t="s">
        <v>4249</v>
      </c>
      <c r="D1499" s="3897"/>
      <c r="E1499" s="3897"/>
      <c r="F1499" s="3897"/>
      <c r="G1499" s="3897"/>
      <c r="H1499" s="3897"/>
      <c r="I1499" s="3897"/>
      <c r="J1499" s="3897"/>
      <c r="K1499" s="4709"/>
      <c r="L1499" s="506"/>
      <c r="M1499" s="506"/>
      <c r="N1499" s="506"/>
      <c r="O1499" s="506"/>
      <c r="P1499" s="506"/>
    </row>
    <row r="1500" spans="3:16" s="360" customFormat="1" ht="15" customHeight="1" x14ac:dyDescent="0.2">
      <c r="C1500" s="2181" t="s">
        <v>4250</v>
      </c>
      <c r="D1500" s="712"/>
      <c r="E1500" s="712"/>
      <c r="F1500" s="712"/>
      <c r="G1500" s="712"/>
      <c r="H1500" s="712"/>
      <c r="I1500" s="712"/>
      <c r="J1500" s="712"/>
      <c r="K1500" s="2182"/>
      <c r="L1500" s="506"/>
      <c r="M1500" s="506"/>
      <c r="N1500" s="506"/>
      <c r="O1500" s="506"/>
      <c r="P1500" s="506"/>
    </row>
    <row r="1501" spans="3:16" s="360" customFormat="1" ht="15" customHeight="1" thickBot="1" x14ac:dyDescent="0.25">
      <c r="C1501" s="2183" t="s">
        <v>4182</v>
      </c>
      <c r="D1501" s="2184"/>
      <c r="E1501" s="2184"/>
      <c r="F1501" s="2184"/>
      <c r="G1501" s="2184"/>
      <c r="H1501" s="2184"/>
      <c r="I1501" s="2184"/>
      <c r="J1501" s="2184"/>
      <c r="K1501" s="2185"/>
      <c r="L1501" s="506"/>
      <c r="M1501" s="506"/>
      <c r="N1501" s="506"/>
      <c r="O1501" s="506"/>
      <c r="P1501" s="506"/>
    </row>
    <row r="1502" spans="3:16" s="360" customFormat="1" ht="15" customHeight="1" thickTop="1" x14ac:dyDescent="0.3">
      <c r="C1502" s="4704" t="str">
        <f>+C1459</f>
        <v>.</v>
      </c>
      <c r="D1502" s="4704"/>
      <c r="E1502" s="534"/>
      <c r="F1502" s="534"/>
      <c r="G1502" s="534"/>
      <c r="H1502" s="534"/>
      <c r="I1502" s="506"/>
      <c r="J1502" s="506"/>
      <c r="K1502" s="506"/>
      <c r="L1502" s="506"/>
      <c r="M1502" s="506"/>
      <c r="N1502" s="506"/>
      <c r="O1502" s="506"/>
      <c r="P1502" s="506"/>
    </row>
    <row r="1503" spans="3:16" s="360" customFormat="1" ht="15" customHeight="1" thickBot="1" x14ac:dyDescent="0.35">
      <c r="C1503" s="534"/>
      <c r="D1503" s="534"/>
      <c r="E1503" s="534"/>
      <c r="F1503" s="534"/>
      <c r="G1503" s="534"/>
      <c r="H1503" s="534"/>
      <c r="I1503" s="506"/>
      <c r="J1503" s="506"/>
      <c r="K1503" s="506"/>
      <c r="L1503" s="506"/>
      <c r="M1503" s="506"/>
      <c r="N1503" s="506"/>
      <c r="O1503" s="506"/>
      <c r="P1503" s="506"/>
    </row>
    <row r="1504" spans="3:16" s="360" customFormat="1" ht="15" customHeight="1" thickTop="1" x14ac:dyDescent="0.2">
      <c r="C1504" s="5060" t="s">
        <v>560</v>
      </c>
      <c r="D1504" s="5061"/>
      <c r="E1504" s="5062"/>
      <c r="F1504" s="5062"/>
      <c r="G1504" s="5062"/>
      <c r="H1504" s="5062"/>
      <c r="I1504" s="5062"/>
      <c r="J1504" s="5062"/>
      <c r="K1504" s="5063"/>
      <c r="L1504" s="506"/>
      <c r="M1504" s="506"/>
      <c r="N1504" s="506"/>
      <c r="O1504" s="506"/>
      <c r="P1504" s="506"/>
    </row>
    <row r="1505" spans="3:16" s="360" customFormat="1" ht="15" customHeight="1" x14ac:dyDescent="0.2">
      <c r="C1505" s="4810" t="s">
        <v>4151</v>
      </c>
      <c r="D1505" s="5064" t="s">
        <v>4152</v>
      </c>
      <c r="E1505" s="4997" t="s">
        <v>224</v>
      </c>
      <c r="F1505" s="4997"/>
      <c r="G1505" s="4997"/>
      <c r="H1505" s="4997"/>
      <c r="I1505" s="4997" t="s">
        <v>3742</v>
      </c>
      <c r="J1505" s="4997"/>
      <c r="K1505" s="5016"/>
      <c r="L1505" s="506"/>
      <c r="M1505" s="506"/>
      <c r="N1505" s="506"/>
      <c r="O1505" s="506"/>
      <c r="P1505" s="506"/>
    </row>
    <row r="1506" spans="3:16" s="360" customFormat="1" ht="15" customHeight="1" x14ac:dyDescent="0.2">
      <c r="C1506" s="4810"/>
      <c r="D1506" s="5065"/>
      <c r="E1506" s="5053" t="s">
        <v>2781</v>
      </c>
      <c r="F1506" s="4811" t="s">
        <v>349</v>
      </c>
      <c r="G1506" s="4811" t="s">
        <v>4153</v>
      </c>
      <c r="H1506" s="4811" t="s">
        <v>4154</v>
      </c>
      <c r="I1506" s="4811" t="s">
        <v>2784</v>
      </c>
      <c r="J1506" s="2119" t="s">
        <v>4155</v>
      </c>
      <c r="K1506" s="5051" t="s">
        <v>4156</v>
      </c>
      <c r="L1506" s="506"/>
      <c r="M1506" s="506"/>
      <c r="N1506" s="506"/>
      <c r="O1506" s="506"/>
      <c r="P1506" s="506"/>
    </row>
    <row r="1507" spans="3:16" s="360" customFormat="1" ht="15" customHeight="1" x14ac:dyDescent="0.2">
      <c r="C1507" s="4810"/>
      <c r="D1507" s="5065"/>
      <c r="E1507" s="5053"/>
      <c r="F1507" s="4811"/>
      <c r="G1507" s="4811"/>
      <c r="H1507" s="4811"/>
      <c r="I1507" s="4811"/>
      <c r="J1507" s="4811" t="s">
        <v>4157</v>
      </c>
      <c r="K1507" s="5052"/>
      <c r="L1507" s="506"/>
      <c r="M1507" s="506"/>
      <c r="N1507" s="506"/>
      <c r="O1507" s="506"/>
      <c r="P1507" s="506"/>
    </row>
    <row r="1508" spans="3:16" s="360" customFormat="1" ht="34.5" customHeight="1" x14ac:dyDescent="0.2">
      <c r="C1508" s="4810"/>
      <c r="D1508" s="5066"/>
      <c r="E1508" s="5053"/>
      <c r="F1508" s="4811"/>
      <c r="G1508" s="4811"/>
      <c r="H1508" s="4811"/>
      <c r="I1508" s="4811"/>
      <c r="J1508" s="4811"/>
      <c r="K1508" s="4820"/>
      <c r="L1508" s="506"/>
      <c r="M1508" s="506"/>
      <c r="N1508" s="506"/>
      <c r="O1508" s="506"/>
      <c r="P1508" s="506"/>
    </row>
    <row r="1509" spans="3:16" s="360" customFormat="1" ht="15" customHeight="1" x14ac:dyDescent="0.2">
      <c r="C1509" s="2120" t="s">
        <v>4158</v>
      </c>
      <c r="D1509" s="2121">
        <f>+E1509+I1509</f>
        <v>0</v>
      </c>
      <c r="E1509" s="2122">
        <v>0</v>
      </c>
      <c r="F1509" s="1644">
        <v>0</v>
      </c>
      <c r="G1509" s="1644">
        <v>0.08</v>
      </c>
      <c r="H1509" s="1644">
        <v>0.19</v>
      </c>
      <c r="I1509" s="2123">
        <v>0</v>
      </c>
      <c r="J1509" s="1644">
        <v>0</v>
      </c>
      <c r="K1509" s="2124">
        <v>0</v>
      </c>
      <c r="L1509" s="506"/>
      <c r="M1509" s="506"/>
      <c r="N1509" s="506"/>
      <c r="O1509" s="506"/>
      <c r="P1509" s="506"/>
    </row>
    <row r="1510" spans="3:16" s="360" customFormat="1" ht="15" customHeight="1" x14ac:dyDescent="0.2">
      <c r="C1510" s="2120" t="s">
        <v>4159</v>
      </c>
      <c r="D1510" s="2121">
        <f t="shared" ref="D1510:D1525" si="15">+I1510</f>
        <v>5</v>
      </c>
      <c r="E1510" s="2122" t="s">
        <v>4160</v>
      </c>
      <c r="F1510" s="2122" t="s">
        <v>4160</v>
      </c>
      <c r="G1510" s="2122" t="s">
        <v>4160</v>
      </c>
      <c r="H1510" s="2122" t="s">
        <v>4160</v>
      </c>
      <c r="I1510" s="2123">
        <v>5</v>
      </c>
      <c r="J1510" s="1644">
        <v>0</v>
      </c>
      <c r="K1510" s="2124">
        <v>1.2</v>
      </c>
      <c r="L1510" s="506"/>
      <c r="M1510" s="506"/>
      <c r="N1510" s="506"/>
      <c r="O1510" s="506"/>
      <c r="P1510" s="506"/>
    </row>
    <row r="1511" spans="3:16" s="360" customFormat="1" ht="15" customHeight="1" x14ac:dyDescent="0.2">
      <c r="C1511" s="2120" t="s">
        <v>4161</v>
      </c>
      <c r="D1511" s="2121">
        <f t="shared" si="15"/>
        <v>5</v>
      </c>
      <c r="E1511" s="2122" t="s">
        <v>4160</v>
      </c>
      <c r="F1511" s="2122" t="s">
        <v>4160</v>
      </c>
      <c r="G1511" s="2122" t="s">
        <v>4160</v>
      </c>
      <c r="H1511" s="2122" t="s">
        <v>4160</v>
      </c>
      <c r="I1511" s="2123">
        <v>5</v>
      </c>
      <c r="J1511" s="1644">
        <v>0</v>
      </c>
      <c r="K1511" s="2124">
        <v>1.2</v>
      </c>
      <c r="L1511" s="506"/>
      <c r="M1511" s="506"/>
      <c r="N1511" s="506"/>
      <c r="O1511" s="506"/>
      <c r="P1511" s="506"/>
    </row>
    <row r="1512" spans="3:16" s="360" customFormat="1" ht="15" customHeight="1" x14ac:dyDescent="0.2">
      <c r="C1512" s="2120" t="s">
        <v>4162</v>
      </c>
      <c r="D1512" s="2121">
        <f t="shared" si="15"/>
        <v>40</v>
      </c>
      <c r="E1512" s="2122" t="s">
        <v>4160</v>
      </c>
      <c r="F1512" s="2122" t="s">
        <v>4160</v>
      </c>
      <c r="G1512" s="2122" t="s">
        <v>4160</v>
      </c>
      <c r="H1512" s="2122" t="s">
        <v>4160</v>
      </c>
      <c r="I1512" s="2123">
        <v>40</v>
      </c>
      <c r="J1512" s="1644">
        <v>100</v>
      </c>
      <c r="K1512" s="2124">
        <v>1.5</v>
      </c>
      <c r="L1512" s="506"/>
      <c r="M1512" s="506"/>
      <c r="N1512" s="506"/>
      <c r="O1512" s="506"/>
      <c r="P1512" s="506"/>
    </row>
    <row r="1513" spans="3:16" s="360" customFormat="1" ht="15" customHeight="1" x14ac:dyDescent="0.2">
      <c r="C1513" s="2120" t="s">
        <v>4163</v>
      </c>
      <c r="D1513" s="2121">
        <f t="shared" si="15"/>
        <v>35</v>
      </c>
      <c r="E1513" s="2122" t="s">
        <v>4160</v>
      </c>
      <c r="F1513" s="2122" t="s">
        <v>4160</v>
      </c>
      <c r="G1513" s="2122" t="s">
        <v>4160</v>
      </c>
      <c r="H1513" s="2122" t="s">
        <v>4160</v>
      </c>
      <c r="I1513" s="2122">
        <v>35</v>
      </c>
      <c r="J1513" s="1644">
        <v>100</v>
      </c>
      <c r="K1513" s="2124">
        <v>1.5</v>
      </c>
      <c r="L1513" s="506"/>
      <c r="M1513" s="506"/>
      <c r="N1513" s="506"/>
      <c r="O1513" s="506"/>
      <c r="P1513" s="506"/>
    </row>
    <row r="1514" spans="3:16" s="360" customFormat="1" ht="15" customHeight="1" x14ac:dyDescent="0.2">
      <c r="C1514" s="2120" t="s">
        <v>4164</v>
      </c>
      <c r="D1514" s="2121">
        <f t="shared" si="15"/>
        <v>50</v>
      </c>
      <c r="E1514" s="2122" t="s">
        <v>4160</v>
      </c>
      <c r="F1514" s="2122" t="s">
        <v>4160</v>
      </c>
      <c r="G1514" s="2122" t="s">
        <v>4160</v>
      </c>
      <c r="H1514" s="2122" t="s">
        <v>4160</v>
      </c>
      <c r="I1514" s="2122">
        <v>50</v>
      </c>
      <c r="J1514" s="1644">
        <v>100</v>
      </c>
      <c r="K1514" s="2124">
        <v>1.5</v>
      </c>
      <c r="L1514" s="506"/>
      <c r="M1514" s="506"/>
      <c r="N1514" s="506"/>
      <c r="O1514" s="506"/>
      <c r="P1514" s="506"/>
    </row>
    <row r="1515" spans="3:16" s="360" customFormat="1" ht="15" customHeight="1" x14ac:dyDescent="0.2">
      <c r="C1515" s="2120" t="s">
        <v>4165</v>
      </c>
      <c r="D1515" s="2121">
        <f t="shared" si="15"/>
        <v>60</v>
      </c>
      <c r="E1515" s="2122" t="s">
        <v>4160</v>
      </c>
      <c r="F1515" s="2122" t="s">
        <v>4160</v>
      </c>
      <c r="G1515" s="2122" t="s">
        <v>4160</v>
      </c>
      <c r="H1515" s="2122" t="s">
        <v>4160</v>
      </c>
      <c r="I1515" s="2122">
        <v>60</v>
      </c>
      <c r="J1515" s="1644">
        <v>100</v>
      </c>
      <c r="K1515" s="2124">
        <v>1.5</v>
      </c>
      <c r="L1515" s="506"/>
      <c r="M1515" s="506"/>
      <c r="N1515" s="506"/>
      <c r="O1515" s="506"/>
      <c r="P1515" s="506"/>
    </row>
    <row r="1516" spans="3:16" s="360" customFormat="1" ht="15" customHeight="1" x14ac:dyDescent="0.2">
      <c r="C1516" s="2120" t="s">
        <v>4166</v>
      </c>
      <c r="D1516" s="2125">
        <f t="shared" si="15"/>
        <v>70</v>
      </c>
      <c r="E1516" s="2122" t="s">
        <v>4160</v>
      </c>
      <c r="F1516" s="2122" t="s">
        <v>4160</v>
      </c>
      <c r="G1516" s="2122" t="s">
        <v>4160</v>
      </c>
      <c r="H1516" s="2122" t="s">
        <v>4160</v>
      </c>
      <c r="I1516" s="2122">
        <v>70</v>
      </c>
      <c r="J1516" s="1644">
        <v>100</v>
      </c>
      <c r="K1516" s="2124">
        <v>1.5</v>
      </c>
      <c r="L1516" s="506"/>
      <c r="M1516" s="506"/>
      <c r="N1516" s="506"/>
      <c r="O1516" s="506"/>
      <c r="P1516" s="506"/>
    </row>
    <row r="1517" spans="3:16" s="360" customFormat="1" ht="15" customHeight="1" x14ac:dyDescent="0.2">
      <c r="C1517" s="2120" t="s">
        <v>4167</v>
      </c>
      <c r="D1517" s="2125">
        <f t="shared" si="15"/>
        <v>80</v>
      </c>
      <c r="E1517" s="2122" t="s">
        <v>4160</v>
      </c>
      <c r="F1517" s="2122" t="s">
        <v>4160</v>
      </c>
      <c r="G1517" s="2122" t="s">
        <v>4160</v>
      </c>
      <c r="H1517" s="2122" t="s">
        <v>4160</v>
      </c>
      <c r="I1517" s="2122">
        <v>80</v>
      </c>
      <c r="J1517" s="1644">
        <v>100</v>
      </c>
      <c r="K1517" s="2124">
        <v>1.5</v>
      </c>
      <c r="L1517" s="506"/>
      <c r="M1517" s="506"/>
      <c r="N1517" s="506"/>
      <c r="O1517" s="506"/>
      <c r="P1517" s="506"/>
    </row>
    <row r="1518" spans="3:16" s="360" customFormat="1" ht="15" customHeight="1" x14ac:dyDescent="0.2">
      <c r="C1518" s="2120" t="s">
        <v>4168</v>
      </c>
      <c r="D1518" s="2125">
        <f t="shared" si="15"/>
        <v>90</v>
      </c>
      <c r="E1518" s="2122" t="s">
        <v>4160</v>
      </c>
      <c r="F1518" s="2122" t="s">
        <v>4160</v>
      </c>
      <c r="G1518" s="2122" t="s">
        <v>4160</v>
      </c>
      <c r="H1518" s="2122" t="s">
        <v>4160</v>
      </c>
      <c r="I1518" s="2122">
        <v>90</v>
      </c>
      <c r="J1518" s="1644">
        <v>100</v>
      </c>
      <c r="K1518" s="2124">
        <v>1.5</v>
      </c>
      <c r="L1518" s="506"/>
      <c r="M1518" s="506"/>
      <c r="N1518" s="506"/>
      <c r="O1518" s="506"/>
      <c r="P1518" s="506"/>
    </row>
    <row r="1519" spans="3:16" s="360" customFormat="1" ht="15" customHeight="1" x14ac:dyDescent="0.2">
      <c r="C1519" s="2120" t="s">
        <v>4169</v>
      </c>
      <c r="D1519" s="2125">
        <f t="shared" si="15"/>
        <v>100</v>
      </c>
      <c r="E1519" s="2122" t="s">
        <v>4160</v>
      </c>
      <c r="F1519" s="2122" t="s">
        <v>4160</v>
      </c>
      <c r="G1519" s="2122" t="s">
        <v>4160</v>
      </c>
      <c r="H1519" s="2122" t="s">
        <v>4160</v>
      </c>
      <c r="I1519" s="2122">
        <v>100</v>
      </c>
      <c r="J1519" s="1644">
        <v>100</v>
      </c>
      <c r="K1519" s="2124">
        <v>1.5</v>
      </c>
      <c r="L1519" s="506"/>
      <c r="M1519" s="506"/>
      <c r="N1519" s="506"/>
      <c r="O1519" s="506"/>
      <c r="P1519" s="506"/>
    </row>
    <row r="1520" spans="3:16" s="360" customFormat="1" ht="15" customHeight="1" x14ac:dyDescent="0.2">
      <c r="C1520" s="2120" t="s">
        <v>4170</v>
      </c>
      <c r="D1520" s="2125">
        <f t="shared" si="15"/>
        <v>3.5</v>
      </c>
      <c r="E1520" s="2122" t="s">
        <v>4160</v>
      </c>
      <c r="F1520" s="2122" t="s">
        <v>4160</v>
      </c>
      <c r="G1520" s="2122" t="s">
        <v>4160</v>
      </c>
      <c r="H1520" s="2122" t="s">
        <v>4160</v>
      </c>
      <c r="I1520" s="2122">
        <v>3.5</v>
      </c>
      <c r="J1520" s="1644">
        <v>100</v>
      </c>
      <c r="K1520" s="2124">
        <v>1.5</v>
      </c>
      <c r="L1520" s="506"/>
      <c r="M1520" s="506"/>
      <c r="N1520" s="506"/>
      <c r="O1520" s="506"/>
      <c r="P1520" s="506"/>
    </row>
    <row r="1521" spans="3:16" s="360" customFormat="1" ht="15" customHeight="1" x14ac:dyDescent="0.2">
      <c r="C1521" s="2120" t="s">
        <v>4171</v>
      </c>
      <c r="D1521" s="2125">
        <f t="shared" si="15"/>
        <v>5</v>
      </c>
      <c r="E1521" s="2122" t="s">
        <v>4160</v>
      </c>
      <c r="F1521" s="2122" t="s">
        <v>4160</v>
      </c>
      <c r="G1521" s="2122" t="s">
        <v>4160</v>
      </c>
      <c r="H1521" s="2122" t="s">
        <v>4160</v>
      </c>
      <c r="I1521" s="2122">
        <v>5</v>
      </c>
      <c r="J1521" s="1644">
        <v>100</v>
      </c>
      <c r="K1521" s="2124">
        <v>1.5</v>
      </c>
      <c r="L1521" s="506"/>
      <c r="M1521" s="506"/>
      <c r="N1521" s="506"/>
      <c r="O1521" s="506"/>
      <c r="P1521" s="506"/>
    </row>
    <row r="1522" spans="3:16" s="360" customFormat="1" ht="15" customHeight="1" x14ac:dyDescent="0.2">
      <c r="C1522" s="2120" t="s">
        <v>4172</v>
      </c>
      <c r="D1522" s="2125">
        <f t="shared" si="15"/>
        <v>7</v>
      </c>
      <c r="E1522" s="2122" t="s">
        <v>4160</v>
      </c>
      <c r="F1522" s="2122" t="s">
        <v>4160</v>
      </c>
      <c r="G1522" s="2122" t="s">
        <v>4160</v>
      </c>
      <c r="H1522" s="2122" t="s">
        <v>4160</v>
      </c>
      <c r="I1522" s="2122">
        <v>7</v>
      </c>
      <c r="J1522" s="1644">
        <v>100</v>
      </c>
      <c r="K1522" s="2124">
        <v>1.5</v>
      </c>
      <c r="L1522" s="506"/>
      <c r="M1522" s="506"/>
      <c r="N1522" s="506"/>
      <c r="O1522" s="506"/>
      <c r="P1522" s="506"/>
    </row>
    <row r="1523" spans="3:16" s="360" customFormat="1" ht="15" customHeight="1" x14ac:dyDescent="0.2">
      <c r="C1523" s="2120" t="s">
        <v>4169</v>
      </c>
      <c r="D1523" s="2125">
        <f t="shared" si="15"/>
        <v>10</v>
      </c>
      <c r="E1523" s="2122" t="s">
        <v>4160</v>
      </c>
      <c r="F1523" s="2122" t="s">
        <v>4160</v>
      </c>
      <c r="G1523" s="2122" t="s">
        <v>4160</v>
      </c>
      <c r="H1523" s="2122" t="s">
        <v>4160</v>
      </c>
      <c r="I1523" s="2122">
        <v>10</v>
      </c>
      <c r="J1523" s="1644">
        <v>100</v>
      </c>
      <c r="K1523" s="2124">
        <v>1.5</v>
      </c>
      <c r="L1523" s="506"/>
      <c r="M1523" s="506"/>
      <c r="N1523" s="506"/>
      <c r="O1523" s="506"/>
      <c r="P1523" s="506"/>
    </row>
    <row r="1524" spans="3:16" s="360" customFormat="1" ht="15" customHeight="1" x14ac:dyDescent="0.2">
      <c r="C1524" s="2120" t="s">
        <v>4173</v>
      </c>
      <c r="D1524" s="2125">
        <f t="shared" si="15"/>
        <v>15</v>
      </c>
      <c r="E1524" s="2122" t="s">
        <v>4160</v>
      </c>
      <c r="F1524" s="2122" t="s">
        <v>4160</v>
      </c>
      <c r="G1524" s="2122" t="s">
        <v>4160</v>
      </c>
      <c r="H1524" s="2122" t="s">
        <v>4160</v>
      </c>
      <c r="I1524" s="2122">
        <v>15</v>
      </c>
      <c r="J1524" s="1644">
        <v>100</v>
      </c>
      <c r="K1524" s="2124">
        <v>1.5</v>
      </c>
      <c r="L1524" s="506"/>
      <c r="M1524" s="506"/>
      <c r="N1524" s="506"/>
      <c r="O1524" s="506"/>
      <c r="P1524" s="506"/>
    </row>
    <row r="1525" spans="3:16" s="360" customFormat="1" ht="15" customHeight="1" x14ac:dyDescent="0.2">
      <c r="C1525" s="2120" t="s">
        <v>4174</v>
      </c>
      <c r="D1525" s="2125">
        <f t="shared" si="15"/>
        <v>20</v>
      </c>
      <c r="E1525" s="2122" t="s">
        <v>4160</v>
      </c>
      <c r="F1525" s="2122" t="s">
        <v>4160</v>
      </c>
      <c r="G1525" s="2122" t="s">
        <v>4160</v>
      </c>
      <c r="H1525" s="2122" t="s">
        <v>4160</v>
      </c>
      <c r="I1525" s="2122">
        <v>20</v>
      </c>
      <c r="J1525" s="1644">
        <v>100</v>
      </c>
      <c r="K1525" s="2124">
        <v>1.5</v>
      </c>
      <c r="L1525" s="506"/>
      <c r="M1525" s="506"/>
      <c r="N1525" s="506"/>
      <c r="O1525" s="506"/>
      <c r="P1525" s="506"/>
    </row>
    <row r="1526" spans="3:16" s="360" customFormat="1" ht="15" customHeight="1" x14ac:dyDescent="0.2">
      <c r="C1526" s="2120" t="s">
        <v>4175</v>
      </c>
      <c r="D1526" s="2125">
        <f>+I1526</f>
        <v>25</v>
      </c>
      <c r="E1526" s="2122" t="s">
        <v>4160</v>
      </c>
      <c r="F1526" s="2122" t="s">
        <v>4160</v>
      </c>
      <c r="G1526" s="2122" t="s">
        <v>4160</v>
      </c>
      <c r="H1526" s="2122" t="s">
        <v>4160</v>
      </c>
      <c r="I1526" s="2122">
        <v>25</v>
      </c>
      <c r="J1526" s="1644">
        <v>100</v>
      </c>
      <c r="K1526" s="2124">
        <v>1.5</v>
      </c>
      <c r="L1526" s="506"/>
      <c r="M1526" s="506"/>
      <c r="N1526" s="506"/>
      <c r="O1526" s="506"/>
      <c r="P1526" s="506"/>
    </row>
    <row r="1527" spans="3:16" s="360" customFormat="1" ht="15" customHeight="1" x14ac:dyDescent="0.2">
      <c r="C1527" s="2120" t="s">
        <v>4176</v>
      </c>
      <c r="D1527" s="2125">
        <f>+I1527</f>
        <v>30</v>
      </c>
      <c r="E1527" s="2122" t="s">
        <v>4160</v>
      </c>
      <c r="F1527" s="2122" t="s">
        <v>4160</v>
      </c>
      <c r="G1527" s="2122" t="s">
        <v>4160</v>
      </c>
      <c r="H1527" s="2122" t="s">
        <v>4160</v>
      </c>
      <c r="I1527" s="2122">
        <v>30</v>
      </c>
      <c r="J1527" s="1644">
        <v>100</v>
      </c>
      <c r="K1527" s="2124">
        <v>1.5</v>
      </c>
      <c r="L1527" s="506"/>
      <c r="M1527" s="506"/>
      <c r="N1527" s="506"/>
      <c r="O1527" s="506"/>
      <c r="P1527" s="506"/>
    </row>
    <row r="1528" spans="3:16" s="360" customFormat="1" ht="15" customHeight="1" thickBot="1" x14ac:dyDescent="0.25">
      <c r="C1528" s="2126" t="s">
        <v>4177</v>
      </c>
      <c r="D1528" s="2127">
        <f>+I1528</f>
        <v>45</v>
      </c>
      <c r="E1528" s="2122" t="s">
        <v>4160</v>
      </c>
      <c r="F1528" s="2122" t="s">
        <v>4160</v>
      </c>
      <c r="G1528" s="2122" t="s">
        <v>4160</v>
      </c>
      <c r="H1528" s="2122" t="s">
        <v>4160</v>
      </c>
      <c r="I1528" s="2128">
        <v>45</v>
      </c>
      <c r="J1528" s="1644">
        <v>100</v>
      </c>
      <c r="K1528" s="2124">
        <v>1.5</v>
      </c>
      <c r="L1528" s="506"/>
      <c r="M1528" s="506"/>
      <c r="N1528" s="506"/>
      <c r="O1528" s="506"/>
      <c r="P1528" s="506"/>
    </row>
    <row r="1529" spans="3:16" s="360" customFormat="1" ht="15" customHeight="1" x14ac:dyDescent="0.2">
      <c r="C1529" s="2129" t="s">
        <v>1485</v>
      </c>
      <c r="D1529" s="2130"/>
      <c r="E1529" s="2131"/>
      <c r="F1529" s="2131"/>
      <c r="G1529" s="2131"/>
      <c r="H1529" s="2131"/>
      <c r="I1529" s="2131"/>
      <c r="J1529" s="2131"/>
      <c r="K1529" s="2132"/>
      <c r="L1529" s="506"/>
      <c r="M1529" s="506"/>
      <c r="N1529" s="506"/>
      <c r="O1529" s="506"/>
      <c r="P1529" s="506"/>
    </row>
    <row r="1530" spans="3:16" s="360" customFormat="1" ht="15" customHeight="1" x14ac:dyDescent="0.2">
      <c r="C1530" s="2133" t="s">
        <v>932</v>
      </c>
      <c r="D1530" s="2134"/>
      <c r="E1530" s="2131"/>
      <c r="F1530" s="2131"/>
      <c r="G1530" s="2131"/>
      <c r="H1530" s="2131"/>
      <c r="I1530" s="2131"/>
      <c r="J1530" s="2131"/>
      <c r="K1530" s="2132"/>
      <c r="L1530" s="506"/>
      <c r="M1530" s="506"/>
      <c r="N1530" s="506"/>
      <c r="O1530" s="506"/>
      <c r="P1530" s="506"/>
    </row>
    <row r="1531" spans="3:16" s="360" customFormat="1" ht="15" customHeight="1" x14ac:dyDescent="0.2">
      <c r="C1531" s="2133" t="s">
        <v>4178</v>
      </c>
      <c r="D1531" s="2134"/>
      <c r="E1531" s="2131"/>
      <c r="F1531" s="2131"/>
      <c r="G1531" s="2131"/>
      <c r="H1531" s="2131"/>
      <c r="I1531" s="2131"/>
      <c r="J1531" s="2131"/>
      <c r="K1531" s="2132"/>
      <c r="L1531" s="506"/>
      <c r="M1531" s="506"/>
      <c r="N1531" s="506"/>
      <c r="O1531" s="506"/>
      <c r="P1531" s="506"/>
    </row>
    <row r="1532" spans="3:16" s="360" customFormat="1" ht="15" customHeight="1" x14ac:dyDescent="0.2">
      <c r="C1532" s="2133" t="s">
        <v>4179</v>
      </c>
      <c r="D1532" s="2109"/>
      <c r="E1532" s="2109"/>
      <c r="F1532" s="2109"/>
      <c r="G1532" s="2109"/>
      <c r="H1532" s="2109"/>
      <c r="I1532" s="2109"/>
      <c r="J1532" s="2109"/>
      <c r="K1532" s="2135"/>
      <c r="L1532" s="506"/>
      <c r="M1532" s="506"/>
      <c r="N1532" s="506"/>
      <c r="O1532" s="506"/>
      <c r="P1532" s="506"/>
    </row>
    <row r="1533" spans="3:16" s="360" customFormat="1" ht="23.25" customHeight="1" x14ac:dyDescent="0.2">
      <c r="C1533" s="4705" t="s">
        <v>4180</v>
      </c>
      <c r="D1533" s="4706"/>
      <c r="E1533" s="4706"/>
      <c r="F1533" s="4706"/>
      <c r="G1533" s="4706"/>
      <c r="H1533" s="4706"/>
      <c r="I1533" s="4706"/>
      <c r="J1533" s="4706"/>
      <c r="K1533" s="4707"/>
      <c r="L1533" s="506"/>
      <c r="M1533" s="506"/>
      <c r="N1533" s="506"/>
      <c r="O1533" s="506"/>
      <c r="P1533" s="506"/>
    </row>
    <row r="1534" spans="3:16" s="360" customFormat="1" ht="28.5" customHeight="1" x14ac:dyDescent="0.2">
      <c r="C1534" s="4705" t="s">
        <v>4181</v>
      </c>
      <c r="D1534" s="4761"/>
      <c r="E1534" s="4761"/>
      <c r="F1534" s="4761"/>
      <c r="G1534" s="4761"/>
      <c r="H1534" s="4761"/>
      <c r="I1534" s="4761"/>
      <c r="J1534" s="4761"/>
      <c r="K1534" s="4709"/>
      <c r="L1534" s="506"/>
      <c r="M1534" s="506"/>
      <c r="N1534" s="506"/>
      <c r="O1534" s="506"/>
      <c r="P1534" s="506"/>
    </row>
    <row r="1535" spans="3:16" s="360" customFormat="1" ht="15" customHeight="1" thickBot="1" x14ac:dyDescent="0.25">
      <c r="C1535" s="2136" t="s">
        <v>4182</v>
      </c>
      <c r="D1535" s="2137"/>
      <c r="E1535" s="2137"/>
      <c r="F1535" s="2137"/>
      <c r="G1535" s="2137"/>
      <c r="H1535" s="2137"/>
      <c r="I1535" s="2137"/>
      <c r="J1535" s="2137"/>
      <c r="K1535" s="2138"/>
      <c r="L1535" s="506"/>
      <c r="M1535" s="506"/>
      <c r="N1535" s="506"/>
      <c r="O1535" s="506"/>
      <c r="P1535" s="506"/>
    </row>
    <row r="1536" spans="3:16" s="360" customFormat="1" ht="15" customHeight="1" thickTop="1" x14ac:dyDescent="0.3">
      <c r="C1536" s="4704" t="str">
        <f>+C1502</f>
        <v>.</v>
      </c>
      <c r="D1536" s="4704"/>
      <c r="E1536" s="534"/>
      <c r="F1536" s="534"/>
      <c r="G1536" s="534"/>
      <c r="H1536" s="534"/>
      <c r="I1536" s="506"/>
      <c r="J1536" s="506"/>
      <c r="K1536" s="506"/>
      <c r="L1536" s="506"/>
      <c r="M1536" s="506"/>
      <c r="N1536" s="506"/>
      <c r="O1536" s="506"/>
      <c r="P1536" s="506"/>
    </row>
    <row r="1537" spans="3:16" s="360" customFormat="1" ht="15" customHeight="1" thickBot="1" x14ac:dyDescent="0.35">
      <c r="C1537" s="534"/>
      <c r="D1537" s="534"/>
      <c r="E1537" s="534"/>
      <c r="F1537" s="534"/>
      <c r="G1537" s="534"/>
      <c r="H1537" s="534"/>
      <c r="I1537" s="506"/>
      <c r="J1537" s="506"/>
      <c r="K1537" s="506"/>
      <c r="L1537" s="506"/>
      <c r="M1537" s="506"/>
      <c r="N1537" s="506"/>
      <c r="O1537" s="506"/>
      <c r="P1537" s="506"/>
    </row>
    <row r="1538" spans="3:16" s="360" customFormat="1" ht="15" customHeight="1" thickTop="1" x14ac:dyDescent="0.2">
      <c r="C1538" s="4719" t="s">
        <v>3995</v>
      </c>
      <c r="D1538" s="5007"/>
      <c r="E1538" s="5007"/>
      <c r="F1538" s="5007"/>
      <c r="G1538" s="5007"/>
      <c r="H1538" s="5007"/>
      <c r="I1538" s="5007"/>
      <c r="J1538" s="5007"/>
      <c r="K1538" s="5007"/>
      <c r="L1538" s="5008"/>
      <c r="M1538" s="506"/>
      <c r="N1538" s="506"/>
      <c r="O1538" s="506"/>
      <c r="P1538" s="506"/>
    </row>
    <row r="1539" spans="3:16" s="360" customFormat="1" ht="15" customHeight="1" x14ac:dyDescent="0.2">
      <c r="C1539" s="5009" t="s">
        <v>2779</v>
      </c>
      <c r="D1539" s="4734" t="s">
        <v>2777</v>
      </c>
      <c r="E1539" s="4734"/>
      <c r="F1539" s="4788" t="s">
        <v>3052</v>
      </c>
      <c r="G1539" s="4788"/>
      <c r="H1539" s="4788"/>
      <c r="I1539" s="4869" t="s">
        <v>3485</v>
      </c>
      <c r="J1539" s="5005"/>
      <c r="K1539" s="5005"/>
      <c r="L1539" s="5006"/>
      <c r="M1539" s="506"/>
      <c r="N1539" s="506"/>
      <c r="O1539" s="506"/>
      <c r="P1539" s="506"/>
    </row>
    <row r="1540" spans="3:16" s="360" customFormat="1" ht="36" customHeight="1" x14ac:dyDescent="0.2">
      <c r="C1540" s="5010"/>
      <c r="D1540" s="1347" t="s">
        <v>2781</v>
      </c>
      <c r="E1540" s="1347" t="s">
        <v>563</v>
      </c>
      <c r="F1540" s="1605" t="s">
        <v>3996</v>
      </c>
      <c r="G1540" s="1347" t="s">
        <v>3997</v>
      </c>
      <c r="H1540" s="1347" t="s">
        <v>2332</v>
      </c>
      <c r="I1540" s="1441" t="s">
        <v>2031</v>
      </c>
      <c r="J1540" s="1441" t="s">
        <v>2333</v>
      </c>
      <c r="K1540" s="1441" t="s">
        <v>2334</v>
      </c>
      <c r="L1540" s="1444" t="s">
        <v>2571</v>
      </c>
      <c r="M1540" s="506"/>
      <c r="N1540" s="506"/>
      <c r="O1540" s="506"/>
      <c r="P1540" s="506"/>
    </row>
    <row r="1541" spans="3:16" s="360" customFormat="1" ht="25.5" customHeight="1" x14ac:dyDescent="0.2">
      <c r="C1541" s="1445" t="s">
        <v>3998</v>
      </c>
      <c r="D1541" s="2067">
        <v>0</v>
      </c>
      <c r="E1541" s="2068" t="s">
        <v>1545</v>
      </c>
      <c r="F1541" s="1353">
        <v>0</v>
      </c>
      <c r="G1541" s="2068" t="s">
        <v>1545</v>
      </c>
      <c r="H1541" s="1352">
        <v>0.02</v>
      </c>
      <c r="I1541" s="1606">
        <v>0</v>
      </c>
      <c r="J1541" s="1606"/>
      <c r="K1541" s="1606">
        <v>0.06</v>
      </c>
      <c r="L1541" s="1607">
        <v>0.1</v>
      </c>
      <c r="M1541" s="506"/>
      <c r="N1541" s="506"/>
      <c r="O1541" s="506"/>
      <c r="P1541" s="506"/>
    </row>
    <row r="1542" spans="3:16" s="360" customFormat="1" ht="15" customHeight="1" x14ac:dyDescent="0.2">
      <c r="C1542" s="1323" t="s">
        <v>1485</v>
      </c>
      <c r="D1542" s="1560"/>
      <c r="E1542" s="1560"/>
      <c r="F1542" s="900"/>
      <c r="G1542" s="1300"/>
      <c r="H1542" s="1300"/>
      <c r="I1542" s="1300"/>
      <c r="J1542" s="1300"/>
      <c r="K1542" s="1300"/>
      <c r="L1542" s="1448"/>
      <c r="M1542" s="506"/>
      <c r="N1542" s="506"/>
      <c r="O1542" s="506"/>
      <c r="P1542" s="506"/>
    </row>
    <row r="1543" spans="3:16" s="360" customFormat="1" ht="15" customHeight="1" x14ac:dyDescent="0.2">
      <c r="C1543" s="4699" t="s">
        <v>3999</v>
      </c>
      <c r="D1543" s="4702"/>
      <c r="E1543" s="4702"/>
      <c r="F1543" s="4702"/>
      <c r="G1543" s="4702"/>
      <c r="H1543" s="4702"/>
      <c r="I1543" s="4702"/>
      <c r="J1543" s="4702"/>
      <c r="K1543" s="4702"/>
      <c r="L1543" s="4703"/>
      <c r="M1543" s="506"/>
      <c r="N1543" s="506"/>
      <c r="O1543" s="506"/>
      <c r="P1543" s="506"/>
    </row>
    <row r="1544" spans="3:16" s="360" customFormat="1" ht="15" customHeight="1" x14ac:dyDescent="0.2">
      <c r="C1544" s="4779" t="s">
        <v>2789</v>
      </c>
      <c r="D1544" s="4752"/>
      <c r="E1544" s="4752"/>
      <c r="F1544" s="4752"/>
      <c r="G1544" s="4752"/>
      <c r="H1544" s="4752"/>
      <c r="I1544" s="4752"/>
      <c r="J1544" s="4752"/>
      <c r="K1544" s="4752"/>
      <c r="L1544" s="4780"/>
      <c r="M1544" s="506"/>
      <c r="N1544" s="506"/>
      <c r="O1544" s="506"/>
      <c r="P1544" s="506"/>
    </row>
    <row r="1545" spans="3:16" s="360" customFormat="1" ht="15" customHeight="1" x14ac:dyDescent="0.2">
      <c r="C1545" s="1554" t="s">
        <v>4000</v>
      </c>
      <c r="D1545" s="1022"/>
      <c r="E1545" s="1022"/>
      <c r="F1545" s="1022"/>
      <c r="G1545" s="1022"/>
      <c r="H1545" s="1022"/>
      <c r="I1545" s="1022"/>
      <c r="J1545" s="1022"/>
      <c r="K1545" s="1022"/>
      <c r="L1545" s="1555"/>
      <c r="M1545" s="506"/>
      <c r="N1545" s="506"/>
      <c r="O1545" s="506"/>
      <c r="P1545" s="506"/>
    </row>
    <row r="1546" spans="3:16" s="360" customFormat="1" ht="15" customHeight="1" x14ac:dyDescent="0.2">
      <c r="C1546" s="1554" t="s">
        <v>4001</v>
      </c>
      <c r="D1546" s="1022"/>
      <c r="E1546" s="1022"/>
      <c r="F1546" s="1022"/>
      <c r="G1546" s="1022"/>
      <c r="H1546" s="1022"/>
      <c r="I1546" s="1022"/>
      <c r="J1546" s="1022"/>
      <c r="K1546" s="1022"/>
      <c r="L1546" s="1555"/>
      <c r="M1546" s="506"/>
      <c r="N1546" s="506"/>
      <c r="O1546" s="506"/>
      <c r="P1546" s="506"/>
    </row>
    <row r="1547" spans="3:16" s="360" customFormat="1" ht="15" customHeight="1" x14ac:dyDescent="0.2">
      <c r="C1547" s="4781" t="s">
        <v>4002</v>
      </c>
      <c r="D1547" s="3862"/>
      <c r="E1547" s="3862"/>
      <c r="F1547" s="3965"/>
      <c r="G1547" s="3965"/>
      <c r="H1547" s="3965"/>
      <c r="I1547" s="3965"/>
      <c r="J1547" s="3965"/>
      <c r="K1547" s="3965"/>
      <c r="L1547" s="4783"/>
      <c r="M1547" s="506"/>
      <c r="N1547" s="506"/>
      <c r="O1547" s="506"/>
      <c r="P1547" s="506"/>
    </row>
    <row r="1548" spans="3:16" s="360" customFormat="1" ht="15" customHeight="1" x14ac:dyDescent="0.2">
      <c r="C1548" s="4782" t="s">
        <v>4003</v>
      </c>
      <c r="D1548" s="3965"/>
      <c r="E1548" s="3965"/>
      <c r="F1548" s="3965"/>
      <c r="G1548" s="3965"/>
      <c r="H1548" s="3965"/>
      <c r="I1548" s="3965"/>
      <c r="J1548" s="3965"/>
      <c r="K1548" s="3965"/>
      <c r="L1548" s="4783"/>
      <c r="M1548" s="506"/>
      <c r="N1548" s="506"/>
      <c r="O1548" s="506"/>
      <c r="P1548" s="506"/>
    </row>
    <row r="1549" spans="3:16" s="360" customFormat="1" ht="15" customHeight="1" thickBot="1" x14ac:dyDescent="0.25">
      <c r="C1549" s="4815" t="s">
        <v>4004</v>
      </c>
      <c r="D1549" s="4816"/>
      <c r="E1549" s="4816"/>
      <c r="F1549" s="4867"/>
      <c r="G1549" s="4867"/>
      <c r="H1549" s="4867"/>
      <c r="I1549" s="4867"/>
      <c r="J1549" s="4867"/>
      <c r="K1549" s="4867"/>
      <c r="L1549" s="4868"/>
      <c r="M1549" s="506"/>
      <c r="N1549" s="506"/>
      <c r="O1549" s="506"/>
      <c r="P1549" s="506"/>
    </row>
    <row r="1550" spans="3:16" s="360" customFormat="1" ht="15" customHeight="1" thickTop="1" x14ac:dyDescent="0.2">
      <c r="C1550" s="5013" t="str">
        <f>+C1536</f>
        <v>.</v>
      </c>
      <c r="D1550" s="5013"/>
      <c r="E1550"/>
      <c r="F1550"/>
      <c r="G1550"/>
      <c r="H1550"/>
      <c r="I1550"/>
      <c r="J1550"/>
      <c r="K1550"/>
      <c r="L1550" s="2069"/>
      <c r="M1550" s="506"/>
      <c r="N1550" s="506"/>
      <c r="O1550" s="506"/>
      <c r="P1550" s="506"/>
    </row>
    <row r="1551" spans="3:16" s="360" customFormat="1" ht="15" customHeight="1" thickBot="1" x14ac:dyDescent="0.35">
      <c r="C1551" s="534"/>
      <c r="D1551" s="534"/>
      <c r="E1551" s="534"/>
      <c r="F1551" s="534"/>
      <c r="G1551" s="534"/>
      <c r="H1551" s="534"/>
      <c r="I1551" s="506"/>
      <c r="J1551" s="506"/>
      <c r="K1551" s="506"/>
      <c r="L1551" s="506"/>
      <c r="M1551" s="506"/>
      <c r="N1551" s="506"/>
      <c r="O1551" s="506"/>
      <c r="P1551" s="506"/>
    </row>
    <row r="1552" spans="3:16" s="360" customFormat="1" ht="15" customHeight="1" thickTop="1" x14ac:dyDescent="0.2">
      <c r="C1552" s="4768" t="s">
        <v>3981</v>
      </c>
      <c r="D1552" s="4720"/>
      <c r="E1552" s="4720"/>
      <c r="F1552" s="4720"/>
      <c r="G1552" s="4720"/>
      <c r="H1552" s="4720"/>
      <c r="I1552" s="4720"/>
      <c r="J1552" s="4720"/>
      <c r="K1552" s="4720"/>
      <c r="L1552" s="4720"/>
      <c r="M1552" s="4720"/>
      <c r="N1552" s="4721"/>
      <c r="O1552" s="506"/>
      <c r="P1552" s="506"/>
    </row>
    <row r="1553" spans="3:16" s="360" customFormat="1" ht="15" customHeight="1" thickBot="1" x14ac:dyDescent="0.25">
      <c r="C1553" s="831"/>
      <c r="D1553" s="712"/>
      <c r="E1553" s="712"/>
      <c r="F1553" s="712"/>
      <c r="G1553" s="712"/>
      <c r="H1553" s="712"/>
      <c r="I1553" s="712"/>
      <c r="J1553" s="712"/>
      <c r="K1553" s="712"/>
      <c r="L1553" s="712"/>
      <c r="M1553" s="712"/>
      <c r="N1553" s="832"/>
      <c r="O1553" s="506"/>
      <c r="P1553" s="506"/>
    </row>
    <row r="1554" spans="3:16" s="360" customFormat="1" ht="15" customHeight="1" thickBot="1" x14ac:dyDescent="0.25">
      <c r="C1554" s="4680" t="s">
        <v>344</v>
      </c>
      <c r="D1554" s="4681"/>
      <c r="E1554" s="4682" t="s">
        <v>345</v>
      </c>
      <c r="F1554" s="4683"/>
      <c r="G1554" s="4683"/>
      <c r="H1554" s="4683"/>
      <c r="I1554" s="4683"/>
      <c r="J1554" s="4683"/>
      <c r="K1554" s="4683"/>
      <c r="L1554" s="4683"/>
      <c r="M1554" s="4683"/>
      <c r="N1554" s="4684"/>
      <c r="O1554" s="506"/>
      <c r="P1554" s="506"/>
    </row>
    <row r="1555" spans="3:16" s="360" customFormat="1" ht="15" customHeight="1" x14ac:dyDescent="0.2">
      <c r="C1555" s="4685" t="s">
        <v>2779</v>
      </c>
      <c r="D1555" s="4687" t="s">
        <v>347</v>
      </c>
      <c r="E1555" s="4689" t="s">
        <v>2545</v>
      </c>
      <c r="F1555" s="4690"/>
      <c r="G1555" s="4690"/>
      <c r="H1555" s="4690"/>
      <c r="I1555" s="4690"/>
      <c r="J1555" s="4691"/>
      <c r="K1555" s="4690" t="s">
        <v>340</v>
      </c>
      <c r="L1555" s="4690"/>
      <c r="M1555" s="4689" t="s">
        <v>225</v>
      </c>
      <c r="N1555" s="4696"/>
      <c r="O1555" s="506"/>
      <c r="P1555" s="506"/>
    </row>
    <row r="1556" spans="3:16" s="360" customFormat="1" ht="15" customHeight="1" thickBot="1" x14ac:dyDescent="0.25">
      <c r="C1556" s="4685"/>
      <c r="D1556" s="4687"/>
      <c r="E1556" s="4692"/>
      <c r="F1556" s="4693"/>
      <c r="G1556" s="4693"/>
      <c r="H1556" s="4693"/>
      <c r="I1556" s="4693"/>
      <c r="J1556" s="4694"/>
      <c r="K1556" s="4695"/>
      <c r="L1556" s="4695"/>
      <c r="M1556" s="4697" t="s">
        <v>2784</v>
      </c>
      <c r="N1556" s="2055" t="s">
        <v>2007</v>
      </c>
      <c r="O1556" s="506"/>
      <c r="P1556" s="506"/>
    </row>
    <row r="1557" spans="3:16" s="360" customFormat="1" ht="66" customHeight="1" thickBot="1" x14ac:dyDescent="0.25">
      <c r="C1557" s="4686"/>
      <c r="D1557" s="4688"/>
      <c r="E1557" s="1018" t="s">
        <v>2781</v>
      </c>
      <c r="F1557" s="819" t="s">
        <v>3960</v>
      </c>
      <c r="G1557" s="819" t="s">
        <v>3982</v>
      </c>
      <c r="H1557" s="819" t="s">
        <v>3703</v>
      </c>
      <c r="I1557" s="819" t="s">
        <v>1424</v>
      </c>
      <c r="J1557" s="1343" t="s">
        <v>3962</v>
      </c>
      <c r="K1557" s="1236" t="s">
        <v>3705</v>
      </c>
      <c r="L1557" s="1297" t="s">
        <v>3963</v>
      </c>
      <c r="M1557" s="4698"/>
      <c r="N1557" s="2058" t="s">
        <v>3964</v>
      </c>
      <c r="O1557" s="506"/>
      <c r="P1557" s="506"/>
    </row>
    <row r="1558" spans="3:16" s="360" customFormat="1" ht="18" customHeight="1" x14ac:dyDescent="0.2">
      <c r="C1558" s="1027" t="s">
        <v>3983</v>
      </c>
      <c r="D1558" s="836">
        <f t="shared" ref="D1558:D1566" si="16">+E1558+K1558+M1558</f>
        <v>22</v>
      </c>
      <c r="E1558" s="713">
        <v>10</v>
      </c>
      <c r="F1558" s="2059">
        <v>125</v>
      </c>
      <c r="G1558" s="2059">
        <v>250</v>
      </c>
      <c r="H1558" s="2061">
        <v>0.08</v>
      </c>
      <c r="I1558" s="2061">
        <v>0.19</v>
      </c>
      <c r="J1558" s="2061">
        <v>0.04</v>
      </c>
      <c r="K1558" s="836">
        <v>2</v>
      </c>
      <c r="L1558" s="98">
        <v>200</v>
      </c>
      <c r="M1558" s="838">
        <v>10</v>
      </c>
      <c r="N1558" s="1933" t="s">
        <v>1690</v>
      </c>
      <c r="O1558" s="506"/>
      <c r="P1558" s="506"/>
    </row>
    <row r="1559" spans="3:16" s="360" customFormat="1" ht="19.5" customHeight="1" x14ac:dyDescent="0.2">
      <c r="C1559" s="1027" t="s">
        <v>3984</v>
      </c>
      <c r="D1559" s="836">
        <f t="shared" si="16"/>
        <v>27</v>
      </c>
      <c r="E1559" s="836">
        <v>10</v>
      </c>
      <c r="F1559" s="1473">
        <v>125</v>
      </c>
      <c r="G1559" s="1473">
        <v>250</v>
      </c>
      <c r="H1559" s="1956">
        <v>0.08</v>
      </c>
      <c r="I1559" s="1956">
        <v>0.19</v>
      </c>
      <c r="J1559" s="1956">
        <v>0.04</v>
      </c>
      <c r="K1559" s="836">
        <v>2</v>
      </c>
      <c r="L1559" s="98">
        <v>200</v>
      </c>
      <c r="M1559" s="838">
        <v>15</v>
      </c>
      <c r="N1559" s="1933" t="s">
        <v>3967</v>
      </c>
      <c r="O1559" s="506"/>
      <c r="P1559" s="506"/>
    </row>
    <row r="1560" spans="3:16" s="360" customFormat="1" ht="15" customHeight="1" x14ac:dyDescent="0.2">
      <c r="C1560" s="1027" t="s">
        <v>3985</v>
      </c>
      <c r="D1560" s="836">
        <f t="shared" si="16"/>
        <v>32</v>
      </c>
      <c r="E1560" s="836">
        <v>10</v>
      </c>
      <c r="F1560" s="1473">
        <v>125</v>
      </c>
      <c r="G1560" s="1473">
        <v>250</v>
      </c>
      <c r="H1560" s="1956">
        <v>0.08</v>
      </c>
      <c r="I1560" s="1956">
        <v>0.19</v>
      </c>
      <c r="J1560" s="1956">
        <v>0.04</v>
      </c>
      <c r="K1560" s="836">
        <v>2</v>
      </c>
      <c r="L1560" s="98">
        <v>200</v>
      </c>
      <c r="M1560" s="838">
        <v>20</v>
      </c>
      <c r="N1560" s="1933" t="s">
        <v>58</v>
      </c>
      <c r="O1560" s="506"/>
      <c r="P1560" s="506"/>
    </row>
    <row r="1561" spans="3:16" s="360" customFormat="1" ht="15" customHeight="1" x14ac:dyDescent="0.2">
      <c r="C1561" s="1027" t="s">
        <v>3986</v>
      </c>
      <c r="D1561" s="836">
        <f t="shared" si="16"/>
        <v>42</v>
      </c>
      <c r="E1561" s="836">
        <v>20</v>
      </c>
      <c r="F1561" s="1473">
        <v>250</v>
      </c>
      <c r="G1561" s="1473">
        <v>500</v>
      </c>
      <c r="H1561" s="1956">
        <v>0.08</v>
      </c>
      <c r="I1561" s="1956">
        <v>0.19</v>
      </c>
      <c r="J1561" s="1956">
        <v>0.04</v>
      </c>
      <c r="K1561" s="836">
        <v>2</v>
      </c>
      <c r="L1561" s="98">
        <v>200</v>
      </c>
      <c r="M1561" s="838">
        <v>20</v>
      </c>
      <c r="N1561" s="2063" t="s">
        <v>58</v>
      </c>
      <c r="O1561" s="506"/>
      <c r="P1561" s="506"/>
    </row>
    <row r="1562" spans="3:16" s="360" customFormat="1" ht="15" customHeight="1" x14ac:dyDescent="0.2">
      <c r="C1562" s="1027" t="s">
        <v>3987</v>
      </c>
      <c r="D1562" s="836">
        <f t="shared" si="16"/>
        <v>52</v>
      </c>
      <c r="E1562" s="836">
        <v>30</v>
      </c>
      <c r="F1562" s="1473">
        <v>375</v>
      </c>
      <c r="G1562" s="1473">
        <v>750</v>
      </c>
      <c r="H1562" s="1956">
        <v>0.08</v>
      </c>
      <c r="I1562" s="1956">
        <v>0.19</v>
      </c>
      <c r="J1562" s="1956">
        <v>0.04</v>
      </c>
      <c r="K1562" s="836">
        <v>2</v>
      </c>
      <c r="L1562" s="98">
        <v>200</v>
      </c>
      <c r="M1562" s="838">
        <v>20</v>
      </c>
      <c r="N1562" s="2063" t="s">
        <v>58</v>
      </c>
      <c r="O1562" s="506"/>
      <c r="P1562" s="506"/>
    </row>
    <row r="1563" spans="3:16" s="360" customFormat="1" ht="15" customHeight="1" x14ac:dyDescent="0.2">
      <c r="C1563" s="1027" t="s">
        <v>3988</v>
      </c>
      <c r="D1563" s="836">
        <f t="shared" si="16"/>
        <v>65</v>
      </c>
      <c r="E1563" s="836">
        <v>30</v>
      </c>
      <c r="F1563" s="1473">
        <v>375</v>
      </c>
      <c r="G1563" s="1473">
        <v>750</v>
      </c>
      <c r="H1563" s="1956">
        <v>0.08</v>
      </c>
      <c r="I1563" s="1956">
        <v>0.19</v>
      </c>
      <c r="J1563" s="1956">
        <v>0.04</v>
      </c>
      <c r="K1563" s="836">
        <v>5</v>
      </c>
      <c r="L1563" s="98">
        <v>1000</v>
      </c>
      <c r="M1563" s="838">
        <v>30</v>
      </c>
      <c r="N1563" s="1933" t="s">
        <v>60</v>
      </c>
      <c r="O1563" s="506"/>
      <c r="P1563" s="506"/>
    </row>
    <row r="1564" spans="3:16" s="360" customFormat="1" ht="15" customHeight="1" x14ac:dyDescent="0.2">
      <c r="C1564" s="1027" t="s">
        <v>3989</v>
      </c>
      <c r="D1564" s="836">
        <f t="shared" si="16"/>
        <v>75</v>
      </c>
      <c r="E1564" s="836">
        <v>40</v>
      </c>
      <c r="F1564" s="1473">
        <v>500</v>
      </c>
      <c r="G1564" s="1473">
        <v>1000</v>
      </c>
      <c r="H1564" s="1956">
        <v>0.08</v>
      </c>
      <c r="I1564" s="1956">
        <v>0.19</v>
      </c>
      <c r="J1564" s="1956">
        <v>0.04</v>
      </c>
      <c r="K1564" s="836">
        <v>5</v>
      </c>
      <c r="L1564" s="98">
        <v>1000</v>
      </c>
      <c r="M1564" s="838">
        <v>30</v>
      </c>
      <c r="N1564" s="1933" t="s">
        <v>60</v>
      </c>
      <c r="O1564" s="506"/>
      <c r="P1564" s="506"/>
    </row>
    <row r="1565" spans="3:16" s="360" customFormat="1" ht="15" customHeight="1" x14ac:dyDescent="0.2">
      <c r="C1565" s="1027" t="s">
        <v>3990</v>
      </c>
      <c r="D1565" s="836">
        <f t="shared" si="16"/>
        <v>85</v>
      </c>
      <c r="E1565" s="836">
        <v>40</v>
      </c>
      <c r="F1565" s="1473">
        <v>500</v>
      </c>
      <c r="G1565" s="1473">
        <v>1000</v>
      </c>
      <c r="H1565" s="1956">
        <v>0.08</v>
      </c>
      <c r="I1565" s="1956">
        <v>0.19</v>
      </c>
      <c r="J1565" s="1956">
        <v>0.04</v>
      </c>
      <c r="K1565" s="836">
        <v>5</v>
      </c>
      <c r="L1565" s="98">
        <v>1000</v>
      </c>
      <c r="M1565" s="838">
        <v>40</v>
      </c>
      <c r="N1565" s="1933" t="s">
        <v>62</v>
      </c>
      <c r="O1565" s="506"/>
      <c r="P1565" s="506"/>
    </row>
    <row r="1566" spans="3:16" s="360" customFormat="1" ht="15" customHeight="1" x14ac:dyDescent="0.2">
      <c r="C1566" s="1027" t="s">
        <v>3991</v>
      </c>
      <c r="D1566" s="836">
        <f t="shared" si="16"/>
        <v>105</v>
      </c>
      <c r="E1566" s="836">
        <v>50</v>
      </c>
      <c r="F1566" s="1473">
        <v>625</v>
      </c>
      <c r="G1566" s="1473">
        <v>12500</v>
      </c>
      <c r="H1566" s="1956">
        <v>0.08</v>
      </c>
      <c r="I1566" s="1956">
        <v>0.19</v>
      </c>
      <c r="J1566" s="2066">
        <v>0.04</v>
      </c>
      <c r="K1566" s="836">
        <v>5</v>
      </c>
      <c r="L1566" s="98">
        <v>1000</v>
      </c>
      <c r="M1566" s="838">
        <v>50</v>
      </c>
      <c r="N1566" s="1933" t="s">
        <v>1182</v>
      </c>
      <c r="O1566" s="506"/>
      <c r="P1566" s="506"/>
    </row>
    <row r="1567" spans="3:16" s="360" customFormat="1" ht="15" customHeight="1" x14ac:dyDescent="0.2">
      <c r="C1567" s="1234" t="s">
        <v>1485</v>
      </c>
      <c r="D1567" s="1300"/>
      <c r="E1567" s="1300"/>
      <c r="F1567" s="1300"/>
      <c r="G1567" s="1300"/>
      <c r="H1567" s="1300"/>
      <c r="I1567" s="1300"/>
      <c r="J1567" s="1300"/>
      <c r="K1567" s="1300"/>
      <c r="L1567" s="1301"/>
      <c r="M1567" s="1301"/>
      <c r="N1567" s="1448"/>
      <c r="O1567" s="506"/>
      <c r="P1567" s="506"/>
    </row>
    <row r="1568" spans="3:16" s="360" customFormat="1" ht="15" customHeight="1" x14ac:dyDescent="0.2">
      <c r="C1568" s="4699" t="s">
        <v>3975</v>
      </c>
      <c r="D1568" s="4702"/>
      <c r="E1568" s="2064"/>
      <c r="F1568" s="2064"/>
      <c r="G1568" s="2064"/>
      <c r="H1568" s="2064"/>
      <c r="I1568" s="2064"/>
      <c r="J1568" s="2064"/>
      <c r="K1568" s="2064"/>
      <c r="L1568" s="2064"/>
      <c r="M1568" s="2064"/>
      <c r="N1568" s="2065"/>
      <c r="O1568" s="506"/>
      <c r="P1568" s="506"/>
    </row>
    <row r="1569" spans="3:16" s="360" customFormat="1" ht="15" customHeight="1" x14ac:dyDescent="0.2">
      <c r="C1569" s="4699" t="s">
        <v>1634</v>
      </c>
      <c r="D1569" s="4702"/>
      <c r="E1569" s="4702"/>
      <c r="F1569" s="4702"/>
      <c r="G1569" s="4702"/>
      <c r="H1569" s="4702"/>
      <c r="I1569" s="4702"/>
      <c r="J1569" s="4702"/>
      <c r="K1569" s="4702"/>
      <c r="L1569" s="4702"/>
      <c r="M1569" s="4702"/>
      <c r="N1569" s="4703"/>
      <c r="O1569" s="506"/>
      <c r="P1569" s="506"/>
    </row>
    <row r="1570" spans="3:16" s="360" customFormat="1" ht="15" customHeight="1" x14ac:dyDescent="0.2">
      <c r="C1570" s="4708" t="s">
        <v>3992</v>
      </c>
      <c r="D1570" s="3897"/>
      <c r="E1570" s="3897"/>
      <c r="F1570" s="3897"/>
      <c r="G1570" s="3897"/>
      <c r="H1570" s="3897"/>
      <c r="I1570" s="3897"/>
      <c r="J1570" s="3897"/>
      <c r="K1570" s="3897"/>
      <c r="L1570" s="3897"/>
      <c r="M1570" s="3897"/>
      <c r="N1570" s="4709"/>
      <c r="O1570" s="506"/>
      <c r="P1570" s="506"/>
    </row>
    <row r="1571" spans="3:16" s="360" customFormat="1" ht="15" customHeight="1" x14ac:dyDescent="0.2">
      <c r="C1571" s="4708" t="s">
        <v>3993</v>
      </c>
      <c r="D1571" s="3897"/>
      <c r="E1571" s="3897"/>
      <c r="F1571" s="3897"/>
      <c r="G1571" s="3897"/>
      <c r="H1571" s="3897"/>
      <c r="I1571" s="3897"/>
      <c r="J1571" s="3897"/>
      <c r="K1571" s="3897"/>
      <c r="L1571" s="3897"/>
      <c r="M1571" s="3897"/>
      <c r="N1571" s="4709"/>
      <c r="O1571" s="506"/>
      <c r="P1571" s="506"/>
    </row>
    <row r="1572" spans="3:16" s="360" customFormat="1" ht="15" customHeight="1" x14ac:dyDescent="0.2">
      <c r="C1572" s="4699" t="s">
        <v>3994</v>
      </c>
      <c r="D1572" s="4702"/>
      <c r="E1572" s="4702"/>
      <c r="F1572" s="4702"/>
      <c r="G1572" s="4702"/>
      <c r="H1572" s="4702"/>
      <c r="I1572" s="4702"/>
      <c r="J1572" s="4702"/>
      <c r="K1572" s="4702"/>
      <c r="L1572" s="4702"/>
      <c r="M1572" s="4702"/>
      <c r="N1572" s="4703"/>
      <c r="O1572" s="506"/>
      <c r="P1572" s="506"/>
    </row>
    <row r="1573" spans="3:16" s="360" customFormat="1" ht="15" customHeight="1" thickBot="1" x14ac:dyDescent="0.25">
      <c r="C1573" s="1968" t="s">
        <v>3980</v>
      </c>
      <c r="D1573" s="851"/>
      <c r="E1573" s="851"/>
      <c r="F1573" s="851"/>
      <c r="G1573" s="851"/>
      <c r="H1573" s="851"/>
      <c r="I1573" s="851"/>
      <c r="J1573" s="851"/>
      <c r="K1573" s="851"/>
      <c r="L1573" s="851"/>
      <c r="M1573" s="851"/>
      <c r="N1573" s="852"/>
      <c r="O1573" s="506"/>
      <c r="P1573" s="506"/>
    </row>
    <row r="1574" spans="3:16" s="360" customFormat="1" ht="15" customHeight="1" thickTop="1" x14ac:dyDescent="0.3">
      <c r="C1574" s="4704" t="str">
        <f>+C1550</f>
        <v>.</v>
      </c>
      <c r="D1574" s="4704"/>
      <c r="E1574" s="534"/>
      <c r="F1574" s="534"/>
      <c r="G1574" s="534"/>
      <c r="H1574" s="534"/>
      <c r="I1574" s="506"/>
      <c r="J1574" s="506"/>
      <c r="K1574" s="506"/>
      <c r="L1574" s="506"/>
      <c r="M1574" s="506"/>
      <c r="N1574" s="506"/>
      <c r="O1574" s="506"/>
      <c r="P1574" s="506"/>
    </row>
    <row r="1575" spans="3:16" s="360" customFormat="1" ht="15" customHeight="1" thickBot="1" x14ac:dyDescent="0.35">
      <c r="C1575" s="534"/>
      <c r="D1575" s="534"/>
      <c r="E1575" s="534"/>
      <c r="F1575" s="534"/>
      <c r="G1575" s="534"/>
      <c r="H1575" s="534"/>
      <c r="I1575" s="506"/>
      <c r="J1575" s="506"/>
      <c r="K1575" s="506"/>
      <c r="L1575" s="506"/>
      <c r="M1575" s="506"/>
      <c r="N1575" s="506"/>
      <c r="O1575" s="506"/>
      <c r="P1575" s="506"/>
    </row>
    <row r="1576" spans="3:16" s="360" customFormat="1" ht="15" customHeight="1" thickTop="1" x14ac:dyDescent="0.2">
      <c r="C1576" s="4768" t="s">
        <v>3959</v>
      </c>
      <c r="D1576" s="4720"/>
      <c r="E1576" s="4720"/>
      <c r="F1576" s="4720"/>
      <c r="G1576" s="4720"/>
      <c r="H1576" s="4720"/>
      <c r="I1576" s="4720"/>
      <c r="J1576" s="4720"/>
      <c r="K1576" s="4720"/>
      <c r="L1576" s="4720"/>
      <c r="M1576" s="4720"/>
      <c r="N1576" s="4721"/>
      <c r="O1576" s="506"/>
      <c r="P1576" s="506"/>
    </row>
    <row r="1577" spans="3:16" s="360" customFormat="1" ht="15" customHeight="1" thickBot="1" x14ac:dyDescent="0.25">
      <c r="C1577" s="831"/>
      <c r="D1577" s="712"/>
      <c r="E1577" s="712"/>
      <c r="F1577" s="712"/>
      <c r="G1577" s="712"/>
      <c r="H1577" s="712"/>
      <c r="I1577" s="712"/>
      <c r="J1577" s="712"/>
      <c r="K1577" s="712"/>
      <c r="L1577" s="712"/>
      <c r="M1577" s="712"/>
      <c r="N1577" s="832"/>
      <c r="O1577" s="506"/>
      <c r="P1577" s="506"/>
    </row>
    <row r="1578" spans="3:16" s="360" customFormat="1" ht="15" customHeight="1" thickBot="1" x14ac:dyDescent="0.25">
      <c r="C1578" s="4680" t="s">
        <v>344</v>
      </c>
      <c r="D1578" s="4681"/>
      <c r="E1578" s="4682" t="s">
        <v>345</v>
      </c>
      <c r="F1578" s="4683"/>
      <c r="G1578" s="4683"/>
      <c r="H1578" s="4683"/>
      <c r="I1578" s="4683"/>
      <c r="J1578" s="4683"/>
      <c r="K1578" s="4683"/>
      <c r="L1578" s="4683"/>
      <c r="M1578" s="4683"/>
      <c r="N1578" s="4684"/>
      <c r="O1578" s="506"/>
      <c r="P1578" s="506"/>
    </row>
    <row r="1579" spans="3:16" s="360" customFormat="1" ht="15" customHeight="1" x14ac:dyDescent="0.2">
      <c r="C1579" s="4685" t="s">
        <v>2779</v>
      </c>
      <c r="D1579" s="4687" t="s">
        <v>347</v>
      </c>
      <c r="E1579" s="4689" t="s">
        <v>2545</v>
      </c>
      <c r="F1579" s="4690"/>
      <c r="G1579" s="4690"/>
      <c r="H1579" s="4690"/>
      <c r="I1579" s="4690"/>
      <c r="J1579" s="4691"/>
      <c r="K1579" s="4690" t="s">
        <v>340</v>
      </c>
      <c r="L1579" s="4690"/>
      <c r="M1579" s="4689" t="s">
        <v>623</v>
      </c>
      <c r="N1579" s="4696"/>
      <c r="O1579" s="506"/>
      <c r="P1579" s="506"/>
    </row>
    <row r="1580" spans="3:16" s="360" customFormat="1" ht="15" customHeight="1" thickBot="1" x14ac:dyDescent="0.25">
      <c r="C1580" s="4685"/>
      <c r="D1580" s="4687"/>
      <c r="E1580" s="4692"/>
      <c r="F1580" s="4693"/>
      <c r="G1580" s="4693"/>
      <c r="H1580" s="4693"/>
      <c r="I1580" s="4693"/>
      <c r="J1580" s="4694"/>
      <c r="K1580" s="4695"/>
      <c r="L1580" s="4695"/>
      <c r="M1580" s="4697" t="s">
        <v>2784</v>
      </c>
      <c r="N1580" s="2055" t="s">
        <v>2007</v>
      </c>
      <c r="O1580" s="506"/>
      <c r="P1580" s="506"/>
    </row>
    <row r="1581" spans="3:16" s="360" customFormat="1" ht="15" customHeight="1" thickBot="1" x14ac:dyDescent="0.25">
      <c r="C1581" s="4686"/>
      <c r="D1581" s="4688"/>
      <c r="E1581" s="1018" t="s">
        <v>2781</v>
      </c>
      <c r="F1581" s="819" t="s">
        <v>3960</v>
      </c>
      <c r="G1581" s="819" t="s">
        <v>3961</v>
      </c>
      <c r="H1581" s="819" t="s">
        <v>3703</v>
      </c>
      <c r="I1581" s="819" t="s">
        <v>1424</v>
      </c>
      <c r="J1581" s="1343" t="s">
        <v>3962</v>
      </c>
      <c r="K1581" s="1236" t="s">
        <v>3705</v>
      </c>
      <c r="L1581" s="1297" t="s">
        <v>3963</v>
      </c>
      <c r="M1581" s="4698"/>
      <c r="N1581" s="2058" t="s">
        <v>3964</v>
      </c>
      <c r="O1581" s="506"/>
      <c r="P1581" s="506"/>
    </row>
    <row r="1582" spans="3:16" s="360" customFormat="1" ht="36" customHeight="1" x14ac:dyDescent="0.2">
      <c r="C1582" s="982" t="s">
        <v>3965</v>
      </c>
      <c r="D1582" s="836">
        <f t="shared" ref="D1582:D1590" si="17">+E1582+K1582+M1582</f>
        <v>22</v>
      </c>
      <c r="E1582" s="713">
        <v>10</v>
      </c>
      <c r="F1582" s="2059">
        <v>67</v>
      </c>
      <c r="G1582" s="2060">
        <v>40</v>
      </c>
      <c r="H1582" s="2061">
        <v>0.15</v>
      </c>
      <c r="I1582" s="2061">
        <v>0.15</v>
      </c>
      <c r="J1582" s="2061">
        <v>0.15</v>
      </c>
      <c r="K1582" s="836">
        <v>2</v>
      </c>
      <c r="L1582" s="98">
        <v>200</v>
      </c>
      <c r="M1582" s="838">
        <v>10</v>
      </c>
      <c r="N1582" s="1933" t="s">
        <v>1690</v>
      </c>
      <c r="O1582" s="506"/>
      <c r="P1582" s="506"/>
    </row>
    <row r="1583" spans="3:16" s="360" customFormat="1" ht="36" customHeight="1" x14ac:dyDescent="0.2">
      <c r="C1583" s="982" t="s">
        <v>3966</v>
      </c>
      <c r="D1583" s="836">
        <f t="shared" si="17"/>
        <v>27</v>
      </c>
      <c r="E1583" s="836">
        <v>10</v>
      </c>
      <c r="F1583" s="1473">
        <v>67</v>
      </c>
      <c r="G1583" s="2062">
        <v>40</v>
      </c>
      <c r="H1583" s="2061">
        <v>0.15</v>
      </c>
      <c r="I1583" s="2061">
        <v>0.15</v>
      </c>
      <c r="J1583" s="2061">
        <v>0.15</v>
      </c>
      <c r="K1583" s="836">
        <v>2</v>
      </c>
      <c r="L1583" s="98">
        <v>200</v>
      </c>
      <c r="M1583" s="838">
        <v>15</v>
      </c>
      <c r="N1583" s="1933" t="s">
        <v>3967</v>
      </c>
      <c r="O1583" s="506"/>
      <c r="P1583" s="506"/>
    </row>
    <row r="1584" spans="3:16" s="360" customFormat="1" ht="36" customHeight="1" x14ac:dyDescent="0.2">
      <c r="C1584" s="982" t="s">
        <v>3968</v>
      </c>
      <c r="D1584" s="836">
        <f t="shared" si="17"/>
        <v>32</v>
      </c>
      <c r="E1584" s="836">
        <v>10</v>
      </c>
      <c r="F1584" s="1473">
        <v>67</v>
      </c>
      <c r="G1584" s="2062">
        <v>40</v>
      </c>
      <c r="H1584" s="2061">
        <v>0.15</v>
      </c>
      <c r="I1584" s="2061">
        <v>0.15</v>
      </c>
      <c r="J1584" s="2061">
        <v>0.15</v>
      </c>
      <c r="K1584" s="836">
        <v>2</v>
      </c>
      <c r="L1584" s="98">
        <v>200</v>
      </c>
      <c r="M1584" s="838">
        <v>20</v>
      </c>
      <c r="N1584" s="1933" t="s">
        <v>58</v>
      </c>
      <c r="O1584" s="506"/>
      <c r="P1584" s="506"/>
    </row>
    <row r="1585" spans="3:16" s="360" customFormat="1" ht="36" customHeight="1" x14ac:dyDescent="0.2">
      <c r="C1585" s="982" t="s">
        <v>3969</v>
      </c>
      <c r="D1585" s="836">
        <f t="shared" si="17"/>
        <v>42</v>
      </c>
      <c r="E1585" s="836">
        <v>20</v>
      </c>
      <c r="F1585" s="1473">
        <v>133</v>
      </c>
      <c r="G1585" s="2062">
        <v>115</v>
      </c>
      <c r="H1585" s="2061">
        <v>0.15</v>
      </c>
      <c r="I1585" s="2061">
        <v>0.15</v>
      </c>
      <c r="J1585" s="2061">
        <v>0.15</v>
      </c>
      <c r="K1585" s="836">
        <v>2</v>
      </c>
      <c r="L1585" s="98">
        <v>200</v>
      </c>
      <c r="M1585" s="838">
        <v>20</v>
      </c>
      <c r="N1585" s="2063" t="s">
        <v>58</v>
      </c>
      <c r="O1585" s="506"/>
      <c r="P1585" s="506"/>
    </row>
    <row r="1586" spans="3:16" s="360" customFormat="1" ht="36" customHeight="1" x14ac:dyDescent="0.2">
      <c r="C1586" s="982" t="s">
        <v>3970</v>
      </c>
      <c r="D1586" s="836">
        <f t="shared" si="17"/>
        <v>52</v>
      </c>
      <c r="E1586" s="836">
        <v>30</v>
      </c>
      <c r="F1586" s="1473">
        <v>200</v>
      </c>
      <c r="G1586" s="2062">
        <v>190</v>
      </c>
      <c r="H1586" s="2061">
        <v>0.15</v>
      </c>
      <c r="I1586" s="2061">
        <v>0.15</v>
      </c>
      <c r="J1586" s="2061">
        <v>0.15</v>
      </c>
      <c r="K1586" s="836">
        <v>2</v>
      </c>
      <c r="L1586" s="98">
        <v>200</v>
      </c>
      <c r="M1586" s="838">
        <v>20</v>
      </c>
      <c r="N1586" s="2063" t="s">
        <v>58</v>
      </c>
      <c r="O1586" s="506"/>
      <c r="P1586" s="506"/>
    </row>
    <row r="1587" spans="3:16" s="360" customFormat="1" ht="36" customHeight="1" x14ac:dyDescent="0.2">
      <c r="C1587" s="982" t="s">
        <v>3971</v>
      </c>
      <c r="D1587" s="836">
        <f t="shared" si="17"/>
        <v>65</v>
      </c>
      <c r="E1587" s="836">
        <v>30</v>
      </c>
      <c r="F1587" s="1473">
        <v>200</v>
      </c>
      <c r="G1587" s="2062">
        <v>190</v>
      </c>
      <c r="H1587" s="2061">
        <v>0.15</v>
      </c>
      <c r="I1587" s="2061">
        <v>0.15</v>
      </c>
      <c r="J1587" s="2061">
        <v>0.15</v>
      </c>
      <c r="K1587" s="836">
        <v>5</v>
      </c>
      <c r="L1587" s="98">
        <v>1000</v>
      </c>
      <c r="M1587" s="838">
        <v>30</v>
      </c>
      <c r="N1587" s="1933" t="s">
        <v>60</v>
      </c>
      <c r="O1587" s="506"/>
      <c r="P1587" s="506"/>
    </row>
    <row r="1588" spans="3:16" s="360" customFormat="1" ht="36" customHeight="1" x14ac:dyDescent="0.2">
      <c r="C1588" s="982" t="s">
        <v>3972</v>
      </c>
      <c r="D1588" s="836">
        <f t="shared" si="17"/>
        <v>75</v>
      </c>
      <c r="E1588" s="836">
        <v>40</v>
      </c>
      <c r="F1588" s="1473">
        <v>267</v>
      </c>
      <c r="G1588" s="2062">
        <v>280</v>
      </c>
      <c r="H1588" s="2061">
        <v>0.15</v>
      </c>
      <c r="I1588" s="2061">
        <v>0.15</v>
      </c>
      <c r="J1588" s="2061">
        <v>0.15</v>
      </c>
      <c r="K1588" s="836">
        <v>5</v>
      </c>
      <c r="L1588" s="98">
        <v>1000</v>
      </c>
      <c r="M1588" s="838">
        <v>30</v>
      </c>
      <c r="N1588" s="1933" t="s">
        <v>60</v>
      </c>
      <c r="O1588" s="506"/>
      <c r="P1588" s="506"/>
    </row>
    <row r="1589" spans="3:16" s="360" customFormat="1" ht="36" customHeight="1" x14ac:dyDescent="0.2">
      <c r="C1589" s="982" t="s">
        <v>3973</v>
      </c>
      <c r="D1589" s="836">
        <f t="shared" si="17"/>
        <v>85</v>
      </c>
      <c r="E1589" s="836">
        <v>40</v>
      </c>
      <c r="F1589" s="1473">
        <v>267</v>
      </c>
      <c r="G1589" s="2062">
        <v>280</v>
      </c>
      <c r="H1589" s="2061">
        <v>0.15</v>
      </c>
      <c r="I1589" s="2061">
        <v>0.15</v>
      </c>
      <c r="J1589" s="2061">
        <v>0.15</v>
      </c>
      <c r="K1589" s="836">
        <v>5</v>
      </c>
      <c r="L1589" s="98">
        <v>1000</v>
      </c>
      <c r="M1589" s="838">
        <v>40</v>
      </c>
      <c r="N1589" s="1933" t="s">
        <v>62</v>
      </c>
      <c r="O1589" s="506"/>
      <c r="P1589" s="506"/>
    </row>
    <row r="1590" spans="3:16" s="360" customFormat="1" ht="36" customHeight="1" x14ac:dyDescent="0.2">
      <c r="C1590" s="982" t="s">
        <v>3974</v>
      </c>
      <c r="D1590" s="836">
        <f t="shared" si="17"/>
        <v>105</v>
      </c>
      <c r="E1590" s="836">
        <v>50</v>
      </c>
      <c r="F1590" s="1473">
        <v>333</v>
      </c>
      <c r="G1590" s="2062">
        <v>365</v>
      </c>
      <c r="H1590" s="2061">
        <v>0.15</v>
      </c>
      <c r="I1590" s="2061">
        <v>0.15</v>
      </c>
      <c r="J1590" s="2061">
        <v>0.15</v>
      </c>
      <c r="K1590" s="836">
        <v>5</v>
      </c>
      <c r="L1590" s="98">
        <v>1000</v>
      </c>
      <c r="M1590" s="838">
        <v>50</v>
      </c>
      <c r="N1590" s="1933" t="s">
        <v>1182</v>
      </c>
      <c r="O1590" s="506"/>
      <c r="P1590" s="506"/>
    </row>
    <row r="1591" spans="3:16" s="360" customFormat="1" ht="15" customHeight="1" x14ac:dyDescent="0.2">
      <c r="C1591" s="1234" t="s">
        <v>1485</v>
      </c>
      <c r="D1591" s="1300"/>
      <c r="E1591" s="1300"/>
      <c r="F1591" s="1300"/>
      <c r="G1591" s="1300"/>
      <c r="H1591" s="1300"/>
      <c r="I1591" s="1300"/>
      <c r="J1591" s="1300"/>
      <c r="K1591" s="1300"/>
      <c r="L1591" s="1301"/>
      <c r="M1591" s="1301"/>
      <c r="N1591" s="1448"/>
      <c r="O1591" s="506"/>
      <c r="P1591" s="506"/>
    </row>
    <row r="1592" spans="3:16" s="360" customFormat="1" ht="21" customHeight="1" x14ac:dyDescent="0.2">
      <c r="C1592" s="4699" t="s">
        <v>3975</v>
      </c>
      <c r="D1592" s="4702"/>
      <c r="E1592" s="2064"/>
      <c r="F1592" s="2064"/>
      <c r="G1592" s="2064"/>
      <c r="H1592" s="2064"/>
      <c r="I1592" s="2064"/>
      <c r="J1592" s="2064"/>
      <c r="K1592" s="2064"/>
      <c r="L1592" s="2064"/>
      <c r="M1592" s="2064"/>
      <c r="N1592" s="2065"/>
      <c r="O1592" s="506"/>
      <c r="P1592" s="506"/>
    </row>
    <row r="1593" spans="3:16" s="360" customFormat="1" ht="15" customHeight="1" x14ac:dyDescent="0.2">
      <c r="C1593" s="4699" t="s">
        <v>1634</v>
      </c>
      <c r="D1593" s="4702"/>
      <c r="E1593" s="4702"/>
      <c r="F1593" s="4702"/>
      <c r="G1593" s="4702"/>
      <c r="H1593" s="4702"/>
      <c r="I1593" s="4702"/>
      <c r="J1593" s="4702"/>
      <c r="K1593" s="4702"/>
      <c r="L1593" s="4702"/>
      <c r="M1593" s="4702"/>
      <c r="N1593" s="4703"/>
      <c r="O1593" s="506"/>
      <c r="P1593" s="506"/>
    </row>
    <row r="1594" spans="3:16" s="360" customFormat="1" ht="15" customHeight="1" x14ac:dyDescent="0.2">
      <c r="C1594" s="4708" t="s">
        <v>3976</v>
      </c>
      <c r="D1594" s="3897"/>
      <c r="E1594" s="3897"/>
      <c r="F1594" s="3897"/>
      <c r="G1594" s="3897"/>
      <c r="H1594" s="3897"/>
      <c r="I1594" s="3897"/>
      <c r="J1594" s="3897"/>
      <c r="K1594" s="3897"/>
      <c r="L1594" s="3897"/>
      <c r="M1594" s="3897"/>
      <c r="N1594" s="4709"/>
      <c r="O1594" s="506"/>
      <c r="P1594" s="506"/>
    </row>
    <row r="1595" spans="3:16" s="360" customFormat="1" ht="15" customHeight="1" x14ac:dyDescent="0.2">
      <c r="C1595" s="4781" t="s">
        <v>3977</v>
      </c>
      <c r="D1595" s="3862"/>
      <c r="E1595" s="3862"/>
      <c r="F1595" s="3862"/>
      <c r="G1595" s="3862"/>
      <c r="H1595" s="3862"/>
      <c r="I1595" s="3862"/>
      <c r="J1595" s="3862"/>
      <c r="K1595" s="3862"/>
      <c r="L1595" s="3862"/>
      <c r="M1595" s="3862"/>
      <c r="N1595" s="4767"/>
      <c r="O1595" s="506"/>
      <c r="P1595" s="506"/>
    </row>
    <row r="1596" spans="3:16" s="360" customFormat="1" ht="15" customHeight="1" x14ac:dyDescent="0.2">
      <c r="C1596" s="4708" t="s">
        <v>3978</v>
      </c>
      <c r="D1596" s="3897"/>
      <c r="E1596" s="3897"/>
      <c r="F1596" s="3897"/>
      <c r="G1596" s="3897"/>
      <c r="H1596" s="3897"/>
      <c r="I1596" s="3897"/>
      <c r="J1596" s="3897"/>
      <c r="K1596" s="3897"/>
      <c r="L1596" s="3897"/>
      <c r="M1596" s="3897"/>
      <c r="N1596" s="4709"/>
      <c r="O1596" s="506"/>
      <c r="P1596" s="506"/>
    </row>
    <row r="1597" spans="3:16" s="360" customFormat="1" ht="15" customHeight="1" x14ac:dyDescent="0.2">
      <c r="C1597" s="4699" t="s">
        <v>3979</v>
      </c>
      <c r="D1597" s="4702"/>
      <c r="E1597" s="4702"/>
      <c r="F1597" s="4702"/>
      <c r="G1597" s="4702"/>
      <c r="H1597" s="4702"/>
      <c r="I1597" s="4702"/>
      <c r="J1597" s="4702"/>
      <c r="K1597" s="4702"/>
      <c r="L1597" s="4702"/>
      <c r="M1597" s="4702"/>
      <c r="N1597" s="4703"/>
      <c r="O1597" s="506"/>
      <c r="P1597" s="506"/>
    </row>
    <row r="1598" spans="3:16" s="360" customFormat="1" ht="15" customHeight="1" x14ac:dyDescent="0.2">
      <c r="C1598" s="4708"/>
      <c r="D1598" s="3897"/>
      <c r="E1598" s="3897"/>
      <c r="F1598" s="3897"/>
      <c r="G1598" s="3897"/>
      <c r="H1598" s="3897"/>
      <c r="I1598" s="3897"/>
      <c r="J1598" s="3897"/>
      <c r="K1598" s="3897"/>
      <c r="L1598" s="3897"/>
      <c r="M1598" s="3897"/>
      <c r="N1598" s="4709"/>
      <c r="O1598" s="506"/>
      <c r="P1598" s="506"/>
    </row>
    <row r="1599" spans="3:16" s="360" customFormat="1" ht="15" customHeight="1" thickBot="1" x14ac:dyDescent="0.25">
      <c r="C1599" s="1968" t="s">
        <v>3980</v>
      </c>
      <c r="D1599" s="851"/>
      <c r="E1599" s="851"/>
      <c r="F1599" s="851"/>
      <c r="G1599" s="851"/>
      <c r="H1599" s="851"/>
      <c r="I1599" s="851"/>
      <c r="J1599" s="851"/>
      <c r="K1599" s="851"/>
      <c r="L1599" s="851"/>
      <c r="M1599" s="851"/>
      <c r="N1599" s="852"/>
      <c r="O1599" s="506"/>
      <c r="P1599" s="506"/>
    </row>
    <row r="1600" spans="3:16" s="360" customFormat="1" ht="15" customHeight="1" thickTop="1" x14ac:dyDescent="0.3">
      <c r="C1600" s="4704" t="str">
        <f>+C1574</f>
        <v>.</v>
      </c>
      <c r="D1600" s="4704"/>
      <c r="E1600" s="4704"/>
      <c r="F1600" s="534"/>
      <c r="G1600" s="534"/>
      <c r="H1600" s="534"/>
      <c r="I1600" s="506"/>
      <c r="J1600" s="506"/>
      <c r="K1600" s="506"/>
      <c r="L1600" s="506"/>
      <c r="M1600" s="506"/>
      <c r="N1600" s="506"/>
      <c r="O1600" s="506"/>
      <c r="P1600" s="506"/>
    </row>
    <row r="1601" spans="3:16" s="360" customFormat="1" ht="15" customHeight="1" thickBot="1" x14ac:dyDescent="0.35">
      <c r="C1601" s="534"/>
      <c r="D1601" s="534"/>
      <c r="E1601" s="534"/>
      <c r="F1601" s="534"/>
      <c r="G1601" s="534"/>
      <c r="H1601" s="534"/>
      <c r="I1601" s="506"/>
      <c r="J1601" s="506"/>
      <c r="K1601" s="506"/>
      <c r="L1601" s="506"/>
      <c r="M1601" s="506"/>
      <c r="N1601" s="506"/>
      <c r="O1601" s="506"/>
      <c r="P1601" s="506"/>
    </row>
    <row r="1602" spans="3:16" s="360" customFormat="1" ht="15" customHeight="1" thickTop="1" thickBot="1" x14ac:dyDescent="0.25">
      <c r="C1602" s="4912" t="s">
        <v>3863</v>
      </c>
      <c r="D1602" s="4913"/>
      <c r="E1602" s="4913"/>
      <c r="F1602" s="4913"/>
      <c r="G1602" s="4913"/>
      <c r="H1602" s="4913"/>
      <c r="I1602" s="4913"/>
      <c r="J1602" s="4913"/>
      <c r="K1602" s="4913"/>
      <c r="L1602" s="4913"/>
      <c r="M1602" s="4913"/>
      <c r="N1602" s="4914"/>
      <c r="O1602" s="506"/>
      <c r="P1602" s="506"/>
    </row>
    <row r="1603" spans="3:16" s="360" customFormat="1" ht="15" customHeight="1" thickBot="1" x14ac:dyDescent="0.25">
      <c r="C1603" s="5046" t="s">
        <v>3864</v>
      </c>
      <c r="D1603" s="4906"/>
      <c r="E1603" s="4906"/>
      <c r="F1603" s="4906"/>
      <c r="G1603" s="4906"/>
      <c r="H1603" s="4906"/>
      <c r="I1603" s="4906"/>
      <c r="J1603" s="4906"/>
      <c r="K1603" s="4906"/>
      <c r="L1603" s="4906"/>
      <c r="M1603" s="4906"/>
      <c r="N1603" s="4907"/>
      <c r="O1603" s="506"/>
      <c r="P1603" s="506"/>
    </row>
    <row r="1604" spans="3:16" s="360" customFormat="1" ht="15" customHeight="1" x14ac:dyDescent="0.2">
      <c r="C1604" s="2008"/>
      <c r="D1604" s="1999" t="s">
        <v>3865</v>
      </c>
      <c r="E1604" s="1999" t="s">
        <v>3866</v>
      </c>
      <c r="F1604" s="2000" t="s">
        <v>3867</v>
      </c>
      <c r="G1604" s="2000" t="s">
        <v>3868</v>
      </c>
      <c r="H1604" s="2000" t="s">
        <v>3869</v>
      </c>
      <c r="I1604" s="2000" t="s">
        <v>3870</v>
      </c>
      <c r="J1604" s="2000" t="s">
        <v>3871</v>
      </c>
      <c r="K1604" s="2000" t="s">
        <v>3872</v>
      </c>
      <c r="L1604" s="2000" t="s">
        <v>3873</v>
      </c>
      <c r="M1604" s="2000" t="s">
        <v>3874</v>
      </c>
      <c r="N1604" s="2001" t="s">
        <v>3875</v>
      </c>
      <c r="O1604" s="506"/>
      <c r="P1604" s="506"/>
    </row>
    <row r="1605" spans="3:16" s="360" customFormat="1" ht="15" customHeight="1" thickBot="1" x14ac:dyDescent="0.25">
      <c r="C1605" s="2009" t="s">
        <v>3876</v>
      </c>
      <c r="D1605" s="2002" t="s">
        <v>3877</v>
      </c>
      <c r="E1605" s="5047" t="s">
        <v>3878</v>
      </c>
      <c r="F1605" s="5048"/>
      <c r="G1605" s="2002" t="s">
        <v>3877</v>
      </c>
      <c r="H1605" s="5047" t="s">
        <v>3878</v>
      </c>
      <c r="I1605" s="5048"/>
      <c r="J1605" s="5047" t="s">
        <v>3879</v>
      </c>
      <c r="K1605" s="5049"/>
      <c r="L1605" s="5049"/>
      <c r="M1605" s="5049"/>
      <c r="N1605" s="5050"/>
      <c r="O1605" s="506"/>
      <c r="P1605" s="506"/>
    </row>
    <row r="1606" spans="3:16" s="360" customFormat="1" ht="15" customHeight="1" x14ac:dyDescent="0.2">
      <c r="C1606" s="5041" t="s">
        <v>3880</v>
      </c>
      <c r="D1606" s="3965"/>
      <c r="E1606" s="3965"/>
      <c r="F1606" s="3965"/>
      <c r="G1606" s="3965"/>
      <c r="H1606" s="3965"/>
      <c r="I1606" s="3965"/>
      <c r="J1606" s="3965"/>
      <c r="K1606" s="3965"/>
      <c r="L1606" s="3965"/>
      <c r="M1606" s="3965"/>
      <c r="N1606" s="5042"/>
      <c r="O1606" s="506"/>
      <c r="P1606" s="506"/>
    </row>
    <row r="1607" spans="3:16" s="360" customFormat="1" ht="15" customHeight="1" x14ac:dyDescent="0.2">
      <c r="C1607" s="5041" t="s">
        <v>3881</v>
      </c>
      <c r="D1607" s="3965"/>
      <c r="E1607" s="3965"/>
      <c r="F1607" s="3965"/>
      <c r="G1607" s="3965"/>
      <c r="H1607" s="3965"/>
      <c r="I1607" s="3965"/>
      <c r="J1607" s="3965"/>
      <c r="K1607" s="3965"/>
      <c r="L1607" s="3965"/>
      <c r="M1607" s="3965"/>
      <c r="N1607" s="5042"/>
      <c r="O1607" s="506"/>
      <c r="P1607" s="506"/>
    </row>
    <row r="1608" spans="3:16" s="360" customFormat="1" ht="15" customHeight="1" x14ac:dyDescent="0.2">
      <c r="C1608" s="2010"/>
      <c r="D1608" s="2003"/>
      <c r="E1608" s="2004"/>
      <c r="F1608" s="2004"/>
      <c r="G1608" s="2003"/>
      <c r="H1608" s="2004"/>
      <c r="I1608" s="2004"/>
      <c r="J1608" s="2004"/>
      <c r="K1608" s="2004"/>
      <c r="L1608" s="2004"/>
      <c r="M1608" s="2004"/>
      <c r="N1608" s="2005"/>
      <c r="O1608" s="506"/>
      <c r="P1608" s="506"/>
    </row>
    <row r="1609" spans="3:16" s="360" customFormat="1" ht="15" customHeight="1" x14ac:dyDescent="0.2">
      <c r="C1609" s="722" t="s">
        <v>2930</v>
      </c>
      <c r="D1609" s="724"/>
      <c r="E1609" s="724"/>
      <c r="F1609" s="724"/>
      <c r="G1609" s="724"/>
      <c r="H1609" s="724"/>
      <c r="I1609" s="724"/>
      <c r="J1609" s="724"/>
      <c r="K1609" s="724"/>
      <c r="L1609" s="724"/>
      <c r="M1609" s="724"/>
      <c r="N1609" s="726"/>
      <c r="O1609" s="506"/>
      <c r="P1609" s="506"/>
    </row>
    <row r="1610" spans="3:16" s="360" customFormat="1" ht="15" customHeight="1" x14ac:dyDescent="0.2">
      <c r="C1610" s="5043" t="s">
        <v>3882</v>
      </c>
      <c r="D1610" s="3897"/>
      <c r="E1610" s="3897"/>
      <c r="F1610" s="3897"/>
      <c r="G1610" s="3897"/>
      <c r="H1610" s="3897"/>
      <c r="I1610" s="3897"/>
      <c r="J1610" s="3897"/>
      <c r="K1610" s="3897"/>
      <c r="L1610" s="3897"/>
      <c r="M1610" s="3897"/>
      <c r="N1610" s="5044"/>
      <c r="O1610" s="506"/>
      <c r="P1610" s="506"/>
    </row>
    <row r="1611" spans="3:16" s="360" customFormat="1" ht="15" customHeight="1" x14ac:dyDescent="0.2">
      <c r="C1611" s="5045" t="s">
        <v>3890</v>
      </c>
      <c r="D1611" s="3897"/>
      <c r="E1611" s="3897"/>
      <c r="F1611" s="3897"/>
      <c r="G1611" s="3897"/>
      <c r="H1611" s="3897"/>
      <c r="I1611" s="3897"/>
      <c r="J1611" s="3897"/>
      <c r="K1611" s="3897"/>
      <c r="L1611" s="3897"/>
      <c r="M1611" s="3897"/>
      <c r="N1611" s="5044"/>
      <c r="O1611" s="506"/>
      <c r="P1611" s="506"/>
    </row>
    <row r="1612" spans="3:16" s="360" customFormat="1" ht="15" customHeight="1" x14ac:dyDescent="0.2">
      <c r="C1612" s="5043" t="s">
        <v>3883</v>
      </c>
      <c r="D1612" s="3897"/>
      <c r="E1612" s="3897"/>
      <c r="F1612" s="3897"/>
      <c r="G1612" s="3897"/>
      <c r="H1612" s="3897"/>
      <c r="I1612" s="3897"/>
      <c r="J1612" s="3897"/>
      <c r="K1612" s="3897"/>
      <c r="L1612" s="3897"/>
      <c r="M1612" s="3897"/>
      <c r="N1612" s="5044"/>
      <c r="O1612" s="506"/>
      <c r="P1612" s="506"/>
    </row>
    <row r="1613" spans="3:16" s="360" customFormat="1" ht="15" customHeight="1" x14ac:dyDescent="0.2">
      <c r="C1613" s="5043" t="s">
        <v>3884</v>
      </c>
      <c r="D1613" s="3897"/>
      <c r="E1613" s="3897"/>
      <c r="F1613" s="3897"/>
      <c r="G1613" s="3897"/>
      <c r="H1613" s="3897"/>
      <c r="I1613" s="3897"/>
      <c r="J1613" s="3897"/>
      <c r="K1613" s="3897"/>
      <c r="L1613" s="3897"/>
      <c r="M1613" s="3897"/>
      <c r="N1613" s="5044"/>
      <c r="O1613" s="506"/>
      <c r="P1613" s="506"/>
    </row>
    <row r="1614" spans="3:16" s="360" customFormat="1" ht="15" customHeight="1" x14ac:dyDescent="0.2">
      <c r="C1614" s="5043" t="s">
        <v>3885</v>
      </c>
      <c r="D1614" s="3897"/>
      <c r="E1614" s="3897"/>
      <c r="F1614" s="3897"/>
      <c r="G1614" s="3897"/>
      <c r="H1614" s="3897"/>
      <c r="I1614" s="3897"/>
      <c r="J1614" s="3897"/>
      <c r="K1614" s="3897"/>
      <c r="L1614" s="3897"/>
      <c r="M1614" s="3897"/>
      <c r="N1614" s="5044"/>
      <c r="O1614" s="506"/>
      <c r="P1614" s="506"/>
    </row>
    <row r="1615" spans="3:16" s="360" customFormat="1" ht="15" customHeight="1" x14ac:dyDescent="0.2">
      <c r="C1615" s="5041" t="s">
        <v>3886</v>
      </c>
      <c r="D1615" s="3965"/>
      <c r="E1615" s="3965"/>
      <c r="F1615" s="3965"/>
      <c r="G1615" s="3965"/>
      <c r="H1615" s="3965"/>
      <c r="I1615" s="3965"/>
      <c r="J1615" s="3965"/>
      <c r="K1615" s="3965"/>
      <c r="L1615" s="3965"/>
      <c r="M1615" s="3965"/>
      <c r="N1615" s="5042"/>
      <c r="O1615" s="506"/>
      <c r="P1615" s="506"/>
    </row>
    <row r="1616" spans="3:16" s="360" customFormat="1" ht="15" customHeight="1" x14ac:dyDescent="0.2">
      <c r="C1616" s="5041" t="s">
        <v>3887</v>
      </c>
      <c r="D1616" s="3965"/>
      <c r="E1616" s="3965"/>
      <c r="F1616" s="3965"/>
      <c r="G1616" s="3965"/>
      <c r="H1616" s="3965"/>
      <c r="I1616" s="3965"/>
      <c r="J1616" s="3965"/>
      <c r="K1616" s="3965"/>
      <c r="L1616" s="3965"/>
      <c r="M1616" s="3965"/>
      <c r="N1616" s="5042"/>
      <c r="O1616" s="506"/>
      <c r="P1616" s="506"/>
    </row>
    <row r="1617" spans="3:16" s="360" customFormat="1" ht="15" customHeight="1" x14ac:dyDescent="0.2">
      <c r="C1617" s="4800" t="s">
        <v>3889</v>
      </c>
      <c r="D1617" s="3965"/>
      <c r="E1617" s="3965"/>
      <c r="F1617" s="3965"/>
      <c r="G1617" s="3965"/>
      <c r="H1617" s="3965"/>
      <c r="I1617" s="3965"/>
      <c r="J1617" s="3965"/>
      <c r="K1617" s="3965"/>
      <c r="L1617" s="3965"/>
      <c r="M1617" s="3965"/>
      <c r="N1617" s="5042"/>
      <c r="O1617" s="506"/>
      <c r="P1617" s="506"/>
    </row>
    <row r="1618" spans="3:16" s="360" customFormat="1" ht="15" customHeight="1" thickBot="1" x14ac:dyDescent="0.25">
      <c r="C1618" s="2265" t="s">
        <v>3888</v>
      </c>
      <c r="D1618" s="2006"/>
      <c r="E1618" s="2006"/>
      <c r="F1618" s="2006"/>
      <c r="G1618" s="2006"/>
      <c r="H1618" s="2006"/>
      <c r="I1618" s="2006"/>
      <c r="J1618" s="2006"/>
      <c r="K1618" s="2006"/>
      <c r="L1618" s="2006"/>
      <c r="M1618" s="2006"/>
      <c r="N1618" s="2007"/>
      <c r="O1618" s="506"/>
      <c r="P1618" s="506"/>
    </row>
    <row r="1619" spans="3:16" s="360" customFormat="1" ht="15" customHeight="1" thickTop="1" x14ac:dyDescent="0.3">
      <c r="C1619" s="4676" t="str">
        <f>+C1600</f>
        <v>.</v>
      </c>
      <c r="D1619" s="4676"/>
      <c r="E1619" s="4676"/>
      <c r="F1619" s="534"/>
      <c r="G1619" s="534"/>
      <c r="H1619" s="534"/>
      <c r="I1619" s="506"/>
      <c r="J1619" s="506"/>
      <c r="K1619" s="506"/>
      <c r="L1619" s="506"/>
      <c r="M1619" s="506"/>
      <c r="N1619" s="506"/>
      <c r="O1619" s="506"/>
      <c r="P1619" s="506"/>
    </row>
    <row r="1620" spans="3:16" s="360" customFormat="1" ht="15" customHeight="1" thickBot="1" x14ac:dyDescent="0.35">
      <c r="C1620" s="534"/>
      <c r="D1620" s="534"/>
      <c r="E1620" s="534"/>
      <c r="F1620" s="534"/>
      <c r="G1620" s="534"/>
      <c r="H1620" s="534"/>
      <c r="I1620" s="506"/>
      <c r="J1620" s="506"/>
      <c r="K1620" s="506"/>
      <c r="L1620" s="506"/>
      <c r="M1620" s="506"/>
      <c r="N1620" s="506"/>
      <c r="O1620" s="506"/>
      <c r="P1620" s="506"/>
    </row>
    <row r="1621" spans="3:16" s="360" customFormat="1" ht="23.25" customHeight="1" thickTop="1" x14ac:dyDescent="0.3">
      <c r="C1621" s="4719" t="s">
        <v>3762</v>
      </c>
      <c r="D1621" s="5007"/>
      <c r="E1621" s="5007"/>
      <c r="F1621" s="5007"/>
      <c r="G1621" s="5008"/>
      <c r="H1621" s="534"/>
      <c r="I1621" s="506"/>
      <c r="J1621" s="506"/>
      <c r="K1621" s="506"/>
      <c r="L1621" s="506"/>
      <c r="M1621" s="506"/>
      <c r="N1621" s="506"/>
      <c r="O1621" s="506"/>
      <c r="P1621" s="506"/>
    </row>
    <row r="1622" spans="3:16" s="360" customFormat="1" ht="15" customHeight="1" x14ac:dyDescent="0.3">
      <c r="C1622" s="1971"/>
      <c r="D1622" s="1542"/>
      <c r="E1622" s="5038" t="s">
        <v>3763</v>
      </c>
      <c r="F1622" s="5039"/>
      <c r="G1622" s="5040"/>
      <c r="H1622" s="534"/>
      <c r="I1622" s="506"/>
      <c r="J1622" s="506"/>
      <c r="K1622" s="506"/>
      <c r="L1622" s="506"/>
      <c r="M1622" s="506"/>
      <c r="N1622" s="506"/>
      <c r="O1622" s="506"/>
      <c r="P1622" s="506"/>
    </row>
    <row r="1623" spans="3:16" s="360" customFormat="1" ht="15" customHeight="1" x14ac:dyDescent="0.3">
      <c r="C1623" s="1969" t="s">
        <v>1226</v>
      </c>
      <c r="D1623" s="1970" t="s">
        <v>448</v>
      </c>
      <c r="E1623" s="1970" t="s">
        <v>3764</v>
      </c>
      <c r="F1623" s="1970" t="s">
        <v>1674</v>
      </c>
      <c r="G1623" s="1974" t="s">
        <v>1676</v>
      </c>
      <c r="H1623" s="534"/>
      <c r="I1623" s="506"/>
      <c r="J1623" s="506"/>
      <c r="K1623" s="506"/>
      <c r="L1623" s="506"/>
      <c r="M1623" s="506"/>
      <c r="N1623" s="506"/>
      <c r="O1623" s="506"/>
      <c r="P1623" s="506"/>
    </row>
    <row r="1624" spans="3:16" s="360" customFormat="1" ht="15" customHeight="1" x14ac:dyDescent="0.3">
      <c r="C1624" s="1622" t="s">
        <v>165</v>
      </c>
      <c r="D1624" s="1972" t="s">
        <v>3765</v>
      </c>
      <c r="E1624" s="1973">
        <v>0.18</v>
      </c>
      <c r="F1624" s="1973">
        <v>0.18</v>
      </c>
      <c r="G1624" s="1975">
        <v>0.18</v>
      </c>
      <c r="H1624" s="534"/>
      <c r="I1624" s="506"/>
      <c r="J1624" s="506"/>
      <c r="K1624" s="506"/>
      <c r="L1624" s="506"/>
      <c r="M1624" s="506"/>
      <c r="N1624" s="506"/>
      <c r="O1624" s="506"/>
      <c r="P1624" s="506"/>
    </row>
    <row r="1625" spans="3:16" s="360" customFormat="1" ht="15" customHeight="1" x14ac:dyDescent="0.3">
      <c r="C1625" s="981"/>
      <c r="D1625" s="1373"/>
      <c r="E1625" s="1373"/>
      <c r="F1625" s="1373"/>
      <c r="G1625" s="1967"/>
      <c r="H1625" s="534"/>
      <c r="I1625" s="506"/>
      <c r="J1625" s="506"/>
      <c r="K1625" s="506"/>
      <c r="L1625" s="506"/>
      <c r="M1625" s="506"/>
      <c r="N1625" s="506"/>
      <c r="O1625" s="506"/>
      <c r="P1625" s="506"/>
    </row>
    <row r="1626" spans="3:16" s="360" customFormat="1" ht="15" customHeight="1" x14ac:dyDescent="0.3">
      <c r="C1626" s="981" t="s">
        <v>3766</v>
      </c>
      <c r="D1626" s="1373"/>
      <c r="E1626" s="1373"/>
      <c r="F1626" s="1373"/>
      <c r="G1626" s="1967"/>
      <c r="H1626" s="534"/>
      <c r="I1626" s="506"/>
      <c r="J1626" s="506"/>
      <c r="K1626" s="506"/>
      <c r="L1626" s="506"/>
      <c r="M1626" s="506"/>
      <c r="N1626" s="506"/>
      <c r="O1626" s="506"/>
      <c r="P1626" s="506"/>
    </row>
    <row r="1627" spans="3:16" s="360" customFormat="1" ht="15" customHeight="1" x14ac:dyDescent="0.3">
      <c r="C1627" s="981" t="s">
        <v>3767</v>
      </c>
      <c r="D1627" s="1373"/>
      <c r="E1627" s="1373"/>
      <c r="F1627" s="1373"/>
      <c r="G1627" s="1967"/>
      <c r="H1627" s="534"/>
      <c r="I1627" s="506"/>
      <c r="J1627" s="506"/>
      <c r="K1627" s="506"/>
      <c r="L1627" s="506"/>
      <c r="M1627" s="506"/>
      <c r="N1627" s="506"/>
      <c r="O1627" s="506"/>
      <c r="P1627" s="506"/>
    </row>
    <row r="1628" spans="3:16" s="360" customFormat="1" ht="15" customHeight="1" x14ac:dyDescent="0.3">
      <c r="C1628" s="981" t="s">
        <v>3768</v>
      </c>
      <c r="D1628" s="1373"/>
      <c r="E1628" s="1373"/>
      <c r="F1628" s="1373"/>
      <c r="G1628" s="1967"/>
      <c r="H1628" s="534"/>
      <c r="I1628" s="506"/>
      <c r="J1628" s="506"/>
      <c r="K1628" s="506"/>
      <c r="L1628" s="506"/>
      <c r="M1628" s="506"/>
      <c r="N1628" s="506"/>
      <c r="O1628" s="506"/>
      <c r="P1628" s="506"/>
    </row>
    <row r="1629" spans="3:16" s="360" customFormat="1" ht="37.5" customHeight="1" x14ac:dyDescent="0.3">
      <c r="C1629" s="4708" t="s">
        <v>3769</v>
      </c>
      <c r="D1629" s="3897"/>
      <c r="E1629" s="3897"/>
      <c r="F1629" s="3897"/>
      <c r="G1629" s="4709"/>
      <c r="H1629" s="534"/>
      <c r="I1629" s="506"/>
      <c r="J1629" s="506"/>
      <c r="K1629" s="506"/>
      <c r="L1629" s="506"/>
      <c r="M1629" s="506"/>
      <c r="N1629" s="506"/>
      <c r="O1629" s="506"/>
      <c r="P1629" s="506"/>
    </row>
    <row r="1630" spans="3:16" s="360" customFormat="1" ht="48" customHeight="1" x14ac:dyDescent="0.3">
      <c r="C1630" s="4708" t="s">
        <v>3770</v>
      </c>
      <c r="D1630" s="3897"/>
      <c r="E1630" s="3897"/>
      <c r="F1630" s="3897"/>
      <c r="G1630" s="4709"/>
      <c r="H1630" s="534"/>
      <c r="I1630" s="506"/>
      <c r="J1630" s="506"/>
      <c r="K1630" s="506"/>
      <c r="L1630" s="506"/>
      <c r="M1630" s="506"/>
      <c r="N1630" s="506"/>
      <c r="O1630" s="506"/>
      <c r="P1630" s="506"/>
    </row>
    <row r="1631" spans="3:16" s="360" customFormat="1" ht="24" customHeight="1" x14ac:dyDescent="0.3">
      <c r="C1631" s="4708" t="s">
        <v>3771</v>
      </c>
      <c r="D1631" s="3897"/>
      <c r="E1631" s="3897"/>
      <c r="F1631" s="3897"/>
      <c r="G1631" s="4709"/>
      <c r="H1631" s="534"/>
      <c r="I1631" s="506"/>
      <c r="J1631" s="506"/>
      <c r="K1631" s="506"/>
      <c r="L1631" s="506"/>
      <c r="M1631" s="506"/>
      <c r="N1631" s="506"/>
      <c r="O1631" s="506"/>
      <c r="P1631" s="506"/>
    </row>
    <row r="1632" spans="3:16" s="360" customFormat="1" ht="28.5" customHeight="1" x14ac:dyDescent="0.3">
      <c r="C1632" s="4781" t="s">
        <v>3772</v>
      </c>
      <c r="D1632" s="3862"/>
      <c r="E1632" s="3862"/>
      <c r="F1632" s="3862"/>
      <c r="G1632" s="4767"/>
      <c r="H1632" s="534"/>
      <c r="I1632" s="506"/>
      <c r="J1632" s="506"/>
      <c r="K1632" s="506"/>
      <c r="L1632" s="506"/>
      <c r="M1632" s="506"/>
      <c r="N1632" s="506"/>
      <c r="O1632" s="506"/>
      <c r="P1632" s="506"/>
    </row>
    <row r="1633" spans="3:16" s="360" customFormat="1" ht="25.5" customHeight="1" x14ac:dyDescent="0.3">
      <c r="C1633" s="4781" t="s">
        <v>3773</v>
      </c>
      <c r="D1633" s="3862"/>
      <c r="E1633" s="3862"/>
      <c r="F1633" s="3862"/>
      <c r="G1633" s="4767"/>
      <c r="H1633" s="534"/>
      <c r="I1633" s="506"/>
      <c r="J1633" s="506"/>
      <c r="K1633" s="506"/>
      <c r="L1633" s="506"/>
      <c r="M1633" s="506"/>
      <c r="N1633" s="506"/>
      <c r="O1633" s="506"/>
      <c r="P1633" s="506"/>
    </row>
    <row r="1634" spans="3:16" s="360" customFormat="1" ht="15" customHeight="1" x14ac:dyDescent="0.3">
      <c r="C1634" s="4781" t="s">
        <v>3774</v>
      </c>
      <c r="D1634" s="3862"/>
      <c r="E1634" s="3862"/>
      <c r="F1634" s="3862"/>
      <c r="G1634" s="4767"/>
      <c r="H1634" s="534"/>
      <c r="I1634" s="506"/>
      <c r="J1634" s="506"/>
      <c r="K1634" s="506"/>
      <c r="L1634" s="506"/>
      <c r="M1634" s="506"/>
      <c r="N1634" s="506"/>
      <c r="O1634" s="506"/>
      <c r="P1634" s="506"/>
    </row>
    <row r="1635" spans="3:16" s="360" customFormat="1" ht="15" customHeight="1" x14ac:dyDescent="0.3">
      <c r="C1635" s="4781" t="s">
        <v>3775</v>
      </c>
      <c r="D1635" s="3862"/>
      <c r="E1635" s="3862"/>
      <c r="F1635" s="3862"/>
      <c r="G1635" s="4767"/>
      <c r="H1635" s="534"/>
      <c r="I1635" s="506"/>
      <c r="J1635" s="506"/>
      <c r="K1635" s="506"/>
      <c r="L1635" s="506"/>
      <c r="M1635" s="506"/>
      <c r="N1635" s="506"/>
      <c r="O1635" s="506"/>
      <c r="P1635" s="506"/>
    </row>
    <row r="1636" spans="3:16" s="360" customFormat="1" ht="15" customHeight="1" x14ac:dyDescent="0.3">
      <c r="C1636" s="4781" t="s">
        <v>4047</v>
      </c>
      <c r="D1636" s="3862"/>
      <c r="E1636" s="3862"/>
      <c r="F1636" s="3862"/>
      <c r="G1636" s="4767"/>
      <c r="H1636" s="534"/>
      <c r="I1636" s="506"/>
      <c r="J1636" s="506"/>
      <c r="K1636" s="506"/>
      <c r="L1636" s="506"/>
      <c r="M1636" s="506"/>
      <c r="N1636" s="506"/>
      <c r="O1636" s="506"/>
      <c r="P1636" s="506"/>
    </row>
    <row r="1637" spans="3:16" s="360" customFormat="1" ht="15" customHeight="1" x14ac:dyDescent="0.3">
      <c r="C1637" s="4781" t="s">
        <v>3776</v>
      </c>
      <c r="D1637" s="3862"/>
      <c r="E1637" s="3862"/>
      <c r="F1637" s="3862"/>
      <c r="G1637" s="4767"/>
      <c r="H1637" s="534"/>
      <c r="I1637" s="506"/>
      <c r="J1637" s="506"/>
      <c r="K1637" s="506"/>
      <c r="L1637" s="506"/>
      <c r="M1637" s="506"/>
      <c r="N1637" s="506"/>
      <c r="O1637" s="506"/>
      <c r="P1637" s="506"/>
    </row>
    <row r="1638" spans="3:16" s="360" customFormat="1" ht="15" customHeight="1" thickBot="1" x14ac:dyDescent="0.35">
      <c r="C1638" s="5019" t="s">
        <v>3728</v>
      </c>
      <c r="D1638" s="5012"/>
      <c r="E1638" s="5012"/>
      <c r="F1638" s="5012"/>
      <c r="G1638" s="4824"/>
      <c r="H1638" s="534"/>
      <c r="I1638" s="506"/>
      <c r="J1638" s="506"/>
      <c r="K1638" s="506"/>
      <c r="L1638" s="506"/>
      <c r="M1638" s="506"/>
      <c r="N1638" s="506"/>
      <c r="O1638" s="506"/>
      <c r="P1638" s="506"/>
    </row>
    <row r="1639" spans="3:16" s="360" customFormat="1" ht="15" customHeight="1" thickTop="1" x14ac:dyDescent="0.3">
      <c r="C1639" s="4718" t="str">
        <f>+C1619</f>
        <v>.</v>
      </c>
      <c r="D1639" s="4718"/>
      <c r="E1639" s="4718"/>
      <c r="F1639" s="534"/>
      <c r="G1639" s="534"/>
      <c r="H1639" s="534"/>
      <c r="I1639" s="506"/>
      <c r="J1639" s="506"/>
      <c r="K1639" s="506"/>
      <c r="L1639" s="506"/>
      <c r="M1639" s="506"/>
      <c r="N1639" s="506"/>
      <c r="O1639" s="506"/>
      <c r="P1639" s="506"/>
    </row>
    <row r="1640" spans="3:16" s="360" customFormat="1" ht="15" customHeight="1" thickBot="1" x14ac:dyDescent="0.35">
      <c r="C1640" s="534"/>
      <c r="D1640" s="534"/>
      <c r="E1640" s="534"/>
      <c r="F1640" s="534"/>
      <c r="G1640" s="534"/>
      <c r="H1640" s="534"/>
      <c r="I1640" s="506"/>
      <c r="J1640" s="506"/>
      <c r="K1640" s="506"/>
      <c r="L1640" s="506"/>
      <c r="M1640" s="506"/>
      <c r="N1640" s="506"/>
      <c r="O1640" s="506"/>
      <c r="P1640" s="506"/>
    </row>
    <row r="1641" spans="3:16" s="360" customFormat="1" ht="29.25" customHeight="1" thickTop="1" x14ac:dyDescent="0.3">
      <c r="C1641" s="4719" t="s">
        <v>3755</v>
      </c>
      <c r="D1641" s="5007"/>
      <c r="E1641" s="5008"/>
      <c r="F1641" s="534"/>
      <c r="G1641" s="534"/>
      <c r="H1641" s="534"/>
      <c r="I1641" s="506"/>
      <c r="J1641" s="506"/>
      <c r="K1641" s="506"/>
      <c r="L1641" s="506"/>
      <c r="M1641" s="506"/>
      <c r="N1641" s="506"/>
      <c r="O1641" s="506"/>
      <c r="P1641" s="506"/>
    </row>
    <row r="1642" spans="3:16" s="360" customFormat="1" ht="15" customHeight="1" x14ac:dyDescent="0.3">
      <c r="C1642" s="1969" t="s">
        <v>3756</v>
      </c>
      <c r="D1642" s="1970" t="s">
        <v>3757</v>
      </c>
      <c r="E1642" s="1314"/>
      <c r="F1642" s="534"/>
      <c r="G1642" s="534"/>
      <c r="H1642" s="534"/>
      <c r="I1642" s="506"/>
      <c r="J1642" s="506"/>
      <c r="K1642" s="506"/>
      <c r="L1642" s="506"/>
      <c r="M1642" s="506"/>
      <c r="N1642" s="506"/>
      <c r="O1642" s="506"/>
      <c r="P1642" s="506"/>
    </row>
    <row r="1643" spans="3:16" s="360" customFormat="1" ht="15" customHeight="1" x14ac:dyDescent="0.3">
      <c r="C1643" s="1622" t="s">
        <v>3758</v>
      </c>
      <c r="D1643" s="756">
        <v>0.38</v>
      </c>
      <c r="E1643" s="1967"/>
      <c r="F1643" s="534"/>
      <c r="G1643" s="534"/>
      <c r="H1643" s="534"/>
      <c r="I1643" s="506"/>
      <c r="J1643" s="506"/>
      <c r="K1643" s="506"/>
      <c r="L1643" s="506"/>
      <c r="M1643" s="506"/>
      <c r="N1643" s="506"/>
      <c r="O1643" s="506"/>
      <c r="P1643" s="506"/>
    </row>
    <row r="1644" spans="3:16" s="360" customFormat="1" ht="24.75" customHeight="1" x14ac:dyDescent="0.3">
      <c r="C1644" s="981" t="s">
        <v>3759</v>
      </c>
      <c r="D1644" s="1373"/>
      <c r="E1644" s="1967"/>
      <c r="F1644" s="534"/>
      <c r="G1644" s="534"/>
      <c r="H1644" s="534"/>
      <c r="I1644" s="506"/>
      <c r="J1644" s="506"/>
      <c r="K1644" s="506"/>
      <c r="L1644" s="506"/>
      <c r="M1644" s="506"/>
      <c r="N1644" s="506"/>
      <c r="O1644" s="506"/>
      <c r="P1644" s="506"/>
    </row>
    <row r="1645" spans="3:16" s="360" customFormat="1" ht="15" customHeight="1" x14ac:dyDescent="0.3">
      <c r="C1645" s="4708" t="s">
        <v>3760</v>
      </c>
      <c r="D1645" s="4761"/>
      <c r="E1645" s="4709"/>
      <c r="F1645" s="534"/>
      <c r="G1645" s="534"/>
      <c r="H1645" s="534"/>
      <c r="I1645" s="506"/>
      <c r="J1645" s="506"/>
      <c r="K1645" s="506"/>
      <c r="L1645" s="506"/>
      <c r="M1645" s="506"/>
      <c r="N1645" s="506"/>
      <c r="O1645" s="506"/>
      <c r="P1645" s="506"/>
    </row>
    <row r="1646" spans="3:16" s="360" customFormat="1" ht="15" customHeight="1" x14ac:dyDescent="0.3">
      <c r="C1646" s="981" t="s">
        <v>3687</v>
      </c>
      <c r="D1646" s="1373"/>
      <c r="E1646" s="1967"/>
      <c r="F1646" s="534"/>
      <c r="G1646" s="534"/>
      <c r="H1646" s="534"/>
      <c r="I1646" s="506"/>
      <c r="J1646" s="506"/>
      <c r="K1646" s="506"/>
      <c r="L1646" s="506"/>
      <c r="M1646" s="506"/>
      <c r="N1646" s="506"/>
      <c r="O1646" s="506"/>
      <c r="P1646" s="506"/>
    </row>
    <row r="1647" spans="3:16" s="360" customFormat="1" ht="15" customHeight="1" x14ac:dyDescent="0.3">
      <c r="C1647" s="4781" t="s">
        <v>3576</v>
      </c>
      <c r="D1647" s="3862"/>
      <c r="E1647" s="4767"/>
      <c r="F1647" s="534"/>
      <c r="G1647" s="534"/>
      <c r="H1647" s="534"/>
      <c r="I1647" s="506"/>
      <c r="J1647" s="506"/>
      <c r="K1647" s="506"/>
      <c r="L1647" s="506"/>
      <c r="M1647" s="506"/>
      <c r="N1647" s="506"/>
      <c r="O1647" s="506"/>
      <c r="P1647" s="506"/>
    </row>
    <row r="1648" spans="3:16" s="360" customFormat="1" ht="15" customHeight="1" thickBot="1" x14ac:dyDescent="0.35">
      <c r="C1648" s="5019" t="s">
        <v>3761</v>
      </c>
      <c r="D1648" s="5012"/>
      <c r="E1648" s="4824"/>
      <c r="F1648" s="534"/>
      <c r="G1648" s="534"/>
      <c r="H1648" s="534"/>
      <c r="I1648" s="506"/>
      <c r="J1648" s="506"/>
      <c r="K1648" s="506"/>
      <c r="L1648" s="506"/>
      <c r="M1648" s="506"/>
      <c r="N1648" s="506"/>
      <c r="O1648" s="506"/>
      <c r="P1648" s="506"/>
    </row>
    <row r="1649" spans="3:16" s="360" customFormat="1" ht="15" customHeight="1" thickTop="1" x14ac:dyDescent="0.3">
      <c r="C1649" s="4704" t="str">
        <f>+C1639</f>
        <v>.</v>
      </c>
      <c r="D1649" s="4704"/>
      <c r="E1649" s="4704"/>
      <c r="F1649" s="534"/>
      <c r="G1649" s="534"/>
      <c r="H1649" s="534"/>
      <c r="I1649" s="506"/>
      <c r="J1649" s="506"/>
      <c r="K1649" s="506"/>
      <c r="L1649" s="506"/>
      <c r="M1649" s="506"/>
      <c r="N1649" s="506"/>
      <c r="O1649" s="506"/>
      <c r="P1649" s="506"/>
    </row>
    <row r="1650" spans="3:16" s="360" customFormat="1" ht="15" customHeight="1" thickBot="1" x14ac:dyDescent="0.35">
      <c r="C1650" s="534"/>
      <c r="D1650" s="534"/>
      <c r="E1650" s="534"/>
      <c r="F1650" s="534"/>
      <c r="G1650" s="534"/>
      <c r="H1650" s="534"/>
      <c r="I1650" s="506"/>
      <c r="J1650" s="506"/>
      <c r="K1650" s="506"/>
      <c r="L1650" s="506"/>
      <c r="M1650" s="506"/>
      <c r="N1650" s="506"/>
      <c r="O1650" s="506"/>
      <c r="P1650" s="506"/>
    </row>
    <row r="1651" spans="3:16" s="360" customFormat="1" ht="15" customHeight="1" thickTop="1" x14ac:dyDescent="0.3">
      <c r="C1651" s="4768" t="s">
        <v>3748</v>
      </c>
      <c r="D1651" s="4720"/>
      <c r="E1651" s="4720"/>
      <c r="F1651" s="4720"/>
      <c r="G1651" s="4721"/>
      <c r="H1651" s="534"/>
      <c r="I1651" s="506"/>
      <c r="J1651" s="506"/>
      <c r="K1651" s="506"/>
      <c r="L1651" s="506"/>
      <c r="M1651" s="506"/>
      <c r="N1651" s="506"/>
      <c r="O1651" s="506"/>
      <c r="P1651" s="506"/>
    </row>
    <row r="1652" spans="3:16" s="360" customFormat="1" ht="15" customHeight="1" thickBot="1" x14ac:dyDescent="0.35">
      <c r="C1652" s="831"/>
      <c r="D1652" s="712"/>
      <c r="E1652" s="712"/>
      <c r="F1652" s="712"/>
      <c r="G1652" s="832"/>
      <c r="H1652" s="534"/>
      <c r="I1652" s="506"/>
      <c r="J1652" s="506"/>
      <c r="K1652" s="506"/>
      <c r="L1652" s="506"/>
      <c r="M1652" s="506"/>
      <c r="N1652" s="506"/>
      <c r="O1652" s="506"/>
      <c r="P1652" s="506"/>
    </row>
    <row r="1653" spans="3:16" s="360" customFormat="1" ht="15" customHeight="1" thickBot="1" x14ac:dyDescent="0.35">
      <c r="C1653" s="4680" t="s">
        <v>344</v>
      </c>
      <c r="D1653" s="4681"/>
      <c r="E1653" s="4683"/>
      <c r="F1653" s="4683"/>
      <c r="G1653" s="4684"/>
      <c r="H1653" s="534"/>
      <c r="I1653" s="506"/>
      <c r="J1653" s="506"/>
      <c r="K1653" s="506"/>
      <c r="L1653" s="506"/>
      <c r="M1653" s="506"/>
      <c r="N1653" s="506"/>
      <c r="O1653" s="506"/>
      <c r="P1653" s="506"/>
    </row>
    <row r="1654" spans="3:16" s="360" customFormat="1" ht="15" customHeight="1" thickBot="1" x14ac:dyDescent="0.35">
      <c r="C1654" s="4821" t="s">
        <v>3749</v>
      </c>
      <c r="D1654" s="4851" t="s">
        <v>3750</v>
      </c>
      <c r="E1654" s="4726" t="s">
        <v>3742</v>
      </c>
      <c r="F1654" s="4727"/>
      <c r="G1654" s="5001"/>
      <c r="H1654" s="534"/>
      <c r="I1654" s="506"/>
      <c r="J1654" s="506"/>
      <c r="K1654" s="506"/>
      <c r="L1654" s="506"/>
      <c r="M1654" s="506"/>
      <c r="N1654" s="506"/>
      <c r="O1654" s="506"/>
      <c r="P1654" s="506"/>
    </row>
    <row r="1655" spans="3:16" s="360" customFormat="1" ht="15" customHeight="1" x14ac:dyDescent="0.3">
      <c r="C1655" s="4822"/>
      <c r="D1655" s="4698"/>
      <c r="E1655" s="1236" t="s">
        <v>2784</v>
      </c>
      <c r="F1655" s="833" t="s">
        <v>2007</v>
      </c>
      <c r="G1655" s="1235" t="s">
        <v>2332</v>
      </c>
      <c r="H1655" s="534"/>
      <c r="I1655" s="506"/>
      <c r="J1655" s="506"/>
      <c r="K1655" s="506"/>
      <c r="L1655" s="506"/>
      <c r="M1655" s="506"/>
      <c r="N1655" s="506"/>
      <c r="O1655" s="506"/>
      <c r="P1655" s="506"/>
    </row>
    <row r="1656" spans="3:16" s="360" customFormat="1" ht="36.75" customHeight="1" x14ac:dyDescent="0.3">
      <c r="C1656" s="1930" t="s">
        <v>3751</v>
      </c>
      <c r="D1656" s="836">
        <v>50</v>
      </c>
      <c r="E1656" s="836">
        <v>50</v>
      </c>
      <c r="F1656" s="19">
        <v>3500</v>
      </c>
      <c r="G1656" s="1243">
        <v>0.1</v>
      </c>
      <c r="H1656" s="534"/>
      <c r="I1656" s="506"/>
      <c r="J1656" s="506"/>
      <c r="K1656" s="506"/>
      <c r="L1656" s="506"/>
      <c r="M1656" s="506"/>
      <c r="N1656" s="506"/>
      <c r="O1656" s="506"/>
      <c r="P1656" s="506"/>
    </row>
    <row r="1657" spans="3:16" s="360" customFormat="1" ht="15" customHeight="1" x14ac:dyDescent="0.3">
      <c r="C1657" s="1234" t="s">
        <v>1485</v>
      </c>
      <c r="D1657" s="1300"/>
      <c r="E1657" s="1300"/>
      <c r="F1657" s="144"/>
      <c r="G1657" s="1303"/>
      <c r="H1657" s="534"/>
      <c r="I1657" s="506"/>
      <c r="J1657" s="506"/>
      <c r="K1657" s="506"/>
      <c r="L1657" s="506"/>
      <c r="M1657" s="506"/>
      <c r="N1657" s="506"/>
      <c r="O1657" s="506"/>
      <c r="P1657" s="506"/>
    </row>
    <row r="1658" spans="3:16" s="360" customFormat="1" ht="15" customHeight="1" x14ac:dyDescent="0.3">
      <c r="C1658" s="831" t="s">
        <v>2789</v>
      </c>
      <c r="D1658" s="712"/>
      <c r="E1658" s="848"/>
      <c r="F1658" s="848"/>
      <c r="G1658" s="1026"/>
      <c r="H1658" s="534"/>
      <c r="I1658" s="506"/>
      <c r="J1658" s="506"/>
      <c r="K1658" s="506"/>
      <c r="L1658" s="506"/>
      <c r="M1658" s="506"/>
      <c r="N1658" s="506"/>
      <c r="O1658" s="506"/>
      <c r="P1658" s="506"/>
    </row>
    <row r="1659" spans="3:16" s="360" customFormat="1" ht="15" customHeight="1" x14ac:dyDescent="0.3">
      <c r="C1659" s="4742" t="s">
        <v>2790</v>
      </c>
      <c r="D1659" s="3897"/>
      <c r="E1659" s="3897"/>
      <c r="F1659" s="3897"/>
      <c r="G1659" s="4709"/>
      <c r="H1659" s="534"/>
      <c r="I1659" s="506"/>
      <c r="J1659" s="506"/>
      <c r="K1659" s="506"/>
      <c r="L1659" s="506"/>
      <c r="M1659" s="506"/>
      <c r="N1659" s="506"/>
      <c r="O1659" s="506"/>
      <c r="P1659" s="506"/>
    </row>
    <row r="1660" spans="3:16" s="360" customFormat="1" ht="15" customHeight="1" x14ac:dyDescent="0.3">
      <c r="C1660" s="4781" t="s">
        <v>3752</v>
      </c>
      <c r="D1660" s="3862"/>
      <c r="E1660" s="3862"/>
      <c r="F1660" s="3862"/>
      <c r="G1660" s="4767"/>
      <c r="H1660" s="534"/>
      <c r="I1660" s="506"/>
      <c r="J1660" s="506"/>
      <c r="K1660" s="506"/>
      <c r="L1660" s="506"/>
      <c r="M1660" s="506"/>
      <c r="N1660" s="506"/>
      <c r="O1660" s="506"/>
      <c r="P1660" s="506"/>
    </row>
    <row r="1661" spans="3:16" s="360" customFormat="1" ht="15" customHeight="1" x14ac:dyDescent="0.3">
      <c r="C1661" s="4781" t="s">
        <v>3753</v>
      </c>
      <c r="D1661" s="3862"/>
      <c r="E1661" s="3862"/>
      <c r="F1661" s="3862"/>
      <c r="G1661" s="4767"/>
      <c r="H1661" s="534"/>
      <c r="I1661" s="506"/>
      <c r="J1661" s="506"/>
      <c r="K1661" s="506"/>
      <c r="L1661" s="506"/>
      <c r="M1661" s="506"/>
      <c r="N1661" s="506"/>
      <c r="O1661" s="506"/>
      <c r="P1661" s="506"/>
    </row>
    <row r="1662" spans="3:16" s="360" customFormat="1" ht="15" customHeight="1" thickBot="1" x14ac:dyDescent="0.35">
      <c r="C1662" s="1968" t="s">
        <v>3754</v>
      </c>
      <c r="D1662" s="851"/>
      <c r="E1662" s="851"/>
      <c r="F1662" s="851"/>
      <c r="G1662" s="852"/>
      <c r="H1662" s="534"/>
      <c r="I1662" s="506"/>
      <c r="J1662" s="506"/>
      <c r="K1662" s="506"/>
      <c r="L1662" s="506"/>
      <c r="M1662" s="506"/>
      <c r="N1662" s="506"/>
      <c r="O1662" s="506"/>
      <c r="P1662" s="506"/>
    </row>
    <row r="1663" spans="3:16" s="360" customFormat="1" ht="15" customHeight="1" thickTop="1" x14ac:dyDescent="0.3">
      <c r="C1663" s="4704" t="str">
        <f>+C1649</f>
        <v>.</v>
      </c>
      <c r="D1663" s="4704"/>
      <c r="E1663" s="534"/>
      <c r="F1663" s="534"/>
      <c r="G1663" s="534"/>
      <c r="H1663" s="534"/>
      <c r="I1663" s="506"/>
      <c r="J1663" s="506"/>
      <c r="K1663" s="506"/>
      <c r="L1663" s="506"/>
      <c r="M1663" s="506"/>
      <c r="N1663" s="506"/>
      <c r="O1663" s="506"/>
      <c r="P1663" s="506"/>
    </row>
    <row r="1664" spans="3:16" s="360" customFormat="1" ht="15" customHeight="1" thickBot="1" x14ac:dyDescent="0.35">
      <c r="C1664" s="534"/>
      <c r="D1664" s="534"/>
      <c r="E1664" s="534"/>
      <c r="F1664" s="534"/>
      <c r="G1664" s="534"/>
      <c r="H1664" s="534"/>
      <c r="I1664" s="506"/>
      <c r="J1664" s="506"/>
      <c r="K1664" s="506"/>
      <c r="L1664" s="506"/>
      <c r="M1664" s="506"/>
      <c r="N1664" s="506"/>
      <c r="O1664" s="506"/>
      <c r="P1664" s="506"/>
    </row>
    <row r="1665" spans="3:16" s="360" customFormat="1" ht="15" customHeight="1" thickTop="1" x14ac:dyDescent="0.2">
      <c r="C1665" s="4768" t="s">
        <v>3741</v>
      </c>
      <c r="D1665" s="4720"/>
      <c r="E1665" s="4720"/>
      <c r="F1665" s="4720"/>
      <c r="G1665" s="4720"/>
      <c r="H1665" s="4720"/>
      <c r="I1665" s="4720"/>
      <c r="J1665" s="4720"/>
      <c r="K1665" s="4720"/>
      <c r="L1665" s="4720"/>
      <c r="M1665" s="4720"/>
      <c r="N1665" s="4721"/>
      <c r="O1665" s="506"/>
      <c r="P1665" s="506"/>
    </row>
    <row r="1666" spans="3:16" s="360" customFormat="1" ht="15" customHeight="1" thickBot="1" x14ac:dyDescent="0.25">
      <c r="C1666" s="831"/>
      <c r="D1666" s="712"/>
      <c r="E1666" s="712"/>
      <c r="F1666" s="712"/>
      <c r="G1666" s="712"/>
      <c r="H1666" s="712"/>
      <c r="I1666" s="712"/>
      <c r="J1666" s="712"/>
      <c r="K1666" s="712"/>
      <c r="L1666" s="712"/>
      <c r="M1666" s="712"/>
      <c r="N1666" s="832"/>
      <c r="O1666" s="506"/>
      <c r="P1666" s="506"/>
    </row>
    <row r="1667" spans="3:16" s="360" customFormat="1" ht="15" customHeight="1" thickBot="1" x14ac:dyDescent="0.25">
      <c r="C1667" s="4680" t="s">
        <v>344</v>
      </c>
      <c r="D1667" s="4681"/>
      <c r="E1667" s="4682" t="s">
        <v>2776</v>
      </c>
      <c r="F1667" s="4683"/>
      <c r="G1667" s="4683"/>
      <c r="H1667" s="4683"/>
      <c r="I1667" s="4683"/>
      <c r="J1667" s="4683"/>
      <c r="K1667" s="4683"/>
      <c r="L1667" s="4683"/>
      <c r="M1667" s="4683"/>
      <c r="N1667" s="4684"/>
      <c r="O1667" s="506"/>
      <c r="P1667" s="506"/>
    </row>
    <row r="1668" spans="3:16" s="360" customFormat="1" ht="15" customHeight="1" thickBot="1" x14ac:dyDescent="0.25">
      <c r="C1668" s="4821" t="s">
        <v>2779</v>
      </c>
      <c r="D1668" s="4851" t="s">
        <v>2780</v>
      </c>
      <c r="E1668" s="4726" t="s">
        <v>2777</v>
      </c>
      <c r="F1668" s="4727"/>
      <c r="G1668" s="4728"/>
      <c r="H1668" s="4726" t="s">
        <v>3742</v>
      </c>
      <c r="I1668" s="4727"/>
      <c r="J1668" s="4728"/>
      <c r="K1668" s="4726" t="s">
        <v>340</v>
      </c>
      <c r="L1668" s="4727"/>
      <c r="M1668" s="4727"/>
      <c r="N1668" s="5001"/>
      <c r="O1668" s="506"/>
      <c r="P1668" s="506"/>
    </row>
    <row r="1669" spans="3:16" s="360" customFormat="1" ht="15" customHeight="1" thickBot="1" x14ac:dyDescent="0.25">
      <c r="C1669" s="4822"/>
      <c r="D1669" s="4698"/>
      <c r="E1669" s="833" t="s">
        <v>2781</v>
      </c>
      <c r="F1669" s="855" t="s">
        <v>563</v>
      </c>
      <c r="G1669" s="828" t="s">
        <v>1424</v>
      </c>
      <c r="H1669" s="1236" t="s">
        <v>2784</v>
      </c>
      <c r="I1669" s="1023" t="s">
        <v>2007</v>
      </c>
      <c r="J1669" s="1023" t="s">
        <v>2332</v>
      </c>
      <c r="K1669" s="833" t="s">
        <v>2004</v>
      </c>
      <c r="L1669" s="1297" t="s">
        <v>2333</v>
      </c>
      <c r="M1669" s="1297" t="s">
        <v>2334</v>
      </c>
      <c r="N1669" s="1298" t="s">
        <v>3743</v>
      </c>
      <c r="O1669" s="506"/>
      <c r="P1669" s="506"/>
    </row>
    <row r="1670" spans="3:16" s="360" customFormat="1" ht="28.5" customHeight="1" x14ac:dyDescent="0.2">
      <c r="C1670" s="1027" t="s">
        <v>3744</v>
      </c>
      <c r="D1670" s="836">
        <v>34</v>
      </c>
      <c r="E1670" s="836" t="s">
        <v>1545</v>
      </c>
      <c r="F1670" s="836" t="s">
        <v>1545</v>
      </c>
      <c r="G1670" s="836" t="s">
        <v>1545</v>
      </c>
      <c r="H1670" s="836">
        <v>34</v>
      </c>
      <c r="I1670" s="19">
        <v>2000</v>
      </c>
      <c r="J1670" s="839">
        <v>0.02</v>
      </c>
      <c r="K1670" s="839">
        <v>0</v>
      </c>
      <c r="L1670" s="1299">
        <v>50</v>
      </c>
      <c r="M1670" s="1957">
        <v>0.06</v>
      </c>
      <c r="N1670" s="1630">
        <v>0.1</v>
      </c>
      <c r="O1670" s="506"/>
      <c r="P1670" s="506"/>
    </row>
    <row r="1671" spans="3:16" s="360" customFormat="1" ht="24.75" customHeight="1" x14ac:dyDescent="0.2">
      <c r="C1671" s="1027" t="s">
        <v>3745</v>
      </c>
      <c r="D1671" s="836">
        <v>44</v>
      </c>
      <c r="E1671" s="836" t="s">
        <v>1545</v>
      </c>
      <c r="F1671" s="836" t="s">
        <v>1545</v>
      </c>
      <c r="G1671" s="836" t="s">
        <v>1545</v>
      </c>
      <c r="H1671" s="836">
        <v>44</v>
      </c>
      <c r="I1671" s="19">
        <v>3000</v>
      </c>
      <c r="J1671" s="839">
        <v>0.02</v>
      </c>
      <c r="K1671" s="839">
        <v>0</v>
      </c>
      <c r="L1671" s="1299">
        <v>50</v>
      </c>
      <c r="M1671" s="1957">
        <v>0.06</v>
      </c>
      <c r="N1671" s="1630">
        <v>0.1</v>
      </c>
      <c r="O1671" s="506"/>
      <c r="P1671" s="506"/>
    </row>
    <row r="1672" spans="3:16" s="360" customFormat="1" ht="24.75" customHeight="1" x14ac:dyDescent="0.2">
      <c r="C1672" s="1027" t="s">
        <v>3746</v>
      </c>
      <c r="D1672" s="836">
        <v>54</v>
      </c>
      <c r="E1672" s="836" t="s">
        <v>1545</v>
      </c>
      <c r="F1672" s="836" t="s">
        <v>1545</v>
      </c>
      <c r="G1672" s="836" t="s">
        <v>1545</v>
      </c>
      <c r="H1672" s="836">
        <v>54</v>
      </c>
      <c r="I1672" s="19">
        <v>5000</v>
      </c>
      <c r="J1672" s="839">
        <v>0.02</v>
      </c>
      <c r="K1672" s="839">
        <v>0</v>
      </c>
      <c r="L1672" s="1299">
        <v>50</v>
      </c>
      <c r="M1672" s="1957">
        <v>0.06</v>
      </c>
      <c r="N1672" s="1630">
        <v>0.1</v>
      </c>
      <c r="O1672" s="506"/>
      <c r="P1672" s="506"/>
    </row>
    <row r="1673" spans="3:16" s="360" customFormat="1" ht="15" customHeight="1" x14ac:dyDescent="0.2">
      <c r="C1673" s="1234" t="s">
        <v>1485</v>
      </c>
      <c r="D1673" s="1300"/>
      <c r="E1673" s="1300"/>
      <c r="F1673" s="1300"/>
      <c r="G1673" s="1300"/>
      <c r="H1673" s="1300"/>
      <c r="I1673" s="144"/>
      <c r="J1673" s="1301"/>
      <c r="K1673" s="1301"/>
      <c r="L1673" s="1302"/>
      <c r="M1673" s="1302"/>
      <c r="N1673" s="1303"/>
      <c r="O1673" s="506"/>
      <c r="P1673" s="506"/>
    </row>
    <row r="1674" spans="3:16" s="360" customFormat="1" ht="15" customHeight="1" x14ac:dyDescent="0.2">
      <c r="C1674" s="831" t="s">
        <v>2789</v>
      </c>
      <c r="D1674" s="712"/>
      <c r="E1674" s="848"/>
      <c r="F1674" s="848"/>
      <c r="G1674" s="848"/>
      <c r="H1674" s="848"/>
      <c r="I1674" s="848"/>
      <c r="J1674" s="848"/>
      <c r="K1674" s="848"/>
      <c r="L1674" s="848"/>
      <c r="M1674" s="848"/>
      <c r="N1674" s="1026"/>
      <c r="O1674" s="506"/>
      <c r="P1674" s="506"/>
    </row>
    <row r="1675" spans="3:16" s="360" customFormat="1" ht="15" customHeight="1" x14ac:dyDescent="0.2">
      <c r="C1675" s="4742" t="s">
        <v>2790</v>
      </c>
      <c r="D1675" s="4761"/>
      <c r="E1675" s="4761"/>
      <c r="F1675" s="4761"/>
      <c r="G1675" s="4761"/>
      <c r="H1675" s="4761"/>
      <c r="I1675" s="4761"/>
      <c r="J1675" s="4761"/>
      <c r="K1675" s="4761"/>
      <c r="L1675" s="4761"/>
      <c r="M1675" s="4761"/>
      <c r="N1675" s="4709"/>
      <c r="O1675" s="506"/>
      <c r="P1675" s="506"/>
    </row>
    <row r="1676" spans="3:16" s="360" customFormat="1" ht="17.25" customHeight="1" x14ac:dyDescent="0.2">
      <c r="C1676" s="4782" t="s">
        <v>3747</v>
      </c>
      <c r="D1676" s="3965"/>
      <c r="E1676" s="3965"/>
      <c r="F1676" s="901"/>
      <c r="G1676" s="901"/>
      <c r="H1676" s="901"/>
      <c r="I1676" s="901"/>
      <c r="J1676" s="901"/>
      <c r="K1676" s="901"/>
      <c r="L1676" s="901"/>
      <c r="M1676" s="901"/>
      <c r="N1676" s="849"/>
      <c r="O1676" s="506"/>
      <c r="P1676" s="506"/>
    </row>
    <row r="1677" spans="3:16" s="360" customFormat="1" ht="15" customHeight="1" thickBot="1" x14ac:dyDescent="0.25">
      <c r="C1677" s="1959" t="s">
        <v>3721</v>
      </c>
      <c r="D1677" s="851"/>
      <c r="E1677" s="851"/>
      <c r="F1677" s="851"/>
      <c r="G1677" s="851"/>
      <c r="H1677" s="851"/>
      <c r="I1677" s="851"/>
      <c r="J1677" s="851"/>
      <c r="K1677" s="851"/>
      <c r="L1677" s="851"/>
      <c r="M1677" s="851"/>
      <c r="N1677" s="852"/>
      <c r="O1677" s="506"/>
      <c r="P1677" s="506"/>
    </row>
    <row r="1678" spans="3:16" s="360" customFormat="1" ht="15" customHeight="1" thickTop="1" x14ac:dyDescent="0.3">
      <c r="C1678" s="4704" t="str">
        <f>+C1663</f>
        <v>.</v>
      </c>
      <c r="D1678" s="4704"/>
      <c r="E1678" s="4704"/>
      <c r="F1678" s="534"/>
      <c r="G1678" s="534"/>
      <c r="H1678" s="534"/>
      <c r="I1678" s="506"/>
      <c r="J1678" s="506"/>
      <c r="K1678" s="506"/>
      <c r="L1678" s="506"/>
      <c r="M1678" s="506"/>
      <c r="N1678" s="506"/>
      <c r="O1678" s="506"/>
      <c r="P1678" s="506"/>
    </row>
    <row r="1679" spans="3:16" s="360" customFormat="1" ht="15" customHeight="1" thickBot="1" x14ac:dyDescent="0.35">
      <c r="C1679" s="534"/>
      <c r="D1679" s="534"/>
      <c r="E1679" s="534"/>
      <c r="F1679" s="534"/>
      <c r="G1679" s="534"/>
      <c r="H1679" s="534"/>
      <c r="I1679" s="506"/>
      <c r="J1679" s="506"/>
      <c r="K1679" s="506"/>
      <c r="L1679" s="506"/>
      <c r="M1679" s="506"/>
      <c r="N1679" s="506"/>
      <c r="O1679" s="506"/>
      <c r="P1679" s="506"/>
    </row>
    <row r="1680" spans="3:16" s="360" customFormat="1" ht="36.75" customHeight="1" thickTop="1" x14ac:dyDescent="0.3">
      <c r="C1680" s="4719" t="s">
        <v>3733</v>
      </c>
      <c r="D1680" s="5007"/>
      <c r="E1680" s="5007"/>
      <c r="F1680" s="5008"/>
      <c r="G1680" s="534"/>
      <c r="H1680" s="534"/>
      <c r="I1680" s="506"/>
      <c r="J1680" s="506"/>
      <c r="K1680" s="506"/>
      <c r="L1680" s="506"/>
      <c r="M1680" s="506"/>
      <c r="N1680" s="506"/>
      <c r="O1680" s="506"/>
      <c r="P1680" s="506"/>
    </row>
    <row r="1681" spans="3:16" s="360" customFormat="1" ht="15" customHeight="1" x14ac:dyDescent="0.3">
      <c r="C1681" s="831"/>
      <c r="D1681" s="4752"/>
      <c r="E1681" s="4752"/>
      <c r="F1681" s="4780"/>
      <c r="G1681" s="534"/>
      <c r="H1681" s="534"/>
      <c r="I1681" s="506"/>
      <c r="J1681" s="506"/>
      <c r="K1681" s="506"/>
      <c r="L1681" s="506"/>
      <c r="M1681" s="506"/>
      <c r="N1681" s="506"/>
      <c r="O1681" s="506"/>
      <c r="P1681" s="506"/>
    </row>
    <row r="1682" spans="3:16" s="360" customFormat="1" ht="15" customHeight="1" x14ac:dyDescent="0.3">
      <c r="C1682" s="980" t="s">
        <v>3642</v>
      </c>
      <c r="D1682" s="4813" t="s">
        <v>3734</v>
      </c>
      <c r="E1682" s="4813"/>
      <c r="F1682" s="4814"/>
      <c r="G1682" s="534"/>
      <c r="H1682" s="534"/>
      <c r="I1682" s="506"/>
      <c r="J1682" s="506"/>
      <c r="K1682" s="506"/>
      <c r="L1682" s="506"/>
      <c r="M1682" s="506"/>
      <c r="N1682" s="506"/>
      <c r="O1682" s="506"/>
      <c r="P1682" s="506"/>
    </row>
    <row r="1683" spans="3:16" s="360" customFormat="1" ht="186" customHeight="1" x14ac:dyDescent="0.3">
      <c r="C1683" s="1964" t="s">
        <v>3735</v>
      </c>
      <c r="D1683" s="5037" t="s">
        <v>5002</v>
      </c>
      <c r="E1683" s="3862"/>
      <c r="F1683" s="4767"/>
      <c r="G1683" s="534"/>
      <c r="H1683" s="534"/>
      <c r="I1683" s="506"/>
      <c r="J1683" s="506"/>
      <c r="K1683" s="506"/>
      <c r="L1683" s="506"/>
      <c r="M1683" s="506"/>
      <c r="N1683" s="506"/>
      <c r="O1683" s="506"/>
      <c r="P1683" s="506"/>
    </row>
    <row r="1684" spans="3:16" s="360" customFormat="1" ht="15" customHeight="1" x14ac:dyDescent="0.3">
      <c r="C1684" s="1964"/>
      <c r="D1684" s="3862"/>
      <c r="E1684" s="3862"/>
      <c r="F1684" s="4767"/>
      <c r="G1684" s="534"/>
      <c r="H1684" s="534"/>
      <c r="I1684" s="506"/>
      <c r="J1684" s="506"/>
      <c r="K1684" s="506"/>
      <c r="L1684" s="506"/>
      <c r="M1684" s="506"/>
      <c r="N1684" s="506"/>
      <c r="O1684" s="506"/>
      <c r="P1684" s="506"/>
    </row>
    <row r="1685" spans="3:16" s="360" customFormat="1" ht="15" customHeight="1" x14ac:dyDescent="0.3">
      <c r="C1685" s="980" t="s">
        <v>3653</v>
      </c>
      <c r="D1685" s="3862" t="s">
        <v>3736</v>
      </c>
      <c r="E1685" s="3862"/>
      <c r="F1685" s="4767"/>
      <c r="G1685" s="534"/>
      <c r="H1685" s="534"/>
      <c r="I1685" s="506"/>
      <c r="J1685" s="506"/>
      <c r="K1685" s="506"/>
      <c r="L1685" s="506"/>
      <c r="M1685" s="506"/>
      <c r="N1685" s="506"/>
      <c r="O1685" s="506"/>
      <c r="P1685" s="506"/>
    </row>
    <row r="1686" spans="3:16" s="360" customFormat="1" ht="30" customHeight="1" x14ac:dyDescent="0.3">
      <c r="C1686" s="4770" t="s">
        <v>3029</v>
      </c>
      <c r="D1686" s="3862" t="s">
        <v>3737</v>
      </c>
      <c r="E1686" s="3862"/>
      <c r="F1686" s="4767"/>
      <c r="G1686" s="534"/>
      <c r="H1686" s="534"/>
      <c r="I1686" s="506"/>
      <c r="J1686" s="506"/>
      <c r="K1686" s="506"/>
      <c r="L1686" s="506"/>
      <c r="M1686" s="506"/>
      <c r="N1686" s="506"/>
      <c r="O1686" s="506"/>
      <c r="P1686" s="506"/>
    </row>
    <row r="1687" spans="3:16" s="360" customFormat="1" ht="15" customHeight="1" x14ac:dyDescent="0.3">
      <c r="C1687" s="4770"/>
      <c r="D1687" s="3862"/>
      <c r="E1687" s="3862"/>
      <c r="F1687" s="4767"/>
      <c r="G1687" s="534"/>
      <c r="H1687" s="534"/>
      <c r="I1687" s="506"/>
      <c r="J1687" s="506"/>
      <c r="K1687" s="506"/>
      <c r="L1687" s="506"/>
      <c r="M1687" s="506"/>
      <c r="N1687" s="506"/>
      <c r="O1687" s="506"/>
      <c r="P1687" s="506"/>
    </row>
    <row r="1688" spans="3:16" s="360" customFormat="1" ht="15" customHeight="1" x14ac:dyDescent="0.3">
      <c r="C1688" s="4770"/>
      <c r="D1688" s="3862" t="s">
        <v>3738</v>
      </c>
      <c r="E1688" s="3862"/>
      <c r="F1688" s="4767"/>
      <c r="G1688" s="534"/>
      <c r="H1688" s="534"/>
      <c r="I1688" s="506"/>
      <c r="J1688" s="506"/>
      <c r="K1688" s="506"/>
      <c r="L1688" s="506"/>
      <c r="M1688" s="506"/>
      <c r="N1688" s="506"/>
      <c r="O1688" s="506"/>
      <c r="P1688" s="506"/>
    </row>
    <row r="1689" spans="3:16" s="360" customFormat="1" ht="36.75" customHeight="1" x14ac:dyDescent="0.3">
      <c r="C1689" s="831"/>
      <c r="D1689" s="3862" t="s">
        <v>3739</v>
      </c>
      <c r="E1689" s="3862"/>
      <c r="F1689" s="4767"/>
      <c r="G1689" s="534"/>
      <c r="H1689" s="534"/>
      <c r="I1689" s="506"/>
      <c r="J1689" s="506"/>
      <c r="K1689" s="506"/>
      <c r="L1689" s="506"/>
      <c r="M1689" s="506"/>
      <c r="N1689" s="506"/>
      <c r="O1689" s="506"/>
      <c r="P1689" s="506"/>
    </row>
    <row r="1690" spans="3:16" s="360" customFormat="1" ht="15" customHeight="1" x14ac:dyDescent="0.3">
      <c r="C1690" s="831"/>
      <c r="D1690" s="5036"/>
      <c r="E1690" s="5036"/>
      <c r="F1690" s="5036"/>
      <c r="G1690" s="534"/>
      <c r="H1690" s="534"/>
      <c r="I1690" s="506"/>
      <c r="J1690" s="506"/>
      <c r="K1690" s="506"/>
      <c r="L1690" s="506"/>
      <c r="M1690" s="506"/>
      <c r="N1690" s="506"/>
      <c r="O1690" s="506"/>
      <c r="P1690" s="506"/>
    </row>
    <row r="1691" spans="3:16" s="360" customFormat="1" ht="15" customHeight="1" thickBot="1" x14ac:dyDescent="0.35">
      <c r="C1691" s="1616" t="s">
        <v>342</v>
      </c>
      <c r="D1691" s="4803" t="s">
        <v>3740</v>
      </c>
      <c r="E1691" s="4803"/>
      <c r="F1691" s="4804"/>
      <c r="G1691" s="534"/>
      <c r="H1691" s="534"/>
      <c r="I1691" s="506"/>
      <c r="J1691" s="506"/>
      <c r="K1691" s="506"/>
      <c r="L1691" s="506"/>
      <c r="M1691" s="506"/>
      <c r="N1691" s="506"/>
      <c r="O1691" s="506"/>
      <c r="P1691" s="506"/>
    </row>
    <row r="1692" spans="3:16" s="360" customFormat="1" ht="15" customHeight="1" thickTop="1" x14ac:dyDescent="0.3">
      <c r="C1692" s="4704" t="str">
        <f>+C1678</f>
        <v>.</v>
      </c>
      <c r="D1692" s="4704"/>
      <c r="E1692" s="534"/>
      <c r="F1692" s="534"/>
      <c r="G1692" s="534"/>
      <c r="H1692" s="534"/>
      <c r="I1692" s="506"/>
      <c r="J1692" s="506"/>
      <c r="K1692" s="506"/>
      <c r="L1692" s="506"/>
      <c r="M1692" s="506"/>
      <c r="N1692" s="506"/>
      <c r="O1692" s="506"/>
      <c r="P1692" s="506"/>
    </row>
    <row r="1693" spans="3:16" s="360" customFormat="1" ht="15" customHeight="1" thickBot="1" x14ac:dyDescent="0.35">
      <c r="C1693" s="1517"/>
      <c r="D1693" s="1517"/>
      <c r="E1693" s="1517"/>
      <c r="F1693" s="534"/>
      <c r="G1693" s="534"/>
      <c r="H1693" s="534"/>
      <c r="I1693" s="506"/>
      <c r="J1693" s="506"/>
      <c r="K1693" s="506"/>
      <c r="L1693" s="506"/>
      <c r="M1693" s="506"/>
      <c r="N1693" s="506"/>
      <c r="O1693" s="506"/>
      <c r="P1693" s="506"/>
    </row>
    <row r="1694" spans="3:16" s="360" customFormat="1" ht="15" customHeight="1" x14ac:dyDescent="0.2">
      <c r="C1694" s="4729" t="s">
        <v>3545</v>
      </c>
      <c r="D1694" s="4730"/>
      <c r="E1694" s="4730"/>
      <c r="F1694" s="4730"/>
      <c r="G1694" s="4730"/>
      <c r="H1694" s="4730"/>
      <c r="I1694" s="4730"/>
      <c r="J1694" s="4730"/>
      <c r="K1694" s="4730"/>
      <c r="L1694" s="4730"/>
      <c r="M1694" s="4730"/>
      <c r="N1694" s="4731"/>
      <c r="O1694" s="506"/>
      <c r="P1694" s="506"/>
    </row>
    <row r="1695" spans="3:16" s="360" customFormat="1" ht="15" customHeight="1" x14ac:dyDescent="0.2">
      <c r="C1695" s="970"/>
      <c r="D1695" s="712"/>
      <c r="E1695" s="712"/>
      <c r="F1695" s="712"/>
      <c r="G1695" s="712"/>
      <c r="H1695" s="712"/>
      <c r="I1695" s="712"/>
      <c r="J1695" s="712"/>
      <c r="K1695" s="712"/>
      <c r="L1695" s="712"/>
      <c r="M1695" s="712"/>
      <c r="N1695" s="971"/>
      <c r="O1695" s="506"/>
      <c r="P1695" s="506"/>
    </row>
    <row r="1696" spans="3:16" s="360" customFormat="1" ht="15" customHeight="1" x14ac:dyDescent="0.2">
      <c r="C1696" s="4732" t="s">
        <v>344</v>
      </c>
      <c r="D1696" s="4733"/>
      <c r="E1696" s="4736" t="s">
        <v>2776</v>
      </c>
      <c r="F1696" s="4736"/>
      <c r="G1696" s="4736"/>
      <c r="H1696" s="4736"/>
      <c r="I1696" s="4736"/>
      <c r="J1696" s="4736"/>
      <c r="K1696" s="4736"/>
      <c r="L1696" s="4736"/>
      <c r="M1696" s="4736"/>
      <c r="N1696" s="4737"/>
      <c r="O1696" s="506"/>
      <c r="P1696" s="506"/>
    </row>
    <row r="1697" spans="3:16" s="360" customFormat="1" ht="15" customHeight="1" x14ac:dyDescent="0.2">
      <c r="C1697" s="4754" t="s">
        <v>2779</v>
      </c>
      <c r="D1697" s="3910" t="s">
        <v>2780</v>
      </c>
      <c r="E1697" s="4734" t="s">
        <v>2545</v>
      </c>
      <c r="F1697" s="4734"/>
      <c r="G1697" s="4734"/>
      <c r="H1697" s="4734" t="s">
        <v>623</v>
      </c>
      <c r="I1697" s="4734"/>
      <c r="J1697" s="4734"/>
      <c r="K1697" s="4734" t="s">
        <v>340</v>
      </c>
      <c r="L1697" s="4734"/>
      <c r="M1697" s="4734"/>
      <c r="N1697" s="4735"/>
      <c r="O1697" s="506"/>
      <c r="P1697" s="506"/>
    </row>
    <row r="1698" spans="3:16" s="360" customFormat="1" ht="54.75" customHeight="1" x14ac:dyDescent="0.2">
      <c r="C1698" s="4754"/>
      <c r="D1698" s="3911"/>
      <c r="E1698" s="1347" t="s">
        <v>2781</v>
      </c>
      <c r="F1698" s="1347" t="s">
        <v>563</v>
      </c>
      <c r="G1698" s="1347" t="s">
        <v>1424</v>
      </c>
      <c r="H1698" s="1347" t="s">
        <v>2784</v>
      </c>
      <c r="I1698" s="1347" t="s">
        <v>2007</v>
      </c>
      <c r="J1698" s="1347" t="s">
        <v>2332</v>
      </c>
      <c r="K1698" s="1347" t="s">
        <v>2004</v>
      </c>
      <c r="L1698" s="1347" t="s">
        <v>2333</v>
      </c>
      <c r="M1698" s="1347" t="s">
        <v>2334</v>
      </c>
      <c r="N1698" s="1348" t="s">
        <v>2571</v>
      </c>
      <c r="O1698" s="506"/>
      <c r="P1698" s="506"/>
    </row>
    <row r="1699" spans="3:16" s="360" customFormat="1" ht="21" customHeight="1" x14ac:dyDescent="0.2">
      <c r="C1699" s="1666" t="s">
        <v>3668</v>
      </c>
      <c r="D1699" s="1350">
        <v>50</v>
      </c>
      <c r="E1699" s="1352" t="s">
        <v>1545</v>
      </c>
      <c r="F1699" s="1352" t="s">
        <v>1545</v>
      </c>
      <c r="G1699" s="1352" t="s">
        <v>1545</v>
      </c>
      <c r="H1699" s="1352">
        <v>50</v>
      </c>
      <c r="I1699" s="46">
        <v>3500</v>
      </c>
      <c r="J1699" s="1353">
        <v>0.02</v>
      </c>
      <c r="K1699" s="1352">
        <v>0</v>
      </c>
      <c r="L1699" s="1355">
        <v>50</v>
      </c>
      <c r="M1699" s="1356">
        <v>0.06</v>
      </c>
      <c r="N1699" s="1357">
        <v>0.1</v>
      </c>
      <c r="O1699" s="506"/>
      <c r="P1699" s="506"/>
    </row>
    <row r="1700" spans="3:16" s="360" customFormat="1" ht="24.75" customHeight="1" thickBot="1" x14ac:dyDescent="0.25">
      <c r="C1700" s="1939" t="s">
        <v>3412</v>
      </c>
      <c r="D1700" s="1773">
        <v>40</v>
      </c>
      <c r="E1700" s="1774" t="s">
        <v>1545</v>
      </c>
      <c r="F1700" s="1774" t="s">
        <v>1545</v>
      </c>
      <c r="G1700" s="1774" t="s">
        <v>1545</v>
      </c>
      <c r="H1700" s="1774">
        <v>40</v>
      </c>
      <c r="I1700" s="1775">
        <v>3500</v>
      </c>
      <c r="J1700" s="1773">
        <v>0.02</v>
      </c>
      <c r="K1700" s="1774">
        <v>0</v>
      </c>
      <c r="L1700" s="1776">
        <v>50</v>
      </c>
      <c r="M1700" s="1777">
        <v>0.06</v>
      </c>
      <c r="N1700" s="1778">
        <v>0.1</v>
      </c>
      <c r="O1700" s="506"/>
      <c r="P1700" s="506"/>
    </row>
    <row r="1701" spans="3:16" s="360" customFormat="1" ht="10.5" customHeight="1" x14ac:dyDescent="0.2">
      <c r="C1701" s="1779"/>
      <c r="D1701" s="1704"/>
      <c r="E1701" s="1780"/>
      <c r="F1701" s="1780"/>
      <c r="G1701" s="1780"/>
      <c r="H1701" s="1780"/>
      <c r="I1701" s="1781"/>
      <c r="J1701" s="1782"/>
      <c r="K1701" s="1783"/>
      <c r="L1701" s="1783"/>
      <c r="M1701" s="1782"/>
      <c r="N1701" s="1784"/>
      <c r="O1701" s="506"/>
      <c r="P1701" s="506"/>
    </row>
    <row r="1702" spans="3:16" s="360" customFormat="1" ht="15" customHeight="1" x14ac:dyDescent="0.2">
      <c r="C1702" s="1358" t="s">
        <v>1485</v>
      </c>
      <c r="D1702" s="900"/>
      <c r="E1702" s="1300"/>
      <c r="F1702" s="1300"/>
      <c r="G1702" s="1300"/>
      <c r="H1702" s="1300"/>
      <c r="I1702" s="144"/>
      <c r="J1702" s="1301"/>
      <c r="K1702" s="1302"/>
      <c r="L1702" s="1302"/>
      <c r="M1702" s="1301"/>
      <c r="N1702" s="971"/>
      <c r="O1702" s="506"/>
      <c r="P1702" s="506"/>
    </row>
    <row r="1703" spans="3:16" s="360" customFormat="1" ht="15" customHeight="1" x14ac:dyDescent="0.2">
      <c r="C1703" s="4751" t="s">
        <v>2789</v>
      </c>
      <c r="D1703" s="4752"/>
      <c r="E1703" s="4752"/>
      <c r="F1703" s="4752"/>
      <c r="G1703" s="4752"/>
      <c r="H1703" s="4752"/>
      <c r="I1703" s="4752"/>
      <c r="J1703" s="4752"/>
      <c r="K1703" s="4752"/>
      <c r="L1703" s="4752"/>
      <c r="M1703" s="4752"/>
      <c r="N1703" s="1359"/>
      <c r="O1703" s="506"/>
      <c r="P1703" s="506"/>
    </row>
    <row r="1704" spans="3:16" s="360" customFormat="1" ht="15" customHeight="1" x14ac:dyDescent="0.2">
      <c r="C1704" s="4750" t="s">
        <v>614</v>
      </c>
      <c r="D1704" s="3965"/>
      <c r="E1704" s="3965"/>
      <c r="F1704" s="3965"/>
      <c r="G1704" s="3965"/>
      <c r="H1704" s="3965"/>
      <c r="I1704" s="3965"/>
      <c r="J1704" s="3965"/>
      <c r="K1704" s="3965"/>
      <c r="L1704" s="3965"/>
      <c r="M1704" s="3965"/>
      <c r="N1704" s="971"/>
      <c r="O1704" s="506"/>
      <c r="P1704" s="506"/>
    </row>
    <row r="1705" spans="3:16" s="360" customFormat="1" ht="15" customHeight="1" x14ac:dyDescent="0.2">
      <c r="C1705" s="4750" t="s">
        <v>3729</v>
      </c>
      <c r="D1705" s="3965"/>
      <c r="E1705" s="3965"/>
      <c r="F1705" s="3965"/>
      <c r="G1705" s="3965"/>
      <c r="H1705" s="3965"/>
      <c r="I1705" s="3965"/>
      <c r="J1705" s="3965"/>
      <c r="K1705" s="3965"/>
      <c r="L1705" s="3965"/>
      <c r="M1705" s="3965"/>
      <c r="N1705" s="971"/>
      <c r="O1705" s="506"/>
      <c r="P1705" s="506"/>
    </row>
    <row r="1706" spans="3:16" s="360" customFormat="1" ht="15" customHeight="1" thickBot="1" x14ac:dyDescent="0.25">
      <c r="C1706" s="4750" t="s">
        <v>3730</v>
      </c>
      <c r="D1706" s="3965"/>
      <c r="E1706" s="3965"/>
      <c r="F1706" s="3965"/>
      <c r="G1706" s="3965"/>
      <c r="H1706" s="3965"/>
      <c r="I1706" s="3965"/>
      <c r="J1706" s="3965"/>
      <c r="K1706" s="3965"/>
      <c r="L1706" s="3965"/>
      <c r="M1706" s="3965"/>
      <c r="N1706" s="967"/>
      <c r="O1706" s="506"/>
      <c r="P1706" s="506"/>
    </row>
    <row r="1707" spans="3:16" s="360" customFormat="1" ht="15" customHeight="1" thickBot="1" x14ac:dyDescent="0.3">
      <c r="C1707" s="4755" t="s">
        <v>3731</v>
      </c>
      <c r="D1707" s="4756"/>
      <c r="E1707" s="4756"/>
      <c r="F1707" s="4756"/>
      <c r="G1707" s="4756"/>
      <c r="H1707" s="4756"/>
      <c r="I1707" s="4756"/>
      <c r="J1707" s="4756"/>
      <c r="K1707" s="4756"/>
      <c r="L1707" s="4756"/>
      <c r="M1707" s="4756"/>
      <c r="N1707" s="4757"/>
      <c r="O1707" s="506"/>
      <c r="P1707" s="506"/>
    </row>
    <row r="1708" spans="3:16" s="360" customFormat="1" ht="15" customHeight="1" x14ac:dyDescent="0.3">
      <c r="C1708" s="4718" t="str">
        <f>+C1692</f>
        <v>.</v>
      </c>
      <c r="D1708" s="4718"/>
      <c r="E1708" s="4718"/>
      <c r="F1708" s="534"/>
      <c r="G1708" s="534"/>
      <c r="H1708" s="534"/>
      <c r="I1708" s="506"/>
      <c r="J1708" s="506"/>
      <c r="K1708" s="506"/>
      <c r="L1708" s="506"/>
      <c r="M1708" s="506"/>
      <c r="N1708" s="506"/>
      <c r="O1708" s="506"/>
      <c r="P1708" s="506"/>
    </row>
    <row r="1709" spans="3:16" s="360" customFormat="1" ht="15" customHeight="1" thickBot="1" x14ac:dyDescent="0.35">
      <c r="C1709" s="1517"/>
      <c r="D1709" s="1517"/>
      <c r="E1709" s="1517"/>
      <c r="F1709" s="534"/>
      <c r="G1709" s="534"/>
      <c r="H1709" s="534"/>
      <c r="I1709" s="506"/>
      <c r="J1709" s="506"/>
      <c r="K1709" s="506"/>
      <c r="L1709" s="506"/>
      <c r="M1709" s="506"/>
      <c r="N1709" s="506"/>
      <c r="O1709" s="506"/>
      <c r="P1709" s="506"/>
    </row>
    <row r="1710" spans="3:16" s="360" customFormat="1" ht="15" customHeight="1" thickTop="1" x14ac:dyDescent="0.2">
      <c r="C1710" s="4768" t="s">
        <v>3200</v>
      </c>
      <c r="D1710" s="4720"/>
      <c r="E1710" s="4720"/>
      <c r="F1710" s="4720"/>
      <c r="G1710" s="4720"/>
      <c r="H1710" s="4720"/>
      <c r="I1710" s="4720"/>
      <c r="J1710" s="4720"/>
      <c r="K1710" s="4720"/>
      <c r="L1710" s="4720"/>
      <c r="M1710" s="4720"/>
      <c r="N1710" s="4721"/>
      <c r="O1710" s="506"/>
      <c r="P1710" s="506"/>
    </row>
    <row r="1711" spans="3:16" s="360" customFormat="1" ht="15" customHeight="1" thickBot="1" x14ac:dyDescent="0.25">
      <c r="C1711" s="831"/>
      <c r="D1711" s="712"/>
      <c r="E1711" s="712"/>
      <c r="F1711" s="712"/>
      <c r="G1711" s="712"/>
      <c r="H1711" s="712"/>
      <c r="I1711" s="712"/>
      <c r="J1711" s="712"/>
      <c r="K1711" s="712"/>
      <c r="L1711" s="712"/>
      <c r="M1711" s="712"/>
      <c r="N1711" s="832"/>
      <c r="O1711" s="506"/>
      <c r="P1711" s="506"/>
    </row>
    <row r="1712" spans="3:16" s="360" customFormat="1" ht="15" customHeight="1" thickBot="1" x14ac:dyDescent="0.25">
      <c r="C1712" s="4805" t="s">
        <v>560</v>
      </c>
      <c r="D1712" s="4806"/>
      <c r="E1712" s="4682" t="s">
        <v>2776</v>
      </c>
      <c r="F1712" s="4683"/>
      <c r="G1712" s="4683"/>
      <c r="H1712" s="4683"/>
      <c r="I1712" s="4683"/>
      <c r="J1712" s="4683"/>
      <c r="K1712" s="4683"/>
      <c r="L1712" s="4683"/>
      <c r="M1712" s="4683"/>
      <c r="N1712" s="4684"/>
      <c r="O1712" s="506"/>
      <c r="P1712" s="506"/>
    </row>
    <row r="1713" spans="3:16" s="360" customFormat="1" ht="15" customHeight="1" thickBot="1" x14ac:dyDescent="0.25">
      <c r="C1713" s="4848"/>
      <c r="D1713" s="4849"/>
      <c r="E1713" s="4682" t="s">
        <v>3051</v>
      </c>
      <c r="F1713" s="4683"/>
      <c r="G1713" s="4683"/>
      <c r="H1713" s="4682" t="s">
        <v>1524</v>
      </c>
      <c r="I1713" s="4683"/>
      <c r="J1713" s="4853"/>
      <c r="K1713" s="4682" t="s">
        <v>340</v>
      </c>
      <c r="L1713" s="4683"/>
      <c r="M1713" s="4683"/>
      <c r="N1713" s="4684"/>
      <c r="O1713" s="506"/>
      <c r="P1713" s="506"/>
    </row>
    <row r="1714" spans="3:16" s="360" customFormat="1" ht="27" customHeight="1" x14ac:dyDescent="0.2">
      <c r="C1714" s="1655" t="s">
        <v>2779</v>
      </c>
      <c r="D1714" s="1656" t="s">
        <v>2780</v>
      </c>
      <c r="E1714" s="974" t="s">
        <v>2781</v>
      </c>
      <c r="F1714" s="833" t="s">
        <v>563</v>
      </c>
      <c r="G1714" s="855" t="s">
        <v>1424</v>
      </c>
      <c r="H1714" s="1426" t="s">
        <v>2784</v>
      </c>
      <c r="I1714" s="1426" t="s">
        <v>1065</v>
      </c>
      <c r="J1714" s="1426" t="s">
        <v>2332</v>
      </c>
      <c r="K1714" s="1426" t="s">
        <v>3201</v>
      </c>
      <c r="L1714" s="1426" t="s">
        <v>318</v>
      </c>
      <c r="M1714" s="1426" t="s">
        <v>3202</v>
      </c>
      <c r="N1714" s="1464" t="s">
        <v>2571</v>
      </c>
      <c r="O1714" s="506"/>
      <c r="P1714" s="506"/>
    </row>
    <row r="1715" spans="3:16" s="360" customFormat="1" ht="24.75" customHeight="1" x14ac:dyDescent="0.2">
      <c r="C1715" s="1027" t="s">
        <v>3203</v>
      </c>
      <c r="D1715" s="836">
        <v>49</v>
      </c>
      <c r="E1715" s="836" t="s">
        <v>1545</v>
      </c>
      <c r="F1715" s="838">
        <v>0.15</v>
      </c>
      <c r="G1715" s="838">
        <v>0.15</v>
      </c>
      <c r="H1715" s="838">
        <v>49</v>
      </c>
      <c r="I1715" s="1114">
        <v>2000</v>
      </c>
      <c r="J1715" s="840">
        <v>0.02</v>
      </c>
      <c r="K1715" s="838">
        <v>0</v>
      </c>
      <c r="L1715" s="1113">
        <v>50</v>
      </c>
      <c r="M1715" s="1657">
        <v>0.06</v>
      </c>
      <c r="N1715" s="1475">
        <v>0.1</v>
      </c>
      <c r="O1715" s="506"/>
      <c r="P1715" s="506"/>
    </row>
    <row r="1716" spans="3:16" s="360" customFormat="1" ht="27" customHeight="1" x14ac:dyDescent="0.2">
      <c r="C1716" s="1027" t="s">
        <v>3204</v>
      </c>
      <c r="D1716" s="836">
        <v>59</v>
      </c>
      <c r="E1716" s="836" t="s">
        <v>1545</v>
      </c>
      <c r="F1716" s="838">
        <v>0.15</v>
      </c>
      <c r="G1716" s="838">
        <v>0.15</v>
      </c>
      <c r="H1716" s="838">
        <v>59</v>
      </c>
      <c r="I1716" s="1473">
        <v>3000</v>
      </c>
      <c r="J1716" s="840">
        <v>0.02</v>
      </c>
      <c r="K1716" s="838">
        <v>0</v>
      </c>
      <c r="L1716" s="1474">
        <v>50</v>
      </c>
      <c r="M1716" s="1658">
        <v>0.06</v>
      </c>
      <c r="N1716" s="1475">
        <v>0.1</v>
      </c>
      <c r="O1716" s="506"/>
      <c r="P1716" s="506"/>
    </row>
    <row r="1717" spans="3:16" s="360" customFormat="1" ht="24.75" customHeight="1" x14ac:dyDescent="0.2">
      <c r="C1717" s="982" t="s">
        <v>3205</v>
      </c>
      <c r="D1717" s="836">
        <v>65</v>
      </c>
      <c r="E1717" s="836" t="s">
        <v>1545</v>
      </c>
      <c r="F1717" s="838">
        <v>0.15</v>
      </c>
      <c r="G1717" s="838">
        <v>0.15</v>
      </c>
      <c r="H1717" s="838">
        <v>65</v>
      </c>
      <c r="I1717" s="1473">
        <v>5000</v>
      </c>
      <c r="J1717" s="840">
        <v>0.02</v>
      </c>
      <c r="K1717" s="838">
        <v>0</v>
      </c>
      <c r="L1717" s="1474">
        <v>50</v>
      </c>
      <c r="M1717" s="1658">
        <v>0.06</v>
      </c>
      <c r="N1717" s="1475">
        <v>0.1</v>
      </c>
      <c r="O1717" s="506"/>
      <c r="P1717" s="506"/>
    </row>
    <row r="1718" spans="3:16" s="360" customFormat="1" ht="15" customHeight="1" x14ac:dyDescent="0.2">
      <c r="C1718" s="1304" t="s">
        <v>1485</v>
      </c>
      <c r="D1718" s="1300"/>
      <c r="E1718" s="1300"/>
      <c r="F1718" s="1659"/>
      <c r="G1718" s="1659"/>
      <c r="H1718" s="1659"/>
      <c r="I1718" s="1660"/>
      <c r="J1718" s="1661"/>
      <c r="K1718" s="1659"/>
      <c r="L1718" s="1662"/>
      <c r="M1718" s="1663"/>
      <c r="N1718" s="1664"/>
      <c r="O1718" s="506"/>
      <c r="P1718" s="506"/>
    </row>
    <row r="1719" spans="3:16" s="360" customFormat="1" ht="15" customHeight="1" x14ac:dyDescent="0.2">
      <c r="C1719" s="981" t="s">
        <v>2789</v>
      </c>
      <c r="D1719" s="712"/>
      <c r="E1719" s="848"/>
      <c r="F1719" s="848"/>
      <c r="G1719" s="848"/>
      <c r="H1719" s="848"/>
      <c r="I1719" s="848"/>
      <c r="J1719" s="848"/>
      <c r="K1719" s="848"/>
      <c r="L1719" s="848"/>
      <c r="M1719" s="848"/>
      <c r="N1719" s="1026"/>
      <c r="O1719" s="506"/>
      <c r="P1719" s="506"/>
    </row>
    <row r="1720" spans="3:16" s="360" customFormat="1" ht="15" customHeight="1" x14ac:dyDescent="0.2">
      <c r="C1720" s="981" t="s">
        <v>3206</v>
      </c>
      <c r="D1720" s="712"/>
      <c r="E1720" s="848"/>
      <c r="F1720" s="848"/>
      <c r="G1720" s="848"/>
      <c r="H1720" s="848"/>
      <c r="I1720" s="848"/>
      <c r="J1720" s="848"/>
      <c r="K1720" s="848"/>
      <c r="L1720" s="848"/>
      <c r="M1720" s="848"/>
      <c r="N1720" s="1026"/>
      <c r="O1720" s="506"/>
      <c r="P1720" s="506"/>
    </row>
    <row r="1721" spans="3:16" s="360" customFormat="1" ht="15" customHeight="1" x14ac:dyDescent="0.2">
      <c r="C1721" s="981" t="s">
        <v>3207</v>
      </c>
      <c r="D1721" s="712"/>
      <c r="E1721" s="712"/>
      <c r="F1721" s="712"/>
      <c r="G1721" s="712"/>
      <c r="H1721" s="712"/>
      <c r="I1721" s="712"/>
      <c r="J1721" s="712"/>
      <c r="K1721" s="712"/>
      <c r="L1721" s="712"/>
      <c r="M1721" s="712"/>
      <c r="N1721" s="832"/>
      <c r="O1721" s="506"/>
      <c r="P1721" s="506"/>
    </row>
    <row r="1722" spans="3:16" s="360" customFormat="1" ht="12" customHeight="1" x14ac:dyDescent="0.2">
      <c r="C1722" s="831"/>
      <c r="D1722" s="712"/>
      <c r="E1722" s="712"/>
      <c r="F1722" s="712"/>
      <c r="G1722" s="712"/>
      <c r="H1722" s="712"/>
      <c r="I1722" s="712"/>
      <c r="J1722" s="712"/>
      <c r="K1722" s="712"/>
      <c r="L1722" s="712"/>
      <c r="M1722" s="712"/>
      <c r="N1722" s="832"/>
      <c r="O1722" s="506"/>
      <c r="P1722" s="506"/>
    </row>
    <row r="1723" spans="3:16" s="360" customFormat="1" ht="15" customHeight="1" thickBot="1" x14ac:dyDescent="0.25">
      <c r="C1723" s="1616" t="s">
        <v>3722</v>
      </c>
      <c r="D1723" s="851"/>
      <c r="E1723" s="851"/>
      <c r="F1723" s="851"/>
      <c r="G1723" s="851"/>
      <c r="H1723" s="851"/>
      <c r="I1723" s="851"/>
      <c r="J1723" s="851"/>
      <c r="K1723" s="851"/>
      <c r="L1723" s="851"/>
      <c r="M1723" s="851"/>
      <c r="N1723" s="852"/>
      <c r="O1723" s="506"/>
      <c r="P1723" s="506"/>
    </row>
    <row r="1724" spans="3:16" s="360" customFormat="1" ht="15" customHeight="1" thickTop="1" x14ac:dyDescent="0.3">
      <c r="C1724" s="4704" t="str">
        <f>+C1708</f>
        <v>.</v>
      </c>
      <c r="D1724" s="4704"/>
      <c r="E1724" s="4704"/>
      <c r="F1724" s="534"/>
      <c r="G1724" s="534"/>
      <c r="H1724" s="534"/>
      <c r="I1724" s="506"/>
      <c r="J1724" s="506"/>
      <c r="K1724" s="506"/>
      <c r="L1724" s="506"/>
      <c r="M1724" s="506"/>
      <c r="N1724" s="506"/>
      <c r="O1724" s="506"/>
      <c r="P1724" s="506"/>
    </row>
    <row r="1725" spans="3:16" s="360" customFormat="1" ht="15" customHeight="1" thickBot="1" x14ac:dyDescent="0.35">
      <c r="C1725" s="1517"/>
      <c r="D1725" s="1517"/>
      <c r="E1725" s="1517"/>
      <c r="F1725" s="534"/>
      <c r="G1725" s="534"/>
      <c r="H1725" s="534"/>
      <c r="I1725" s="506"/>
      <c r="J1725" s="506"/>
      <c r="K1725" s="506"/>
      <c r="L1725" s="506"/>
      <c r="M1725" s="506"/>
      <c r="N1725" s="506"/>
      <c r="O1725" s="506"/>
      <c r="P1725" s="506"/>
    </row>
    <row r="1726" spans="3:16" s="360" customFormat="1" ht="15" customHeight="1" thickTop="1" x14ac:dyDescent="0.2">
      <c r="C1726" s="4768" t="s">
        <v>3725</v>
      </c>
      <c r="D1726" s="4720"/>
      <c r="E1726" s="4720"/>
      <c r="F1726" s="4720"/>
      <c r="G1726" s="4720"/>
      <c r="H1726" s="4720"/>
      <c r="I1726" s="4720"/>
      <c r="J1726" s="4720"/>
      <c r="K1726" s="4720"/>
      <c r="L1726" s="4720"/>
      <c r="M1726" s="4720"/>
      <c r="N1726" s="4721"/>
      <c r="O1726" s="506"/>
      <c r="P1726" s="506"/>
    </row>
    <row r="1727" spans="3:16" s="360" customFormat="1" ht="15" customHeight="1" thickBot="1" x14ac:dyDescent="0.25">
      <c r="C1727" s="831"/>
      <c r="D1727" s="712"/>
      <c r="E1727" s="712"/>
      <c r="F1727" s="712"/>
      <c r="G1727" s="712"/>
      <c r="H1727" s="712"/>
      <c r="I1727" s="712"/>
      <c r="J1727" s="712"/>
      <c r="K1727" s="712"/>
      <c r="L1727" s="712"/>
      <c r="M1727" s="712"/>
      <c r="N1727" s="832"/>
      <c r="O1727" s="506"/>
      <c r="P1727" s="506"/>
    </row>
    <row r="1728" spans="3:16" s="360" customFormat="1" ht="15" customHeight="1" thickBot="1" x14ac:dyDescent="0.25">
      <c r="C1728" s="4888" t="s">
        <v>344</v>
      </c>
      <c r="D1728" s="4806"/>
      <c r="E1728" s="4943" t="s">
        <v>2776</v>
      </c>
      <c r="F1728" s="4943"/>
      <c r="G1728" s="4943"/>
      <c r="H1728" s="4943"/>
      <c r="I1728" s="4943"/>
      <c r="J1728" s="4943"/>
      <c r="K1728" s="4943"/>
      <c r="L1728" s="4943"/>
      <c r="M1728" s="4943"/>
      <c r="N1728" s="4944"/>
      <c r="O1728" s="506"/>
      <c r="P1728" s="506"/>
    </row>
    <row r="1729" spans="3:16" s="360" customFormat="1" ht="15" customHeight="1" thickBot="1" x14ac:dyDescent="0.25">
      <c r="C1729" s="4889"/>
      <c r="D1729" s="4849"/>
      <c r="E1729" s="4682" t="s">
        <v>2545</v>
      </c>
      <c r="F1729" s="4683"/>
      <c r="G1729" s="4683"/>
      <c r="H1729" s="4682" t="s">
        <v>2778</v>
      </c>
      <c r="I1729" s="4683"/>
      <c r="J1729" s="4853"/>
      <c r="K1729" s="4682" t="s">
        <v>340</v>
      </c>
      <c r="L1729" s="4683"/>
      <c r="M1729" s="4683"/>
      <c r="N1729" s="4853"/>
      <c r="O1729" s="506"/>
      <c r="P1729" s="506"/>
    </row>
    <row r="1730" spans="3:16" s="360" customFormat="1" ht="15" customHeight="1" x14ac:dyDescent="0.2">
      <c r="C1730" s="4745" t="s">
        <v>2779</v>
      </c>
      <c r="D1730" s="4746" t="s">
        <v>2780</v>
      </c>
      <c r="E1730" s="4743" t="s">
        <v>2781</v>
      </c>
      <c r="F1730" s="4745" t="s">
        <v>2782</v>
      </c>
      <c r="G1730" s="4746" t="s">
        <v>2783</v>
      </c>
      <c r="H1730" s="4743" t="s">
        <v>2784</v>
      </c>
      <c r="I1730" s="4745" t="s">
        <v>2007</v>
      </c>
      <c r="J1730" s="4748" t="s">
        <v>2785</v>
      </c>
      <c r="K1730" s="4745" t="s">
        <v>3201</v>
      </c>
      <c r="L1730" s="4745" t="s">
        <v>230</v>
      </c>
      <c r="M1730" s="4745" t="s">
        <v>2786</v>
      </c>
      <c r="N1730" s="4740" t="s">
        <v>2787</v>
      </c>
      <c r="O1730" s="506"/>
      <c r="P1730" s="506"/>
    </row>
    <row r="1731" spans="3:16" s="360" customFormat="1" ht="48" customHeight="1" x14ac:dyDescent="0.2">
      <c r="C1731" s="4698"/>
      <c r="D1731" s="4747"/>
      <c r="E1731" s="4744"/>
      <c r="F1731" s="4698"/>
      <c r="G1731" s="4747"/>
      <c r="H1731" s="4744"/>
      <c r="I1731" s="4698"/>
      <c r="J1731" s="4749"/>
      <c r="K1731" s="4698"/>
      <c r="L1731" s="4698"/>
      <c r="M1731" s="4698"/>
      <c r="N1731" s="4741"/>
      <c r="O1731" s="506"/>
      <c r="P1731" s="506"/>
    </row>
    <row r="1732" spans="3:16" s="360" customFormat="1" ht="15" customHeight="1" x14ac:dyDescent="0.2">
      <c r="C1732" s="835" t="s">
        <v>3726</v>
      </c>
      <c r="D1732" s="836">
        <v>39</v>
      </c>
      <c r="E1732" s="713" t="s">
        <v>1545</v>
      </c>
      <c r="F1732" s="975" t="s">
        <v>1545</v>
      </c>
      <c r="G1732" s="976" t="s">
        <v>1545</v>
      </c>
      <c r="H1732" s="840">
        <v>39</v>
      </c>
      <c r="I1732" s="416">
        <v>1000</v>
      </c>
      <c r="J1732" s="841">
        <v>0.02</v>
      </c>
      <c r="K1732" s="977">
        <v>0</v>
      </c>
      <c r="L1732" s="842">
        <v>50</v>
      </c>
      <c r="M1732" s="842">
        <v>0.06</v>
      </c>
      <c r="N1732" s="978">
        <v>0.1</v>
      </c>
      <c r="O1732" s="506"/>
      <c r="P1732" s="506"/>
    </row>
    <row r="1733" spans="3:16" s="360" customFormat="1" ht="15" customHeight="1" thickBot="1" x14ac:dyDescent="0.25">
      <c r="C1733" s="844"/>
      <c r="D1733" s="845"/>
      <c r="E1733" s="765"/>
      <c r="F1733" s="765"/>
      <c r="G1733" s="765"/>
      <c r="H1733" s="765"/>
      <c r="I1733" s="765"/>
      <c r="J1733" s="765"/>
      <c r="K1733" s="765"/>
      <c r="L1733" s="846"/>
      <c r="M1733" s="846"/>
      <c r="N1733" s="979"/>
      <c r="O1733" s="506"/>
      <c r="P1733" s="506"/>
    </row>
    <row r="1734" spans="3:16" s="360" customFormat="1" ht="15" customHeight="1" x14ac:dyDescent="0.2">
      <c r="C1734" s="980" t="s">
        <v>1485</v>
      </c>
      <c r="D1734" s="712"/>
      <c r="E1734" s="848"/>
      <c r="F1734" s="848"/>
      <c r="G1734" s="848"/>
      <c r="H1734" s="848"/>
      <c r="I1734" s="848"/>
      <c r="J1734" s="848"/>
      <c r="K1734" s="848"/>
      <c r="L1734" s="848"/>
      <c r="M1734" s="848"/>
      <c r="N1734" s="849"/>
      <c r="O1734" s="506"/>
      <c r="P1734" s="506"/>
    </row>
    <row r="1735" spans="3:16" s="360" customFormat="1" ht="15" customHeight="1" x14ac:dyDescent="0.2">
      <c r="C1735" s="981" t="s">
        <v>2789</v>
      </c>
      <c r="D1735" s="712"/>
      <c r="E1735" s="848"/>
      <c r="F1735" s="848"/>
      <c r="G1735" s="848"/>
      <c r="H1735" s="848"/>
      <c r="I1735" s="848"/>
      <c r="J1735" s="848"/>
      <c r="K1735" s="848"/>
      <c r="L1735" s="848"/>
      <c r="M1735" s="848"/>
      <c r="N1735" s="849"/>
      <c r="O1735" s="506"/>
      <c r="P1735" s="506"/>
    </row>
    <row r="1736" spans="3:16" s="360" customFormat="1" ht="15" customHeight="1" x14ac:dyDescent="0.2">
      <c r="C1736" s="831" t="s">
        <v>2790</v>
      </c>
      <c r="D1736" s="712"/>
      <c r="E1736" s="712"/>
      <c r="F1736" s="712"/>
      <c r="G1736" s="712"/>
      <c r="H1736" s="712"/>
      <c r="I1736" s="712"/>
      <c r="J1736" s="712"/>
      <c r="K1736" s="712"/>
      <c r="L1736" s="712"/>
      <c r="M1736" s="712"/>
      <c r="N1736" s="832"/>
      <c r="O1736" s="506"/>
      <c r="P1736" s="506"/>
    </row>
    <row r="1737" spans="3:16" s="360" customFormat="1" ht="15" customHeight="1" x14ac:dyDescent="0.2">
      <c r="C1737" s="4742" t="s">
        <v>3727</v>
      </c>
      <c r="D1737" s="3897"/>
      <c r="E1737" s="3897"/>
      <c r="F1737" s="3897"/>
      <c r="G1737" s="3897"/>
      <c r="H1737" s="3897"/>
      <c r="I1737" s="3897"/>
      <c r="J1737" s="3897"/>
      <c r="K1737" s="3897"/>
      <c r="L1737" s="3897"/>
      <c r="M1737" s="3897"/>
      <c r="N1737" s="4709"/>
      <c r="O1737" s="506"/>
      <c r="P1737" s="506"/>
    </row>
    <row r="1738" spans="3:16" s="360" customFormat="1" ht="15" customHeight="1" thickBot="1" x14ac:dyDescent="0.25">
      <c r="C1738" s="850" t="s">
        <v>3728</v>
      </c>
      <c r="D1738" s="851"/>
      <c r="E1738" s="851"/>
      <c r="F1738" s="851"/>
      <c r="G1738" s="851"/>
      <c r="H1738" s="851"/>
      <c r="I1738" s="851"/>
      <c r="J1738" s="851"/>
      <c r="K1738" s="851"/>
      <c r="L1738" s="851"/>
      <c r="M1738" s="851"/>
      <c r="N1738" s="852"/>
      <c r="O1738" s="506"/>
      <c r="P1738" s="506"/>
    </row>
    <row r="1739" spans="3:16" s="360" customFormat="1" ht="15" customHeight="1" thickTop="1" x14ac:dyDescent="0.3">
      <c r="C1739" s="4704" t="str">
        <f>+C1724</f>
        <v>.</v>
      </c>
      <c r="D1739" s="4704"/>
      <c r="E1739" s="4704"/>
      <c r="F1739" s="534"/>
      <c r="G1739" s="534"/>
      <c r="H1739" s="534"/>
      <c r="I1739" s="506"/>
      <c r="J1739" s="506"/>
      <c r="K1739" s="506"/>
      <c r="L1739" s="506"/>
      <c r="M1739" s="506"/>
      <c r="N1739" s="506"/>
      <c r="O1739" s="506"/>
      <c r="P1739" s="506"/>
    </row>
    <row r="1740" spans="3:16" s="360" customFormat="1" ht="15" customHeight="1" thickBot="1" x14ac:dyDescent="0.35">
      <c r="C1740" s="534"/>
      <c r="D1740" s="534"/>
      <c r="E1740" s="534"/>
      <c r="F1740" s="534"/>
      <c r="G1740" s="534"/>
      <c r="H1740" s="534"/>
      <c r="I1740" s="506"/>
      <c r="J1740" s="506"/>
      <c r="K1740" s="506"/>
      <c r="L1740" s="506"/>
      <c r="M1740" s="506"/>
      <c r="N1740" s="506"/>
      <c r="O1740" s="506"/>
      <c r="P1740" s="506"/>
    </row>
    <row r="1741" spans="3:16" s="360" customFormat="1" ht="15" customHeight="1" x14ac:dyDescent="0.2">
      <c r="C1741" s="4870" t="s">
        <v>3723</v>
      </c>
      <c r="D1741" s="4871"/>
      <c r="E1741" s="4871"/>
      <c r="F1741" s="4871"/>
      <c r="G1741" s="4871"/>
      <c r="H1741" s="4871"/>
      <c r="I1741" s="4871"/>
      <c r="J1741" s="4871"/>
      <c r="K1741" s="4871"/>
      <c r="L1741" s="4871"/>
      <c r="M1741" s="4872"/>
      <c r="N1741" s="506"/>
      <c r="O1741" s="506"/>
      <c r="P1741" s="506"/>
    </row>
    <row r="1742" spans="3:16" s="360" customFormat="1" ht="15" customHeight="1" x14ac:dyDescent="0.2">
      <c r="C1742" s="1362"/>
      <c r="D1742" s="712"/>
      <c r="E1742" s="712"/>
      <c r="F1742" s="712"/>
      <c r="G1742" s="712"/>
      <c r="H1742" s="712"/>
      <c r="I1742" s="712"/>
      <c r="J1742" s="712"/>
      <c r="K1742" s="712"/>
      <c r="L1742" s="712"/>
      <c r="M1742" s="712"/>
      <c r="N1742" s="506"/>
      <c r="O1742" s="506"/>
      <c r="P1742" s="506"/>
    </row>
    <row r="1743" spans="3:16" s="360" customFormat="1" ht="15" customHeight="1" x14ac:dyDescent="0.2">
      <c r="C1743" s="1363" t="s">
        <v>344</v>
      </c>
      <c r="D1743" s="4736" t="s">
        <v>2776</v>
      </c>
      <c r="E1743" s="4736"/>
      <c r="F1743" s="4736"/>
      <c r="G1743" s="4736"/>
      <c r="H1743" s="4736"/>
      <c r="I1743" s="4736"/>
      <c r="J1743" s="4736"/>
      <c r="K1743" s="4736"/>
      <c r="L1743" s="4736"/>
      <c r="M1743" s="4736"/>
      <c r="N1743" s="506"/>
      <c r="O1743" s="506"/>
      <c r="P1743" s="506"/>
    </row>
    <row r="1744" spans="3:16" s="360" customFormat="1" ht="15" customHeight="1" x14ac:dyDescent="0.2">
      <c r="C1744" s="4754" t="s">
        <v>2779</v>
      </c>
      <c r="D1744" s="4734" t="s">
        <v>2777</v>
      </c>
      <c r="E1744" s="4734"/>
      <c r="F1744" s="4734"/>
      <c r="G1744" s="4734" t="s">
        <v>2778</v>
      </c>
      <c r="H1744" s="4734"/>
      <c r="I1744" s="4734"/>
      <c r="J1744" s="3941" t="s">
        <v>340</v>
      </c>
      <c r="K1744" s="4856"/>
      <c r="L1744" s="4856"/>
      <c r="M1744" s="4858"/>
      <c r="N1744" s="506"/>
      <c r="O1744" s="506"/>
      <c r="P1744" s="506"/>
    </row>
    <row r="1745" spans="3:16" s="360" customFormat="1" ht="46.5" customHeight="1" x14ac:dyDescent="0.2">
      <c r="C1745" s="4754"/>
      <c r="D1745" s="1347" t="s">
        <v>2781</v>
      </c>
      <c r="E1745" s="1347" t="s">
        <v>563</v>
      </c>
      <c r="F1745" s="1347" t="s">
        <v>1424</v>
      </c>
      <c r="G1745" s="1347" t="s">
        <v>2784</v>
      </c>
      <c r="H1745" s="1347" t="s">
        <v>2007</v>
      </c>
      <c r="I1745" s="1347" t="s">
        <v>2332</v>
      </c>
      <c r="J1745" s="1347" t="s">
        <v>2031</v>
      </c>
      <c r="K1745" s="1347" t="s">
        <v>2333</v>
      </c>
      <c r="L1745" s="1347" t="s">
        <v>2334</v>
      </c>
      <c r="M1745" s="1348" t="s">
        <v>2571</v>
      </c>
      <c r="N1745" s="506"/>
      <c r="O1745" s="506"/>
      <c r="P1745" s="506"/>
    </row>
    <row r="1746" spans="3:16" s="360" customFormat="1" ht="15" customHeight="1" x14ac:dyDescent="0.2">
      <c r="C1746" s="1349" t="s">
        <v>635</v>
      </c>
      <c r="D1746" s="1351" t="s">
        <v>308</v>
      </c>
      <c r="E1746" s="1352" t="s">
        <v>1545</v>
      </c>
      <c r="F1746" s="1352" t="s">
        <v>1545</v>
      </c>
      <c r="G1746" s="1352">
        <v>39</v>
      </c>
      <c r="H1746" s="46">
        <v>3000</v>
      </c>
      <c r="I1746" s="1364">
        <v>0.02</v>
      </c>
      <c r="J1746" s="1354" t="s">
        <v>308</v>
      </c>
      <c r="K1746" s="418">
        <v>50</v>
      </c>
      <c r="L1746" s="1356">
        <v>0.06</v>
      </c>
      <c r="M1746" s="1356">
        <v>0.1</v>
      </c>
      <c r="N1746" s="506"/>
      <c r="O1746" s="506"/>
      <c r="P1746" s="506"/>
    </row>
    <row r="1747" spans="3:16" s="360" customFormat="1" ht="15" customHeight="1" x14ac:dyDescent="0.2">
      <c r="C1747" s="1358"/>
      <c r="D1747" s="1300"/>
      <c r="E1747" s="1300"/>
      <c r="F1747" s="1300"/>
      <c r="G1747" s="1300"/>
      <c r="H1747" s="144"/>
      <c r="I1747" s="1301"/>
      <c r="J1747" s="1301"/>
      <c r="K1747" s="1302"/>
      <c r="L1747" s="1302"/>
      <c r="M1747" s="1365"/>
      <c r="N1747" s="506"/>
      <c r="O1747" s="506"/>
      <c r="P1747" s="506"/>
    </row>
    <row r="1748" spans="3:16" s="360" customFormat="1" ht="15" customHeight="1" x14ac:dyDescent="0.2">
      <c r="C1748" s="1358" t="s">
        <v>1485</v>
      </c>
      <c r="D1748" s="1300"/>
      <c r="E1748" s="1300"/>
      <c r="F1748" s="1300"/>
      <c r="G1748" s="1300"/>
      <c r="H1748" s="144"/>
      <c r="I1748" s="1301"/>
      <c r="J1748" s="1301"/>
      <c r="K1748" s="1302"/>
      <c r="L1748" s="1302"/>
      <c r="M1748" s="1365"/>
      <c r="N1748" s="506"/>
      <c r="O1748" s="506"/>
      <c r="P1748" s="506"/>
    </row>
    <row r="1749" spans="3:16" s="360" customFormat="1" ht="15" customHeight="1" x14ac:dyDescent="0.2">
      <c r="C1749" s="4751" t="s">
        <v>2789</v>
      </c>
      <c r="D1749" s="4752"/>
      <c r="E1749" s="4752"/>
      <c r="F1749" s="4752"/>
      <c r="G1749" s="4752"/>
      <c r="H1749" s="4752"/>
      <c r="I1749" s="4752"/>
      <c r="J1749" s="4752"/>
      <c r="K1749" s="4752"/>
      <c r="L1749" s="4752"/>
      <c r="M1749" s="4753"/>
      <c r="N1749" s="506"/>
      <c r="O1749" s="506"/>
      <c r="P1749" s="506"/>
    </row>
    <row r="1750" spans="3:16" s="360" customFormat="1" ht="15" customHeight="1" x14ac:dyDescent="0.2">
      <c r="C1750" s="4750" t="s">
        <v>636</v>
      </c>
      <c r="D1750" s="3965"/>
      <c r="E1750" s="3965"/>
      <c r="F1750" s="3965"/>
      <c r="G1750" s="3965"/>
      <c r="H1750" s="3965"/>
      <c r="I1750" s="3965"/>
      <c r="J1750" s="3965"/>
      <c r="K1750" s="3965"/>
      <c r="L1750" s="3965"/>
      <c r="M1750" s="4859"/>
      <c r="N1750" s="506"/>
      <c r="O1750" s="506"/>
      <c r="P1750" s="506"/>
    </row>
    <row r="1751" spans="3:16" s="360" customFormat="1" ht="15" customHeight="1" x14ac:dyDescent="0.2">
      <c r="C1751" s="4750" t="s">
        <v>2338</v>
      </c>
      <c r="D1751" s="3965"/>
      <c r="E1751" s="3965"/>
      <c r="F1751" s="3965"/>
      <c r="G1751" s="3965"/>
      <c r="H1751" s="3965"/>
      <c r="I1751" s="3965"/>
      <c r="J1751" s="3965"/>
      <c r="K1751" s="3965"/>
      <c r="L1751" s="3965"/>
      <c r="M1751" s="4859"/>
      <c r="N1751" s="506"/>
      <c r="O1751" s="506"/>
      <c r="P1751" s="506"/>
    </row>
    <row r="1752" spans="3:16" s="360" customFormat="1" ht="15" customHeight="1" x14ac:dyDescent="0.2">
      <c r="C1752" s="4750" t="s">
        <v>637</v>
      </c>
      <c r="D1752" s="3965"/>
      <c r="E1752" s="3965"/>
      <c r="F1752" s="3965"/>
      <c r="G1752" s="3965"/>
      <c r="H1752" s="3965"/>
      <c r="I1752" s="3965"/>
      <c r="J1752" s="3965"/>
      <c r="K1752" s="3965"/>
      <c r="L1752" s="3965"/>
      <c r="M1752" s="4859"/>
      <c r="N1752" s="506"/>
      <c r="O1752" s="506"/>
      <c r="P1752" s="506"/>
    </row>
    <row r="1753" spans="3:16" s="360" customFormat="1" ht="15" customHeight="1" thickBot="1" x14ac:dyDescent="0.25">
      <c r="C1753" s="4762" t="s">
        <v>3724</v>
      </c>
      <c r="D1753" s="4763"/>
      <c r="E1753" s="4763"/>
      <c r="F1753" s="4763"/>
      <c r="G1753" s="4763"/>
      <c r="H1753" s="4763"/>
      <c r="I1753" s="4763"/>
      <c r="J1753" s="4763"/>
      <c r="K1753" s="4763"/>
      <c r="L1753" s="4763"/>
      <c r="M1753" s="4764"/>
      <c r="N1753" s="506"/>
      <c r="O1753" s="506"/>
      <c r="P1753" s="506"/>
    </row>
    <row r="1754" spans="3:16" s="360" customFormat="1" ht="15" customHeight="1" x14ac:dyDescent="0.3">
      <c r="C1754" s="4718" t="str">
        <f>+C1739</f>
        <v>.</v>
      </c>
      <c r="D1754" s="4718"/>
      <c r="E1754" s="4718"/>
      <c r="F1754" s="534"/>
      <c r="G1754" s="534"/>
      <c r="H1754" s="534"/>
      <c r="I1754" s="506"/>
      <c r="J1754" s="506"/>
      <c r="K1754" s="506"/>
      <c r="L1754" s="506"/>
      <c r="M1754" s="506"/>
      <c r="N1754" s="506"/>
      <c r="O1754" s="506"/>
      <c r="P1754" s="506"/>
    </row>
    <row r="1755" spans="3:16" s="360" customFormat="1" ht="15" customHeight="1" thickBot="1" x14ac:dyDescent="0.35">
      <c r="C1755" s="534"/>
      <c r="D1755" s="534"/>
      <c r="E1755" s="534"/>
      <c r="F1755" s="534"/>
      <c r="G1755" s="534"/>
      <c r="H1755" s="534"/>
      <c r="I1755" s="506"/>
      <c r="J1755" s="506"/>
      <c r="K1755" s="506"/>
      <c r="L1755" s="506"/>
      <c r="M1755" s="506"/>
      <c r="N1755" s="506"/>
      <c r="O1755" s="506"/>
      <c r="P1755" s="506"/>
    </row>
    <row r="1756" spans="3:16" s="360" customFormat="1" ht="15" customHeight="1" thickTop="1" x14ac:dyDescent="0.2">
      <c r="C1756" s="4768" t="s">
        <v>2775</v>
      </c>
      <c r="D1756" s="4720"/>
      <c r="E1756" s="4720"/>
      <c r="F1756" s="4720"/>
      <c r="G1756" s="4720"/>
      <c r="H1756" s="4720"/>
      <c r="I1756" s="4720"/>
      <c r="J1756" s="4720"/>
      <c r="K1756" s="4720"/>
      <c r="L1756" s="4720"/>
      <c r="M1756" s="4720"/>
      <c r="N1756" s="4721"/>
      <c r="O1756" s="506"/>
      <c r="P1756" s="506"/>
    </row>
    <row r="1757" spans="3:16" s="360" customFormat="1" ht="15" customHeight="1" thickBot="1" x14ac:dyDescent="0.25">
      <c r="C1757" s="831"/>
      <c r="D1757" s="712"/>
      <c r="E1757" s="712"/>
      <c r="F1757" s="712"/>
      <c r="G1757" s="712"/>
      <c r="H1757" s="712"/>
      <c r="I1757" s="712"/>
      <c r="J1757" s="712"/>
      <c r="K1757" s="712"/>
      <c r="L1757" s="712"/>
      <c r="M1757" s="712"/>
      <c r="N1757" s="832"/>
      <c r="O1757" s="506"/>
      <c r="P1757" s="506"/>
    </row>
    <row r="1758" spans="3:16" s="360" customFormat="1" ht="15" customHeight="1" thickBot="1" x14ac:dyDescent="0.25">
      <c r="C1758" s="4888" t="s">
        <v>344</v>
      </c>
      <c r="D1758" s="4806"/>
      <c r="E1758" s="4943" t="s">
        <v>2776</v>
      </c>
      <c r="F1758" s="4943"/>
      <c r="G1758" s="4943"/>
      <c r="H1758" s="4943"/>
      <c r="I1758" s="4943"/>
      <c r="J1758" s="4943"/>
      <c r="K1758" s="4943"/>
      <c r="L1758" s="4943"/>
      <c r="M1758" s="4943"/>
      <c r="N1758" s="4944"/>
      <c r="O1758" s="506"/>
      <c r="P1758" s="506"/>
    </row>
    <row r="1759" spans="3:16" s="360" customFormat="1" ht="15" customHeight="1" thickBot="1" x14ac:dyDescent="0.25">
      <c r="C1759" s="4889"/>
      <c r="D1759" s="4849"/>
      <c r="E1759" s="4682" t="s">
        <v>2777</v>
      </c>
      <c r="F1759" s="4683"/>
      <c r="G1759" s="4683"/>
      <c r="H1759" s="4682" t="s">
        <v>2778</v>
      </c>
      <c r="I1759" s="4683"/>
      <c r="J1759" s="4853"/>
      <c r="K1759" s="4682" t="s">
        <v>340</v>
      </c>
      <c r="L1759" s="4683"/>
      <c r="M1759" s="4683"/>
      <c r="N1759" s="4853"/>
      <c r="O1759" s="506"/>
      <c r="P1759" s="506"/>
    </row>
    <row r="1760" spans="3:16" s="360" customFormat="1" ht="60.75" customHeight="1" x14ac:dyDescent="0.2">
      <c r="C1760" s="4745" t="s">
        <v>2779</v>
      </c>
      <c r="D1760" s="4746" t="s">
        <v>2780</v>
      </c>
      <c r="E1760" s="4743" t="s">
        <v>2781</v>
      </c>
      <c r="F1760" s="4745" t="s">
        <v>2782</v>
      </c>
      <c r="G1760" s="4746" t="s">
        <v>2783</v>
      </c>
      <c r="H1760" s="4743" t="s">
        <v>2784</v>
      </c>
      <c r="I1760" s="4745" t="s">
        <v>2007</v>
      </c>
      <c r="J1760" s="4748" t="s">
        <v>2785</v>
      </c>
      <c r="K1760" s="4745" t="s">
        <v>229</v>
      </c>
      <c r="L1760" s="4745" t="s">
        <v>230</v>
      </c>
      <c r="M1760" s="4745" t="s">
        <v>2786</v>
      </c>
      <c r="N1760" s="4740" t="s">
        <v>2787</v>
      </c>
      <c r="O1760" s="506"/>
      <c r="P1760" s="506"/>
    </row>
    <row r="1761" spans="3:17" s="360" customFormat="1" ht="15" customHeight="1" x14ac:dyDescent="0.2">
      <c r="C1761" s="4698"/>
      <c r="D1761" s="4747"/>
      <c r="E1761" s="4744"/>
      <c r="F1761" s="4698"/>
      <c r="G1761" s="4747"/>
      <c r="H1761" s="4744"/>
      <c r="I1761" s="4698"/>
      <c r="J1761" s="4749"/>
      <c r="K1761" s="4698"/>
      <c r="L1761" s="4698"/>
      <c r="M1761" s="4698"/>
      <c r="N1761" s="4741"/>
      <c r="O1761" s="506"/>
      <c r="P1761" s="506"/>
    </row>
    <row r="1762" spans="3:17" s="360" customFormat="1" ht="15" customHeight="1" x14ac:dyDescent="0.2">
      <c r="C1762" s="835" t="s">
        <v>2788</v>
      </c>
      <c r="D1762" s="836">
        <v>49</v>
      </c>
      <c r="E1762" s="713" t="s">
        <v>1545</v>
      </c>
      <c r="F1762" s="975" t="s">
        <v>1545</v>
      </c>
      <c r="G1762" s="976" t="s">
        <v>1545</v>
      </c>
      <c r="H1762" s="840">
        <v>49</v>
      </c>
      <c r="I1762" s="416">
        <v>5000</v>
      </c>
      <c r="J1762" s="841">
        <v>0.02</v>
      </c>
      <c r="K1762" s="977">
        <v>0</v>
      </c>
      <c r="L1762" s="842">
        <v>50</v>
      </c>
      <c r="M1762" s="842">
        <v>0.06</v>
      </c>
      <c r="N1762" s="978">
        <v>0.1</v>
      </c>
      <c r="O1762" s="506"/>
      <c r="P1762" s="506"/>
    </row>
    <row r="1763" spans="3:17" s="360" customFormat="1" ht="15" customHeight="1" thickBot="1" x14ac:dyDescent="0.25">
      <c r="C1763" s="844"/>
      <c r="D1763" s="845"/>
      <c r="E1763" s="765"/>
      <c r="F1763" s="765"/>
      <c r="G1763" s="765"/>
      <c r="H1763" s="765"/>
      <c r="I1763" s="765"/>
      <c r="J1763" s="765"/>
      <c r="K1763" s="765"/>
      <c r="L1763" s="846"/>
      <c r="M1763" s="846"/>
      <c r="N1763" s="979"/>
      <c r="O1763" s="506"/>
      <c r="P1763" s="506"/>
    </row>
    <row r="1764" spans="3:17" s="360" customFormat="1" ht="15" customHeight="1" x14ac:dyDescent="0.2">
      <c r="C1764" s="980" t="s">
        <v>1485</v>
      </c>
      <c r="D1764" s="712"/>
      <c r="E1764" s="848"/>
      <c r="F1764" s="848"/>
      <c r="G1764" s="848"/>
      <c r="H1764" s="848"/>
      <c r="I1764" s="848"/>
      <c r="J1764" s="848"/>
      <c r="K1764" s="848"/>
      <c r="L1764" s="848"/>
      <c r="M1764" s="848"/>
      <c r="N1764" s="849"/>
      <c r="O1764" s="506"/>
      <c r="P1764" s="506"/>
    </row>
    <row r="1765" spans="3:17" s="360" customFormat="1" ht="15" customHeight="1" x14ac:dyDescent="0.2">
      <c r="C1765" s="981" t="s">
        <v>2789</v>
      </c>
      <c r="D1765" s="712"/>
      <c r="E1765" s="848"/>
      <c r="F1765" s="848"/>
      <c r="G1765" s="848"/>
      <c r="H1765" s="848"/>
      <c r="I1765" s="848"/>
      <c r="J1765" s="848"/>
      <c r="K1765" s="848"/>
      <c r="L1765" s="848"/>
      <c r="M1765" s="848"/>
      <c r="N1765" s="849"/>
      <c r="O1765" s="506"/>
      <c r="P1765" s="506"/>
    </row>
    <row r="1766" spans="3:17" s="360" customFormat="1" ht="15" customHeight="1" x14ac:dyDescent="0.2">
      <c r="C1766" s="831" t="s">
        <v>2790</v>
      </c>
      <c r="D1766" s="712"/>
      <c r="E1766" s="712"/>
      <c r="F1766" s="712"/>
      <c r="G1766" s="712"/>
      <c r="H1766" s="712"/>
      <c r="I1766" s="712"/>
      <c r="J1766" s="712"/>
      <c r="K1766" s="712"/>
      <c r="L1766" s="712"/>
      <c r="M1766" s="712"/>
      <c r="N1766" s="832"/>
      <c r="O1766" s="506"/>
      <c r="P1766" s="506"/>
    </row>
    <row r="1767" spans="3:17" s="360" customFormat="1" ht="15" customHeight="1" x14ac:dyDescent="0.2">
      <c r="C1767" s="4742" t="s">
        <v>2791</v>
      </c>
      <c r="D1767" s="3897"/>
      <c r="E1767" s="3897"/>
      <c r="F1767" s="3897"/>
      <c r="G1767" s="3897"/>
      <c r="H1767" s="3897"/>
      <c r="I1767" s="3897"/>
      <c r="J1767" s="3897"/>
      <c r="K1767" s="3897"/>
      <c r="L1767" s="3897"/>
      <c r="M1767" s="3897"/>
      <c r="N1767" s="4709"/>
      <c r="O1767" s="506"/>
      <c r="P1767" s="506"/>
    </row>
    <row r="1768" spans="3:17" s="360" customFormat="1" ht="15" customHeight="1" x14ac:dyDescent="0.2">
      <c r="C1768" s="831" t="s">
        <v>1294</v>
      </c>
      <c r="D1768" s="712"/>
      <c r="E1768" s="712"/>
      <c r="F1768" s="712"/>
      <c r="G1768" s="712"/>
      <c r="H1768" s="712"/>
      <c r="I1768" s="712"/>
      <c r="J1768" s="712"/>
      <c r="K1768" s="712"/>
      <c r="L1768" s="712"/>
      <c r="M1768" s="712"/>
      <c r="N1768" s="832"/>
      <c r="O1768" s="506"/>
      <c r="P1768" s="506"/>
    </row>
    <row r="1769" spans="3:17" s="360" customFormat="1" ht="15" customHeight="1" thickBot="1" x14ac:dyDescent="0.25">
      <c r="C1769" s="850" t="s">
        <v>3722</v>
      </c>
      <c r="D1769" s="851"/>
      <c r="E1769" s="851"/>
      <c r="F1769" s="851"/>
      <c r="G1769" s="851"/>
      <c r="H1769" s="851"/>
      <c r="I1769" s="851"/>
      <c r="J1769" s="851"/>
      <c r="K1769" s="851"/>
      <c r="L1769" s="851"/>
      <c r="M1769" s="851"/>
      <c r="N1769" s="852"/>
      <c r="O1769" s="506"/>
      <c r="P1769" s="506"/>
    </row>
    <row r="1770" spans="3:17" s="360" customFormat="1" ht="15" customHeight="1" thickTop="1" x14ac:dyDescent="0.3">
      <c r="C1770" s="4704" t="str">
        <f>+C1754</f>
        <v>.</v>
      </c>
      <c r="D1770" s="4704"/>
      <c r="E1770" s="4704"/>
      <c r="F1770" s="534"/>
      <c r="G1770" s="534"/>
      <c r="H1770" s="534"/>
      <c r="I1770" s="506"/>
      <c r="J1770" s="506"/>
      <c r="K1770" s="506"/>
      <c r="L1770" s="506"/>
      <c r="M1770" s="506"/>
      <c r="N1770" s="506"/>
      <c r="O1770" s="506"/>
      <c r="P1770" s="506"/>
    </row>
    <row r="1771" spans="3:17" s="360" customFormat="1" ht="15" customHeight="1" thickBot="1" x14ac:dyDescent="0.35">
      <c r="C1771" s="534"/>
      <c r="D1771" s="534"/>
      <c r="E1771" s="534"/>
      <c r="F1771" s="534"/>
      <c r="G1771" s="534"/>
      <c r="H1771" s="534"/>
      <c r="I1771" s="506"/>
      <c r="J1771" s="506"/>
      <c r="K1771" s="506"/>
      <c r="L1771" s="506"/>
      <c r="M1771" s="506"/>
      <c r="N1771" s="506"/>
      <c r="O1771" s="506"/>
      <c r="P1771" s="506"/>
    </row>
    <row r="1772" spans="3:17" s="360" customFormat="1" ht="15" customHeight="1" thickTop="1" x14ac:dyDescent="0.2">
      <c r="C1772" s="4768" t="s">
        <v>3699</v>
      </c>
      <c r="D1772" s="4720"/>
      <c r="E1772" s="4720"/>
      <c r="F1772" s="4720"/>
      <c r="G1772" s="4720"/>
      <c r="H1772" s="4720"/>
      <c r="I1772" s="4720"/>
      <c r="J1772" s="4720"/>
      <c r="K1772" s="4720"/>
      <c r="L1772" s="4720"/>
      <c r="M1772" s="4720"/>
      <c r="N1772" s="4720"/>
      <c r="O1772" s="4720"/>
      <c r="P1772" s="4720"/>
      <c r="Q1772" s="4721"/>
    </row>
    <row r="1773" spans="3:17" s="360" customFormat="1" ht="15" customHeight="1" thickBot="1" x14ac:dyDescent="0.25">
      <c r="C1773" s="831"/>
      <c r="D1773" s="712"/>
      <c r="E1773" s="712"/>
      <c r="F1773" s="712"/>
      <c r="G1773" s="712"/>
      <c r="H1773" s="712"/>
      <c r="I1773" s="712"/>
      <c r="J1773" s="712"/>
      <c r="K1773" s="712"/>
      <c r="L1773" s="712"/>
      <c r="M1773" s="712"/>
      <c r="N1773" s="712"/>
      <c r="O1773" s="712"/>
      <c r="P1773" s="712"/>
      <c r="Q1773" s="832"/>
    </row>
    <row r="1774" spans="3:17" s="360" customFormat="1" ht="15" customHeight="1" thickBot="1" x14ac:dyDescent="0.25">
      <c r="C1774" s="4680" t="s">
        <v>344</v>
      </c>
      <c r="D1774" s="4806"/>
      <c r="E1774" s="4682" t="s">
        <v>345</v>
      </c>
      <c r="F1774" s="4683"/>
      <c r="G1774" s="4683"/>
      <c r="H1774" s="4683"/>
      <c r="I1774" s="4683"/>
      <c r="J1774" s="4683"/>
      <c r="K1774" s="4683"/>
      <c r="L1774" s="4683"/>
      <c r="M1774" s="4683"/>
      <c r="N1774" s="4683"/>
      <c r="O1774" s="4683"/>
      <c r="P1774" s="4683"/>
      <c r="Q1774" s="4684"/>
    </row>
    <row r="1775" spans="3:17" s="360" customFormat="1" ht="15" customHeight="1" thickBot="1" x14ac:dyDescent="0.25">
      <c r="C1775" s="4722" t="s">
        <v>2779</v>
      </c>
      <c r="D1775" s="5030" t="s">
        <v>2780</v>
      </c>
      <c r="E1775" s="4689" t="s">
        <v>2545</v>
      </c>
      <c r="F1775" s="4690"/>
      <c r="G1775" s="4690"/>
      <c r="H1775" s="4690"/>
      <c r="I1775" s="4690"/>
      <c r="J1775" s="4691"/>
      <c r="K1775" s="4690" t="s">
        <v>340</v>
      </c>
      <c r="L1775" s="4690"/>
      <c r="M1775" s="4690"/>
      <c r="N1775" s="4689" t="s">
        <v>225</v>
      </c>
      <c r="O1775" s="4690"/>
      <c r="P1775" s="4690"/>
      <c r="Q1775" s="5001"/>
    </row>
    <row r="1776" spans="3:17" s="360" customFormat="1" ht="15" customHeight="1" thickBot="1" x14ac:dyDescent="0.25">
      <c r="C1776" s="4685"/>
      <c r="D1776" s="4687"/>
      <c r="E1776" s="4738"/>
      <c r="F1776" s="4695"/>
      <c r="G1776" s="4695"/>
      <c r="H1776" s="4695"/>
      <c r="I1776" s="4695"/>
      <c r="J1776" s="4739"/>
      <c r="K1776" s="4695"/>
      <c r="L1776" s="4695"/>
      <c r="M1776" s="4695"/>
      <c r="N1776" s="4697" t="s">
        <v>2784</v>
      </c>
      <c r="O1776" s="5031" t="s">
        <v>3700</v>
      </c>
      <c r="P1776" s="5032"/>
      <c r="Q1776" s="4696" t="s">
        <v>3701</v>
      </c>
    </row>
    <row r="1777" spans="3:17" s="360" customFormat="1" ht="64.5" customHeight="1" thickBot="1" x14ac:dyDescent="0.25">
      <c r="C1777" s="4686"/>
      <c r="D1777" s="4698"/>
      <c r="E1777" s="1960" t="s">
        <v>2781</v>
      </c>
      <c r="F1777" s="834" t="s">
        <v>562</v>
      </c>
      <c r="G1777" s="1391" t="s">
        <v>3702</v>
      </c>
      <c r="H1777" s="1943" t="s">
        <v>3703</v>
      </c>
      <c r="I1777" s="1943" t="s">
        <v>1424</v>
      </c>
      <c r="J1777" s="1943" t="s">
        <v>3704</v>
      </c>
      <c r="K1777" s="833" t="s">
        <v>3705</v>
      </c>
      <c r="L1777" s="1297" t="s">
        <v>2333</v>
      </c>
      <c r="M1777" s="1297" t="s">
        <v>3706</v>
      </c>
      <c r="N1777" s="4698"/>
      <c r="O1777" s="1955" t="s">
        <v>3707</v>
      </c>
      <c r="P1777" s="1328" t="s">
        <v>3708</v>
      </c>
      <c r="Q1777" s="5033"/>
    </row>
    <row r="1778" spans="3:17" s="360" customFormat="1" ht="27" customHeight="1" x14ac:dyDescent="0.2">
      <c r="C1778" s="1027" t="s">
        <v>3709</v>
      </c>
      <c r="D1778" s="836">
        <f>+E1778+K1778+N1778</f>
        <v>20</v>
      </c>
      <c r="E1778" s="836">
        <v>10</v>
      </c>
      <c r="F1778" s="1473">
        <v>67</v>
      </c>
      <c r="G1778" s="1473">
        <v>200</v>
      </c>
      <c r="H1778" s="1956">
        <v>0.15</v>
      </c>
      <c r="I1778" s="1956">
        <v>0.15</v>
      </c>
      <c r="J1778" s="1956">
        <v>0.04</v>
      </c>
      <c r="K1778" s="836">
        <v>0.01</v>
      </c>
      <c r="L1778" s="19">
        <v>20</v>
      </c>
      <c r="M1778" s="98">
        <v>0</v>
      </c>
      <c r="N1778" s="838">
        <v>9.99</v>
      </c>
      <c r="O1778" s="1299" t="s">
        <v>3316</v>
      </c>
      <c r="P1778" s="1957">
        <v>0.06</v>
      </c>
      <c r="Q1778" s="1630">
        <v>0.5</v>
      </c>
    </row>
    <row r="1779" spans="3:17" s="360" customFormat="1" ht="27" customHeight="1" x14ac:dyDescent="0.2">
      <c r="C1779" s="1027" t="s">
        <v>3710</v>
      </c>
      <c r="D1779" s="836">
        <f>+E1779+K1779+N1779</f>
        <v>32</v>
      </c>
      <c r="E1779" s="836">
        <v>12</v>
      </c>
      <c r="F1779" s="1473">
        <v>80</v>
      </c>
      <c r="G1779" s="1473">
        <v>200</v>
      </c>
      <c r="H1779" s="1956">
        <v>0.15</v>
      </c>
      <c r="I1779" s="1956">
        <v>0.15</v>
      </c>
      <c r="J1779" s="1956">
        <v>0.04</v>
      </c>
      <c r="K1779" s="836">
        <v>0.01</v>
      </c>
      <c r="L1779" s="19">
        <v>20</v>
      </c>
      <c r="M1779" s="98">
        <v>0</v>
      </c>
      <c r="N1779" s="838">
        <v>19.989999999999998</v>
      </c>
      <c r="O1779" s="1299" t="s">
        <v>58</v>
      </c>
      <c r="P1779" s="1957">
        <v>0.06</v>
      </c>
      <c r="Q1779" s="1630">
        <v>0.1</v>
      </c>
    </row>
    <row r="1780" spans="3:17" s="360" customFormat="1" ht="27" customHeight="1" x14ac:dyDescent="0.2">
      <c r="C1780" s="3017" t="s">
        <v>5893</v>
      </c>
      <c r="D1780" s="836">
        <f>+E1780+K1780+N1780</f>
        <v>40</v>
      </c>
      <c r="E1780" s="836">
        <v>20</v>
      </c>
      <c r="F1780" s="1473">
        <v>133</v>
      </c>
      <c r="G1780" s="1473">
        <v>200</v>
      </c>
      <c r="H1780" s="1956">
        <v>0.15</v>
      </c>
      <c r="I1780" s="1956">
        <v>0.15</v>
      </c>
      <c r="J1780" s="1956">
        <v>0.04</v>
      </c>
      <c r="K1780" s="836">
        <v>0.01</v>
      </c>
      <c r="L1780" s="19">
        <v>20</v>
      </c>
      <c r="M1780" s="98">
        <v>0</v>
      </c>
      <c r="N1780" s="838">
        <v>19.989999999999998</v>
      </c>
      <c r="O1780" s="1299" t="s">
        <v>58</v>
      </c>
      <c r="P1780" s="1957"/>
      <c r="Q1780" s="1630">
        <v>0.1</v>
      </c>
    </row>
    <row r="1781" spans="3:17" s="360" customFormat="1" ht="27" customHeight="1" x14ac:dyDescent="0.2">
      <c r="C1781" s="1027" t="s">
        <v>3711</v>
      </c>
      <c r="D1781" s="836">
        <f>+E1781+K1781+N1781</f>
        <v>32</v>
      </c>
      <c r="E1781" s="836">
        <v>12</v>
      </c>
      <c r="F1781" s="1473">
        <v>80</v>
      </c>
      <c r="G1781" s="1473">
        <v>60</v>
      </c>
      <c r="H1781" s="1956">
        <v>0.15</v>
      </c>
      <c r="I1781" s="1956">
        <v>0.15</v>
      </c>
      <c r="J1781" s="1958" t="s">
        <v>1882</v>
      </c>
      <c r="K1781" s="836">
        <v>0.01</v>
      </c>
      <c r="L1781" s="19">
        <v>20</v>
      </c>
      <c r="M1781" s="98">
        <v>40</v>
      </c>
      <c r="N1781" s="838">
        <v>19.989999999999998</v>
      </c>
      <c r="O1781" s="1299" t="s">
        <v>58</v>
      </c>
      <c r="P1781" s="1957"/>
      <c r="Q1781" s="1630">
        <v>0.1</v>
      </c>
    </row>
    <row r="1782" spans="3:17" s="360" customFormat="1" ht="27" customHeight="1" x14ac:dyDescent="0.2">
      <c r="C1782" s="1027" t="s">
        <v>3712</v>
      </c>
      <c r="D1782" s="836">
        <f>+E1782+K1782+N1782</f>
        <v>40</v>
      </c>
      <c r="E1782" s="836">
        <v>20</v>
      </c>
      <c r="F1782" s="1473">
        <v>133</v>
      </c>
      <c r="G1782" s="1473">
        <v>115</v>
      </c>
      <c r="H1782" s="1956">
        <v>0.15</v>
      </c>
      <c r="I1782" s="1956">
        <v>0.15</v>
      </c>
      <c r="J1782" s="1958" t="s">
        <v>1882</v>
      </c>
      <c r="K1782" s="836">
        <v>0.01</v>
      </c>
      <c r="L1782" s="19">
        <v>20</v>
      </c>
      <c r="M1782" s="98">
        <v>40</v>
      </c>
      <c r="N1782" s="838">
        <v>19.989999999999998</v>
      </c>
      <c r="O1782" s="1299" t="s">
        <v>58</v>
      </c>
      <c r="P1782" s="1957">
        <v>0.06</v>
      </c>
      <c r="Q1782" s="1630">
        <v>0.1</v>
      </c>
    </row>
    <row r="1783" spans="3:17" s="360" customFormat="1" ht="15" customHeight="1" x14ac:dyDescent="0.2">
      <c r="C1783" s="1234" t="s">
        <v>1485</v>
      </c>
      <c r="D1783" s="1300"/>
      <c r="E1783" s="1300"/>
      <c r="F1783" s="1300"/>
      <c r="G1783" s="1300"/>
      <c r="H1783" s="1300"/>
      <c r="I1783" s="1300"/>
      <c r="J1783" s="1300"/>
      <c r="K1783" s="1300"/>
      <c r="L1783" s="144"/>
      <c r="M1783" s="1301"/>
      <c r="N1783" s="1301"/>
      <c r="O1783" s="1302"/>
      <c r="P1783" s="1302"/>
      <c r="Q1783" s="1303"/>
    </row>
    <row r="1784" spans="3:17" s="360" customFormat="1" ht="28.5" customHeight="1" x14ac:dyDescent="0.2">
      <c r="C1784" s="4742" t="s">
        <v>3713</v>
      </c>
      <c r="D1784" s="4761"/>
      <c r="E1784" s="4761"/>
      <c r="F1784" s="4761"/>
      <c r="G1784" s="4761"/>
      <c r="H1784" s="4761"/>
      <c r="I1784" s="4761"/>
      <c r="J1784" s="4761"/>
      <c r="K1784" s="4761"/>
      <c r="L1784" s="4761"/>
      <c r="M1784" s="4761"/>
      <c r="N1784" s="4761"/>
      <c r="O1784" s="4761"/>
      <c r="P1784" s="4761"/>
      <c r="Q1784" s="4709"/>
    </row>
    <row r="1785" spans="3:17" s="360" customFormat="1" ht="15" customHeight="1" x14ac:dyDescent="0.2">
      <c r="C1785" s="4708" t="s">
        <v>3714</v>
      </c>
      <c r="D1785" s="4761"/>
      <c r="E1785" s="4761"/>
      <c r="F1785" s="4761"/>
      <c r="G1785" s="4761"/>
      <c r="H1785" s="4761"/>
      <c r="I1785" s="4761"/>
      <c r="J1785" s="4761"/>
      <c r="K1785" s="4761"/>
      <c r="L1785" s="4761"/>
      <c r="M1785" s="4761"/>
      <c r="N1785" s="4761"/>
      <c r="O1785" s="4761"/>
      <c r="P1785" s="4761"/>
      <c r="Q1785" s="4709"/>
    </row>
    <row r="1786" spans="3:17" s="360" customFormat="1" ht="15" customHeight="1" x14ac:dyDescent="0.2">
      <c r="C1786" s="4708" t="s">
        <v>3715</v>
      </c>
      <c r="D1786" s="4761"/>
      <c r="E1786" s="4761"/>
      <c r="F1786" s="4761"/>
      <c r="G1786" s="4761"/>
      <c r="H1786" s="4761"/>
      <c r="I1786" s="4761"/>
      <c r="J1786" s="4761"/>
      <c r="K1786" s="4761"/>
      <c r="L1786" s="4761"/>
      <c r="M1786" s="4761"/>
      <c r="N1786" s="4761"/>
      <c r="O1786" s="4761"/>
      <c r="P1786" s="4761"/>
      <c r="Q1786" s="4709"/>
    </row>
    <row r="1787" spans="3:17" s="360" customFormat="1" ht="15" customHeight="1" x14ac:dyDescent="0.2">
      <c r="C1787" s="4708" t="s">
        <v>3716</v>
      </c>
      <c r="D1787" s="4761"/>
      <c r="E1787" s="4761"/>
      <c r="F1787" s="4761"/>
      <c r="G1787" s="4761"/>
      <c r="H1787" s="4761"/>
      <c r="I1787" s="4761"/>
      <c r="J1787" s="4761"/>
      <c r="K1787" s="4761"/>
      <c r="L1787" s="4761"/>
      <c r="M1787" s="4761"/>
      <c r="N1787" s="4761"/>
      <c r="O1787" s="4761"/>
      <c r="P1787" s="4761"/>
      <c r="Q1787" s="4709"/>
    </row>
    <row r="1788" spans="3:17" s="360" customFormat="1" ht="15" customHeight="1" x14ac:dyDescent="0.2">
      <c r="C1788" s="4781" t="s">
        <v>3717</v>
      </c>
      <c r="D1788" s="3862"/>
      <c r="E1788" s="3862"/>
      <c r="F1788" s="3862"/>
      <c r="G1788" s="3862"/>
      <c r="H1788" s="3862"/>
      <c r="I1788" s="3862"/>
      <c r="J1788" s="3862"/>
      <c r="K1788" s="3862"/>
      <c r="L1788" s="3862"/>
      <c r="M1788" s="3862"/>
      <c r="N1788" s="3862"/>
      <c r="O1788" s="3862"/>
      <c r="P1788" s="3862"/>
      <c r="Q1788" s="4767"/>
    </row>
    <row r="1789" spans="3:17" s="360" customFormat="1" ht="15" customHeight="1" x14ac:dyDescent="0.2">
      <c r="C1789" s="4781" t="s">
        <v>3718</v>
      </c>
      <c r="D1789" s="3862"/>
      <c r="E1789" s="3862"/>
      <c r="F1789" s="3862"/>
      <c r="G1789" s="3862"/>
      <c r="H1789" s="3862"/>
      <c r="I1789" s="3862"/>
      <c r="J1789" s="3862"/>
      <c r="K1789" s="3862"/>
      <c r="L1789" s="3862"/>
      <c r="M1789" s="3862"/>
      <c r="N1789" s="3862"/>
      <c r="O1789" s="3862"/>
      <c r="P1789" s="3862"/>
      <c r="Q1789" s="4767"/>
    </row>
    <row r="1790" spans="3:17" s="360" customFormat="1" ht="15" customHeight="1" x14ac:dyDescent="0.2">
      <c r="C1790" s="4781" t="s">
        <v>3719</v>
      </c>
      <c r="D1790" s="3862"/>
      <c r="E1790" s="3862"/>
      <c r="F1790" s="3862"/>
      <c r="G1790" s="3862"/>
      <c r="H1790" s="3862"/>
      <c r="I1790" s="3862"/>
      <c r="J1790" s="3862"/>
      <c r="K1790" s="3862"/>
      <c r="L1790" s="3862"/>
      <c r="M1790" s="3862"/>
      <c r="N1790" s="3862"/>
      <c r="O1790" s="3862"/>
      <c r="P1790" s="3862"/>
      <c r="Q1790" s="4767"/>
    </row>
    <row r="1791" spans="3:17" s="360" customFormat="1" ht="15" customHeight="1" x14ac:dyDescent="0.2">
      <c r="C1791" s="4781" t="s">
        <v>3720</v>
      </c>
      <c r="D1791" s="3862"/>
      <c r="E1791" s="3862"/>
      <c r="F1791" s="3862"/>
      <c r="G1791" s="3862"/>
      <c r="H1791" s="3862"/>
      <c r="I1791" s="3862"/>
      <c r="J1791" s="3862"/>
      <c r="K1791" s="3862"/>
      <c r="L1791" s="3862"/>
      <c r="M1791" s="3862"/>
      <c r="N1791" s="3862"/>
      <c r="O1791" s="3862"/>
      <c r="P1791" s="3862"/>
      <c r="Q1791" s="4767"/>
    </row>
    <row r="1792" spans="3:17" s="360" customFormat="1" ht="15" customHeight="1" thickBot="1" x14ac:dyDescent="0.25">
      <c r="C1792" s="1959" t="s">
        <v>3721</v>
      </c>
      <c r="D1792" s="851"/>
      <c r="E1792" s="851"/>
      <c r="F1792" s="851"/>
      <c r="G1792" s="851"/>
      <c r="H1792" s="851"/>
      <c r="I1792" s="851"/>
      <c r="J1792" s="851"/>
      <c r="K1792" s="851"/>
      <c r="L1792" s="851"/>
      <c r="M1792" s="851"/>
      <c r="N1792" s="851"/>
      <c r="O1792" s="851"/>
      <c r="P1792" s="851"/>
      <c r="Q1792" s="852"/>
    </row>
    <row r="1793" spans="3:16" s="360" customFormat="1" ht="15" customHeight="1" thickTop="1" x14ac:dyDescent="0.3">
      <c r="C1793" s="4704" t="str">
        <f>+C1770</f>
        <v>.</v>
      </c>
      <c r="D1793" s="4704"/>
      <c r="E1793" s="4704"/>
      <c r="F1793" s="534"/>
      <c r="G1793" s="534"/>
      <c r="H1793" s="534"/>
      <c r="I1793" s="506"/>
      <c r="J1793" s="506"/>
      <c r="K1793" s="506"/>
      <c r="L1793" s="506"/>
      <c r="M1793" s="506"/>
      <c r="N1793" s="506"/>
      <c r="O1793" s="506"/>
      <c r="P1793" s="506"/>
    </row>
    <row r="1794" spans="3:16" s="360" customFormat="1" ht="15" customHeight="1" thickBot="1" x14ac:dyDescent="0.35">
      <c r="C1794" s="534"/>
      <c r="D1794" s="534"/>
      <c r="E1794" s="534"/>
      <c r="F1794" s="534"/>
      <c r="G1794" s="534"/>
      <c r="H1794" s="534"/>
      <c r="I1794" s="506"/>
      <c r="J1794" s="506"/>
      <c r="K1794" s="506"/>
      <c r="L1794" s="506"/>
      <c r="M1794" s="506"/>
      <c r="N1794" s="506"/>
      <c r="O1794" s="506"/>
      <c r="P1794" s="506"/>
    </row>
    <row r="1795" spans="3:16" s="360" customFormat="1" ht="15" customHeight="1" x14ac:dyDescent="0.2">
      <c r="C1795" s="4729" t="s">
        <v>3695</v>
      </c>
      <c r="D1795" s="4730"/>
      <c r="E1795" s="4730"/>
      <c r="F1795" s="4730"/>
      <c r="G1795" s="4730"/>
      <c r="H1795" s="4730"/>
      <c r="I1795" s="4730"/>
      <c r="J1795" s="4730"/>
      <c r="K1795" s="4730"/>
      <c r="L1795" s="4730"/>
      <c r="M1795" s="4730"/>
      <c r="N1795" s="4731"/>
      <c r="O1795" s="506"/>
      <c r="P1795" s="506"/>
    </row>
    <row r="1796" spans="3:16" s="360" customFormat="1" ht="15" customHeight="1" x14ac:dyDescent="0.2">
      <c r="C1796" s="970"/>
      <c r="D1796" s="712"/>
      <c r="E1796" s="712"/>
      <c r="F1796" s="712"/>
      <c r="G1796" s="712"/>
      <c r="H1796" s="712"/>
      <c r="I1796" s="712"/>
      <c r="J1796" s="712"/>
      <c r="K1796" s="712"/>
      <c r="L1796" s="712"/>
      <c r="M1796" s="712"/>
      <c r="N1796" s="971"/>
      <c r="O1796" s="506"/>
      <c r="P1796" s="506"/>
    </row>
    <row r="1797" spans="3:16" s="360" customFormat="1" ht="15" customHeight="1" x14ac:dyDescent="0.2">
      <c r="C1797" s="4732" t="s">
        <v>344</v>
      </c>
      <c r="D1797" s="4733"/>
      <c r="E1797" s="4736" t="s">
        <v>2776</v>
      </c>
      <c r="F1797" s="4736"/>
      <c r="G1797" s="4736"/>
      <c r="H1797" s="4736"/>
      <c r="I1797" s="4736"/>
      <c r="J1797" s="4736"/>
      <c r="K1797" s="4736"/>
      <c r="L1797" s="4736"/>
      <c r="M1797" s="4736"/>
      <c r="N1797" s="4737"/>
      <c r="O1797" s="506"/>
      <c r="P1797" s="506"/>
    </row>
    <row r="1798" spans="3:16" s="360" customFormat="1" ht="15" customHeight="1" x14ac:dyDescent="0.2">
      <c r="C1798" s="4754" t="s">
        <v>2779</v>
      </c>
      <c r="D1798" s="3910" t="s">
        <v>2780</v>
      </c>
      <c r="E1798" s="4734" t="s">
        <v>2777</v>
      </c>
      <c r="F1798" s="4734"/>
      <c r="G1798" s="4734"/>
      <c r="H1798" s="4734" t="s">
        <v>2778</v>
      </c>
      <c r="I1798" s="4734"/>
      <c r="J1798" s="4734"/>
      <c r="K1798" s="4734" t="s">
        <v>340</v>
      </c>
      <c r="L1798" s="4734"/>
      <c r="M1798" s="4734"/>
      <c r="N1798" s="4735"/>
      <c r="O1798" s="506"/>
      <c r="P1798" s="506"/>
    </row>
    <row r="1799" spans="3:16" s="360" customFormat="1" ht="21.75" customHeight="1" x14ac:dyDescent="0.2">
      <c r="C1799" s="4754"/>
      <c r="D1799" s="3911"/>
      <c r="E1799" s="1347" t="s">
        <v>2781</v>
      </c>
      <c r="F1799" s="1347" t="s">
        <v>563</v>
      </c>
      <c r="G1799" s="1347" t="s">
        <v>1424</v>
      </c>
      <c r="H1799" s="1347" t="s">
        <v>2784</v>
      </c>
      <c r="I1799" s="1347" t="s">
        <v>2007</v>
      </c>
      <c r="J1799" s="1347" t="s">
        <v>2332</v>
      </c>
      <c r="K1799" s="1347" t="s">
        <v>2031</v>
      </c>
      <c r="L1799" s="1347" t="s">
        <v>2333</v>
      </c>
      <c r="M1799" s="1347" t="s">
        <v>2334</v>
      </c>
      <c r="N1799" s="1348" t="s">
        <v>2571</v>
      </c>
      <c r="O1799" s="506"/>
      <c r="P1799" s="506"/>
    </row>
    <row r="1800" spans="3:16" s="360" customFormat="1" ht="31.5" customHeight="1" x14ac:dyDescent="0.2">
      <c r="C1800" s="1666" t="s">
        <v>3696</v>
      </c>
      <c r="D1800" s="1353">
        <v>39</v>
      </c>
      <c r="E1800" s="1351" t="s">
        <v>308</v>
      </c>
      <c r="F1800" s="1352" t="s">
        <v>1545</v>
      </c>
      <c r="G1800" s="1352" t="s">
        <v>1545</v>
      </c>
      <c r="H1800" s="1352">
        <v>39</v>
      </c>
      <c r="I1800" s="46">
        <v>3000</v>
      </c>
      <c r="J1800" s="1353">
        <v>0.02</v>
      </c>
      <c r="K1800" s="1354" t="s">
        <v>308</v>
      </c>
      <c r="L1800" s="1355">
        <v>50</v>
      </c>
      <c r="M1800" s="1356">
        <v>0.06</v>
      </c>
      <c r="N1800" s="1357">
        <v>0.1</v>
      </c>
      <c r="O1800" s="506"/>
      <c r="P1800" s="506"/>
    </row>
    <row r="1801" spans="3:16" s="360" customFormat="1" ht="31.5" customHeight="1" x14ac:dyDescent="0.2">
      <c r="C1801" s="1666" t="s">
        <v>3697</v>
      </c>
      <c r="D1801" s="1353">
        <v>49</v>
      </c>
      <c r="E1801" s="1351" t="s">
        <v>308</v>
      </c>
      <c r="F1801" s="1352" t="s">
        <v>1545</v>
      </c>
      <c r="G1801" s="1352" t="s">
        <v>1545</v>
      </c>
      <c r="H1801" s="1352">
        <v>49</v>
      </c>
      <c r="I1801" s="46">
        <v>5000</v>
      </c>
      <c r="J1801" s="1353">
        <v>0.02</v>
      </c>
      <c r="K1801" s="1354" t="s">
        <v>308</v>
      </c>
      <c r="L1801" s="1355">
        <v>50</v>
      </c>
      <c r="M1801" s="1356">
        <v>0.06</v>
      </c>
      <c r="N1801" s="1357">
        <v>0.1</v>
      </c>
      <c r="O1801" s="506"/>
      <c r="P1801" s="506"/>
    </row>
    <row r="1802" spans="3:16" s="360" customFormat="1" ht="15" customHeight="1" x14ac:dyDescent="0.2">
      <c r="C1802" s="1358"/>
      <c r="D1802" s="900"/>
      <c r="E1802" s="1300"/>
      <c r="F1802" s="1300"/>
      <c r="G1802" s="1300"/>
      <c r="H1802" s="1300"/>
      <c r="I1802" s="144"/>
      <c r="J1802" s="1301"/>
      <c r="K1802" s="1302"/>
      <c r="L1802" s="1302"/>
      <c r="M1802" s="1301"/>
      <c r="N1802" s="971"/>
      <c r="O1802" s="506"/>
      <c r="P1802" s="506"/>
    </row>
    <row r="1803" spans="3:16" s="360" customFormat="1" ht="15" customHeight="1" x14ac:dyDescent="0.2">
      <c r="C1803" s="1358" t="s">
        <v>1485</v>
      </c>
      <c r="D1803" s="900"/>
      <c r="E1803" s="1300"/>
      <c r="F1803" s="1300"/>
      <c r="G1803" s="1300"/>
      <c r="H1803" s="1300"/>
      <c r="I1803" s="144"/>
      <c r="J1803" s="1301"/>
      <c r="K1803" s="1302"/>
      <c r="L1803" s="1302"/>
      <c r="M1803" s="1301"/>
      <c r="N1803" s="971"/>
      <c r="O1803" s="506"/>
      <c r="P1803" s="506"/>
    </row>
    <row r="1804" spans="3:16" s="360" customFormat="1" ht="15" customHeight="1" x14ac:dyDescent="0.2">
      <c r="C1804" s="4751" t="s">
        <v>2789</v>
      </c>
      <c r="D1804" s="4752"/>
      <c r="E1804" s="4752"/>
      <c r="F1804" s="4752"/>
      <c r="G1804" s="4752"/>
      <c r="H1804" s="4752"/>
      <c r="I1804" s="4752"/>
      <c r="J1804" s="4752"/>
      <c r="K1804" s="4752"/>
      <c r="L1804" s="4752"/>
      <c r="M1804" s="4752"/>
      <c r="N1804" s="1359"/>
      <c r="O1804" s="506"/>
      <c r="P1804" s="506"/>
    </row>
    <row r="1805" spans="3:16" s="360" customFormat="1" ht="15" customHeight="1" x14ac:dyDescent="0.2">
      <c r="C1805" s="4750" t="s">
        <v>614</v>
      </c>
      <c r="D1805" s="3965"/>
      <c r="E1805" s="3965"/>
      <c r="F1805" s="3965"/>
      <c r="G1805" s="3965"/>
      <c r="H1805" s="3965"/>
      <c r="I1805" s="3965"/>
      <c r="J1805" s="3965"/>
      <c r="K1805" s="3965"/>
      <c r="L1805" s="3965"/>
      <c r="M1805" s="3965"/>
      <c r="N1805" s="971"/>
      <c r="O1805" s="506"/>
      <c r="P1805" s="506"/>
    </row>
    <row r="1806" spans="3:16" s="360" customFormat="1" ht="15" customHeight="1" x14ac:dyDescent="0.2">
      <c r="C1806" s="4750" t="s">
        <v>615</v>
      </c>
      <c r="D1806" s="3965"/>
      <c r="E1806" s="3965"/>
      <c r="F1806" s="3965"/>
      <c r="G1806" s="3965"/>
      <c r="H1806" s="3965"/>
      <c r="I1806" s="3965"/>
      <c r="J1806" s="3965"/>
      <c r="K1806" s="3965"/>
      <c r="L1806" s="3965"/>
      <c r="M1806" s="3965"/>
      <c r="N1806" s="971"/>
      <c r="O1806" s="506"/>
      <c r="P1806" s="506"/>
    </row>
    <row r="1807" spans="3:16" s="360" customFormat="1" ht="15" customHeight="1" x14ac:dyDescent="0.2">
      <c r="C1807" s="4750" t="s">
        <v>616</v>
      </c>
      <c r="D1807" s="3965"/>
      <c r="E1807" s="3965"/>
      <c r="F1807" s="3965"/>
      <c r="G1807" s="3965"/>
      <c r="H1807" s="3965"/>
      <c r="I1807" s="3965"/>
      <c r="J1807" s="3965"/>
      <c r="K1807" s="3965"/>
      <c r="L1807" s="3965"/>
      <c r="M1807" s="3965"/>
      <c r="N1807" s="971"/>
      <c r="O1807" s="506"/>
      <c r="P1807" s="506"/>
    </row>
    <row r="1808" spans="3:16" s="360" customFormat="1" ht="15" customHeight="1" thickBot="1" x14ac:dyDescent="0.25">
      <c r="C1808" s="4784" t="s">
        <v>3698</v>
      </c>
      <c r="D1808" s="4785"/>
      <c r="E1808" s="4785"/>
      <c r="F1808" s="4785"/>
      <c r="G1808" s="4785"/>
      <c r="H1808" s="4785"/>
      <c r="I1808" s="4785"/>
      <c r="J1808" s="4785"/>
      <c r="K1808" s="4785"/>
      <c r="L1808" s="4785"/>
      <c r="M1808" s="4785"/>
      <c r="N1808" s="967"/>
      <c r="O1808" s="506"/>
      <c r="P1808" s="506"/>
    </row>
    <row r="1809" spans="3:16" s="360" customFormat="1" ht="15" customHeight="1" x14ac:dyDescent="0.3">
      <c r="C1809" s="4718" t="str">
        <f>+C1793</f>
        <v>.</v>
      </c>
      <c r="D1809" s="4718"/>
      <c r="E1809" s="4718"/>
      <c r="F1809" s="534"/>
      <c r="G1809" s="534"/>
      <c r="H1809" s="534"/>
      <c r="I1809" s="506"/>
      <c r="J1809" s="506"/>
      <c r="K1809" s="506"/>
      <c r="L1809" s="506"/>
      <c r="M1809" s="506"/>
      <c r="N1809" s="506"/>
      <c r="O1809" s="506"/>
      <c r="P1809" s="506"/>
    </row>
    <row r="1810" spans="3:16" s="360" customFormat="1" ht="15" customHeight="1" thickBot="1" x14ac:dyDescent="0.35">
      <c r="C1810" s="534"/>
      <c r="D1810" s="534"/>
      <c r="E1810" s="534"/>
      <c r="F1810" s="534"/>
      <c r="G1810" s="534"/>
      <c r="H1810" s="534"/>
      <c r="I1810" s="506"/>
      <c r="J1810" s="506"/>
      <c r="K1810" s="506"/>
      <c r="L1810" s="506"/>
      <c r="M1810" s="506"/>
      <c r="N1810" s="506"/>
      <c r="O1810" s="506"/>
      <c r="P1810" s="506"/>
    </row>
    <row r="1811" spans="3:16" s="360" customFormat="1" ht="15" customHeight="1" thickTop="1" x14ac:dyDescent="0.2">
      <c r="C1811" s="4768" t="s">
        <v>2331</v>
      </c>
      <c r="D1811" s="4720"/>
      <c r="E1811" s="4720"/>
      <c r="F1811" s="4720"/>
      <c r="G1811" s="4720"/>
      <c r="H1811" s="4720"/>
      <c r="I1811" s="4720"/>
      <c r="J1811" s="4720"/>
      <c r="K1811" s="4720"/>
      <c r="L1811" s="4720"/>
      <c r="M1811" s="4721"/>
      <c r="N1811" s="506"/>
      <c r="O1811" s="506"/>
      <c r="P1811" s="506"/>
    </row>
    <row r="1812" spans="3:16" s="360" customFormat="1" ht="15" customHeight="1" thickBot="1" x14ac:dyDescent="0.25">
      <c r="C1812" s="831"/>
      <c r="D1812" s="712"/>
      <c r="E1812" s="712"/>
      <c r="F1812" s="712"/>
      <c r="G1812" s="712"/>
      <c r="H1812" s="712"/>
      <c r="I1812" s="712"/>
      <c r="J1812" s="712"/>
      <c r="K1812" s="712"/>
      <c r="L1812" s="712"/>
      <c r="M1812" s="832"/>
      <c r="N1812" s="506"/>
      <c r="O1812" s="506"/>
      <c r="P1812" s="506"/>
    </row>
    <row r="1813" spans="3:16" s="360" customFormat="1" ht="15" customHeight="1" thickBot="1" x14ac:dyDescent="0.25">
      <c r="C1813" s="4680" t="s">
        <v>344</v>
      </c>
      <c r="D1813" s="4681"/>
      <c r="E1813" s="4682" t="s">
        <v>2776</v>
      </c>
      <c r="F1813" s="4683"/>
      <c r="G1813" s="4683"/>
      <c r="H1813" s="4683"/>
      <c r="I1813" s="4683"/>
      <c r="J1813" s="4683"/>
      <c r="K1813" s="4683"/>
      <c r="L1813" s="4683"/>
      <c r="M1813" s="4684"/>
      <c r="N1813" s="506"/>
      <c r="O1813" s="506"/>
      <c r="P1813" s="506"/>
    </row>
    <row r="1814" spans="3:16" s="360" customFormat="1" ht="15" customHeight="1" thickBot="1" x14ac:dyDescent="0.25">
      <c r="C1814" s="4821" t="s">
        <v>2779</v>
      </c>
      <c r="D1814" s="4851" t="s">
        <v>2780</v>
      </c>
      <c r="E1814" s="4726" t="s">
        <v>2777</v>
      </c>
      <c r="F1814" s="4727"/>
      <c r="G1814" s="4728"/>
      <c r="H1814" s="4726" t="s">
        <v>2778</v>
      </c>
      <c r="I1814" s="4727"/>
      <c r="J1814" s="4728"/>
      <c r="K1814" s="931"/>
      <c r="L1814" s="931"/>
      <c r="M1814" s="1296"/>
      <c r="N1814" s="506"/>
      <c r="O1814" s="506"/>
      <c r="P1814" s="506"/>
    </row>
    <row r="1815" spans="3:16" s="360" customFormat="1" ht="15" customHeight="1" thickBot="1" x14ac:dyDescent="0.25">
      <c r="C1815" s="4822"/>
      <c r="D1815" s="4698"/>
      <c r="E1815" s="833" t="s">
        <v>2781</v>
      </c>
      <c r="F1815" s="855" t="s">
        <v>563</v>
      </c>
      <c r="G1815" s="828" t="s">
        <v>1424</v>
      </c>
      <c r="H1815" s="1236" t="s">
        <v>2784</v>
      </c>
      <c r="I1815" s="1023" t="s">
        <v>2007</v>
      </c>
      <c r="J1815" s="1023" t="s">
        <v>2332</v>
      </c>
      <c r="K1815" s="833" t="s">
        <v>2004</v>
      </c>
      <c r="L1815" s="1297" t="s">
        <v>2333</v>
      </c>
      <c r="M1815" s="1298" t="s">
        <v>2334</v>
      </c>
      <c r="N1815" s="506"/>
      <c r="O1815" s="506"/>
      <c r="P1815" s="506"/>
    </row>
    <row r="1816" spans="3:16" s="360" customFormat="1" ht="15" customHeight="1" x14ac:dyDescent="0.2">
      <c r="C1816" s="1027" t="s">
        <v>2335</v>
      </c>
      <c r="D1816" s="836">
        <v>14</v>
      </c>
      <c r="E1816" s="836" t="s">
        <v>1545</v>
      </c>
      <c r="F1816" s="836" t="s">
        <v>1545</v>
      </c>
      <c r="G1816" s="836" t="s">
        <v>1545</v>
      </c>
      <c r="H1816" s="836">
        <v>14</v>
      </c>
      <c r="I1816" s="19">
        <v>600</v>
      </c>
      <c r="J1816" s="839">
        <v>0.02</v>
      </c>
      <c r="K1816" s="839">
        <v>0</v>
      </c>
      <c r="L1816" s="1299">
        <v>50</v>
      </c>
      <c r="M1816" s="1243">
        <v>0.06</v>
      </c>
      <c r="N1816" s="506"/>
      <c r="O1816" s="506"/>
      <c r="P1816" s="506"/>
    </row>
    <row r="1817" spans="3:16" s="360" customFormat="1" ht="15" customHeight="1" x14ac:dyDescent="0.2">
      <c r="C1817" s="1027" t="s">
        <v>2336</v>
      </c>
      <c r="D1817" s="836">
        <v>19</v>
      </c>
      <c r="E1817" s="836" t="s">
        <v>1545</v>
      </c>
      <c r="F1817" s="836" t="s">
        <v>1545</v>
      </c>
      <c r="G1817" s="836" t="s">
        <v>1545</v>
      </c>
      <c r="H1817" s="836">
        <v>19</v>
      </c>
      <c r="I1817" s="19">
        <v>1000</v>
      </c>
      <c r="J1817" s="839">
        <v>0.02</v>
      </c>
      <c r="K1817" s="839">
        <v>0</v>
      </c>
      <c r="L1817" s="1299">
        <v>50</v>
      </c>
      <c r="M1817" s="1243">
        <v>0.06</v>
      </c>
      <c r="N1817" s="506"/>
      <c r="O1817" s="506"/>
      <c r="P1817" s="506"/>
    </row>
    <row r="1818" spans="3:16" s="360" customFormat="1" ht="15" customHeight="1" x14ac:dyDescent="0.2">
      <c r="C1818" s="1027" t="s">
        <v>2337</v>
      </c>
      <c r="D1818" s="836">
        <v>29</v>
      </c>
      <c r="E1818" s="836" t="s">
        <v>1545</v>
      </c>
      <c r="F1818" s="836" t="s">
        <v>1545</v>
      </c>
      <c r="G1818" s="836" t="s">
        <v>1545</v>
      </c>
      <c r="H1818" s="836">
        <v>29</v>
      </c>
      <c r="I1818" s="19">
        <v>2000</v>
      </c>
      <c r="J1818" s="839">
        <v>0.02</v>
      </c>
      <c r="K1818" s="839">
        <v>0</v>
      </c>
      <c r="L1818" s="1299">
        <v>50</v>
      </c>
      <c r="M1818" s="1243">
        <v>0.06</v>
      </c>
      <c r="N1818" s="506"/>
      <c r="O1818" s="506"/>
      <c r="P1818" s="506"/>
    </row>
    <row r="1819" spans="3:16" s="360" customFormat="1" ht="15" customHeight="1" x14ac:dyDescent="0.2">
      <c r="C1819" s="1234" t="s">
        <v>1485</v>
      </c>
      <c r="D1819" s="1300"/>
      <c r="E1819" s="1300"/>
      <c r="F1819" s="1300"/>
      <c r="G1819" s="1300"/>
      <c r="H1819" s="1300"/>
      <c r="I1819" s="144"/>
      <c r="J1819" s="1301"/>
      <c r="K1819" s="1301"/>
      <c r="L1819" s="1302"/>
      <c r="M1819" s="1303"/>
      <c r="N1819" s="506"/>
      <c r="O1819" s="506"/>
      <c r="P1819" s="506"/>
    </row>
    <row r="1820" spans="3:16" s="360" customFormat="1" ht="15" customHeight="1" x14ac:dyDescent="0.2">
      <c r="C1820" s="831" t="s">
        <v>2789</v>
      </c>
      <c r="D1820" s="712"/>
      <c r="E1820" s="848"/>
      <c r="F1820" s="848"/>
      <c r="G1820" s="848"/>
      <c r="H1820" s="848"/>
      <c r="I1820" s="848"/>
      <c r="J1820" s="848"/>
      <c r="K1820" s="848"/>
      <c r="L1820" s="848"/>
      <c r="M1820" s="1026"/>
      <c r="N1820" s="506"/>
      <c r="O1820" s="506"/>
      <c r="P1820" s="506"/>
    </row>
    <row r="1821" spans="3:16" s="360" customFormat="1" ht="15" customHeight="1" x14ac:dyDescent="0.2">
      <c r="C1821" s="4742" t="s">
        <v>2790</v>
      </c>
      <c r="D1821" s="4761"/>
      <c r="E1821" s="4761"/>
      <c r="F1821" s="4761"/>
      <c r="G1821" s="4761"/>
      <c r="H1821" s="4761"/>
      <c r="I1821" s="4761"/>
      <c r="J1821" s="4761"/>
      <c r="K1821" s="4761"/>
      <c r="L1821" s="4761"/>
      <c r="M1821" s="4709"/>
      <c r="N1821" s="506"/>
      <c r="O1821" s="506"/>
      <c r="P1821" s="506"/>
    </row>
    <row r="1822" spans="3:16" s="360" customFormat="1" ht="15" customHeight="1" x14ac:dyDescent="0.2">
      <c r="C1822" s="4782" t="s">
        <v>2338</v>
      </c>
      <c r="D1822" s="3965"/>
      <c r="E1822" s="3965"/>
      <c r="F1822" s="3965"/>
      <c r="G1822" s="3965"/>
      <c r="H1822" s="901"/>
      <c r="I1822" s="901"/>
      <c r="J1822" s="901"/>
      <c r="K1822" s="901"/>
      <c r="L1822" s="901"/>
      <c r="M1822" s="849"/>
      <c r="N1822" s="506"/>
      <c r="O1822" s="506"/>
      <c r="P1822" s="506"/>
    </row>
    <row r="1823" spans="3:16" s="360" customFormat="1" ht="15" customHeight="1" x14ac:dyDescent="0.2">
      <c r="C1823" s="4782" t="s">
        <v>2339</v>
      </c>
      <c r="D1823" s="3965"/>
      <c r="E1823" s="3965"/>
      <c r="F1823" s="3965"/>
      <c r="G1823" s="3965"/>
      <c r="H1823" s="3965"/>
      <c r="I1823" s="3965"/>
      <c r="J1823" s="3965"/>
      <c r="K1823" s="3965"/>
      <c r="L1823" s="3965"/>
      <c r="M1823" s="4783"/>
      <c r="N1823" s="506"/>
      <c r="O1823" s="506"/>
      <c r="P1823" s="506"/>
    </row>
    <row r="1824" spans="3:16" s="360" customFormat="1" ht="15" customHeight="1" thickBot="1" x14ac:dyDescent="0.25">
      <c r="C1824" s="850" t="s">
        <v>3694</v>
      </c>
      <c r="D1824" s="851"/>
      <c r="E1824" s="851"/>
      <c r="F1824" s="851"/>
      <c r="G1824" s="851"/>
      <c r="H1824" s="851"/>
      <c r="I1824" s="851"/>
      <c r="J1824" s="851"/>
      <c r="K1824" s="851"/>
      <c r="L1824" s="851"/>
      <c r="M1824" s="852"/>
      <c r="N1824" s="506"/>
      <c r="O1824" s="506"/>
      <c r="P1824" s="506"/>
    </row>
    <row r="1825" spans="3:16" s="360" customFormat="1" ht="15" customHeight="1" thickTop="1" x14ac:dyDescent="0.3">
      <c r="C1825" s="4704" t="str">
        <f>+C1809</f>
        <v>.</v>
      </c>
      <c r="D1825" s="4704"/>
      <c r="E1825" s="4704"/>
      <c r="F1825" s="534"/>
      <c r="G1825" s="534"/>
      <c r="H1825" s="534"/>
      <c r="I1825" s="506"/>
      <c r="J1825" s="506"/>
      <c r="K1825" s="506"/>
      <c r="L1825" s="506"/>
      <c r="M1825" s="506"/>
      <c r="N1825" s="506"/>
      <c r="O1825" s="506"/>
      <c r="P1825" s="506"/>
    </row>
    <row r="1826" spans="3:16" s="360" customFormat="1" ht="15" customHeight="1" thickBot="1" x14ac:dyDescent="0.35">
      <c r="F1826" s="534"/>
      <c r="G1826" s="534"/>
      <c r="H1826" s="534"/>
      <c r="I1826" s="506"/>
      <c r="J1826" s="506"/>
      <c r="K1826" s="506"/>
      <c r="L1826" s="506"/>
      <c r="M1826" s="506"/>
      <c r="N1826" s="506"/>
      <c r="O1826" s="506"/>
      <c r="P1826" s="506"/>
    </row>
    <row r="1827" spans="3:16" s="360" customFormat="1" ht="15" customHeight="1" thickTop="1" thickBot="1" x14ac:dyDescent="0.35">
      <c r="C1827" s="4719" t="s">
        <v>3676</v>
      </c>
      <c r="D1827" s="4720"/>
      <c r="E1827" s="4720"/>
      <c r="F1827" s="4721"/>
      <c r="G1827" s="534"/>
      <c r="H1827" s="534"/>
      <c r="I1827" s="506"/>
      <c r="J1827" s="506"/>
      <c r="K1827" s="506"/>
      <c r="L1827" s="506"/>
      <c r="M1827" s="506"/>
      <c r="N1827" s="506"/>
      <c r="O1827" s="506"/>
      <c r="P1827" s="506"/>
    </row>
    <row r="1828" spans="3:16" s="360" customFormat="1" ht="15" customHeight="1" thickBot="1" x14ac:dyDescent="0.35">
      <c r="C1828" s="4722" t="s">
        <v>3677</v>
      </c>
      <c r="D1828" s="4723" t="s">
        <v>3108</v>
      </c>
      <c r="E1828" s="4724"/>
      <c r="F1828" s="4725"/>
      <c r="G1828" s="534"/>
      <c r="H1828" s="534"/>
      <c r="I1828" s="506"/>
      <c r="J1828" s="506"/>
      <c r="K1828" s="506"/>
      <c r="L1828" s="506"/>
      <c r="M1828" s="506"/>
      <c r="N1828" s="506"/>
      <c r="O1828" s="506"/>
      <c r="P1828" s="506"/>
    </row>
    <row r="1829" spans="3:16" s="360" customFormat="1" ht="15" customHeight="1" x14ac:dyDescent="0.3">
      <c r="C1829" s="4686"/>
      <c r="D1829" s="833" t="s">
        <v>3678</v>
      </c>
      <c r="E1829" s="833" t="s">
        <v>3679</v>
      </c>
      <c r="F1829" s="1235" t="s">
        <v>3680</v>
      </c>
      <c r="G1829" s="534"/>
      <c r="H1829" s="534"/>
      <c r="I1829" s="506"/>
      <c r="J1829" s="506"/>
      <c r="K1829" s="506"/>
      <c r="L1829" s="506"/>
      <c r="M1829" s="506"/>
      <c r="N1829" s="506"/>
      <c r="O1829" s="506"/>
      <c r="P1829" s="506"/>
    </row>
    <row r="1830" spans="3:16" s="360" customFormat="1" ht="15" customHeight="1" x14ac:dyDescent="0.3">
      <c r="C1830" s="982" t="s">
        <v>3681</v>
      </c>
      <c r="D1830" s="836">
        <v>2.68</v>
      </c>
      <c r="E1830" s="19">
        <v>100</v>
      </c>
      <c r="F1830" s="1894">
        <v>0.1</v>
      </c>
      <c r="G1830" s="534"/>
      <c r="H1830" s="534"/>
      <c r="I1830" s="506"/>
      <c r="J1830" s="506"/>
      <c r="K1830" s="506"/>
      <c r="L1830" s="506"/>
      <c r="M1830" s="506"/>
      <c r="N1830" s="506"/>
      <c r="O1830" s="506"/>
      <c r="P1830" s="506"/>
    </row>
    <row r="1831" spans="3:16" s="360" customFormat="1" ht="15" customHeight="1" x14ac:dyDescent="0.3">
      <c r="C1831" s="982" t="s">
        <v>3682</v>
      </c>
      <c r="D1831" s="836">
        <v>16.07</v>
      </c>
      <c r="E1831" s="19">
        <v>700</v>
      </c>
      <c r="F1831" s="1894">
        <v>0.1</v>
      </c>
      <c r="G1831" s="534"/>
      <c r="H1831" s="534"/>
      <c r="I1831" s="506"/>
      <c r="J1831" s="506"/>
      <c r="K1831" s="506"/>
      <c r="L1831" s="506"/>
      <c r="M1831" s="506"/>
      <c r="N1831" s="506"/>
      <c r="O1831" s="506"/>
      <c r="P1831" s="506"/>
    </row>
    <row r="1832" spans="3:16" s="360" customFormat="1" ht="15" customHeight="1" x14ac:dyDescent="0.3">
      <c r="C1832" s="982" t="s">
        <v>3683</v>
      </c>
      <c r="D1832" s="836">
        <v>30.36</v>
      </c>
      <c r="E1832" s="19">
        <v>1500</v>
      </c>
      <c r="F1832" s="1894">
        <v>0.1</v>
      </c>
      <c r="G1832" s="534"/>
      <c r="H1832" s="534"/>
      <c r="I1832" s="506"/>
      <c r="J1832" s="506"/>
      <c r="K1832" s="506"/>
      <c r="L1832" s="506"/>
      <c r="M1832" s="506"/>
      <c r="N1832" s="506"/>
      <c r="O1832" s="506"/>
      <c r="P1832" s="506"/>
    </row>
    <row r="1833" spans="3:16" s="360" customFormat="1" ht="15" customHeight="1" x14ac:dyDescent="0.3">
      <c r="C1833" s="982" t="s">
        <v>3684</v>
      </c>
      <c r="D1833" s="836">
        <v>53.57</v>
      </c>
      <c r="E1833" s="19">
        <v>4000</v>
      </c>
      <c r="F1833" s="1894">
        <v>0.1</v>
      </c>
      <c r="G1833" s="534"/>
      <c r="H1833" s="534"/>
      <c r="I1833" s="506"/>
      <c r="J1833" s="506"/>
      <c r="K1833" s="506"/>
      <c r="L1833" s="506"/>
      <c r="M1833" s="506"/>
      <c r="N1833" s="506"/>
      <c r="O1833" s="506"/>
      <c r="P1833" s="506"/>
    </row>
    <row r="1834" spans="3:16" s="360" customFormat="1" ht="15" customHeight="1" x14ac:dyDescent="0.3">
      <c r="C1834" s="1323" t="s">
        <v>1485</v>
      </c>
      <c r="D1834" s="1300"/>
      <c r="E1834" s="144"/>
      <c r="F1834" s="1895"/>
      <c r="G1834" s="534"/>
      <c r="H1834" s="534"/>
      <c r="I1834" s="506"/>
      <c r="J1834" s="506"/>
      <c r="K1834" s="506"/>
      <c r="L1834" s="506"/>
      <c r="M1834" s="506"/>
      <c r="N1834" s="506"/>
      <c r="O1834" s="506"/>
      <c r="P1834" s="506"/>
    </row>
    <row r="1835" spans="3:16" s="360" customFormat="1" ht="15" customHeight="1" x14ac:dyDescent="0.3">
      <c r="C1835" s="4708" t="s">
        <v>3685</v>
      </c>
      <c r="D1835" s="4761"/>
      <c r="E1835" s="4761"/>
      <c r="F1835" s="4709"/>
      <c r="G1835" s="534"/>
      <c r="H1835" s="534"/>
      <c r="I1835" s="506"/>
      <c r="J1835" s="506"/>
      <c r="K1835" s="506"/>
      <c r="L1835" s="506"/>
      <c r="M1835" s="506"/>
      <c r="N1835" s="506"/>
      <c r="O1835" s="506"/>
      <c r="P1835" s="506"/>
    </row>
    <row r="1836" spans="3:16" s="360" customFormat="1" ht="15" customHeight="1" x14ac:dyDescent="0.3">
      <c r="C1836" s="4708" t="s">
        <v>3686</v>
      </c>
      <c r="D1836" s="4761"/>
      <c r="E1836" s="4761"/>
      <c r="F1836" s="4709"/>
      <c r="G1836" s="534"/>
      <c r="H1836" s="534"/>
      <c r="I1836" s="506"/>
      <c r="J1836" s="506"/>
      <c r="K1836" s="506"/>
      <c r="L1836" s="506"/>
      <c r="M1836" s="506"/>
      <c r="N1836" s="506"/>
      <c r="O1836" s="506"/>
      <c r="P1836" s="506"/>
    </row>
    <row r="1837" spans="3:16" s="360" customFormat="1" ht="15" customHeight="1" x14ac:dyDescent="0.3">
      <c r="C1837" s="981" t="s">
        <v>3687</v>
      </c>
      <c r="D1837" s="712"/>
      <c r="E1837" s="712"/>
      <c r="F1837" s="832"/>
      <c r="G1837" s="534"/>
      <c r="H1837" s="534"/>
      <c r="I1837" s="506"/>
      <c r="J1837" s="506"/>
      <c r="K1837" s="506"/>
      <c r="L1837" s="506"/>
      <c r="M1837" s="506"/>
      <c r="N1837" s="506"/>
      <c r="O1837" s="506"/>
      <c r="P1837" s="506"/>
    </row>
    <row r="1838" spans="3:16" s="360" customFormat="1" ht="15" customHeight="1" thickBot="1" x14ac:dyDescent="0.35">
      <c r="C1838" s="1616" t="s">
        <v>3572</v>
      </c>
      <c r="D1838" s="851"/>
      <c r="E1838" s="851"/>
      <c r="F1838" s="852"/>
      <c r="G1838" s="534"/>
      <c r="H1838" s="534"/>
      <c r="I1838" s="506"/>
      <c r="J1838" s="506"/>
      <c r="K1838" s="506"/>
      <c r="L1838" s="506"/>
      <c r="M1838" s="506"/>
      <c r="N1838" s="506"/>
      <c r="O1838" s="506"/>
      <c r="P1838" s="506"/>
    </row>
    <row r="1839" spans="3:16" s="360" customFormat="1" ht="15" customHeight="1" thickTop="1" x14ac:dyDescent="0.3">
      <c r="C1839" s="4704" t="str">
        <f>+C1825</f>
        <v>.</v>
      </c>
      <c r="D1839" s="4704"/>
      <c r="E1839" s="4704"/>
      <c r="F1839" s="534"/>
      <c r="G1839" s="534"/>
      <c r="H1839" s="534"/>
      <c r="I1839" s="506"/>
      <c r="J1839" s="506"/>
      <c r="K1839" s="506"/>
      <c r="L1839" s="506"/>
      <c r="M1839" s="506"/>
      <c r="N1839" s="506"/>
      <c r="O1839" s="506"/>
      <c r="P1839" s="506"/>
    </row>
    <row r="1840" spans="3:16" s="360" customFormat="1" ht="15" customHeight="1" thickBot="1" x14ac:dyDescent="0.25">
      <c r="C1840" s="1941"/>
      <c r="D1840" s="1941"/>
      <c r="E1840"/>
      <c r="F1840"/>
      <c r="G1840"/>
      <c r="H1840"/>
      <c r="I1840"/>
      <c r="J1840"/>
      <c r="K1840"/>
      <c r="L1840"/>
      <c r="M1840"/>
      <c r="N1840"/>
      <c r="O1840"/>
      <c r="P1840" s="506"/>
    </row>
    <row r="1841" spans="3:16" s="360" customFormat="1" ht="15" customHeight="1" x14ac:dyDescent="0.2">
      <c r="C1841" s="4729" t="s">
        <v>3545</v>
      </c>
      <c r="D1841" s="4730"/>
      <c r="E1841" s="4730"/>
      <c r="F1841" s="4730"/>
      <c r="G1841" s="4730"/>
      <c r="H1841" s="4730"/>
      <c r="I1841" s="4730"/>
      <c r="J1841" s="4730"/>
      <c r="K1841" s="4730"/>
      <c r="L1841" s="4730"/>
      <c r="M1841" s="4730"/>
      <c r="N1841" s="4731"/>
      <c r="O1841"/>
      <c r="P1841" s="506"/>
    </row>
    <row r="1842" spans="3:16" s="360" customFormat="1" ht="15" customHeight="1" x14ac:dyDescent="0.2">
      <c r="C1842" s="970"/>
      <c r="D1842" s="712"/>
      <c r="E1842" s="712"/>
      <c r="F1842" s="712"/>
      <c r="G1842" s="712"/>
      <c r="H1842" s="712"/>
      <c r="I1842" s="712"/>
      <c r="J1842" s="712"/>
      <c r="K1842" s="712"/>
      <c r="L1842" s="712"/>
      <c r="M1842" s="712"/>
      <c r="N1842" s="971"/>
      <c r="O1842"/>
      <c r="P1842" s="506"/>
    </row>
    <row r="1843" spans="3:16" s="360" customFormat="1" ht="15" customHeight="1" x14ac:dyDescent="0.2">
      <c r="C1843" s="4732" t="s">
        <v>344</v>
      </c>
      <c r="D1843" s="4733"/>
      <c r="E1843" s="4736" t="s">
        <v>2776</v>
      </c>
      <c r="F1843" s="4736"/>
      <c r="G1843" s="4736"/>
      <c r="H1843" s="4736"/>
      <c r="I1843" s="4736"/>
      <c r="J1843" s="4736"/>
      <c r="K1843" s="4736"/>
      <c r="L1843" s="4736"/>
      <c r="M1843" s="4736"/>
      <c r="N1843" s="4737"/>
      <c r="O1843"/>
      <c r="P1843" s="506"/>
    </row>
    <row r="1844" spans="3:16" s="360" customFormat="1" ht="15" customHeight="1" x14ac:dyDescent="0.2">
      <c r="C1844" s="4754" t="s">
        <v>2779</v>
      </c>
      <c r="D1844" s="3910" t="s">
        <v>2780</v>
      </c>
      <c r="E1844" s="4734" t="s">
        <v>2777</v>
      </c>
      <c r="F1844" s="4734"/>
      <c r="G1844" s="4734"/>
      <c r="H1844" s="4734" t="s">
        <v>2778</v>
      </c>
      <c r="I1844" s="4734"/>
      <c r="J1844" s="4734"/>
      <c r="K1844" s="4734" t="s">
        <v>340</v>
      </c>
      <c r="L1844" s="4734"/>
      <c r="M1844" s="4734"/>
      <c r="N1844" s="4735"/>
      <c r="O1844"/>
      <c r="P1844" s="506"/>
    </row>
    <row r="1845" spans="3:16" s="360" customFormat="1" ht="30" customHeight="1" x14ac:dyDescent="0.2">
      <c r="C1845" s="4754"/>
      <c r="D1845" s="3911"/>
      <c r="E1845" s="1347" t="s">
        <v>2781</v>
      </c>
      <c r="F1845" s="1347" t="s">
        <v>563</v>
      </c>
      <c r="G1845" s="1347" t="s">
        <v>1424</v>
      </c>
      <c r="H1845" s="1347" t="s">
        <v>2784</v>
      </c>
      <c r="I1845" s="1347" t="s">
        <v>2007</v>
      </c>
      <c r="J1845" s="1347" t="s">
        <v>2332</v>
      </c>
      <c r="K1845" s="1347" t="s">
        <v>2004</v>
      </c>
      <c r="L1845" s="1347" t="s">
        <v>2333</v>
      </c>
      <c r="M1845" s="1347" t="s">
        <v>2334</v>
      </c>
      <c r="N1845" s="1348" t="s">
        <v>2571</v>
      </c>
      <c r="O1845"/>
      <c r="P1845" s="506"/>
    </row>
    <row r="1846" spans="3:16" s="360" customFormat="1" ht="32.25" customHeight="1" x14ac:dyDescent="0.2">
      <c r="C1846" s="1666" t="s">
        <v>3668</v>
      </c>
      <c r="D1846" s="1350">
        <v>50</v>
      </c>
      <c r="E1846" s="1352" t="s">
        <v>1545</v>
      </c>
      <c r="F1846" s="1352" t="s">
        <v>1545</v>
      </c>
      <c r="G1846" s="1352" t="s">
        <v>1545</v>
      </c>
      <c r="H1846" s="1352">
        <v>50</v>
      </c>
      <c r="I1846" s="46">
        <v>3500</v>
      </c>
      <c r="J1846" s="1353">
        <v>0.1</v>
      </c>
      <c r="K1846" s="1352">
        <v>0</v>
      </c>
      <c r="L1846" s="1355">
        <v>50</v>
      </c>
      <c r="M1846" s="1356">
        <v>0.06</v>
      </c>
      <c r="N1846" s="1357">
        <v>0.1</v>
      </c>
      <c r="O1846"/>
      <c r="P1846" s="506"/>
    </row>
    <row r="1847" spans="3:16" s="360" customFormat="1" ht="15" customHeight="1" thickBot="1" x14ac:dyDescent="0.25">
      <c r="C1847" s="1939" t="s">
        <v>3412</v>
      </c>
      <c r="D1847" s="1773">
        <v>40</v>
      </c>
      <c r="E1847" s="1774" t="s">
        <v>1545</v>
      </c>
      <c r="F1847" s="1774" t="s">
        <v>1545</v>
      </c>
      <c r="G1847" s="1774" t="s">
        <v>1545</v>
      </c>
      <c r="H1847" s="1774">
        <v>40</v>
      </c>
      <c r="I1847" s="1775">
        <v>3500</v>
      </c>
      <c r="J1847" s="1773">
        <v>0.1</v>
      </c>
      <c r="K1847" s="1774">
        <v>0</v>
      </c>
      <c r="L1847" s="1776">
        <v>50</v>
      </c>
      <c r="M1847" s="1777">
        <v>0.06</v>
      </c>
      <c r="N1847" s="1778">
        <v>0.1</v>
      </c>
      <c r="O1847"/>
      <c r="P1847" s="506"/>
    </row>
    <row r="1848" spans="3:16" s="360" customFormat="1" ht="15" customHeight="1" x14ac:dyDescent="0.2">
      <c r="C1848" s="1779"/>
      <c r="D1848" s="1704"/>
      <c r="E1848" s="1780"/>
      <c r="F1848" s="1780"/>
      <c r="G1848" s="1780"/>
      <c r="H1848" s="1780"/>
      <c r="I1848" s="1781"/>
      <c r="J1848" s="1782"/>
      <c r="K1848" s="1783"/>
      <c r="L1848" s="1783"/>
      <c r="M1848" s="1782"/>
      <c r="N1848" s="1784"/>
      <c r="O1848"/>
      <c r="P1848" s="506"/>
    </row>
    <row r="1849" spans="3:16" s="360" customFormat="1" ht="15" customHeight="1" x14ac:dyDescent="0.2">
      <c r="C1849" s="1358" t="s">
        <v>1485</v>
      </c>
      <c r="D1849" s="900"/>
      <c r="E1849" s="1300"/>
      <c r="F1849" s="1300"/>
      <c r="G1849" s="1300"/>
      <c r="H1849" s="1300"/>
      <c r="I1849" s="144"/>
      <c r="J1849" s="1301"/>
      <c r="K1849" s="1302"/>
      <c r="L1849" s="1302"/>
      <c r="M1849" s="1301"/>
      <c r="N1849" s="971"/>
      <c r="O1849"/>
      <c r="P1849" s="506"/>
    </row>
    <row r="1850" spans="3:16" s="360" customFormat="1" ht="15" customHeight="1" x14ac:dyDescent="0.2">
      <c r="C1850" s="4751" t="s">
        <v>2789</v>
      </c>
      <c r="D1850" s="4752"/>
      <c r="E1850" s="4752"/>
      <c r="F1850" s="4752"/>
      <c r="G1850" s="4752"/>
      <c r="H1850" s="4752"/>
      <c r="I1850" s="4752"/>
      <c r="J1850" s="4752"/>
      <c r="K1850" s="4752"/>
      <c r="L1850" s="4752"/>
      <c r="M1850" s="4752"/>
      <c r="N1850" s="1359"/>
      <c r="O1850"/>
      <c r="P1850" s="506"/>
    </row>
    <row r="1851" spans="3:16" s="360" customFormat="1" ht="15" customHeight="1" x14ac:dyDescent="0.2">
      <c r="C1851" s="4750" t="s">
        <v>614</v>
      </c>
      <c r="D1851" s="3965"/>
      <c r="E1851" s="3965"/>
      <c r="F1851" s="3965"/>
      <c r="G1851" s="3965"/>
      <c r="H1851" s="3965"/>
      <c r="I1851" s="3965"/>
      <c r="J1851" s="3965"/>
      <c r="K1851" s="3965"/>
      <c r="L1851" s="3965"/>
      <c r="M1851" s="3965"/>
      <c r="N1851" s="971"/>
      <c r="O1851"/>
      <c r="P1851" s="506"/>
    </row>
    <row r="1852" spans="3:16" s="360" customFormat="1" ht="15" customHeight="1" x14ac:dyDescent="0.2">
      <c r="C1852" s="4750" t="s">
        <v>615</v>
      </c>
      <c r="D1852" s="3965"/>
      <c r="E1852" s="3965"/>
      <c r="F1852" s="3965"/>
      <c r="G1852" s="3965"/>
      <c r="H1852" s="3965"/>
      <c r="I1852" s="3965"/>
      <c r="J1852" s="3965"/>
      <c r="K1852" s="3965"/>
      <c r="L1852" s="3965"/>
      <c r="M1852" s="3965"/>
      <c r="N1852" s="971"/>
      <c r="O1852"/>
      <c r="P1852" s="506"/>
    </row>
    <row r="1853" spans="3:16" s="360" customFormat="1" ht="15" customHeight="1" thickBot="1" x14ac:dyDescent="0.25">
      <c r="C1853" s="4784" t="s">
        <v>3413</v>
      </c>
      <c r="D1853" s="4785"/>
      <c r="E1853" s="4785"/>
      <c r="F1853" s="4785"/>
      <c r="G1853" s="4785"/>
      <c r="H1853" s="4785"/>
      <c r="I1853" s="4785"/>
      <c r="J1853" s="4785"/>
      <c r="K1853" s="4785"/>
      <c r="L1853" s="4785"/>
      <c r="M1853" s="4785"/>
      <c r="N1853" s="967"/>
      <c r="O1853"/>
      <c r="P1853" s="506"/>
    </row>
    <row r="1854" spans="3:16" s="360" customFormat="1" ht="15" customHeight="1" thickBot="1" x14ac:dyDescent="0.3">
      <c r="C1854" s="4755" t="s">
        <v>3669</v>
      </c>
      <c r="D1854" s="4756"/>
      <c r="E1854" s="4756"/>
      <c r="F1854" s="4756"/>
      <c r="G1854" s="4756"/>
      <c r="H1854" s="4756"/>
      <c r="I1854" s="4756"/>
      <c r="J1854" s="4756"/>
      <c r="K1854" s="4756"/>
      <c r="L1854" s="4756"/>
      <c r="M1854" s="4756"/>
      <c r="N1854" s="4757"/>
      <c r="O1854"/>
      <c r="P1854" s="506"/>
    </row>
    <row r="1855" spans="3:16" s="360" customFormat="1" ht="15" customHeight="1" x14ac:dyDescent="0.2">
      <c r="C1855" s="4603" t="str">
        <f>+C1839</f>
        <v>.</v>
      </c>
      <c r="D1855" s="4603"/>
      <c r="E1855"/>
      <c r="F1855"/>
      <c r="G1855"/>
      <c r="H1855"/>
      <c r="I1855"/>
      <c r="J1855"/>
      <c r="K1855"/>
      <c r="L1855"/>
      <c r="M1855"/>
      <c r="N1855"/>
      <c r="O1855"/>
      <c r="P1855" s="506"/>
    </row>
    <row r="1856" spans="3:16" s="360" customFormat="1" ht="15" customHeight="1" thickBot="1" x14ac:dyDescent="0.25">
      <c r="C1856"/>
      <c r="D1856"/>
      <c r="E1856"/>
      <c r="F1856"/>
      <c r="G1856"/>
      <c r="H1856"/>
      <c r="I1856"/>
      <c r="J1856"/>
      <c r="K1856"/>
      <c r="L1856"/>
      <c r="M1856"/>
      <c r="N1856"/>
      <c r="O1856"/>
      <c r="P1856" s="506"/>
    </row>
    <row r="1857" spans="3:16" s="360" customFormat="1" ht="15" customHeight="1" x14ac:dyDescent="0.2">
      <c r="C1857" s="4758" t="s">
        <v>3414</v>
      </c>
      <c r="D1857" s="4759"/>
      <c r="E1857" s="4759"/>
      <c r="F1857" s="4759"/>
      <c r="G1857" s="4759"/>
      <c r="H1857"/>
      <c r="I1857"/>
      <c r="J1857"/>
      <c r="K1857"/>
      <c r="L1857"/>
      <c r="M1857"/>
      <c r="N1857"/>
      <c r="O1857"/>
      <c r="P1857" s="506"/>
    </row>
    <row r="1858" spans="3:16" s="360" customFormat="1" ht="15" customHeight="1" x14ac:dyDescent="0.2">
      <c r="C1858" s="4760" t="s">
        <v>3415</v>
      </c>
      <c r="D1858" s="4760"/>
      <c r="E1858" s="3991"/>
      <c r="F1858" s="4765"/>
      <c r="G1858" s="4766"/>
      <c r="H1858"/>
      <c r="I1858"/>
      <c r="J1858"/>
      <c r="K1858"/>
      <c r="L1858"/>
      <c r="M1858"/>
      <c r="N1858"/>
      <c r="O1858"/>
      <c r="P1858" s="506"/>
    </row>
    <row r="1859" spans="3:16" s="360" customFormat="1" ht="15" customHeight="1" x14ac:dyDescent="0.2">
      <c r="C1859" s="4786" t="s">
        <v>2779</v>
      </c>
      <c r="D1859" s="4786" t="s">
        <v>1086</v>
      </c>
      <c r="E1859" s="4760" t="s">
        <v>623</v>
      </c>
      <c r="F1859" s="4760"/>
      <c r="G1859" s="4760"/>
      <c r="H1859"/>
      <c r="I1859"/>
      <c r="J1859"/>
      <c r="K1859"/>
      <c r="L1859"/>
      <c r="M1859"/>
      <c r="N1859"/>
      <c r="O1859"/>
      <c r="P1859" s="506"/>
    </row>
    <row r="1860" spans="3:16" s="360" customFormat="1" ht="15" customHeight="1" x14ac:dyDescent="0.2">
      <c r="C1860" s="4786"/>
      <c r="D1860" s="4786"/>
      <c r="E1860" s="757" t="s">
        <v>215</v>
      </c>
      <c r="F1860" s="757" t="s">
        <v>2007</v>
      </c>
      <c r="G1860" s="757" t="s">
        <v>2332</v>
      </c>
      <c r="H1860"/>
      <c r="I1860"/>
      <c r="J1860"/>
      <c r="K1860"/>
      <c r="L1860"/>
      <c r="M1860"/>
      <c r="N1860"/>
      <c r="O1860"/>
      <c r="P1860" s="506"/>
    </row>
    <row r="1861" spans="3:16" s="360" customFormat="1" ht="25.5" customHeight="1" x14ac:dyDescent="0.2">
      <c r="C1861" s="1701" t="s">
        <v>3670</v>
      </c>
      <c r="D1861" s="1353">
        <v>50</v>
      </c>
      <c r="E1861" s="1353">
        <v>50</v>
      </c>
      <c r="F1861" s="1775">
        <v>3500</v>
      </c>
      <c r="G1861" s="1353">
        <v>0.1</v>
      </c>
      <c r="H1861"/>
      <c r="I1861"/>
      <c r="J1861"/>
      <c r="K1861"/>
      <c r="L1861"/>
      <c r="M1861"/>
      <c r="N1861"/>
      <c r="O1861"/>
      <c r="P1861" s="506"/>
    </row>
    <row r="1862" spans="3:16" s="360" customFormat="1" ht="15" customHeight="1" x14ac:dyDescent="0.2">
      <c r="C1862" s="1701" t="s">
        <v>3416</v>
      </c>
      <c r="D1862" s="1353">
        <v>40</v>
      </c>
      <c r="E1862" s="1353">
        <v>40</v>
      </c>
      <c r="F1862" s="1775">
        <v>3500</v>
      </c>
      <c r="G1862" s="1353">
        <v>0.1</v>
      </c>
      <c r="H1862"/>
      <c r="I1862"/>
      <c r="J1862"/>
      <c r="K1862"/>
      <c r="L1862"/>
      <c r="M1862"/>
      <c r="N1862"/>
      <c r="O1862"/>
      <c r="P1862" s="506"/>
    </row>
    <row r="1863" spans="3:16" s="360" customFormat="1" ht="15" customHeight="1" thickBot="1" x14ac:dyDescent="0.25">
      <c r="C1863" s="1940" t="s">
        <v>3417</v>
      </c>
      <c r="D1863" s="1773">
        <v>40</v>
      </c>
      <c r="E1863" s="1773">
        <v>40</v>
      </c>
      <c r="F1863" s="1775">
        <v>3500</v>
      </c>
      <c r="G1863" s="1773">
        <v>0.1</v>
      </c>
      <c r="H1863"/>
      <c r="I1863"/>
      <c r="J1863"/>
      <c r="K1863"/>
      <c r="L1863"/>
      <c r="M1863"/>
      <c r="N1863"/>
      <c r="O1863"/>
      <c r="P1863" s="506"/>
    </row>
    <row r="1864" spans="3:16" s="360" customFormat="1" ht="15" customHeight="1" x14ac:dyDescent="0.2">
      <c r="C1864" s="1779" t="s">
        <v>1485</v>
      </c>
      <c r="D1864" s="1704"/>
      <c r="E1864" s="1780"/>
      <c r="F1864" s="1780"/>
      <c r="G1864" s="1785"/>
      <c r="H1864"/>
      <c r="I1864"/>
      <c r="J1864"/>
      <c r="K1864"/>
      <c r="L1864"/>
      <c r="M1864"/>
      <c r="N1864"/>
      <c r="O1864"/>
      <c r="P1864" s="506"/>
    </row>
    <row r="1865" spans="3:16" s="360" customFormat="1" ht="15" customHeight="1" x14ac:dyDescent="0.2">
      <c r="C1865" s="4751" t="s">
        <v>2789</v>
      </c>
      <c r="D1865" s="4752"/>
      <c r="E1865" s="4752"/>
      <c r="F1865" s="4752"/>
      <c r="G1865" s="4753"/>
      <c r="H1865"/>
      <c r="I1865"/>
      <c r="J1865"/>
      <c r="K1865"/>
      <c r="L1865"/>
      <c r="M1865"/>
      <c r="N1865"/>
      <c r="O1865"/>
      <c r="P1865" s="506"/>
    </row>
    <row r="1866" spans="3:16" s="360" customFormat="1" ht="15" customHeight="1" x14ac:dyDescent="0.2">
      <c r="C1866" s="4751" t="s">
        <v>614</v>
      </c>
      <c r="D1866" s="4752"/>
      <c r="E1866" s="4752"/>
      <c r="F1866" s="4752"/>
      <c r="G1866" s="4753"/>
      <c r="H1866"/>
      <c r="I1866"/>
      <c r="J1866"/>
      <c r="K1866"/>
      <c r="L1866"/>
      <c r="M1866"/>
      <c r="N1866"/>
      <c r="O1866"/>
      <c r="P1866" s="506"/>
    </row>
    <row r="1867" spans="3:16" s="360" customFormat="1" ht="15" customHeight="1" thickBot="1" x14ac:dyDescent="0.25">
      <c r="C1867" s="4762" t="s">
        <v>615</v>
      </c>
      <c r="D1867" s="4763"/>
      <c r="E1867" s="4763"/>
      <c r="F1867" s="4763"/>
      <c r="G1867" s="4764"/>
      <c r="H1867"/>
      <c r="I1867"/>
      <c r="J1867"/>
      <c r="K1867"/>
      <c r="L1867"/>
      <c r="M1867"/>
      <c r="N1867"/>
      <c r="O1867"/>
      <c r="P1867" s="506"/>
    </row>
    <row r="1868" spans="3:16" s="360" customFormat="1" ht="15" customHeight="1" thickBot="1" x14ac:dyDescent="0.3">
      <c r="C1868" s="4755" t="s">
        <v>3669</v>
      </c>
      <c r="D1868" s="4756"/>
      <c r="E1868" s="4756"/>
      <c r="F1868" s="4756"/>
      <c r="G1868" s="4757"/>
      <c r="H1868"/>
      <c r="I1868"/>
      <c r="J1868"/>
      <c r="K1868"/>
      <c r="L1868"/>
      <c r="M1868"/>
      <c r="N1868"/>
      <c r="O1868"/>
      <c r="P1868" s="506"/>
    </row>
    <row r="1869" spans="3:16" s="360" customFormat="1" ht="15" customHeight="1" x14ac:dyDescent="0.2">
      <c r="C1869" s="4603" t="str">
        <f>+C1855</f>
        <v>.</v>
      </c>
      <c r="D1869" s="4603"/>
      <c r="E1869" s="4603"/>
      <c r="F1869"/>
      <c r="G1869"/>
      <c r="H1869"/>
      <c r="I1869"/>
      <c r="J1869"/>
      <c r="K1869"/>
      <c r="L1869"/>
      <c r="M1869"/>
      <c r="N1869"/>
      <c r="O1869"/>
      <c r="P1869" s="506"/>
    </row>
    <row r="1870" spans="3:16" s="360" customFormat="1" ht="15" customHeight="1" thickBot="1" x14ac:dyDescent="0.25">
      <c r="C1870"/>
      <c r="D1870"/>
      <c r="E1870"/>
      <c r="F1870"/>
      <c r="G1870"/>
      <c r="H1870"/>
      <c r="I1870"/>
      <c r="J1870"/>
      <c r="K1870"/>
      <c r="L1870"/>
      <c r="M1870"/>
      <c r="N1870"/>
      <c r="O1870"/>
      <c r="P1870" s="506"/>
    </row>
    <row r="1871" spans="3:16" s="360" customFormat="1" ht="15" customHeight="1" x14ac:dyDescent="0.2">
      <c r="C1871" s="4729" t="s">
        <v>3671</v>
      </c>
      <c r="D1871" s="4730"/>
      <c r="E1871" s="4730"/>
      <c r="F1871" s="4730"/>
      <c r="G1871" s="4730"/>
      <c r="H1871" s="4730"/>
      <c r="I1871" s="4730"/>
      <c r="J1871" s="4730"/>
      <c r="K1871" s="4730"/>
      <c r="L1871" s="4730"/>
      <c r="M1871" s="4730"/>
      <c r="N1871" s="4730"/>
      <c r="O1871" s="4731"/>
      <c r="P1871" s="506"/>
    </row>
    <row r="1872" spans="3:16" s="360" customFormat="1" ht="15" customHeight="1" x14ac:dyDescent="0.2">
      <c r="C1872" s="4787" t="s">
        <v>344</v>
      </c>
      <c r="D1872" s="4788"/>
      <c r="E1872" s="4736" t="s">
        <v>3418</v>
      </c>
      <c r="F1872" s="4736"/>
      <c r="G1872" s="4736"/>
      <c r="H1872" s="4736"/>
      <c r="I1872" s="4736"/>
      <c r="J1872" s="4736"/>
      <c r="K1872" s="4736"/>
      <c r="L1872" s="4736"/>
      <c r="M1872" s="4736"/>
      <c r="N1872" s="4736"/>
      <c r="O1872" s="4737"/>
      <c r="P1872" s="506"/>
    </row>
    <row r="1873" spans="3:16" s="360" customFormat="1" ht="15" customHeight="1" x14ac:dyDescent="0.2">
      <c r="C1873" s="4754" t="s">
        <v>2779</v>
      </c>
      <c r="D1873" s="4734" t="s">
        <v>2780</v>
      </c>
      <c r="E1873" s="4734" t="s">
        <v>2545</v>
      </c>
      <c r="F1873" s="4734"/>
      <c r="G1873" s="4734"/>
      <c r="H1873" s="4734"/>
      <c r="I1873" s="4734"/>
      <c r="J1873" s="4734" t="s">
        <v>340</v>
      </c>
      <c r="K1873" s="4734"/>
      <c r="L1873" s="4734"/>
      <c r="M1873" s="4734" t="s">
        <v>3419</v>
      </c>
      <c r="N1873" s="4734" t="s">
        <v>225</v>
      </c>
      <c r="O1873" s="4735"/>
      <c r="P1873" s="506"/>
    </row>
    <row r="1874" spans="3:16" s="360" customFormat="1" ht="77.25" customHeight="1" x14ac:dyDescent="0.2">
      <c r="C1874" s="4754"/>
      <c r="D1874" s="4734"/>
      <c r="E1874" s="1347" t="s">
        <v>2781</v>
      </c>
      <c r="F1874" s="1347" t="s">
        <v>3420</v>
      </c>
      <c r="G1874" s="1347" t="s">
        <v>563</v>
      </c>
      <c r="H1874" s="1347" t="s">
        <v>1424</v>
      </c>
      <c r="I1874" s="1347" t="s">
        <v>3421</v>
      </c>
      <c r="J1874" s="1347" t="s">
        <v>3422</v>
      </c>
      <c r="K1874" s="1347" t="s">
        <v>2333</v>
      </c>
      <c r="L1874" s="1347" t="s">
        <v>3423</v>
      </c>
      <c r="M1874" s="4734"/>
      <c r="N1874" s="1347" t="s">
        <v>3424</v>
      </c>
      <c r="O1874" s="1786" t="s">
        <v>3425</v>
      </c>
      <c r="P1874" s="506"/>
    </row>
    <row r="1875" spans="3:16" s="360" customFormat="1" ht="27.75" customHeight="1" x14ac:dyDescent="0.2">
      <c r="C1875" s="1666" t="s">
        <v>3672</v>
      </c>
      <c r="D1875" s="1353">
        <v>104.84</v>
      </c>
      <c r="E1875" s="1352">
        <v>50</v>
      </c>
      <c r="F1875" s="46">
        <v>333</v>
      </c>
      <c r="G1875" s="1352">
        <v>0.15</v>
      </c>
      <c r="H1875" s="1352">
        <v>0.15</v>
      </c>
      <c r="I1875" s="1352" t="s">
        <v>2249</v>
      </c>
      <c r="J1875" s="1353">
        <v>3.85</v>
      </c>
      <c r="K1875" s="46">
        <v>500</v>
      </c>
      <c r="L1875" s="1356">
        <v>0.06</v>
      </c>
      <c r="M1875" s="1356">
        <v>0.99</v>
      </c>
      <c r="N1875" s="1787">
        <v>50</v>
      </c>
      <c r="O1875" s="1788">
        <v>3500</v>
      </c>
      <c r="P1875" s="506"/>
    </row>
    <row r="1876" spans="3:16" s="360" customFormat="1" ht="25.5" customHeight="1" x14ac:dyDescent="0.2">
      <c r="C1876" s="1666" t="s">
        <v>3673</v>
      </c>
      <c r="D1876" s="1353">
        <v>104.84</v>
      </c>
      <c r="E1876" s="1352">
        <v>50</v>
      </c>
      <c r="F1876" s="46">
        <v>625</v>
      </c>
      <c r="G1876" s="1352">
        <v>0.08</v>
      </c>
      <c r="H1876" s="1352">
        <v>0.19</v>
      </c>
      <c r="I1876" s="1789">
        <v>0.04</v>
      </c>
      <c r="J1876" s="1353">
        <v>3.85</v>
      </c>
      <c r="K1876" s="46">
        <v>500</v>
      </c>
      <c r="L1876" s="1356">
        <v>0.06</v>
      </c>
      <c r="M1876" s="1356">
        <v>0.99</v>
      </c>
      <c r="N1876" s="1787">
        <v>50</v>
      </c>
      <c r="O1876" s="1788">
        <v>3500</v>
      </c>
      <c r="P1876" s="506"/>
    </row>
    <row r="1877" spans="3:16" s="360" customFormat="1" ht="21.75" customHeight="1" x14ac:dyDescent="0.2">
      <c r="C1877" s="1666" t="s">
        <v>3674</v>
      </c>
      <c r="D1877" s="1353">
        <v>104.84</v>
      </c>
      <c r="E1877" s="1352">
        <v>50</v>
      </c>
      <c r="F1877" s="46">
        <v>333</v>
      </c>
      <c r="G1877" s="1352">
        <v>0.15</v>
      </c>
      <c r="H1877" s="1352">
        <v>0.15</v>
      </c>
      <c r="I1877" s="1789">
        <v>0.04</v>
      </c>
      <c r="J1877" s="1353">
        <v>3.85</v>
      </c>
      <c r="K1877" s="46">
        <v>500</v>
      </c>
      <c r="L1877" s="1356">
        <v>0.06</v>
      </c>
      <c r="M1877" s="1356">
        <v>0.99</v>
      </c>
      <c r="N1877" s="1787">
        <v>50</v>
      </c>
      <c r="O1877" s="1788">
        <v>3500</v>
      </c>
      <c r="P1877" s="506"/>
    </row>
    <row r="1878" spans="3:16" s="360" customFormat="1" ht="15" customHeight="1" x14ac:dyDescent="0.2">
      <c r="C1878" s="1358" t="s">
        <v>1485</v>
      </c>
      <c r="D1878" s="900"/>
      <c r="E1878" s="1300"/>
      <c r="F1878" s="1300"/>
      <c r="G1878" s="1300"/>
      <c r="H1878" s="1300"/>
      <c r="I1878" s="144"/>
      <c r="J1878" s="1301"/>
      <c r="K1878" s="1302"/>
      <c r="L1878" s="1302"/>
      <c r="M1878" s="1301"/>
      <c r="N1878" s="712"/>
      <c r="O1878" s="971"/>
      <c r="P1878" s="506"/>
    </row>
    <row r="1879" spans="3:16" s="360" customFormat="1" ht="15" customHeight="1" x14ac:dyDescent="0.2">
      <c r="C1879" s="1901" t="s">
        <v>3675</v>
      </c>
      <c r="D1879" s="1022"/>
      <c r="E1879" s="1022"/>
      <c r="F1879" s="1022"/>
      <c r="G1879" s="1022"/>
      <c r="H1879" s="1022"/>
      <c r="I1879" s="1022"/>
      <c r="J1879" s="1022"/>
      <c r="K1879" s="1022"/>
      <c r="L1879" s="1022"/>
      <c r="M1879" s="1022"/>
      <c r="N1879" s="1022"/>
      <c r="O1879" s="1902"/>
      <c r="P1879" s="506"/>
    </row>
    <row r="1880" spans="3:16" s="360" customFormat="1" ht="15" customHeight="1" x14ac:dyDescent="0.2">
      <c r="C1880" s="4750" t="s">
        <v>3426</v>
      </c>
      <c r="D1880" s="3965"/>
      <c r="E1880" s="3965"/>
      <c r="F1880" s="3965"/>
      <c r="G1880" s="3965"/>
      <c r="H1880" s="3965"/>
      <c r="I1880" s="3965"/>
      <c r="J1880" s="3965"/>
      <c r="K1880" s="3965"/>
      <c r="L1880" s="3965"/>
      <c r="M1880" s="3965"/>
      <c r="N1880" s="712"/>
      <c r="O1880" s="971"/>
      <c r="P1880" s="506"/>
    </row>
    <row r="1881" spans="3:16" s="360" customFormat="1" ht="15" customHeight="1" x14ac:dyDescent="0.2">
      <c r="C1881" s="4750" t="s">
        <v>3427</v>
      </c>
      <c r="D1881" s="3965"/>
      <c r="E1881" s="3965"/>
      <c r="F1881" s="3965"/>
      <c r="G1881" s="3965"/>
      <c r="H1881" s="3965"/>
      <c r="I1881" s="3965"/>
      <c r="J1881" s="3965"/>
      <c r="K1881" s="3965"/>
      <c r="L1881" s="3965"/>
      <c r="M1881" s="3965"/>
      <c r="N1881" s="712"/>
      <c r="O1881" s="971"/>
      <c r="P1881" s="506"/>
    </row>
    <row r="1882" spans="3:16" s="360" customFormat="1" ht="15" customHeight="1" x14ac:dyDescent="0.2">
      <c r="C1882" s="4750" t="s">
        <v>3413</v>
      </c>
      <c r="D1882" s="3965"/>
      <c r="E1882" s="3965"/>
      <c r="F1882" s="3965"/>
      <c r="G1882" s="3965"/>
      <c r="H1882" s="3965"/>
      <c r="I1882" s="3965"/>
      <c r="J1882" s="3965"/>
      <c r="K1882" s="3965"/>
      <c r="L1882" s="3965"/>
      <c r="M1882" s="3965"/>
      <c r="N1882" s="712"/>
      <c r="O1882" s="971"/>
      <c r="P1882" s="506"/>
    </row>
    <row r="1883" spans="3:16" s="360" customFormat="1" ht="15" customHeight="1" x14ac:dyDescent="0.2">
      <c r="C1883" s="970" t="s">
        <v>3428</v>
      </c>
      <c r="D1883" s="712"/>
      <c r="E1883" s="712"/>
      <c r="F1883" s="712"/>
      <c r="G1883" s="712"/>
      <c r="H1883" s="712"/>
      <c r="I1883" s="712"/>
      <c r="J1883" s="712"/>
      <c r="K1883" s="712"/>
      <c r="L1883" s="712"/>
      <c r="M1883" s="712"/>
      <c r="N1883" s="712"/>
      <c r="O1883" s="971"/>
      <c r="P1883" s="506"/>
    </row>
    <row r="1884" spans="3:16" s="360" customFormat="1" ht="15" customHeight="1" x14ac:dyDescent="0.2">
      <c r="C1884" s="970" t="s">
        <v>3429</v>
      </c>
      <c r="D1884" s="712"/>
      <c r="E1884" s="712"/>
      <c r="F1884" s="712"/>
      <c r="G1884" s="712"/>
      <c r="H1884" s="712"/>
      <c r="I1884" s="712"/>
      <c r="J1884" s="712"/>
      <c r="K1884" s="712"/>
      <c r="L1884" s="712"/>
      <c r="M1884" s="712"/>
      <c r="N1884" s="712"/>
      <c r="O1884" s="971"/>
      <c r="P1884" s="506"/>
    </row>
    <row r="1885" spans="3:16" s="360" customFormat="1" ht="15" customHeight="1" thickBot="1" x14ac:dyDescent="0.25">
      <c r="C1885" s="970" t="s">
        <v>3430</v>
      </c>
      <c r="D1885" s="712"/>
      <c r="E1885" s="712"/>
      <c r="F1885" s="712"/>
      <c r="G1885" s="712"/>
      <c r="H1885" s="712"/>
      <c r="I1885" s="712"/>
      <c r="J1885" s="712"/>
      <c r="K1885" s="712"/>
      <c r="L1885" s="712"/>
      <c r="M1885" s="712"/>
      <c r="N1885" s="712"/>
      <c r="O1885" s="971"/>
      <c r="P1885" s="506"/>
    </row>
    <row r="1886" spans="3:16" s="360" customFormat="1" ht="15" customHeight="1" thickBot="1" x14ac:dyDescent="0.3">
      <c r="C1886" s="4755" t="s">
        <v>3669</v>
      </c>
      <c r="D1886" s="4756"/>
      <c r="E1886" s="4756"/>
      <c r="F1886" s="4756"/>
      <c r="G1886" s="4756"/>
      <c r="H1886" s="4756"/>
      <c r="I1886" s="4756"/>
      <c r="J1886" s="4756"/>
      <c r="K1886" s="4756"/>
      <c r="L1886" s="4756"/>
      <c r="M1886" s="4756"/>
      <c r="N1886" s="4756"/>
      <c r="O1886" s="4757"/>
      <c r="P1886" s="506"/>
    </row>
    <row r="1887" spans="3:16" s="360" customFormat="1" ht="15" customHeight="1" x14ac:dyDescent="0.3">
      <c r="C1887" s="2417" t="str">
        <f>+C1869</f>
        <v>.</v>
      </c>
      <c r="D1887" s="1962"/>
      <c r="E1887" s="1517"/>
      <c r="F1887" s="534"/>
      <c r="G1887" s="534"/>
      <c r="H1887" s="534"/>
      <c r="I1887" s="506"/>
      <c r="J1887" s="506"/>
      <c r="K1887" s="506"/>
      <c r="L1887" s="506"/>
      <c r="M1887" s="506"/>
      <c r="N1887" s="506"/>
      <c r="O1887" s="506"/>
      <c r="P1887" s="506"/>
    </row>
    <row r="1888" spans="3:16" s="360" customFormat="1" ht="15" customHeight="1" thickBot="1" x14ac:dyDescent="0.35">
      <c r="C1888" s="1517"/>
      <c r="D1888" s="1517"/>
      <c r="E1888" s="1517"/>
      <c r="F1888" s="534"/>
      <c r="G1888" s="534"/>
      <c r="H1888" s="534"/>
      <c r="I1888" s="506"/>
      <c r="J1888" s="506"/>
      <c r="K1888" s="506"/>
      <c r="L1888" s="506"/>
      <c r="M1888" s="506"/>
      <c r="N1888" s="506"/>
      <c r="O1888" s="506"/>
      <c r="P1888" s="506"/>
    </row>
    <row r="1889" spans="3:16" s="360" customFormat="1" ht="29.25" customHeight="1" thickTop="1" x14ac:dyDescent="0.3">
      <c r="C1889" s="4771" t="s">
        <v>3034</v>
      </c>
      <c r="D1889" s="4772"/>
      <c r="E1889" s="4772"/>
      <c r="F1889" s="4772"/>
      <c r="G1889" s="4773"/>
      <c r="H1889" s="534"/>
      <c r="I1889" s="506"/>
      <c r="J1889" s="506"/>
      <c r="K1889" s="506"/>
      <c r="L1889" s="506"/>
      <c r="M1889" s="506"/>
      <c r="N1889" s="506"/>
      <c r="O1889" s="506"/>
      <c r="P1889" s="506"/>
    </row>
    <row r="1890" spans="3:16" s="360" customFormat="1" ht="15" customHeight="1" x14ac:dyDescent="0.3">
      <c r="C1890" s="4774" t="s">
        <v>3035</v>
      </c>
      <c r="D1890" s="4776" t="s">
        <v>3659</v>
      </c>
      <c r="E1890" s="4777"/>
      <c r="F1890" s="4777"/>
      <c r="G1890" s="4778"/>
      <c r="H1890" s="534"/>
      <c r="I1890" s="506"/>
      <c r="J1890" s="506"/>
      <c r="K1890" s="506"/>
      <c r="L1890" s="506"/>
      <c r="M1890" s="506"/>
      <c r="N1890" s="506"/>
      <c r="O1890" s="506"/>
      <c r="P1890" s="506"/>
    </row>
    <row r="1891" spans="3:16" s="360" customFormat="1" ht="15" customHeight="1" x14ac:dyDescent="0.3">
      <c r="C1891" s="4775"/>
      <c r="D1891" s="1651" t="s">
        <v>2342</v>
      </c>
      <c r="E1891" s="1347" t="s">
        <v>3038</v>
      </c>
      <c r="F1891" s="1347" t="s">
        <v>2332</v>
      </c>
      <c r="G1891" s="1444" t="s">
        <v>3660</v>
      </c>
      <c r="H1891" s="534"/>
      <c r="I1891" s="506"/>
      <c r="J1891" s="506"/>
      <c r="K1891" s="506"/>
      <c r="L1891" s="506"/>
      <c r="M1891" s="506"/>
      <c r="N1891" s="506"/>
      <c r="O1891" s="506"/>
      <c r="P1891" s="506"/>
    </row>
    <row r="1892" spans="3:16" s="360" customFormat="1" ht="15" customHeight="1" x14ac:dyDescent="0.3">
      <c r="C1892" s="1445" t="s">
        <v>3661</v>
      </c>
      <c r="D1892" s="1353">
        <v>39</v>
      </c>
      <c r="E1892" s="1352" t="s">
        <v>3662</v>
      </c>
      <c r="F1892" s="1352">
        <v>0.02</v>
      </c>
      <c r="G1892" s="1938" t="s">
        <v>3663</v>
      </c>
      <c r="H1892" s="534"/>
      <c r="I1892" s="506"/>
      <c r="J1892" s="506"/>
      <c r="K1892" s="506"/>
      <c r="L1892" s="506"/>
      <c r="M1892" s="506"/>
      <c r="N1892" s="506"/>
      <c r="O1892" s="506"/>
      <c r="P1892" s="506"/>
    </row>
    <row r="1893" spans="3:16" s="360" customFormat="1" ht="15" customHeight="1" x14ac:dyDescent="0.3">
      <c r="C1893" s="1323" t="s">
        <v>1485</v>
      </c>
      <c r="D1893" s="900"/>
      <c r="E1893" s="1300"/>
      <c r="F1893" s="1300"/>
      <c r="G1893" s="1895"/>
      <c r="H1893" s="534"/>
      <c r="I1893" s="506"/>
      <c r="J1893" s="506"/>
      <c r="K1893" s="506"/>
      <c r="L1893" s="506"/>
      <c r="M1893" s="506"/>
      <c r="N1893" s="506"/>
      <c r="O1893" s="506"/>
      <c r="P1893" s="506"/>
    </row>
    <row r="1894" spans="3:16" s="360" customFormat="1" ht="15" customHeight="1" x14ac:dyDescent="0.3">
      <c r="C1894" s="4779" t="s">
        <v>2789</v>
      </c>
      <c r="D1894" s="4752"/>
      <c r="E1894" s="4752"/>
      <c r="F1894" s="4752"/>
      <c r="G1894" s="4780"/>
      <c r="H1894" s="534"/>
      <c r="I1894" s="506"/>
      <c r="J1894" s="506"/>
      <c r="K1894" s="506"/>
      <c r="L1894" s="506"/>
      <c r="M1894" s="506"/>
      <c r="N1894" s="506"/>
      <c r="O1894" s="506"/>
      <c r="P1894" s="506"/>
    </row>
    <row r="1895" spans="3:16" s="360" customFormat="1" ht="15" customHeight="1" x14ac:dyDescent="0.3">
      <c r="C1895" s="4781" t="s">
        <v>3664</v>
      </c>
      <c r="D1895" s="3862"/>
      <c r="E1895" s="3862"/>
      <c r="F1895" s="3862"/>
      <c r="G1895" s="4767"/>
      <c r="H1895" s="534"/>
      <c r="I1895" s="506"/>
      <c r="J1895" s="506"/>
      <c r="K1895" s="506"/>
      <c r="L1895" s="506"/>
      <c r="M1895" s="506"/>
      <c r="N1895" s="506"/>
      <c r="O1895" s="506"/>
      <c r="P1895" s="506"/>
    </row>
    <row r="1896" spans="3:16" s="360" customFormat="1" ht="15" customHeight="1" x14ac:dyDescent="0.3">
      <c r="C1896" s="4781" t="s">
        <v>3665</v>
      </c>
      <c r="D1896" s="3862"/>
      <c r="E1896" s="3862"/>
      <c r="F1896" s="3862"/>
      <c r="G1896" s="4767"/>
      <c r="H1896" s="534"/>
      <c r="I1896" s="506"/>
      <c r="J1896" s="506"/>
      <c r="K1896" s="506"/>
      <c r="L1896" s="506"/>
      <c r="M1896" s="506"/>
      <c r="N1896" s="506"/>
      <c r="O1896" s="506"/>
      <c r="P1896" s="506"/>
    </row>
    <row r="1897" spans="3:16" s="360" customFormat="1" ht="15" customHeight="1" x14ac:dyDescent="0.3">
      <c r="C1897" s="4781" t="s">
        <v>3666</v>
      </c>
      <c r="D1897" s="3862"/>
      <c r="E1897" s="3862"/>
      <c r="F1897" s="3862"/>
      <c r="G1897" s="4767"/>
      <c r="H1897" s="534"/>
      <c r="I1897" s="506"/>
      <c r="J1897" s="506"/>
      <c r="K1897" s="506"/>
      <c r="L1897" s="506"/>
      <c r="M1897" s="506"/>
      <c r="N1897" s="506"/>
      <c r="O1897" s="506"/>
      <c r="P1897" s="506"/>
    </row>
    <row r="1898" spans="3:16" s="360" customFormat="1" ht="15" customHeight="1" x14ac:dyDescent="0.3">
      <c r="C1898" s="4782"/>
      <c r="D1898" s="3965"/>
      <c r="E1898" s="3965"/>
      <c r="F1898" s="3965"/>
      <c r="G1898" s="4783"/>
      <c r="H1898" s="534"/>
      <c r="I1898" s="506"/>
      <c r="J1898" s="506"/>
      <c r="K1898" s="506"/>
      <c r="L1898" s="506"/>
      <c r="M1898" s="506"/>
      <c r="N1898" s="506"/>
      <c r="O1898" s="506"/>
      <c r="P1898" s="506"/>
    </row>
    <row r="1899" spans="3:16" s="360" customFormat="1" ht="15" customHeight="1" thickBot="1" x14ac:dyDescent="0.35">
      <c r="C1899" s="4815" t="s">
        <v>3667</v>
      </c>
      <c r="D1899" s="4816"/>
      <c r="E1899" s="4816"/>
      <c r="F1899" s="4816"/>
      <c r="G1899" s="4817"/>
      <c r="H1899" s="534"/>
      <c r="I1899" s="506"/>
      <c r="J1899" s="506"/>
      <c r="K1899" s="506"/>
      <c r="L1899" s="506"/>
      <c r="M1899" s="506"/>
      <c r="N1899" s="506"/>
      <c r="O1899" s="506"/>
      <c r="P1899" s="506"/>
    </row>
    <row r="1900" spans="3:16" s="360" customFormat="1" ht="15" customHeight="1" thickTop="1" x14ac:dyDescent="0.3">
      <c r="C1900" s="2416" t="str">
        <f>+C1887</f>
        <v>.</v>
      </c>
      <c r="D1900" s="1961"/>
      <c r="E1900" s="1517"/>
      <c r="F1900" s="534"/>
      <c r="G1900" s="534"/>
      <c r="H1900" s="534"/>
      <c r="I1900" s="506"/>
      <c r="J1900" s="506"/>
      <c r="K1900" s="506"/>
      <c r="L1900" s="506"/>
      <c r="M1900" s="506"/>
      <c r="N1900" s="506"/>
      <c r="O1900" s="506"/>
      <c r="P1900" s="506"/>
    </row>
    <row r="1901" spans="3:16" s="360" customFormat="1" ht="15" customHeight="1" thickBot="1" x14ac:dyDescent="0.35">
      <c r="C1901" s="534"/>
      <c r="D1901" s="534"/>
      <c r="E1901" s="534"/>
      <c r="F1901" s="534"/>
      <c r="G1901" s="534"/>
      <c r="H1901" s="534"/>
      <c r="I1901" s="506"/>
      <c r="J1901" s="506"/>
      <c r="K1901" s="506"/>
      <c r="L1901" s="506"/>
      <c r="M1901" s="506"/>
      <c r="N1901" s="506"/>
      <c r="O1901" s="506"/>
      <c r="P1901" s="506"/>
    </row>
    <row r="1902" spans="3:16" s="360" customFormat="1" ht="15" customHeight="1" thickTop="1" x14ac:dyDescent="0.3">
      <c r="C1902" s="4768" t="s">
        <v>3641</v>
      </c>
      <c r="D1902" s="4720"/>
      <c r="E1902" s="4720"/>
      <c r="F1902" s="4721"/>
      <c r="G1902" s="534"/>
      <c r="H1902" s="534"/>
      <c r="I1902" s="506"/>
      <c r="J1902" s="506"/>
      <c r="K1902" s="506"/>
      <c r="L1902" s="506"/>
      <c r="M1902" s="506"/>
      <c r="N1902" s="506"/>
      <c r="O1902" s="506"/>
      <c r="P1902" s="506"/>
    </row>
    <row r="1903" spans="3:16" s="360" customFormat="1" ht="15" customHeight="1" x14ac:dyDescent="0.3">
      <c r="C1903" s="831"/>
      <c r="D1903" s="712"/>
      <c r="E1903" s="534"/>
      <c r="F1903" s="1935"/>
      <c r="G1903" s="534"/>
      <c r="H1903" s="534"/>
      <c r="I1903" s="506"/>
      <c r="J1903" s="506"/>
      <c r="K1903" s="506"/>
      <c r="L1903" s="506"/>
      <c r="M1903" s="506"/>
      <c r="N1903" s="506"/>
      <c r="O1903" s="506"/>
      <c r="P1903" s="506"/>
    </row>
    <row r="1904" spans="3:16" s="360" customFormat="1" ht="15" customHeight="1" x14ac:dyDescent="0.3">
      <c r="C1904" s="980" t="s">
        <v>3642</v>
      </c>
      <c r="D1904" s="893" t="s">
        <v>3643</v>
      </c>
      <c r="E1904" s="534"/>
      <c r="F1904" s="1935"/>
      <c r="G1904" s="534"/>
      <c r="H1904" s="534"/>
      <c r="I1904" s="506"/>
      <c r="J1904" s="506"/>
      <c r="K1904" s="506"/>
      <c r="L1904" s="506"/>
      <c r="M1904" s="506"/>
      <c r="N1904" s="506"/>
      <c r="O1904" s="506"/>
      <c r="P1904" s="506"/>
    </row>
    <row r="1905" spans="3:16" s="360" customFormat="1" ht="47.25" customHeight="1" x14ac:dyDescent="0.3">
      <c r="C1905" s="980" t="s">
        <v>3644</v>
      </c>
      <c r="D1905" s="3862" t="s">
        <v>3645</v>
      </c>
      <c r="E1905" s="3862"/>
      <c r="F1905" s="4767"/>
      <c r="G1905" s="534"/>
      <c r="H1905" s="534"/>
      <c r="I1905" s="506"/>
      <c r="J1905" s="506"/>
      <c r="K1905" s="506"/>
      <c r="L1905" s="506"/>
      <c r="M1905" s="506"/>
      <c r="N1905" s="506"/>
      <c r="O1905" s="506"/>
      <c r="P1905" s="506"/>
    </row>
    <row r="1906" spans="3:16" s="360" customFormat="1" ht="29.25" customHeight="1" x14ac:dyDescent="0.3">
      <c r="C1906" s="4769" t="s">
        <v>3166</v>
      </c>
      <c r="D1906" s="3862" t="s">
        <v>3646</v>
      </c>
      <c r="E1906" s="3862"/>
      <c r="F1906" s="4767"/>
      <c r="G1906" s="534"/>
      <c r="H1906" s="534"/>
      <c r="I1906" s="506"/>
      <c r="J1906" s="506"/>
      <c r="K1906" s="506"/>
      <c r="L1906" s="506"/>
      <c r="M1906" s="506"/>
      <c r="N1906" s="506"/>
      <c r="O1906" s="506"/>
      <c r="P1906" s="506"/>
    </row>
    <row r="1907" spans="3:16" s="360" customFormat="1" ht="15" customHeight="1" x14ac:dyDescent="0.3">
      <c r="C1907" s="4769"/>
      <c r="D1907" s="4813" t="s">
        <v>3647</v>
      </c>
      <c r="E1907" s="4813"/>
      <c r="F1907" s="4814"/>
      <c r="G1907" s="534"/>
      <c r="H1907" s="534"/>
      <c r="I1907" s="506"/>
      <c r="J1907" s="506"/>
      <c r="K1907" s="506"/>
      <c r="L1907" s="506"/>
      <c r="M1907" s="506"/>
      <c r="N1907" s="506"/>
      <c r="O1907" s="506"/>
      <c r="P1907" s="506"/>
    </row>
    <row r="1908" spans="3:16" s="360" customFormat="1" ht="69.75" customHeight="1" x14ac:dyDescent="0.3">
      <c r="C1908" s="4769"/>
      <c r="D1908" s="3862" t="s">
        <v>3648</v>
      </c>
      <c r="E1908" s="3862"/>
      <c r="F1908" s="4767"/>
      <c r="G1908" s="534"/>
      <c r="H1908" s="534"/>
      <c r="I1908" s="506"/>
      <c r="J1908" s="506"/>
      <c r="K1908" s="506"/>
      <c r="L1908" s="506"/>
      <c r="M1908" s="506"/>
      <c r="N1908" s="506"/>
      <c r="O1908" s="506"/>
      <c r="P1908" s="506"/>
    </row>
    <row r="1909" spans="3:16" s="360" customFormat="1" ht="60" customHeight="1" x14ac:dyDescent="0.3">
      <c r="C1909" s="4769"/>
      <c r="D1909" s="3862" t="s">
        <v>3649</v>
      </c>
      <c r="E1909" s="3862"/>
      <c r="F1909" s="4767"/>
      <c r="G1909" s="534"/>
      <c r="H1909" s="534"/>
      <c r="I1909" s="506"/>
      <c r="J1909" s="506"/>
      <c r="K1909" s="506"/>
      <c r="L1909" s="506"/>
      <c r="M1909" s="506"/>
      <c r="N1909" s="506"/>
      <c r="O1909" s="506"/>
      <c r="P1909" s="506"/>
    </row>
    <row r="1910" spans="3:16" s="360" customFormat="1" ht="59.25" customHeight="1" x14ac:dyDescent="0.3">
      <c r="C1910" s="4769"/>
      <c r="D1910" s="3862" t="s">
        <v>3650</v>
      </c>
      <c r="E1910" s="3862"/>
      <c r="F1910" s="4767"/>
      <c r="G1910" s="534"/>
      <c r="H1910" s="534"/>
      <c r="I1910" s="506"/>
      <c r="J1910" s="506"/>
      <c r="K1910" s="506"/>
      <c r="L1910" s="506"/>
      <c r="M1910" s="506"/>
      <c r="N1910" s="506"/>
      <c r="O1910" s="506"/>
      <c r="P1910" s="506"/>
    </row>
    <row r="1911" spans="3:16" s="360" customFormat="1" ht="15" customHeight="1" x14ac:dyDescent="0.3">
      <c r="C1911" s="4769"/>
      <c r="D1911" s="893" t="s">
        <v>3651</v>
      </c>
      <c r="E1911" s="534"/>
      <c r="F1911" s="1935"/>
      <c r="G1911" s="534"/>
      <c r="H1911" s="534"/>
      <c r="I1911" s="506"/>
      <c r="J1911" s="506"/>
      <c r="K1911" s="506"/>
      <c r="L1911" s="506"/>
      <c r="M1911" s="506"/>
      <c r="N1911" s="506"/>
      <c r="O1911" s="506"/>
      <c r="P1911" s="506"/>
    </row>
    <row r="1912" spans="3:16" s="360" customFormat="1" ht="30.75" customHeight="1" x14ac:dyDescent="0.3">
      <c r="C1912" s="4769"/>
      <c r="D1912" s="3862" t="s">
        <v>3652</v>
      </c>
      <c r="E1912" s="3862"/>
      <c r="F1912" s="4767"/>
      <c r="G1912" s="534"/>
      <c r="H1912" s="534"/>
      <c r="I1912" s="506"/>
      <c r="J1912" s="506"/>
      <c r="K1912" s="506"/>
      <c r="L1912" s="506"/>
      <c r="M1912" s="506"/>
      <c r="N1912" s="506"/>
      <c r="O1912" s="506"/>
      <c r="P1912" s="506"/>
    </row>
    <row r="1913" spans="3:16" s="360" customFormat="1" ht="30.75" customHeight="1" x14ac:dyDescent="0.3">
      <c r="C1913" s="980" t="s">
        <v>3653</v>
      </c>
      <c r="D1913" s="3862" t="s">
        <v>3654</v>
      </c>
      <c r="E1913" s="3862"/>
      <c r="F1913" s="4767"/>
      <c r="G1913" s="534"/>
      <c r="H1913" s="534"/>
      <c r="I1913" s="506"/>
      <c r="J1913" s="506"/>
      <c r="K1913" s="506"/>
      <c r="L1913" s="506"/>
      <c r="M1913" s="506"/>
      <c r="N1913" s="506"/>
      <c r="O1913" s="506"/>
      <c r="P1913" s="506"/>
    </row>
    <row r="1914" spans="3:16" s="360" customFormat="1" ht="33" customHeight="1" x14ac:dyDescent="0.3">
      <c r="C1914" s="4770" t="s">
        <v>3029</v>
      </c>
      <c r="D1914" s="3862" t="s">
        <v>3655</v>
      </c>
      <c r="E1914" s="3862"/>
      <c r="F1914" s="4767"/>
      <c r="G1914" s="534"/>
      <c r="H1914" s="534"/>
      <c r="I1914" s="506"/>
      <c r="J1914" s="506"/>
      <c r="K1914" s="506"/>
      <c r="L1914" s="506"/>
      <c r="M1914" s="506"/>
      <c r="N1914" s="506"/>
      <c r="O1914" s="506"/>
      <c r="P1914" s="506"/>
    </row>
    <row r="1915" spans="3:16" s="360" customFormat="1" ht="33.75" customHeight="1" x14ac:dyDescent="0.3">
      <c r="C1915" s="4770"/>
      <c r="D1915" s="3862" t="s">
        <v>3656</v>
      </c>
      <c r="E1915" s="3862"/>
      <c r="F1915" s="4767"/>
      <c r="G1915" s="534"/>
      <c r="H1915" s="534"/>
      <c r="I1915" s="506"/>
      <c r="J1915" s="506"/>
      <c r="K1915" s="506"/>
      <c r="L1915" s="506"/>
      <c r="M1915" s="506"/>
      <c r="N1915" s="506"/>
      <c r="O1915" s="506"/>
      <c r="P1915" s="506"/>
    </row>
    <row r="1916" spans="3:16" s="360" customFormat="1" ht="30" customHeight="1" x14ac:dyDescent="0.3">
      <c r="C1916" s="4770"/>
      <c r="D1916" s="3862" t="s">
        <v>3657</v>
      </c>
      <c r="E1916" s="3862"/>
      <c r="F1916" s="4767"/>
      <c r="G1916" s="534"/>
      <c r="H1916" s="534"/>
      <c r="I1916" s="506"/>
      <c r="J1916" s="506"/>
      <c r="K1916" s="506"/>
      <c r="L1916" s="506"/>
      <c r="M1916" s="506"/>
      <c r="N1916" s="506"/>
      <c r="O1916" s="506"/>
      <c r="P1916" s="506"/>
    </row>
    <row r="1917" spans="3:16" s="360" customFormat="1" ht="15" customHeight="1" x14ac:dyDescent="0.3">
      <c r="C1917" s="831"/>
      <c r="D1917" s="712"/>
      <c r="E1917" s="534"/>
      <c r="F1917" s="1935"/>
      <c r="G1917" s="534"/>
      <c r="H1917" s="534"/>
      <c r="I1917" s="506"/>
      <c r="J1917" s="506"/>
      <c r="K1917" s="506"/>
      <c r="L1917" s="506"/>
      <c r="M1917" s="506"/>
      <c r="N1917" s="506"/>
      <c r="O1917" s="506"/>
      <c r="P1917" s="506"/>
    </row>
    <row r="1918" spans="3:16" s="360" customFormat="1" ht="15" customHeight="1" thickBot="1" x14ac:dyDescent="0.35">
      <c r="C1918" s="1616" t="s">
        <v>342</v>
      </c>
      <c r="D1918" s="1934" t="s">
        <v>3658</v>
      </c>
      <c r="E1918" s="1936"/>
      <c r="F1918" s="1937"/>
      <c r="G1918" s="534"/>
      <c r="H1918" s="534"/>
      <c r="I1918" s="506"/>
      <c r="J1918" s="506"/>
      <c r="K1918" s="506"/>
      <c r="L1918" s="506"/>
      <c r="M1918" s="506"/>
      <c r="N1918" s="506"/>
      <c r="O1918" s="506"/>
      <c r="P1918" s="506"/>
    </row>
    <row r="1919" spans="3:16" s="360" customFormat="1" ht="15" customHeight="1" thickTop="1" x14ac:dyDescent="0.3">
      <c r="C1919" s="4704" t="str">
        <f>+C1900</f>
        <v>.</v>
      </c>
      <c r="D1919" s="4704"/>
      <c r="E1919" s="4704"/>
      <c r="F1919" s="534"/>
      <c r="G1919" s="534"/>
      <c r="H1919" s="534"/>
      <c r="I1919" s="506"/>
      <c r="J1919" s="506"/>
      <c r="K1919" s="506"/>
      <c r="L1919" s="506"/>
      <c r="M1919" s="506"/>
      <c r="N1919" s="506"/>
      <c r="O1919" s="506"/>
      <c r="P1919" s="506"/>
    </row>
    <row r="1920" spans="3:16" s="360" customFormat="1" ht="15" customHeight="1" thickBot="1" x14ac:dyDescent="0.35">
      <c r="C1920" s="534"/>
      <c r="D1920" s="534"/>
      <c r="E1920" s="534"/>
      <c r="F1920" s="534"/>
      <c r="G1920" s="534"/>
      <c r="H1920" s="534"/>
      <c r="I1920" s="506"/>
      <c r="J1920" s="506"/>
      <c r="K1920" s="506"/>
      <c r="L1920" s="506"/>
      <c r="M1920" s="506"/>
      <c r="N1920" s="506"/>
      <c r="O1920" s="506"/>
      <c r="P1920" s="506"/>
    </row>
    <row r="1921" spans="3:16" s="360" customFormat="1" ht="15" customHeight="1" thickTop="1" x14ac:dyDescent="0.2">
      <c r="C1921" s="4768" t="s">
        <v>3624</v>
      </c>
      <c r="D1921" s="4720"/>
      <c r="E1921" s="4720"/>
      <c r="F1921" s="4720"/>
      <c r="G1921" s="4720"/>
      <c r="H1921" s="4720"/>
      <c r="I1921" s="4721"/>
      <c r="J1921" s="506"/>
      <c r="K1921" s="506"/>
      <c r="L1921" s="506"/>
      <c r="M1921" s="506"/>
      <c r="N1921" s="506"/>
      <c r="O1921" s="506"/>
      <c r="P1921" s="506"/>
    </row>
    <row r="1922" spans="3:16" s="360" customFormat="1" ht="15" customHeight="1" thickBot="1" x14ac:dyDescent="0.25">
      <c r="C1922" s="831"/>
      <c r="D1922" s="712"/>
      <c r="E1922" s="712"/>
      <c r="F1922" s="712"/>
      <c r="G1922" s="712"/>
      <c r="H1922" s="712"/>
      <c r="I1922" s="832"/>
      <c r="J1922" s="506"/>
      <c r="K1922" s="506"/>
      <c r="L1922" s="506"/>
      <c r="M1922" s="506"/>
      <c r="N1922" s="506"/>
      <c r="O1922" s="506"/>
      <c r="P1922" s="506"/>
    </row>
    <row r="1923" spans="3:16" s="360" customFormat="1" ht="15" customHeight="1" x14ac:dyDescent="0.2">
      <c r="C1923" s="4805" t="s">
        <v>344</v>
      </c>
      <c r="D1923" s="4806"/>
      <c r="E1923" s="4807" t="s">
        <v>345</v>
      </c>
      <c r="F1923" s="4808"/>
      <c r="G1923" s="4808"/>
      <c r="H1923" s="4808"/>
      <c r="I1923" s="4809"/>
      <c r="J1923" s="506"/>
      <c r="K1923" s="506"/>
      <c r="L1923" s="506"/>
      <c r="M1923" s="506"/>
      <c r="N1923" s="506"/>
      <c r="O1923" s="506"/>
      <c r="P1923" s="506"/>
    </row>
    <row r="1924" spans="3:16" s="360" customFormat="1" ht="15" customHeight="1" x14ac:dyDescent="0.2">
      <c r="C1924" s="4810" t="s">
        <v>3625</v>
      </c>
      <c r="D1924" s="4811" t="s">
        <v>347</v>
      </c>
      <c r="E1924" s="4811" t="s">
        <v>2781</v>
      </c>
      <c r="F1924" s="4811" t="s">
        <v>3626</v>
      </c>
      <c r="G1924" s="4811" t="s">
        <v>1424</v>
      </c>
      <c r="H1924" s="4811" t="s">
        <v>1878</v>
      </c>
      <c r="I1924" s="4812" t="s">
        <v>3627</v>
      </c>
      <c r="J1924" s="506"/>
      <c r="K1924" s="506"/>
      <c r="L1924" s="506"/>
      <c r="M1924" s="506"/>
      <c r="N1924" s="506"/>
      <c r="O1924" s="506"/>
      <c r="P1924" s="506"/>
    </row>
    <row r="1925" spans="3:16" s="360" customFormat="1" ht="48" customHeight="1" x14ac:dyDescent="0.2">
      <c r="C1925" s="4810"/>
      <c r="D1925" s="4811"/>
      <c r="E1925" s="4811"/>
      <c r="F1925" s="4811"/>
      <c r="G1925" s="4811"/>
      <c r="H1925" s="4811"/>
      <c r="I1925" s="4812"/>
      <c r="J1925" s="506"/>
      <c r="K1925" s="506"/>
      <c r="L1925" s="506"/>
      <c r="M1925" s="506"/>
      <c r="N1925" s="506"/>
      <c r="O1925" s="506"/>
      <c r="P1925" s="506"/>
    </row>
    <row r="1926" spans="3:16" s="360" customFormat="1" ht="15" customHeight="1" x14ac:dyDescent="0.2">
      <c r="C1926" s="1930" t="s">
        <v>3628</v>
      </c>
      <c r="D1926" s="1931">
        <v>18</v>
      </c>
      <c r="E1926" s="1931">
        <v>18</v>
      </c>
      <c r="F1926" s="1932">
        <v>7.9000000000000001E-2</v>
      </c>
      <c r="G1926" s="1932">
        <v>7.9000000000000001E-2</v>
      </c>
      <c r="H1926" s="1932">
        <v>7.9000000000000001E-2</v>
      </c>
      <c r="I1926" s="1933">
        <v>228</v>
      </c>
      <c r="J1926" s="506"/>
      <c r="K1926" s="506"/>
      <c r="L1926" s="506"/>
      <c r="M1926" s="506"/>
      <c r="N1926" s="506"/>
      <c r="O1926" s="506"/>
      <c r="P1926" s="506"/>
    </row>
    <row r="1927" spans="3:16" s="360" customFormat="1" ht="15" customHeight="1" x14ac:dyDescent="0.2">
      <c r="C1927" s="1930" t="s">
        <v>3629</v>
      </c>
      <c r="D1927" s="1931">
        <v>25</v>
      </c>
      <c r="E1927" s="1931">
        <v>25</v>
      </c>
      <c r="F1927" s="1932">
        <v>7.9000000000000001E-2</v>
      </c>
      <c r="G1927" s="1932">
        <v>7.9000000000000001E-2</v>
      </c>
      <c r="H1927" s="1932">
        <v>7.9000000000000001E-2</v>
      </c>
      <c r="I1927" s="1933">
        <v>316</v>
      </c>
      <c r="J1927" s="506"/>
      <c r="K1927" s="506"/>
      <c r="L1927" s="506"/>
      <c r="M1927" s="506"/>
      <c r="N1927" s="506"/>
      <c r="O1927" s="506"/>
      <c r="P1927" s="506"/>
    </row>
    <row r="1928" spans="3:16" s="360" customFormat="1" ht="15" customHeight="1" x14ac:dyDescent="0.2">
      <c r="C1928" s="1930" t="s">
        <v>3630</v>
      </c>
      <c r="D1928" s="1931">
        <v>40</v>
      </c>
      <c r="E1928" s="1931">
        <v>40</v>
      </c>
      <c r="F1928" s="1932">
        <v>7.9000000000000001E-2</v>
      </c>
      <c r="G1928" s="1932">
        <v>7.9000000000000001E-2</v>
      </c>
      <c r="H1928" s="1932">
        <v>7.9000000000000001E-2</v>
      </c>
      <c r="I1928" s="1933">
        <v>506</v>
      </c>
      <c r="J1928" s="506"/>
      <c r="K1928" s="506"/>
      <c r="L1928" s="506"/>
      <c r="M1928" s="506"/>
      <c r="N1928" s="506"/>
      <c r="O1928" s="506"/>
      <c r="P1928" s="506"/>
    </row>
    <row r="1929" spans="3:16" s="360" customFormat="1" ht="15" customHeight="1" x14ac:dyDescent="0.2">
      <c r="C1929" s="1930" t="s">
        <v>3631</v>
      </c>
      <c r="D1929" s="1931">
        <v>65</v>
      </c>
      <c r="E1929" s="1931">
        <v>65</v>
      </c>
      <c r="F1929" s="1932">
        <v>7.9000000000000001E-2</v>
      </c>
      <c r="G1929" s="1932">
        <v>7.9000000000000001E-2</v>
      </c>
      <c r="H1929" s="1932">
        <v>7.9000000000000001E-2</v>
      </c>
      <c r="I1929" s="1933">
        <v>823</v>
      </c>
      <c r="J1929" s="506"/>
      <c r="K1929" s="506"/>
      <c r="L1929" s="506"/>
      <c r="M1929" s="506"/>
      <c r="N1929" s="506"/>
      <c r="O1929" s="506"/>
      <c r="P1929" s="506"/>
    </row>
    <row r="1930" spans="3:16" s="360" customFormat="1" ht="15" customHeight="1" x14ac:dyDescent="0.2">
      <c r="C1930" s="1930" t="s">
        <v>3632</v>
      </c>
      <c r="D1930" s="1931">
        <v>90</v>
      </c>
      <c r="E1930" s="1931">
        <v>90</v>
      </c>
      <c r="F1930" s="1932">
        <v>7.9000000000000001E-2</v>
      </c>
      <c r="G1930" s="1932">
        <v>7.9000000000000001E-2</v>
      </c>
      <c r="H1930" s="1932">
        <v>7.9000000000000001E-2</v>
      </c>
      <c r="I1930" s="1933">
        <v>1139</v>
      </c>
      <c r="J1930" s="506"/>
      <c r="K1930" s="506"/>
      <c r="L1930" s="506"/>
      <c r="M1930" s="506"/>
      <c r="N1930" s="506"/>
      <c r="O1930" s="506"/>
      <c r="P1930" s="506"/>
    </row>
    <row r="1931" spans="3:16" s="360" customFormat="1" ht="15" customHeight="1" x14ac:dyDescent="0.2">
      <c r="C1931" s="1930" t="s">
        <v>3633</v>
      </c>
      <c r="D1931" s="1931">
        <v>18</v>
      </c>
      <c r="E1931" s="1931">
        <v>18</v>
      </c>
      <c r="F1931" s="1932">
        <v>7.9000000000000001E-2</v>
      </c>
      <c r="G1931" s="1932">
        <v>7.9000000000000001E-2</v>
      </c>
      <c r="H1931" s="1932">
        <v>7.9000000000000001E-2</v>
      </c>
      <c r="I1931" s="1933">
        <v>228</v>
      </c>
      <c r="J1931" s="506"/>
      <c r="K1931" s="506"/>
      <c r="L1931" s="506"/>
      <c r="M1931" s="506"/>
      <c r="N1931" s="506"/>
      <c r="O1931" s="506"/>
      <c r="P1931" s="506"/>
    </row>
    <row r="1932" spans="3:16" s="360" customFormat="1" ht="15" customHeight="1" x14ac:dyDescent="0.2">
      <c r="C1932" s="1930" t="s">
        <v>3634</v>
      </c>
      <c r="D1932" s="1931">
        <v>25</v>
      </c>
      <c r="E1932" s="1931">
        <v>25</v>
      </c>
      <c r="F1932" s="1932">
        <v>7.9000000000000001E-2</v>
      </c>
      <c r="G1932" s="1932">
        <v>7.9000000000000001E-2</v>
      </c>
      <c r="H1932" s="1932">
        <v>7.9000000000000001E-2</v>
      </c>
      <c r="I1932" s="1933">
        <v>316</v>
      </c>
      <c r="J1932" s="506"/>
      <c r="K1932" s="506"/>
      <c r="L1932" s="506"/>
      <c r="M1932" s="506"/>
      <c r="N1932" s="506"/>
      <c r="O1932" s="506"/>
      <c r="P1932" s="506"/>
    </row>
    <row r="1933" spans="3:16" s="360" customFormat="1" ht="15" customHeight="1" x14ac:dyDescent="0.2">
      <c r="C1933" s="1930" t="s">
        <v>3635</v>
      </c>
      <c r="D1933" s="1931">
        <v>40</v>
      </c>
      <c r="E1933" s="1931">
        <v>40</v>
      </c>
      <c r="F1933" s="1932">
        <v>7.9000000000000001E-2</v>
      </c>
      <c r="G1933" s="1932">
        <v>7.9000000000000001E-2</v>
      </c>
      <c r="H1933" s="1932">
        <v>7.9000000000000001E-2</v>
      </c>
      <c r="I1933" s="1933">
        <v>506</v>
      </c>
      <c r="J1933" s="506"/>
      <c r="K1933" s="506"/>
      <c r="L1933" s="506"/>
      <c r="M1933" s="506"/>
      <c r="N1933" s="506"/>
      <c r="O1933" s="506"/>
      <c r="P1933" s="506"/>
    </row>
    <row r="1934" spans="3:16" s="360" customFormat="1" ht="15" customHeight="1" x14ac:dyDescent="0.2">
      <c r="C1934" s="1930" t="s">
        <v>3636</v>
      </c>
      <c r="D1934" s="1931">
        <v>65</v>
      </c>
      <c r="E1934" s="1931">
        <v>65</v>
      </c>
      <c r="F1934" s="1932">
        <v>7.9000000000000001E-2</v>
      </c>
      <c r="G1934" s="1932">
        <v>7.9000000000000001E-2</v>
      </c>
      <c r="H1934" s="1932">
        <v>7.9000000000000001E-2</v>
      </c>
      <c r="I1934" s="1933">
        <v>823</v>
      </c>
      <c r="J1934" s="506"/>
      <c r="K1934" s="506"/>
      <c r="L1934" s="506"/>
      <c r="M1934" s="506"/>
      <c r="N1934" s="506"/>
      <c r="O1934" s="506"/>
      <c r="P1934" s="506"/>
    </row>
    <row r="1935" spans="3:16" s="360" customFormat="1" ht="15" customHeight="1" x14ac:dyDescent="0.2">
      <c r="C1935" s="1930" t="s">
        <v>3637</v>
      </c>
      <c r="D1935" s="1931">
        <v>90</v>
      </c>
      <c r="E1935" s="1931">
        <v>90</v>
      </c>
      <c r="F1935" s="1932">
        <v>7.9000000000000001E-2</v>
      </c>
      <c r="G1935" s="1932">
        <v>7.9000000000000001E-2</v>
      </c>
      <c r="H1935" s="1932">
        <v>7.9000000000000001E-2</v>
      </c>
      <c r="I1935" s="1933">
        <v>1139</v>
      </c>
      <c r="J1935" s="506"/>
      <c r="K1935" s="506"/>
      <c r="L1935" s="506"/>
      <c r="M1935" s="506"/>
      <c r="N1935" s="506"/>
      <c r="O1935" s="506"/>
      <c r="P1935" s="506"/>
    </row>
    <row r="1936" spans="3:16" s="360" customFormat="1" ht="15" customHeight="1" x14ac:dyDescent="0.2">
      <c r="C1936" s="981" t="s">
        <v>2550</v>
      </c>
      <c r="D1936" s="712"/>
      <c r="E1936" s="848"/>
      <c r="F1936" s="848"/>
      <c r="G1936" s="848"/>
      <c r="H1936" s="848"/>
      <c r="I1936" s="1026"/>
      <c r="J1936" s="506"/>
      <c r="K1936" s="506"/>
      <c r="L1936" s="506"/>
      <c r="M1936" s="506"/>
      <c r="N1936" s="506"/>
      <c r="O1936" s="506"/>
      <c r="P1936" s="506"/>
    </row>
    <row r="1937" spans="3:16" s="360" customFormat="1" ht="15" customHeight="1" x14ac:dyDescent="0.2">
      <c r="C1937" s="4708" t="s">
        <v>3638</v>
      </c>
      <c r="D1937" s="3897"/>
      <c r="E1937" s="3897"/>
      <c r="F1937" s="3897"/>
      <c r="G1937" s="3897"/>
      <c r="H1937" s="3897"/>
      <c r="I1937" s="4709"/>
      <c r="J1937" s="506"/>
      <c r="K1937" s="506"/>
      <c r="L1937" s="506"/>
      <c r="M1937" s="506"/>
      <c r="N1937" s="506"/>
      <c r="O1937" s="506"/>
      <c r="P1937" s="506"/>
    </row>
    <row r="1938" spans="3:16" s="360" customFormat="1" ht="15" customHeight="1" x14ac:dyDescent="0.2">
      <c r="C1938" s="981" t="s">
        <v>3639</v>
      </c>
      <c r="D1938" s="712"/>
      <c r="E1938" s="712"/>
      <c r="F1938" s="712"/>
      <c r="G1938" s="712"/>
      <c r="H1938" s="712"/>
      <c r="I1938" s="832"/>
      <c r="J1938" s="506"/>
      <c r="K1938" s="506"/>
      <c r="L1938" s="506"/>
      <c r="M1938" s="506"/>
      <c r="N1938" s="506"/>
      <c r="O1938" s="506"/>
      <c r="P1938" s="506"/>
    </row>
    <row r="1939" spans="3:16" s="360" customFormat="1" ht="15" customHeight="1" x14ac:dyDescent="0.2">
      <c r="C1939" s="981" t="s">
        <v>4037</v>
      </c>
      <c r="D1939" s="712"/>
      <c r="E1939" s="712"/>
      <c r="F1939" s="712"/>
      <c r="G1939" s="712"/>
      <c r="H1939" s="712"/>
      <c r="I1939" s="832"/>
      <c r="J1939" s="506"/>
      <c r="K1939" s="506"/>
      <c r="L1939" s="506"/>
      <c r="M1939" s="506"/>
      <c r="N1939" s="506"/>
      <c r="O1939" s="506"/>
      <c r="P1939" s="506"/>
    </row>
    <row r="1940" spans="3:16" s="360" customFormat="1" ht="15" customHeight="1" thickBot="1" x14ac:dyDescent="0.25">
      <c r="C1940" s="4802" t="s">
        <v>3640</v>
      </c>
      <c r="D1940" s="4803"/>
      <c r="E1940" s="4803"/>
      <c r="F1940" s="4803"/>
      <c r="G1940" s="4803"/>
      <c r="H1940" s="4803"/>
      <c r="I1940" s="4804"/>
      <c r="J1940" s="506"/>
      <c r="K1940" s="506"/>
      <c r="L1940" s="506"/>
      <c r="M1940" s="506"/>
      <c r="N1940" s="506"/>
      <c r="O1940" s="506"/>
      <c r="P1940" s="506"/>
    </row>
    <row r="1941" spans="3:16" s="360" customFormat="1" ht="15" customHeight="1" thickTop="1" x14ac:dyDescent="0.2">
      <c r="C1941" s="1489" t="str">
        <f>+C1919</f>
        <v>.</v>
      </c>
      <c r="D1941" s="712"/>
      <c r="E1941" s="712"/>
      <c r="F1941" s="712"/>
      <c r="G1941" s="712"/>
      <c r="H1941" s="712"/>
      <c r="I1941" s="712"/>
      <c r="J1941" s="506"/>
      <c r="K1941" s="506"/>
      <c r="L1941" s="506"/>
      <c r="M1941" s="506"/>
      <c r="N1941" s="506"/>
      <c r="O1941" s="506"/>
      <c r="P1941" s="506"/>
    </row>
    <row r="1942" spans="3:16" s="360" customFormat="1" ht="15" customHeight="1" x14ac:dyDescent="0.3">
      <c r="C1942" s="534"/>
      <c r="D1942" s="534"/>
      <c r="E1942" s="534"/>
      <c r="F1942" s="534"/>
      <c r="G1942" s="534"/>
      <c r="H1942" s="534"/>
      <c r="I1942" s="1942"/>
      <c r="J1942" s="506"/>
      <c r="K1942" s="506"/>
      <c r="L1942" s="506"/>
      <c r="M1942" s="506"/>
      <c r="N1942" s="506"/>
      <c r="O1942" s="506"/>
      <c r="P1942" s="506"/>
    </row>
    <row r="1943" spans="3:16" s="360" customFormat="1" ht="26.25" customHeight="1" x14ac:dyDescent="0.3">
      <c r="C1943" s="4795" t="s">
        <v>3613</v>
      </c>
      <c r="D1943" s="4796"/>
      <c r="E1943" s="4797"/>
      <c r="F1943" s="534"/>
      <c r="G1943" s="534"/>
      <c r="H1943" s="534"/>
      <c r="I1943" s="506"/>
      <c r="J1943" s="506"/>
      <c r="K1943" s="506"/>
      <c r="L1943" s="506"/>
      <c r="M1943" s="506"/>
      <c r="N1943" s="506"/>
      <c r="O1943" s="506"/>
      <c r="P1943" s="506"/>
    </row>
    <row r="1944" spans="3:16" s="360" customFormat="1" ht="34.5" customHeight="1" thickBot="1" x14ac:dyDescent="0.35">
      <c r="C1944" s="1790" t="s">
        <v>3614</v>
      </c>
      <c r="D1944" s="1925" t="s">
        <v>3615</v>
      </c>
      <c r="E1944" s="1926" t="s">
        <v>3616</v>
      </c>
      <c r="F1944" s="534"/>
      <c r="G1944" s="534"/>
      <c r="H1944" s="534"/>
      <c r="I1944" s="506"/>
      <c r="J1944" s="506"/>
      <c r="K1944" s="506"/>
      <c r="L1944" s="506"/>
      <c r="M1944" s="506"/>
      <c r="N1944" s="506"/>
      <c r="O1944" s="506"/>
      <c r="P1944" s="506"/>
    </row>
    <row r="1945" spans="3:16" s="360" customFormat="1" ht="15" customHeight="1" thickBot="1" x14ac:dyDescent="0.35">
      <c r="C1945" s="1927" t="s">
        <v>3617</v>
      </c>
      <c r="D1945" s="2214">
        <v>30</v>
      </c>
      <c r="E1945" s="1792" t="s">
        <v>3438</v>
      </c>
      <c r="F1945" s="534"/>
      <c r="G1945" s="534"/>
      <c r="H1945" s="534"/>
      <c r="I1945" s="506"/>
      <c r="J1945" s="506"/>
      <c r="K1945" s="506"/>
      <c r="L1945" s="506"/>
      <c r="M1945" s="506"/>
      <c r="N1945" s="506"/>
      <c r="O1945" s="506"/>
      <c r="P1945" s="506"/>
    </row>
    <row r="1946" spans="3:16" s="360" customFormat="1" ht="18" customHeight="1" thickBot="1" x14ac:dyDescent="0.35">
      <c r="C1946" s="1927" t="s">
        <v>4370</v>
      </c>
      <c r="D1946" s="1928">
        <v>40</v>
      </c>
      <c r="E1946" s="1792" t="s">
        <v>3440</v>
      </c>
      <c r="F1946" s="534"/>
      <c r="G1946" s="534"/>
      <c r="H1946" s="534"/>
      <c r="I1946" s="506"/>
      <c r="J1946" s="506"/>
      <c r="K1946" s="506"/>
      <c r="L1946" s="506"/>
      <c r="M1946" s="506"/>
      <c r="N1946" s="506"/>
      <c r="O1946" s="506"/>
      <c r="P1946" s="506"/>
    </row>
    <row r="1947" spans="3:16" s="360" customFormat="1" ht="18.75" customHeight="1" thickBot="1" x14ac:dyDescent="0.35">
      <c r="C1947" s="1927" t="s">
        <v>4371</v>
      </c>
      <c r="D1947" s="1929">
        <v>90</v>
      </c>
      <c r="E1947" s="1792" t="s">
        <v>3442</v>
      </c>
      <c r="F1947" s="534"/>
      <c r="G1947" s="534"/>
      <c r="H1947" s="534"/>
      <c r="I1947" s="506"/>
      <c r="J1947" s="506"/>
      <c r="K1947" s="506"/>
      <c r="L1947" s="506"/>
      <c r="M1947" s="506"/>
      <c r="N1947" s="506"/>
      <c r="O1947" s="506"/>
      <c r="P1947" s="506"/>
    </row>
    <row r="1948" spans="3:16" s="360" customFormat="1" ht="15" customHeight="1" thickBot="1" x14ac:dyDescent="0.35">
      <c r="C1948" s="4798" t="s">
        <v>3102</v>
      </c>
      <c r="D1948" s="4230"/>
      <c r="E1948" s="4799"/>
      <c r="F1948" s="534"/>
      <c r="G1948" s="534"/>
      <c r="H1948" s="534"/>
      <c r="I1948" s="506"/>
      <c r="J1948" s="506"/>
      <c r="K1948" s="506"/>
      <c r="L1948" s="506"/>
      <c r="M1948" s="506"/>
      <c r="N1948" s="506"/>
      <c r="O1948" s="506"/>
      <c r="P1948" s="506"/>
    </row>
    <row r="1949" spans="3:16" s="360" customFormat="1" ht="15" customHeight="1" x14ac:dyDescent="0.3">
      <c r="C1949" s="1812"/>
      <c r="D1949" s="1813"/>
      <c r="E1949" s="1792"/>
      <c r="F1949" s="534"/>
      <c r="G1949" s="534"/>
      <c r="H1949" s="534"/>
      <c r="I1949" s="506"/>
      <c r="J1949" s="506"/>
      <c r="K1949" s="506"/>
      <c r="L1949" s="506"/>
      <c r="M1949" s="506"/>
      <c r="N1949" s="506"/>
      <c r="O1949" s="506"/>
      <c r="P1949" s="506"/>
    </row>
    <row r="1950" spans="3:16" s="360" customFormat="1" ht="15" customHeight="1" x14ac:dyDescent="0.3">
      <c r="C1950" s="4800" t="s">
        <v>3618</v>
      </c>
      <c r="D1950" s="3862"/>
      <c r="E1950" s="4801"/>
      <c r="F1950" s="534"/>
      <c r="G1950" s="534"/>
      <c r="H1950" s="534"/>
      <c r="I1950" s="506"/>
      <c r="J1950" s="506"/>
      <c r="K1950" s="506"/>
      <c r="L1950" s="506"/>
      <c r="M1950" s="506"/>
      <c r="N1950" s="506"/>
      <c r="O1950" s="506"/>
      <c r="P1950" s="506"/>
    </row>
    <row r="1951" spans="3:16" s="360" customFormat="1" ht="15" customHeight="1" x14ac:dyDescent="0.3">
      <c r="C1951" s="4800" t="s">
        <v>3619</v>
      </c>
      <c r="D1951" s="3862"/>
      <c r="E1951" s="4801"/>
      <c r="F1951" s="534"/>
      <c r="G1951" s="534"/>
      <c r="H1951" s="534"/>
      <c r="I1951" s="506"/>
      <c r="J1951" s="506"/>
      <c r="K1951" s="506"/>
      <c r="L1951" s="506"/>
      <c r="M1951" s="506"/>
      <c r="N1951" s="506"/>
      <c r="O1951" s="506"/>
      <c r="P1951" s="506"/>
    </row>
    <row r="1952" spans="3:16" s="360" customFormat="1" ht="15" customHeight="1" x14ac:dyDescent="0.3">
      <c r="C1952" s="4800" t="s">
        <v>3620</v>
      </c>
      <c r="D1952" s="3862"/>
      <c r="E1952" s="4801"/>
      <c r="F1952" s="534"/>
      <c r="G1952" s="534"/>
      <c r="H1952" s="534"/>
      <c r="I1952" s="506"/>
      <c r="J1952" s="506"/>
      <c r="K1952" s="506"/>
      <c r="L1952" s="506"/>
      <c r="M1952" s="506"/>
      <c r="N1952" s="506"/>
      <c r="O1952" s="506"/>
      <c r="P1952" s="506"/>
    </row>
    <row r="1953" spans="3:16" s="360" customFormat="1" ht="24.75" customHeight="1" x14ac:dyDescent="0.3">
      <c r="C1953" s="4789" t="s">
        <v>3621</v>
      </c>
      <c r="D1953" s="4790"/>
      <c r="E1953" s="4791"/>
      <c r="F1953" s="534"/>
      <c r="G1953" s="534"/>
      <c r="H1953" s="534"/>
      <c r="I1953" s="506"/>
      <c r="J1953" s="506"/>
      <c r="K1953" s="506"/>
      <c r="L1953" s="506"/>
      <c r="M1953" s="506"/>
      <c r="N1953" s="506"/>
      <c r="O1953" s="506"/>
      <c r="P1953" s="506"/>
    </row>
    <row r="1954" spans="3:16" s="360" customFormat="1" ht="27" customHeight="1" x14ac:dyDescent="0.3">
      <c r="C1954" s="4789" t="s">
        <v>3622</v>
      </c>
      <c r="D1954" s="4790"/>
      <c r="E1954" s="4791"/>
      <c r="F1954" s="534"/>
      <c r="G1954" s="534"/>
      <c r="H1954" s="534"/>
      <c r="I1954" s="506"/>
      <c r="J1954" s="506"/>
      <c r="K1954" s="506"/>
      <c r="L1954" s="506"/>
      <c r="M1954" s="506"/>
      <c r="N1954" s="506"/>
      <c r="O1954" s="506"/>
      <c r="P1954" s="506"/>
    </row>
    <row r="1955" spans="3:16" s="360" customFormat="1" ht="15" customHeight="1" thickBot="1" x14ac:dyDescent="0.35">
      <c r="C1955" s="4792" t="s">
        <v>3623</v>
      </c>
      <c r="D1955" s="4793"/>
      <c r="E1955" s="4794"/>
      <c r="F1955" s="534"/>
      <c r="G1955" s="534"/>
      <c r="H1955" s="534"/>
      <c r="I1955" s="506"/>
      <c r="J1955" s="506"/>
      <c r="K1955" s="506"/>
      <c r="L1955" s="506"/>
      <c r="M1955" s="506"/>
      <c r="N1955" s="506"/>
      <c r="O1955" s="506"/>
      <c r="P1955" s="506"/>
    </row>
    <row r="1956" spans="3:16" s="360" customFormat="1" ht="15" customHeight="1" thickTop="1" x14ac:dyDescent="0.3">
      <c r="C1956" s="1963" t="str">
        <f>+C1941</f>
        <v>.</v>
      </c>
      <c r="D1956" s="1963"/>
      <c r="E1956" s="534"/>
      <c r="F1956" s="534"/>
      <c r="G1956" s="534"/>
      <c r="H1956" s="534"/>
      <c r="I1956" s="506"/>
      <c r="J1956" s="506"/>
      <c r="K1956" s="506"/>
      <c r="L1956" s="506"/>
      <c r="M1956" s="506"/>
      <c r="N1956" s="506"/>
      <c r="O1956" s="506"/>
      <c r="P1956" s="506"/>
    </row>
    <row r="1957" spans="3:16" s="360" customFormat="1" ht="15" customHeight="1" thickBot="1" x14ac:dyDescent="0.35">
      <c r="C1957" s="534"/>
      <c r="D1957" s="534"/>
      <c r="E1957" s="534"/>
      <c r="F1957" s="534"/>
      <c r="G1957" s="534"/>
      <c r="H1957" s="534"/>
      <c r="I1957" s="506"/>
      <c r="J1957" s="506"/>
      <c r="K1957" s="506"/>
      <c r="L1957" s="506"/>
      <c r="M1957" s="506"/>
      <c r="N1957" s="506"/>
      <c r="O1957" s="506"/>
      <c r="P1957" s="506"/>
    </row>
    <row r="1958" spans="3:16" s="360" customFormat="1" ht="15" customHeight="1" thickTop="1" x14ac:dyDescent="0.2">
      <c r="C1958" s="4768" t="s">
        <v>3546</v>
      </c>
      <c r="D1958" s="4720"/>
      <c r="E1958" s="4720"/>
      <c r="F1958" s="4720"/>
      <c r="G1958" s="4720"/>
      <c r="H1958" s="4720"/>
      <c r="I1958" s="4720"/>
      <c r="J1958" s="4720"/>
      <c r="K1958" s="4721"/>
      <c r="L1958" s="506"/>
      <c r="M1958" s="506"/>
      <c r="N1958" s="506"/>
      <c r="O1958" s="506"/>
      <c r="P1958" s="506"/>
    </row>
    <row r="1959" spans="3:16" s="360" customFormat="1" ht="15" customHeight="1" thickBot="1" x14ac:dyDescent="0.25">
      <c r="C1959" s="831"/>
      <c r="D1959" s="712"/>
      <c r="E1959" s="712"/>
      <c r="F1959" s="712"/>
      <c r="G1959" s="712"/>
      <c r="H1959" s="712"/>
      <c r="I1959" s="712"/>
      <c r="J1959" s="712"/>
      <c r="K1959" s="832"/>
      <c r="L1959" s="506"/>
      <c r="M1959" s="506"/>
      <c r="N1959" s="506"/>
      <c r="O1959" s="506"/>
      <c r="P1959" s="506"/>
    </row>
    <row r="1960" spans="3:16" s="360" customFormat="1" ht="15" customHeight="1" thickBot="1" x14ac:dyDescent="0.25">
      <c r="C1960" s="4680" t="s">
        <v>344</v>
      </c>
      <c r="D1960" s="4681"/>
      <c r="E1960" s="4682" t="s">
        <v>2776</v>
      </c>
      <c r="F1960" s="4683"/>
      <c r="G1960" s="4683"/>
      <c r="H1960" s="4683"/>
      <c r="I1960" s="4683"/>
      <c r="J1960" s="4683"/>
      <c r="K1960" s="4684"/>
      <c r="L1960" s="506"/>
      <c r="M1960" s="506"/>
      <c r="N1960" s="506"/>
      <c r="O1960" s="506"/>
      <c r="P1960" s="506"/>
    </row>
    <row r="1961" spans="3:16" s="360" customFormat="1" ht="15" customHeight="1" x14ac:dyDescent="0.2">
      <c r="C1961" s="4821" t="s">
        <v>346</v>
      </c>
      <c r="D1961" s="4745" t="s">
        <v>347</v>
      </c>
      <c r="E1961" s="4745" t="s">
        <v>2781</v>
      </c>
      <c r="F1961" s="4745" t="s">
        <v>349</v>
      </c>
      <c r="G1961" s="4745" t="s">
        <v>1422</v>
      </c>
      <c r="H1961" s="4745" t="s">
        <v>1298</v>
      </c>
      <c r="I1961" s="4745" t="s">
        <v>1423</v>
      </c>
      <c r="J1961" s="4745" t="s">
        <v>563</v>
      </c>
      <c r="K1961" s="4819" t="s">
        <v>1424</v>
      </c>
      <c r="L1961" s="506"/>
      <c r="M1961" s="506"/>
      <c r="N1961" s="506"/>
      <c r="O1961" s="506"/>
      <c r="P1961" s="506"/>
    </row>
    <row r="1962" spans="3:16" s="360" customFormat="1" ht="33.75" customHeight="1" x14ac:dyDescent="0.2">
      <c r="C1962" s="4822"/>
      <c r="D1962" s="4698"/>
      <c r="E1962" s="4698"/>
      <c r="F1962" s="4698"/>
      <c r="G1962" s="4698"/>
      <c r="H1962" s="4698"/>
      <c r="I1962" s="4698"/>
      <c r="J1962" s="4698"/>
      <c r="K1962" s="4820"/>
      <c r="L1962" s="506"/>
      <c r="M1962" s="506"/>
      <c r="N1962" s="506"/>
      <c r="O1962" s="506"/>
      <c r="P1962" s="506"/>
    </row>
    <row r="1963" spans="3:16" s="360" customFormat="1" ht="15" customHeight="1" thickBot="1" x14ac:dyDescent="0.25">
      <c r="C1963" s="1028" t="s">
        <v>3546</v>
      </c>
      <c r="D1963" s="836">
        <v>20</v>
      </c>
      <c r="E1963" s="836">
        <v>20</v>
      </c>
      <c r="F1963" s="1107">
        <v>133</v>
      </c>
      <c r="G1963" s="1108" t="s">
        <v>1428</v>
      </c>
      <c r="H1963" s="1889">
        <v>155</v>
      </c>
      <c r="I1963" s="1889">
        <v>40</v>
      </c>
      <c r="J1963" s="839">
        <v>0.15</v>
      </c>
      <c r="K1963" s="1243">
        <v>0.15</v>
      </c>
      <c r="L1963" s="506"/>
      <c r="M1963" s="506"/>
      <c r="N1963" s="506"/>
      <c r="O1963" s="506"/>
      <c r="P1963" s="506"/>
    </row>
    <row r="1964" spans="3:16" s="360" customFormat="1" ht="15" customHeight="1" x14ac:dyDescent="0.2">
      <c r="C1964" s="831" t="s">
        <v>2789</v>
      </c>
      <c r="D1964" s="712"/>
      <c r="E1964" s="848"/>
      <c r="F1964" s="848"/>
      <c r="G1964" s="848"/>
      <c r="H1964" s="848"/>
      <c r="I1964" s="848"/>
      <c r="J1964" s="848"/>
      <c r="K1964" s="1026"/>
      <c r="L1964" s="506"/>
      <c r="M1964" s="506"/>
      <c r="N1964" s="506"/>
      <c r="O1964" s="506"/>
      <c r="P1964" s="506"/>
    </row>
    <row r="1965" spans="3:16" s="360" customFormat="1" ht="15" customHeight="1" x14ac:dyDescent="0.2">
      <c r="C1965" s="831" t="s">
        <v>1430</v>
      </c>
      <c r="D1965" s="712"/>
      <c r="E1965" s="712"/>
      <c r="F1965" s="712"/>
      <c r="G1965" s="712"/>
      <c r="H1965" s="712"/>
      <c r="I1965" s="712"/>
      <c r="J1965" s="712"/>
      <c r="K1965" s="832"/>
      <c r="L1965" s="506"/>
      <c r="M1965" s="506"/>
      <c r="N1965" s="506"/>
      <c r="O1965" s="506"/>
      <c r="P1965" s="506"/>
    </row>
    <row r="1966" spans="3:16" s="360" customFormat="1" ht="15" customHeight="1" x14ac:dyDescent="0.2">
      <c r="C1966" s="981" t="s">
        <v>3547</v>
      </c>
      <c r="D1966" s="712"/>
      <c r="E1966" s="712"/>
      <c r="F1966" s="712"/>
      <c r="G1966" s="712"/>
      <c r="H1966" s="712"/>
      <c r="I1966" s="712"/>
      <c r="J1966" s="712"/>
      <c r="K1966" s="832"/>
      <c r="L1966" s="506"/>
      <c r="M1966" s="506"/>
      <c r="N1966" s="506"/>
      <c r="O1966" s="506"/>
      <c r="P1966" s="506"/>
    </row>
    <row r="1967" spans="3:16" s="360" customFormat="1" ht="15" customHeight="1" thickBot="1" x14ac:dyDescent="0.25">
      <c r="C1967" s="1616" t="s">
        <v>3548</v>
      </c>
      <c r="D1967" s="851"/>
      <c r="E1967" s="851"/>
      <c r="F1967" s="851"/>
      <c r="G1967" s="851"/>
      <c r="H1967" s="851"/>
      <c r="I1967" s="851"/>
      <c r="J1967" s="851"/>
      <c r="K1967" s="852"/>
      <c r="L1967" s="506"/>
      <c r="M1967" s="506"/>
      <c r="N1967" s="506"/>
      <c r="O1967" s="506"/>
      <c r="P1967" s="506"/>
    </row>
    <row r="1968" spans="3:16" s="360" customFormat="1" ht="15" customHeight="1" thickTop="1" x14ac:dyDescent="0.3">
      <c r="C1968" s="4704" t="str">
        <f>+C1956</f>
        <v>.</v>
      </c>
      <c r="D1968" s="4704"/>
      <c r="E1968" s="4704"/>
      <c r="F1968" s="534"/>
      <c r="G1968" s="534"/>
      <c r="H1968" s="534"/>
      <c r="I1968" s="506"/>
      <c r="J1968" s="506"/>
      <c r="K1968" s="506"/>
      <c r="L1968" s="506"/>
      <c r="M1968" s="506"/>
      <c r="N1968" s="506"/>
      <c r="O1968" s="506"/>
      <c r="P1968" s="506"/>
    </row>
    <row r="1969" spans="3:16" s="360" customFormat="1" ht="15" customHeight="1" thickBot="1" x14ac:dyDescent="0.35">
      <c r="C1969" s="534"/>
      <c r="D1969" s="534"/>
      <c r="E1969" s="534"/>
      <c r="F1969" s="534"/>
      <c r="G1969" s="534"/>
      <c r="H1969" s="534"/>
      <c r="I1969" s="506"/>
      <c r="J1969" s="506"/>
      <c r="K1969" s="506"/>
      <c r="L1969" s="506"/>
      <c r="M1969" s="506"/>
      <c r="N1969" s="506"/>
      <c r="O1969" s="506"/>
      <c r="P1969" s="506"/>
    </row>
    <row r="1970" spans="3:16" s="360" customFormat="1" ht="15" customHeight="1" thickTop="1" x14ac:dyDescent="0.3">
      <c r="C1970" s="4768" t="s">
        <v>3106</v>
      </c>
      <c r="D1970" s="4720"/>
      <c r="E1970" s="4720"/>
      <c r="F1970" s="4720"/>
      <c r="G1970" s="4721"/>
      <c r="H1970" s="534"/>
      <c r="I1970" s="506"/>
      <c r="J1970" s="506"/>
      <c r="K1970" s="506"/>
      <c r="L1970" s="506"/>
      <c r="M1970" s="506"/>
      <c r="N1970" s="506"/>
      <c r="O1970" s="506"/>
      <c r="P1970" s="506"/>
    </row>
    <row r="1971" spans="3:16" s="360" customFormat="1" ht="15" customHeight="1" thickBot="1" x14ac:dyDescent="0.35">
      <c r="C1971" s="831"/>
      <c r="D1971" s="712"/>
      <c r="E1971" s="712"/>
      <c r="F1971" s="712"/>
      <c r="G1971" s="832"/>
      <c r="H1971" s="534"/>
      <c r="I1971" s="506"/>
      <c r="J1971" s="506"/>
      <c r="K1971" s="506"/>
      <c r="L1971" s="506"/>
      <c r="M1971" s="506"/>
      <c r="N1971" s="506"/>
      <c r="O1971" s="506"/>
      <c r="P1971" s="506"/>
    </row>
    <row r="1972" spans="3:16" s="360" customFormat="1" ht="15" customHeight="1" thickBot="1" x14ac:dyDescent="0.35">
      <c r="C1972" s="4722" t="s">
        <v>3561</v>
      </c>
      <c r="D1972" s="4690" t="s">
        <v>3562</v>
      </c>
      <c r="E1972" s="4723" t="s">
        <v>3108</v>
      </c>
      <c r="F1972" s="4724"/>
      <c r="G1972" s="4725"/>
      <c r="H1972" s="534"/>
      <c r="I1972" s="506"/>
      <c r="J1972" s="506"/>
      <c r="K1972" s="506"/>
      <c r="L1972" s="506"/>
      <c r="M1972" s="506"/>
      <c r="N1972" s="506"/>
      <c r="O1972" s="506"/>
      <c r="P1972" s="506"/>
    </row>
    <row r="1973" spans="3:16" s="360" customFormat="1" ht="15" customHeight="1" x14ac:dyDescent="0.3">
      <c r="C1973" s="4686"/>
      <c r="D1973" s="4818"/>
      <c r="E1973" s="833" t="s">
        <v>2784</v>
      </c>
      <c r="F1973" s="833" t="s">
        <v>3053</v>
      </c>
      <c r="G1973" s="1235" t="s">
        <v>2332</v>
      </c>
      <c r="H1973" s="534"/>
      <c r="I1973" s="506"/>
      <c r="J1973" s="506"/>
      <c r="K1973" s="506"/>
      <c r="L1973" s="506"/>
      <c r="M1973" s="506"/>
      <c r="N1973" s="506"/>
      <c r="O1973" s="506"/>
      <c r="P1973" s="506"/>
    </row>
    <row r="1974" spans="3:16" s="360" customFormat="1" ht="15" customHeight="1" x14ac:dyDescent="0.3">
      <c r="C1974" s="982" t="s">
        <v>3563</v>
      </c>
      <c r="D1974" s="836">
        <f>+E1974</f>
        <v>19.989999999999998</v>
      </c>
      <c r="E1974" s="836">
        <v>19.989999999999998</v>
      </c>
      <c r="F1974" s="19">
        <v>1000</v>
      </c>
      <c r="G1974" s="1894">
        <v>0</v>
      </c>
      <c r="H1974" s="534"/>
      <c r="I1974" s="506"/>
      <c r="J1974" s="506"/>
      <c r="K1974" s="506"/>
      <c r="L1974" s="506"/>
      <c r="M1974" s="506"/>
      <c r="N1974" s="506"/>
      <c r="O1974" s="506"/>
      <c r="P1974" s="506"/>
    </row>
    <row r="1975" spans="3:16" s="360" customFormat="1" ht="15" customHeight="1" x14ac:dyDescent="0.3">
      <c r="C1975" s="982" t="s">
        <v>3569</v>
      </c>
      <c r="D1975" s="836">
        <f>+E1975</f>
        <v>19.989999999999998</v>
      </c>
      <c r="E1975" s="836">
        <v>19.989999999999998</v>
      </c>
      <c r="F1975" s="19">
        <v>1000</v>
      </c>
      <c r="G1975" s="1894">
        <v>0</v>
      </c>
      <c r="H1975" s="534"/>
      <c r="I1975" s="506"/>
      <c r="J1975" s="506"/>
      <c r="K1975" s="506"/>
      <c r="L1975" s="506"/>
      <c r="M1975" s="506"/>
      <c r="N1975" s="506"/>
      <c r="O1975" s="506"/>
      <c r="P1975" s="506"/>
    </row>
    <row r="1976" spans="3:16" s="360" customFormat="1" ht="15" customHeight="1" x14ac:dyDescent="0.3">
      <c r="C1976" s="1323" t="s">
        <v>1485</v>
      </c>
      <c r="D1976" s="1300"/>
      <c r="E1976" s="1300"/>
      <c r="F1976" s="144"/>
      <c r="G1976" s="1895"/>
      <c r="H1976" s="534"/>
      <c r="I1976" s="506"/>
      <c r="J1976" s="506"/>
      <c r="K1976" s="506"/>
      <c r="L1976" s="506"/>
      <c r="M1976" s="506"/>
      <c r="N1976" s="506"/>
      <c r="O1976" s="506"/>
      <c r="P1976" s="506"/>
    </row>
    <row r="1977" spans="3:16" s="360" customFormat="1" ht="15" customHeight="1" x14ac:dyDescent="0.3">
      <c r="C1977" s="831" t="s">
        <v>2789</v>
      </c>
      <c r="D1977" s="712"/>
      <c r="E1977" s="712"/>
      <c r="F1977" s="848"/>
      <c r="G1977" s="1026"/>
      <c r="H1977" s="534"/>
      <c r="I1977" s="506"/>
      <c r="J1977" s="506"/>
      <c r="K1977" s="506"/>
      <c r="L1977" s="506"/>
      <c r="M1977" s="506"/>
      <c r="N1977" s="506"/>
      <c r="O1977" s="506"/>
      <c r="P1977" s="506"/>
    </row>
    <row r="1978" spans="3:16" s="360" customFormat="1" ht="15" customHeight="1" x14ac:dyDescent="0.3">
      <c r="C1978" s="981" t="s">
        <v>3565</v>
      </c>
      <c r="D1978" s="712"/>
      <c r="E1978" s="712"/>
      <c r="F1978" s="848"/>
      <c r="G1978" s="1026"/>
      <c r="H1978" s="534"/>
      <c r="I1978" s="506"/>
      <c r="J1978" s="506"/>
      <c r="K1978" s="506"/>
      <c r="L1978" s="506"/>
      <c r="M1978" s="506"/>
      <c r="N1978" s="506"/>
      <c r="O1978" s="506"/>
      <c r="P1978" s="506"/>
    </row>
    <row r="1979" spans="3:16" s="360" customFormat="1" ht="30" customHeight="1" x14ac:dyDescent="0.3">
      <c r="C1979" s="4708" t="s">
        <v>3570</v>
      </c>
      <c r="D1979" s="4761"/>
      <c r="E1979" s="4761"/>
      <c r="F1979" s="4761"/>
      <c r="G1979" s="4709"/>
      <c r="H1979" s="534"/>
      <c r="I1979" s="506"/>
      <c r="J1979" s="506"/>
      <c r="K1979" s="506"/>
      <c r="L1979" s="506"/>
      <c r="M1979" s="506"/>
      <c r="N1979" s="506"/>
      <c r="O1979" s="506"/>
      <c r="P1979" s="506"/>
    </row>
    <row r="1980" spans="3:16" s="360" customFormat="1" ht="35.25" customHeight="1" x14ac:dyDescent="0.3">
      <c r="C1980" s="4708" t="s">
        <v>3571</v>
      </c>
      <c r="D1980" s="4761"/>
      <c r="E1980" s="4761"/>
      <c r="F1980" s="4761"/>
      <c r="G1980" s="4709"/>
      <c r="H1980" s="534"/>
      <c r="I1980" s="506"/>
      <c r="J1980" s="506"/>
      <c r="K1980" s="506"/>
      <c r="L1980" s="506"/>
      <c r="M1980" s="506"/>
      <c r="N1980" s="506"/>
      <c r="O1980" s="506"/>
      <c r="P1980" s="506"/>
    </row>
    <row r="1981" spans="3:16" s="360" customFormat="1" ht="15" customHeight="1" x14ac:dyDescent="0.3">
      <c r="C1981" s="981" t="s">
        <v>3567</v>
      </c>
      <c r="D1981" s="712"/>
      <c r="E1981" s="712"/>
      <c r="F1981" s="848"/>
      <c r="G1981" s="1026"/>
      <c r="H1981" s="534"/>
      <c r="I1981" s="506"/>
      <c r="J1981" s="506"/>
      <c r="K1981" s="506"/>
      <c r="L1981" s="506"/>
      <c r="M1981" s="506"/>
      <c r="N1981" s="506"/>
      <c r="O1981" s="506"/>
      <c r="P1981" s="506"/>
    </row>
    <row r="1982" spans="3:16" s="360" customFormat="1" ht="15" customHeight="1" thickBot="1" x14ac:dyDescent="0.35">
      <c r="C1982" s="1616" t="s">
        <v>3572</v>
      </c>
      <c r="D1982" s="851"/>
      <c r="E1982" s="851"/>
      <c r="F1982" s="851"/>
      <c r="G1982" s="852"/>
      <c r="H1982" s="534"/>
      <c r="I1982" s="506"/>
      <c r="J1982" s="506"/>
      <c r="K1982" s="506"/>
      <c r="L1982" s="506"/>
      <c r="M1982" s="506"/>
      <c r="N1982" s="506"/>
      <c r="O1982" s="506"/>
      <c r="P1982" s="506"/>
    </row>
    <row r="1983" spans="3:16" s="360" customFormat="1" ht="15" customHeight="1" thickTop="1" x14ac:dyDescent="0.3">
      <c r="C1983" s="4704" t="str">
        <f>+C1968</f>
        <v>.</v>
      </c>
      <c r="D1983" s="4704"/>
      <c r="E1983" s="4704"/>
      <c r="F1983" s="534"/>
      <c r="G1983" s="534"/>
      <c r="H1983" s="534"/>
      <c r="I1983" s="506"/>
      <c r="J1983" s="506"/>
      <c r="K1983" s="506"/>
      <c r="L1983" s="506"/>
      <c r="M1983" s="506"/>
      <c r="N1983" s="506"/>
      <c r="O1983" s="506"/>
      <c r="P1983" s="506"/>
    </row>
    <row r="1984" spans="3:16" s="360" customFormat="1" ht="15" customHeight="1" thickBot="1" x14ac:dyDescent="0.35">
      <c r="C1984" s="534"/>
      <c r="D1984" s="534"/>
      <c r="E1984" s="534"/>
      <c r="F1984" s="534"/>
      <c r="G1984" s="534"/>
      <c r="H1984" s="534"/>
      <c r="I1984" s="506"/>
      <c r="J1984" s="506"/>
      <c r="K1984" s="506"/>
      <c r="L1984" s="506"/>
      <c r="M1984" s="506"/>
      <c r="N1984" s="506"/>
      <c r="O1984" s="506"/>
      <c r="P1984" s="506"/>
    </row>
    <row r="1985" spans="3:16" s="360" customFormat="1" ht="15" customHeight="1" thickTop="1" x14ac:dyDescent="0.3">
      <c r="C1985" s="4768" t="s">
        <v>3106</v>
      </c>
      <c r="D1985" s="4720"/>
      <c r="E1985" s="4720"/>
      <c r="F1985" s="4720"/>
      <c r="G1985" s="4721"/>
      <c r="H1985" s="534"/>
      <c r="I1985" s="506"/>
      <c r="J1985" s="506"/>
      <c r="K1985" s="506"/>
      <c r="L1985" s="506"/>
      <c r="M1985" s="506"/>
      <c r="N1985" s="506"/>
      <c r="O1985" s="506"/>
      <c r="P1985" s="506"/>
    </row>
    <row r="1986" spans="3:16" s="360" customFormat="1" ht="15" customHeight="1" thickBot="1" x14ac:dyDescent="0.35">
      <c r="C1986" s="831"/>
      <c r="D1986" s="712"/>
      <c r="E1986" s="712"/>
      <c r="F1986" s="712"/>
      <c r="G1986" s="832"/>
      <c r="H1986" s="534"/>
      <c r="I1986" s="506"/>
      <c r="J1986" s="506"/>
      <c r="K1986" s="506"/>
      <c r="L1986" s="506"/>
      <c r="M1986" s="506"/>
      <c r="N1986" s="506"/>
      <c r="O1986" s="506"/>
      <c r="P1986" s="506"/>
    </row>
    <row r="1987" spans="3:16" s="360" customFormat="1" ht="15" customHeight="1" thickBot="1" x14ac:dyDescent="0.35">
      <c r="C1987" s="4722" t="s">
        <v>3561</v>
      </c>
      <c r="D1987" s="4690" t="s">
        <v>3562</v>
      </c>
      <c r="E1987" s="4723" t="s">
        <v>3108</v>
      </c>
      <c r="F1987" s="4724"/>
      <c r="G1987" s="4725"/>
      <c r="H1987" s="534"/>
      <c r="I1987" s="506"/>
      <c r="J1987" s="506"/>
      <c r="K1987" s="506"/>
      <c r="L1987" s="506"/>
      <c r="M1987" s="506"/>
      <c r="N1987" s="506"/>
      <c r="O1987" s="506"/>
      <c r="P1987" s="506"/>
    </row>
    <row r="1988" spans="3:16" s="360" customFormat="1" ht="15" customHeight="1" x14ac:dyDescent="0.3">
      <c r="C1988" s="4686"/>
      <c r="D1988" s="4818"/>
      <c r="E1988" s="833" t="s">
        <v>2784</v>
      </c>
      <c r="F1988" s="833" t="s">
        <v>3053</v>
      </c>
      <c r="G1988" s="1235" t="s">
        <v>2332</v>
      </c>
      <c r="H1988" s="534"/>
      <c r="I1988" s="506"/>
      <c r="J1988" s="506"/>
      <c r="K1988" s="506"/>
      <c r="L1988" s="506"/>
      <c r="M1988" s="506"/>
      <c r="N1988" s="506"/>
      <c r="O1988" s="506"/>
      <c r="P1988" s="506"/>
    </row>
    <row r="1989" spans="3:16" s="360" customFormat="1" ht="19.5" customHeight="1" x14ac:dyDescent="0.3">
      <c r="C1989" s="982" t="s">
        <v>3563</v>
      </c>
      <c r="D1989" s="836">
        <f>+E1989</f>
        <v>19.989999999999998</v>
      </c>
      <c r="E1989" s="836">
        <v>19.989999999999998</v>
      </c>
      <c r="F1989" s="19">
        <v>1000</v>
      </c>
      <c r="G1989" s="1894">
        <v>0.1</v>
      </c>
      <c r="H1989" s="534"/>
      <c r="I1989" s="506"/>
      <c r="J1989" s="506"/>
      <c r="K1989" s="506"/>
      <c r="L1989" s="506"/>
      <c r="M1989" s="506"/>
      <c r="N1989" s="506"/>
      <c r="O1989" s="506"/>
      <c r="P1989" s="506"/>
    </row>
    <row r="1990" spans="3:16" s="360" customFormat="1" ht="17.25" customHeight="1" x14ac:dyDescent="0.3">
      <c r="C1990" s="982" t="s">
        <v>3564</v>
      </c>
      <c r="D1990" s="836">
        <f>+E1990</f>
        <v>19.989999999999998</v>
      </c>
      <c r="E1990" s="836">
        <v>19.989999999999998</v>
      </c>
      <c r="F1990" s="19">
        <v>1000</v>
      </c>
      <c r="G1990" s="1894">
        <v>0.1</v>
      </c>
      <c r="H1990" s="534"/>
      <c r="I1990" s="506"/>
      <c r="J1990" s="506"/>
      <c r="K1990" s="506"/>
      <c r="L1990" s="506"/>
      <c r="M1990" s="506"/>
      <c r="N1990" s="506"/>
      <c r="O1990" s="506"/>
      <c r="P1990" s="506"/>
    </row>
    <row r="1991" spans="3:16" s="360" customFormat="1" ht="15" customHeight="1" x14ac:dyDescent="0.3">
      <c r="C1991" s="1323" t="s">
        <v>1485</v>
      </c>
      <c r="D1991" s="1300"/>
      <c r="E1991" s="1300"/>
      <c r="F1991" s="144"/>
      <c r="G1991" s="1895"/>
      <c r="H1991" s="534"/>
      <c r="I1991" s="506"/>
      <c r="J1991" s="506"/>
      <c r="K1991" s="506"/>
      <c r="L1991" s="506"/>
      <c r="M1991" s="506"/>
      <c r="N1991" s="506"/>
      <c r="O1991" s="506"/>
      <c r="P1991" s="506"/>
    </row>
    <row r="1992" spans="3:16" s="360" customFormat="1" ht="15" customHeight="1" x14ac:dyDescent="0.3">
      <c r="C1992" s="831" t="s">
        <v>2789</v>
      </c>
      <c r="D1992" s="712"/>
      <c r="E1992" s="712"/>
      <c r="F1992" s="848"/>
      <c r="G1992" s="1026"/>
      <c r="H1992" s="534"/>
      <c r="I1992" s="506"/>
      <c r="J1992" s="506"/>
      <c r="K1992" s="506"/>
      <c r="L1992" s="506"/>
      <c r="M1992" s="506"/>
      <c r="N1992" s="506"/>
      <c r="O1992" s="506"/>
      <c r="P1992" s="506"/>
    </row>
    <row r="1993" spans="3:16" s="360" customFormat="1" ht="15" customHeight="1" x14ac:dyDescent="0.3">
      <c r="C1993" s="981" t="s">
        <v>3565</v>
      </c>
      <c r="D1993" s="712"/>
      <c r="E1993" s="712"/>
      <c r="F1993" s="848"/>
      <c r="G1993" s="1026"/>
      <c r="H1993" s="534"/>
      <c r="I1993" s="506"/>
      <c r="J1993" s="506"/>
      <c r="K1993" s="506"/>
      <c r="L1993" s="506"/>
      <c r="M1993" s="506"/>
      <c r="N1993" s="506"/>
      <c r="O1993" s="506"/>
      <c r="P1993" s="506"/>
    </row>
    <row r="1994" spans="3:16" s="360" customFormat="1" ht="15" customHeight="1" x14ac:dyDescent="0.3">
      <c r="C1994" s="4708" t="s">
        <v>3566</v>
      </c>
      <c r="D1994" s="4761"/>
      <c r="E1994" s="4761"/>
      <c r="F1994" s="4761"/>
      <c r="G1994" s="4709"/>
      <c r="H1994" s="534"/>
      <c r="I1994" s="506"/>
      <c r="J1994" s="506"/>
      <c r="K1994" s="506"/>
      <c r="L1994" s="506"/>
      <c r="M1994" s="506"/>
      <c r="N1994" s="506"/>
      <c r="O1994" s="506"/>
      <c r="P1994" s="506"/>
    </row>
    <row r="1995" spans="3:16" s="360" customFormat="1" ht="15" customHeight="1" x14ac:dyDescent="0.3">
      <c r="C1995" s="981" t="s">
        <v>3567</v>
      </c>
      <c r="D1995" s="712"/>
      <c r="E1995" s="712"/>
      <c r="F1995" s="848"/>
      <c r="G1995" s="1026"/>
      <c r="H1995" s="534"/>
      <c r="I1995" s="506"/>
      <c r="J1995" s="506"/>
      <c r="K1995" s="506"/>
      <c r="L1995" s="506"/>
      <c r="M1995" s="506"/>
      <c r="N1995" s="506"/>
      <c r="O1995" s="506"/>
      <c r="P1995" s="506"/>
    </row>
    <row r="1996" spans="3:16" s="360" customFormat="1" ht="15" customHeight="1" x14ac:dyDescent="0.3">
      <c r="C1996" s="831"/>
      <c r="D1996" s="712"/>
      <c r="E1996" s="712"/>
      <c r="F1996" s="712"/>
      <c r="G1996" s="832"/>
      <c r="H1996" s="534"/>
      <c r="I1996" s="506"/>
      <c r="J1996" s="506"/>
      <c r="K1996" s="506"/>
      <c r="L1996" s="506"/>
      <c r="M1996" s="506"/>
      <c r="N1996" s="506"/>
      <c r="O1996" s="506"/>
      <c r="P1996" s="506"/>
    </row>
    <row r="1997" spans="3:16" s="360" customFormat="1" ht="15" customHeight="1" thickBot="1" x14ac:dyDescent="0.35">
      <c r="C1997" s="1616" t="s">
        <v>3568</v>
      </c>
      <c r="D1997" s="851"/>
      <c r="E1997" s="851"/>
      <c r="F1997" s="851"/>
      <c r="G1997" s="852"/>
      <c r="H1997" s="534"/>
      <c r="I1997" s="506"/>
      <c r="J1997" s="506"/>
      <c r="K1997" s="506"/>
      <c r="L1997" s="506"/>
      <c r="M1997" s="506"/>
      <c r="N1997" s="506"/>
      <c r="O1997" s="506"/>
      <c r="P1997" s="506"/>
    </row>
    <row r="1998" spans="3:16" s="360" customFormat="1" ht="15" customHeight="1" thickTop="1" x14ac:dyDescent="0.3">
      <c r="C1998" s="4704" t="str">
        <f>+C1983</f>
        <v>.</v>
      </c>
      <c r="D1998" s="4704"/>
      <c r="E1998" s="4704"/>
      <c r="F1998" s="534"/>
      <c r="G1998" s="534"/>
      <c r="H1998" s="534"/>
      <c r="I1998" s="506"/>
      <c r="J1998" s="506"/>
      <c r="K1998" s="506"/>
      <c r="L1998" s="506"/>
      <c r="M1998" s="506"/>
      <c r="N1998" s="506"/>
      <c r="O1998" s="506"/>
      <c r="P1998" s="506"/>
    </row>
    <row r="1999" spans="3:16" s="360" customFormat="1" ht="15" customHeight="1" thickBot="1" x14ac:dyDescent="0.35">
      <c r="C1999" s="534"/>
      <c r="D1999" s="534"/>
      <c r="E1999" s="534"/>
      <c r="F1999" s="534"/>
      <c r="G1999" s="534"/>
      <c r="H1999" s="534"/>
      <c r="I1999" s="506"/>
      <c r="J1999" s="506"/>
      <c r="K1999" s="506"/>
      <c r="L1999" s="506"/>
      <c r="M1999" s="506"/>
      <c r="N1999" s="506"/>
      <c r="O1999" s="506"/>
      <c r="P1999" s="506"/>
    </row>
    <row r="2000" spans="3:16" s="360" customFormat="1" ht="29.25" customHeight="1" thickTop="1" thickBot="1" x14ac:dyDescent="0.35">
      <c r="C2000" s="4719" t="s">
        <v>3549</v>
      </c>
      <c r="D2000" s="4721"/>
      <c r="E2000" s="534"/>
      <c r="F2000" s="534"/>
      <c r="G2000" s="534"/>
      <c r="H2000" s="534"/>
      <c r="I2000" s="506"/>
      <c r="J2000" s="506"/>
      <c r="K2000" s="506"/>
      <c r="L2000" s="506"/>
      <c r="M2000" s="506"/>
      <c r="N2000" s="506"/>
      <c r="O2000" s="506"/>
      <c r="P2000" s="506"/>
    </row>
    <row r="2001" spans="3:16" s="360" customFormat="1" ht="55.5" customHeight="1" thickBot="1" x14ac:dyDescent="0.35">
      <c r="C2001" s="1890" t="s">
        <v>3550</v>
      </c>
      <c r="D2001" s="1891" t="s">
        <v>3551</v>
      </c>
      <c r="E2001" s="534"/>
      <c r="F2001" s="534"/>
      <c r="G2001" s="534"/>
      <c r="H2001" s="534"/>
      <c r="I2001" s="506"/>
      <c r="J2001" s="506"/>
      <c r="K2001" s="506"/>
      <c r="L2001" s="506"/>
      <c r="M2001" s="506"/>
      <c r="N2001" s="506"/>
      <c r="O2001" s="506"/>
      <c r="P2001" s="506"/>
    </row>
    <row r="2002" spans="3:16" s="360" customFormat="1" ht="21.75" customHeight="1" x14ac:dyDescent="0.3">
      <c r="C2002" s="1892" t="s">
        <v>3552</v>
      </c>
      <c r="D2002" s="1893">
        <v>1.99</v>
      </c>
      <c r="E2002" s="534"/>
      <c r="F2002" s="534"/>
      <c r="G2002" s="534"/>
      <c r="H2002" s="534"/>
      <c r="I2002" s="506"/>
      <c r="J2002" s="506"/>
      <c r="K2002" s="506"/>
      <c r="L2002" s="506"/>
      <c r="M2002" s="506"/>
      <c r="N2002" s="506"/>
      <c r="O2002" s="506"/>
      <c r="P2002" s="506"/>
    </row>
    <row r="2003" spans="3:16" s="360" customFormat="1" ht="25.5" customHeight="1" x14ac:dyDescent="0.3">
      <c r="C2003" s="982" t="s">
        <v>3099</v>
      </c>
      <c r="D2003" s="1625">
        <v>0.35</v>
      </c>
      <c r="E2003" s="534"/>
      <c r="F2003" s="534"/>
      <c r="G2003" s="534"/>
      <c r="H2003" s="534"/>
      <c r="I2003" s="506"/>
      <c r="J2003" s="506"/>
      <c r="K2003" s="506"/>
      <c r="L2003" s="506"/>
      <c r="M2003" s="506"/>
      <c r="N2003" s="506"/>
      <c r="O2003" s="506"/>
      <c r="P2003" s="506"/>
    </row>
    <row r="2004" spans="3:16" s="360" customFormat="1" ht="25.5" customHeight="1" thickBot="1" x14ac:dyDescent="0.35">
      <c r="C2004" s="1626" t="s">
        <v>3100</v>
      </c>
      <c r="D2004" s="1628" t="s">
        <v>3101</v>
      </c>
      <c r="E2004" s="534"/>
      <c r="F2004" s="534"/>
      <c r="G2004" s="534"/>
      <c r="H2004" s="534"/>
      <c r="I2004" s="506"/>
      <c r="J2004" s="506"/>
      <c r="K2004" s="506"/>
      <c r="L2004" s="506"/>
      <c r="M2004" s="506"/>
      <c r="N2004" s="506"/>
      <c r="O2004" s="506"/>
      <c r="P2004" s="506"/>
    </row>
    <row r="2005" spans="3:16" s="360" customFormat="1" ht="20.25" customHeight="1" x14ac:dyDescent="0.3">
      <c r="C2005" s="1485" t="s">
        <v>3553</v>
      </c>
      <c r="D2005" s="1629"/>
      <c r="E2005" s="534"/>
      <c r="F2005" s="534"/>
      <c r="G2005" s="534"/>
      <c r="H2005" s="534"/>
      <c r="I2005" s="506"/>
      <c r="J2005" s="506"/>
      <c r="K2005" s="506"/>
      <c r="L2005" s="506"/>
      <c r="M2005" s="506"/>
      <c r="N2005" s="506"/>
      <c r="O2005" s="506"/>
      <c r="P2005" s="506"/>
    </row>
    <row r="2006" spans="3:16" s="360" customFormat="1" ht="55.5" customHeight="1" x14ac:dyDescent="0.3">
      <c r="C2006" s="4781" t="s">
        <v>3554</v>
      </c>
      <c r="D2006" s="4767"/>
      <c r="E2006" s="534"/>
      <c r="F2006" s="534"/>
      <c r="G2006" s="534"/>
      <c r="H2006" s="534"/>
      <c r="I2006" s="506"/>
      <c r="J2006" s="506"/>
      <c r="K2006" s="506"/>
      <c r="L2006" s="506"/>
      <c r="M2006" s="506"/>
      <c r="N2006" s="506"/>
      <c r="O2006" s="506"/>
      <c r="P2006" s="506"/>
    </row>
    <row r="2007" spans="3:16" s="360" customFormat="1" ht="33" customHeight="1" x14ac:dyDescent="0.3">
      <c r="C2007" s="4781" t="s">
        <v>3555</v>
      </c>
      <c r="D2007" s="4767"/>
      <c r="E2007" s="534"/>
      <c r="F2007" s="534"/>
      <c r="G2007" s="534"/>
      <c r="H2007" s="534"/>
      <c r="I2007" s="506"/>
      <c r="J2007" s="506"/>
      <c r="K2007" s="506"/>
      <c r="L2007" s="506"/>
      <c r="M2007" s="506"/>
      <c r="N2007" s="506"/>
      <c r="O2007" s="506"/>
      <c r="P2007" s="506"/>
    </row>
    <row r="2008" spans="3:16" s="360" customFormat="1" ht="64.5" customHeight="1" x14ac:dyDescent="0.3">
      <c r="C2008" s="4781" t="s">
        <v>3556</v>
      </c>
      <c r="D2008" s="4767"/>
      <c r="E2008" s="534"/>
      <c r="F2008" s="534"/>
      <c r="G2008" s="534"/>
      <c r="H2008" s="534"/>
      <c r="I2008" s="506"/>
      <c r="J2008" s="506"/>
      <c r="K2008" s="506"/>
      <c r="L2008" s="506"/>
      <c r="M2008" s="506"/>
      <c r="N2008" s="506"/>
      <c r="O2008" s="506"/>
      <c r="P2008" s="506"/>
    </row>
    <row r="2009" spans="3:16" s="360" customFormat="1" ht="34.5" customHeight="1" x14ac:dyDescent="0.3">
      <c r="C2009" s="4781" t="s">
        <v>3557</v>
      </c>
      <c r="D2009" s="4767"/>
      <c r="E2009" s="534"/>
      <c r="F2009" s="534"/>
      <c r="G2009" s="534"/>
      <c r="H2009" s="534"/>
      <c r="I2009" s="506"/>
      <c r="J2009" s="506"/>
      <c r="K2009" s="506"/>
      <c r="L2009" s="506"/>
      <c r="M2009" s="506"/>
      <c r="N2009" s="506"/>
      <c r="O2009" s="506"/>
      <c r="P2009" s="506"/>
    </row>
    <row r="2010" spans="3:16" s="360" customFormat="1" ht="47.25" customHeight="1" x14ac:dyDescent="0.3">
      <c r="C2010" s="4781" t="s">
        <v>3560</v>
      </c>
      <c r="D2010" s="4767"/>
      <c r="E2010" s="534"/>
      <c r="F2010" s="534"/>
      <c r="G2010" s="534"/>
      <c r="H2010" s="534"/>
      <c r="I2010" s="506"/>
      <c r="J2010" s="506"/>
      <c r="K2010" s="506"/>
      <c r="L2010" s="506"/>
      <c r="M2010" s="506"/>
      <c r="N2010" s="506"/>
      <c r="O2010" s="506"/>
      <c r="P2010" s="506"/>
    </row>
    <row r="2011" spans="3:16" s="360" customFormat="1" ht="36" customHeight="1" x14ac:dyDescent="0.3">
      <c r="C2011" s="4781" t="s">
        <v>3558</v>
      </c>
      <c r="D2011" s="4767"/>
      <c r="E2011" s="534"/>
      <c r="F2011" s="534"/>
      <c r="G2011" s="534"/>
      <c r="H2011" s="534"/>
      <c r="I2011" s="506"/>
      <c r="J2011" s="506"/>
      <c r="K2011" s="506"/>
      <c r="L2011" s="506"/>
      <c r="M2011" s="506"/>
      <c r="N2011" s="506"/>
      <c r="O2011" s="506"/>
      <c r="P2011" s="506"/>
    </row>
    <row r="2012" spans="3:16" s="360" customFormat="1" ht="15" customHeight="1" x14ac:dyDescent="0.3">
      <c r="C2012" s="4781" t="s">
        <v>3559</v>
      </c>
      <c r="D2012" s="4767"/>
      <c r="E2012" s="534"/>
      <c r="F2012" s="534"/>
      <c r="G2012" s="534"/>
      <c r="H2012" s="534"/>
      <c r="I2012" s="506"/>
      <c r="J2012" s="506"/>
      <c r="K2012" s="506"/>
      <c r="L2012" s="506"/>
      <c r="M2012" s="506"/>
      <c r="N2012" s="506"/>
      <c r="O2012" s="506"/>
      <c r="P2012" s="506"/>
    </row>
    <row r="2013" spans="3:16" s="360" customFormat="1" ht="15" customHeight="1" thickBot="1" x14ac:dyDescent="0.35">
      <c r="C2013" s="4823"/>
      <c r="D2013" s="4824"/>
      <c r="E2013" s="534"/>
      <c r="F2013" s="534"/>
      <c r="G2013" s="534"/>
      <c r="H2013" s="534"/>
      <c r="I2013" s="506"/>
      <c r="J2013" s="506"/>
      <c r="K2013" s="506"/>
      <c r="L2013" s="506"/>
      <c r="M2013" s="506"/>
      <c r="N2013" s="506"/>
      <c r="O2013" s="506"/>
      <c r="P2013" s="506"/>
    </row>
    <row r="2014" spans="3:16" s="360" customFormat="1" ht="15" customHeight="1" thickTop="1" x14ac:dyDescent="0.3">
      <c r="C2014" s="3815" t="str">
        <f>+C1998</f>
        <v>.</v>
      </c>
      <c r="D2014" s="3815"/>
      <c r="E2014" s="3815"/>
      <c r="F2014" s="534"/>
      <c r="G2014" s="534"/>
      <c r="H2014" s="534"/>
      <c r="I2014" s="506"/>
      <c r="J2014" s="506"/>
      <c r="K2014" s="506"/>
      <c r="L2014" s="506"/>
      <c r="M2014" s="506"/>
      <c r="N2014" s="506"/>
      <c r="O2014" s="506"/>
      <c r="P2014" s="506"/>
    </row>
    <row r="2015" spans="3:16" s="360" customFormat="1" ht="15" customHeight="1" thickBot="1" x14ac:dyDescent="0.35">
      <c r="C2015" s="534"/>
      <c r="D2015" s="534"/>
      <c r="E2015" s="534"/>
      <c r="F2015" s="534"/>
      <c r="G2015" s="534"/>
      <c r="H2015" s="534"/>
      <c r="I2015" s="506"/>
      <c r="J2015" s="506"/>
      <c r="K2015" s="506"/>
      <c r="L2015" s="506"/>
      <c r="M2015" s="506"/>
      <c r="N2015" s="506"/>
      <c r="O2015" s="506"/>
      <c r="P2015" s="506"/>
    </row>
    <row r="2016" spans="3:16" s="360" customFormat="1" ht="15" customHeight="1" thickTop="1" x14ac:dyDescent="0.2">
      <c r="C2016" s="4768" t="s">
        <v>3546</v>
      </c>
      <c r="D2016" s="4720"/>
      <c r="E2016" s="4720"/>
      <c r="F2016" s="4720"/>
      <c r="G2016" s="4720"/>
      <c r="H2016" s="4720"/>
      <c r="I2016" s="4720"/>
      <c r="J2016" s="4720"/>
      <c r="K2016" s="4721"/>
      <c r="L2016" s="506"/>
      <c r="M2016" s="506"/>
      <c r="N2016" s="506"/>
      <c r="O2016" s="506"/>
      <c r="P2016" s="506"/>
    </row>
    <row r="2017" spans="3:16" s="360" customFormat="1" ht="15" customHeight="1" thickBot="1" x14ac:dyDescent="0.25">
      <c r="C2017" s="831"/>
      <c r="D2017" s="712"/>
      <c r="E2017" s="712"/>
      <c r="F2017" s="712"/>
      <c r="G2017" s="712"/>
      <c r="H2017" s="712"/>
      <c r="I2017" s="712"/>
      <c r="J2017" s="712"/>
      <c r="K2017" s="832"/>
      <c r="L2017" s="506"/>
      <c r="M2017" s="506"/>
      <c r="N2017" s="506"/>
      <c r="O2017" s="506"/>
      <c r="P2017" s="506"/>
    </row>
    <row r="2018" spans="3:16" s="360" customFormat="1" ht="15" customHeight="1" thickBot="1" x14ac:dyDescent="0.25">
      <c r="C2018" s="4680" t="s">
        <v>344</v>
      </c>
      <c r="D2018" s="4681"/>
      <c r="E2018" s="4682" t="s">
        <v>2776</v>
      </c>
      <c r="F2018" s="4683"/>
      <c r="G2018" s="4683"/>
      <c r="H2018" s="4683"/>
      <c r="I2018" s="4683"/>
      <c r="J2018" s="4683"/>
      <c r="K2018" s="4684"/>
      <c r="L2018" s="506"/>
      <c r="M2018" s="506"/>
      <c r="N2018" s="506"/>
      <c r="O2018" s="506"/>
      <c r="P2018" s="506"/>
    </row>
    <row r="2019" spans="3:16" s="360" customFormat="1" ht="15" customHeight="1" x14ac:dyDescent="0.2">
      <c r="C2019" s="4821" t="s">
        <v>346</v>
      </c>
      <c r="D2019" s="4745" t="s">
        <v>347</v>
      </c>
      <c r="E2019" s="4745" t="s">
        <v>2781</v>
      </c>
      <c r="F2019" s="4745" t="s">
        <v>349</v>
      </c>
      <c r="G2019" s="4745" t="s">
        <v>1422</v>
      </c>
      <c r="H2019" s="4745" t="s">
        <v>1298</v>
      </c>
      <c r="I2019" s="4745" t="s">
        <v>1423</v>
      </c>
      <c r="J2019" s="4745" t="s">
        <v>563</v>
      </c>
      <c r="K2019" s="4819" t="s">
        <v>1424</v>
      </c>
      <c r="L2019" s="506"/>
      <c r="M2019" s="506"/>
      <c r="N2019" s="506"/>
      <c r="O2019" s="506"/>
      <c r="P2019" s="506"/>
    </row>
    <row r="2020" spans="3:16" s="360" customFormat="1" ht="15" customHeight="1" x14ac:dyDescent="0.2">
      <c r="C2020" s="4822"/>
      <c r="D2020" s="4698"/>
      <c r="E2020" s="4698"/>
      <c r="F2020" s="4698"/>
      <c r="G2020" s="4698"/>
      <c r="H2020" s="4698"/>
      <c r="I2020" s="4698"/>
      <c r="J2020" s="4698"/>
      <c r="K2020" s="4820"/>
      <c r="L2020" s="506"/>
      <c r="M2020" s="506"/>
      <c r="N2020" s="506"/>
      <c r="O2020" s="506"/>
      <c r="P2020" s="506"/>
    </row>
    <row r="2021" spans="3:16" s="360" customFormat="1" ht="15" customHeight="1" thickBot="1" x14ac:dyDescent="0.25">
      <c r="C2021" s="1028" t="s">
        <v>3546</v>
      </c>
      <c r="D2021" s="836">
        <v>20</v>
      </c>
      <c r="E2021" s="836">
        <v>20</v>
      </c>
      <c r="F2021" s="1107">
        <v>133</v>
      </c>
      <c r="G2021" s="1108" t="s">
        <v>1428</v>
      </c>
      <c r="H2021" s="1889">
        <v>155</v>
      </c>
      <c r="I2021" s="1889">
        <v>40</v>
      </c>
      <c r="J2021" s="839">
        <v>0.15</v>
      </c>
      <c r="K2021" s="1243">
        <v>0.15</v>
      </c>
      <c r="L2021" s="506"/>
      <c r="M2021" s="506"/>
      <c r="N2021" s="506"/>
      <c r="O2021" s="506"/>
      <c r="P2021" s="506"/>
    </row>
    <row r="2022" spans="3:16" s="360" customFormat="1" ht="15" customHeight="1" x14ac:dyDescent="0.2">
      <c r="C2022" s="831" t="s">
        <v>2789</v>
      </c>
      <c r="D2022" s="712"/>
      <c r="E2022" s="848"/>
      <c r="F2022" s="848"/>
      <c r="G2022" s="848"/>
      <c r="H2022" s="848"/>
      <c r="I2022" s="848"/>
      <c r="J2022" s="848"/>
      <c r="K2022" s="1026"/>
      <c r="L2022" s="506"/>
      <c r="M2022" s="506"/>
      <c r="N2022" s="506"/>
      <c r="O2022" s="506"/>
      <c r="P2022" s="506"/>
    </row>
    <row r="2023" spans="3:16" s="360" customFormat="1" ht="15" customHeight="1" x14ac:dyDescent="0.2">
      <c r="C2023" s="831" t="s">
        <v>1430</v>
      </c>
      <c r="D2023" s="712"/>
      <c r="E2023" s="712"/>
      <c r="F2023" s="712"/>
      <c r="G2023" s="712"/>
      <c r="H2023" s="712"/>
      <c r="I2023" s="712"/>
      <c r="J2023" s="712"/>
      <c r="K2023" s="832"/>
      <c r="L2023" s="506"/>
      <c r="M2023" s="506"/>
      <c r="N2023" s="506"/>
      <c r="O2023" s="506"/>
      <c r="P2023" s="506"/>
    </row>
    <row r="2024" spans="3:16" s="360" customFormat="1" ht="15" customHeight="1" x14ac:dyDescent="0.2">
      <c r="C2024" s="981" t="s">
        <v>3547</v>
      </c>
      <c r="D2024" s="712"/>
      <c r="E2024" s="712"/>
      <c r="F2024" s="712"/>
      <c r="G2024" s="712"/>
      <c r="H2024" s="712"/>
      <c r="I2024" s="712"/>
      <c r="J2024" s="712"/>
      <c r="K2024" s="832"/>
      <c r="L2024" s="506"/>
      <c r="M2024" s="506"/>
      <c r="N2024" s="506"/>
      <c r="O2024" s="506"/>
      <c r="P2024" s="506"/>
    </row>
    <row r="2025" spans="3:16" s="360" customFormat="1" ht="15" customHeight="1" thickBot="1" x14ac:dyDescent="0.25">
      <c r="C2025" s="1616" t="s">
        <v>3548</v>
      </c>
      <c r="D2025" s="851"/>
      <c r="E2025" s="851"/>
      <c r="F2025" s="851"/>
      <c r="G2025" s="851"/>
      <c r="H2025" s="851"/>
      <c r="I2025" s="851"/>
      <c r="J2025" s="851"/>
      <c r="K2025" s="852"/>
      <c r="L2025" s="506"/>
      <c r="M2025" s="506"/>
      <c r="N2025" s="506"/>
      <c r="O2025" s="506"/>
      <c r="P2025" s="506"/>
    </row>
    <row r="2026" spans="3:16" s="360" customFormat="1" ht="15" customHeight="1" thickTop="1" x14ac:dyDescent="0.3">
      <c r="C2026" s="4704" t="str">
        <f>+C2014</f>
        <v>.</v>
      </c>
      <c r="D2026" s="4704"/>
      <c r="E2026" s="4704"/>
      <c r="F2026" s="534"/>
      <c r="G2026" s="534"/>
      <c r="H2026" s="534"/>
      <c r="I2026" s="506"/>
      <c r="J2026" s="506"/>
      <c r="K2026" s="506"/>
      <c r="L2026" s="506"/>
      <c r="M2026" s="506"/>
      <c r="N2026" s="506"/>
      <c r="O2026" s="506"/>
      <c r="P2026" s="506"/>
    </row>
    <row r="2027" spans="3:16" s="360" customFormat="1" ht="15" customHeight="1" thickBot="1" x14ac:dyDescent="0.35">
      <c r="C2027" s="1517"/>
      <c r="D2027" s="1517"/>
      <c r="E2027" s="1517"/>
      <c r="F2027" s="534"/>
      <c r="G2027" s="534"/>
      <c r="H2027" s="534"/>
      <c r="I2027" s="506"/>
      <c r="J2027" s="506"/>
      <c r="K2027" s="506"/>
      <c r="L2027" s="506"/>
      <c r="M2027" s="506"/>
      <c r="N2027" s="506"/>
      <c r="O2027" s="506"/>
      <c r="P2027" s="506"/>
    </row>
    <row r="2028" spans="3:16" s="360" customFormat="1" ht="15" customHeight="1" thickTop="1" x14ac:dyDescent="0.3">
      <c r="C2028" s="4837" t="s">
        <v>3431</v>
      </c>
      <c r="D2028" s="4838"/>
      <c r="E2028" s="4839"/>
      <c r="F2028" s="534"/>
      <c r="G2028" s="534"/>
      <c r="H2028" s="534"/>
      <c r="I2028" s="506"/>
      <c r="J2028" s="506"/>
      <c r="K2028" s="506"/>
      <c r="L2028" s="506"/>
      <c r="M2028" s="506"/>
      <c r="N2028" s="506"/>
      <c r="O2028" s="506"/>
      <c r="P2028" s="506"/>
    </row>
    <row r="2029" spans="3:16" s="360" customFormat="1" ht="28.5" customHeight="1" thickBot="1" x14ac:dyDescent="0.35">
      <c r="C2029" s="1790" t="s">
        <v>3432</v>
      </c>
      <c r="D2029" s="1791" t="s">
        <v>3433</v>
      </c>
      <c r="E2029" s="1792"/>
      <c r="F2029" s="534"/>
      <c r="G2029" s="534"/>
      <c r="H2029" s="534"/>
      <c r="I2029" s="506"/>
      <c r="J2029" s="506"/>
      <c r="K2029" s="506"/>
      <c r="L2029" s="506"/>
      <c r="M2029" s="506"/>
      <c r="N2029" s="506"/>
      <c r="O2029" s="506"/>
      <c r="P2029" s="506"/>
    </row>
    <row r="2030" spans="3:16" s="360" customFormat="1" ht="15" customHeight="1" x14ac:dyDescent="0.3">
      <c r="C2030" s="1793"/>
      <c r="D2030" s="1794"/>
      <c r="E2030" s="1792"/>
      <c r="F2030" s="534"/>
      <c r="G2030" s="534"/>
      <c r="H2030" s="534"/>
      <c r="I2030" s="506"/>
      <c r="J2030" s="506"/>
      <c r="K2030" s="506"/>
      <c r="L2030" s="506"/>
      <c r="M2030" s="506"/>
      <c r="N2030" s="506"/>
      <c r="O2030" s="506"/>
      <c r="P2030" s="506"/>
    </row>
    <row r="2031" spans="3:16" s="360" customFormat="1" ht="15" customHeight="1" x14ac:dyDescent="0.3">
      <c r="C2031" s="1795" t="s">
        <v>3434</v>
      </c>
      <c r="D2031" s="1430">
        <v>30</v>
      </c>
      <c r="E2031" s="1792"/>
      <c r="F2031" s="534"/>
      <c r="G2031" s="534"/>
      <c r="H2031" s="534"/>
      <c r="I2031" s="506"/>
      <c r="J2031" s="506"/>
      <c r="K2031" s="506"/>
      <c r="L2031" s="506"/>
      <c r="M2031" s="506"/>
      <c r="N2031" s="506"/>
      <c r="O2031" s="506"/>
      <c r="P2031" s="506"/>
    </row>
    <row r="2032" spans="3:16" s="360" customFormat="1" ht="15" customHeight="1" thickBot="1" x14ac:dyDescent="0.35">
      <c r="C2032" s="1796"/>
      <c r="D2032" s="1797"/>
      <c r="E2032" s="1792"/>
      <c r="F2032" s="534"/>
      <c r="G2032" s="534"/>
      <c r="H2032" s="534"/>
      <c r="I2032" s="506"/>
      <c r="J2032" s="506"/>
      <c r="K2032" s="506"/>
      <c r="L2032" s="506"/>
      <c r="M2032" s="506"/>
      <c r="N2032" s="506"/>
      <c r="O2032" s="506"/>
      <c r="P2032" s="506"/>
    </row>
    <row r="2033" spans="3:16" s="360" customFormat="1" ht="15" customHeight="1" x14ac:dyDescent="0.3">
      <c r="C2033" s="1798" t="s">
        <v>3102</v>
      </c>
      <c r="D2033" s="1799"/>
      <c r="E2033" s="1792"/>
      <c r="F2033" s="534"/>
      <c r="G2033" s="534"/>
      <c r="H2033" s="534"/>
      <c r="I2033" s="506"/>
      <c r="J2033" s="506"/>
      <c r="K2033" s="506"/>
      <c r="L2033" s="506"/>
      <c r="M2033" s="506"/>
      <c r="N2033" s="506"/>
      <c r="O2033" s="506"/>
      <c r="P2033" s="506"/>
    </row>
    <row r="2034" spans="3:16" s="360" customFormat="1" ht="15" customHeight="1" thickBot="1" x14ac:dyDescent="0.35">
      <c r="C2034" s="1800"/>
      <c r="D2034" s="1801"/>
      <c r="E2034" s="1792"/>
      <c r="F2034" s="534"/>
      <c r="G2034" s="534"/>
      <c r="H2034" s="534"/>
      <c r="I2034" s="506"/>
      <c r="J2034" s="506"/>
      <c r="K2034" s="506"/>
      <c r="L2034" s="506"/>
      <c r="M2034" s="506"/>
      <c r="N2034" s="506"/>
      <c r="O2034" s="506"/>
      <c r="P2034" s="506"/>
    </row>
    <row r="2035" spans="3:16" s="360" customFormat="1" ht="15" customHeight="1" x14ac:dyDescent="0.3">
      <c r="C2035" s="1802" t="s">
        <v>3435</v>
      </c>
      <c r="D2035" s="1803" t="s">
        <v>3433</v>
      </c>
      <c r="E2035" s="1804" t="s">
        <v>3436</v>
      </c>
      <c r="F2035" s="534"/>
      <c r="G2035" s="534"/>
      <c r="H2035" s="534"/>
      <c r="I2035" s="506"/>
      <c r="J2035" s="506"/>
      <c r="K2035" s="506"/>
      <c r="L2035" s="506"/>
      <c r="M2035" s="506"/>
      <c r="N2035" s="506"/>
      <c r="O2035" s="506"/>
      <c r="P2035" s="506"/>
    </row>
    <row r="2036" spans="3:16" s="360" customFormat="1" ht="15" customHeight="1" x14ac:dyDescent="0.3">
      <c r="C2036" s="1805"/>
      <c r="D2036" s="1806"/>
      <c r="E2036" s="1807"/>
      <c r="F2036" s="534"/>
      <c r="G2036" s="534"/>
      <c r="H2036" s="534"/>
      <c r="I2036" s="506"/>
      <c r="J2036" s="506"/>
      <c r="K2036" s="506"/>
      <c r="L2036" s="506"/>
      <c r="M2036" s="506"/>
      <c r="N2036" s="506"/>
      <c r="O2036" s="506"/>
      <c r="P2036" s="506"/>
    </row>
    <row r="2037" spans="3:16" s="360" customFormat="1" ht="36" customHeight="1" x14ac:dyDescent="0.3">
      <c r="C2037" s="1808" t="s">
        <v>3437</v>
      </c>
      <c r="D2037" s="756">
        <v>30</v>
      </c>
      <c r="E2037" s="1809" t="s">
        <v>3438</v>
      </c>
      <c r="F2037" s="534"/>
      <c r="G2037" s="534"/>
      <c r="H2037" s="534"/>
      <c r="I2037" s="506"/>
      <c r="J2037" s="506"/>
      <c r="K2037" s="506"/>
      <c r="L2037" s="506"/>
      <c r="M2037" s="506"/>
      <c r="N2037" s="506"/>
      <c r="O2037" s="506"/>
      <c r="P2037" s="506"/>
    </row>
    <row r="2038" spans="3:16" s="360" customFormat="1" ht="36" customHeight="1" x14ac:dyDescent="0.3">
      <c r="C2038" s="1808" t="s">
        <v>3439</v>
      </c>
      <c r="D2038" s="756">
        <v>40</v>
      </c>
      <c r="E2038" s="1809" t="s">
        <v>3440</v>
      </c>
      <c r="F2038" s="534"/>
      <c r="G2038" s="534"/>
      <c r="H2038" s="534"/>
      <c r="I2038" s="506"/>
      <c r="J2038" s="506"/>
      <c r="K2038" s="506"/>
      <c r="L2038" s="506"/>
      <c r="M2038" s="506"/>
      <c r="N2038" s="506"/>
      <c r="O2038" s="506"/>
      <c r="P2038" s="506"/>
    </row>
    <row r="2039" spans="3:16" s="360" customFormat="1" ht="30" customHeight="1" thickBot="1" x14ac:dyDescent="0.35">
      <c r="C2039" s="1810" t="s">
        <v>3441</v>
      </c>
      <c r="D2039" s="760">
        <v>90</v>
      </c>
      <c r="E2039" s="1811" t="s">
        <v>3442</v>
      </c>
      <c r="F2039" s="534"/>
      <c r="G2039" s="534"/>
      <c r="H2039" s="534"/>
      <c r="I2039" s="506"/>
      <c r="J2039" s="506"/>
      <c r="K2039" s="506"/>
      <c r="L2039" s="506"/>
      <c r="M2039" s="506"/>
      <c r="N2039" s="506"/>
      <c r="O2039" s="506"/>
      <c r="P2039" s="506"/>
    </row>
    <row r="2040" spans="3:16" s="360" customFormat="1" ht="15" customHeight="1" x14ac:dyDescent="0.3">
      <c r="C2040" s="1812"/>
      <c r="D2040" s="1813"/>
      <c r="E2040" s="1814"/>
      <c r="F2040" s="534"/>
      <c r="G2040" s="534"/>
      <c r="H2040" s="534"/>
      <c r="I2040" s="506"/>
      <c r="J2040" s="506"/>
      <c r="K2040" s="506"/>
      <c r="L2040" s="506"/>
      <c r="M2040" s="506"/>
      <c r="N2040" s="506"/>
      <c r="O2040" s="506"/>
      <c r="P2040" s="506"/>
    </row>
    <row r="2041" spans="3:16" s="360" customFormat="1" ht="15" customHeight="1" x14ac:dyDescent="0.3">
      <c r="C2041" s="4800" t="s">
        <v>3443</v>
      </c>
      <c r="D2041" s="3862"/>
      <c r="E2041" s="1792"/>
      <c r="F2041" s="534"/>
      <c r="G2041" s="534"/>
      <c r="H2041" s="534"/>
      <c r="I2041" s="506"/>
      <c r="J2041" s="506"/>
      <c r="K2041" s="506"/>
      <c r="L2041" s="506"/>
      <c r="M2041" s="506"/>
      <c r="N2041" s="506"/>
      <c r="O2041" s="506"/>
      <c r="P2041" s="506"/>
    </row>
    <row r="2042" spans="3:16" s="360" customFormat="1" ht="15" customHeight="1" x14ac:dyDescent="0.3">
      <c r="C2042" s="4800" t="s">
        <v>3444</v>
      </c>
      <c r="D2042" s="3862"/>
      <c r="E2042" s="4801"/>
      <c r="F2042" s="534"/>
      <c r="G2042" s="534"/>
      <c r="H2042" s="534"/>
      <c r="I2042" s="506"/>
      <c r="J2042" s="506"/>
      <c r="K2042" s="506"/>
      <c r="L2042" s="506"/>
      <c r="M2042" s="506"/>
      <c r="N2042" s="506"/>
      <c r="O2042" s="506"/>
      <c r="P2042" s="506"/>
    </row>
    <row r="2043" spans="3:16" s="360" customFormat="1" ht="15" customHeight="1" x14ac:dyDescent="0.3">
      <c r="C2043" s="4800" t="s">
        <v>3445</v>
      </c>
      <c r="D2043" s="3862"/>
      <c r="E2043" s="4801"/>
      <c r="F2043" s="534"/>
      <c r="G2043" s="534"/>
      <c r="H2043" s="534"/>
      <c r="I2043" s="506"/>
      <c r="J2043" s="506"/>
      <c r="K2043" s="506"/>
      <c r="L2043" s="506"/>
      <c r="M2043" s="506"/>
      <c r="N2043" s="506"/>
      <c r="O2043" s="506"/>
      <c r="P2043" s="506"/>
    </row>
    <row r="2044" spans="3:16" s="360" customFormat="1" ht="29.25" customHeight="1" x14ac:dyDescent="0.3">
      <c r="C2044" s="4789" t="s">
        <v>3446</v>
      </c>
      <c r="D2044" s="4790"/>
      <c r="E2044" s="4791"/>
      <c r="F2044" s="534"/>
      <c r="G2044" s="534"/>
      <c r="H2044" s="534"/>
      <c r="I2044" s="506"/>
      <c r="J2044" s="506"/>
      <c r="K2044" s="506"/>
      <c r="L2044" s="506"/>
      <c r="M2044" s="506"/>
      <c r="N2044" s="506"/>
      <c r="O2044" s="506"/>
      <c r="P2044" s="506"/>
    </row>
    <row r="2045" spans="3:16" s="360" customFormat="1" ht="29.25" customHeight="1" x14ac:dyDescent="0.3">
      <c r="C2045" s="4789" t="s">
        <v>3447</v>
      </c>
      <c r="D2045" s="4790"/>
      <c r="E2045" s="4791"/>
      <c r="F2045" s="534"/>
      <c r="G2045" s="534"/>
      <c r="H2045" s="534"/>
      <c r="I2045" s="506"/>
      <c r="J2045" s="506"/>
      <c r="K2045" s="506"/>
      <c r="L2045" s="506"/>
      <c r="M2045" s="506"/>
      <c r="N2045" s="506"/>
      <c r="O2045" s="506"/>
      <c r="P2045" s="506"/>
    </row>
    <row r="2046" spans="3:16" s="360" customFormat="1" ht="24.75" customHeight="1" x14ac:dyDescent="0.3">
      <c r="C2046" s="4789" t="s">
        <v>3448</v>
      </c>
      <c r="D2046" s="4790"/>
      <c r="E2046" s="4791"/>
      <c r="F2046" s="534"/>
      <c r="G2046" s="534"/>
      <c r="H2046" s="534"/>
      <c r="I2046" s="506"/>
      <c r="J2046" s="506"/>
      <c r="K2046" s="506"/>
      <c r="L2046" s="506"/>
      <c r="M2046" s="506"/>
      <c r="N2046" s="506"/>
      <c r="O2046" s="506"/>
      <c r="P2046" s="506"/>
    </row>
    <row r="2047" spans="3:16" s="360" customFormat="1" ht="26.25" customHeight="1" x14ac:dyDescent="0.3">
      <c r="C2047" s="4789" t="s">
        <v>3449</v>
      </c>
      <c r="D2047" s="4790"/>
      <c r="E2047" s="4791"/>
      <c r="F2047" s="534"/>
      <c r="G2047" s="534"/>
      <c r="H2047" s="534"/>
      <c r="I2047" s="506"/>
      <c r="J2047" s="506"/>
      <c r="K2047" s="506"/>
      <c r="L2047" s="506"/>
      <c r="M2047" s="506"/>
      <c r="N2047" s="506"/>
      <c r="O2047" s="506"/>
      <c r="P2047" s="506"/>
    </row>
    <row r="2048" spans="3:16" s="360" customFormat="1" ht="15" customHeight="1" thickBot="1" x14ac:dyDescent="0.35">
      <c r="C2048" s="4792" t="s">
        <v>3450</v>
      </c>
      <c r="D2048" s="4793"/>
      <c r="E2048" s="1815"/>
      <c r="F2048" s="534"/>
      <c r="G2048" s="534"/>
      <c r="H2048" s="534"/>
      <c r="I2048" s="506"/>
      <c r="J2048" s="506"/>
      <c r="K2048" s="506"/>
      <c r="L2048" s="506"/>
      <c r="M2048" s="506"/>
      <c r="N2048" s="506"/>
      <c r="O2048" s="506"/>
      <c r="P2048" s="506"/>
    </row>
    <row r="2049" spans="3:16" s="360" customFormat="1" ht="15" customHeight="1" thickTop="1" x14ac:dyDescent="0.3">
      <c r="C2049" s="4704" t="str">
        <f>+C2026</f>
        <v>.</v>
      </c>
      <c r="D2049" s="4704"/>
      <c r="E2049" s="4704"/>
      <c r="F2049" s="534"/>
      <c r="G2049" s="534"/>
      <c r="H2049" s="534"/>
      <c r="I2049" s="506"/>
      <c r="J2049" s="506"/>
      <c r="K2049" s="506"/>
      <c r="L2049" s="506"/>
      <c r="M2049" s="506"/>
      <c r="N2049" s="506"/>
      <c r="O2049" s="506"/>
      <c r="P2049" s="506"/>
    </row>
    <row r="2050" spans="3:16" s="360" customFormat="1" ht="15" customHeight="1" thickBot="1" x14ac:dyDescent="0.35">
      <c r="C2050" s="534"/>
      <c r="D2050" s="534"/>
      <c r="E2050" s="534"/>
      <c r="F2050" s="534"/>
      <c r="G2050" s="534"/>
      <c r="H2050" s="534"/>
      <c r="I2050" s="506"/>
      <c r="J2050" s="506"/>
      <c r="K2050" s="506"/>
      <c r="L2050" s="506"/>
      <c r="M2050" s="506"/>
      <c r="N2050" s="506"/>
      <c r="O2050" s="506"/>
      <c r="P2050" s="506"/>
    </row>
    <row r="2051" spans="3:16" s="360" customFormat="1" ht="25.5" customHeight="1" x14ac:dyDescent="0.3">
      <c r="C2051" s="4842" t="s">
        <v>3209</v>
      </c>
      <c r="D2051" s="4843"/>
      <c r="E2051" s="4844"/>
      <c r="F2051" s="534"/>
      <c r="G2051" s="534"/>
      <c r="H2051" s="534"/>
      <c r="I2051" s="506"/>
      <c r="J2051" s="506"/>
      <c r="K2051" s="506"/>
      <c r="L2051" s="506"/>
      <c r="M2051" s="506"/>
      <c r="N2051" s="506"/>
      <c r="O2051" s="506"/>
      <c r="P2051" s="506"/>
    </row>
    <row r="2052" spans="3:16" s="360" customFormat="1" ht="26.25" customHeight="1" x14ac:dyDescent="0.3">
      <c r="C2052" s="1665" t="s">
        <v>3210</v>
      </c>
      <c r="D2052" s="1651" t="s">
        <v>3211</v>
      </c>
      <c r="E2052" s="1348" t="s">
        <v>3212</v>
      </c>
      <c r="F2052" s="534"/>
      <c r="G2052" s="534"/>
      <c r="H2052" s="534"/>
      <c r="I2052" s="506"/>
      <c r="J2052" s="506"/>
      <c r="K2052" s="506"/>
      <c r="L2052" s="506"/>
      <c r="M2052" s="506"/>
      <c r="N2052" s="506"/>
      <c r="O2052" s="506"/>
      <c r="P2052" s="506"/>
    </row>
    <row r="2053" spans="3:16" s="360" customFormat="1" ht="15" customHeight="1" x14ac:dyDescent="0.3">
      <c r="C2053" s="1666" t="s">
        <v>663</v>
      </c>
      <c r="D2053" s="1667" t="s">
        <v>242</v>
      </c>
      <c r="E2053" s="1668">
        <v>0.5</v>
      </c>
      <c r="F2053" s="534"/>
      <c r="G2053" s="534"/>
      <c r="H2053" s="534"/>
      <c r="I2053" s="506"/>
      <c r="J2053" s="506"/>
      <c r="K2053" s="506"/>
      <c r="L2053" s="506"/>
      <c r="M2053" s="506"/>
      <c r="N2053" s="506"/>
      <c r="O2053" s="506"/>
      <c r="P2053" s="506"/>
    </row>
    <row r="2054" spans="3:16" s="360" customFormat="1" ht="15" customHeight="1" x14ac:dyDescent="0.3">
      <c r="C2054" s="1666" t="s">
        <v>664</v>
      </c>
      <c r="D2054" s="949" t="s">
        <v>3213</v>
      </c>
      <c r="E2054" s="1668">
        <v>0.5</v>
      </c>
      <c r="F2054" s="534"/>
      <c r="G2054" s="534"/>
      <c r="H2054" s="534"/>
      <c r="I2054" s="506"/>
      <c r="J2054" s="506"/>
      <c r="K2054" s="506"/>
      <c r="L2054" s="506"/>
      <c r="M2054" s="506"/>
      <c r="N2054" s="506"/>
      <c r="O2054" s="506"/>
      <c r="P2054" s="506"/>
    </row>
    <row r="2055" spans="3:16" s="360" customFormat="1" ht="15" customHeight="1" x14ac:dyDescent="0.3">
      <c r="C2055" s="1666" t="s">
        <v>3214</v>
      </c>
      <c r="D2055" s="1669" t="s">
        <v>3215</v>
      </c>
      <c r="E2055" s="1668">
        <v>0.5</v>
      </c>
      <c r="F2055" s="534"/>
      <c r="G2055" s="534"/>
      <c r="H2055" s="534"/>
      <c r="I2055" s="506"/>
      <c r="J2055" s="506"/>
      <c r="K2055" s="506"/>
      <c r="L2055" s="506"/>
      <c r="M2055" s="506"/>
      <c r="N2055" s="506"/>
      <c r="O2055" s="506"/>
      <c r="P2055" s="506"/>
    </row>
    <row r="2056" spans="3:16" s="360" customFormat="1" ht="15" customHeight="1" x14ac:dyDescent="0.3">
      <c r="C2056" s="1666" t="s">
        <v>3216</v>
      </c>
      <c r="D2056" s="949" t="s">
        <v>243</v>
      </c>
      <c r="E2056" s="1668">
        <v>0.5</v>
      </c>
      <c r="F2056" s="534"/>
      <c r="G2056" s="534"/>
      <c r="H2056" s="534"/>
      <c r="I2056" s="506"/>
      <c r="J2056" s="506"/>
      <c r="K2056" s="506"/>
      <c r="L2056" s="506"/>
      <c r="M2056" s="506"/>
      <c r="N2056" s="506"/>
      <c r="O2056" s="506"/>
      <c r="P2056" s="506"/>
    </row>
    <row r="2057" spans="3:16" s="360" customFormat="1" ht="15" customHeight="1" x14ac:dyDescent="0.3">
      <c r="C2057" s="1666" t="s">
        <v>3217</v>
      </c>
      <c r="D2057" s="949" t="s">
        <v>1625</v>
      </c>
      <c r="E2057" s="1668">
        <v>0.5</v>
      </c>
      <c r="F2057" s="534"/>
      <c r="G2057" s="534"/>
      <c r="H2057" s="534"/>
      <c r="I2057" s="506"/>
      <c r="J2057" s="506"/>
      <c r="K2057" s="506"/>
      <c r="L2057" s="506"/>
      <c r="M2057" s="506"/>
      <c r="N2057" s="506"/>
      <c r="O2057" s="506"/>
      <c r="P2057" s="506"/>
    </row>
    <row r="2058" spans="3:16" s="360" customFormat="1" ht="15" customHeight="1" x14ac:dyDescent="0.3">
      <c r="C2058" s="1666" t="s">
        <v>3218</v>
      </c>
      <c r="D2058" s="949" t="s">
        <v>1158</v>
      </c>
      <c r="E2058" s="1668">
        <v>0.5</v>
      </c>
      <c r="F2058" s="534"/>
      <c r="G2058" s="534"/>
      <c r="H2058" s="534"/>
      <c r="I2058" s="506"/>
      <c r="J2058" s="506"/>
      <c r="K2058" s="506"/>
      <c r="L2058" s="506"/>
      <c r="M2058" s="506"/>
      <c r="N2058" s="506"/>
      <c r="O2058" s="506"/>
      <c r="P2058" s="506"/>
    </row>
    <row r="2059" spans="3:16" s="360" customFormat="1" ht="15" customHeight="1" x14ac:dyDescent="0.3">
      <c r="C2059" s="1666" t="s">
        <v>3219</v>
      </c>
      <c r="D2059" s="949" t="s">
        <v>3220</v>
      </c>
      <c r="E2059" s="1668">
        <v>4.49</v>
      </c>
      <c r="F2059" s="534"/>
      <c r="G2059" s="534"/>
      <c r="H2059" s="534"/>
      <c r="I2059" s="506"/>
      <c r="J2059" s="506"/>
      <c r="K2059" s="506"/>
      <c r="L2059" s="506"/>
      <c r="M2059" s="506"/>
      <c r="N2059" s="506"/>
      <c r="O2059" s="506"/>
      <c r="P2059" s="506"/>
    </row>
    <row r="2060" spans="3:16" s="360" customFormat="1" ht="15" customHeight="1" x14ac:dyDescent="0.3">
      <c r="C2060" s="1666" t="s">
        <v>3221</v>
      </c>
      <c r="D2060" s="949" t="s">
        <v>1615</v>
      </c>
      <c r="E2060" s="1668">
        <v>0.95</v>
      </c>
      <c r="F2060" s="534"/>
      <c r="G2060" s="534"/>
      <c r="H2060" s="534"/>
      <c r="I2060" s="506"/>
      <c r="J2060" s="506"/>
      <c r="K2060" s="506"/>
      <c r="L2060" s="506"/>
      <c r="M2060" s="506"/>
      <c r="N2060" s="506"/>
      <c r="O2060" s="506"/>
      <c r="P2060" s="506"/>
    </row>
    <row r="2061" spans="3:16" s="360" customFormat="1" ht="15" customHeight="1" x14ac:dyDescent="0.3">
      <c r="C2061" s="1666" t="s">
        <v>3222</v>
      </c>
      <c r="D2061" s="949" t="s">
        <v>3223</v>
      </c>
      <c r="E2061" s="1668">
        <v>0.5</v>
      </c>
      <c r="F2061" s="534"/>
      <c r="G2061" s="534"/>
      <c r="H2061" s="534"/>
      <c r="I2061" s="506"/>
      <c r="J2061" s="506"/>
      <c r="K2061" s="506"/>
      <c r="L2061" s="506"/>
      <c r="M2061" s="506"/>
      <c r="N2061" s="506"/>
      <c r="O2061" s="506"/>
      <c r="P2061" s="506"/>
    </row>
    <row r="2062" spans="3:16" s="360" customFormat="1" ht="15" customHeight="1" x14ac:dyDescent="0.3">
      <c r="C2062" s="1666" t="s">
        <v>3224</v>
      </c>
      <c r="D2062" s="949" t="s">
        <v>3225</v>
      </c>
      <c r="E2062" s="1668">
        <v>0.5</v>
      </c>
      <c r="F2062" s="534"/>
      <c r="G2062" s="534"/>
      <c r="H2062" s="534"/>
      <c r="I2062" s="506"/>
      <c r="J2062" s="506"/>
      <c r="K2062" s="506"/>
      <c r="L2062" s="506"/>
      <c r="M2062" s="506"/>
      <c r="N2062" s="506"/>
      <c r="O2062" s="506"/>
      <c r="P2062" s="506"/>
    </row>
    <row r="2063" spans="3:16" s="360" customFormat="1" ht="15" customHeight="1" x14ac:dyDescent="0.3">
      <c r="C2063" s="1666" t="s">
        <v>3226</v>
      </c>
      <c r="D2063" s="949" t="s">
        <v>1613</v>
      </c>
      <c r="E2063" s="1668">
        <v>0.5</v>
      </c>
      <c r="F2063" s="534"/>
      <c r="G2063" s="534"/>
      <c r="H2063" s="534"/>
      <c r="I2063" s="506"/>
      <c r="J2063" s="506"/>
      <c r="K2063" s="506"/>
      <c r="L2063" s="506"/>
      <c r="M2063" s="506"/>
      <c r="N2063" s="506"/>
      <c r="O2063" s="506"/>
      <c r="P2063" s="506"/>
    </row>
    <row r="2064" spans="3:16" s="360" customFormat="1" ht="15" customHeight="1" x14ac:dyDescent="0.3">
      <c r="C2064" s="1666" t="s">
        <v>3227</v>
      </c>
      <c r="D2064" s="949" t="s">
        <v>3228</v>
      </c>
      <c r="E2064" s="1668">
        <v>0.5</v>
      </c>
      <c r="F2064" s="534"/>
      <c r="G2064" s="534"/>
      <c r="H2064" s="534"/>
      <c r="I2064" s="506"/>
      <c r="J2064" s="506"/>
      <c r="K2064" s="506"/>
      <c r="L2064" s="506"/>
      <c r="M2064" s="506"/>
      <c r="N2064" s="506"/>
      <c r="O2064" s="506"/>
      <c r="P2064" s="506"/>
    </row>
    <row r="2065" spans="3:16" s="360" customFormat="1" ht="15" customHeight="1" x14ac:dyDescent="0.3">
      <c r="C2065" s="1666" t="s">
        <v>3229</v>
      </c>
      <c r="D2065" s="949" t="s">
        <v>3230</v>
      </c>
      <c r="E2065" s="1668">
        <v>0.5</v>
      </c>
      <c r="F2065" s="534"/>
      <c r="G2065" s="534"/>
      <c r="H2065" s="534"/>
      <c r="I2065" s="506"/>
      <c r="J2065" s="506"/>
      <c r="K2065" s="506"/>
      <c r="L2065" s="506"/>
      <c r="M2065" s="506"/>
      <c r="N2065" s="506"/>
      <c r="O2065" s="506"/>
      <c r="P2065" s="506"/>
    </row>
    <row r="2066" spans="3:16" s="360" customFormat="1" ht="15" customHeight="1" x14ac:dyDescent="0.3">
      <c r="C2066" s="1666" t="s">
        <v>3231</v>
      </c>
      <c r="D2066" s="949" t="s">
        <v>3232</v>
      </c>
      <c r="E2066" s="1668">
        <v>0.5</v>
      </c>
      <c r="F2066" s="534"/>
      <c r="G2066" s="534"/>
      <c r="H2066" s="534"/>
      <c r="I2066" s="506"/>
      <c r="J2066" s="506"/>
      <c r="K2066" s="506"/>
      <c r="L2066" s="506"/>
      <c r="M2066" s="506"/>
      <c r="N2066" s="506"/>
      <c r="O2066" s="506"/>
      <c r="P2066" s="506"/>
    </row>
    <row r="2067" spans="3:16" s="360" customFormat="1" ht="15" customHeight="1" x14ac:dyDescent="0.3">
      <c r="C2067" s="1666" t="s">
        <v>3233</v>
      </c>
      <c r="D2067" s="949" t="s">
        <v>3234</v>
      </c>
      <c r="E2067" s="1668">
        <v>0.5</v>
      </c>
      <c r="F2067" s="534"/>
      <c r="G2067" s="534"/>
      <c r="H2067" s="534"/>
      <c r="I2067" s="506"/>
      <c r="J2067" s="506"/>
      <c r="K2067" s="506"/>
      <c r="L2067" s="506"/>
      <c r="M2067" s="506"/>
      <c r="N2067" s="506"/>
      <c r="O2067" s="506"/>
      <c r="P2067" s="506"/>
    </row>
    <row r="2068" spans="3:16" s="360" customFormat="1" ht="15" customHeight="1" x14ac:dyDescent="0.3">
      <c r="C2068" s="1666" t="s">
        <v>3235</v>
      </c>
      <c r="D2068" s="949" t="s">
        <v>3236</v>
      </c>
      <c r="E2068" s="1668">
        <v>0.5</v>
      </c>
      <c r="F2068" s="534"/>
      <c r="G2068" s="534"/>
      <c r="H2068" s="534"/>
      <c r="I2068" s="506"/>
      <c r="J2068" s="506"/>
      <c r="K2068" s="506"/>
      <c r="L2068" s="506"/>
      <c r="M2068" s="506"/>
      <c r="N2068" s="506"/>
      <c r="O2068" s="506"/>
      <c r="P2068" s="506"/>
    </row>
    <row r="2069" spans="3:16" s="360" customFormat="1" ht="15" customHeight="1" x14ac:dyDescent="0.3">
      <c r="C2069" s="1666" t="s">
        <v>3237</v>
      </c>
      <c r="D2069" s="949" t="s">
        <v>3238</v>
      </c>
      <c r="E2069" s="1668">
        <v>0.5</v>
      </c>
      <c r="F2069" s="534"/>
      <c r="G2069" s="534"/>
      <c r="H2069" s="534"/>
      <c r="I2069" s="506"/>
      <c r="J2069" s="506"/>
      <c r="K2069" s="506"/>
      <c r="L2069" s="506"/>
      <c r="M2069" s="506"/>
      <c r="N2069" s="506"/>
      <c r="O2069" s="506"/>
      <c r="P2069" s="506"/>
    </row>
    <row r="2070" spans="3:16" s="360" customFormat="1" ht="15" customHeight="1" x14ac:dyDescent="0.3">
      <c r="C2070" s="1666" t="s">
        <v>3239</v>
      </c>
      <c r="D2070" s="949" t="s">
        <v>3240</v>
      </c>
      <c r="E2070" s="1668">
        <v>0.5</v>
      </c>
      <c r="F2070" s="534"/>
      <c r="G2070" s="534"/>
      <c r="H2070" s="534"/>
      <c r="I2070" s="506"/>
      <c r="J2070" s="506"/>
      <c r="K2070" s="506"/>
      <c r="L2070" s="506"/>
      <c r="M2070" s="506"/>
      <c r="N2070" s="506"/>
      <c r="O2070" s="506"/>
      <c r="P2070" s="506"/>
    </row>
    <row r="2071" spans="3:16" s="360" customFormat="1" ht="15" customHeight="1" x14ac:dyDescent="0.3">
      <c r="C2071" s="1666" t="s">
        <v>3241</v>
      </c>
      <c r="D2071" s="949" t="s">
        <v>3242</v>
      </c>
      <c r="E2071" s="1668">
        <v>0.5</v>
      </c>
      <c r="F2071" s="534"/>
      <c r="G2071" s="534"/>
      <c r="H2071" s="534"/>
      <c r="I2071" s="506"/>
      <c r="J2071" s="506"/>
      <c r="K2071" s="506"/>
      <c r="L2071" s="506"/>
      <c r="M2071" s="506"/>
      <c r="N2071" s="506"/>
      <c r="O2071" s="506"/>
      <c r="P2071" s="506"/>
    </row>
    <row r="2072" spans="3:16" s="360" customFormat="1" ht="15" customHeight="1" x14ac:dyDescent="0.3">
      <c r="C2072" s="1666" t="s">
        <v>3243</v>
      </c>
      <c r="D2072" s="949" t="s">
        <v>3244</v>
      </c>
      <c r="E2072" s="1668">
        <v>0.5</v>
      </c>
      <c r="F2072" s="534"/>
      <c r="G2072" s="534"/>
      <c r="H2072" s="534"/>
      <c r="I2072" s="506"/>
      <c r="J2072" s="506"/>
      <c r="K2072" s="506"/>
      <c r="L2072" s="506"/>
      <c r="M2072" s="506"/>
      <c r="N2072" s="506"/>
      <c r="O2072" s="506"/>
      <c r="P2072" s="506"/>
    </row>
    <row r="2073" spans="3:16" s="360" customFormat="1" ht="15" customHeight="1" x14ac:dyDescent="0.3">
      <c r="C2073" s="1666" t="s">
        <v>3245</v>
      </c>
      <c r="D2073" s="949" t="s">
        <v>3246</v>
      </c>
      <c r="E2073" s="1668">
        <v>0.5</v>
      </c>
      <c r="F2073" s="534"/>
      <c r="G2073" s="534"/>
      <c r="H2073" s="534"/>
      <c r="I2073" s="506"/>
      <c r="J2073" s="506"/>
      <c r="K2073" s="506"/>
      <c r="L2073" s="506"/>
      <c r="M2073" s="506"/>
      <c r="N2073" s="506"/>
      <c r="O2073" s="506"/>
      <c r="P2073" s="506"/>
    </row>
    <row r="2074" spans="3:16" s="360" customFormat="1" ht="15" customHeight="1" x14ac:dyDescent="0.3">
      <c r="C2074" s="1666" t="s">
        <v>3247</v>
      </c>
      <c r="D2074" s="949" t="s">
        <v>3248</v>
      </c>
      <c r="E2074" s="1668">
        <v>0.5</v>
      </c>
      <c r="F2074" s="534"/>
      <c r="G2074" s="534"/>
      <c r="H2074" s="534"/>
      <c r="I2074" s="506"/>
      <c r="J2074" s="506"/>
      <c r="K2074" s="506"/>
      <c r="L2074" s="506"/>
      <c r="M2074" s="506"/>
      <c r="N2074" s="506"/>
      <c r="O2074" s="506"/>
      <c r="P2074" s="506"/>
    </row>
    <row r="2075" spans="3:16" s="360" customFormat="1" ht="15" customHeight="1" x14ac:dyDescent="0.3">
      <c r="C2075" s="1666" t="s">
        <v>3249</v>
      </c>
      <c r="D2075" s="949" t="s">
        <v>3250</v>
      </c>
      <c r="E2075" s="1668">
        <v>0.5</v>
      </c>
      <c r="F2075" s="534"/>
      <c r="G2075" s="534"/>
      <c r="H2075" s="534"/>
      <c r="I2075" s="506"/>
      <c r="J2075" s="506"/>
      <c r="K2075" s="506"/>
      <c r="L2075" s="506"/>
      <c r="M2075" s="506"/>
      <c r="N2075" s="506"/>
      <c r="O2075" s="506"/>
      <c r="P2075" s="506"/>
    </row>
    <row r="2076" spans="3:16" s="360" customFormat="1" ht="15" customHeight="1" x14ac:dyDescent="0.3">
      <c r="C2076" s="1666" t="s">
        <v>3251</v>
      </c>
      <c r="D2076" s="949" t="s">
        <v>3252</v>
      </c>
      <c r="E2076" s="1668">
        <v>0.5</v>
      </c>
      <c r="F2076" s="534"/>
      <c r="G2076" s="534"/>
      <c r="H2076" s="534"/>
      <c r="I2076" s="506"/>
      <c r="J2076" s="506"/>
      <c r="K2076" s="506"/>
      <c r="L2076" s="506"/>
      <c r="M2076" s="506"/>
      <c r="N2076" s="506"/>
      <c r="O2076" s="506"/>
      <c r="P2076" s="506"/>
    </row>
    <row r="2077" spans="3:16" s="360" customFormat="1" ht="15" customHeight="1" x14ac:dyDescent="0.3">
      <c r="C2077" s="1666" t="s">
        <v>3253</v>
      </c>
      <c r="D2077" s="949" t="s">
        <v>3254</v>
      </c>
      <c r="E2077" s="1668">
        <v>0.5</v>
      </c>
      <c r="F2077" s="534"/>
      <c r="G2077" s="534"/>
      <c r="H2077" s="534"/>
      <c r="I2077" s="506"/>
      <c r="J2077" s="506"/>
      <c r="K2077" s="506"/>
      <c r="L2077" s="506"/>
      <c r="M2077" s="506"/>
      <c r="N2077" s="506"/>
      <c r="O2077" s="506"/>
      <c r="P2077" s="506"/>
    </row>
    <row r="2078" spans="3:16" s="360" customFormat="1" ht="15" customHeight="1" x14ac:dyDescent="0.3">
      <c r="C2078" s="1666" t="s">
        <v>3255</v>
      </c>
      <c r="D2078" s="949" t="s">
        <v>3256</v>
      </c>
      <c r="E2078" s="1668">
        <v>0.5</v>
      </c>
      <c r="F2078" s="534"/>
      <c r="G2078" s="534"/>
      <c r="H2078" s="534"/>
      <c r="I2078" s="506"/>
      <c r="J2078" s="506"/>
      <c r="K2078" s="506"/>
      <c r="L2078" s="506"/>
      <c r="M2078" s="506"/>
      <c r="N2078" s="506"/>
      <c r="O2078" s="506"/>
      <c r="P2078" s="506"/>
    </row>
    <row r="2079" spans="3:16" s="360" customFormat="1" ht="15" customHeight="1" x14ac:dyDescent="0.3">
      <c r="C2079" s="1666" t="s">
        <v>3257</v>
      </c>
      <c r="D2079" s="949" t="s">
        <v>3258</v>
      </c>
      <c r="E2079" s="1668">
        <v>0.5</v>
      </c>
      <c r="F2079" s="534"/>
      <c r="G2079" s="534"/>
      <c r="H2079" s="534"/>
      <c r="I2079" s="506"/>
      <c r="J2079" s="506"/>
      <c r="K2079" s="506"/>
      <c r="L2079" s="506"/>
      <c r="M2079" s="506"/>
      <c r="N2079" s="506"/>
      <c r="O2079" s="506"/>
      <c r="P2079" s="506"/>
    </row>
    <row r="2080" spans="3:16" s="360" customFormat="1" ht="15" customHeight="1" thickBot="1" x14ac:dyDescent="0.35">
      <c r="C2080" s="1670" t="s">
        <v>2955</v>
      </c>
      <c r="D2080" s="4840" t="s">
        <v>3259</v>
      </c>
      <c r="E2080" s="4841"/>
      <c r="F2080" s="534"/>
      <c r="G2080" s="534"/>
      <c r="H2080" s="534"/>
      <c r="I2080" s="506"/>
      <c r="J2080" s="506"/>
      <c r="K2080" s="506"/>
      <c r="L2080" s="506"/>
      <c r="M2080" s="506"/>
      <c r="N2080" s="506"/>
      <c r="O2080" s="506"/>
      <c r="P2080" s="506"/>
    </row>
    <row r="2081" spans="3:16" s="360" customFormat="1" ht="15" customHeight="1" thickTop="1" x14ac:dyDescent="0.3">
      <c r="C2081" s="4704" t="str">
        <f>+C2049</f>
        <v>.</v>
      </c>
      <c r="D2081" s="4704"/>
      <c r="E2081" s="4704"/>
      <c r="F2081" s="534"/>
      <c r="G2081" s="534"/>
      <c r="H2081" s="534"/>
      <c r="I2081" s="506"/>
      <c r="J2081" s="506"/>
      <c r="K2081" s="506"/>
      <c r="L2081" s="506"/>
      <c r="M2081" s="506"/>
      <c r="N2081" s="506"/>
      <c r="O2081" s="506"/>
      <c r="P2081" s="506"/>
    </row>
    <row r="2082" spans="3:16" s="360" customFormat="1" ht="15" customHeight="1" thickBot="1" x14ac:dyDescent="0.35">
      <c r="C2082" s="534"/>
      <c r="D2082" s="534"/>
      <c r="E2082" s="534"/>
      <c r="F2082" s="534"/>
      <c r="G2082" s="534"/>
      <c r="H2082" s="534"/>
      <c r="I2082" s="506"/>
      <c r="J2082" s="506"/>
      <c r="K2082" s="506"/>
      <c r="L2082" s="506"/>
      <c r="M2082" s="506"/>
      <c r="N2082" s="506"/>
      <c r="O2082" s="506"/>
      <c r="P2082" s="506"/>
    </row>
    <row r="2083" spans="3:16" s="360" customFormat="1" ht="15" customHeight="1" thickTop="1" x14ac:dyDescent="0.2">
      <c r="C2083" s="4768" t="s">
        <v>3200</v>
      </c>
      <c r="D2083" s="4720"/>
      <c r="E2083" s="4720"/>
      <c r="F2083" s="4720"/>
      <c r="G2083" s="4720"/>
      <c r="H2083" s="4720"/>
      <c r="I2083" s="4720"/>
      <c r="J2083" s="4720"/>
      <c r="K2083" s="4720"/>
      <c r="L2083" s="4720"/>
      <c r="M2083" s="4720"/>
      <c r="N2083" s="4721"/>
      <c r="O2083" s="506"/>
      <c r="P2083" s="506"/>
    </row>
    <row r="2084" spans="3:16" s="360" customFormat="1" ht="15" customHeight="1" thickBot="1" x14ac:dyDescent="0.25">
      <c r="C2084" s="831"/>
      <c r="D2084" s="712"/>
      <c r="E2084" s="712"/>
      <c r="F2084" s="712"/>
      <c r="G2084" s="712"/>
      <c r="H2084" s="712"/>
      <c r="I2084" s="712"/>
      <c r="J2084" s="712"/>
      <c r="K2084" s="712"/>
      <c r="L2084" s="712"/>
      <c r="M2084" s="712"/>
      <c r="N2084" s="832"/>
      <c r="O2084" s="506"/>
      <c r="P2084" s="506"/>
    </row>
    <row r="2085" spans="3:16" s="360" customFormat="1" ht="15" customHeight="1" thickBot="1" x14ac:dyDescent="0.25">
      <c r="C2085" s="4805" t="s">
        <v>560</v>
      </c>
      <c r="D2085" s="4806"/>
      <c r="E2085" s="4682" t="s">
        <v>2776</v>
      </c>
      <c r="F2085" s="4683"/>
      <c r="G2085" s="4683"/>
      <c r="H2085" s="4683"/>
      <c r="I2085" s="4683"/>
      <c r="J2085" s="4683"/>
      <c r="K2085" s="4683"/>
      <c r="L2085" s="4683"/>
      <c r="M2085" s="4683"/>
      <c r="N2085" s="4684"/>
      <c r="O2085" s="506"/>
      <c r="P2085" s="506"/>
    </row>
    <row r="2086" spans="3:16" s="360" customFormat="1" ht="15" customHeight="1" thickBot="1" x14ac:dyDescent="0.25">
      <c r="C2086" s="4848"/>
      <c r="D2086" s="4849"/>
      <c r="E2086" s="4682" t="s">
        <v>3051</v>
      </c>
      <c r="F2086" s="4683"/>
      <c r="G2086" s="4683"/>
      <c r="H2086" s="4682" t="s">
        <v>1524</v>
      </c>
      <c r="I2086" s="4683"/>
      <c r="J2086" s="4853"/>
      <c r="K2086" s="4682" t="s">
        <v>340</v>
      </c>
      <c r="L2086" s="4683"/>
      <c r="M2086" s="4683"/>
      <c r="N2086" s="4684"/>
      <c r="O2086" s="506"/>
      <c r="P2086" s="506"/>
    </row>
    <row r="2087" spans="3:16" s="360" customFormat="1" ht="15" customHeight="1" x14ac:dyDescent="0.2">
      <c r="C2087" s="1655" t="s">
        <v>2779</v>
      </c>
      <c r="D2087" s="1656" t="s">
        <v>2780</v>
      </c>
      <c r="E2087" s="974" t="s">
        <v>2781</v>
      </c>
      <c r="F2087" s="833" t="s">
        <v>563</v>
      </c>
      <c r="G2087" s="855" t="s">
        <v>1424</v>
      </c>
      <c r="H2087" s="1426" t="s">
        <v>2784</v>
      </c>
      <c r="I2087" s="1426" t="s">
        <v>1065</v>
      </c>
      <c r="J2087" s="1426" t="s">
        <v>2332</v>
      </c>
      <c r="K2087" s="1426" t="s">
        <v>3201</v>
      </c>
      <c r="L2087" s="1426" t="s">
        <v>318</v>
      </c>
      <c r="M2087" s="1426" t="s">
        <v>3202</v>
      </c>
      <c r="N2087" s="1464" t="s">
        <v>2571</v>
      </c>
      <c r="O2087" s="506"/>
      <c r="P2087" s="506"/>
    </row>
    <row r="2088" spans="3:16" s="360" customFormat="1" ht="27" customHeight="1" x14ac:dyDescent="0.2">
      <c r="C2088" s="1027" t="s">
        <v>3203</v>
      </c>
      <c r="D2088" s="836">
        <v>49</v>
      </c>
      <c r="E2088" s="836" t="s">
        <v>1545</v>
      </c>
      <c r="F2088" s="838">
        <v>0.15</v>
      </c>
      <c r="G2088" s="838">
        <v>0.15</v>
      </c>
      <c r="H2088" s="838">
        <v>49</v>
      </c>
      <c r="I2088" s="1114">
        <v>2000</v>
      </c>
      <c r="J2088" s="840">
        <v>0.1</v>
      </c>
      <c r="K2088" s="838">
        <v>0</v>
      </c>
      <c r="L2088" s="1113">
        <v>50</v>
      </c>
      <c r="M2088" s="1657">
        <v>0.06</v>
      </c>
      <c r="N2088" s="1475">
        <v>0.1</v>
      </c>
      <c r="O2088" s="506"/>
      <c r="P2088" s="506"/>
    </row>
    <row r="2089" spans="3:16" s="360" customFormat="1" ht="32.25" customHeight="1" x14ac:dyDescent="0.2">
      <c r="C2089" s="1027" t="s">
        <v>3204</v>
      </c>
      <c r="D2089" s="836">
        <v>59</v>
      </c>
      <c r="E2089" s="836" t="s">
        <v>1545</v>
      </c>
      <c r="F2089" s="838">
        <v>0.15</v>
      </c>
      <c r="G2089" s="838">
        <v>0.15</v>
      </c>
      <c r="H2089" s="838">
        <v>59</v>
      </c>
      <c r="I2089" s="1473">
        <v>3000</v>
      </c>
      <c r="J2089" s="840">
        <v>0.1</v>
      </c>
      <c r="K2089" s="838">
        <v>0</v>
      </c>
      <c r="L2089" s="1474">
        <v>50</v>
      </c>
      <c r="M2089" s="1658">
        <v>0.06</v>
      </c>
      <c r="N2089" s="1475">
        <v>0.1</v>
      </c>
      <c r="O2089" s="506"/>
      <c r="P2089" s="506"/>
    </row>
    <row r="2090" spans="3:16" s="360" customFormat="1" ht="33" customHeight="1" x14ac:dyDescent="0.2">
      <c r="C2090" s="982" t="s">
        <v>3205</v>
      </c>
      <c r="D2090" s="836">
        <v>65</v>
      </c>
      <c r="E2090" s="836" t="s">
        <v>1545</v>
      </c>
      <c r="F2090" s="838">
        <v>0.15</v>
      </c>
      <c r="G2090" s="838">
        <v>0.15</v>
      </c>
      <c r="H2090" s="838">
        <v>65</v>
      </c>
      <c r="I2090" s="1473">
        <v>5000</v>
      </c>
      <c r="J2090" s="840">
        <v>0.1</v>
      </c>
      <c r="K2090" s="838">
        <v>0</v>
      </c>
      <c r="L2090" s="1474">
        <v>50</v>
      </c>
      <c r="M2090" s="1658">
        <v>0.06</v>
      </c>
      <c r="N2090" s="1475">
        <v>0.1</v>
      </c>
      <c r="O2090" s="506"/>
      <c r="P2090" s="506"/>
    </row>
    <row r="2091" spans="3:16" s="360" customFormat="1" ht="15" customHeight="1" x14ac:dyDescent="0.2">
      <c r="C2091" s="1304" t="s">
        <v>1485</v>
      </c>
      <c r="D2091" s="1300"/>
      <c r="E2091" s="1300"/>
      <c r="F2091" s="1659"/>
      <c r="G2091" s="1659"/>
      <c r="H2091" s="1659"/>
      <c r="I2091" s="1660"/>
      <c r="J2091" s="1661"/>
      <c r="K2091" s="1659"/>
      <c r="L2091" s="1662"/>
      <c r="M2091" s="1663"/>
      <c r="N2091" s="1664"/>
      <c r="O2091" s="506"/>
      <c r="P2091" s="506"/>
    </row>
    <row r="2092" spans="3:16" s="360" customFormat="1" ht="15" customHeight="1" x14ac:dyDescent="0.2">
      <c r="C2092" s="981" t="s">
        <v>2789</v>
      </c>
      <c r="D2092" s="712"/>
      <c r="E2092" s="848"/>
      <c r="F2092" s="848"/>
      <c r="G2092" s="848"/>
      <c r="H2092" s="848"/>
      <c r="I2092" s="848"/>
      <c r="J2092" s="848"/>
      <c r="K2092" s="848"/>
      <c r="L2092" s="848"/>
      <c r="M2092" s="848"/>
      <c r="N2092" s="1026"/>
      <c r="O2092" s="506"/>
      <c r="P2092" s="506"/>
    </row>
    <row r="2093" spans="3:16" s="360" customFormat="1" ht="15" customHeight="1" x14ac:dyDescent="0.2">
      <c r="C2093" s="981" t="s">
        <v>3206</v>
      </c>
      <c r="D2093" s="712"/>
      <c r="E2093" s="848"/>
      <c r="F2093" s="848"/>
      <c r="G2093" s="848"/>
      <c r="H2093" s="848"/>
      <c r="I2093" s="848"/>
      <c r="J2093" s="848"/>
      <c r="K2093" s="848"/>
      <c r="L2093" s="848"/>
      <c r="M2093" s="848"/>
      <c r="N2093" s="1026"/>
      <c r="O2093" s="506"/>
      <c r="P2093" s="506"/>
    </row>
    <row r="2094" spans="3:16" s="360" customFormat="1" ht="15" customHeight="1" x14ac:dyDescent="0.2">
      <c r="C2094" s="981" t="s">
        <v>3207</v>
      </c>
      <c r="D2094" s="712"/>
      <c r="E2094" s="712"/>
      <c r="F2094" s="712"/>
      <c r="G2094" s="712"/>
      <c r="H2094" s="712"/>
      <c r="I2094" s="712"/>
      <c r="J2094" s="712"/>
      <c r="K2094" s="712"/>
      <c r="L2094" s="712"/>
      <c r="M2094" s="712"/>
      <c r="N2094" s="832"/>
      <c r="O2094" s="506"/>
      <c r="P2094" s="506"/>
    </row>
    <row r="2095" spans="3:16" s="360" customFormat="1" ht="15" customHeight="1" thickBot="1" x14ac:dyDescent="0.25">
      <c r="C2095" s="1616" t="s">
        <v>3208</v>
      </c>
      <c r="D2095" s="851"/>
      <c r="E2095" s="851"/>
      <c r="F2095" s="851"/>
      <c r="G2095" s="851"/>
      <c r="H2095" s="851"/>
      <c r="I2095" s="851"/>
      <c r="J2095" s="851"/>
      <c r="K2095" s="851"/>
      <c r="L2095" s="851"/>
      <c r="M2095" s="851"/>
      <c r="N2095" s="852"/>
      <c r="O2095" s="506"/>
      <c r="P2095" s="506"/>
    </row>
    <row r="2096" spans="3:16" s="360" customFormat="1" ht="15" customHeight="1" thickTop="1" x14ac:dyDescent="0.3">
      <c r="C2096" s="4704" t="str">
        <f>+C2081</f>
        <v>.</v>
      </c>
      <c r="D2096" s="4704"/>
      <c r="E2096" s="4704"/>
      <c r="F2096" s="534"/>
      <c r="G2096" s="534"/>
      <c r="H2096" s="534"/>
      <c r="I2096" s="506"/>
      <c r="J2096" s="506"/>
      <c r="K2096" s="506"/>
      <c r="L2096" s="506"/>
      <c r="M2096" s="506"/>
      <c r="N2096" s="506"/>
      <c r="O2096" s="506"/>
      <c r="P2096" s="506"/>
    </row>
    <row r="2097" spans="3:16" s="360" customFormat="1" ht="15" customHeight="1" thickBot="1" x14ac:dyDescent="0.35">
      <c r="C2097" s="534"/>
      <c r="D2097" s="534"/>
      <c r="E2097" s="534"/>
      <c r="F2097" s="534"/>
      <c r="G2097" s="534"/>
      <c r="H2097" s="534"/>
      <c r="I2097" s="506"/>
      <c r="J2097" s="506"/>
      <c r="K2097" s="506"/>
      <c r="L2097" s="506"/>
      <c r="M2097" s="506"/>
      <c r="N2097" s="506"/>
      <c r="O2097" s="506"/>
      <c r="P2097" s="506"/>
    </row>
    <row r="2098" spans="3:16" s="360" customFormat="1" ht="15" customHeight="1" thickTop="1" thickBot="1" x14ac:dyDescent="0.3">
      <c r="C2098" s="4830" t="s">
        <v>3192</v>
      </c>
      <c r="D2098" s="4831"/>
      <c r="E2098" s="4831"/>
      <c r="F2098" s="4831"/>
      <c r="G2098" s="4831"/>
      <c r="H2098" s="4832"/>
      <c r="I2098" s="506"/>
      <c r="J2098" s="506"/>
      <c r="K2098" s="506"/>
      <c r="L2098" s="506"/>
      <c r="M2098" s="506"/>
      <c r="N2098" s="506"/>
      <c r="O2098" s="506"/>
      <c r="P2098" s="506"/>
    </row>
    <row r="2099" spans="3:16" s="360" customFormat="1" ht="15" customHeight="1" thickBot="1" x14ac:dyDescent="0.3">
      <c r="C2099" s="4833" t="s">
        <v>1875</v>
      </c>
      <c r="D2099" s="4834"/>
      <c r="E2099" s="5020" t="s">
        <v>345</v>
      </c>
      <c r="F2099" s="5021"/>
      <c r="G2099" s="5021"/>
      <c r="H2099" s="5022"/>
      <c r="I2099" s="506"/>
      <c r="J2099" s="506"/>
      <c r="K2099" s="506"/>
      <c r="L2099" s="506"/>
      <c r="M2099" s="506"/>
      <c r="N2099" s="506"/>
      <c r="O2099" s="506"/>
      <c r="P2099" s="506"/>
    </row>
    <row r="2100" spans="3:16" s="360" customFormat="1" ht="15" customHeight="1" x14ac:dyDescent="0.25">
      <c r="C2100" s="1671" t="s">
        <v>346</v>
      </c>
      <c r="D2100" s="1672" t="s">
        <v>347</v>
      </c>
      <c r="E2100" s="1672" t="s">
        <v>3193</v>
      </c>
      <c r="F2100" s="1672" t="s">
        <v>1877</v>
      </c>
      <c r="G2100" s="1672" t="s">
        <v>3194</v>
      </c>
      <c r="H2100" s="1673" t="s">
        <v>947</v>
      </c>
      <c r="I2100" s="506"/>
      <c r="J2100" s="506"/>
      <c r="K2100" s="506"/>
      <c r="L2100" s="506"/>
      <c r="M2100" s="506"/>
      <c r="N2100" s="506"/>
      <c r="O2100" s="506"/>
      <c r="P2100" s="506"/>
    </row>
    <row r="2101" spans="3:16" s="360" customFormat="1" ht="44.25" customHeight="1" thickBot="1" x14ac:dyDescent="0.3">
      <c r="C2101" s="1674" t="s">
        <v>3195</v>
      </c>
      <c r="D2101" s="1675">
        <v>26.99</v>
      </c>
      <c r="E2101" s="1676">
        <v>26.99</v>
      </c>
      <c r="F2101" s="1677" t="s">
        <v>1737</v>
      </c>
      <c r="G2101" s="1675" t="s">
        <v>3196</v>
      </c>
      <c r="H2101" s="1678" t="s">
        <v>167</v>
      </c>
      <c r="I2101" s="506"/>
      <c r="J2101" s="506"/>
      <c r="K2101" s="506"/>
      <c r="L2101" s="506"/>
      <c r="M2101" s="506"/>
      <c r="N2101" s="506"/>
      <c r="O2101" s="506"/>
      <c r="P2101" s="506"/>
    </row>
    <row r="2102" spans="3:16" s="360" customFormat="1" ht="15" customHeight="1" x14ac:dyDescent="0.25">
      <c r="C2102" s="1679" t="s">
        <v>1883</v>
      </c>
      <c r="D2102" s="1680"/>
      <c r="E2102" s="1681"/>
      <c r="F2102" s="1682"/>
      <c r="G2102" s="1681"/>
      <c r="H2102" s="1683"/>
      <c r="I2102" s="506"/>
      <c r="J2102" s="506"/>
      <c r="K2102" s="506"/>
      <c r="L2102" s="506"/>
      <c r="M2102" s="506"/>
      <c r="N2102" s="506"/>
      <c r="O2102" s="506"/>
      <c r="P2102" s="506"/>
    </row>
    <row r="2103" spans="3:16" s="360" customFormat="1" ht="33.75" customHeight="1" x14ac:dyDescent="0.25">
      <c r="C2103" s="5023" t="s">
        <v>3197</v>
      </c>
      <c r="D2103" s="5024"/>
      <c r="E2103" s="5024"/>
      <c r="F2103" s="5024"/>
      <c r="G2103" s="5024"/>
      <c r="H2103" s="5025"/>
      <c r="I2103" s="506"/>
      <c r="J2103" s="506"/>
      <c r="K2103" s="506"/>
      <c r="L2103" s="506"/>
      <c r="M2103" s="506"/>
      <c r="N2103" s="506"/>
      <c r="O2103" s="506"/>
      <c r="P2103" s="506"/>
    </row>
    <row r="2104" spans="3:16" s="360" customFormat="1" ht="18.75" customHeight="1" x14ac:dyDescent="0.25">
      <c r="C2104" s="5026" t="s">
        <v>3198</v>
      </c>
      <c r="D2104" s="5027"/>
      <c r="E2104" s="5027"/>
      <c r="F2104" s="5027"/>
      <c r="G2104" s="5027"/>
      <c r="H2104" s="5028"/>
      <c r="I2104" s="506"/>
      <c r="J2104" s="506"/>
      <c r="K2104" s="506"/>
      <c r="L2104" s="506"/>
      <c r="M2104" s="506"/>
      <c r="N2104" s="506"/>
      <c r="O2104" s="506"/>
      <c r="P2104" s="506"/>
    </row>
    <row r="2105" spans="3:16" s="360" customFormat="1" ht="15" customHeight="1" thickBot="1" x14ac:dyDescent="0.3">
      <c r="C2105" s="1684" t="s">
        <v>3199</v>
      </c>
      <c r="D2105" s="1685"/>
      <c r="E2105" s="1685"/>
      <c r="F2105" s="1685"/>
      <c r="G2105" s="1685"/>
      <c r="H2105" s="1686"/>
      <c r="I2105" s="506"/>
      <c r="J2105" s="506"/>
      <c r="K2105" s="506"/>
      <c r="L2105" s="506"/>
      <c r="M2105" s="506"/>
      <c r="N2105" s="506"/>
      <c r="O2105" s="506"/>
      <c r="P2105" s="506"/>
    </row>
    <row r="2106" spans="3:16" s="360" customFormat="1" ht="15" customHeight="1" thickTop="1" x14ac:dyDescent="0.3">
      <c r="C2106" s="4676" t="str">
        <f>+C2096</f>
        <v>.</v>
      </c>
      <c r="D2106" s="4676"/>
      <c r="E2106" s="4676"/>
      <c r="F2106" s="534"/>
      <c r="G2106" s="534"/>
      <c r="H2106" s="534"/>
      <c r="I2106" s="506"/>
      <c r="J2106" s="506"/>
      <c r="K2106" s="506"/>
      <c r="L2106" s="506"/>
      <c r="M2106" s="506"/>
      <c r="N2106" s="506"/>
      <c r="O2106" s="506"/>
      <c r="P2106" s="506"/>
    </row>
    <row r="2107" spans="3:16" s="360" customFormat="1" ht="15" customHeight="1" thickBot="1" x14ac:dyDescent="0.35">
      <c r="C2107" s="534"/>
      <c r="D2107" s="534"/>
      <c r="E2107" s="534"/>
      <c r="F2107" s="534"/>
      <c r="G2107" s="534"/>
      <c r="H2107" s="534"/>
      <c r="I2107" s="506"/>
      <c r="J2107" s="506"/>
      <c r="K2107" s="506"/>
      <c r="L2107" s="506"/>
      <c r="M2107" s="506"/>
      <c r="N2107" s="506"/>
      <c r="O2107" s="506"/>
      <c r="P2107" s="506"/>
    </row>
    <row r="2108" spans="3:16" s="360" customFormat="1" ht="24.75" customHeight="1" thickTop="1" x14ac:dyDescent="0.3">
      <c r="C2108" s="4719" t="s">
        <v>3159</v>
      </c>
      <c r="D2108" s="4720"/>
      <c r="E2108" s="4720"/>
      <c r="F2108" s="4720"/>
      <c r="G2108" s="4721"/>
      <c r="H2108" s="534"/>
      <c r="I2108" s="506"/>
      <c r="J2108" s="506"/>
      <c r="K2108" s="506"/>
      <c r="L2108" s="506"/>
      <c r="M2108" s="506"/>
      <c r="N2108" s="506"/>
      <c r="O2108" s="506"/>
      <c r="P2108" s="506"/>
    </row>
    <row r="2109" spans="3:16" s="360" customFormat="1" ht="15" customHeight="1" x14ac:dyDescent="0.3">
      <c r="C2109" s="1313"/>
      <c r="D2109" s="915"/>
      <c r="E2109" s="915"/>
      <c r="F2109" s="915"/>
      <c r="G2109" s="1314"/>
      <c r="H2109" s="534"/>
      <c r="I2109" s="506"/>
      <c r="J2109" s="506"/>
      <c r="K2109" s="506"/>
      <c r="L2109" s="506"/>
      <c r="M2109" s="506"/>
      <c r="N2109" s="506"/>
      <c r="O2109" s="506"/>
      <c r="P2109" s="506"/>
    </row>
    <row r="2110" spans="3:16" s="360" customFormat="1" ht="15" customHeight="1" x14ac:dyDescent="0.3">
      <c r="C2110" s="1646" t="s">
        <v>3160</v>
      </c>
      <c r="D2110" s="3947" t="s">
        <v>3161</v>
      </c>
      <c r="E2110" s="3947"/>
      <c r="F2110" s="3947"/>
      <c r="G2110" s="5029"/>
      <c r="H2110" s="534"/>
      <c r="I2110" s="506"/>
      <c r="J2110" s="506"/>
      <c r="K2110" s="506"/>
      <c r="L2110" s="506"/>
      <c r="M2110" s="506"/>
      <c r="N2110" s="506"/>
      <c r="O2110" s="506"/>
      <c r="P2110" s="506"/>
    </row>
    <row r="2111" spans="3:16" s="360" customFormat="1" ht="15" customHeight="1" x14ac:dyDescent="0.3">
      <c r="C2111" s="1646" t="s">
        <v>3162</v>
      </c>
      <c r="D2111" s="1503" t="s">
        <v>3163</v>
      </c>
      <c r="E2111" s="1503"/>
      <c r="F2111" s="1503"/>
      <c r="G2111" s="1649"/>
      <c r="H2111" s="534"/>
      <c r="I2111" s="506"/>
      <c r="J2111" s="506"/>
      <c r="K2111" s="506"/>
      <c r="L2111" s="506"/>
      <c r="M2111" s="506"/>
      <c r="N2111" s="506"/>
      <c r="O2111" s="506"/>
      <c r="P2111" s="506"/>
    </row>
    <row r="2112" spans="3:16" s="360" customFormat="1" ht="15" customHeight="1" x14ac:dyDescent="0.3">
      <c r="C2112" s="1646" t="s">
        <v>3164</v>
      </c>
      <c r="D2112" s="4289" t="s">
        <v>3165</v>
      </c>
      <c r="E2112" s="4761"/>
      <c r="F2112" s="4761"/>
      <c r="G2112" s="4709"/>
      <c r="H2112" s="534"/>
      <c r="I2112" s="506"/>
      <c r="J2112" s="506"/>
      <c r="K2112" s="506"/>
      <c r="L2112" s="506"/>
      <c r="M2112" s="506"/>
      <c r="N2112" s="506"/>
      <c r="O2112" s="506"/>
      <c r="P2112" s="506"/>
    </row>
    <row r="2113" spans="3:16" s="360" customFormat="1" ht="15" customHeight="1" x14ac:dyDescent="0.3">
      <c r="C2113" s="980" t="s">
        <v>3166</v>
      </c>
      <c r="D2113" s="3897" t="s">
        <v>3167</v>
      </c>
      <c r="E2113" s="4761"/>
      <c r="F2113" s="4761"/>
      <c r="G2113" s="4709"/>
      <c r="H2113" s="534"/>
      <c r="I2113" s="506"/>
      <c r="J2113" s="506"/>
      <c r="K2113" s="506"/>
      <c r="L2113" s="506"/>
      <c r="M2113" s="506"/>
      <c r="N2113" s="506"/>
      <c r="O2113" s="506"/>
      <c r="P2113" s="506"/>
    </row>
    <row r="2114" spans="3:16" s="360" customFormat="1" ht="15" customHeight="1" x14ac:dyDescent="0.3">
      <c r="C2114" s="980" t="s">
        <v>3168</v>
      </c>
      <c r="D2114" s="893" t="s">
        <v>3169</v>
      </c>
      <c r="E2114" s="712"/>
      <c r="F2114" s="712"/>
      <c r="G2114" s="832"/>
      <c r="H2114" s="534"/>
      <c r="I2114" s="506"/>
      <c r="J2114" s="506"/>
      <c r="K2114" s="506"/>
      <c r="L2114" s="506"/>
      <c r="M2114" s="506"/>
      <c r="N2114" s="506"/>
      <c r="O2114" s="506"/>
      <c r="P2114" s="506"/>
    </row>
    <row r="2115" spans="3:16" s="360" customFormat="1" ht="15" customHeight="1" x14ac:dyDescent="0.3">
      <c r="C2115" s="4769" t="s">
        <v>2957</v>
      </c>
      <c r="D2115" s="4289" t="s">
        <v>3170</v>
      </c>
      <c r="E2115" s="4761"/>
      <c r="F2115" s="4761"/>
      <c r="G2115" s="4709"/>
      <c r="H2115" s="534"/>
      <c r="I2115" s="506"/>
      <c r="J2115" s="506"/>
      <c r="K2115" s="506"/>
      <c r="L2115" s="506"/>
      <c r="M2115" s="506"/>
      <c r="N2115" s="506"/>
      <c r="O2115" s="506"/>
      <c r="P2115" s="506"/>
    </row>
    <row r="2116" spans="3:16" s="360" customFormat="1" ht="27" customHeight="1" x14ac:dyDescent="0.3">
      <c r="C2116" s="4769"/>
      <c r="D2116" s="4289" t="s">
        <v>3171</v>
      </c>
      <c r="E2116" s="4761"/>
      <c r="F2116" s="4761"/>
      <c r="G2116" s="4709"/>
      <c r="H2116" s="534"/>
      <c r="I2116" s="506"/>
      <c r="J2116" s="506"/>
      <c r="K2116" s="506"/>
      <c r="L2116" s="506"/>
      <c r="M2116" s="506"/>
      <c r="N2116" s="506"/>
      <c r="O2116" s="506"/>
      <c r="P2116" s="506"/>
    </row>
    <row r="2117" spans="3:16" s="360" customFormat="1" ht="15" customHeight="1" x14ac:dyDescent="0.3">
      <c r="C2117" s="4769"/>
      <c r="D2117" s="4289" t="s">
        <v>3172</v>
      </c>
      <c r="E2117" s="4761"/>
      <c r="F2117" s="4761"/>
      <c r="G2117" s="4709"/>
      <c r="H2117" s="534"/>
      <c r="I2117" s="506"/>
      <c r="J2117" s="506"/>
      <c r="K2117" s="506"/>
      <c r="L2117" s="506"/>
      <c r="M2117" s="506"/>
      <c r="N2117" s="506"/>
      <c r="O2117" s="506"/>
      <c r="P2117" s="506"/>
    </row>
    <row r="2118" spans="3:16" s="360" customFormat="1" ht="15" customHeight="1" x14ac:dyDescent="0.3">
      <c r="C2118" s="4769"/>
      <c r="D2118" s="4289" t="s">
        <v>3173</v>
      </c>
      <c r="E2118" s="4761"/>
      <c r="F2118" s="4761"/>
      <c r="G2118" s="4709"/>
      <c r="H2118" s="534"/>
      <c r="I2118" s="506"/>
      <c r="J2118" s="506"/>
      <c r="K2118" s="506"/>
      <c r="L2118" s="506"/>
      <c r="M2118" s="506"/>
      <c r="N2118" s="506"/>
      <c r="O2118" s="506"/>
      <c r="P2118" s="506"/>
    </row>
    <row r="2119" spans="3:16" s="360" customFormat="1" ht="15" customHeight="1" x14ac:dyDescent="0.3">
      <c r="C2119" s="980"/>
      <c r="D2119" s="712"/>
      <c r="E2119" s="712"/>
      <c r="F2119" s="712"/>
      <c r="G2119" s="832"/>
      <c r="H2119" s="534"/>
      <c r="I2119" s="506"/>
      <c r="J2119" s="506"/>
      <c r="K2119" s="506"/>
      <c r="L2119" s="506"/>
      <c r="M2119" s="506"/>
      <c r="N2119" s="506"/>
      <c r="O2119" s="506"/>
      <c r="P2119" s="506"/>
    </row>
    <row r="2120" spans="3:16" s="360" customFormat="1" ht="15" customHeight="1" x14ac:dyDescent="0.3">
      <c r="C2120" s="4781" t="s">
        <v>1550</v>
      </c>
      <c r="D2120" s="3862"/>
      <c r="E2120" s="3862"/>
      <c r="F2120" s="3862"/>
      <c r="G2120" s="1322"/>
      <c r="H2120" s="534"/>
      <c r="I2120" s="506"/>
      <c r="J2120" s="506"/>
      <c r="K2120" s="506"/>
      <c r="L2120" s="506"/>
      <c r="M2120" s="506"/>
      <c r="N2120" s="506"/>
      <c r="O2120" s="506"/>
      <c r="P2120" s="506"/>
    </row>
    <row r="2121" spans="3:16" s="360" customFormat="1" ht="15" customHeight="1" thickBot="1" x14ac:dyDescent="0.35">
      <c r="C2121" s="4823"/>
      <c r="D2121" s="5012"/>
      <c r="E2121" s="5012"/>
      <c r="F2121" s="5012"/>
      <c r="G2121" s="4824"/>
      <c r="H2121" s="534"/>
      <c r="I2121" s="506"/>
      <c r="J2121" s="506"/>
      <c r="K2121" s="506"/>
      <c r="L2121" s="506"/>
      <c r="M2121" s="506"/>
      <c r="N2121" s="506"/>
      <c r="O2121" s="506"/>
      <c r="P2121" s="506"/>
    </row>
    <row r="2122" spans="3:16" s="360" customFormat="1" ht="15" customHeight="1" thickTop="1" x14ac:dyDescent="0.3">
      <c r="C2122" s="4704" t="str">
        <f>+C2106</f>
        <v>.</v>
      </c>
      <c r="D2122" s="4704"/>
      <c r="E2122" s="4704"/>
      <c r="F2122" s="534"/>
      <c r="G2122" s="534"/>
      <c r="H2122" s="534"/>
      <c r="I2122" s="506"/>
      <c r="J2122" s="506"/>
      <c r="K2122" s="506"/>
      <c r="L2122" s="506"/>
      <c r="M2122" s="506"/>
      <c r="N2122" s="506"/>
      <c r="O2122" s="506"/>
      <c r="P2122" s="506"/>
    </row>
    <row r="2123" spans="3:16" s="360" customFormat="1" ht="15" customHeight="1" thickBot="1" x14ac:dyDescent="0.35">
      <c r="C2123" s="249"/>
      <c r="D2123" s="534"/>
      <c r="E2123" s="534"/>
      <c r="F2123" s="534"/>
      <c r="G2123" s="534"/>
      <c r="H2123" s="534"/>
      <c r="I2123" s="506"/>
      <c r="J2123" s="506"/>
      <c r="K2123" s="506"/>
      <c r="L2123" s="506"/>
      <c r="M2123" s="506"/>
      <c r="N2123" s="506"/>
      <c r="O2123" s="506"/>
      <c r="P2123" s="506"/>
    </row>
    <row r="2124" spans="3:16" s="360" customFormat="1" ht="15" customHeight="1" thickTop="1" x14ac:dyDescent="0.3">
      <c r="C2124" s="4719" t="s">
        <v>3090</v>
      </c>
      <c r="D2124" s="4720"/>
      <c r="E2124" s="4721"/>
      <c r="F2124" s="534"/>
      <c r="G2124" s="534"/>
      <c r="H2124" s="534"/>
      <c r="I2124" s="506"/>
      <c r="J2124" s="506"/>
      <c r="K2124" s="506"/>
      <c r="L2124" s="506"/>
      <c r="M2124" s="506"/>
      <c r="N2124" s="506"/>
      <c r="O2124" s="506"/>
      <c r="P2124" s="506"/>
    </row>
    <row r="2125" spans="3:16" s="360" customFormat="1" ht="15" customHeight="1" x14ac:dyDescent="0.3">
      <c r="C2125" s="5014" t="s">
        <v>3091</v>
      </c>
      <c r="D2125" s="4997" t="s">
        <v>3092</v>
      </c>
      <c r="E2125" s="5016"/>
      <c r="F2125" s="534"/>
      <c r="G2125" s="534"/>
      <c r="H2125" s="534"/>
      <c r="I2125" s="506"/>
      <c r="J2125" s="506"/>
      <c r="K2125" s="506"/>
      <c r="L2125" s="506"/>
      <c r="M2125" s="506"/>
      <c r="N2125" s="506"/>
      <c r="O2125" s="506"/>
      <c r="P2125" s="506"/>
    </row>
    <row r="2126" spans="3:16" s="360" customFormat="1" ht="33" customHeight="1" thickBot="1" x14ac:dyDescent="0.35">
      <c r="C2126" s="5015"/>
      <c r="D2126" s="1617" t="s">
        <v>3093</v>
      </c>
      <c r="E2126" s="1618" t="s">
        <v>3094</v>
      </c>
      <c r="F2126" s="534"/>
      <c r="G2126" s="534"/>
      <c r="H2126" s="534"/>
      <c r="I2126" s="506"/>
      <c r="J2126" s="506"/>
      <c r="K2126" s="506"/>
      <c r="L2126" s="506"/>
      <c r="M2126" s="506"/>
      <c r="N2126" s="506"/>
      <c r="O2126" s="506"/>
      <c r="P2126" s="506"/>
    </row>
    <row r="2127" spans="3:16" s="360" customFormat="1" ht="15" customHeight="1" x14ac:dyDescent="0.3">
      <c r="C2127" s="1619"/>
      <c r="D2127" s="1620"/>
      <c r="E2127" s="1621"/>
      <c r="F2127" s="534"/>
      <c r="G2127" s="534"/>
      <c r="H2127" s="534"/>
      <c r="I2127" s="506"/>
      <c r="J2127" s="506"/>
      <c r="K2127" s="506"/>
      <c r="L2127" s="506"/>
      <c r="M2127" s="506"/>
      <c r="N2127" s="506"/>
      <c r="O2127" s="506"/>
      <c r="P2127" s="506"/>
    </row>
    <row r="2128" spans="3:16" s="360" customFormat="1" ht="15" customHeight="1" x14ac:dyDescent="0.3">
      <c r="C2128" s="1622" t="s">
        <v>3095</v>
      </c>
      <c r="D2128" s="756">
        <v>1.2</v>
      </c>
      <c r="E2128" s="1623">
        <v>1.5</v>
      </c>
      <c r="F2128" s="534"/>
      <c r="G2128" s="534"/>
      <c r="H2128" s="534"/>
      <c r="I2128" s="506"/>
      <c r="J2128" s="506"/>
      <c r="K2128" s="506"/>
      <c r="L2128" s="506"/>
      <c r="M2128" s="506"/>
      <c r="N2128" s="506"/>
      <c r="O2128" s="506"/>
      <c r="P2128" s="506"/>
    </row>
    <row r="2129" spans="3:16" s="360" customFormat="1" ht="15" customHeight="1" x14ac:dyDescent="0.3">
      <c r="C2129" s="1622" t="s">
        <v>3096</v>
      </c>
      <c r="D2129" s="756">
        <v>1.5</v>
      </c>
      <c r="E2129" s="1623">
        <v>2.1</v>
      </c>
      <c r="F2129" s="534"/>
      <c r="G2129" s="534"/>
      <c r="H2129" s="534"/>
      <c r="I2129" s="506"/>
      <c r="J2129" s="506"/>
      <c r="K2129" s="506"/>
      <c r="L2129" s="506"/>
      <c r="M2129" s="506"/>
      <c r="N2129" s="506"/>
      <c r="O2129" s="506"/>
      <c r="P2129" s="506"/>
    </row>
    <row r="2130" spans="3:16" s="360" customFormat="1" ht="15" customHeight="1" x14ac:dyDescent="0.3">
      <c r="C2130" s="1622" t="s">
        <v>3097</v>
      </c>
      <c r="D2130" s="756">
        <v>2.1</v>
      </c>
      <c r="E2130" s="1623">
        <v>2.1</v>
      </c>
      <c r="F2130" s="534"/>
      <c r="G2130" s="534"/>
      <c r="H2130" s="534"/>
      <c r="I2130" s="506"/>
      <c r="J2130" s="506"/>
      <c r="K2130" s="506"/>
      <c r="L2130" s="506"/>
      <c r="M2130" s="506"/>
      <c r="N2130" s="506"/>
      <c r="O2130" s="506"/>
      <c r="P2130" s="506"/>
    </row>
    <row r="2131" spans="3:16" s="360" customFormat="1" ht="15" customHeight="1" x14ac:dyDescent="0.3">
      <c r="C2131" s="1622" t="s">
        <v>3098</v>
      </c>
      <c r="D2131" s="756">
        <v>1.2</v>
      </c>
      <c r="E2131" s="1623">
        <v>1.5</v>
      </c>
      <c r="F2131" s="534"/>
      <c r="G2131" s="534"/>
      <c r="H2131" s="534"/>
      <c r="I2131" s="506"/>
      <c r="J2131" s="506"/>
      <c r="K2131" s="506"/>
      <c r="L2131" s="506"/>
      <c r="M2131" s="506"/>
      <c r="N2131" s="506"/>
      <c r="O2131" s="506"/>
      <c r="P2131" s="506"/>
    </row>
    <row r="2132" spans="3:16" s="360" customFormat="1" ht="15" customHeight="1" x14ac:dyDescent="0.3">
      <c r="C2132" s="982" t="s">
        <v>3099</v>
      </c>
      <c r="D2132" s="1624">
        <v>0.25</v>
      </c>
      <c r="E2132" s="1625">
        <v>0.35</v>
      </c>
      <c r="F2132" s="534"/>
      <c r="G2132" s="534"/>
      <c r="H2132" s="534"/>
      <c r="I2132" s="506"/>
      <c r="J2132" s="506"/>
      <c r="K2132" s="506"/>
      <c r="L2132" s="506"/>
      <c r="M2132" s="506"/>
      <c r="N2132" s="506"/>
      <c r="O2132" s="506"/>
      <c r="P2132" s="506"/>
    </row>
    <row r="2133" spans="3:16" s="360" customFormat="1" ht="21" customHeight="1" thickBot="1" x14ac:dyDescent="0.35">
      <c r="C2133" s="1626" t="s">
        <v>3100</v>
      </c>
      <c r="D2133" s="1627" t="s">
        <v>3101</v>
      </c>
      <c r="E2133" s="1628" t="s">
        <v>3101</v>
      </c>
      <c r="F2133" s="534"/>
      <c r="G2133" s="534"/>
      <c r="H2133" s="534"/>
      <c r="I2133" s="506"/>
      <c r="J2133" s="506"/>
      <c r="K2133" s="506"/>
      <c r="L2133" s="506"/>
      <c r="M2133" s="506"/>
      <c r="N2133" s="506"/>
      <c r="O2133" s="506"/>
      <c r="P2133" s="506"/>
    </row>
    <row r="2134" spans="3:16" s="360" customFormat="1" ht="19.5" customHeight="1" x14ac:dyDescent="0.3">
      <c r="C2134" s="5017" t="s">
        <v>3102</v>
      </c>
      <c r="D2134" s="5018"/>
      <c r="E2134" s="1629"/>
      <c r="F2134" s="534"/>
      <c r="G2134" s="534"/>
      <c r="H2134" s="534"/>
      <c r="I2134" s="506"/>
      <c r="J2134" s="506"/>
      <c r="K2134" s="506"/>
      <c r="L2134" s="506"/>
      <c r="M2134" s="506"/>
      <c r="N2134" s="506"/>
      <c r="O2134" s="506"/>
      <c r="P2134" s="506"/>
    </row>
    <row r="2135" spans="3:16" s="360" customFormat="1" ht="26.25" customHeight="1" x14ac:dyDescent="0.3">
      <c r="C2135" s="4781" t="s">
        <v>3103</v>
      </c>
      <c r="D2135" s="3862"/>
      <c r="E2135" s="4767"/>
      <c r="F2135" s="534"/>
      <c r="G2135" s="534"/>
      <c r="H2135" s="534"/>
      <c r="I2135" s="506"/>
      <c r="J2135" s="506"/>
      <c r="K2135" s="506"/>
      <c r="L2135" s="506"/>
      <c r="M2135" s="506"/>
      <c r="N2135" s="506"/>
      <c r="O2135" s="506"/>
      <c r="P2135" s="506"/>
    </row>
    <row r="2136" spans="3:16" s="360" customFormat="1" ht="42.75" customHeight="1" x14ac:dyDescent="0.3">
      <c r="C2136" s="4781" t="s">
        <v>3104</v>
      </c>
      <c r="D2136" s="3862"/>
      <c r="E2136" s="4767"/>
      <c r="F2136" s="534"/>
      <c r="G2136" s="534"/>
      <c r="H2136" s="534"/>
      <c r="I2136" s="506"/>
      <c r="J2136" s="506"/>
      <c r="K2136" s="506"/>
      <c r="L2136" s="506"/>
      <c r="M2136" s="506"/>
      <c r="N2136" s="506"/>
      <c r="O2136" s="506"/>
      <c r="P2136" s="506"/>
    </row>
    <row r="2137" spans="3:16" s="360" customFormat="1" ht="15" customHeight="1" x14ac:dyDescent="0.3">
      <c r="C2137" s="4781" t="s">
        <v>3105</v>
      </c>
      <c r="D2137" s="3862"/>
      <c r="E2137" s="4767"/>
      <c r="F2137" s="534"/>
      <c r="G2137" s="534"/>
      <c r="H2137" s="534"/>
      <c r="I2137" s="506"/>
      <c r="J2137" s="506"/>
      <c r="K2137" s="506"/>
      <c r="L2137" s="506"/>
      <c r="M2137" s="506"/>
      <c r="N2137" s="506"/>
      <c r="O2137" s="506"/>
      <c r="P2137" s="506"/>
    </row>
    <row r="2138" spans="3:16" s="360" customFormat="1" ht="7.5" customHeight="1" thickBot="1" x14ac:dyDescent="0.35">
      <c r="C2138" s="4823"/>
      <c r="D2138" s="5012"/>
      <c r="E2138" s="4824"/>
      <c r="F2138" s="534"/>
      <c r="G2138" s="534"/>
      <c r="H2138" s="534"/>
      <c r="I2138" s="506"/>
      <c r="J2138" s="506"/>
      <c r="K2138" s="506"/>
      <c r="L2138" s="506"/>
      <c r="M2138" s="506"/>
      <c r="N2138" s="506"/>
      <c r="O2138" s="506"/>
      <c r="P2138" s="506"/>
    </row>
    <row r="2139" spans="3:16" s="360" customFormat="1" ht="15" customHeight="1" thickTop="1" x14ac:dyDescent="0.3">
      <c r="C2139" s="4878" t="str">
        <f>+C2122</f>
        <v>.</v>
      </c>
      <c r="D2139" s="4878"/>
      <c r="E2139" s="534"/>
      <c r="F2139" s="534"/>
      <c r="G2139" s="534"/>
      <c r="H2139" s="534"/>
      <c r="I2139" s="506"/>
      <c r="J2139" s="506"/>
      <c r="K2139" s="506"/>
      <c r="L2139" s="506"/>
      <c r="M2139" s="506"/>
      <c r="N2139" s="506"/>
      <c r="O2139" s="506"/>
      <c r="P2139" s="506"/>
    </row>
    <row r="2140" spans="3:16" s="360" customFormat="1" ht="15" customHeight="1" thickBot="1" x14ac:dyDescent="0.35">
      <c r="C2140" s="249"/>
      <c r="D2140" s="534"/>
      <c r="E2140" s="534"/>
      <c r="F2140" s="534"/>
      <c r="G2140" s="534"/>
      <c r="H2140" s="534"/>
      <c r="I2140" s="506"/>
      <c r="J2140" s="506"/>
      <c r="K2140" s="506"/>
      <c r="L2140" s="506"/>
      <c r="M2140" s="506"/>
      <c r="N2140" s="506"/>
      <c r="O2140" s="506"/>
      <c r="P2140" s="506"/>
    </row>
    <row r="2141" spans="3:16" s="360" customFormat="1" ht="15" customHeight="1" thickTop="1" x14ac:dyDescent="0.3">
      <c r="C2141" s="4719" t="s">
        <v>3114</v>
      </c>
      <c r="D2141" s="4720"/>
      <c r="E2141" s="4720"/>
      <c r="F2141" s="4720"/>
      <c r="G2141" s="4721"/>
      <c r="H2141" s="534"/>
      <c r="I2141" s="506"/>
      <c r="J2141" s="506"/>
      <c r="K2141" s="506"/>
      <c r="L2141" s="506"/>
      <c r="M2141" s="506"/>
      <c r="N2141" s="506"/>
      <c r="O2141" s="506"/>
      <c r="P2141" s="506"/>
    </row>
    <row r="2142" spans="3:16" s="360" customFormat="1" ht="15" customHeight="1" x14ac:dyDescent="0.3">
      <c r="C2142" s="1313"/>
      <c r="D2142" s="915"/>
      <c r="E2142" s="915"/>
      <c r="F2142" s="915"/>
      <c r="G2142" s="1314"/>
      <c r="H2142" s="534"/>
      <c r="I2142" s="506"/>
      <c r="J2142" s="506"/>
      <c r="K2142" s="506"/>
      <c r="L2142" s="506"/>
      <c r="M2142" s="506"/>
      <c r="N2142" s="506"/>
      <c r="O2142" s="506"/>
      <c r="P2142" s="506"/>
    </row>
    <row r="2143" spans="3:16" s="360" customFormat="1" ht="15" customHeight="1" x14ac:dyDescent="0.3">
      <c r="C2143" s="980" t="s">
        <v>71</v>
      </c>
      <c r="D2143" s="1373">
        <v>0.3</v>
      </c>
      <c r="E2143" s="893" t="s">
        <v>3115</v>
      </c>
      <c r="F2143" s="712"/>
      <c r="G2143" s="832"/>
      <c r="H2143" s="534"/>
      <c r="I2143" s="506"/>
      <c r="J2143" s="506"/>
      <c r="K2143" s="506"/>
      <c r="L2143" s="506"/>
      <c r="M2143" s="506"/>
      <c r="N2143" s="506"/>
      <c r="O2143" s="506"/>
      <c r="P2143" s="506"/>
    </row>
    <row r="2144" spans="3:16" s="360" customFormat="1" ht="15" customHeight="1" x14ac:dyDescent="0.3">
      <c r="C2144" s="4781" t="s">
        <v>3032</v>
      </c>
      <c r="D2144" s="3862"/>
      <c r="E2144" s="3862"/>
      <c r="F2144" s="3862"/>
      <c r="G2144" s="1322"/>
      <c r="H2144" s="534"/>
      <c r="I2144" s="506"/>
      <c r="J2144" s="506"/>
      <c r="K2144" s="506"/>
      <c r="L2144" s="506"/>
      <c r="M2144" s="506"/>
      <c r="N2144" s="506"/>
      <c r="O2144" s="506"/>
      <c r="P2144" s="506"/>
    </row>
    <row r="2145" spans="3:16" s="360" customFormat="1" ht="15" customHeight="1" thickBot="1" x14ac:dyDescent="0.35">
      <c r="C2145" s="5019" t="s">
        <v>3116</v>
      </c>
      <c r="D2145" s="5012"/>
      <c r="E2145" s="5012"/>
      <c r="F2145" s="5012"/>
      <c r="G2145" s="4824"/>
      <c r="H2145" s="534"/>
      <c r="I2145" s="506"/>
      <c r="J2145" s="506"/>
      <c r="K2145" s="506"/>
      <c r="L2145" s="506"/>
      <c r="M2145" s="506"/>
      <c r="N2145" s="506"/>
      <c r="O2145" s="506"/>
      <c r="P2145" s="506"/>
    </row>
    <row r="2146" spans="3:16" s="360" customFormat="1" ht="15" customHeight="1" thickTop="1" x14ac:dyDescent="0.3">
      <c r="C2146" s="5013" t="str">
        <f>+C2139</f>
        <v>.</v>
      </c>
      <c r="D2146" s="5013"/>
      <c r="E2146"/>
      <c r="F2146"/>
      <c r="G2146"/>
      <c r="H2146" s="534"/>
      <c r="I2146" s="506"/>
      <c r="J2146" s="506"/>
      <c r="K2146" s="506"/>
      <c r="L2146" s="506"/>
      <c r="M2146" s="506"/>
      <c r="N2146" s="506"/>
      <c r="O2146" s="506"/>
      <c r="P2146" s="506"/>
    </row>
    <row r="2147" spans="3:16" s="360" customFormat="1" ht="15" customHeight="1" thickBot="1" x14ac:dyDescent="0.35">
      <c r="C2147" s="534"/>
      <c r="D2147" s="534"/>
      <c r="E2147" s="534"/>
      <c r="F2147" s="534"/>
      <c r="G2147" s="534"/>
      <c r="H2147" s="534"/>
      <c r="I2147" s="506"/>
      <c r="J2147" s="506"/>
      <c r="K2147" s="506"/>
      <c r="L2147" s="506"/>
      <c r="M2147" s="506"/>
      <c r="N2147" s="506"/>
      <c r="O2147" s="506"/>
      <c r="P2147" s="506"/>
    </row>
    <row r="2148" spans="3:16" s="360" customFormat="1" ht="15" customHeight="1" thickTop="1" x14ac:dyDescent="0.3">
      <c r="C2148" s="4768" t="s">
        <v>3106</v>
      </c>
      <c r="D2148" s="4720"/>
      <c r="E2148" s="4720"/>
      <c r="F2148" s="4720"/>
      <c r="G2148" s="4721"/>
      <c r="H2148" s="534"/>
      <c r="I2148" s="506"/>
      <c r="J2148" s="506"/>
      <c r="K2148" s="506"/>
      <c r="L2148" s="506"/>
      <c r="M2148" s="506"/>
      <c r="N2148" s="506"/>
      <c r="O2148" s="506"/>
      <c r="P2148" s="506"/>
    </row>
    <row r="2149" spans="3:16" s="360" customFormat="1" ht="15" customHeight="1" thickBot="1" x14ac:dyDescent="0.35">
      <c r="C2149" s="831"/>
      <c r="D2149" s="712"/>
      <c r="E2149" s="712"/>
      <c r="F2149" s="712"/>
      <c r="G2149" s="832"/>
      <c r="H2149" s="534"/>
      <c r="I2149" s="506"/>
      <c r="J2149" s="506"/>
      <c r="K2149" s="506"/>
      <c r="L2149" s="506"/>
      <c r="M2149" s="506"/>
      <c r="N2149" s="506"/>
      <c r="O2149" s="506"/>
      <c r="P2149" s="506"/>
    </row>
    <row r="2150" spans="3:16" s="360" customFormat="1" ht="15" customHeight="1" thickBot="1" x14ac:dyDescent="0.35">
      <c r="C2150" s="4722" t="s">
        <v>3107</v>
      </c>
      <c r="D2150" s="4723" t="s">
        <v>3108</v>
      </c>
      <c r="E2150" s="4724"/>
      <c r="F2150" s="4724"/>
      <c r="G2150" s="4725"/>
      <c r="H2150" s="534"/>
      <c r="I2150" s="506"/>
      <c r="J2150" s="506"/>
      <c r="K2150" s="506"/>
      <c r="L2150" s="506"/>
      <c r="M2150" s="506"/>
      <c r="N2150" s="506"/>
      <c r="O2150" s="506"/>
      <c r="P2150" s="506"/>
    </row>
    <row r="2151" spans="3:16" s="360" customFormat="1" ht="40.5" customHeight="1" x14ac:dyDescent="0.3">
      <c r="C2151" s="4686"/>
      <c r="D2151" s="833" t="s">
        <v>3109</v>
      </c>
      <c r="E2151" s="833" t="s">
        <v>3053</v>
      </c>
      <c r="F2151" s="833" t="s">
        <v>2332</v>
      </c>
      <c r="G2151" s="1235" t="s">
        <v>947</v>
      </c>
      <c r="H2151" s="534"/>
      <c r="I2151" s="506"/>
      <c r="J2151" s="506"/>
      <c r="K2151" s="506"/>
      <c r="L2151" s="506"/>
      <c r="M2151" s="506"/>
      <c r="N2151" s="506"/>
      <c r="O2151" s="506"/>
      <c r="P2151" s="506"/>
    </row>
    <row r="2152" spans="3:16" s="360" customFormat="1" ht="38.25" customHeight="1" x14ac:dyDescent="0.3">
      <c r="C2152" s="1027" t="s">
        <v>3110</v>
      </c>
      <c r="D2152" s="836">
        <v>14.99</v>
      </c>
      <c r="E2152" s="19">
        <v>500</v>
      </c>
      <c r="F2152" s="836">
        <v>0.5</v>
      </c>
      <c r="G2152" s="1630" t="s">
        <v>3111</v>
      </c>
      <c r="H2152" s="534"/>
      <c r="I2152" s="506"/>
      <c r="J2152" s="506"/>
      <c r="K2152" s="506"/>
      <c r="L2152" s="506"/>
      <c r="M2152" s="506"/>
      <c r="N2152" s="506"/>
      <c r="O2152" s="506"/>
      <c r="P2152" s="506"/>
    </row>
    <row r="2153" spans="3:16" s="360" customFormat="1" ht="15" customHeight="1" x14ac:dyDescent="0.3">
      <c r="C2153" s="1323" t="s">
        <v>1485</v>
      </c>
      <c r="D2153" s="1300"/>
      <c r="E2153" s="144"/>
      <c r="F2153" s="1300"/>
      <c r="G2153" s="1631"/>
      <c r="H2153" s="534"/>
      <c r="I2153" s="506"/>
      <c r="J2153" s="506"/>
      <c r="K2153" s="506"/>
      <c r="L2153" s="506"/>
      <c r="M2153" s="506"/>
      <c r="N2153" s="506"/>
      <c r="O2153" s="506"/>
      <c r="P2153" s="506"/>
    </row>
    <row r="2154" spans="3:16" s="360" customFormat="1" ht="15" customHeight="1" x14ac:dyDescent="0.3">
      <c r="C2154" s="831" t="s">
        <v>2789</v>
      </c>
      <c r="D2154" s="712"/>
      <c r="E2154" s="848"/>
      <c r="F2154" s="848"/>
      <c r="G2154" s="1026"/>
      <c r="H2154" s="534"/>
      <c r="I2154" s="506"/>
      <c r="J2154" s="506"/>
      <c r="K2154" s="506"/>
      <c r="L2154" s="506"/>
      <c r="M2154" s="506"/>
      <c r="N2154" s="506"/>
      <c r="O2154" s="506"/>
      <c r="P2154" s="506"/>
    </row>
    <row r="2155" spans="3:16" s="360" customFormat="1" ht="15" customHeight="1" x14ac:dyDescent="0.3">
      <c r="C2155" s="831" t="s">
        <v>3112</v>
      </c>
      <c r="D2155" s="712"/>
      <c r="E2155" s="848"/>
      <c r="F2155" s="848"/>
      <c r="G2155" s="1026"/>
      <c r="H2155" s="534"/>
      <c r="I2155" s="506"/>
      <c r="J2155" s="506"/>
      <c r="K2155" s="506"/>
      <c r="L2155" s="506"/>
      <c r="M2155" s="506"/>
      <c r="N2155" s="506"/>
      <c r="O2155" s="506"/>
      <c r="P2155" s="506"/>
    </row>
    <row r="2156" spans="3:16" s="360" customFormat="1" ht="15" customHeight="1" x14ac:dyDescent="0.3">
      <c r="C2156" s="831" t="s">
        <v>3113</v>
      </c>
      <c r="D2156" s="712"/>
      <c r="E2156" s="848"/>
      <c r="F2156" s="848"/>
      <c r="G2156" s="1026"/>
      <c r="H2156" s="534"/>
      <c r="I2156" s="506"/>
      <c r="J2156" s="506"/>
      <c r="K2156" s="506"/>
      <c r="L2156" s="506"/>
      <c r="M2156" s="506"/>
      <c r="N2156" s="506"/>
      <c r="O2156" s="506"/>
      <c r="P2156" s="506"/>
    </row>
    <row r="2157" spans="3:16" s="360" customFormat="1" ht="15" customHeight="1" thickBot="1" x14ac:dyDescent="0.35">
      <c r="C2157" s="850" t="s">
        <v>3033</v>
      </c>
      <c r="D2157" s="851"/>
      <c r="E2157" s="851"/>
      <c r="F2157" s="851"/>
      <c r="G2157" s="852"/>
      <c r="H2157" s="534"/>
      <c r="I2157" s="506"/>
      <c r="J2157" s="506"/>
      <c r="K2157" s="506"/>
      <c r="L2157" s="506"/>
      <c r="M2157" s="506"/>
      <c r="N2157" s="506"/>
      <c r="O2157" s="506"/>
      <c r="P2157" s="506"/>
    </row>
    <row r="2158" spans="3:16" s="360" customFormat="1" ht="15" customHeight="1" thickTop="1" x14ac:dyDescent="0.3">
      <c r="C2158" s="4704" t="str">
        <f>+C2146</f>
        <v>.</v>
      </c>
      <c r="D2158" s="4704"/>
      <c r="E2158" s="4704"/>
      <c r="F2158" s="534"/>
      <c r="G2158" s="534"/>
      <c r="H2158" s="534"/>
      <c r="I2158" s="506"/>
      <c r="J2158" s="506"/>
      <c r="K2158" s="506"/>
      <c r="L2158" s="506"/>
      <c r="M2158" s="506"/>
      <c r="N2158" s="506"/>
      <c r="O2158" s="506"/>
      <c r="P2158" s="506"/>
    </row>
    <row r="2159" spans="3:16" s="360" customFormat="1" ht="15" customHeight="1" thickBot="1" x14ac:dyDescent="0.35">
      <c r="C2159" s="534"/>
      <c r="D2159" s="534"/>
      <c r="E2159" s="534"/>
      <c r="F2159" s="534"/>
      <c r="G2159" s="534"/>
      <c r="H2159" s="534"/>
      <c r="I2159" s="506"/>
      <c r="J2159" s="506"/>
      <c r="K2159" s="506"/>
      <c r="L2159" s="506"/>
      <c r="M2159" s="506"/>
      <c r="N2159" s="506"/>
      <c r="O2159" s="506"/>
      <c r="P2159" s="506"/>
    </row>
    <row r="2160" spans="3:16" s="360" customFormat="1" ht="15" customHeight="1" thickTop="1" x14ac:dyDescent="0.2">
      <c r="C2160" s="4768" t="s">
        <v>3061</v>
      </c>
      <c r="D2160" s="4720"/>
      <c r="E2160" s="4720"/>
      <c r="F2160" s="4720"/>
      <c r="G2160" s="4720"/>
      <c r="H2160" s="4720"/>
      <c r="I2160" s="4720"/>
      <c r="J2160" s="4721"/>
      <c r="K2160" s="506"/>
      <c r="L2160" s="506"/>
      <c r="M2160" s="506"/>
      <c r="N2160" s="506"/>
      <c r="O2160" s="506"/>
      <c r="P2160" s="506"/>
    </row>
    <row r="2161" spans="3:16" s="360" customFormat="1" ht="15" customHeight="1" thickBot="1" x14ac:dyDescent="0.25">
      <c r="C2161" s="831"/>
      <c r="D2161" s="712"/>
      <c r="E2161" s="712"/>
      <c r="F2161" s="712"/>
      <c r="G2161" s="712"/>
      <c r="H2161" s="712"/>
      <c r="I2161" s="712"/>
      <c r="J2161" s="832"/>
      <c r="K2161" s="506"/>
      <c r="L2161" s="506"/>
      <c r="M2161" s="506"/>
      <c r="N2161" s="506"/>
      <c r="O2161" s="506"/>
      <c r="P2161" s="506"/>
    </row>
    <row r="2162" spans="3:16" s="360" customFormat="1" ht="15" customHeight="1" thickBot="1" x14ac:dyDescent="0.25">
      <c r="C2162" s="4680" t="s">
        <v>344</v>
      </c>
      <c r="D2162" s="4681"/>
      <c r="E2162" s="4723" t="s">
        <v>2776</v>
      </c>
      <c r="F2162" s="4724"/>
      <c r="G2162" s="4724"/>
      <c r="H2162" s="4724"/>
      <c r="I2162" s="4724"/>
      <c r="J2162" s="4725"/>
      <c r="K2162" s="506"/>
      <c r="L2162" s="506"/>
      <c r="M2162" s="506"/>
      <c r="N2162" s="506"/>
      <c r="O2162" s="506"/>
      <c r="P2162" s="506"/>
    </row>
    <row r="2163" spans="3:16" s="360" customFormat="1" ht="15" customHeight="1" x14ac:dyDescent="0.2">
      <c r="C2163" s="4821" t="s">
        <v>346</v>
      </c>
      <c r="D2163" s="4745" t="s">
        <v>347</v>
      </c>
      <c r="E2163" s="4745" t="s">
        <v>2781</v>
      </c>
      <c r="F2163" s="4745" t="s">
        <v>349</v>
      </c>
      <c r="G2163" s="4745" t="s">
        <v>3062</v>
      </c>
      <c r="H2163" s="4745" t="s">
        <v>1271</v>
      </c>
      <c r="I2163" s="4745" t="s">
        <v>563</v>
      </c>
      <c r="J2163" s="4819" t="s">
        <v>1424</v>
      </c>
      <c r="K2163" s="506"/>
      <c r="L2163" s="506"/>
      <c r="M2163" s="506"/>
      <c r="N2163" s="506"/>
      <c r="O2163" s="506"/>
      <c r="P2163" s="506"/>
    </row>
    <row r="2164" spans="3:16" s="360" customFormat="1" ht="36" customHeight="1" x14ac:dyDescent="0.2">
      <c r="C2164" s="4822"/>
      <c r="D2164" s="4698"/>
      <c r="E2164" s="4698"/>
      <c r="F2164" s="4698"/>
      <c r="G2164" s="4698"/>
      <c r="H2164" s="4698"/>
      <c r="I2164" s="4698"/>
      <c r="J2164" s="4820"/>
      <c r="K2164" s="506"/>
      <c r="L2164" s="506"/>
      <c r="M2164" s="506"/>
      <c r="N2164" s="506"/>
      <c r="O2164" s="506"/>
      <c r="P2164" s="506"/>
    </row>
    <row r="2165" spans="3:16" s="360" customFormat="1" ht="24" customHeight="1" x14ac:dyDescent="0.2">
      <c r="C2165" s="1610" t="s">
        <v>3063</v>
      </c>
      <c r="D2165" s="1611">
        <v>0</v>
      </c>
      <c r="E2165" s="1611">
        <v>0</v>
      </c>
      <c r="F2165" s="1612">
        <v>0</v>
      </c>
      <c r="G2165" s="1613">
        <v>0</v>
      </c>
      <c r="H2165" s="1612">
        <v>0.04</v>
      </c>
      <c r="I2165" s="1612">
        <v>0.15</v>
      </c>
      <c r="J2165" s="1614">
        <v>0.15</v>
      </c>
      <c r="K2165" s="506"/>
      <c r="L2165" s="506"/>
      <c r="M2165" s="506"/>
      <c r="N2165" s="506"/>
      <c r="O2165" s="506"/>
      <c r="P2165" s="506"/>
    </row>
    <row r="2166" spans="3:16" s="360" customFormat="1" ht="15" customHeight="1" x14ac:dyDescent="0.2">
      <c r="C2166" s="1610" t="s">
        <v>3064</v>
      </c>
      <c r="D2166" s="1611">
        <f>+E2166</f>
        <v>8</v>
      </c>
      <c r="E2166" s="1611">
        <v>8</v>
      </c>
      <c r="F2166" s="1613">
        <v>53</v>
      </c>
      <c r="G2166" s="1613">
        <v>200</v>
      </c>
      <c r="H2166" s="1612">
        <v>0.04</v>
      </c>
      <c r="I2166" s="1612">
        <v>0.15</v>
      </c>
      <c r="J2166" s="1614">
        <v>0.15</v>
      </c>
      <c r="K2166" s="506"/>
      <c r="L2166" s="506"/>
      <c r="M2166" s="506"/>
      <c r="N2166" s="506"/>
      <c r="O2166" s="506"/>
      <c r="P2166" s="506"/>
    </row>
    <row r="2167" spans="3:16" s="360" customFormat="1" ht="15" customHeight="1" x14ac:dyDescent="0.2">
      <c r="C2167" s="1610" t="s">
        <v>3065</v>
      </c>
      <c r="D2167" s="1611">
        <f t="shared" ref="D2167:D2185" si="18">+E2167</f>
        <v>10</v>
      </c>
      <c r="E2167" s="1611">
        <v>10</v>
      </c>
      <c r="F2167" s="1613">
        <v>67</v>
      </c>
      <c r="G2167" s="1613">
        <v>200</v>
      </c>
      <c r="H2167" s="1612">
        <v>0.04</v>
      </c>
      <c r="I2167" s="1612">
        <v>0.15</v>
      </c>
      <c r="J2167" s="1614">
        <v>0.15</v>
      </c>
      <c r="K2167" s="506"/>
      <c r="L2167" s="506"/>
      <c r="M2167" s="506"/>
      <c r="N2167" s="506"/>
      <c r="O2167" s="506"/>
      <c r="P2167" s="506"/>
    </row>
    <row r="2168" spans="3:16" s="360" customFormat="1" ht="15" customHeight="1" x14ac:dyDescent="0.2">
      <c r="C2168" s="1610" t="s">
        <v>3066</v>
      </c>
      <c r="D2168" s="1611">
        <f t="shared" si="18"/>
        <v>12</v>
      </c>
      <c r="E2168" s="1611">
        <v>12</v>
      </c>
      <c r="F2168" s="1613">
        <v>80</v>
      </c>
      <c r="G2168" s="1613">
        <v>200</v>
      </c>
      <c r="H2168" s="1612">
        <v>0.04</v>
      </c>
      <c r="I2168" s="1612">
        <v>0.15</v>
      </c>
      <c r="J2168" s="1614">
        <v>0.15</v>
      </c>
      <c r="K2168" s="506"/>
      <c r="L2168" s="506"/>
      <c r="M2168" s="506"/>
      <c r="N2168" s="506"/>
      <c r="O2168" s="506"/>
      <c r="P2168" s="506"/>
    </row>
    <row r="2169" spans="3:16" s="360" customFormat="1" ht="20.25" customHeight="1" x14ac:dyDescent="0.2">
      <c r="C2169" s="1610" t="s">
        <v>3067</v>
      </c>
      <c r="D2169" s="1611">
        <f t="shared" si="18"/>
        <v>15</v>
      </c>
      <c r="E2169" s="1611">
        <v>15</v>
      </c>
      <c r="F2169" s="1613">
        <v>100</v>
      </c>
      <c r="G2169" s="1613">
        <v>200</v>
      </c>
      <c r="H2169" s="1612">
        <v>0.04</v>
      </c>
      <c r="I2169" s="1612">
        <v>0.15</v>
      </c>
      <c r="J2169" s="1614">
        <v>0.15</v>
      </c>
      <c r="K2169" s="506"/>
      <c r="L2169" s="506"/>
      <c r="M2169" s="506"/>
      <c r="N2169" s="506"/>
      <c r="O2169" s="506"/>
      <c r="P2169" s="506"/>
    </row>
    <row r="2170" spans="3:16" s="360" customFormat="1" ht="20.25" customHeight="1" x14ac:dyDescent="0.2">
      <c r="C2170" s="1610" t="s">
        <v>3068</v>
      </c>
      <c r="D2170" s="1611">
        <f t="shared" si="18"/>
        <v>20</v>
      </c>
      <c r="E2170" s="1611">
        <v>20</v>
      </c>
      <c r="F2170" s="1613">
        <v>133</v>
      </c>
      <c r="G2170" s="1613">
        <v>200</v>
      </c>
      <c r="H2170" s="1612">
        <v>0.04</v>
      </c>
      <c r="I2170" s="1612">
        <v>0.15</v>
      </c>
      <c r="J2170" s="1614">
        <v>0.15</v>
      </c>
      <c r="K2170" s="506"/>
      <c r="L2170" s="506"/>
      <c r="M2170" s="506"/>
      <c r="N2170" s="506"/>
      <c r="O2170" s="506"/>
      <c r="P2170" s="506"/>
    </row>
    <row r="2171" spans="3:16" s="360" customFormat="1" ht="20.25" customHeight="1" x14ac:dyDescent="0.2">
      <c r="C2171" s="1610" t="s">
        <v>3069</v>
      </c>
      <c r="D2171" s="1611">
        <f t="shared" si="18"/>
        <v>25</v>
      </c>
      <c r="E2171" s="1611">
        <v>25</v>
      </c>
      <c r="F2171" s="1613">
        <v>167</v>
      </c>
      <c r="G2171" s="1613">
        <v>200</v>
      </c>
      <c r="H2171" s="1612">
        <v>0.04</v>
      </c>
      <c r="I2171" s="1612">
        <v>0.15</v>
      </c>
      <c r="J2171" s="1614">
        <v>0.15</v>
      </c>
      <c r="K2171" s="506"/>
      <c r="L2171" s="506"/>
      <c r="M2171" s="506"/>
      <c r="N2171" s="506"/>
      <c r="O2171" s="506"/>
      <c r="P2171" s="506"/>
    </row>
    <row r="2172" spans="3:16" s="360" customFormat="1" ht="20.25" customHeight="1" x14ac:dyDescent="0.2">
      <c r="C2172" s="1610" t="s">
        <v>3070</v>
      </c>
      <c r="D2172" s="1611">
        <f t="shared" si="18"/>
        <v>30</v>
      </c>
      <c r="E2172" s="1611">
        <v>30</v>
      </c>
      <c r="F2172" s="1613">
        <v>200</v>
      </c>
      <c r="G2172" s="1613">
        <v>200</v>
      </c>
      <c r="H2172" s="1612">
        <v>0.04</v>
      </c>
      <c r="I2172" s="1612">
        <v>0.15</v>
      </c>
      <c r="J2172" s="1614">
        <v>0.15</v>
      </c>
      <c r="K2172" s="506"/>
      <c r="L2172" s="506"/>
      <c r="M2172" s="506"/>
      <c r="N2172" s="506"/>
      <c r="O2172" s="506"/>
      <c r="P2172" s="506"/>
    </row>
    <row r="2173" spans="3:16" s="360" customFormat="1" ht="20.25" customHeight="1" x14ac:dyDescent="0.2">
      <c r="C2173" s="1610" t="s">
        <v>3071</v>
      </c>
      <c r="D2173" s="1611">
        <f t="shared" si="18"/>
        <v>35</v>
      </c>
      <c r="E2173" s="1611">
        <v>35</v>
      </c>
      <c r="F2173" s="1613">
        <v>233</v>
      </c>
      <c r="G2173" s="1613">
        <v>300</v>
      </c>
      <c r="H2173" s="1612">
        <v>0.04</v>
      </c>
      <c r="I2173" s="1612">
        <v>0.15</v>
      </c>
      <c r="J2173" s="1614">
        <v>0.15</v>
      </c>
      <c r="K2173" s="506"/>
      <c r="L2173" s="506"/>
      <c r="M2173" s="506"/>
      <c r="N2173" s="506"/>
      <c r="O2173" s="506"/>
      <c r="P2173" s="506"/>
    </row>
    <row r="2174" spans="3:16" s="360" customFormat="1" ht="20.25" customHeight="1" x14ac:dyDescent="0.2">
      <c r="C2174" s="1610" t="s">
        <v>3072</v>
      </c>
      <c r="D2174" s="1611">
        <f t="shared" si="18"/>
        <v>40</v>
      </c>
      <c r="E2174" s="1611">
        <v>40</v>
      </c>
      <c r="F2174" s="1613">
        <v>267</v>
      </c>
      <c r="G2174" s="1613">
        <v>300</v>
      </c>
      <c r="H2174" s="1612">
        <v>0.04</v>
      </c>
      <c r="I2174" s="1612">
        <v>0.15</v>
      </c>
      <c r="J2174" s="1614">
        <v>0.15</v>
      </c>
      <c r="K2174" s="506"/>
      <c r="L2174" s="506"/>
      <c r="M2174" s="506"/>
      <c r="N2174" s="506"/>
      <c r="O2174" s="506"/>
      <c r="P2174" s="506"/>
    </row>
    <row r="2175" spans="3:16" s="360" customFormat="1" ht="20.25" customHeight="1" x14ac:dyDescent="0.2">
      <c r="C2175" s="1610" t="s">
        <v>3073</v>
      </c>
      <c r="D2175" s="1611">
        <f t="shared" si="18"/>
        <v>50</v>
      </c>
      <c r="E2175" s="1611">
        <v>50</v>
      </c>
      <c r="F2175" s="1613">
        <v>333</v>
      </c>
      <c r="G2175" s="1613">
        <v>300</v>
      </c>
      <c r="H2175" s="1612">
        <v>0.04</v>
      </c>
      <c r="I2175" s="1612">
        <v>0.15</v>
      </c>
      <c r="J2175" s="1614">
        <v>0.15</v>
      </c>
      <c r="K2175" s="506"/>
      <c r="L2175" s="506"/>
      <c r="M2175" s="506"/>
      <c r="N2175" s="506"/>
      <c r="O2175" s="506"/>
      <c r="P2175" s="506"/>
    </row>
    <row r="2176" spans="3:16" s="360" customFormat="1" ht="20.25" customHeight="1" x14ac:dyDescent="0.2">
      <c r="C2176" s="1610" t="s">
        <v>3074</v>
      </c>
      <c r="D2176" s="1611">
        <f t="shared" si="18"/>
        <v>60</v>
      </c>
      <c r="E2176" s="1611">
        <v>60</v>
      </c>
      <c r="F2176" s="1613">
        <v>400</v>
      </c>
      <c r="G2176" s="1613">
        <v>300</v>
      </c>
      <c r="H2176" s="1612">
        <v>0.04</v>
      </c>
      <c r="I2176" s="1612">
        <v>0.15</v>
      </c>
      <c r="J2176" s="1614">
        <v>0.15</v>
      </c>
      <c r="K2176" s="506"/>
      <c r="L2176" s="506"/>
      <c r="M2176" s="506"/>
      <c r="N2176" s="506"/>
      <c r="O2176" s="506"/>
      <c r="P2176" s="506"/>
    </row>
    <row r="2177" spans="3:16" s="360" customFormat="1" ht="20.25" customHeight="1" x14ac:dyDescent="0.2">
      <c r="C2177" s="1610" t="s">
        <v>3075</v>
      </c>
      <c r="D2177" s="1611">
        <f t="shared" si="18"/>
        <v>80</v>
      </c>
      <c r="E2177" s="1611">
        <v>80</v>
      </c>
      <c r="F2177" s="1613">
        <v>533</v>
      </c>
      <c r="G2177" s="1613">
        <v>300</v>
      </c>
      <c r="H2177" s="1612">
        <v>0.04</v>
      </c>
      <c r="I2177" s="1612">
        <v>0.15</v>
      </c>
      <c r="J2177" s="1614">
        <v>0.15</v>
      </c>
      <c r="K2177" s="506"/>
      <c r="L2177" s="506"/>
      <c r="M2177" s="506"/>
      <c r="N2177" s="506"/>
      <c r="O2177" s="506"/>
      <c r="P2177" s="506"/>
    </row>
    <row r="2178" spans="3:16" s="360" customFormat="1" ht="20.25" customHeight="1" x14ac:dyDescent="0.2">
      <c r="C2178" s="1610" t="s">
        <v>3076</v>
      </c>
      <c r="D2178" s="1611">
        <f t="shared" si="18"/>
        <v>100</v>
      </c>
      <c r="E2178" s="1611">
        <v>100</v>
      </c>
      <c r="F2178" s="1613">
        <v>667</v>
      </c>
      <c r="G2178" s="1613">
        <v>300</v>
      </c>
      <c r="H2178" s="1612">
        <v>0.04</v>
      </c>
      <c r="I2178" s="1612">
        <v>0.15</v>
      </c>
      <c r="J2178" s="1614">
        <v>0.15</v>
      </c>
      <c r="K2178" s="506"/>
      <c r="L2178" s="506"/>
      <c r="M2178" s="506"/>
      <c r="N2178" s="506"/>
      <c r="O2178" s="506"/>
      <c r="P2178" s="506"/>
    </row>
    <row r="2179" spans="3:16" s="360" customFormat="1" ht="20.25" customHeight="1" x14ac:dyDescent="0.2">
      <c r="C2179" s="1610" t="s">
        <v>3077</v>
      </c>
      <c r="D2179" s="1611">
        <f t="shared" si="18"/>
        <v>120</v>
      </c>
      <c r="E2179" s="1611">
        <v>120</v>
      </c>
      <c r="F2179" s="1613">
        <v>800</v>
      </c>
      <c r="G2179" s="1613">
        <v>300</v>
      </c>
      <c r="H2179" s="1612">
        <v>0.04</v>
      </c>
      <c r="I2179" s="1612">
        <v>0.15</v>
      </c>
      <c r="J2179" s="1614">
        <v>0.15</v>
      </c>
      <c r="K2179" s="506"/>
      <c r="L2179" s="506"/>
      <c r="M2179" s="506"/>
      <c r="N2179" s="506"/>
      <c r="O2179" s="506"/>
      <c r="P2179" s="506"/>
    </row>
    <row r="2180" spans="3:16" s="360" customFormat="1" ht="31.5" customHeight="1" x14ac:dyDescent="0.2">
      <c r="C2180" s="1610" t="s">
        <v>3078</v>
      </c>
      <c r="D2180" s="1611">
        <f t="shared" si="18"/>
        <v>15</v>
      </c>
      <c r="E2180" s="1611">
        <v>15</v>
      </c>
      <c r="F2180" s="1613">
        <v>100</v>
      </c>
      <c r="G2180" s="1613">
        <v>200</v>
      </c>
      <c r="H2180" s="1612">
        <v>0.04</v>
      </c>
      <c r="I2180" s="1612">
        <v>0.15</v>
      </c>
      <c r="J2180" s="1614">
        <v>0.15</v>
      </c>
      <c r="K2180" s="506"/>
      <c r="L2180" s="506"/>
      <c r="M2180" s="506"/>
      <c r="N2180" s="506"/>
      <c r="O2180" s="506"/>
      <c r="P2180" s="506"/>
    </row>
    <row r="2181" spans="3:16" s="360" customFormat="1" ht="24" customHeight="1" x14ac:dyDescent="0.2">
      <c r="C2181" s="1610" t="s">
        <v>3079</v>
      </c>
      <c r="D2181" s="1611">
        <f t="shared" si="18"/>
        <v>20</v>
      </c>
      <c r="E2181" s="1611">
        <v>20</v>
      </c>
      <c r="F2181" s="1613">
        <v>133</v>
      </c>
      <c r="G2181" s="1613">
        <v>200</v>
      </c>
      <c r="H2181" s="1612">
        <v>0.04</v>
      </c>
      <c r="I2181" s="1612">
        <v>0.15</v>
      </c>
      <c r="J2181" s="1614">
        <v>0.15</v>
      </c>
      <c r="K2181" s="506"/>
      <c r="L2181" s="506"/>
      <c r="M2181" s="506"/>
      <c r="N2181" s="506"/>
      <c r="O2181" s="506"/>
      <c r="P2181" s="506"/>
    </row>
    <row r="2182" spans="3:16" s="360" customFormat="1" ht="24" customHeight="1" x14ac:dyDescent="0.2">
      <c r="C2182" s="1610" t="s">
        <v>3080</v>
      </c>
      <c r="D2182" s="1611">
        <f t="shared" si="18"/>
        <v>25</v>
      </c>
      <c r="E2182" s="1611">
        <v>25</v>
      </c>
      <c r="F2182" s="1613">
        <v>167</v>
      </c>
      <c r="G2182" s="1613">
        <v>200</v>
      </c>
      <c r="H2182" s="1612">
        <v>0.04</v>
      </c>
      <c r="I2182" s="1612">
        <v>0.15</v>
      </c>
      <c r="J2182" s="1614">
        <v>0.15</v>
      </c>
      <c r="K2182" s="506"/>
      <c r="L2182" s="506"/>
      <c r="M2182" s="506"/>
      <c r="N2182" s="506"/>
      <c r="O2182" s="506"/>
      <c r="P2182" s="506"/>
    </row>
    <row r="2183" spans="3:16" s="360" customFormat="1" ht="24" customHeight="1" x14ac:dyDescent="0.2">
      <c r="C2183" s="1610" t="s">
        <v>3081</v>
      </c>
      <c r="D2183" s="1611">
        <f t="shared" si="18"/>
        <v>30</v>
      </c>
      <c r="E2183" s="1611">
        <v>30</v>
      </c>
      <c r="F2183" s="1613">
        <v>200</v>
      </c>
      <c r="G2183" s="1613">
        <v>200</v>
      </c>
      <c r="H2183" s="1612">
        <v>0.04</v>
      </c>
      <c r="I2183" s="1612">
        <v>0.15</v>
      </c>
      <c r="J2183" s="1614">
        <v>0.15</v>
      </c>
      <c r="K2183" s="506"/>
      <c r="L2183" s="506"/>
      <c r="M2183" s="506"/>
      <c r="N2183" s="506"/>
      <c r="O2183" s="506"/>
      <c r="P2183" s="506"/>
    </row>
    <row r="2184" spans="3:16" s="360" customFormat="1" ht="24" customHeight="1" x14ac:dyDescent="0.2">
      <c r="C2184" s="1610" t="s">
        <v>3082</v>
      </c>
      <c r="D2184" s="1611">
        <f t="shared" si="18"/>
        <v>35</v>
      </c>
      <c r="E2184" s="1611">
        <v>35</v>
      </c>
      <c r="F2184" s="1613">
        <v>233</v>
      </c>
      <c r="G2184" s="1613">
        <v>200</v>
      </c>
      <c r="H2184" s="1612">
        <v>0.04</v>
      </c>
      <c r="I2184" s="1612">
        <v>0.15</v>
      </c>
      <c r="J2184" s="1614">
        <v>0.15</v>
      </c>
      <c r="K2184" s="506"/>
      <c r="L2184" s="506"/>
      <c r="M2184" s="506"/>
      <c r="N2184" s="506"/>
      <c r="O2184" s="506"/>
      <c r="P2184" s="506"/>
    </row>
    <row r="2185" spans="3:16" s="360" customFormat="1" ht="24" customHeight="1" x14ac:dyDescent="0.2">
      <c r="C2185" s="1610" t="s">
        <v>3083</v>
      </c>
      <c r="D2185" s="1611">
        <f t="shared" si="18"/>
        <v>40</v>
      </c>
      <c r="E2185" s="1615">
        <v>40</v>
      </c>
      <c r="F2185" s="98">
        <v>267</v>
      </c>
      <c r="G2185" s="1613">
        <v>200</v>
      </c>
      <c r="H2185" s="1612">
        <v>0.04</v>
      </c>
      <c r="I2185" s="1612">
        <v>0.15</v>
      </c>
      <c r="J2185" s="1614">
        <v>0.15</v>
      </c>
      <c r="K2185" s="506"/>
      <c r="L2185" s="506"/>
      <c r="M2185" s="506"/>
      <c r="N2185" s="506"/>
      <c r="O2185" s="506"/>
      <c r="P2185" s="506"/>
    </row>
    <row r="2186" spans="3:16" s="360" customFormat="1" ht="15" customHeight="1" x14ac:dyDescent="0.2">
      <c r="C2186" s="981" t="s">
        <v>2550</v>
      </c>
      <c r="D2186" s="712"/>
      <c r="E2186" s="848"/>
      <c r="F2186" s="848"/>
      <c r="G2186" s="848"/>
      <c r="H2186" s="848"/>
      <c r="I2186" s="848"/>
      <c r="J2186" s="1026"/>
      <c r="K2186" s="506"/>
      <c r="L2186" s="506"/>
      <c r="M2186" s="506"/>
      <c r="N2186" s="506"/>
      <c r="O2186" s="506"/>
      <c r="P2186" s="506"/>
    </row>
    <row r="2187" spans="3:16" s="360" customFormat="1" ht="47.25" customHeight="1" x14ac:dyDescent="0.2">
      <c r="C2187" s="4708" t="s">
        <v>3084</v>
      </c>
      <c r="D2187" s="4761"/>
      <c r="E2187" s="4761"/>
      <c r="F2187" s="4761"/>
      <c r="G2187" s="4761"/>
      <c r="H2187" s="4761"/>
      <c r="I2187" s="4761"/>
      <c r="J2187" s="4709"/>
      <c r="K2187" s="506"/>
      <c r="L2187" s="506"/>
      <c r="M2187" s="506"/>
      <c r="N2187" s="506"/>
      <c r="O2187" s="506"/>
      <c r="P2187" s="506"/>
    </row>
    <row r="2188" spans="3:16" s="360" customFormat="1" ht="30" customHeight="1" x14ac:dyDescent="0.2">
      <c r="C2188" s="4708" t="s">
        <v>3085</v>
      </c>
      <c r="D2188" s="4761"/>
      <c r="E2188" s="4761"/>
      <c r="F2188" s="4761"/>
      <c r="G2188" s="4761"/>
      <c r="H2188" s="4761"/>
      <c r="I2188" s="4761"/>
      <c r="J2188" s="4709"/>
      <c r="K2188" s="506"/>
      <c r="L2188" s="506"/>
      <c r="M2188" s="506"/>
      <c r="N2188" s="506"/>
      <c r="O2188" s="506"/>
      <c r="P2188" s="506"/>
    </row>
    <row r="2189" spans="3:16" s="360" customFormat="1" ht="15" customHeight="1" x14ac:dyDescent="0.2">
      <c r="C2189" s="981" t="s">
        <v>3086</v>
      </c>
      <c r="D2189" s="712"/>
      <c r="E2189" s="848"/>
      <c r="F2189" s="848"/>
      <c r="G2189" s="848"/>
      <c r="H2189" s="848"/>
      <c r="I2189" s="848"/>
      <c r="J2189" s="1026"/>
      <c r="K2189" s="506"/>
      <c r="L2189" s="506"/>
      <c r="M2189" s="506"/>
      <c r="N2189" s="506"/>
      <c r="O2189" s="506"/>
      <c r="P2189" s="506"/>
    </row>
    <row r="2190" spans="3:16" s="360" customFormat="1" ht="15" customHeight="1" x14ac:dyDescent="0.2">
      <c r="C2190" s="4708" t="s">
        <v>3087</v>
      </c>
      <c r="D2190" s="4761"/>
      <c r="E2190" s="4761"/>
      <c r="F2190" s="4761"/>
      <c r="G2190" s="4761"/>
      <c r="H2190" s="4761"/>
      <c r="I2190" s="4761"/>
      <c r="J2190" s="4709"/>
      <c r="K2190" s="506"/>
      <c r="L2190" s="506"/>
      <c r="M2190" s="506"/>
      <c r="N2190" s="506"/>
      <c r="O2190" s="506"/>
      <c r="P2190" s="506"/>
    </row>
    <row r="2191" spans="3:16" s="360" customFormat="1" ht="15" customHeight="1" x14ac:dyDescent="0.2">
      <c r="C2191" s="981" t="s">
        <v>3088</v>
      </c>
      <c r="D2191" s="712"/>
      <c r="E2191" s="712"/>
      <c r="F2191" s="712"/>
      <c r="G2191" s="712"/>
      <c r="H2191" s="712"/>
      <c r="I2191" s="712"/>
      <c r="J2191" s="832"/>
      <c r="K2191" s="506"/>
      <c r="L2191" s="506"/>
      <c r="M2191" s="506"/>
      <c r="N2191" s="506"/>
      <c r="O2191" s="506"/>
      <c r="P2191" s="506"/>
    </row>
    <row r="2192" spans="3:16" s="360" customFormat="1" ht="15" customHeight="1" thickBot="1" x14ac:dyDescent="0.25">
      <c r="C2192" s="1616" t="s">
        <v>3089</v>
      </c>
      <c r="D2192" s="851"/>
      <c r="E2192" s="851"/>
      <c r="F2192" s="851"/>
      <c r="G2192" s="851"/>
      <c r="H2192" s="851"/>
      <c r="I2192" s="851"/>
      <c r="J2192" s="852"/>
      <c r="K2192" s="506"/>
      <c r="L2192" s="506"/>
      <c r="M2192" s="506"/>
      <c r="N2192" s="506"/>
      <c r="O2192" s="506"/>
      <c r="P2192" s="506"/>
    </row>
    <row r="2193" spans="3:16" s="360" customFormat="1" ht="15" customHeight="1" thickTop="1" x14ac:dyDescent="0.3">
      <c r="C2193" s="4704" t="str">
        <f>+C2158</f>
        <v>.</v>
      </c>
      <c r="D2193" s="4704"/>
      <c r="E2193" s="4704"/>
      <c r="F2193" s="534"/>
      <c r="G2193" s="534"/>
      <c r="H2193" s="534"/>
      <c r="I2193" s="506"/>
      <c r="J2193" s="506"/>
      <c r="K2193" s="506"/>
      <c r="L2193" s="506"/>
      <c r="M2193" s="506"/>
      <c r="N2193" s="506"/>
      <c r="O2193" s="506"/>
      <c r="P2193" s="506"/>
    </row>
    <row r="2194" spans="3:16" s="360" customFormat="1" ht="15" customHeight="1" x14ac:dyDescent="0.3">
      <c r="C2194" s="534"/>
      <c r="D2194" s="534"/>
      <c r="E2194" s="534"/>
      <c r="F2194" s="534"/>
      <c r="G2194" s="534"/>
      <c r="H2194" s="534"/>
      <c r="I2194" s="506"/>
      <c r="J2194" s="506"/>
      <c r="K2194" s="506"/>
      <c r="L2194" s="506"/>
      <c r="M2194" s="506"/>
      <c r="N2194" s="506"/>
      <c r="O2194" s="506"/>
      <c r="P2194" s="506"/>
    </row>
    <row r="2195" spans="3:16" s="360" customFormat="1" ht="15" customHeight="1" x14ac:dyDescent="0.2">
      <c r="C2195" s="5011" t="s">
        <v>3050</v>
      </c>
      <c r="D2195" s="4796"/>
      <c r="E2195" s="4796"/>
      <c r="F2195" s="4796"/>
      <c r="G2195" s="4796"/>
      <c r="H2195" s="4796"/>
      <c r="I2195" s="4796"/>
      <c r="J2195" s="4796"/>
      <c r="K2195" s="4796"/>
      <c r="L2195" s="4796"/>
      <c r="M2195" s="4796"/>
      <c r="N2195" s="506"/>
      <c r="O2195" s="506"/>
      <c r="P2195" s="506"/>
    </row>
    <row r="2196" spans="3:16" s="360" customFormat="1" ht="15" customHeight="1" x14ac:dyDescent="0.2">
      <c r="C2196" s="1608"/>
      <c r="D2196" s="1609"/>
      <c r="E2196" s="1609"/>
      <c r="F2196" s="1609"/>
      <c r="G2196" s="1609"/>
      <c r="H2196" s="1609"/>
      <c r="I2196" s="1609"/>
      <c r="J2196" s="1609"/>
      <c r="K2196" s="1609"/>
      <c r="L2196" s="1609"/>
      <c r="M2196" s="1609"/>
      <c r="N2196" s="506"/>
      <c r="O2196" s="506"/>
      <c r="P2196" s="506"/>
    </row>
    <row r="2197" spans="3:16" s="360" customFormat="1" ht="21" customHeight="1" x14ac:dyDescent="0.2">
      <c r="C2197" s="4863" t="s">
        <v>560</v>
      </c>
      <c r="D2197" s="4733"/>
      <c r="E2197" s="4736" t="s">
        <v>2776</v>
      </c>
      <c r="F2197" s="4736"/>
      <c r="G2197" s="4736"/>
      <c r="H2197" s="4736"/>
      <c r="I2197" s="4736"/>
      <c r="J2197" s="4736"/>
      <c r="K2197" s="4736"/>
      <c r="L2197" s="4869"/>
      <c r="M2197" s="4864"/>
      <c r="N2197" s="506"/>
      <c r="O2197" s="506"/>
      <c r="P2197" s="506"/>
    </row>
    <row r="2198" spans="3:16" s="360" customFormat="1" ht="25.5" customHeight="1" x14ac:dyDescent="0.2">
      <c r="C2198" s="4734" t="s">
        <v>1003</v>
      </c>
      <c r="D2198" s="5002" t="s">
        <v>2780</v>
      </c>
      <c r="E2198" s="4869" t="s">
        <v>3051</v>
      </c>
      <c r="F2198" s="5004"/>
      <c r="G2198" s="4869" t="s">
        <v>3052</v>
      </c>
      <c r="H2198" s="5005"/>
      <c r="I2198" s="5004"/>
      <c r="J2198" s="4869" t="s">
        <v>340</v>
      </c>
      <c r="K2198" s="5005"/>
      <c r="L2198" s="5005"/>
      <c r="M2198" s="5006"/>
      <c r="N2198" s="506"/>
      <c r="O2198" s="506"/>
      <c r="P2198" s="506"/>
    </row>
    <row r="2199" spans="3:16" s="360" customFormat="1" ht="71.25" customHeight="1" x14ac:dyDescent="0.2">
      <c r="C2199" s="4734"/>
      <c r="D2199" s="5003"/>
      <c r="E2199" s="1347" t="s">
        <v>2781</v>
      </c>
      <c r="F2199" s="1347" t="s">
        <v>563</v>
      </c>
      <c r="G2199" s="1347" t="s">
        <v>2784</v>
      </c>
      <c r="H2199" s="1347" t="s">
        <v>3053</v>
      </c>
      <c r="I2199" s="1347" t="s">
        <v>2332</v>
      </c>
      <c r="J2199" s="1347" t="s">
        <v>2004</v>
      </c>
      <c r="K2199" s="1347" t="s">
        <v>3054</v>
      </c>
      <c r="L2199" s="1441" t="s">
        <v>3040</v>
      </c>
      <c r="M2199" s="1444" t="s">
        <v>2571</v>
      </c>
      <c r="N2199" s="506"/>
      <c r="O2199" s="506"/>
      <c r="P2199" s="506"/>
    </row>
    <row r="2200" spans="3:16" s="360" customFormat="1" ht="15" customHeight="1" x14ac:dyDescent="0.2">
      <c r="C2200" s="1445" t="s">
        <v>3055</v>
      </c>
      <c r="D2200" s="1350">
        <f>+G2200+J2200</f>
        <v>29</v>
      </c>
      <c r="E2200" s="1352" t="s">
        <v>1545</v>
      </c>
      <c r="F2200" s="1352" t="s">
        <v>1545</v>
      </c>
      <c r="G2200" s="1352">
        <v>29</v>
      </c>
      <c r="H2200" s="1352" t="s">
        <v>1737</v>
      </c>
      <c r="I2200" s="1352" t="s">
        <v>1545</v>
      </c>
      <c r="J2200" s="46">
        <v>0</v>
      </c>
      <c r="K2200" s="46">
        <v>50</v>
      </c>
      <c r="L2200" s="1446">
        <v>0.06</v>
      </c>
      <c r="M2200" s="1607">
        <v>0.1</v>
      </c>
      <c r="N2200" s="506"/>
      <c r="O2200" s="506"/>
      <c r="P2200" s="506"/>
    </row>
    <row r="2201" spans="3:16" s="360" customFormat="1" ht="15" customHeight="1" x14ac:dyDescent="0.2">
      <c r="C2201" s="1323" t="s">
        <v>1485</v>
      </c>
      <c r="D2201" s="900"/>
      <c r="E2201" s="1300"/>
      <c r="F2201" s="1300"/>
      <c r="G2201" s="1300"/>
      <c r="H2201" s="1300"/>
      <c r="I2201" s="1300"/>
      <c r="J2201" s="1300"/>
      <c r="K2201" s="1300"/>
      <c r="L2201" s="1300"/>
      <c r="M2201" s="1448"/>
      <c r="N2201" s="506"/>
      <c r="O2201" s="506"/>
      <c r="P2201" s="506"/>
    </row>
    <row r="2202" spans="3:16" s="360" customFormat="1" ht="15" customHeight="1" x14ac:dyDescent="0.2">
      <c r="C2202" s="4779" t="s">
        <v>2789</v>
      </c>
      <c r="D2202" s="4752"/>
      <c r="E2202" s="4752"/>
      <c r="F2202" s="4752"/>
      <c r="G2202" s="4752"/>
      <c r="H2202" s="4752"/>
      <c r="I2202" s="4752"/>
      <c r="J2202" s="4752"/>
      <c r="K2202" s="4752"/>
      <c r="L2202" s="4752"/>
      <c r="M2202" s="4780"/>
      <c r="N2202" s="506"/>
      <c r="O2202" s="506"/>
      <c r="P2202" s="506"/>
    </row>
    <row r="2203" spans="3:16" s="360" customFormat="1" ht="15" customHeight="1" x14ac:dyDescent="0.2">
      <c r="C2203" s="1554" t="s">
        <v>3056</v>
      </c>
      <c r="D2203" s="1022"/>
      <c r="E2203" s="1022"/>
      <c r="F2203" s="1022"/>
      <c r="G2203" s="1022"/>
      <c r="H2203" s="1022"/>
      <c r="I2203" s="1022"/>
      <c r="J2203" s="1022"/>
      <c r="K2203" s="1022"/>
      <c r="L2203" s="1022"/>
      <c r="M2203" s="1555"/>
      <c r="N2203" s="506"/>
      <c r="O2203" s="506"/>
      <c r="P2203" s="506"/>
    </row>
    <row r="2204" spans="3:16" s="360" customFormat="1" ht="15" customHeight="1" x14ac:dyDescent="0.2">
      <c r="C2204" s="1554" t="s">
        <v>3057</v>
      </c>
      <c r="D2204" s="1022"/>
      <c r="E2204" s="1022"/>
      <c r="F2204" s="1022"/>
      <c r="G2204" s="1022"/>
      <c r="H2204" s="1022"/>
      <c r="I2204" s="1022"/>
      <c r="J2204" s="1022"/>
      <c r="K2204" s="1022"/>
      <c r="L2204" s="1022"/>
      <c r="M2204" s="1555"/>
      <c r="N2204" s="506"/>
      <c r="O2204" s="506"/>
      <c r="P2204" s="506"/>
    </row>
    <row r="2205" spans="3:16" s="360" customFormat="1" ht="15" customHeight="1" x14ac:dyDescent="0.2">
      <c r="C2205" s="4782" t="s">
        <v>3058</v>
      </c>
      <c r="D2205" s="3965"/>
      <c r="E2205" s="3965"/>
      <c r="F2205" s="3965"/>
      <c r="G2205" s="3965"/>
      <c r="H2205" s="3965"/>
      <c r="I2205" s="3965"/>
      <c r="J2205" s="3965"/>
      <c r="K2205" s="3965"/>
      <c r="L2205" s="3965"/>
      <c r="M2205" s="4783"/>
      <c r="N2205" s="506"/>
      <c r="O2205" s="506"/>
      <c r="P2205" s="506"/>
    </row>
    <row r="2206" spans="3:16" s="360" customFormat="1" ht="15" customHeight="1" x14ac:dyDescent="0.2">
      <c r="C2206" s="4782" t="s">
        <v>3059</v>
      </c>
      <c r="D2206" s="3965"/>
      <c r="E2206" s="3965"/>
      <c r="F2206" s="3965"/>
      <c r="G2206" s="3965"/>
      <c r="H2206" s="3965"/>
      <c r="I2206" s="3965"/>
      <c r="J2206" s="3965"/>
      <c r="K2206" s="3965"/>
      <c r="L2206" s="3965"/>
      <c r="M2206" s="4783"/>
      <c r="N2206" s="506"/>
      <c r="O2206" s="506"/>
      <c r="P2206" s="506"/>
    </row>
    <row r="2207" spans="3:16" s="360" customFormat="1" ht="15" customHeight="1" thickBot="1" x14ac:dyDescent="0.25">
      <c r="C2207" s="4866" t="s">
        <v>3060</v>
      </c>
      <c r="D2207" s="4867"/>
      <c r="E2207" s="4867"/>
      <c r="F2207" s="4867"/>
      <c r="G2207" s="4867"/>
      <c r="H2207" s="4867"/>
      <c r="I2207" s="4867"/>
      <c r="J2207" s="4867"/>
      <c r="K2207" s="4867"/>
      <c r="L2207" s="4867"/>
      <c r="M2207" s="4868"/>
      <c r="N2207" s="506"/>
      <c r="O2207" s="506"/>
      <c r="P2207" s="506"/>
    </row>
    <row r="2208" spans="3:16" s="360" customFormat="1" ht="15" customHeight="1" thickTop="1" x14ac:dyDescent="0.3">
      <c r="C2208" s="4704" t="str">
        <f>+C2193</f>
        <v>.</v>
      </c>
      <c r="D2208" s="4704"/>
      <c r="E2208" s="4704"/>
      <c r="F2208" s="534"/>
      <c r="G2208" s="534"/>
      <c r="H2208" s="534"/>
      <c r="I2208" s="506"/>
      <c r="J2208" s="506"/>
      <c r="K2208" s="506"/>
      <c r="L2208" s="506"/>
      <c r="M2208" s="506"/>
      <c r="N2208" s="506"/>
      <c r="O2208" s="506"/>
      <c r="P2208" s="506"/>
    </row>
    <row r="2209" spans="3:16" s="360" customFormat="1" ht="15" customHeight="1" thickBot="1" x14ac:dyDescent="0.35">
      <c r="C2209" s="534"/>
      <c r="D2209" s="534"/>
      <c r="E2209" s="534"/>
      <c r="F2209" s="534"/>
      <c r="G2209" s="534"/>
      <c r="H2209" s="534"/>
      <c r="I2209" s="506"/>
      <c r="J2209" s="506"/>
      <c r="K2209" s="506"/>
      <c r="L2209" s="506"/>
      <c r="M2209" s="506"/>
      <c r="N2209" s="506"/>
      <c r="O2209" s="506"/>
      <c r="P2209" s="506"/>
    </row>
    <row r="2210" spans="3:16" s="360" customFormat="1" ht="15" customHeight="1" thickTop="1" x14ac:dyDescent="0.2">
      <c r="C2210" s="4719" t="s">
        <v>3034</v>
      </c>
      <c r="D2210" s="5007"/>
      <c r="E2210" s="5007"/>
      <c r="F2210" s="5007"/>
      <c r="G2210" s="5007"/>
      <c r="H2210" s="5007"/>
      <c r="I2210" s="5008"/>
      <c r="J2210" s="506"/>
      <c r="K2210" s="506"/>
      <c r="L2210" s="506"/>
      <c r="M2210" s="506"/>
      <c r="N2210" s="506"/>
      <c r="O2210" s="506"/>
      <c r="P2210" s="506"/>
    </row>
    <row r="2211" spans="3:16" s="360" customFormat="1" ht="15" customHeight="1" x14ac:dyDescent="0.2">
      <c r="C2211" s="5009" t="s">
        <v>3035</v>
      </c>
      <c r="D2211" s="4788" t="s">
        <v>3036</v>
      </c>
      <c r="E2211" s="4788"/>
      <c r="F2211" s="4788"/>
      <c r="G2211" s="4788"/>
      <c r="H2211" s="4869" t="s">
        <v>3037</v>
      </c>
      <c r="I2211" s="5006"/>
      <c r="J2211" s="506"/>
      <c r="K2211" s="506"/>
      <c r="L2211" s="506"/>
      <c r="M2211" s="506"/>
      <c r="N2211" s="506"/>
      <c r="O2211" s="506"/>
      <c r="P2211" s="506"/>
    </row>
    <row r="2212" spans="3:16" s="360" customFormat="1" ht="69.75" customHeight="1" x14ac:dyDescent="0.2">
      <c r="C2212" s="5010"/>
      <c r="D2212" s="1605" t="s">
        <v>2342</v>
      </c>
      <c r="E2212" s="1347" t="s">
        <v>3038</v>
      </c>
      <c r="F2212" s="1347" t="s">
        <v>2332</v>
      </c>
      <c r="G2212" s="1347" t="s">
        <v>3039</v>
      </c>
      <c r="H2212" s="1441" t="s">
        <v>3040</v>
      </c>
      <c r="I2212" s="1444" t="s">
        <v>2571</v>
      </c>
      <c r="J2212" s="506"/>
      <c r="K2212" s="506"/>
      <c r="L2212" s="506"/>
      <c r="M2212" s="506"/>
      <c r="N2212" s="506"/>
      <c r="O2212" s="506"/>
      <c r="P2212" s="506"/>
    </row>
    <row r="2213" spans="3:16" s="360" customFormat="1" ht="24.75" customHeight="1" x14ac:dyDescent="0.2">
      <c r="C2213" s="1445" t="s">
        <v>3041</v>
      </c>
      <c r="D2213" s="1353">
        <v>99</v>
      </c>
      <c r="E2213" s="1352" t="s">
        <v>3042</v>
      </c>
      <c r="F2213" s="1352">
        <v>0.02</v>
      </c>
      <c r="G2213" s="46" t="s">
        <v>3043</v>
      </c>
      <c r="H2213" s="1606">
        <v>0.06</v>
      </c>
      <c r="I2213" s="1607">
        <v>0.1</v>
      </c>
      <c r="J2213" s="506"/>
      <c r="K2213" s="506"/>
      <c r="L2213" s="506"/>
      <c r="M2213" s="506"/>
      <c r="N2213" s="506"/>
      <c r="O2213" s="506"/>
      <c r="P2213" s="506"/>
    </row>
    <row r="2214" spans="3:16" s="360" customFormat="1" ht="33.75" customHeight="1" x14ac:dyDescent="0.2">
      <c r="C2214" s="1027" t="s">
        <v>3044</v>
      </c>
      <c r="D2214" s="1353">
        <v>135</v>
      </c>
      <c r="E2214" s="1352" t="s">
        <v>3045</v>
      </c>
      <c r="F2214" s="836">
        <v>0.02</v>
      </c>
      <c r="G2214" s="836" t="s">
        <v>3043</v>
      </c>
      <c r="H2214" s="836">
        <v>0.06</v>
      </c>
      <c r="I2214" s="1607">
        <v>0.1</v>
      </c>
      <c r="J2214" s="506"/>
      <c r="K2214" s="506"/>
      <c r="L2214" s="506"/>
      <c r="M2214" s="506"/>
      <c r="N2214" s="506"/>
      <c r="O2214" s="506"/>
      <c r="P2214" s="506"/>
    </row>
    <row r="2215" spans="3:16" s="360" customFormat="1" ht="15" customHeight="1" x14ac:dyDescent="0.2">
      <c r="C2215" s="1323" t="s">
        <v>1485</v>
      </c>
      <c r="D2215" s="900"/>
      <c r="E2215" s="1300"/>
      <c r="F2215" s="1300"/>
      <c r="G2215" s="1300"/>
      <c r="H2215" s="1300"/>
      <c r="I2215" s="1448"/>
      <c r="J2215" s="506"/>
      <c r="K2215" s="506"/>
      <c r="L2215" s="506"/>
      <c r="M2215" s="506"/>
      <c r="N2215" s="506"/>
      <c r="O2215" s="506"/>
      <c r="P2215" s="506"/>
    </row>
    <row r="2216" spans="3:16" s="360" customFormat="1" ht="15" customHeight="1" x14ac:dyDescent="0.2">
      <c r="C2216" s="4779" t="s">
        <v>2789</v>
      </c>
      <c r="D2216" s="4752"/>
      <c r="E2216" s="4752"/>
      <c r="F2216" s="4752"/>
      <c r="G2216" s="4752"/>
      <c r="H2216" s="4752"/>
      <c r="I2216" s="4780"/>
      <c r="J2216" s="506"/>
      <c r="K2216" s="506"/>
      <c r="L2216" s="506"/>
      <c r="M2216" s="506"/>
      <c r="N2216" s="506"/>
      <c r="O2216" s="506"/>
      <c r="P2216" s="506"/>
    </row>
    <row r="2217" spans="3:16" s="360" customFormat="1" ht="15" customHeight="1" x14ac:dyDescent="0.2">
      <c r="C2217" s="1554" t="s">
        <v>3046</v>
      </c>
      <c r="D2217" s="1022"/>
      <c r="E2217" s="1022"/>
      <c r="F2217" s="1022"/>
      <c r="G2217" s="1022"/>
      <c r="H2217" s="1022"/>
      <c r="I2217" s="1555"/>
      <c r="J2217" s="506"/>
      <c r="K2217" s="506"/>
      <c r="L2217" s="506"/>
      <c r="M2217" s="506"/>
      <c r="N2217" s="506"/>
      <c r="O2217" s="506"/>
      <c r="P2217" s="506"/>
    </row>
    <row r="2218" spans="3:16" s="360" customFormat="1" ht="26.25" customHeight="1" x14ac:dyDescent="0.2">
      <c r="C2218" s="4782" t="s">
        <v>3047</v>
      </c>
      <c r="D2218" s="3965"/>
      <c r="E2218" s="3965"/>
      <c r="F2218" s="3965"/>
      <c r="G2218" s="3965"/>
      <c r="H2218" s="3965"/>
      <c r="I2218" s="4783"/>
      <c r="J2218" s="506"/>
      <c r="K2218" s="506"/>
      <c r="L2218" s="506"/>
      <c r="M2218" s="506"/>
      <c r="N2218" s="506"/>
      <c r="O2218" s="506"/>
      <c r="P2218" s="506"/>
    </row>
    <row r="2219" spans="3:16" s="360" customFormat="1" ht="15" customHeight="1" x14ac:dyDescent="0.2">
      <c r="C2219" s="4781" t="s">
        <v>3048</v>
      </c>
      <c r="D2219" s="3965"/>
      <c r="E2219" s="3965"/>
      <c r="F2219" s="3965"/>
      <c r="G2219" s="3965"/>
      <c r="H2219" s="3965"/>
      <c r="I2219" s="4783"/>
      <c r="J2219" s="506"/>
      <c r="K2219" s="506"/>
      <c r="L2219" s="506"/>
      <c r="M2219" s="506"/>
      <c r="N2219" s="506"/>
      <c r="O2219" s="506"/>
      <c r="P2219" s="506"/>
    </row>
    <row r="2220" spans="3:16" s="360" customFormat="1" ht="15" customHeight="1" thickBot="1" x14ac:dyDescent="0.25">
      <c r="C2220" s="4815" t="s">
        <v>3049</v>
      </c>
      <c r="D2220" s="4867"/>
      <c r="E2220" s="4867"/>
      <c r="F2220" s="4867"/>
      <c r="G2220" s="4867"/>
      <c r="H2220" s="4867"/>
      <c r="I2220" s="4868"/>
      <c r="J2220" s="506"/>
      <c r="K2220" s="506"/>
      <c r="L2220" s="506"/>
      <c r="M2220" s="506"/>
      <c r="N2220" s="506"/>
      <c r="O2220" s="506"/>
      <c r="P2220" s="506"/>
    </row>
    <row r="2221" spans="3:16" s="360" customFormat="1" ht="15" customHeight="1" thickTop="1" x14ac:dyDescent="0.3">
      <c r="C2221" s="4704" t="str">
        <f>+C2208</f>
        <v>.</v>
      </c>
      <c r="D2221" s="4704"/>
      <c r="E2221" s="4704"/>
      <c r="F2221" s="534"/>
      <c r="G2221" s="534"/>
      <c r="H2221" s="534"/>
      <c r="I2221" s="506"/>
      <c r="J2221" s="506"/>
      <c r="K2221" s="506"/>
      <c r="L2221" s="506"/>
      <c r="M2221" s="506"/>
      <c r="N2221" s="506"/>
      <c r="O2221" s="506"/>
      <c r="P2221" s="506"/>
    </row>
    <row r="2222" spans="3:16" s="360" customFormat="1" ht="15" customHeight="1" thickBot="1" x14ac:dyDescent="0.35">
      <c r="C2222" s="534"/>
      <c r="D2222" s="534"/>
      <c r="E2222" s="534"/>
      <c r="F2222" s="534"/>
      <c r="G2222" s="534"/>
      <c r="H2222" s="534"/>
      <c r="I2222" s="506"/>
      <c r="J2222" s="506"/>
      <c r="K2222" s="506"/>
      <c r="L2222" s="506"/>
      <c r="M2222" s="506"/>
      <c r="N2222" s="506"/>
      <c r="O2222" s="506"/>
      <c r="P2222" s="506"/>
    </row>
    <row r="2223" spans="3:16" s="360" customFormat="1" ht="15" customHeight="1" thickTop="1" x14ac:dyDescent="0.3">
      <c r="C2223" s="4719" t="s">
        <v>3018</v>
      </c>
      <c r="D2223" s="4720"/>
      <c r="E2223" s="4720"/>
      <c r="F2223" s="4720"/>
      <c r="G2223" s="4721"/>
      <c r="H2223" s="534"/>
      <c r="I2223" s="506"/>
      <c r="J2223" s="506"/>
      <c r="K2223" s="506"/>
      <c r="L2223" s="506"/>
      <c r="M2223" s="506"/>
      <c r="N2223" s="506"/>
      <c r="O2223" s="506"/>
      <c r="P2223" s="506"/>
    </row>
    <row r="2224" spans="3:16" s="360" customFormat="1" ht="42" customHeight="1" x14ac:dyDescent="0.3">
      <c r="C2224" s="4699" t="s">
        <v>3019</v>
      </c>
      <c r="D2224" s="4702"/>
      <c r="E2224" s="4702"/>
      <c r="F2224" s="4702"/>
      <c r="G2224" s="4703"/>
      <c r="H2224" s="534"/>
      <c r="I2224" s="506"/>
      <c r="J2224" s="506"/>
      <c r="K2224" s="506"/>
      <c r="L2224" s="506"/>
      <c r="M2224" s="506"/>
      <c r="N2224" s="506"/>
      <c r="O2224" s="506"/>
      <c r="P2224" s="506"/>
    </row>
    <row r="2225" spans="3:17" s="360" customFormat="1" ht="15" customHeight="1" x14ac:dyDescent="0.3">
      <c r="C2225" s="4825" t="s">
        <v>3020</v>
      </c>
      <c r="D2225" s="4826"/>
      <c r="E2225" s="4826"/>
      <c r="F2225" s="4826"/>
      <c r="G2225" s="4827"/>
      <c r="H2225" s="534"/>
      <c r="I2225" s="506"/>
      <c r="J2225" s="506"/>
      <c r="K2225" s="506"/>
      <c r="L2225" s="506"/>
      <c r="M2225" s="506"/>
      <c r="N2225" s="506"/>
      <c r="O2225" s="506"/>
      <c r="P2225" s="506"/>
    </row>
    <row r="2226" spans="3:17" s="360" customFormat="1" ht="15" customHeight="1" x14ac:dyDescent="0.3">
      <c r="C2226" s="4825" t="s">
        <v>3021</v>
      </c>
      <c r="D2226" s="4826"/>
      <c r="E2226" s="4826"/>
      <c r="F2226" s="4826"/>
      <c r="G2226" s="4827"/>
      <c r="H2226" s="534"/>
      <c r="I2226" s="506"/>
      <c r="J2226" s="506"/>
      <c r="K2226" s="506"/>
      <c r="L2226" s="506"/>
      <c r="M2226" s="506"/>
      <c r="N2226" s="506"/>
      <c r="O2226" s="506"/>
      <c r="P2226" s="506"/>
    </row>
    <row r="2227" spans="3:17" s="360" customFormat="1" ht="15" customHeight="1" x14ac:dyDescent="0.3">
      <c r="C2227" s="4828" t="s">
        <v>3022</v>
      </c>
      <c r="D2227" s="4829"/>
      <c r="E2227" s="4829"/>
      <c r="F2227" s="4829"/>
      <c r="G2227" s="4783"/>
      <c r="H2227" s="534"/>
      <c r="I2227" s="506"/>
      <c r="J2227" s="506"/>
      <c r="K2227" s="506"/>
      <c r="L2227" s="506"/>
      <c r="M2227" s="506"/>
      <c r="N2227" s="506"/>
      <c r="O2227" s="506"/>
      <c r="P2227" s="506"/>
    </row>
    <row r="2228" spans="3:17" s="360" customFormat="1" ht="15" customHeight="1" x14ac:dyDescent="0.3">
      <c r="C2228" s="4828" t="s">
        <v>3023</v>
      </c>
      <c r="D2228" s="4829"/>
      <c r="E2228" s="4829"/>
      <c r="F2228" s="4829"/>
      <c r="G2228" s="4783"/>
      <c r="H2228" s="534"/>
      <c r="I2228" s="506"/>
      <c r="J2228" s="506"/>
      <c r="K2228" s="506"/>
      <c r="L2228" s="506"/>
      <c r="M2228" s="506"/>
      <c r="N2228" s="506"/>
      <c r="O2228" s="506"/>
      <c r="P2228" s="506"/>
    </row>
    <row r="2229" spans="3:17" s="360" customFormat="1" ht="15" customHeight="1" x14ac:dyDescent="0.3">
      <c r="C2229" s="4835" t="s">
        <v>3024</v>
      </c>
      <c r="D2229" s="4836"/>
      <c r="E2229" s="4836"/>
      <c r="F2229" s="4836"/>
      <c r="G2229" s="4767"/>
      <c r="H2229" s="534"/>
      <c r="I2229" s="506"/>
      <c r="J2229" s="506"/>
      <c r="K2229" s="506"/>
      <c r="L2229" s="506"/>
      <c r="M2229" s="506"/>
      <c r="N2229" s="506"/>
      <c r="O2229" s="506"/>
      <c r="P2229" s="506"/>
    </row>
    <row r="2230" spans="3:17" s="360" customFormat="1" ht="15" customHeight="1" x14ac:dyDescent="0.3">
      <c r="C2230" s="4835" t="s">
        <v>3025</v>
      </c>
      <c r="D2230" s="4836"/>
      <c r="E2230" s="4836"/>
      <c r="F2230" s="4836"/>
      <c r="G2230" s="4767"/>
      <c r="H2230" s="534"/>
      <c r="I2230" s="506"/>
      <c r="J2230" s="506"/>
      <c r="K2230" s="506"/>
      <c r="L2230" s="506"/>
      <c r="M2230" s="506"/>
      <c r="N2230" s="506"/>
      <c r="O2230" s="506"/>
      <c r="P2230" s="506"/>
    </row>
    <row r="2231" spans="3:17" s="360" customFormat="1" ht="15" customHeight="1" x14ac:dyDescent="0.3">
      <c r="C2231" s="1603" t="s">
        <v>3026</v>
      </c>
      <c r="D2231" s="1562"/>
      <c r="E2231" s="1562"/>
      <c r="F2231" s="1562"/>
      <c r="G2231" s="1553"/>
      <c r="H2231" s="534"/>
      <c r="I2231" s="506"/>
      <c r="J2231" s="506"/>
      <c r="K2231" s="506"/>
      <c r="L2231" s="506"/>
      <c r="M2231" s="506"/>
      <c r="N2231" s="506"/>
      <c r="O2231" s="506"/>
      <c r="P2231" s="506"/>
    </row>
    <row r="2232" spans="3:17" s="360" customFormat="1" ht="15" customHeight="1" x14ac:dyDescent="0.3">
      <c r="C2232" s="980" t="s">
        <v>3027</v>
      </c>
      <c r="D2232" s="1604" t="s">
        <v>3028</v>
      </c>
      <c r="E2232" s="893"/>
      <c r="F2232" s="712"/>
      <c r="G2232" s="832"/>
      <c r="H2232" s="534"/>
      <c r="I2232" s="506"/>
      <c r="J2232" s="506"/>
      <c r="K2232" s="506"/>
      <c r="L2232" s="506"/>
      <c r="M2232" s="506"/>
      <c r="N2232" s="506"/>
      <c r="O2232" s="506"/>
      <c r="P2232" s="506"/>
    </row>
    <row r="2233" spans="3:17" s="360" customFormat="1" ht="15" customHeight="1" x14ac:dyDescent="0.3">
      <c r="C2233" s="980" t="s">
        <v>3029</v>
      </c>
      <c r="D2233" s="1604"/>
      <c r="E2233" s="893"/>
      <c r="F2233" s="712"/>
      <c r="G2233" s="832"/>
      <c r="H2233" s="534"/>
      <c r="I2233" s="506"/>
      <c r="J2233" s="506"/>
      <c r="K2233" s="506"/>
      <c r="L2233" s="506"/>
      <c r="M2233" s="506"/>
      <c r="N2233" s="506"/>
      <c r="O2233" s="506"/>
      <c r="P2233" s="506"/>
    </row>
    <row r="2234" spans="3:17" s="360" customFormat="1" ht="15" customHeight="1" x14ac:dyDescent="0.3">
      <c r="C2234" s="981" t="s">
        <v>3030</v>
      </c>
      <c r="D2234" s="1604"/>
      <c r="E2234" s="893"/>
      <c r="F2234" s="712"/>
      <c r="G2234" s="832"/>
      <c r="H2234" s="534"/>
      <c r="I2234" s="506"/>
      <c r="J2234" s="506"/>
      <c r="K2234" s="506"/>
      <c r="L2234" s="506"/>
      <c r="M2234" s="506"/>
      <c r="N2234" s="506"/>
      <c r="O2234" s="506"/>
      <c r="P2234" s="506"/>
    </row>
    <row r="2235" spans="3:17" s="360" customFormat="1" ht="15" customHeight="1" x14ac:dyDescent="0.3">
      <c r="C2235" s="981" t="s">
        <v>3031</v>
      </c>
      <c r="D2235" s="1604"/>
      <c r="E2235" s="893"/>
      <c r="F2235" s="712"/>
      <c r="G2235" s="832"/>
      <c r="H2235" s="534"/>
      <c r="I2235" s="506"/>
      <c r="J2235" s="506"/>
      <c r="K2235" s="506"/>
      <c r="L2235" s="506"/>
      <c r="M2235" s="506"/>
      <c r="N2235" s="506"/>
      <c r="O2235" s="506"/>
      <c r="P2235" s="506"/>
    </row>
    <row r="2236" spans="3:17" s="360" customFormat="1" ht="15" customHeight="1" x14ac:dyDescent="0.3">
      <c r="C2236" s="4781" t="s">
        <v>3032</v>
      </c>
      <c r="D2236" s="3862"/>
      <c r="E2236" s="3862"/>
      <c r="F2236" s="3862"/>
      <c r="G2236" s="1322"/>
      <c r="H2236" s="534"/>
      <c r="I2236" s="506"/>
      <c r="J2236" s="506"/>
      <c r="K2236" s="506"/>
      <c r="L2236" s="506"/>
      <c r="M2236" s="506"/>
      <c r="N2236" s="506"/>
      <c r="O2236" s="506"/>
      <c r="P2236" s="506"/>
    </row>
    <row r="2237" spans="3:17" s="360" customFormat="1" ht="15" customHeight="1" thickBot="1" x14ac:dyDescent="0.35">
      <c r="C2237" s="4845" t="s">
        <v>3033</v>
      </c>
      <c r="D2237" s="4846"/>
      <c r="E2237" s="4846"/>
      <c r="F2237" s="4846"/>
      <c r="G2237" s="4847"/>
      <c r="H2237" s="534"/>
      <c r="I2237" s="506"/>
      <c r="J2237" s="506"/>
      <c r="K2237" s="506"/>
      <c r="L2237" s="506"/>
      <c r="M2237" s="506"/>
      <c r="N2237" s="506"/>
      <c r="O2237" s="506"/>
      <c r="P2237" s="506"/>
    </row>
    <row r="2238" spans="3:17" s="360" customFormat="1" ht="15" customHeight="1" thickTop="1" x14ac:dyDescent="0.3">
      <c r="C2238" s="4704" t="str">
        <f>+C2221</f>
        <v>.</v>
      </c>
      <c r="D2238" s="4704"/>
      <c r="E2238" s="4704"/>
      <c r="F2238" s="534"/>
      <c r="G2238" s="534"/>
      <c r="H2238" s="534"/>
      <c r="I2238" s="506"/>
      <c r="J2238" s="506"/>
      <c r="K2238" s="506"/>
      <c r="L2238" s="506"/>
      <c r="M2238" s="506"/>
      <c r="N2238" s="506"/>
      <c r="O2238" s="506"/>
      <c r="P2238" s="506"/>
    </row>
    <row r="2239" spans="3:17" s="360" customFormat="1" ht="15" customHeight="1" thickBot="1" x14ac:dyDescent="0.35">
      <c r="C2239" s="534"/>
      <c r="D2239" s="534"/>
      <c r="E2239" s="534"/>
      <c r="F2239" s="534"/>
      <c r="G2239" s="534"/>
      <c r="H2239" s="534"/>
      <c r="I2239" s="506"/>
      <c r="J2239" s="506"/>
      <c r="K2239" s="506"/>
      <c r="L2239" s="506"/>
      <c r="M2239" s="506"/>
      <c r="N2239" s="506"/>
      <c r="O2239" s="506"/>
      <c r="P2239" s="506"/>
    </row>
    <row r="2240" spans="3:17" s="360" customFormat="1" ht="15" customHeight="1" thickTop="1" x14ac:dyDescent="0.2">
      <c r="C2240" s="4768" t="s">
        <v>343</v>
      </c>
      <c r="D2240" s="4720"/>
      <c r="E2240" s="4720"/>
      <c r="F2240" s="4720"/>
      <c r="G2240" s="4720"/>
      <c r="H2240" s="4720"/>
      <c r="I2240" s="4720"/>
      <c r="J2240" s="4720"/>
      <c r="K2240" s="4720"/>
      <c r="L2240" s="4720"/>
      <c r="M2240" s="4720"/>
      <c r="N2240" s="1454"/>
      <c r="O2240" s="1454"/>
      <c r="P2240" s="1454"/>
      <c r="Q2240" s="1455"/>
    </row>
    <row r="2241" spans="3:17" s="360" customFormat="1" ht="15" customHeight="1" thickBot="1" x14ac:dyDescent="0.25">
      <c r="C2241" s="831"/>
      <c r="D2241" s="712"/>
      <c r="E2241" s="712"/>
      <c r="F2241" s="712"/>
      <c r="G2241" s="712"/>
      <c r="H2241" s="712"/>
      <c r="I2241" s="712"/>
      <c r="J2241" s="712"/>
      <c r="K2241" s="712"/>
      <c r="L2241" s="712"/>
      <c r="M2241" s="712"/>
      <c r="N2241" s="712"/>
      <c r="O2241" s="712"/>
      <c r="P2241" s="712"/>
      <c r="Q2241" s="832"/>
    </row>
    <row r="2242" spans="3:17" s="360" customFormat="1" ht="15" customHeight="1" thickBot="1" x14ac:dyDescent="0.25">
      <c r="C2242" s="4805" t="s">
        <v>344</v>
      </c>
      <c r="D2242" s="4806"/>
      <c r="E2242" s="4682" t="s">
        <v>2776</v>
      </c>
      <c r="F2242" s="4683"/>
      <c r="G2242" s="4683"/>
      <c r="H2242" s="4683"/>
      <c r="I2242" s="4683"/>
      <c r="J2242" s="4683"/>
      <c r="K2242" s="4683"/>
      <c r="L2242" s="4683"/>
      <c r="M2242" s="4683"/>
      <c r="N2242" s="4683"/>
      <c r="O2242" s="4683"/>
      <c r="P2242" s="4683"/>
      <c r="Q2242" s="4684"/>
    </row>
    <row r="2243" spans="3:17" s="360" customFormat="1" ht="21.75" customHeight="1" thickBot="1" x14ac:dyDescent="0.25">
      <c r="C2243" s="4848"/>
      <c r="D2243" s="4849"/>
      <c r="E2243" s="4682" t="s">
        <v>1638</v>
      </c>
      <c r="F2243" s="4683"/>
      <c r="G2243" s="4683"/>
      <c r="H2243" s="4683"/>
      <c r="I2243" s="4683"/>
      <c r="J2243" s="4853"/>
      <c r="K2243" s="4682" t="s">
        <v>1524</v>
      </c>
      <c r="L2243" s="4683"/>
      <c r="M2243" s="4853"/>
      <c r="N2243" s="4682" t="s">
        <v>340</v>
      </c>
      <c r="O2243" s="4683"/>
      <c r="P2243" s="4683"/>
      <c r="Q2243" s="4684"/>
    </row>
    <row r="2244" spans="3:17" s="360" customFormat="1" ht="15" customHeight="1" x14ac:dyDescent="0.2">
      <c r="C2244" s="4986" t="s">
        <v>2779</v>
      </c>
      <c r="D2244" s="4984" t="s">
        <v>347</v>
      </c>
      <c r="E2244" s="4743" t="s">
        <v>2781</v>
      </c>
      <c r="F2244" s="4745" t="s">
        <v>349</v>
      </c>
      <c r="G2244" s="4745" t="s">
        <v>1298</v>
      </c>
      <c r="H2244" s="4745" t="s">
        <v>563</v>
      </c>
      <c r="I2244" s="4745" t="s">
        <v>1424</v>
      </c>
      <c r="J2244" s="4851" t="s">
        <v>314</v>
      </c>
      <c r="K2244" s="1463"/>
      <c r="L2244" s="4716" t="s">
        <v>315</v>
      </c>
      <c r="M2244" s="4854"/>
      <c r="N2244" s="1463"/>
      <c r="O2244" s="4716"/>
      <c r="P2244" s="4716"/>
      <c r="Q2244" s="4717"/>
    </row>
    <row r="2245" spans="3:17" s="360" customFormat="1" ht="82.5" customHeight="1" thickBot="1" x14ac:dyDescent="0.25">
      <c r="C2245" s="4987"/>
      <c r="D2245" s="4985"/>
      <c r="E2245" s="4855"/>
      <c r="F2245" s="4850"/>
      <c r="G2245" s="4850"/>
      <c r="H2245" s="4850"/>
      <c r="I2245" s="4850"/>
      <c r="J2245" s="4852"/>
      <c r="K2245" s="1426" t="s">
        <v>2784</v>
      </c>
      <c r="L2245" s="1426" t="s">
        <v>1746</v>
      </c>
      <c r="M2245" s="1426" t="s">
        <v>316</v>
      </c>
      <c r="N2245" s="1426" t="s">
        <v>229</v>
      </c>
      <c r="O2245" s="1426" t="s">
        <v>317</v>
      </c>
      <c r="P2245" s="1426" t="s">
        <v>318</v>
      </c>
      <c r="Q2245" s="1464" t="s">
        <v>319</v>
      </c>
    </row>
    <row r="2246" spans="3:17" s="360" customFormat="1" ht="23.25" customHeight="1" x14ac:dyDescent="0.2">
      <c r="C2246" s="1465" t="s">
        <v>320</v>
      </c>
      <c r="D2246" s="713">
        <f>+E2246+K2246+N2246</f>
        <v>20.000000000000004</v>
      </c>
      <c r="E2246" s="1307">
        <v>10</v>
      </c>
      <c r="F2246" s="1466">
        <v>125</v>
      </c>
      <c r="G2246" s="1466">
        <v>0</v>
      </c>
      <c r="H2246" s="1467">
        <v>0.08</v>
      </c>
      <c r="I2246" s="1467">
        <v>0.19</v>
      </c>
      <c r="J2246" s="1467">
        <v>0.04</v>
      </c>
      <c r="K2246" s="1468">
        <v>9.99</v>
      </c>
      <c r="L2246" s="1469">
        <v>256</v>
      </c>
      <c r="M2246" s="762">
        <v>1024</v>
      </c>
      <c r="N2246" s="1468">
        <v>0.01</v>
      </c>
      <c r="O2246" s="1470">
        <v>0</v>
      </c>
      <c r="P2246" s="1471">
        <v>20</v>
      </c>
      <c r="Q2246" s="1472">
        <v>0.06</v>
      </c>
    </row>
    <row r="2247" spans="3:17" s="360" customFormat="1" ht="23.25" customHeight="1" x14ac:dyDescent="0.2">
      <c r="C2247" s="1027" t="s">
        <v>321</v>
      </c>
      <c r="D2247" s="836">
        <f>+E2247+K2247+N2247</f>
        <v>40</v>
      </c>
      <c r="E2247" s="836">
        <v>25</v>
      </c>
      <c r="F2247" s="837">
        <v>167</v>
      </c>
      <c r="G2247" s="837">
        <v>150</v>
      </c>
      <c r="H2247" s="839">
        <v>0.15</v>
      </c>
      <c r="I2247" s="839">
        <v>0.15</v>
      </c>
      <c r="J2247" s="839">
        <v>0.15</v>
      </c>
      <c r="K2247" s="838">
        <v>14.99</v>
      </c>
      <c r="L2247" s="1473">
        <v>1024</v>
      </c>
      <c r="M2247" s="972">
        <v>5000</v>
      </c>
      <c r="N2247" s="838">
        <v>0.01</v>
      </c>
      <c r="O2247" s="1474">
        <v>40</v>
      </c>
      <c r="P2247" s="1474">
        <v>20</v>
      </c>
      <c r="Q2247" s="1475">
        <v>0.06</v>
      </c>
    </row>
    <row r="2248" spans="3:17" s="360" customFormat="1" ht="23.25" customHeight="1" x14ac:dyDescent="0.2">
      <c r="C2248" s="1027" t="s">
        <v>322</v>
      </c>
      <c r="D2248" s="836">
        <f>+E2248+K2248+N2248</f>
        <v>59.999999999999993</v>
      </c>
      <c r="E2248" s="836">
        <v>40</v>
      </c>
      <c r="F2248" s="837">
        <v>267</v>
      </c>
      <c r="G2248" s="837">
        <v>280</v>
      </c>
      <c r="H2248" s="839">
        <v>0.15</v>
      </c>
      <c r="I2248" s="839">
        <v>0.15</v>
      </c>
      <c r="J2248" s="839">
        <v>0.15</v>
      </c>
      <c r="K2248" s="838">
        <v>19.989999999999998</v>
      </c>
      <c r="L2248" s="1473">
        <v>1024</v>
      </c>
      <c r="M2248" s="972">
        <v>5000</v>
      </c>
      <c r="N2248" s="838">
        <v>0.01</v>
      </c>
      <c r="O2248" s="1474">
        <v>40</v>
      </c>
      <c r="P2248" s="1474">
        <v>20</v>
      </c>
      <c r="Q2248" s="1475">
        <v>0.06</v>
      </c>
    </row>
    <row r="2249" spans="3:17" s="360" customFormat="1" ht="23.25" customHeight="1" x14ac:dyDescent="0.2">
      <c r="C2249" s="1027" t="s">
        <v>323</v>
      </c>
      <c r="D2249" s="836">
        <f>+E2249+K2249+N2249</f>
        <v>70</v>
      </c>
      <c r="E2249" s="836">
        <v>50</v>
      </c>
      <c r="F2249" s="837">
        <v>333</v>
      </c>
      <c r="G2249" s="837">
        <v>365</v>
      </c>
      <c r="H2249" s="839">
        <v>0.15</v>
      </c>
      <c r="I2249" s="839">
        <v>0.15</v>
      </c>
      <c r="J2249" s="839">
        <v>0.15</v>
      </c>
      <c r="K2249" s="838">
        <v>19.989999999999998</v>
      </c>
      <c r="L2249" s="1473">
        <v>1024</v>
      </c>
      <c r="M2249" s="972">
        <v>5000</v>
      </c>
      <c r="N2249" s="838">
        <v>0.01</v>
      </c>
      <c r="O2249" s="1474">
        <v>40</v>
      </c>
      <c r="P2249" s="1474">
        <v>20</v>
      </c>
      <c r="Q2249" s="1475">
        <v>0.06</v>
      </c>
    </row>
    <row r="2250" spans="3:17" s="360" customFormat="1" ht="23.25" customHeight="1" thickBot="1" x14ac:dyDescent="0.25">
      <c r="C2250" s="1028" t="s">
        <v>324</v>
      </c>
      <c r="D2250" s="1461">
        <f>+E2250+K2250+N2250</f>
        <v>100</v>
      </c>
      <c r="E2250" s="1461">
        <v>80</v>
      </c>
      <c r="F2250" s="1476">
        <v>533</v>
      </c>
      <c r="G2250" s="1476">
        <v>730</v>
      </c>
      <c r="H2250" s="1477">
        <v>0.15</v>
      </c>
      <c r="I2250" s="1477">
        <v>0.15</v>
      </c>
      <c r="J2250" s="1477">
        <v>0.15</v>
      </c>
      <c r="K2250" s="1108">
        <v>19.989999999999998</v>
      </c>
      <c r="L2250" s="1478">
        <v>1024</v>
      </c>
      <c r="M2250" s="765">
        <v>5000</v>
      </c>
      <c r="N2250" s="1108">
        <v>0.01</v>
      </c>
      <c r="O2250" s="1479">
        <v>40</v>
      </c>
      <c r="P2250" s="1479">
        <v>20</v>
      </c>
      <c r="Q2250" s="1480">
        <v>0.06</v>
      </c>
    </row>
    <row r="2251" spans="3:17" s="360" customFormat="1" ht="15" customHeight="1" x14ac:dyDescent="0.2">
      <c r="C2251" s="831" t="s">
        <v>1749</v>
      </c>
      <c r="D2251" s="712"/>
      <c r="E2251" s="848"/>
      <c r="F2251" s="848"/>
      <c r="G2251" s="848"/>
      <c r="H2251" s="848"/>
      <c r="I2251" s="848"/>
      <c r="J2251" s="848"/>
      <c r="K2251" s="848"/>
      <c r="L2251" s="848"/>
      <c r="M2251" s="848"/>
      <c r="N2251" s="848"/>
      <c r="O2251" s="848"/>
      <c r="P2251" s="848"/>
      <c r="Q2251" s="1026"/>
    </row>
    <row r="2252" spans="3:17" s="360" customFormat="1" ht="15" customHeight="1" x14ac:dyDescent="0.2">
      <c r="C2252" s="831" t="s">
        <v>325</v>
      </c>
      <c r="D2252" s="712"/>
      <c r="E2252" s="848"/>
      <c r="F2252" s="848"/>
      <c r="G2252" s="848"/>
      <c r="H2252" s="848"/>
      <c r="I2252" s="848"/>
      <c r="J2252" s="848"/>
      <c r="K2252" s="848"/>
      <c r="L2252" s="848"/>
      <c r="M2252" s="848"/>
      <c r="N2252" s="848"/>
      <c r="O2252" s="848"/>
      <c r="P2252" s="848"/>
      <c r="Q2252" s="1026"/>
    </row>
    <row r="2253" spans="3:17" s="360" customFormat="1" ht="15" customHeight="1" x14ac:dyDescent="0.2">
      <c r="C2253" s="831" t="s">
        <v>326</v>
      </c>
      <c r="D2253" s="712"/>
      <c r="E2253" s="712"/>
      <c r="F2253" s="712"/>
      <c r="G2253" s="712"/>
      <c r="H2253" s="712"/>
      <c r="I2253" s="712"/>
      <c r="J2253" s="712"/>
      <c r="K2253" s="712"/>
      <c r="L2253" s="712"/>
      <c r="M2253" s="712"/>
      <c r="N2253" s="712"/>
      <c r="O2253" s="712"/>
      <c r="P2253" s="712"/>
      <c r="Q2253" s="832"/>
    </row>
    <row r="2254" spans="3:17" s="360" customFormat="1" ht="15" customHeight="1" x14ac:dyDescent="0.2">
      <c r="C2254" s="831" t="s">
        <v>327</v>
      </c>
      <c r="D2254" s="712"/>
      <c r="E2254" s="712"/>
      <c r="F2254" s="712"/>
      <c r="G2254" s="712"/>
      <c r="H2254" s="712"/>
      <c r="I2254" s="712"/>
      <c r="J2254" s="712"/>
      <c r="K2254" s="712"/>
      <c r="L2254" s="712"/>
      <c r="M2254" s="712"/>
      <c r="N2254" s="712"/>
      <c r="O2254" s="712"/>
      <c r="P2254" s="712"/>
      <c r="Q2254" s="832"/>
    </row>
    <row r="2255" spans="3:17" s="360" customFormat="1" ht="15" customHeight="1" x14ac:dyDescent="0.2">
      <c r="C2255" s="831" t="s">
        <v>1262</v>
      </c>
      <c r="D2255" s="712"/>
      <c r="E2255" s="712"/>
      <c r="F2255" s="712"/>
      <c r="G2255" s="712"/>
      <c r="H2255" s="712"/>
      <c r="I2255" s="712"/>
      <c r="J2255" s="712"/>
      <c r="K2255" s="712"/>
      <c r="L2255" s="712"/>
      <c r="M2255" s="712"/>
      <c r="N2255" s="712"/>
      <c r="O2255" s="712"/>
      <c r="P2255" s="712"/>
      <c r="Q2255" s="832"/>
    </row>
    <row r="2256" spans="3:17" s="360" customFormat="1" ht="15" customHeight="1" thickBot="1" x14ac:dyDescent="0.25">
      <c r="C2256" s="850" t="s">
        <v>2676</v>
      </c>
      <c r="D2256" s="851"/>
      <c r="E2256" s="851"/>
      <c r="F2256" s="851"/>
      <c r="G2256" s="851"/>
      <c r="H2256" s="851"/>
      <c r="I2256" s="851"/>
      <c r="J2256" s="851"/>
      <c r="K2256" s="851"/>
      <c r="L2256" s="851"/>
      <c r="M2256" s="851"/>
      <c r="N2256" s="851"/>
      <c r="O2256" s="851"/>
      <c r="P2256" s="851"/>
      <c r="Q2256" s="852"/>
    </row>
    <row r="2257" spans="3:16" s="360" customFormat="1" ht="15" customHeight="1" thickTop="1" x14ac:dyDescent="0.3">
      <c r="C2257" s="1029" t="str">
        <f>+C2238</f>
        <v>.</v>
      </c>
      <c r="D2257" s="534"/>
      <c r="E2257" s="534"/>
      <c r="F2257" s="534"/>
      <c r="G2257" s="534"/>
      <c r="H2257" s="534"/>
      <c r="I2257" s="506"/>
      <c r="J2257" s="506"/>
      <c r="K2257" s="506"/>
      <c r="L2257" s="506"/>
      <c r="M2257" s="506"/>
      <c r="N2257" s="506"/>
      <c r="O2257" s="506"/>
      <c r="P2257" s="506"/>
    </row>
    <row r="2258" spans="3:16" s="360" customFormat="1" ht="15" customHeight="1" thickBot="1" x14ac:dyDescent="0.35">
      <c r="C2258" s="534"/>
      <c r="D2258" s="534"/>
      <c r="E2258" s="534"/>
      <c r="F2258" s="534"/>
      <c r="G2258" s="534"/>
      <c r="H2258" s="534"/>
      <c r="I2258" s="506"/>
      <c r="J2258" s="506"/>
      <c r="K2258" s="506"/>
      <c r="L2258" s="506"/>
      <c r="M2258" s="506"/>
      <c r="N2258" s="506"/>
      <c r="O2258" s="506"/>
      <c r="P2258" s="506"/>
    </row>
    <row r="2259" spans="3:16" s="360" customFormat="1" ht="15" customHeight="1" thickTop="1" x14ac:dyDescent="0.2">
      <c r="C2259" s="4768" t="s">
        <v>343</v>
      </c>
      <c r="D2259" s="4720"/>
      <c r="E2259" s="4720"/>
      <c r="F2259" s="4720"/>
      <c r="G2259" s="4720"/>
      <c r="H2259" s="4720"/>
      <c r="I2259" s="4721"/>
      <c r="J2259" s="506"/>
      <c r="K2259" s="506"/>
      <c r="L2259" s="506"/>
      <c r="M2259" s="506"/>
      <c r="N2259" s="506"/>
      <c r="O2259" s="506"/>
      <c r="P2259" s="506"/>
    </row>
    <row r="2260" spans="3:16" s="360" customFormat="1" ht="15" customHeight="1" thickBot="1" x14ac:dyDescent="0.25">
      <c r="C2260" s="831"/>
      <c r="D2260" s="712"/>
      <c r="E2260" s="712"/>
      <c r="F2260" s="712"/>
      <c r="G2260" s="712"/>
      <c r="H2260" s="712"/>
      <c r="I2260" s="832"/>
      <c r="J2260" s="506"/>
      <c r="K2260" s="506"/>
      <c r="L2260" s="506"/>
      <c r="M2260" s="506"/>
      <c r="N2260" s="506"/>
      <c r="O2260" s="506"/>
      <c r="P2260" s="506"/>
    </row>
    <row r="2261" spans="3:16" s="360" customFormat="1" ht="15" customHeight="1" thickBot="1" x14ac:dyDescent="0.25">
      <c r="C2261" s="4680" t="s">
        <v>344</v>
      </c>
      <c r="D2261" s="4681"/>
      <c r="E2261" s="4723" t="s">
        <v>2776</v>
      </c>
      <c r="F2261" s="4724"/>
      <c r="G2261" s="4724"/>
      <c r="H2261" s="4724"/>
      <c r="I2261" s="4725"/>
      <c r="J2261" s="506"/>
      <c r="K2261" s="506"/>
      <c r="L2261" s="506"/>
      <c r="M2261" s="506"/>
      <c r="N2261" s="506"/>
      <c r="O2261" s="506"/>
      <c r="P2261" s="506"/>
    </row>
    <row r="2262" spans="3:16" s="360" customFormat="1" ht="15" customHeight="1" x14ac:dyDescent="0.2">
      <c r="C2262" s="4821" t="s">
        <v>346</v>
      </c>
      <c r="D2262" s="4745" t="s">
        <v>347</v>
      </c>
      <c r="E2262" s="4745" t="s">
        <v>2781</v>
      </c>
      <c r="F2262" s="4745" t="s">
        <v>349</v>
      </c>
      <c r="G2262" s="4745" t="s">
        <v>1422</v>
      </c>
      <c r="H2262" s="4745" t="s">
        <v>563</v>
      </c>
      <c r="I2262" s="4819" t="s">
        <v>1424</v>
      </c>
      <c r="J2262" s="506"/>
      <c r="K2262" s="506"/>
      <c r="L2262" s="506"/>
      <c r="M2262" s="506"/>
      <c r="N2262" s="506"/>
      <c r="O2262" s="506"/>
      <c r="P2262" s="506"/>
    </row>
    <row r="2263" spans="3:16" s="360" customFormat="1" ht="81.75" customHeight="1" x14ac:dyDescent="0.2">
      <c r="C2263" s="4822"/>
      <c r="D2263" s="4698"/>
      <c r="E2263" s="4698"/>
      <c r="F2263" s="4698"/>
      <c r="G2263" s="4698"/>
      <c r="H2263" s="4698"/>
      <c r="I2263" s="4820"/>
      <c r="J2263" s="506"/>
      <c r="K2263" s="506"/>
      <c r="L2263" s="506"/>
      <c r="M2263" s="506"/>
      <c r="N2263" s="506"/>
      <c r="O2263" s="506"/>
      <c r="P2263" s="506"/>
    </row>
    <row r="2264" spans="3:16" s="360" customFormat="1" ht="15" customHeight="1" x14ac:dyDescent="0.2">
      <c r="C2264" s="1027" t="s">
        <v>313</v>
      </c>
      <c r="D2264" s="836">
        <f>+E2264+G2264</f>
        <v>19.990000000000002</v>
      </c>
      <c r="E2264" s="836">
        <v>10</v>
      </c>
      <c r="F2264" s="837">
        <v>67</v>
      </c>
      <c r="G2264" s="838">
        <v>9.99</v>
      </c>
      <c r="H2264" s="839">
        <v>0.15</v>
      </c>
      <c r="I2264" s="1243">
        <v>0.15</v>
      </c>
      <c r="J2264" s="506"/>
      <c r="K2264" s="506"/>
      <c r="L2264" s="506"/>
      <c r="M2264" s="506"/>
      <c r="N2264" s="506"/>
      <c r="O2264" s="506"/>
      <c r="P2264" s="506"/>
    </row>
    <row r="2265" spans="3:16" s="360" customFormat="1" ht="15" customHeight="1" x14ac:dyDescent="0.2">
      <c r="C2265" s="831" t="s">
        <v>2789</v>
      </c>
      <c r="D2265" s="712"/>
      <c r="E2265" s="848"/>
      <c r="F2265" s="848"/>
      <c r="G2265" s="848"/>
      <c r="H2265" s="848"/>
      <c r="I2265" s="1026"/>
      <c r="J2265" s="506"/>
      <c r="K2265" s="506"/>
      <c r="L2265" s="506"/>
      <c r="M2265" s="506"/>
      <c r="N2265" s="506"/>
      <c r="O2265" s="506"/>
      <c r="P2265" s="506"/>
    </row>
    <row r="2266" spans="3:16" s="360" customFormat="1" ht="15" customHeight="1" x14ac:dyDescent="0.2">
      <c r="C2266" s="831" t="s">
        <v>1430</v>
      </c>
      <c r="D2266" s="712"/>
      <c r="E2266" s="712"/>
      <c r="F2266" s="712"/>
      <c r="G2266" s="712"/>
      <c r="H2266" s="712"/>
      <c r="I2266" s="832"/>
      <c r="J2266" s="506"/>
      <c r="K2266" s="506"/>
      <c r="L2266" s="506"/>
      <c r="M2266" s="506"/>
      <c r="N2266" s="506"/>
      <c r="O2266" s="506"/>
      <c r="P2266" s="506"/>
    </row>
    <row r="2267" spans="3:16" s="360" customFormat="1" ht="15" customHeight="1" thickBot="1" x14ac:dyDescent="0.25">
      <c r="C2267" s="850" t="s">
        <v>2677</v>
      </c>
      <c r="D2267" s="851"/>
      <c r="E2267" s="851"/>
      <c r="F2267" s="851"/>
      <c r="G2267" s="851"/>
      <c r="H2267" s="851"/>
      <c r="I2267" s="852"/>
      <c r="J2267" s="506"/>
      <c r="K2267" s="506"/>
      <c r="L2267" s="506"/>
      <c r="M2267" s="506"/>
      <c r="N2267" s="506"/>
      <c r="O2267" s="506"/>
      <c r="P2267" s="506"/>
    </row>
    <row r="2268" spans="3:16" s="360" customFormat="1" ht="15" customHeight="1" thickTop="1" x14ac:dyDescent="0.3">
      <c r="C2268" s="4704" t="str">
        <f>+C2257</f>
        <v>.</v>
      </c>
      <c r="D2268" s="4704"/>
      <c r="E2268" s="4704"/>
      <c r="F2268" s="534"/>
      <c r="G2268" s="534"/>
      <c r="H2268" s="534"/>
      <c r="I2268" s="506"/>
      <c r="J2268" s="506"/>
      <c r="K2268" s="506"/>
      <c r="L2268" s="506"/>
      <c r="M2268" s="506"/>
      <c r="N2268" s="506"/>
      <c r="O2268" s="506"/>
      <c r="P2268" s="506"/>
    </row>
    <row r="2269" spans="3:16" s="360" customFormat="1" ht="15" customHeight="1" thickBot="1" x14ac:dyDescent="0.35">
      <c r="C2269" s="534"/>
      <c r="D2269" s="534"/>
      <c r="E2269" s="534"/>
      <c r="F2269" s="534"/>
      <c r="G2269" s="534"/>
      <c r="H2269" s="534"/>
      <c r="I2269" s="506"/>
      <c r="J2269" s="506"/>
      <c r="K2269" s="506"/>
      <c r="L2269" s="506"/>
      <c r="M2269" s="506"/>
      <c r="N2269" s="506"/>
      <c r="O2269" s="506"/>
      <c r="P2269" s="506"/>
    </row>
    <row r="2270" spans="3:16" s="360" customFormat="1" ht="15" customHeight="1" thickTop="1" x14ac:dyDescent="0.2">
      <c r="C2270" s="4768" t="s">
        <v>1085</v>
      </c>
      <c r="D2270" s="4720"/>
      <c r="E2270" s="4720"/>
      <c r="F2270" s="4720"/>
      <c r="G2270" s="4720"/>
      <c r="H2270" s="4720"/>
      <c r="I2270" s="4720"/>
      <c r="J2270" s="4720"/>
      <c r="K2270" s="4720"/>
      <c r="L2270" s="4721"/>
      <c r="M2270" s="506"/>
      <c r="N2270" s="506"/>
      <c r="O2270" s="506"/>
      <c r="P2270" s="506"/>
    </row>
    <row r="2271" spans="3:16" s="360" customFormat="1" ht="15" customHeight="1" x14ac:dyDescent="0.2">
      <c r="C2271" s="831"/>
      <c r="D2271" s="712"/>
      <c r="E2271" s="712"/>
      <c r="F2271" s="712"/>
      <c r="G2271" s="712"/>
      <c r="H2271" s="712"/>
      <c r="I2271" s="712"/>
      <c r="J2271" s="712"/>
      <c r="K2271" s="712"/>
      <c r="L2271" s="832"/>
      <c r="M2271" s="506"/>
      <c r="N2271" s="506"/>
      <c r="O2271" s="506"/>
      <c r="P2271" s="506"/>
    </row>
    <row r="2272" spans="3:16" s="360" customFormat="1" ht="15" customHeight="1" x14ac:dyDescent="0.2">
      <c r="C2272" s="4863" t="s">
        <v>1074</v>
      </c>
      <c r="D2272" s="4733"/>
      <c r="E2272" s="4736" t="s">
        <v>2776</v>
      </c>
      <c r="F2272" s="4736"/>
      <c r="G2272" s="4736"/>
      <c r="H2272" s="4736"/>
      <c r="I2272" s="4736"/>
      <c r="J2272" s="4736"/>
      <c r="K2272" s="4736"/>
      <c r="L2272" s="4864"/>
      <c r="M2272" s="506"/>
      <c r="N2272" s="506"/>
      <c r="O2272" s="506"/>
      <c r="P2272" s="506"/>
    </row>
    <row r="2273" spans="3:16" s="360" customFormat="1" ht="15" customHeight="1" x14ac:dyDescent="0.2">
      <c r="C2273" s="4865" t="s">
        <v>2779</v>
      </c>
      <c r="D2273" s="3910" t="s">
        <v>1086</v>
      </c>
      <c r="E2273" s="4734" t="s">
        <v>2777</v>
      </c>
      <c r="F2273" s="4734"/>
      <c r="G2273" s="4734"/>
      <c r="H2273" s="3941" t="s">
        <v>1087</v>
      </c>
      <c r="I2273" s="4856"/>
      <c r="J2273" s="4856"/>
      <c r="K2273" s="4856"/>
      <c r="L2273" s="4857"/>
      <c r="M2273" s="506"/>
      <c r="N2273" s="506"/>
      <c r="O2273" s="506"/>
      <c r="P2273" s="506"/>
    </row>
    <row r="2274" spans="3:16" s="360" customFormat="1" ht="90.75" customHeight="1" x14ac:dyDescent="0.2">
      <c r="C2274" s="4865"/>
      <c r="D2274" s="3911"/>
      <c r="E2274" s="1347" t="s">
        <v>2781</v>
      </c>
      <c r="F2274" s="1347" t="s">
        <v>563</v>
      </c>
      <c r="G2274" s="1347" t="s">
        <v>1424</v>
      </c>
      <c r="H2274" s="1347" t="s">
        <v>1088</v>
      </c>
      <c r="I2274" s="1347" t="s">
        <v>1089</v>
      </c>
      <c r="J2274" s="1347" t="s">
        <v>1090</v>
      </c>
      <c r="K2274" s="1347" t="s">
        <v>1091</v>
      </c>
      <c r="L2274" s="1444" t="s">
        <v>947</v>
      </c>
      <c r="M2274" s="506"/>
      <c r="N2274" s="506"/>
      <c r="O2274" s="506"/>
      <c r="P2274" s="506"/>
    </row>
    <row r="2275" spans="3:16" s="360" customFormat="1" ht="24" customHeight="1" x14ac:dyDescent="0.2">
      <c r="C2275" s="1445" t="s">
        <v>1092</v>
      </c>
      <c r="D2275" s="1350">
        <v>5</v>
      </c>
      <c r="E2275" s="1352" t="s">
        <v>1545</v>
      </c>
      <c r="F2275" s="1352" t="s">
        <v>1545</v>
      </c>
      <c r="G2275" s="1352" t="s">
        <v>1545</v>
      </c>
      <c r="H2275" s="1352">
        <v>5</v>
      </c>
      <c r="I2275" s="46">
        <v>25</v>
      </c>
      <c r="J2275" s="1353">
        <f>+H2275/I2275</f>
        <v>0.2</v>
      </c>
      <c r="K2275" s="4860" t="s">
        <v>821</v>
      </c>
      <c r="L2275" s="1447" t="s">
        <v>167</v>
      </c>
      <c r="M2275" s="506"/>
      <c r="N2275" s="506"/>
      <c r="O2275" s="506"/>
      <c r="P2275" s="506"/>
    </row>
    <row r="2276" spans="3:16" s="360" customFormat="1" ht="24" customHeight="1" x14ac:dyDescent="0.2">
      <c r="C2276" s="1445" t="s">
        <v>1093</v>
      </c>
      <c r="D2276" s="1353">
        <v>10</v>
      </c>
      <c r="E2276" s="1352" t="s">
        <v>1545</v>
      </c>
      <c r="F2276" s="1352" t="s">
        <v>1545</v>
      </c>
      <c r="G2276" s="1352" t="s">
        <v>1545</v>
      </c>
      <c r="H2276" s="1352">
        <v>10</v>
      </c>
      <c r="I2276" s="46">
        <v>55</v>
      </c>
      <c r="J2276" s="1353">
        <f>+H2276/I2276</f>
        <v>0.18181818181818182</v>
      </c>
      <c r="K2276" s="4861"/>
      <c r="L2276" s="1447" t="s">
        <v>167</v>
      </c>
      <c r="M2276" s="506"/>
      <c r="N2276" s="506"/>
      <c r="O2276" s="506"/>
      <c r="P2276" s="506"/>
    </row>
    <row r="2277" spans="3:16" s="360" customFormat="1" ht="24" customHeight="1" thickBot="1" x14ac:dyDescent="0.25">
      <c r="C2277" s="1449" t="s">
        <v>1094</v>
      </c>
      <c r="D2277" s="1450">
        <v>20</v>
      </c>
      <c r="E2277" s="1451" t="s">
        <v>1545</v>
      </c>
      <c r="F2277" s="1451" t="s">
        <v>1545</v>
      </c>
      <c r="G2277" s="1451" t="s">
        <v>1545</v>
      </c>
      <c r="H2277" s="1451">
        <v>20</v>
      </c>
      <c r="I2277" s="1452">
        <v>133</v>
      </c>
      <c r="J2277" s="1450">
        <f>+H2277/I2277</f>
        <v>0.15037593984962405</v>
      </c>
      <c r="K2277" s="4862"/>
      <c r="L2277" s="1453" t="s">
        <v>167</v>
      </c>
      <c r="M2277" s="506"/>
      <c r="N2277" s="506"/>
      <c r="O2277" s="506"/>
      <c r="P2277" s="506"/>
    </row>
    <row r="2278" spans="3:16" s="360" customFormat="1" ht="15" customHeight="1" x14ac:dyDescent="0.2">
      <c r="C2278" s="1323" t="s">
        <v>1485</v>
      </c>
      <c r="D2278" s="900"/>
      <c r="E2278" s="1300"/>
      <c r="F2278" s="1300"/>
      <c r="G2278" s="1300"/>
      <c r="H2278" s="1300"/>
      <c r="I2278" s="144"/>
      <c r="J2278" s="1301"/>
      <c r="K2278" s="1301"/>
      <c r="L2278" s="1448"/>
      <c r="M2278" s="506"/>
      <c r="N2278" s="506"/>
      <c r="O2278" s="506"/>
      <c r="P2278" s="506"/>
    </row>
    <row r="2279" spans="3:16" s="360" customFormat="1" ht="15" customHeight="1" x14ac:dyDescent="0.2">
      <c r="C2279" s="4779" t="s">
        <v>2789</v>
      </c>
      <c r="D2279" s="4752"/>
      <c r="E2279" s="4752"/>
      <c r="F2279" s="4752"/>
      <c r="G2279" s="4752"/>
      <c r="H2279" s="4752"/>
      <c r="I2279" s="4752"/>
      <c r="J2279" s="4752"/>
      <c r="K2279" s="4752"/>
      <c r="L2279" s="4780"/>
      <c r="M2279" s="506"/>
      <c r="N2279" s="506"/>
      <c r="O2279" s="506"/>
      <c r="P2279" s="506"/>
    </row>
    <row r="2280" spans="3:16" s="360" customFormat="1" ht="15" customHeight="1" x14ac:dyDescent="0.2">
      <c r="C2280" s="4782" t="s">
        <v>1095</v>
      </c>
      <c r="D2280" s="3965"/>
      <c r="E2280" s="3965"/>
      <c r="F2280" s="3965"/>
      <c r="G2280" s="3965"/>
      <c r="H2280" s="3965"/>
      <c r="I2280" s="3965"/>
      <c r="J2280" s="3965"/>
      <c r="K2280" s="3965"/>
      <c r="L2280" s="4783"/>
      <c r="M2280" s="506"/>
      <c r="N2280" s="506"/>
      <c r="O2280" s="506"/>
      <c r="P2280" s="506"/>
    </row>
    <row r="2281" spans="3:16" s="360" customFormat="1" ht="15" customHeight="1" x14ac:dyDescent="0.2">
      <c r="C2281" s="4782" t="s">
        <v>1096</v>
      </c>
      <c r="D2281" s="3965"/>
      <c r="E2281" s="3965"/>
      <c r="F2281" s="3965"/>
      <c r="G2281" s="3965"/>
      <c r="H2281" s="3965"/>
      <c r="I2281" s="3965"/>
      <c r="J2281" s="3965"/>
      <c r="K2281" s="3965"/>
      <c r="L2281" s="4783"/>
      <c r="M2281" s="506"/>
      <c r="N2281" s="506"/>
      <c r="O2281" s="506"/>
      <c r="P2281" s="506"/>
    </row>
    <row r="2282" spans="3:16" s="360" customFormat="1" ht="15" customHeight="1" x14ac:dyDescent="0.2">
      <c r="C2282" s="4782" t="s">
        <v>1479</v>
      </c>
      <c r="D2282" s="3965"/>
      <c r="E2282" s="3965"/>
      <c r="F2282" s="3965"/>
      <c r="G2282" s="3965"/>
      <c r="H2282" s="3965"/>
      <c r="I2282" s="3965"/>
      <c r="J2282" s="3965"/>
      <c r="K2282" s="3965"/>
      <c r="L2282" s="4783"/>
      <c r="M2282" s="506"/>
      <c r="N2282" s="506"/>
      <c r="O2282" s="506"/>
      <c r="P2282" s="506"/>
    </row>
    <row r="2283" spans="3:16" s="360" customFormat="1" ht="15" customHeight="1" x14ac:dyDescent="0.2">
      <c r="C2283" s="4779" t="s">
        <v>1480</v>
      </c>
      <c r="D2283" s="4752"/>
      <c r="E2283" s="4752"/>
      <c r="F2283" s="4752"/>
      <c r="G2283" s="4752"/>
      <c r="H2283" s="4752"/>
      <c r="I2283" s="4752"/>
      <c r="J2283" s="4752"/>
      <c r="K2283" s="4752"/>
      <c r="L2283" s="4780"/>
      <c r="M2283" s="506"/>
      <c r="N2283" s="506"/>
      <c r="O2283" s="506"/>
      <c r="P2283" s="506"/>
    </row>
    <row r="2284" spans="3:16" s="360" customFormat="1" ht="15" customHeight="1" thickBot="1" x14ac:dyDescent="0.25">
      <c r="C2284" s="4866" t="s">
        <v>1481</v>
      </c>
      <c r="D2284" s="4867"/>
      <c r="E2284" s="4867"/>
      <c r="F2284" s="4867"/>
      <c r="G2284" s="4867"/>
      <c r="H2284" s="4867"/>
      <c r="I2284" s="4867"/>
      <c r="J2284" s="4867"/>
      <c r="K2284" s="4867"/>
      <c r="L2284" s="4868"/>
      <c r="M2284" s="506"/>
      <c r="N2284" s="506"/>
      <c r="O2284" s="506"/>
      <c r="P2284" s="506"/>
    </row>
    <row r="2285" spans="3:16" s="360" customFormat="1" ht="15" customHeight="1" thickTop="1" x14ac:dyDescent="0.3">
      <c r="C2285" s="1029" t="str">
        <f>+C2268</f>
        <v>.</v>
      </c>
      <c r="D2285" s="534"/>
      <c r="E2285" s="534"/>
      <c r="F2285" s="534"/>
      <c r="G2285" s="534"/>
      <c r="H2285" s="534"/>
      <c r="I2285" s="506"/>
      <c r="J2285" s="506"/>
      <c r="K2285" s="506"/>
      <c r="L2285" s="506"/>
      <c r="M2285" s="506"/>
      <c r="N2285" s="506"/>
      <c r="O2285" s="506"/>
      <c r="P2285" s="506"/>
    </row>
    <row r="2286" spans="3:16" s="360" customFormat="1" ht="15" customHeight="1" thickBot="1" x14ac:dyDescent="0.35">
      <c r="C2286" s="534"/>
      <c r="D2286" s="534"/>
      <c r="E2286" s="534"/>
      <c r="F2286" s="534"/>
      <c r="G2286" s="534"/>
      <c r="H2286" s="534"/>
      <c r="I2286" s="506"/>
      <c r="J2286" s="506"/>
      <c r="K2286" s="506"/>
      <c r="L2286" s="506"/>
      <c r="M2286" s="506"/>
      <c r="N2286" s="506"/>
      <c r="O2286" s="506"/>
      <c r="P2286" s="506"/>
    </row>
    <row r="2287" spans="3:16" s="360" customFormat="1" ht="15" customHeight="1" thickTop="1" x14ac:dyDescent="0.2">
      <c r="C2287" s="4768" t="s">
        <v>1073</v>
      </c>
      <c r="D2287" s="4720"/>
      <c r="E2287" s="4720"/>
      <c r="F2287" s="4720"/>
      <c r="G2287" s="4720"/>
      <c r="H2287" s="4720"/>
      <c r="I2287" s="4720"/>
      <c r="J2287" s="4720"/>
      <c r="K2287" s="4721"/>
      <c r="L2287" s="506"/>
      <c r="M2287" s="506"/>
      <c r="N2287" s="506"/>
      <c r="O2287" s="506"/>
      <c r="P2287" s="506"/>
    </row>
    <row r="2288" spans="3:16" s="360" customFormat="1" ht="15" customHeight="1" x14ac:dyDescent="0.2">
      <c r="C2288" s="831"/>
      <c r="D2288" s="712"/>
      <c r="E2288" s="712"/>
      <c r="F2288" s="712"/>
      <c r="G2288" s="712"/>
      <c r="H2288" s="712"/>
      <c r="I2288" s="712"/>
      <c r="J2288" s="712"/>
      <c r="K2288" s="832"/>
      <c r="L2288" s="506"/>
      <c r="M2288" s="506"/>
      <c r="N2288" s="506"/>
      <c r="O2288" s="506"/>
      <c r="P2288" s="506"/>
    </row>
    <row r="2289" spans="3:16" s="360" customFormat="1" ht="15" customHeight="1" x14ac:dyDescent="0.2">
      <c r="C2289" s="4863" t="s">
        <v>1074</v>
      </c>
      <c r="D2289" s="4733"/>
      <c r="E2289" s="4736" t="s">
        <v>2776</v>
      </c>
      <c r="F2289" s="4736"/>
      <c r="G2289" s="4736"/>
      <c r="H2289" s="4736"/>
      <c r="I2289" s="4736"/>
      <c r="J2289" s="4869"/>
      <c r="K2289" s="4864"/>
      <c r="L2289" s="506"/>
      <c r="M2289" s="506"/>
      <c r="N2289" s="506"/>
      <c r="O2289" s="506"/>
      <c r="P2289" s="506"/>
    </row>
    <row r="2290" spans="3:16" s="360" customFormat="1" ht="66" customHeight="1" x14ac:dyDescent="0.2">
      <c r="C2290" s="1443"/>
      <c r="D2290" s="1442" t="s">
        <v>1075</v>
      </c>
      <c r="E2290" s="1347" t="s">
        <v>2781</v>
      </c>
      <c r="F2290" s="1347" t="s">
        <v>349</v>
      </c>
      <c r="G2290" s="1347" t="s">
        <v>1076</v>
      </c>
      <c r="H2290" s="1347" t="s">
        <v>1298</v>
      </c>
      <c r="I2290" s="1347" t="s">
        <v>1077</v>
      </c>
      <c r="J2290" s="1441" t="s">
        <v>1078</v>
      </c>
      <c r="K2290" s="1444" t="s">
        <v>1079</v>
      </c>
      <c r="L2290" s="506"/>
      <c r="M2290" s="506"/>
      <c r="N2290" s="506"/>
      <c r="O2290" s="506"/>
      <c r="P2290" s="506"/>
    </row>
    <row r="2291" spans="3:16" s="360" customFormat="1" ht="15" customHeight="1" x14ac:dyDescent="0.2">
      <c r="C2291" s="1445" t="s">
        <v>1080</v>
      </c>
      <c r="D2291" s="1350">
        <v>15</v>
      </c>
      <c r="E2291" s="1352">
        <v>15</v>
      </c>
      <c r="F2291" s="46">
        <v>100</v>
      </c>
      <c r="G2291" s="1352" t="s">
        <v>1545</v>
      </c>
      <c r="H2291" s="46">
        <v>75</v>
      </c>
      <c r="I2291" s="46">
        <v>40</v>
      </c>
      <c r="J2291" s="1446">
        <v>0.15</v>
      </c>
      <c r="K2291" s="1447">
        <v>0.15</v>
      </c>
      <c r="L2291" s="506"/>
      <c r="M2291" s="506"/>
      <c r="N2291" s="506"/>
      <c r="O2291" s="506"/>
      <c r="P2291" s="506"/>
    </row>
    <row r="2292" spans="3:16" s="360" customFormat="1" ht="15" customHeight="1" x14ac:dyDescent="0.2">
      <c r="C2292" s="1323" t="s">
        <v>1485</v>
      </c>
      <c r="D2292" s="900"/>
      <c r="E2292" s="1300"/>
      <c r="F2292" s="1300"/>
      <c r="G2292" s="1300"/>
      <c r="H2292" s="1300"/>
      <c r="I2292" s="1300"/>
      <c r="J2292" s="1300"/>
      <c r="K2292" s="1448"/>
      <c r="L2292" s="506"/>
      <c r="M2292" s="506"/>
      <c r="N2292" s="506"/>
      <c r="O2292" s="506"/>
      <c r="P2292" s="506"/>
    </row>
    <row r="2293" spans="3:16" s="360" customFormat="1" ht="15" customHeight="1" x14ac:dyDescent="0.2">
      <c r="C2293" s="4779" t="s">
        <v>1081</v>
      </c>
      <c r="D2293" s="4752"/>
      <c r="E2293" s="4752"/>
      <c r="F2293" s="4752"/>
      <c r="G2293" s="4752"/>
      <c r="H2293" s="4752"/>
      <c r="I2293" s="4752"/>
      <c r="J2293" s="4752"/>
      <c r="K2293" s="4780"/>
      <c r="L2293" s="506"/>
      <c r="M2293" s="506"/>
      <c r="N2293" s="506"/>
      <c r="O2293" s="506"/>
      <c r="P2293" s="506"/>
    </row>
    <row r="2294" spans="3:16" s="360" customFormat="1" ht="15" customHeight="1" x14ac:dyDescent="0.2">
      <c r="C2294" s="4782" t="s">
        <v>1082</v>
      </c>
      <c r="D2294" s="3965"/>
      <c r="E2294" s="3965"/>
      <c r="F2294" s="3965"/>
      <c r="G2294" s="3965"/>
      <c r="H2294" s="3965"/>
      <c r="I2294" s="3965"/>
      <c r="J2294" s="3965"/>
      <c r="K2294" s="4783"/>
      <c r="L2294" s="506"/>
      <c r="M2294" s="506"/>
      <c r="N2294" s="506"/>
      <c r="O2294" s="506"/>
      <c r="P2294" s="506"/>
    </row>
    <row r="2295" spans="3:16" s="360" customFormat="1" ht="15" customHeight="1" x14ac:dyDescent="0.2">
      <c r="C2295" s="4782" t="s">
        <v>1083</v>
      </c>
      <c r="D2295" s="3965"/>
      <c r="E2295" s="3965"/>
      <c r="F2295" s="3965"/>
      <c r="G2295" s="3965"/>
      <c r="H2295" s="3965"/>
      <c r="I2295" s="3965"/>
      <c r="J2295" s="3965"/>
      <c r="K2295" s="4783"/>
      <c r="L2295" s="506"/>
      <c r="M2295" s="506"/>
      <c r="N2295" s="506"/>
      <c r="O2295" s="506"/>
      <c r="P2295" s="506"/>
    </row>
    <row r="2296" spans="3:16" s="360" customFormat="1" ht="15" customHeight="1" thickBot="1" x14ac:dyDescent="0.25">
      <c r="C2296" s="4866" t="s">
        <v>1084</v>
      </c>
      <c r="D2296" s="4867"/>
      <c r="E2296" s="4867"/>
      <c r="F2296" s="4867"/>
      <c r="G2296" s="4867"/>
      <c r="H2296" s="4867"/>
      <c r="I2296" s="4867"/>
      <c r="J2296" s="4867"/>
      <c r="K2296" s="4868"/>
      <c r="L2296" s="506"/>
      <c r="M2296" s="506"/>
      <c r="N2296" s="506"/>
      <c r="O2296" s="506"/>
      <c r="P2296" s="506"/>
    </row>
    <row r="2297" spans="3:16" s="360" customFormat="1" ht="15" customHeight="1" thickTop="1" x14ac:dyDescent="0.3">
      <c r="C2297" s="4704" t="str">
        <f>+C2285</f>
        <v>.</v>
      </c>
      <c r="D2297" s="4704"/>
      <c r="E2297" s="4704"/>
      <c r="F2297" s="534"/>
      <c r="G2297" s="534"/>
      <c r="H2297" s="534"/>
      <c r="I2297" s="506"/>
      <c r="J2297" s="506"/>
      <c r="K2297" s="506"/>
      <c r="L2297" s="506"/>
      <c r="M2297" s="506"/>
      <c r="N2297" s="506"/>
      <c r="O2297" s="506"/>
      <c r="P2297" s="506"/>
    </row>
    <row r="2298" spans="3:16" s="360" customFormat="1" ht="15" customHeight="1" thickBot="1" x14ac:dyDescent="0.35">
      <c r="C2298" s="534"/>
      <c r="D2298" s="534"/>
      <c r="E2298" s="534"/>
      <c r="F2298" s="534"/>
      <c r="G2298" s="534"/>
      <c r="H2298" s="534"/>
      <c r="I2298" s="506"/>
      <c r="J2298" s="506"/>
      <c r="K2298" s="506"/>
      <c r="L2298" s="506"/>
      <c r="M2298" s="506"/>
      <c r="N2298" s="506"/>
      <c r="O2298" s="506"/>
      <c r="P2298" s="506"/>
    </row>
    <row r="2299" spans="3:16" s="360" customFormat="1" ht="15" customHeight="1" x14ac:dyDescent="0.2">
      <c r="C2299" s="4870" t="s">
        <v>634</v>
      </c>
      <c r="D2299" s="4871"/>
      <c r="E2299" s="4871"/>
      <c r="F2299" s="4871"/>
      <c r="G2299" s="4871"/>
      <c r="H2299" s="4871"/>
      <c r="I2299" s="4871"/>
      <c r="J2299" s="4871"/>
      <c r="K2299" s="4871"/>
      <c r="L2299" s="4871"/>
      <c r="M2299" s="4872"/>
      <c r="N2299"/>
      <c r="O2299" s="506"/>
      <c r="P2299" s="506"/>
    </row>
    <row r="2300" spans="3:16" s="360" customFormat="1" ht="15" customHeight="1" x14ac:dyDescent="0.2">
      <c r="C2300" s="1362"/>
      <c r="D2300" s="712"/>
      <c r="E2300" s="712"/>
      <c r="F2300" s="712"/>
      <c r="G2300" s="712"/>
      <c r="H2300" s="712"/>
      <c r="I2300" s="712"/>
      <c r="J2300" s="712"/>
      <c r="K2300" s="712"/>
      <c r="L2300" s="712"/>
      <c r="M2300" s="712"/>
      <c r="N2300" s="712"/>
      <c r="O2300" s="506"/>
      <c r="P2300" s="506"/>
    </row>
    <row r="2301" spans="3:16" s="360" customFormat="1" ht="15" customHeight="1" x14ac:dyDescent="0.2">
      <c r="C2301" s="1363" t="s">
        <v>344</v>
      </c>
      <c r="D2301" s="4736" t="s">
        <v>2776</v>
      </c>
      <c r="E2301" s="4736"/>
      <c r="F2301" s="4736"/>
      <c r="G2301" s="4736"/>
      <c r="H2301" s="4736"/>
      <c r="I2301" s="4736"/>
      <c r="J2301" s="4736"/>
      <c r="K2301" s="4736"/>
      <c r="L2301" s="4736"/>
      <c r="M2301" s="4736"/>
      <c r="N2301" s="712"/>
      <c r="O2301" s="506"/>
      <c r="P2301" s="506"/>
    </row>
    <row r="2302" spans="3:16" s="360" customFormat="1" ht="15" customHeight="1" x14ac:dyDescent="0.2">
      <c r="C2302" s="4754" t="s">
        <v>2779</v>
      </c>
      <c r="D2302" s="4734" t="s">
        <v>2777</v>
      </c>
      <c r="E2302" s="4734"/>
      <c r="F2302" s="4734"/>
      <c r="G2302" s="4734" t="s">
        <v>2778</v>
      </c>
      <c r="H2302" s="4734"/>
      <c r="I2302" s="4734"/>
      <c r="J2302" s="3941" t="s">
        <v>340</v>
      </c>
      <c r="K2302" s="4856"/>
      <c r="L2302" s="4856"/>
      <c r="M2302" s="4858"/>
      <c r="N2302" s="712"/>
      <c r="O2302" s="506"/>
      <c r="P2302" s="506"/>
    </row>
    <row r="2303" spans="3:16" s="360" customFormat="1" ht="70.5" customHeight="1" x14ac:dyDescent="0.2">
      <c r="C2303" s="4754"/>
      <c r="D2303" s="1347" t="s">
        <v>2781</v>
      </c>
      <c r="E2303" s="1347" t="s">
        <v>563</v>
      </c>
      <c r="F2303" s="1347" t="s">
        <v>1424</v>
      </c>
      <c r="G2303" s="1347" t="s">
        <v>2784</v>
      </c>
      <c r="H2303" s="1347" t="s">
        <v>2007</v>
      </c>
      <c r="I2303" s="1347" t="s">
        <v>2332</v>
      </c>
      <c r="J2303" s="1347" t="s">
        <v>2031</v>
      </c>
      <c r="K2303" s="1347" t="s">
        <v>2333</v>
      </c>
      <c r="L2303" s="1347" t="s">
        <v>2334</v>
      </c>
      <c r="M2303" s="1348" t="s">
        <v>2571</v>
      </c>
      <c r="N2303" s="712"/>
      <c r="O2303" s="506"/>
      <c r="P2303" s="506"/>
    </row>
    <row r="2304" spans="3:16" s="360" customFormat="1" ht="23.25" customHeight="1" x14ac:dyDescent="0.2">
      <c r="C2304" s="1349" t="s">
        <v>635</v>
      </c>
      <c r="D2304" s="1351" t="s">
        <v>308</v>
      </c>
      <c r="E2304" s="1352" t="s">
        <v>1545</v>
      </c>
      <c r="F2304" s="1352" t="s">
        <v>1545</v>
      </c>
      <c r="G2304" s="1352">
        <v>39</v>
      </c>
      <c r="H2304" s="46">
        <v>3000</v>
      </c>
      <c r="I2304" s="1364">
        <v>0.1</v>
      </c>
      <c r="J2304" s="1354" t="s">
        <v>308</v>
      </c>
      <c r="K2304" s="418">
        <v>50</v>
      </c>
      <c r="L2304" s="1356">
        <v>0.06</v>
      </c>
      <c r="M2304" s="1356">
        <v>0.1</v>
      </c>
      <c r="N2304" s="712"/>
      <c r="O2304" s="506"/>
      <c r="P2304" s="506"/>
    </row>
    <row r="2305" spans="3:16" s="360" customFormat="1" ht="15" customHeight="1" x14ac:dyDescent="0.2">
      <c r="C2305" s="1358"/>
      <c r="D2305" s="1300"/>
      <c r="E2305" s="1300"/>
      <c r="F2305" s="1300"/>
      <c r="G2305" s="1300"/>
      <c r="H2305" s="144"/>
      <c r="I2305" s="1301"/>
      <c r="J2305" s="1301"/>
      <c r="K2305" s="1302"/>
      <c r="L2305" s="1302"/>
      <c r="M2305" s="1365"/>
      <c r="N2305" s="712"/>
      <c r="O2305" s="506"/>
      <c r="P2305" s="506"/>
    </row>
    <row r="2306" spans="3:16" s="360" customFormat="1" ht="15" customHeight="1" x14ac:dyDescent="0.2">
      <c r="C2306" s="1358" t="s">
        <v>1485</v>
      </c>
      <c r="D2306" s="1300"/>
      <c r="E2306" s="1300"/>
      <c r="F2306" s="1300"/>
      <c r="G2306" s="1300"/>
      <c r="H2306" s="144"/>
      <c r="I2306" s="1301"/>
      <c r="J2306" s="1301"/>
      <c r="K2306" s="1302"/>
      <c r="L2306" s="1302"/>
      <c r="M2306" s="1365"/>
      <c r="N2306" s="712"/>
      <c r="O2306" s="506"/>
      <c r="P2306" s="506"/>
    </row>
    <row r="2307" spans="3:16" s="360" customFormat="1" ht="15" customHeight="1" x14ac:dyDescent="0.2">
      <c r="C2307" s="4751" t="s">
        <v>2789</v>
      </c>
      <c r="D2307" s="4752"/>
      <c r="E2307" s="4752"/>
      <c r="F2307" s="4752"/>
      <c r="G2307" s="4752"/>
      <c r="H2307" s="4752"/>
      <c r="I2307" s="4752"/>
      <c r="J2307" s="4752"/>
      <c r="K2307" s="4752"/>
      <c r="L2307" s="4752"/>
      <c r="M2307" s="4753"/>
      <c r="N2307" s="900"/>
      <c r="O2307" s="506"/>
      <c r="P2307" s="506"/>
    </row>
    <row r="2308" spans="3:16" s="360" customFormat="1" ht="15" customHeight="1" x14ac:dyDescent="0.2">
      <c r="C2308" s="4750" t="s">
        <v>636</v>
      </c>
      <c r="D2308" s="3965"/>
      <c r="E2308" s="3965"/>
      <c r="F2308" s="3965"/>
      <c r="G2308" s="3965"/>
      <c r="H2308" s="3965"/>
      <c r="I2308" s="3965"/>
      <c r="J2308" s="3965"/>
      <c r="K2308" s="3965"/>
      <c r="L2308" s="3965"/>
      <c r="M2308" s="4859"/>
      <c r="N2308"/>
      <c r="O2308" s="506"/>
      <c r="P2308" s="506"/>
    </row>
    <row r="2309" spans="3:16" s="360" customFormat="1" ht="15" customHeight="1" x14ac:dyDescent="0.2">
      <c r="C2309" s="4750" t="s">
        <v>2338</v>
      </c>
      <c r="D2309" s="3965"/>
      <c r="E2309" s="3965"/>
      <c r="F2309" s="3965"/>
      <c r="G2309" s="3965"/>
      <c r="H2309" s="3965"/>
      <c r="I2309" s="3965"/>
      <c r="J2309" s="3965"/>
      <c r="K2309" s="3965"/>
      <c r="L2309" s="3965"/>
      <c r="M2309" s="4859"/>
      <c r="N2309"/>
      <c r="O2309" s="506"/>
      <c r="P2309" s="506"/>
    </row>
    <row r="2310" spans="3:16" s="360" customFormat="1" ht="15" customHeight="1" x14ac:dyDescent="0.2">
      <c r="C2310" s="4750" t="s">
        <v>637</v>
      </c>
      <c r="D2310" s="3965"/>
      <c r="E2310" s="3965"/>
      <c r="F2310" s="3965"/>
      <c r="G2310" s="3965"/>
      <c r="H2310" s="3965"/>
      <c r="I2310" s="3965"/>
      <c r="J2310" s="3965"/>
      <c r="K2310" s="3965"/>
      <c r="L2310" s="3965"/>
      <c r="M2310" s="4859"/>
      <c r="N2310"/>
      <c r="O2310" s="506"/>
      <c r="P2310" s="506"/>
    </row>
    <row r="2311" spans="3:16" s="360" customFormat="1" ht="15" customHeight="1" thickBot="1" x14ac:dyDescent="0.25">
      <c r="C2311" s="4762" t="s">
        <v>2671</v>
      </c>
      <c r="D2311" s="4763"/>
      <c r="E2311" s="4763"/>
      <c r="F2311" s="4763"/>
      <c r="G2311" s="4763"/>
      <c r="H2311" s="4763"/>
      <c r="I2311" s="4763"/>
      <c r="J2311" s="4763"/>
      <c r="K2311" s="4763"/>
      <c r="L2311" s="4763"/>
      <c r="M2311" s="4764"/>
      <c r="N2311" s="712"/>
      <c r="O2311" s="506"/>
      <c r="P2311" s="506"/>
    </row>
    <row r="2312" spans="3:16" s="360" customFormat="1" ht="15" customHeight="1" x14ac:dyDescent="0.2">
      <c r="C2312" s="1029" t="str">
        <f>+C2297</f>
        <v>.</v>
      </c>
      <c r="D2312"/>
      <c r="E2312"/>
      <c r="F2312"/>
      <c r="G2312"/>
      <c r="H2312"/>
      <c r="I2312"/>
      <c r="J2312"/>
      <c r="K2312"/>
      <c r="L2312"/>
      <c r="M2312"/>
      <c r="N2312" s="712"/>
      <c r="O2312" s="506"/>
      <c r="P2312" s="506"/>
    </row>
    <row r="2313" spans="3:16" s="360" customFormat="1" ht="15" customHeight="1" thickBot="1" x14ac:dyDescent="0.25">
      <c r="C2313"/>
      <c r="D2313"/>
      <c r="E2313"/>
      <c r="F2313"/>
      <c r="G2313"/>
      <c r="H2313"/>
      <c r="I2313"/>
      <c r="J2313"/>
      <c r="K2313"/>
      <c r="L2313"/>
      <c r="M2313"/>
      <c r="N2313"/>
      <c r="O2313" s="506"/>
      <c r="P2313" s="506"/>
    </row>
    <row r="2314" spans="3:16" s="360" customFormat="1" ht="15" customHeight="1" x14ac:dyDescent="0.2">
      <c r="C2314" s="4729" t="s">
        <v>634</v>
      </c>
      <c r="D2314" s="4730"/>
      <c r="E2314" s="4730"/>
      <c r="F2314" s="4730"/>
      <c r="G2314" s="4730"/>
      <c r="H2314" s="4730"/>
      <c r="I2314" s="4730"/>
      <c r="J2314" s="4730"/>
      <c r="K2314" s="4730"/>
      <c r="L2314" s="4730"/>
      <c r="M2314" s="4730"/>
      <c r="N2314" s="4731"/>
      <c r="O2314" s="506"/>
      <c r="P2314" s="506"/>
    </row>
    <row r="2315" spans="3:16" s="360" customFormat="1" ht="15" customHeight="1" x14ac:dyDescent="0.2">
      <c r="C2315" s="970"/>
      <c r="D2315" s="712"/>
      <c r="E2315" s="712"/>
      <c r="F2315" s="712"/>
      <c r="G2315" s="712"/>
      <c r="H2315" s="712"/>
      <c r="I2315" s="712"/>
      <c r="J2315" s="712"/>
      <c r="K2315" s="712"/>
      <c r="L2315" s="712"/>
      <c r="M2315" s="712"/>
      <c r="N2315" s="971"/>
      <c r="O2315" s="506"/>
      <c r="P2315" s="506"/>
    </row>
    <row r="2316" spans="3:16" s="360" customFormat="1" ht="15" customHeight="1" x14ac:dyDescent="0.2">
      <c r="C2316" s="1363" t="s">
        <v>344</v>
      </c>
      <c r="D2316" s="4736" t="s">
        <v>2776</v>
      </c>
      <c r="E2316" s="4736"/>
      <c r="F2316" s="4736"/>
      <c r="G2316" s="4736"/>
      <c r="H2316" s="4736"/>
      <c r="I2316" s="4736"/>
      <c r="J2316" s="4736"/>
      <c r="K2316" s="4736"/>
      <c r="L2316" s="4736"/>
      <c r="M2316" s="4736"/>
      <c r="N2316" s="4737"/>
      <c r="O2316" s="506"/>
      <c r="P2316" s="506"/>
    </row>
    <row r="2317" spans="3:16" s="360" customFormat="1" ht="15" customHeight="1" x14ac:dyDescent="0.2">
      <c r="C2317" s="4754" t="s">
        <v>2779</v>
      </c>
      <c r="D2317" s="4734" t="s">
        <v>2777</v>
      </c>
      <c r="E2317" s="4734"/>
      <c r="F2317" s="4734"/>
      <c r="G2317" s="4734" t="s">
        <v>2778</v>
      </c>
      <c r="H2317" s="4734"/>
      <c r="I2317" s="4734"/>
      <c r="J2317" s="4734"/>
      <c r="K2317" s="4734" t="s">
        <v>340</v>
      </c>
      <c r="L2317" s="4734"/>
      <c r="M2317" s="4734"/>
      <c r="N2317" s="4735"/>
      <c r="O2317" s="506"/>
      <c r="P2317" s="506"/>
    </row>
    <row r="2318" spans="3:16" s="360" customFormat="1" ht="37.5" customHeight="1" x14ac:dyDescent="0.2">
      <c r="C2318" s="4754"/>
      <c r="D2318" s="1347" t="s">
        <v>2781</v>
      </c>
      <c r="E2318" s="1347" t="s">
        <v>563</v>
      </c>
      <c r="F2318" s="1347" t="s">
        <v>1424</v>
      </c>
      <c r="G2318" s="1347" t="s">
        <v>2784</v>
      </c>
      <c r="H2318" s="1347" t="s">
        <v>2007</v>
      </c>
      <c r="I2318" s="1366" t="s">
        <v>638</v>
      </c>
      <c r="J2318" s="1347" t="s">
        <v>2332</v>
      </c>
      <c r="K2318" s="1347" t="s">
        <v>2031</v>
      </c>
      <c r="L2318" s="1347" t="s">
        <v>2333</v>
      </c>
      <c r="M2318" s="1347" t="s">
        <v>2334</v>
      </c>
      <c r="N2318" s="1348" t="s">
        <v>2571</v>
      </c>
      <c r="O2318" s="506"/>
      <c r="P2318" s="506"/>
    </row>
    <row r="2319" spans="3:16" s="360" customFormat="1" ht="26.25" customHeight="1" x14ac:dyDescent="0.2">
      <c r="C2319" s="1349" t="s">
        <v>639</v>
      </c>
      <c r="D2319" s="1351" t="s">
        <v>308</v>
      </c>
      <c r="E2319" s="1352" t="s">
        <v>1545</v>
      </c>
      <c r="F2319" s="1352" t="s">
        <v>1545</v>
      </c>
      <c r="G2319" s="1352">
        <v>0</v>
      </c>
      <c r="H2319" s="46" t="s">
        <v>1545</v>
      </c>
      <c r="I2319" s="46">
        <v>2</v>
      </c>
      <c r="J2319" s="1364">
        <v>2E-3</v>
      </c>
      <c r="K2319" s="1354" t="s">
        <v>308</v>
      </c>
      <c r="L2319" s="1355" t="s">
        <v>308</v>
      </c>
      <c r="M2319" s="1356">
        <v>0.06</v>
      </c>
      <c r="N2319" s="1357">
        <v>0.1</v>
      </c>
      <c r="O2319" s="506"/>
      <c r="P2319" s="506"/>
    </row>
    <row r="2320" spans="3:16" s="360" customFormat="1" ht="14.25" customHeight="1" x14ac:dyDescent="0.2">
      <c r="C2320" s="1358" t="s">
        <v>1485</v>
      </c>
      <c r="D2320" s="1300"/>
      <c r="E2320" s="1300"/>
      <c r="F2320" s="1300"/>
      <c r="G2320" s="1300"/>
      <c r="H2320" s="144"/>
      <c r="I2320" s="1301"/>
      <c r="J2320" s="1301"/>
      <c r="K2320" s="1302"/>
      <c r="L2320" s="1302"/>
      <c r="M2320" s="1301"/>
      <c r="N2320" s="971"/>
      <c r="O2320" s="506"/>
      <c r="P2320" s="506"/>
    </row>
    <row r="2321" spans="3:16" s="360" customFormat="1" ht="15" customHeight="1" x14ac:dyDescent="0.2">
      <c r="C2321" s="4751" t="s">
        <v>2789</v>
      </c>
      <c r="D2321" s="4752"/>
      <c r="E2321" s="4752"/>
      <c r="F2321" s="4752"/>
      <c r="G2321" s="4752"/>
      <c r="H2321" s="4752"/>
      <c r="I2321" s="4752"/>
      <c r="J2321" s="4752"/>
      <c r="K2321" s="4752"/>
      <c r="L2321" s="4752"/>
      <c r="M2321" s="4752"/>
      <c r="N2321" s="1359"/>
      <c r="O2321" s="506"/>
      <c r="P2321" s="506"/>
    </row>
    <row r="2322" spans="3:16" s="360" customFormat="1" ht="15" customHeight="1" x14ac:dyDescent="0.2">
      <c r="C2322" s="4750" t="s">
        <v>640</v>
      </c>
      <c r="D2322" s="3965"/>
      <c r="E2322" s="3965"/>
      <c r="F2322" s="3965"/>
      <c r="G2322" s="3965"/>
      <c r="H2322" s="3965"/>
      <c r="I2322" s="3965"/>
      <c r="J2322" s="3965"/>
      <c r="K2322" s="3965"/>
      <c r="L2322" s="3965"/>
      <c r="M2322" s="3965"/>
      <c r="N2322" s="971"/>
      <c r="O2322" s="506"/>
      <c r="P2322" s="506"/>
    </row>
    <row r="2323" spans="3:16" s="360" customFormat="1" ht="15" customHeight="1" x14ac:dyDescent="0.2">
      <c r="C2323" s="4750" t="s">
        <v>615</v>
      </c>
      <c r="D2323" s="3965"/>
      <c r="E2323" s="3965"/>
      <c r="F2323" s="3965"/>
      <c r="G2323" s="3965"/>
      <c r="H2323" s="3965"/>
      <c r="I2323" s="3965"/>
      <c r="J2323" s="3965"/>
      <c r="K2323" s="3965"/>
      <c r="L2323" s="3965"/>
      <c r="M2323" s="3965"/>
      <c r="N2323" s="971"/>
      <c r="O2323" s="506"/>
      <c r="P2323" s="506"/>
    </row>
    <row r="2324" spans="3:16" s="360" customFormat="1" ht="15" customHeight="1" x14ac:dyDescent="0.2">
      <c r="C2324" s="4750" t="s">
        <v>641</v>
      </c>
      <c r="D2324" s="3965"/>
      <c r="E2324" s="3965"/>
      <c r="F2324" s="3965"/>
      <c r="G2324" s="3965"/>
      <c r="H2324" s="3965"/>
      <c r="I2324" s="3965"/>
      <c r="J2324" s="3965"/>
      <c r="K2324" s="3965"/>
      <c r="L2324" s="3965"/>
      <c r="M2324" s="3965"/>
      <c r="N2324" s="971"/>
      <c r="O2324" s="506"/>
      <c r="P2324" s="506"/>
    </row>
    <row r="2325" spans="3:16" s="360" customFormat="1" ht="15" customHeight="1" thickBot="1" x14ac:dyDescent="0.25">
      <c r="C2325" s="4762" t="s">
        <v>2672</v>
      </c>
      <c r="D2325" s="4763"/>
      <c r="E2325" s="4763"/>
      <c r="F2325" s="4763"/>
      <c r="G2325" s="4763"/>
      <c r="H2325" s="4763"/>
      <c r="I2325" s="4763"/>
      <c r="J2325" s="4763"/>
      <c r="K2325" s="4763"/>
      <c r="L2325" s="4763"/>
      <c r="M2325" s="4763"/>
      <c r="N2325" s="967"/>
      <c r="O2325" s="506"/>
      <c r="P2325" s="506"/>
    </row>
    <row r="2326" spans="3:16" s="360" customFormat="1" ht="15" customHeight="1" x14ac:dyDescent="0.3">
      <c r="C2326" s="4718" t="str">
        <f>+C2312</f>
        <v>.</v>
      </c>
      <c r="D2326" s="4718"/>
      <c r="E2326" s="4718"/>
      <c r="F2326" s="534"/>
      <c r="G2326" s="534"/>
      <c r="H2326" s="534"/>
      <c r="I2326" s="506"/>
      <c r="J2326" s="506"/>
      <c r="K2326" s="506"/>
      <c r="L2326" s="506"/>
      <c r="M2326" s="506"/>
      <c r="N2326" s="506"/>
      <c r="O2326" s="506"/>
      <c r="P2326" s="506"/>
    </row>
    <row r="2327" spans="3:16" s="360" customFormat="1" ht="12.75" customHeight="1" thickBot="1" x14ac:dyDescent="0.35">
      <c r="C2327" s="534"/>
      <c r="D2327" s="534"/>
      <c r="E2327" s="534"/>
      <c r="F2327" s="534"/>
      <c r="G2327" s="534"/>
      <c r="H2327" s="534"/>
      <c r="I2327" s="506"/>
      <c r="J2327" s="506"/>
      <c r="K2327" s="506"/>
      <c r="L2327" s="506"/>
      <c r="M2327" s="506"/>
      <c r="N2327" s="506"/>
      <c r="O2327" s="506"/>
      <c r="P2327" s="506"/>
    </row>
    <row r="2328" spans="3:16" s="360" customFormat="1" ht="15" customHeight="1" x14ac:dyDescent="0.2">
      <c r="C2328" s="4729" t="s">
        <v>609</v>
      </c>
      <c r="D2328" s="4730"/>
      <c r="E2328" s="4730"/>
      <c r="F2328" s="4730"/>
      <c r="G2328" s="4730"/>
      <c r="H2328" s="4730"/>
      <c r="I2328" s="4730"/>
      <c r="J2328" s="4730"/>
      <c r="K2328" s="4730"/>
      <c r="L2328" s="4730"/>
      <c r="M2328" s="4730"/>
      <c r="N2328" s="4731"/>
      <c r="O2328" s="506"/>
      <c r="P2328" s="506"/>
    </row>
    <row r="2329" spans="3:16" s="360" customFormat="1" ht="15" customHeight="1" x14ac:dyDescent="0.2">
      <c r="C2329" s="970"/>
      <c r="D2329" s="712"/>
      <c r="E2329" s="712"/>
      <c r="F2329" s="712"/>
      <c r="G2329" s="712"/>
      <c r="H2329" s="712"/>
      <c r="I2329" s="712"/>
      <c r="J2329" s="712"/>
      <c r="K2329" s="712"/>
      <c r="L2329" s="712"/>
      <c r="M2329" s="712"/>
      <c r="N2329" s="971"/>
      <c r="O2329" s="506"/>
      <c r="P2329" s="506"/>
    </row>
    <row r="2330" spans="3:16" s="360" customFormat="1" ht="15" customHeight="1" x14ac:dyDescent="0.2">
      <c r="C2330" s="4732" t="s">
        <v>344</v>
      </c>
      <c r="D2330" s="4733"/>
      <c r="E2330" s="4736" t="s">
        <v>2776</v>
      </c>
      <c r="F2330" s="4736"/>
      <c r="G2330" s="4736"/>
      <c r="H2330" s="4736"/>
      <c r="I2330" s="4736"/>
      <c r="J2330" s="4736"/>
      <c r="K2330" s="4736"/>
      <c r="L2330" s="4736"/>
      <c r="M2330" s="4736"/>
      <c r="N2330" s="4737"/>
      <c r="O2330" s="506"/>
      <c r="P2330" s="506"/>
    </row>
    <row r="2331" spans="3:16" s="360" customFormat="1" ht="15" customHeight="1" x14ac:dyDescent="0.2">
      <c r="C2331" s="4754" t="s">
        <v>2779</v>
      </c>
      <c r="D2331" s="3910" t="s">
        <v>2780</v>
      </c>
      <c r="E2331" s="4734" t="s">
        <v>2777</v>
      </c>
      <c r="F2331" s="4734"/>
      <c r="G2331" s="4734"/>
      <c r="H2331" s="4734" t="s">
        <v>2778</v>
      </c>
      <c r="I2331" s="4734"/>
      <c r="J2331" s="4734"/>
      <c r="K2331" s="4734" t="s">
        <v>340</v>
      </c>
      <c r="L2331" s="4734"/>
      <c r="M2331" s="4734"/>
      <c r="N2331" s="4735"/>
      <c r="O2331" s="506"/>
      <c r="P2331" s="506"/>
    </row>
    <row r="2332" spans="3:16" s="360" customFormat="1" ht="66" customHeight="1" x14ac:dyDescent="0.2">
      <c r="C2332" s="4754"/>
      <c r="D2332" s="3911"/>
      <c r="E2332" s="1347" t="s">
        <v>2781</v>
      </c>
      <c r="F2332" s="1347" t="s">
        <v>563</v>
      </c>
      <c r="G2332" s="1347" t="s">
        <v>1424</v>
      </c>
      <c r="H2332" s="1347" t="s">
        <v>2784</v>
      </c>
      <c r="I2332" s="1347" t="s">
        <v>2007</v>
      </c>
      <c r="J2332" s="1347" t="s">
        <v>2332</v>
      </c>
      <c r="K2332" s="1347" t="s">
        <v>2031</v>
      </c>
      <c r="L2332" s="1347" t="s">
        <v>2333</v>
      </c>
      <c r="M2332" s="1347" t="s">
        <v>2334</v>
      </c>
      <c r="N2332" s="1348" t="s">
        <v>2571</v>
      </c>
      <c r="O2332" s="506"/>
      <c r="P2332" s="506"/>
    </row>
    <row r="2333" spans="3:16" s="360" customFormat="1" ht="24.75" customHeight="1" x14ac:dyDescent="0.2">
      <c r="C2333" s="1349" t="s">
        <v>610</v>
      </c>
      <c r="D2333" s="1350">
        <v>19</v>
      </c>
      <c r="E2333" s="1351" t="s">
        <v>308</v>
      </c>
      <c r="F2333" s="1352" t="s">
        <v>1545</v>
      </c>
      <c r="G2333" s="1352" t="s">
        <v>1545</v>
      </c>
      <c r="H2333" s="1352">
        <v>19</v>
      </c>
      <c r="I2333" s="46">
        <v>1000</v>
      </c>
      <c r="J2333" s="1353">
        <v>0.1</v>
      </c>
      <c r="K2333" s="1354" t="s">
        <v>308</v>
      </c>
      <c r="L2333" s="1355">
        <v>50</v>
      </c>
      <c r="M2333" s="1356">
        <v>0.06</v>
      </c>
      <c r="N2333" s="1357">
        <v>0.1</v>
      </c>
      <c r="O2333" s="506"/>
      <c r="P2333" s="506"/>
    </row>
    <row r="2334" spans="3:16" s="360" customFormat="1" ht="29.25" customHeight="1" x14ac:dyDescent="0.2">
      <c r="C2334" s="1349" t="s">
        <v>611</v>
      </c>
      <c r="D2334" s="1353">
        <v>29</v>
      </c>
      <c r="E2334" s="1351" t="s">
        <v>308</v>
      </c>
      <c r="F2334" s="1352" t="s">
        <v>1545</v>
      </c>
      <c r="G2334" s="1352" t="s">
        <v>1545</v>
      </c>
      <c r="H2334" s="1352">
        <v>29</v>
      </c>
      <c r="I2334" s="46">
        <v>2000</v>
      </c>
      <c r="J2334" s="1353">
        <v>0.1</v>
      </c>
      <c r="K2334" s="1354" t="s">
        <v>308</v>
      </c>
      <c r="L2334" s="1355">
        <v>50</v>
      </c>
      <c r="M2334" s="1356">
        <v>0.06</v>
      </c>
      <c r="N2334" s="1357">
        <v>0.1</v>
      </c>
      <c r="O2334" s="506"/>
      <c r="P2334" s="506"/>
    </row>
    <row r="2335" spans="3:16" s="360" customFormat="1" ht="24.75" customHeight="1" x14ac:dyDescent="0.2">
      <c r="C2335" s="1349" t="s">
        <v>612</v>
      </c>
      <c r="D2335" s="1353">
        <v>39</v>
      </c>
      <c r="E2335" s="1351" t="s">
        <v>308</v>
      </c>
      <c r="F2335" s="1352" t="s">
        <v>1545</v>
      </c>
      <c r="G2335" s="1352" t="s">
        <v>1545</v>
      </c>
      <c r="H2335" s="1352">
        <v>39</v>
      </c>
      <c r="I2335" s="46">
        <v>3000</v>
      </c>
      <c r="J2335" s="1353">
        <v>0.1</v>
      </c>
      <c r="K2335" s="1354" t="s">
        <v>308</v>
      </c>
      <c r="L2335" s="1355">
        <v>50</v>
      </c>
      <c r="M2335" s="1356">
        <v>0.06</v>
      </c>
      <c r="N2335" s="1357">
        <v>0.1</v>
      </c>
      <c r="O2335" s="506"/>
      <c r="P2335" s="506"/>
    </row>
    <row r="2336" spans="3:16" s="360" customFormat="1" ht="29.25" customHeight="1" x14ac:dyDescent="0.2">
      <c r="C2336" s="1349" t="s">
        <v>613</v>
      </c>
      <c r="D2336" s="1353">
        <v>49</v>
      </c>
      <c r="E2336" s="1351" t="s">
        <v>308</v>
      </c>
      <c r="F2336" s="1352" t="s">
        <v>1545</v>
      </c>
      <c r="G2336" s="1352" t="s">
        <v>1545</v>
      </c>
      <c r="H2336" s="1352">
        <v>49</v>
      </c>
      <c r="I2336" s="46">
        <v>5000</v>
      </c>
      <c r="J2336" s="1353">
        <v>0.1</v>
      </c>
      <c r="K2336" s="1354" t="s">
        <v>308</v>
      </c>
      <c r="L2336" s="1355">
        <v>50</v>
      </c>
      <c r="M2336" s="1356">
        <v>0.06</v>
      </c>
      <c r="N2336" s="1357">
        <v>0.1</v>
      </c>
      <c r="O2336" s="506"/>
      <c r="P2336" s="506"/>
    </row>
    <row r="2337" spans="3:16" s="360" customFormat="1" ht="15" customHeight="1" x14ac:dyDescent="0.2">
      <c r="C2337" s="1358"/>
      <c r="D2337" s="900"/>
      <c r="E2337" s="1300"/>
      <c r="F2337" s="1300"/>
      <c r="G2337" s="1300"/>
      <c r="H2337" s="1300"/>
      <c r="I2337" s="144"/>
      <c r="J2337" s="1301"/>
      <c r="K2337" s="1302"/>
      <c r="L2337" s="1302"/>
      <c r="M2337" s="1301"/>
      <c r="N2337" s="971"/>
      <c r="O2337" s="506"/>
      <c r="P2337" s="506"/>
    </row>
    <row r="2338" spans="3:16" s="360" customFormat="1" ht="15" customHeight="1" x14ac:dyDescent="0.2">
      <c r="C2338" s="1358" t="s">
        <v>1485</v>
      </c>
      <c r="D2338" s="900"/>
      <c r="E2338" s="1300"/>
      <c r="F2338" s="1300"/>
      <c r="G2338" s="1300"/>
      <c r="H2338" s="1300"/>
      <c r="I2338" s="144"/>
      <c r="J2338" s="1301"/>
      <c r="K2338" s="1302"/>
      <c r="L2338" s="1302"/>
      <c r="M2338" s="1301"/>
      <c r="N2338" s="971"/>
      <c r="O2338" s="506"/>
      <c r="P2338" s="506"/>
    </row>
    <row r="2339" spans="3:16" s="360" customFormat="1" ht="15" customHeight="1" x14ac:dyDescent="0.2">
      <c r="C2339" s="4751" t="s">
        <v>2789</v>
      </c>
      <c r="D2339" s="4752"/>
      <c r="E2339" s="4752"/>
      <c r="F2339" s="4752"/>
      <c r="G2339" s="4752"/>
      <c r="H2339" s="4752"/>
      <c r="I2339" s="4752"/>
      <c r="J2339" s="4752"/>
      <c r="K2339" s="4752"/>
      <c r="L2339" s="4752"/>
      <c r="M2339" s="4752"/>
      <c r="N2339" s="1359"/>
      <c r="O2339" s="506"/>
      <c r="P2339" s="506"/>
    </row>
    <row r="2340" spans="3:16" s="360" customFormat="1" ht="15" customHeight="1" x14ac:dyDescent="0.2">
      <c r="C2340" s="4750" t="s">
        <v>614</v>
      </c>
      <c r="D2340" s="3965"/>
      <c r="E2340" s="3965"/>
      <c r="F2340" s="3965"/>
      <c r="G2340" s="3965"/>
      <c r="H2340" s="3965"/>
      <c r="I2340" s="3965"/>
      <c r="J2340" s="3965"/>
      <c r="K2340" s="3965"/>
      <c r="L2340" s="3965"/>
      <c r="M2340" s="3965"/>
      <c r="N2340" s="971"/>
      <c r="O2340" s="506"/>
      <c r="P2340" s="506"/>
    </row>
    <row r="2341" spans="3:16" s="360" customFormat="1" ht="15" customHeight="1" x14ac:dyDescent="0.2">
      <c r="C2341" s="4750" t="s">
        <v>615</v>
      </c>
      <c r="D2341" s="3965"/>
      <c r="E2341" s="3965"/>
      <c r="F2341" s="3965"/>
      <c r="G2341" s="3965"/>
      <c r="H2341" s="3965"/>
      <c r="I2341" s="3965"/>
      <c r="J2341" s="3965"/>
      <c r="K2341" s="3965"/>
      <c r="L2341" s="3965"/>
      <c r="M2341" s="3965"/>
      <c r="N2341" s="971"/>
      <c r="O2341" s="506"/>
      <c r="P2341" s="506"/>
    </row>
    <row r="2342" spans="3:16" s="360" customFormat="1" ht="15" customHeight="1" x14ac:dyDescent="0.2">
      <c r="C2342" s="4750" t="s">
        <v>616</v>
      </c>
      <c r="D2342" s="3965"/>
      <c r="E2342" s="3965"/>
      <c r="F2342" s="3965"/>
      <c r="G2342" s="3965"/>
      <c r="H2342" s="3965"/>
      <c r="I2342" s="3965"/>
      <c r="J2342" s="3965"/>
      <c r="K2342" s="3965"/>
      <c r="L2342" s="3965"/>
      <c r="M2342" s="3965"/>
      <c r="N2342" s="971"/>
      <c r="O2342" s="506"/>
      <c r="P2342" s="506"/>
    </row>
    <row r="2343" spans="3:16" s="360" customFormat="1" ht="15" customHeight="1" x14ac:dyDescent="0.2">
      <c r="C2343" s="4751" t="s">
        <v>617</v>
      </c>
      <c r="D2343" s="4752"/>
      <c r="E2343" s="4752"/>
      <c r="F2343" s="4752"/>
      <c r="G2343" s="4752"/>
      <c r="H2343" s="4752"/>
      <c r="I2343" s="4752"/>
      <c r="J2343" s="4752"/>
      <c r="K2343" s="4752"/>
      <c r="L2343" s="4752"/>
      <c r="M2343" s="4752"/>
      <c r="N2343" s="971"/>
      <c r="O2343" s="506"/>
      <c r="P2343" s="506"/>
    </row>
    <row r="2344" spans="3:16" s="360" customFormat="1" ht="15" customHeight="1" x14ac:dyDescent="0.2">
      <c r="C2344" s="4750" t="s">
        <v>618</v>
      </c>
      <c r="D2344" s="3965"/>
      <c r="E2344" s="3965"/>
      <c r="F2344" s="3965"/>
      <c r="G2344" s="3965"/>
      <c r="H2344" s="3965"/>
      <c r="I2344" s="3965"/>
      <c r="J2344" s="3965"/>
      <c r="K2344" s="3965"/>
      <c r="L2344" s="3965"/>
      <c r="M2344" s="3965"/>
      <c r="N2344" s="971"/>
      <c r="O2344" s="506"/>
      <c r="P2344" s="506"/>
    </row>
    <row r="2345" spans="3:16" s="360" customFormat="1" ht="15" customHeight="1" x14ac:dyDescent="0.2">
      <c r="C2345" s="4750" t="s">
        <v>619</v>
      </c>
      <c r="D2345" s="3965"/>
      <c r="E2345" s="3965"/>
      <c r="F2345" s="3965"/>
      <c r="G2345" s="3965"/>
      <c r="H2345" s="3965"/>
      <c r="I2345" s="3965"/>
      <c r="J2345" s="3965"/>
      <c r="K2345" s="3965"/>
      <c r="L2345" s="3965"/>
      <c r="M2345" s="3965"/>
      <c r="N2345" s="971"/>
      <c r="O2345" s="506"/>
      <c r="P2345" s="506"/>
    </row>
    <row r="2346" spans="3:16" s="360" customFormat="1" ht="15" customHeight="1" x14ac:dyDescent="0.2">
      <c r="C2346" s="4750" t="s">
        <v>620</v>
      </c>
      <c r="D2346" s="3965"/>
      <c r="E2346" s="3965"/>
      <c r="F2346" s="3965"/>
      <c r="G2346" s="3965"/>
      <c r="H2346" s="3965"/>
      <c r="I2346" s="3965"/>
      <c r="J2346" s="3965"/>
      <c r="K2346" s="3965"/>
      <c r="L2346" s="3965"/>
      <c r="M2346" s="3965"/>
      <c r="N2346" s="971"/>
      <c r="O2346" s="506"/>
      <c r="P2346" s="506"/>
    </row>
    <row r="2347" spans="3:16" s="360" customFormat="1" ht="15" customHeight="1" thickBot="1" x14ac:dyDescent="0.25">
      <c r="C2347" s="4784" t="s">
        <v>621</v>
      </c>
      <c r="D2347" s="4785"/>
      <c r="E2347" s="4785"/>
      <c r="F2347" s="4785"/>
      <c r="G2347" s="4785"/>
      <c r="H2347" s="4785"/>
      <c r="I2347" s="4785"/>
      <c r="J2347" s="4785"/>
      <c r="K2347" s="4785"/>
      <c r="L2347" s="4785"/>
      <c r="M2347" s="4785"/>
      <c r="N2347" s="967"/>
      <c r="O2347" s="506"/>
      <c r="P2347" s="506"/>
    </row>
    <row r="2348" spans="3:16" s="360" customFormat="1" ht="15" customHeight="1" x14ac:dyDescent="0.2">
      <c r="C2348" s="4603" t="str">
        <f>+C2326</f>
        <v>.</v>
      </c>
      <c r="D2348" s="4603"/>
      <c r="E2348" s="4603"/>
      <c r="F2348" s="1022"/>
      <c r="G2348" s="1022"/>
      <c r="H2348" s="1022"/>
      <c r="I2348" s="1022"/>
      <c r="J2348" s="1022"/>
      <c r="K2348" s="1022"/>
      <c r="L2348" s="1022"/>
      <c r="M2348" s="1022"/>
      <c r="N2348" s="712"/>
      <c r="O2348" s="506"/>
      <c r="P2348" s="506"/>
    </row>
    <row r="2349" spans="3:16" s="360" customFormat="1" ht="15" customHeight="1" thickBot="1" x14ac:dyDescent="0.25">
      <c r="C2349" s="712"/>
      <c r="D2349" s="712"/>
      <c r="E2349" s="712"/>
      <c r="F2349" s="712"/>
      <c r="G2349" s="712"/>
      <c r="H2349" s="712"/>
      <c r="I2349" s="712"/>
      <c r="J2349" s="712"/>
      <c r="K2349" s="712"/>
      <c r="L2349" s="712"/>
      <c r="M2349" s="712"/>
      <c r="N2349" s="712"/>
      <c r="O2349" s="506"/>
      <c r="P2349" s="506"/>
    </row>
    <row r="2350" spans="3:16" s="360" customFormat="1" ht="15" customHeight="1" x14ac:dyDescent="0.2">
      <c r="C2350" s="4729" t="s">
        <v>622</v>
      </c>
      <c r="D2350" s="4730"/>
      <c r="E2350" s="4730"/>
      <c r="F2350" s="4730"/>
      <c r="G2350" s="4730"/>
      <c r="H2350" s="4730"/>
      <c r="I2350" s="4730"/>
      <c r="J2350" s="4730"/>
      <c r="K2350" s="4730"/>
      <c r="L2350" s="4730"/>
      <c r="M2350" s="4730"/>
      <c r="N2350" s="4731"/>
      <c r="O2350" s="506"/>
      <c r="P2350" s="506"/>
    </row>
    <row r="2351" spans="3:16" s="360" customFormat="1" ht="15" customHeight="1" x14ac:dyDescent="0.2">
      <c r="C2351" s="970"/>
      <c r="D2351" s="712"/>
      <c r="E2351" s="712"/>
      <c r="F2351" s="712"/>
      <c r="G2351" s="712"/>
      <c r="H2351" s="712"/>
      <c r="I2351" s="712"/>
      <c r="J2351" s="712"/>
      <c r="K2351" s="712"/>
      <c r="L2351" s="712"/>
      <c r="M2351" s="712"/>
      <c r="N2351" s="971"/>
      <c r="O2351" s="506"/>
      <c r="P2351" s="506"/>
    </row>
    <row r="2352" spans="3:16" s="360" customFormat="1" ht="15" customHeight="1" x14ac:dyDescent="0.2">
      <c r="C2352" s="4732" t="s">
        <v>344</v>
      </c>
      <c r="D2352" s="4733"/>
      <c r="E2352" s="4736" t="s">
        <v>2776</v>
      </c>
      <c r="F2352" s="4736"/>
      <c r="G2352" s="4736"/>
      <c r="H2352" s="4736"/>
      <c r="I2352" s="4736"/>
      <c r="J2352" s="4736"/>
      <c r="K2352" s="4736"/>
      <c r="L2352" s="4736"/>
      <c r="M2352" s="4736"/>
      <c r="N2352" s="4737"/>
      <c r="O2352" s="506"/>
      <c r="P2352" s="506"/>
    </row>
    <row r="2353" spans="3:16" s="360" customFormat="1" ht="15" customHeight="1" x14ac:dyDescent="0.2">
      <c r="C2353" s="4754" t="s">
        <v>1765</v>
      </c>
      <c r="D2353" s="3910" t="s">
        <v>2780</v>
      </c>
      <c r="E2353" s="3941" t="s">
        <v>623</v>
      </c>
      <c r="F2353" s="4856"/>
      <c r="G2353" s="4856"/>
      <c r="H2353" s="4856"/>
      <c r="I2353" s="4856"/>
      <c r="J2353" s="3942"/>
      <c r="K2353" s="4734" t="s">
        <v>340</v>
      </c>
      <c r="L2353" s="4734"/>
      <c r="M2353" s="4734"/>
      <c r="N2353" s="4735"/>
      <c r="O2353" s="506"/>
      <c r="P2353" s="506"/>
    </row>
    <row r="2354" spans="3:16" s="360" customFormat="1" ht="60" customHeight="1" x14ac:dyDescent="0.2">
      <c r="C2354" s="4754"/>
      <c r="D2354" s="3911"/>
      <c r="E2354" s="1347" t="s">
        <v>2781</v>
      </c>
      <c r="F2354" s="1347" t="s">
        <v>563</v>
      </c>
      <c r="G2354" s="1347" t="s">
        <v>1424</v>
      </c>
      <c r="H2354" s="1347" t="s">
        <v>2784</v>
      </c>
      <c r="I2354" s="1347" t="s">
        <v>2007</v>
      </c>
      <c r="J2354" s="1347" t="s">
        <v>2332</v>
      </c>
      <c r="K2354" s="1347" t="s">
        <v>2031</v>
      </c>
      <c r="L2354" s="1347" t="s">
        <v>2333</v>
      </c>
      <c r="M2354" s="1347" t="s">
        <v>2334</v>
      </c>
      <c r="N2354" s="1348" t="s">
        <v>2571</v>
      </c>
      <c r="O2354" s="506"/>
      <c r="P2354" s="506"/>
    </row>
    <row r="2355" spans="3:16" s="360" customFormat="1" ht="15" customHeight="1" x14ac:dyDescent="0.2">
      <c r="C2355" s="1349" t="s">
        <v>633</v>
      </c>
      <c r="D2355" s="1350">
        <v>24.99</v>
      </c>
      <c r="E2355" s="1351">
        <v>15</v>
      </c>
      <c r="F2355" s="1352">
        <v>0.15</v>
      </c>
      <c r="G2355" s="1352">
        <v>0.17</v>
      </c>
      <c r="H2355" s="1352">
        <v>9.99</v>
      </c>
      <c r="I2355" s="46" t="s">
        <v>624</v>
      </c>
      <c r="J2355" s="1353">
        <v>0.5</v>
      </c>
      <c r="K2355" s="1360">
        <v>0</v>
      </c>
      <c r="L2355" s="1355" t="s">
        <v>308</v>
      </c>
      <c r="M2355" s="1356">
        <v>0.06</v>
      </c>
      <c r="N2355" s="1357">
        <v>0.1</v>
      </c>
      <c r="O2355" s="506"/>
      <c r="P2355" s="506"/>
    </row>
    <row r="2356" spans="3:16" s="360" customFormat="1" ht="15" customHeight="1" x14ac:dyDescent="0.2">
      <c r="C2356" s="1358" t="s">
        <v>1485</v>
      </c>
      <c r="D2356" s="900"/>
      <c r="E2356" s="1300"/>
      <c r="F2356" s="1300"/>
      <c r="G2356" s="1300"/>
      <c r="H2356" s="1300"/>
      <c r="I2356" s="144"/>
      <c r="J2356" s="1301"/>
      <c r="K2356" s="1302"/>
      <c r="L2356" s="1302"/>
      <c r="M2356" s="1301"/>
      <c r="N2356" s="971"/>
      <c r="O2356" s="506"/>
      <c r="P2356" s="506"/>
    </row>
    <row r="2357" spans="3:16" s="360" customFormat="1" ht="15" customHeight="1" x14ac:dyDescent="0.2">
      <c r="C2357" s="4751" t="s">
        <v>2789</v>
      </c>
      <c r="D2357" s="4752"/>
      <c r="E2357" s="4752"/>
      <c r="F2357" s="4752"/>
      <c r="G2357" s="4752"/>
      <c r="H2357" s="4752"/>
      <c r="I2357" s="4752"/>
      <c r="J2357" s="4752"/>
      <c r="K2357" s="4752"/>
      <c r="L2357" s="4752"/>
      <c r="M2357" s="4752"/>
      <c r="N2357" s="1359"/>
      <c r="O2357" s="506"/>
      <c r="P2357" s="506"/>
    </row>
    <row r="2358" spans="3:16" s="360" customFormat="1" ht="15" customHeight="1" x14ac:dyDescent="0.2">
      <c r="C2358" s="4750" t="s">
        <v>625</v>
      </c>
      <c r="D2358" s="3965"/>
      <c r="E2358" s="3965"/>
      <c r="F2358" s="3965"/>
      <c r="G2358" s="3965"/>
      <c r="H2358" s="3965"/>
      <c r="I2358" s="3965"/>
      <c r="J2358" s="3965"/>
      <c r="K2358" s="3965"/>
      <c r="L2358" s="3965"/>
      <c r="M2358" s="3965"/>
      <c r="N2358" s="971"/>
      <c r="O2358" s="506"/>
      <c r="P2358" s="506"/>
    </row>
    <row r="2359" spans="3:16" s="360" customFormat="1" ht="15" customHeight="1" x14ac:dyDescent="0.2">
      <c r="C2359" s="4750" t="s">
        <v>626</v>
      </c>
      <c r="D2359" s="3965"/>
      <c r="E2359" s="3965"/>
      <c r="F2359" s="3965"/>
      <c r="G2359" s="3965"/>
      <c r="H2359" s="3965"/>
      <c r="I2359" s="3965"/>
      <c r="J2359" s="3965"/>
      <c r="K2359" s="3965"/>
      <c r="L2359" s="3965"/>
      <c r="M2359" s="3965"/>
      <c r="N2359" s="971"/>
      <c r="O2359" s="506"/>
      <c r="P2359" s="506"/>
    </row>
    <row r="2360" spans="3:16" s="360" customFormat="1" ht="15" customHeight="1" thickBot="1" x14ac:dyDescent="0.25">
      <c r="C2360" s="4762" t="s">
        <v>627</v>
      </c>
      <c r="D2360" s="4763"/>
      <c r="E2360" s="4763"/>
      <c r="F2360" s="4763"/>
      <c r="G2360" s="4763"/>
      <c r="H2360" s="4763"/>
      <c r="I2360" s="4763"/>
      <c r="J2360" s="4763"/>
      <c r="K2360" s="4763"/>
      <c r="L2360" s="4763"/>
      <c r="M2360" s="4763"/>
      <c r="N2360" s="967"/>
      <c r="O2360" s="506"/>
      <c r="P2360" s="506"/>
    </row>
    <row r="2361" spans="3:16" s="360" customFormat="1" ht="15" customHeight="1" x14ac:dyDescent="0.2">
      <c r="C2361" s="2418" t="str">
        <f>+C2348</f>
        <v>.</v>
      </c>
      <c r="D2361" s="712"/>
      <c r="E2361" s="712"/>
      <c r="F2361"/>
      <c r="G2361"/>
      <c r="H2361"/>
      <c r="I2361"/>
      <c r="J2361"/>
      <c r="K2361"/>
      <c r="L2361"/>
      <c r="M2361"/>
      <c r="N2361"/>
      <c r="O2361" s="506"/>
      <c r="P2361" s="506"/>
    </row>
    <row r="2362" spans="3:16" s="360" customFormat="1" ht="15" customHeight="1" thickBot="1" x14ac:dyDescent="0.25">
      <c r="C2362"/>
      <c r="D2362"/>
      <c r="E2362"/>
      <c r="F2362"/>
      <c r="G2362"/>
      <c r="H2362"/>
      <c r="I2362"/>
      <c r="J2362"/>
      <c r="K2362"/>
      <c r="L2362"/>
      <c r="M2362"/>
      <c r="N2362"/>
      <c r="O2362" s="506"/>
      <c r="P2362" s="506"/>
    </row>
    <row r="2363" spans="3:16" s="360" customFormat="1" ht="15" customHeight="1" x14ac:dyDescent="0.2">
      <c r="C2363" s="4729" t="s">
        <v>628</v>
      </c>
      <c r="D2363" s="4730"/>
      <c r="E2363" s="4730"/>
      <c r="F2363" s="4730"/>
      <c r="G2363" s="4730"/>
      <c r="H2363" s="4730"/>
      <c r="I2363" s="4730"/>
      <c r="J2363" s="4730"/>
      <c r="K2363" s="4730"/>
      <c r="L2363" s="4730"/>
      <c r="M2363" s="4730"/>
      <c r="N2363" s="4731"/>
      <c r="O2363" s="506"/>
      <c r="P2363" s="506"/>
    </row>
    <row r="2364" spans="3:16" s="360" customFormat="1" ht="15" customHeight="1" x14ac:dyDescent="0.2">
      <c r="C2364" s="970"/>
      <c r="D2364" s="712"/>
      <c r="E2364" s="712"/>
      <c r="F2364" s="712"/>
      <c r="G2364" s="712"/>
      <c r="H2364" s="712"/>
      <c r="I2364" s="712"/>
      <c r="J2364" s="712"/>
      <c r="K2364" s="712"/>
      <c r="L2364" s="712"/>
      <c r="M2364" s="712"/>
      <c r="N2364" s="971"/>
      <c r="O2364" s="506"/>
      <c r="P2364" s="506"/>
    </row>
    <row r="2365" spans="3:16" s="360" customFormat="1" ht="15" customHeight="1" x14ac:dyDescent="0.2">
      <c r="C2365" s="4732" t="s">
        <v>344</v>
      </c>
      <c r="D2365" s="4733"/>
      <c r="E2365" s="4736" t="s">
        <v>2776</v>
      </c>
      <c r="F2365" s="4736"/>
      <c r="G2365" s="4736"/>
      <c r="H2365" s="4736"/>
      <c r="I2365" s="4736"/>
      <c r="J2365" s="4736"/>
      <c r="K2365" s="4736"/>
      <c r="L2365" s="4736"/>
      <c r="M2365" s="4736"/>
      <c r="N2365" s="4737"/>
      <c r="O2365" s="506"/>
      <c r="P2365" s="506"/>
    </row>
    <row r="2366" spans="3:16" s="360" customFormat="1" ht="15" customHeight="1" x14ac:dyDescent="0.2">
      <c r="C2366" s="4754" t="s">
        <v>346</v>
      </c>
      <c r="D2366" s="3910" t="s">
        <v>2780</v>
      </c>
      <c r="E2366" s="4734" t="s">
        <v>2777</v>
      </c>
      <c r="F2366" s="4734"/>
      <c r="G2366" s="4734"/>
      <c r="H2366" s="4734" t="s">
        <v>2778</v>
      </c>
      <c r="I2366" s="4734"/>
      <c r="J2366" s="4734"/>
      <c r="K2366" s="4734" t="s">
        <v>340</v>
      </c>
      <c r="L2366" s="4734"/>
      <c r="M2366" s="4734"/>
      <c r="N2366" s="4735"/>
      <c r="O2366" s="506"/>
      <c r="P2366" s="506"/>
    </row>
    <row r="2367" spans="3:16" s="360" customFormat="1" ht="23.25" customHeight="1" x14ac:dyDescent="0.2">
      <c r="C2367" s="4754"/>
      <c r="D2367" s="3911"/>
      <c r="E2367" s="1347" t="s">
        <v>2781</v>
      </c>
      <c r="F2367" s="1347" t="s">
        <v>563</v>
      </c>
      <c r="G2367" s="1347" t="s">
        <v>1424</v>
      </c>
      <c r="H2367" s="1347" t="s">
        <v>2784</v>
      </c>
      <c r="I2367" s="1347" t="s">
        <v>2007</v>
      </c>
      <c r="J2367" s="1347" t="s">
        <v>2332</v>
      </c>
      <c r="K2367" s="1347" t="s">
        <v>2031</v>
      </c>
      <c r="L2367" s="1347" t="s">
        <v>2333</v>
      </c>
      <c r="M2367" s="1347" t="s">
        <v>2334</v>
      </c>
      <c r="N2367" s="1348" t="s">
        <v>2571</v>
      </c>
      <c r="O2367" s="506"/>
      <c r="P2367" s="506"/>
    </row>
    <row r="2368" spans="3:16" s="360" customFormat="1" ht="15" customHeight="1" x14ac:dyDescent="0.2">
      <c r="C2368" s="1349" t="s">
        <v>629</v>
      </c>
      <c r="D2368" s="1361" t="s">
        <v>308</v>
      </c>
      <c r="E2368" s="1351" t="s">
        <v>308</v>
      </c>
      <c r="F2368" s="1352" t="s">
        <v>1545</v>
      </c>
      <c r="G2368" s="1352" t="s">
        <v>1545</v>
      </c>
      <c r="H2368" s="1352">
        <v>0</v>
      </c>
      <c r="I2368" s="46">
        <v>500</v>
      </c>
      <c r="J2368" s="1353">
        <v>0.02</v>
      </c>
      <c r="K2368" s="1354" t="s">
        <v>308</v>
      </c>
      <c r="L2368" s="1355">
        <v>0</v>
      </c>
      <c r="M2368" s="1356">
        <v>0.06</v>
      </c>
      <c r="N2368" s="1357">
        <v>0.1</v>
      </c>
      <c r="O2368" s="506"/>
      <c r="P2368" s="506"/>
    </row>
    <row r="2369" spans="3:16" s="360" customFormat="1" ht="15" customHeight="1" x14ac:dyDescent="0.2">
      <c r="C2369" s="1358" t="s">
        <v>1485</v>
      </c>
      <c r="D2369" s="900"/>
      <c r="E2369" s="1300"/>
      <c r="F2369" s="1300"/>
      <c r="G2369" s="1300"/>
      <c r="H2369" s="1300"/>
      <c r="I2369" s="144"/>
      <c r="J2369" s="1301"/>
      <c r="K2369" s="1302"/>
      <c r="L2369" s="1302"/>
      <c r="M2369" s="1301"/>
      <c r="N2369" s="971"/>
      <c r="O2369" s="506"/>
      <c r="P2369" s="506"/>
    </row>
    <row r="2370" spans="3:16" s="360" customFormat="1" ht="15" customHeight="1" x14ac:dyDescent="0.2">
      <c r="C2370" s="4751" t="s">
        <v>2789</v>
      </c>
      <c r="D2370" s="4752"/>
      <c r="E2370" s="4752"/>
      <c r="F2370" s="4752"/>
      <c r="G2370" s="4752"/>
      <c r="H2370" s="4752"/>
      <c r="I2370" s="4752"/>
      <c r="J2370" s="4752"/>
      <c r="K2370" s="4752"/>
      <c r="L2370" s="4752"/>
      <c r="M2370" s="4752"/>
      <c r="N2370" s="1359"/>
      <c r="O2370" s="506"/>
      <c r="P2370" s="506"/>
    </row>
    <row r="2371" spans="3:16" s="360" customFormat="1" ht="15" customHeight="1" x14ac:dyDescent="0.2">
      <c r="C2371" s="4750" t="s">
        <v>630</v>
      </c>
      <c r="D2371" s="3965"/>
      <c r="E2371" s="3965"/>
      <c r="F2371" s="3965"/>
      <c r="G2371" s="3965"/>
      <c r="H2371" s="3965"/>
      <c r="I2371" s="3965"/>
      <c r="J2371" s="3965"/>
      <c r="K2371" s="3965"/>
      <c r="L2371" s="3965"/>
      <c r="M2371" s="3965"/>
      <c r="N2371" s="971"/>
      <c r="O2371" s="506"/>
      <c r="P2371" s="506"/>
    </row>
    <row r="2372" spans="3:16" s="360" customFormat="1" ht="15" customHeight="1" x14ac:dyDescent="0.2">
      <c r="C2372" s="4750" t="s">
        <v>631</v>
      </c>
      <c r="D2372" s="3965"/>
      <c r="E2372" s="3965"/>
      <c r="F2372" s="3965"/>
      <c r="G2372" s="3965"/>
      <c r="H2372" s="3965"/>
      <c r="I2372" s="3965"/>
      <c r="J2372" s="3965"/>
      <c r="K2372" s="3965"/>
      <c r="L2372" s="3965"/>
      <c r="M2372" s="3965"/>
      <c r="N2372" s="971"/>
      <c r="O2372" s="506"/>
      <c r="P2372" s="506"/>
    </row>
    <row r="2373" spans="3:16" s="360" customFormat="1" ht="15" customHeight="1" x14ac:dyDescent="0.2">
      <c r="C2373" s="4751" t="s">
        <v>632</v>
      </c>
      <c r="D2373" s="4752"/>
      <c r="E2373" s="4752"/>
      <c r="F2373" s="4752"/>
      <c r="G2373" s="4752"/>
      <c r="H2373" s="4752"/>
      <c r="I2373" s="4752"/>
      <c r="J2373" s="4752"/>
      <c r="K2373" s="4752"/>
      <c r="L2373" s="4752"/>
      <c r="M2373" s="4752"/>
      <c r="N2373" s="971"/>
      <c r="O2373" s="506"/>
      <c r="P2373" s="506"/>
    </row>
    <row r="2374" spans="3:16" s="360" customFormat="1" ht="15" customHeight="1" thickBot="1" x14ac:dyDescent="0.25">
      <c r="C2374" s="4762" t="s">
        <v>617</v>
      </c>
      <c r="D2374" s="4763"/>
      <c r="E2374" s="4763"/>
      <c r="F2374" s="4763"/>
      <c r="G2374" s="4763"/>
      <c r="H2374" s="4763"/>
      <c r="I2374" s="4763"/>
      <c r="J2374" s="4763"/>
      <c r="K2374" s="4763"/>
      <c r="L2374" s="4763"/>
      <c r="M2374" s="4763"/>
      <c r="N2374" s="967"/>
      <c r="O2374" s="506"/>
      <c r="P2374" s="506"/>
    </row>
    <row r="2375" spans="3:16" s="360" customFormat="1" ht="15" customHeight="1" x14ac:dyDescent="0.3">
      <c r="C2375" s="4718" t="str">
        <f>+C2361</f>
        <v>.</v>
      </c>
      <c r="D2375" s="4718"/>
      <c r="E2375" s="4718"/>
      <c r="F2375" s="534"/>
      <c r="G2375" s="534"/>
      <c r="H2375" s="534"/>
      <c r="I2375" s="506"/>
      <c r="J2375" s="506"/>
      <c r="K2375" s="506"/>
      <c r="L2375" s="506"/>
      <c r="M2375" s="506"/>
      <c r="N2375" s="506"/>
      <c r="O2375" s="506"/>
      <c r="P2375" s="506"/>
    </row>
    <row r="2376" spans="3:16" s="360" customFormat="1" ht="15" customHeight="1" thickBot="1" x14ac:dyDescent="0.35">
      <c r="C2376" s="534"/>
      <c r="D2376" s="534"/>
      <c r="E2376" s="534"/>
      <c r="F2376" s="534"/>
      <c r="G2376" s="534"/>
      <c r="H2376" s="534"/>
      <c r="I2376" s="506"/>
      <c r="J2376" s="506"/>
      <c r="K2376" s="506"/>
      <c r="L2376" s="506"/>
      <c r="M2376" s="506"/>
      <c r="N2376" s="506"/>
      <c r="O2376" s="506"/>
      <c r="P2376" s="506"/>
    </row>
    <row r="2377" spans="3:16" s="360" customFormat="1" ht="15" customHeight="1" x14ac:dyDescent="0.2">
      <c r="C2377" s="4758" t="s">
        <v>425</v>
      </c>
      <c r="D2377" s="4759"/>
      <c r="E2377" s="4759"/>
      <c r="F2377" s="4759"/>
      <c r="G2377" s="4759"/>
      <c r="H2377" s="4759"/>
      <c r="I2377" s="4759"/>
      <c r="J2377" s="4759"/>
      <c r="K2377" s="4759"/>
      <c r="L2377" s="4759"/>
      <c r="M2377" s="4759"/>
      <c r="N2377" s="4759"/>
      <c r="O2377" s="4994"/>
      <c r="P2377" s="506"/>
    </row>
    <row r="2378" spans="3:16" s="360" customFormat="1" ht="15" customHeight="1" x14ac:dyDescent="0.2">
      <c r="C2378" s="1325"/>
      <c r="D2378" s="757"/>
      <c r="E2378" s="757"/>
      <c r="F2378" s="757"/>
      <c r="G2378" s="757"/>
      <c r="H2378" s="757"/>
      <c r="I2378" s="757"/>
      <c r="J2378" s="757"/>
      <c r="K2378" s="757"/>
      <c r="L2378" s="757"/>
      <c r="M2378" s="757"/>
      <c r="N2378" s="757"/>
      <c r="O2378" s="1326"/>
      <c r="P2378" s="506"/>
    </row>
    <row r="2379" spans="3:16" s="360" customFormat="1" ht="15" customHeight="1" x14ac:dyDescent="0.2">
      <c r="C2379" s="4995" t="s">
        <v>344</v>
      </c>
      <c r="D2379" s="4996"/>
      <c r="E2379" s="4997" t="s">
        <v>2776</v>
      </c>
      <c r="F2379" s="4997"/>
      <c r="G2379" s="4997"/>
      <c r="H2379" s="4997"/>
      <c r="I2379" s="4997"/>
      <c r="J2379" s="4997"/>
      <c r="K2379" s="4997"/>
      <c r="L2379" s="4997"/>
      <c r="M2379" s="4997"/>
      <c r="N2379" s="4997"/>
      <c r="O2379" s="1327"/>
      <c r="P2379" s="506"/>
    </row>
    <row r="2380" spans="3:16" s="360" customFormat="1" ht="15" customHeight="1" x14ac:dyDescent="0.2">
      <c r="C2380" s="4998" t="s">
        <v>2779</v>
      </c>
      <c r="D2380" s="4811" t="s">
        <v>426</v>
      </c>
      <c r="E2380" s="4811" t="s">
        <v>2777</v>
      </c>
      <c r="F2380" s="4811"/>
      <c r="G2380" s="4811"/>
      <c r="H2380" s="4811" t="s">
        <v>2778</v>
      </c>
      <c r="I2380" s="4811"/>
      <c r="J2380" s="4811"/>
      <c r="K2380" s="946"/>
      <c r="L2380" s="946"/>
      <c r="M2380" s="946"/>
      <c r="N2380" s="1328"/>
      <c r="O2380" s="1329"/>
      <c r="P2380" s="506"/>
    </row>
    <row r="2381" spans="3:16" s="360" customFormat="1" ht="15" customHeight="1" x14ac:dyDescent="0.2">
      <c r="C2381" s="4998"/>
      <c r="D2381" s="4811"/>
      <c r="E2381" s="946" t="s">
        <v>2781</v>
      </c>
      <c r="F2381" s="946" t="s">
        <v>563</v>
      </c>
      <c r="G2381" s="946" t="s">
        <v>1424</v>
      </c>
      <c r="H2381" s="946" t="s">
        <v>2784</v>
      </c>
      <c r="I2381" s="946" t="s">
        <v>2007</v>
      </c>
      <c r="J2381" s="946" t="s">
        <v>2332</v>
      </c>
      <c r="K2381" s="946" t="s">
        <v>2004</v>
      </c>
      <c r="L2381" s="1328" t="s">
        <v>2333</v>
      </c>
      <c r="M2381" s="1328" t="s">
        <v>2334</v>
      </c>
      <c r="N2381" s="1328" t="s">
        <v>2571</v>
      </c>
      <c r="O2381" s="1329" t="s">
        <v>947</v>
      </c>
      <c r="P2381" s="506"/>
    </row>
    <row r="2382" spans="3:16" s="360" customFormat="1" ht="15" customHeight="1" x14ac:dyDescent="0.2">
      <c r="C2382" s="835" t="s">
        <v>427</v>
      </c>
      <c r="D2382" s="836">
        <v>5.99</v>
      </c>
      <c r="E2382" s="836" t="s">
        <v>1545</v>
      </c>
      <c r="F2382" s="836" t="s">
        <v>1545</v>
      </c>
      <c r="G2382" s="836" t="s">
        <v>1545</v>
      </c>
      <c r="H2382" s="836">
        <v>5.99</v>
      </c>
      <c r="I2382" s="19">
        <v>15</v>
      </c>
      <c r="J2382" s="839">
        <v>0.5</v>
      </c>
      <c r="K2382" s="839" t="s">
        <v>1545</v>
      </c>
      <c r="L2382" s="98" t="s">
        <v>1545</v>
      </c>
      <c r="M2382" s="98" t="s">
        <v>1545</v>
      </c>
      <c r="N2382" s="839" t="s">
        <v>1545</v>
      </c>
      <c r="O2382" s="1330" t="s">
        <v>167</v>
      </c>
      <c r="P2382" s="506"/>
    </row>
    <row r="2383" spans="3:16" s="360" customFormat="1" ht="15" customHeight="1" x14ac:dyDescent="0.2">
      <c r="C2383" s="835" t="s">
        <v>428</v>
      </c>
      <c r="D2383" s="836">
        <v>9.99</v>
      </c>
      <c r="E2383" s="836" t="s">
        <v>1545</v>
      </c>
      <c r="F2383" s="836" t="s">
        <v>1545</v>
      </c>
      <c r="G2383" s="836" t="s">
        <v>1545</v>
      </c>
      <c r="H2383" s="836">
        <v>9.99</v>
      </c>
      <c r="I2383" s="19">
        <v>30</v>
      </c>
      <c r="J2383" s="839">
        <v>0.5</v>
      </c>
      <c r="K2383" s="839" t="s">
        <v>1545</v>
      </c>
      <c r="L2383" s="98" t="s">
        <v>1545</v>
      </c>
      <c r="M2383" s="98" t="s">
        <v>1545</v>
      </c>
      <c r="N2383" s="839" t="s">
        <v>1545</v>
      </c>
      <c r="O2383" s="1330" t="s">
        <v>167</v>
      </c>
      <c r="P2383" s="506"/>
    </row>
    <row r="2384" spans="3:16" s="360" customFormat="1" ht="15" customHeight="1" x14ac:dyDescent="0.2">
      <c r="C2384" s="835" t="s">
        <v>429</v>
      </c>
      <c r="D2384" s="836">
        <v>14.99</v>
      </c>
      <c r="E2384" s="836" t="s">
        <v>1545</v>
      </c>
      <c r="F2384" s="836" t="s">
        <v>1545</v>
      </c>
      <c r="G2384" s="836" t="s">
        <v>1545</v>
      </c>
      <c r="H2384" s="836">
        <v>14.99</v>
      </c>
      <c r="I2384" s="19">
        <v>60</v>
      </c>
      <c r="J2384" s="839">
        <v>0.5</v>
      </c>
      <c r="K2384" s="839" t="s">
        <v>1545</v>
      </c>
      <c r="L2384" s="98" t="s">
        <v>1545</v>
      </c>
      <c r="M2384" s="98" t="s">
        <v>1545</v>
      </c>
      <c r="N2384" s="839" t="s">
        <v>1545</v>
      </c>
      <c r="O2384" s="1330" t="s">
        <v>167</v>
      </c>
      <c r="P2384" s="506"/>
    </row>
    <row r="2385" spans="3:16" s="360" customFormat="1" ht="15" customHeight="1" x14ac:dyDescent="0.2">
      <c r="C2385" s="835" t="s">
        <v>430</v>
      </c>
      <c r="D2385" s="836">
        <v>19.989999999999998</v>
      </c>
      <c r="E2385" s="836" t="s">
        <v>1545</v>
      </c>
      <c r="F2385" s="836" t="s">
        <v>1545</v>
      </c>
      <c r="G2385" s="836" t="s">
        <v>1545</v>
      </c>
      <c r="H2385" s="836">
        <v>19.989999999999998</v>
      </c>
      <c r="I2385" s="19">
        <v>500</v>
      </c>
      <c r="J2385" s="839">
        <v>0.5</v>
      </c>
      <c r="K2385" s="839" t="s">
        <v>1545</v>
      </c>
      <c r="L2385" s="98" t="s">
        <v>1545</v>
      </c>
      <c r="M2385" s="98" t="s">
        <v>1545</v>
      </c>
      <c r="N2385" s="839" t="s">
        <v>1545</v>
      </c>
      <c r="O2385" s="1330" t="s">
        <v>167</v>
      </c>
      <c r="P2385" s="506"/>
    </row>
    <row r="2386" spans="3:16" s="360" customFormat="1" ht="15" customHeight="1" x14ac:dyDescent="0.2">
      <c r="C2386" s="835" t="s">
        <v>1485</v>
      </c>
      <c r="D2386" s="836"/>
      <c r="E2386" s="836"/>
      <c r="F2386" s="836"/>
      <c r="G2386" s="836"/>
      <c r="H2386" s="836"/>
      <c r="I2386" s="19"/>
      <c r="J2386" s="839"/>
      <c r="K2386" s="839"/>
      <c r="L2386" s="98"/>
      <c r="M2386" s="98"/>
      <c r="N2386" s="839"/>
      <c r="O2386" s="1330"/>
      <c r="P2386" s="506"/>
    </row>
    <row r="2387" spans="3:16" s="360" customFormat="1" ht="15" customHeight="1" x14ac:dyDescent="0.2">
      <c r="C2387" s="1325" t="s">
        <v>2789</v>
      </c>
      <c r="D2387" s="757"/>
      <c r="E2387" s="973"/>
      <c r="F2387" s="973"/>
      <c r="G2387" s="973"/>
      <c r="H2387" s="973"/>
      <c r="I2387" s="973"/>
      <c r="J2387" s="973"/>
      <c r="K2387" s="973"/>
      <c r="L2387" s="973"/>
      <c r="M2387" s="973"/>
      <c r="N2387" s="973"/>
      <c r="O2387" s="1331"/>
      <c r="P2387" s="506"/>
    </row>
    <row r="2388" spans="3:16" s="360" customFormat="1" ht="15" customHeight="1" x14ac:dyDescent="0.2">
      <c r="C2388" s="4999" t="s">
        <v>431</v>
      </c>
      <c r="D2388" s="5000"/>
      <c r="E2388" s="5000"/>
      <c r="F2388" s="5000"/>
      <c r="G2388" s="5000"/>
      <c r="H2388" s="5000"/>
      <c r="I2388" s="5000"/>
      <c r="J2388" s="5000"/>
      <c r="K2388" s="5000"/>
      <c r="L2388" s="5000"/>
      <c r="M2388" s="5000"/>
      <c r="N2388" s="5000"/>
      <c r="O2388" s="1332"/>
      <c r="P2388" s="506"/>
    </row>
    <row r="2389" spans="3:16" s="360" customFormat="1" ht="15" customHeight="1" x14ac:dyDescent="0.2">
      <c r="C2389" s="4873" t="s">
        <v>2338</v>
      </c>
      <c r="D2389" s="4874"/>
      <c r="E2389" s="4874"/>
      <c r="F2389" s="4874"/>
      <c r="G2389" s="4874"/>
      <c r="H2389" s="972"/>
      <c r="I2389" s="972"/>
      <c r="J2389" s="972"/>
      <c r="K2389" s="972"/>
      <c r="L2389" s="972"/>
      <c r="M2389" s="972"/>
      <c r="N2389" s="972"/>
      <c r="O2389" s="1332"/>
      <c r="P2389" s="506"/>
    </row>
    <row r="2390" spans="3:16" s="360" customFormat="1" ht="15" customHeight="1" x14ac:dyDescent="0.2">
      <c r="C2390" s="4873" t="s">
        <v>2575</v>
      </c>
      <c r="D2390" s="4874"/>
      <c r="E2390" s="4874"/>
      <c r="F2390" s="4874"/>
      <c r="G2390" s="4874"/>
      <c r="H2390" s="4874"/>
      <c r="I2390" s="4874"/>
      <c r="J2390" s="4874"/>
      <c r="K2390" s="4874"/>
      <c r="L2390" s="4874"/>
      <c r="M2390" s="4874"/>
      <c r="N2390" s="4874"/>
      <c r="O2390" s="1333"/>
      <c r="P2390" s="506"/>
    </row>
    <row r="2391" spans="3:16" s="360" customFormat="1" ht="15" customHeight="1" thickBot="1" x14ac:dyDescent="0.25">
      <c r="C2391" s="1334" t="s">
        <v>432</v>
      </c>
      <c r="D2391" s="714"/>
      <c r="E2391" s="714"/>
      <c r="F2391" s="714"/>
      <c r="G2391" s="714"/>
      <c r="H2391" s="714"/>
      <c r="I2391" s="714"/>
      <c r="J2391" s="714"/>
      <c r="K2391" s="714"/>
      <c r="L2391" s="714"/>
      <c r="M2391" s="714"/>
      <c r="N2391" s="714"/>
      <c r="O2391" s="1335"/>
      <c r="P2391" s="506"/>
    </row>
    <row r="2392" spans="3:16" s="360" customFormat="1" ht="15" customHeight="1" x14ac:dyDescent="0.3">
      <c r="C2392" s="249" t="str">
        <f>+C2375</f>
        <v>.</v>
      </c>
      <c r="D2392" s="534"/>
      <c r="E2392" s="534"/>
      <c r="F2392" s="534"/>
      <c r="G2392" s="534"/>
      <c r="H2392" s="534"/>
      <c r="I2392" s="506"/>
      <c r="J2392" s="506"/>
      <c r="K2392" s="506"/>
      <c r="L2392" s="506"/>
      <c r="M2392" s="506"/>
      <c r="N2392" s="506"/>
      <c r="O2392" s="506"/>
      <c r="P2392" s="506"/>
    </row>
    <row r="2393" spans="3:16" s="360" customFormat="1" ht="15" customHeight="1" thickBot="1" x14ac:dyDescent="0.35">
      <c r="C2393" s="534"/>
      <c r="D2393" s="534"/>
      <c r="E2393" s="534"/>
      <c r="F2393" s="534"/>
      <c r="G2393" s="534"/>
      <c r="H2393" s="534"/>
      <c r="I2393" s="506"/>
      <c r="J2393" s="506"/>
      <c r="K2393" s="506"/>
      <c r="L2393" s="506"/>
      <c r="M2393" s="506"/>
      <c r="N2393" s="506"/>
      <c r="O2393" s="506"/>
      <c r="P2393" s="506"/>
    </row>
    <row r="2394" spans="3:16" s="360" customFormat="1" ht="15" customHeight="1" thickTop="1" x14ac:dyDescent="0.3">
      <c r="C2394" s="4768" t="s">
        <v>2576</v>
      </c>
      <c r="D2394" s="4720"/>
      <c r="E2394" s="4720"/>
      <c r="F2394" s="4720"/>
      <c r="G2394" s="4721"/>
      <c r="H2394" s="534"/>
      <c r="I2394" s="506"/>
      <c r="J2394" s="506"/>
      <c r="K2394" s="506"/>
      <c r="L2394" s="506"/>
      <c r="M2394" s="506"/>
      <c r="N2394" s="506"/>
      <c r="O2394" s="506"/>
      <c r="P2394" s="506"/>
    </row>
    <row r="2395" spans="3:16" s="360" customFormat="1" ht="15" customHeight="1" x14ac:dyDescent="0.3">
      <c r="C2395" s="980" t="s">
        <v>1283</v>
      </c>
      <c r="D2395" s="712"/>
      <c r="E2395" s="712"/>
      <c r="F2395" s="712"/>
      <c r="G2395" s="832"/>
      <c r="H2395" s="534"/>
      <c r="I2395" s="506"/>
      <c r="J2395" s="506"/>
      <c r="K2395" s="506"/>
      <c r="L2395" s="506"/>
      <c r="M2395" s="506"/>
      <c r="N2395" s="506"/>
      <c r="O2395" s="506"/>
      <c r="P2395" s="506"/>
    </row>
    <row r="2396" spans="3:16" s="360" customFormat="1" ht="21.75" customHeight="1" x14ac:dyDescent="0.3">
      <c r="C2396" s="4988" t="s">
        <v>2577</v>
      </c>
      <c r="D2396" s="4989"/>
      <c r="E2396" s="4989"/>
      <c r="F2396" s="4989"/>
      <c r="G2396" s="4990"/>
      <c r="H2396" s="534"/>
      <c r="I2396" s="506"/>
      <c r="J2396" s="506"/>
      <c r="K2396" s="506"/>
      <c r="L2396" s="506"/>
      <c r="M2396" s="506"/>
      <c r="N2396" s="506"/>
      <c r="O2396" s="506"/>
      <c r="P2396" s="506"/>
    </row>
    <row r="2397" spans="3:16" s="360" customFormat="1" ht="15" customHeight="1" x14ac:dyDescent="0.3">
      <c r="C2397" s="1318" t="s">
        <v>2578</v>
      </c>
      <c r="D2397" s="1319"/>
      <c r="E2397" s="1319"/>
      <c r="F2397" s="1319"/>
      <c r="G2397" s="1320"/>
      <c r="H2397" s="534"/>
      <c r="I2397" s="506"/>
      <c r="J2397" s="506"/>
      <c r="K2397" s="506"/>
      <c r="L2397" s="506"/>
      <c r="M2397" s="506"/>
      <c r="N2397" s="506"/>
      <c r="O2397" s="506"/>
      <c r="P2397" s="506"/>
    </row>
    <row r="2398" spans="3:16" s="360" customFormat="1" ht="29.25" customHeight="1" x14ac:dyDescent="0.3">
      <c r="C2398" s="4988" t="s">
        <v>2579</v>
      </c>
      <c r="D2398" s="4989"/>
      <c r="E2398" s="4989"/>
      <c r="F2398" s="4989"/>
      <c r="G2398" s="4990"/>
      <c r="H2398" s="534"/>
      <c r="I2398" s="506"/>
      <c r="J2398" s="506"/>
      <c r="K2398" s="506"/>
      <c r="L2398" s="506"/>
      <c r="M2398" s="506"/>
      <c r="N2398" s="506"/>
      <c r="O2398" s="506"/>
      <c r="P2398" s="506"/>
    </row>
    <row r="2399" spans="3:16" s="360" customFormat="1" ht="15" customHeight="1" x14ac:dyDescent="0.3">
      <c r="C2399" s="1315" t="s">
        <v>2580</v>
      </c>
      <c r="D2399" s="1316"/>
      <c r="E2399" s="1316"/>
      <c r="F2399" s="1316"/>
      <c r="G2399" s="1317"/>
      <c r="H2399" s="534"/>
      <c r="I2399" s="506"/>
      <c r="J2399" s="506"/>
      <c r="K2399" s="506"/>
      <c r="L2399" s="506"/>
      <c r="M2399" s="506"/>
      <c r="N2399" s="506"/>
      <c r="O2399" s="506"/>
      <c r="P2399" s="506"/>
    </row>
    <row r="2400" spans="3:16" s="360" customFormat="1" ht="15" customHeight="1" x14ac:dyDescent="0.3">
      <c r="C2400" s="1315" t="s">
        <v>2581</v>
      </c>
      <c r="D2400" s="1316"/>
      <c r="E2400" s="1316"/>
      <c r="F2400" s="1316"/>
      <c r="G2400" s="1317"/>
      <c r="H2400" s="534"/>
      <c r="I2400" s="506"/>
      <c r="J2400" s="506"/>
      <c r="K2400" s="506"/>
      <c r="L2400" s="506"/>
      <c r="M2400" s="506"/>
      <c r="N2400" s="506"/>
      <c r="O2400" s="506"/>
      <c r="P2400" s="506"/>
    </row>
    <row r="2401" spans="3:16" s="360" customFormat="1" ht="15" customHeight="1" x14ac:dyDescent="0.3">
      <c r="C2401" s="1315" t="s">
        <v>2582</v>
      </c>
      <c r="D2401" s="1316"/>
      <c r="E2401" s="1316"/>
      <c r="F2401" s="1316"/>
      <c r="G2401" s="1317"/>
      <c r="H2401" s="534"/>
      <c r="I2401" s="506"/>
      <c r="J2401" s="506"/>
      <c r="K2401" s="506"/>
      <c r="L2401" s="506"/>
      <c r="M2401" s="506"/>
      <c r="N2401" s="506"/>
      <c r="O2401" s="506"/>
      <c r="P2401" s="506"/>
    </row>
    <row r="2402" spans="3:16" s="360" customFormat="1" ht="15" customHeight="1" x14ac:dyDescent="0.3">
      <c r="C2402" s="1315" t="s">
        <v>2583</v>
      </c>
      <c r="D2402" s="1316"/>
      <c r="E2402" s="1316"/>
      <c r="F2402" s="1316"/>
      <c r="G2402" s="1317"/>
      <c r="H2402" s="534"/>
      <c r="I2402" s="506"/>
      <c r="J2402" s="506"/>
      <c r="K2402" s="506"/>
      <c r="L2402" s="506"/>
      <c r="M2402" s="506"/>
      <c r="N2402" s="506"/>
      <c r="O2402" s="506"/>
      <c r="P2402" s="506"/>
    </row>
    <row r="2403" spans="3:16" s="360" customFormat="1" ht="15" customHeight="1" x14ac:dyDescent="0.3">
      <c r="C2403" s="1321" t="s">
        <v>2584</v>
      </c>
      <c r="D2403" s="1319"/>
      <c r="E2403" s="1319"/>
      <c r="F2403" s="1319"/>
      <c r="G2403" s="1320"/>
      <c r="H2403" s="534"/>
      <c r="I2403" s="506"/>
      <c r="J2403" s="506"/>
      <c r="K2403" s="506"/>
      <c r="L2403" s="506"/>
      <c r="M2403" s="506"/>
      <c r="N2403" s="506"/>
      <c r="O2403" s="506"/>
      <c r="P2403" s="506"/>
    </row>
    <row r="2404" spans="3:16" s="360" customFormat="1" ht="15" customHeight="1" x14ac:dyDescent="0.3">
      <c r="C2404" s="1318" t="s">
        <v>2585</v>
      </c>
      <c r="D2404" s="1319"/>
      <c r="E2404" s="1319"/>
      <c r="F2404" s="1319"/>
      <c r="G2404" s="1320"/>
      <c r="H2404" s="534"/>
      <c r="I2404" s="506"/>
      <c r="J2404" s="506"/>
      <c r="K2404" s="506"/>
      <c r="L2404" s="506"/>
      <c r="M2404" s="506"/>
      <c r="N2404" s="506"/>
      <c r="O2404" s="506"/>
      <c r="P2404" s="506"/>
    </row>
    <row r="2405" spans="3:16" s="360" customFormat="1" ht="23.25" customHeight="1" x14ac:dyDescent="0.3">
      <c r="C2405" s="4991" t="s">
        <v>2586</v>
      </c>
      <c r="D2405" s="4992"/>
      <c r="E2405" s="4992"/>
      <c r="F2405" s="4992"/>
      <c r="G2405" s="4993"/>
      <c r="H2405" s="534"/>
      <c r="I2405" s="506"/>
      <c r="J2405" s="506"/>
      <c r="K2405" s="506"/>
      <c r="L2405" s="506"/>
      <c r="M2405" s="506"/>
      <c r="N2405" s="506"/>
      <c r="O2405" s="506"/>
      <c r="P2405" s="506"/>
    </row>
    <row r="2406" spans="3:16" s="360" customFormat="1" ht="15" customHeight="1" x14ac:dyDescent="0.3">
      <c r="C2406" s="1318" t="s">
        <v>2587</v>
      </c>
      <c r="D2406" s="1319"/>
      <c r="E2406" s="1319"/>
      <c r="F2406" s="1319"/>
      <c r="G2406" s="1320"/>
      <c r="H2406" s="534"/>
      <c r="I2406" s="506"/>
      <c r="J2406" s="506"/>
      <c r="K2406" s="506"/>
      <c r="L2406" s="506"/>
      <c r="M2406" s="506"/>
      <c r="N2406" s="506"/>
      <c r="O2406" s="506"/>
      <c r="P2406" s="506"/>
    </row>
    <row r="2407" spans="3:16" s="360" customFormat="1" ht="15" customHeight="1" x14ac:dyDescent="0.3">
      <c r="C2407" s="1321" t="s">
        <v>2588</v>
      </c>
      <c r="D2407" s="1319"/>
      <c r="E2407" s="1319"/>
      <c r="F2407" s="1319"/>
      <c r="G2407" s="1320"/>
      <c r="H2407" s="534"/>
      <c r="I2407" s="506"/>
      <c r="J2407" s="506"/>
      <c r="K2407" s="506"/>
      <c r="L2407" s="506"/>
      <c r="M2407" s="506"/>
      <c r="N2407" s="506"/>
      <c r="O2407" s="506"/>
      <c r="P2407" s="506"/>
    </row>
    <row r="2408" spans="3:16" s="360" customFormat="1" ht="15" customHeight="1" x14ac:dyDescent="0.3">
      <c r="C2408" s="1321" t="s">
        <v>2589</v>
      </c>
      <c r="D2408" s="1319"/>
      <c r="E2408" s="1319"/>
      <c r="F2408" s="1319"/>
      <c r="G2408" s="1320"/>
      <c r="H2408" s="534"/>
      <c r="I2408" s="506"/>
      <c r="J2408" s="506"/>
      <c r="K2408" s="506"/>
      <c r="L2408" s="506"/>
      <c r="M2408" s="506"/>
      <c r="N2408" s="506"/>
      <c r="O2408" s="506"/>
      <c r="P2408" s="506"/>
    </row>
    <row r="2409" spans="3:16" s="360" customFormat="1" ht="15" customHeight="1" x14ac:dyDescent="0.3">
      <c r="C2409" s="1321" t="s">
        <v>2590</v>
      </c>
      <c r="D2409" s="1319"/>
      <c r="E2409" s="1319"/>
      <c r="F2409" s="1319"/>
      <c r="G2409" s="1320"/>
      <c r="H2409" s="534"/>
      <c r="I2409" s="506"/>
      <c r="J2409" s="506"/>
      <c r="K2409" s="506"/>
      <c r="L2409" s="506"/>
      <c r="M2409" s="506"/>
      <c r="N2409" s="506"/>
      <c r="O2409" s="506"/>
      <c r="P2409" s="506"/>
    </row>
    <row r="2410" spans="3:16" s="360" customFormat="1" ht="15" customHeight="1" x14ac:dyDescent="0.3">
      <c r="C2410" s="1321" t="s">
        <v>2591</v>
      </c>
      <c r="D2410" s="1319"/>
      <c r="E2410" s="1319"/>
      <c r="F2410" s="1319"/>
      <c r="G2410" s="1320"/>
      <c r="H2410" s="534"/>
      <c r="I2410" s="506"/>
      <c r="J2410" s="506"/>
      <c r="K2410" s="506"/>
      <c r="L2410" s="506"/>
      <c r="M2410" s="506"/>
      <c r="N2410" s="506"/>
      <c r="O2410" s="506"/>
      <c r="P2410" s="506"/>
    </row>
    <row r="2411" spans="3:16" s="360" customFormat="1" ht="15" customHeight="1" x14ac:dyDescent="0.3">
      <c r="C2411" s="1321" t="s">
        <v>2592</v>
      </c>
      <c r="D2411" s="1319"/>
      <c r="E2411" s="1319"/>
      <c r="F2411" s="1319"/>
      <c r="G2411" s="1320"/>
      <c r="H2411" s="534"/>
      <c r="I2411" s="506"/>
      <c r="J2411" s="506"/>
      <c r="K2411" s="506"/>
      <c r="L2411" s="506"/>
      <c r="M2411" s="506"/>
      <c r="N2411" s="506"/>
      <c r="O2411" s="506"/>
      <c r="P2411" s="506"/>
    </row>
    <row r="2412" spans="3:16" s="360" customFormat="1" ht="15" customHeight="1" x14ac:dyDescent="0.3">
      <c r="C2412" s="1321" t="s">
        <v>2593</v>
      </c>
      <c r="D2412" s="1319"/>
      <c r="E2412" s="1319"/>
      <c r="F2412" s="1319"/>
      <c r="G2412" s="1320"/>
      <c r="H2412" s="534"/>
      <c r="I2412" s="506"/>
      <c r="J2412" s="506"/>
      <c r="K2412" s="506"/>
      <c r="L2412" s="506"/>
      <c r="M2412" s="506"/>
      <c r="N2412" s="506"/>
      <c r="O2412" s="506"/>
      <c r="P2412" s="506"/>
    </row>
    <row r="2413" spans="3:16" s="360" customFormat="1" ht="15" customHeight="1" x14ac:dyDescent="0.3">
      <c r="C2413" s="1321" t="s">
        <v>2594</v>
      </c>
      <c r="D2413" s="1319"/>
      <c r="E2413" s="1319"/>
      <c r="F2413" s="1319"/>
      <c r="G2413" s="1320"/>
      <c r="H2413" s="534"/>
      <c r="I2413" s="506"/>
      <c r="J2413" s="506"/>
      <c r="K2413" s="506"/>
      <c r="L2413" s="506"/>
      <c r="M2413" s="506"/>
      <c r="N2413" s="506"/>
      <c r="O2413" s="506"/>
      <c r="P2413" s="506"/>
    </row>
    <row r="2414" spans="3:16" s="360" customFormat="1" ht="15" customHeight="1" x14ac:dyDescent="0.3">
      <c r="C2414" s="1318" t="s">
        <v>2595</v>
      </c>
      <c r="D2414" s="1319"/>
      <c r="E2414" s="1319"/>
      <c r="F2414" s="1319"/>
      <c r="G2414" s="1320"/>
      <c r="H2414" s="534"/>
      <c r="I2414" s="506"/>
      <c r="J2414" s="506"/>
      <c r="K2414" s="506"/>
      <c r="L2414" s="506"/>
      <c r="M2414" s="506"/>
      <c r="N2414" s="506"/>
      <c r="O2414" s="506"/>
      <c r="P2414" s="506"/>
    </row>
    <row r="2415" spans="3:16" s="360" customFormat="1" ht="15" customHeight="1" x14ac:dyDescent="0.3">
      <c r="C2415" s="4781" t="s">
        <v>2596</v>
      </c>
      <c r="D2415" s="3862"/>
      <c r="E2415" s="3862"/>
      <c r="F2415" s="1319"/>
      <c r="G2415" s="1320"/>
      <c r="H2415" s="534"/>
      <c r="I2415" s="506"/>
      <c r="J2415" s="506"/>
      <c r="K2415" s="506"/>
      <c r="L2415" s="506"/>
      <c r="M2415" s="506"/>
      <c r="N2415" s="506"/>
      <c r="O2415" s="506"/>
      <c r="P2415" s="506"/>
    </row>
    <row r="2416" spans="3:16" s="360" customFormat="1" ht="15" customHeight="1" x14ac:dyDescent="0.3">
      <c r="C2416" s="1304" t="s">
        <v>2597</v>
      </c>
      <c r="D2416" s="1319"/>
      <c r="E2416" s="1319"/>
      <c r="F2416" s="1319"/>
      <c r="G2416" s="1320"/>
      <c r="H2416" s="534"/>
      <c r="I2416" s="506"/>
      <c r="J2416" s="506"/>
      <c r="K2416" s="506"/>
      <c r="L2416" s="506"/>
      <c r="M2416" s="506"/>
      <c r="N2416" s="506"/>
      <c r="O2416" s="506"/>
      <c r="P2416" s="506"/>
    </row>
    <row r="2417" spans="3:16" s="360" customFormat="1" ht="27" customHeight="1" x14ac:dyDescent="0.3">
      <c r="C2417" s="4781" t="s">
        <v>2598</v>
      </c>
      <c r="D2417" s="3862"/>
      <c r="E2417" s="3862"/>
      <c r="F2417" s="3862"/>
      <c r="G2417" s="4767"/>
      <c r="H2417" s="534"/>
      <c r="I2417" s="506"/>
      <c r="J2417" s="506"/>
      <c r="K2417" s="506"/>
      <c r="L2417" s="506"/>
      <c r="M2417" s="506"/>
      <c r="N2417" s="506"/>
      <c r="O2417" s="506"/>
      <c r="P2417" s="506"/>
    </row>
    <row r="2418" spans="3:16" s="360" customFormat="1" ht="15" customHeight="1" x14ac:dyDescent="0.3">
      <c r="C2418" s="1323" t="s">
        <v>2599</v>
      </c>
      <c r="D2418" s="1319"/>
      <c r="E2418" s="1319"/>
      <c r="F2418" s="1319"/>
      <c r="G2418" s="1320"/>
      <c r="H2418" s="534"/>
      <c r="I2418" s="506"/>
      <c r="J2418" s="506"/>
      <c r="K2418" s="506"/>
      <c r="L2418" s="506"/>
      <c r="M2418" s="506"/>
      <c r="N2418" s="506"/>
      <c r="O2418" s="506"/>
      <c r="P2418" s="506"/>
    </row>
    <row r="2419" spans="3:16" s="360" customFormat="1" ht="15" customHeight="1" x14ac:dyDescent="0.3">
      <c r="C2419" s="4781" t="s">
        <v>2600</v>
      </c>
      <c r="D2419" s="3862"/>
      <c r="E2419" s="3862"/>
      <c r="F2419" s="3862"/>
      <c r="G2419" s="4767"/>
      <c r="H2419" s="534"/>
      <c r="I2419" s="506"/>
      <c r="J2419" s="506"/>
      <c r="K2419" s="506"/>
      <c r="L2419" s="506"/>
      <c r="M2419" s="506"/>
      <c r="N2419" s="506"/>
      <c r="O2419" s="506"/>
      <c r="P2419" s="506"/>
    </row>
    <row r="2420" spans="3:16" s="360" customFormat="1" ht="15" customHeight="1" x14ac:dyDescent="0.3">
      <c r="C2420" s="4875" t="s">
        <v>2601</v>
      </c>
      <c r="D2420" s="4876"/>
      <c r="E2420" s="4876"/>
      <c r="F2420" s="4876"/>
      <c r="G2420" s="4877"/>
      <c r="H2420" s="534"/>
      <c r="I2420" s="506"/>
      <c r="J2420" s="506"/>
      <c r="K2420" s="506"/>
      <c r="L2420" s="506"/>
      <c r="M2420" s="506"/>
      <c r="N2420" s="506"/>
      <c r="O2420" s="506"/>
      <c r="P2420" s="506"/>
    </row>
    <row r="2421" spans="3:16" s="360" customFormat="1" ht="15" customHeight="1" x14ac:dyDescent="0.3">
      <c r="C2421" s="4781" t="s">
        <v>1547</v>
      </c>
      <c r="D2421" s="3862"/>
      <c r="E2421" s="3862"/>
      <c r="F2421" s="3862"/>
      <c r="G2421" s="4767"/>
      <c r="H2421" s="534"/>
      <c r="I2421" s="506"/>
      <c r="J2421" s="506"/>
      <c r="K2421" s="506"/>
      <c r="L2421" s="506"/>
      <c r="M2421" s="506"/>
      <c r="N2421" s="506"/>
      <c r="O2421" s="506"/>
      <c r="P2421" s="506"/>
    </row>
    <row r="2422" spans="3:16" s="360" customFormat="1" ht="41.25" customHeight="1" x14ac:dyDescent="0.3">
      <c r="C2422" s="1324" t="s">
        <v>1548</v>
      </c>
      <c r="D2422" s="3878" t="s">
        <v>1549</v>
      </c>
      <c r="E2422" s="3878"/>
      <c r="F2422" s="903"/>
      <c r="G2422" s="1322"/>
      <c r="H2422" s="534"/>
      <c r="I2422" s="506"/>
      <c r="J2422" s="506"/>
      <c r="K2422" s="506"/>
      <c r="L2422" s="506"/>
      <c r="M2422" s="506"/>
      <c r="N2422" s="506"/>
      <c r="O2422" s="506"/>
      <c r="P2422" s="506"/>
    </row>
    <row r="2423" spans="3:16" s="360" customFormat="1" ht="15" customHeight="1" thickBot="1" x14ac:dyDescent="0.35">
      <c r="C2423" s="4815" t="s">
        <v>1550</v>
      </c>
      <c r="D2423" s="4816"/>
      <c r="E2423" s="4816"/>
      <c r="F2423" s="4816"/>
      <c r="G2423" s="2414"/>
      <c r="H2423" s="534"/>
      <c r="I2423" s="506"/>
      <c r="J2423" s="506"/>
      <c r="K2423" s="506"/>
      <c r="L2423" s="506"/>
      <c r="M2423" s="506"/>
      <c r="N2423" s="506"/>
      <c r="O2423" s="506"/>
      <c r="P2423" s="506"/>
    </row>
    <row r="2424" spans="3:16" s="360" customFormat="1" ht="15" customHeight="1" thickTop="1" x14ac:dyDescent="0.3">
      <c r="C2424" s="3815" t="str">
        <f>+C2392</f>
        <v>.</v>
      </c>
      <c r="D2424" s="3815"/>
      <c r="E2424" s="3815"/>
      <c r="F2424" s="534"/>
      <c r="G2424" s="534"/>
      <c r="H2424" s="534"/>
      <c r="I2424" s="506"/>
      <c r="J2424" s="506"/>
      <c r="K2424" s="506"/>
      <c r="L2424" s="506"/>
      <c r="M2424" s="506"/>
      <c r="N2424" s="506"/>
      <c r="O2424" s="506"/>
      <c r="P2424" s="506"/>
    </row>
    <row r="2425" spans="3:16" s="360" customFormat="1" ht="15" customHeight="1" thickBot="1" x14ac:dyDescent="0.35">
      <c r="C2425" s="534"/>
      <c r="D2425" s="534"/>
      <c r="E2425" s="534"/>
      <c r="F2425" s="534"/>
      <c r="G2425" s="534"/>
      <c r="H2425" s="534"/>
      <c r="I2425" s="506"/>
      <c r="J2425" s="506"/>
      <c r="K2425" s="506"/>
      <c r="L2425" s="506"/>
      <c r="M2425" s="506"/>
      <c r="N2425" s="506"/>
      <c r="O2425" s="506"/>
      <c r="P2425" s="506"/>
    </row>
    <row r="2426" spans="3:16" s="360" customFormat="1" ht="15" customHeight="1" thickTop="1" x14ac:dyDescent="0.2">
      <c r="C2426" s="4768" t="s">
        <v>2570</v>
      </c>
      <c r="D2426" s="4720"/>
      <c r="E2426" s="4720"/>
      <c r="F2426" s="4720"/>
      <c r="G2426" s="4720"/>
      <c r="H2426" s="4720"/>
      <c r="I2426" s="4720"/>
      <c r="J2426" s="4720"/>
      <c r="K2426" s="4720"/>
      <c r="L2426" s="4720"/>
      <c r="M2426" s="4720"/>
      <c r="N2426" s="4721"/>
      <c r="O2426" s="506"/>
      <c r="P2426" s="506"/>
    </row>
    <row r="2427" spans="3:16" s="360" customFormat="1" ht="15" customHeight="1" thickBot="1" x14ac:dyDescent="0.25">
      <c r="C2427" s="831"/>
      <c r="D2427" s="712"/>
      <c r="E2427" s="712"/>
      <c r="F2427" s="712"/>
      <c r="G2427" s="712"/>
      <c r="H2427" s="712"/>
      <c r="I2427" s="712"/>
      <c r="J2427" s="712"/>
      <c r="K2427" s="712"/>
      <c r="L2427" s="712"/>
      <c r="M2427" s="712"/>
      <c r="N2427" s="832"/>
      <c r="O2427" s="506"/>
      <c r="P2427" s="506"/>
    </row>
    <row r="2428" spans="3:16" s="360" customFormat="1" ht="15" customHeight="1" thickBot="1" x14ac:dyDescent="0.25">
      <c r="C2428" s="4680" t="s">
        <v>344</v>
      </c>
      <c r="D2428" s="4681"/>
      <c r="E2428" s="4682" t="s">
        <v>2776</v>
      </c>
      <c r="F2428" s="4683"/>
      <c r="G2428" s="4683"/>
      <c r="H2428" s="4683"/>
      <c r="I2428" s="4683"/>
      <c r="J2428" s="4683"/>
      <c r="K2428" s="4683"/>
      <c r="L2428" s="4683"/>
      <c r="M2428" s="4683"/>
      <c r="N2428" s="4684"/>
      <c r="O2428" s="506"/>
      <c r="P2428" s="506"/>
    </row>
    <row r="2429" spans="3:16" s="360" customFormat="1" ht="15" customHeight="1" thickBot="1" x14ac:dyDescent="0.25">
      <c r="C2429" s="4821" t="s">
        <v>2779</v>
      </c>
      <c r="D2429" s="4851" t="s">
        <v>2780</v>
      </c>
      <c r="E2429" s="4726" t="s">
        <v>2777</v>
      </c>
      <c r="F2429" s="4727"/>
      <c r="G2429" s="4728"/>
      <c r="H2429" s="4726" t="s">
        <v>2778</v>
      </c>
      <c r="I2429" s="4727"/>
      <c r="J2429" s="4728"/>
      <c r="K2429" s="931"/>
      <c r="L2429" s="931"/>
      <c r="M2429" s="931"/>
      <c r="N2429" s="1296"/>
      <c r="O2429" s="506"/>
      <c r="P2429" s="506"/>
    </row>
    <row r="2430" spans="3:16" s="360" customFormat="1" ht="75" customHeight="1" thickBot="1" x14ac:dyDescent="0.25">
      <c r="C2430" s="4822"/>
      <c r="D2430" s="4698"/>
      <c r="E2430" s="833" t="s">
        <v>2781</v>
      </c>
      <c r="F2430" s="855" t="s">
        <v>563</v>
      </c>
      <c r="G2430" s="828" t="s">
        <v>1424</v>
      </c>
      <c r="H2430" s="1236" t="s">
        <v>2784</v>
      </c>
      <c r="I2430" s="1023" t="s">
        <v>2007</v>
      </c>
      <c r="J2430" s="1023" t="s">
        <v>2332</v>
      </c>
      <c r="K2430" s="833" t="s">
        <v>2004</v>
      </c>
      <c r="L2430" s="1297" t="s">
        <v>2333</v>
      </c>
      <c r="M2430" s="1297" t="s">
        <v>2334</v>
      </c>
      <c r="N2430" s="1298" t="s">
        <v>2571</v>
      </c>
      <c r="O2430" s="506"/>
      <c r="P2430" s="506"/>
    </row>
    <row r="2431" spans="3:16" s="360" customFormat="1" ht="15" customHeight="1" x14ac:dyDescent="0.2">
      <c r="C2431" s="1027" t="s">
        <v>2572</v>
      </c>
      <c r="D2431" s="836" t="s">
        <v>1545</v>
      </c>
      <c r="E2431" s="836" t="s">
        <v>1545</v>
      </c>
      <c r="F2431" s="836" t="s">
        <v>1545</v>
      </c>
      <c r="G2431" s="836" t="s">
        <v>1545</v>
      </c>
      <c r="H2431" s="836">
        <v>9.99</v>
      </c>
      <c r="I2431" s="19">
        <v>30</v>
      </c>
      <c r="J2431" s="839">
        <v>0.5</v>
      </c>
      <c r="K2431" s="839" t="s">
        <v>1545</v>
      </c>
      <c r="L2431" s="1299" t="s">
        <v>1545</v>
      </c>
      <c r="M2431" s="1299" t="s">
        <v>1545</v>
      </c>
      <c r="N2431" s="1243" t="s">
        <v>1545</v>
      </c>
      <c r="O2431" s="506"/>
      <c r="P2431" s="506"/>
    </row>
    <row r="2432" spans="3:16" s="360" customFormat="1" ht="15" customHeight="1" x14ac:dyDescent="0.2">
      <c r="C2432" s="1027" t="s">
        <v>2573</v>
      </c>
      <c r="D2432" s="836" t="s">
        <v>1545</v>
      </c>
      <c r="E2432" s="836" t="s">
        <v>1545</v>
      </c>
      <c r="F2432" s="836" t="s">
        <v>1545</v>
      </c>
      <c r="G2432" s="836" t="s">
        <v>1545</v>
      </c>
      <c r="H2432" s="836">
        <v>14.99</v>
      </c>
      <c r="I2432" s="19">
        <v>60</v>
      </c>
      <c r="J2432" s="839">
        <v>0.5</v>
      </c>
      <c r="K2432" s="839" t="s">
        <v>1545</v>
      </c>
      <c r="L2432" s="1299" t="s">
        <v>1545</v>
      </c>
      <c r="M2432" s="1299" t="s">
        <v>1545</v>
      </c>
      <c r="N2432" s="1243" t="s">
        <v>1545</v>
      </c>
      <c r="O2432" s="506"/>
      <c r="P2432" s="506"/>
    </row>
    <row r="2433" spans="3:16" s="360" customFormat="1" ht="15" customHeight="1" x14ac:dyDescent="0.2">
      <c r="C2433" s="1027" t="s">
        <v>2574</v>
      </c>
      <c r="D2433" s="836" t="s">
        <v>1545</v>
      </c>
      <c r="E2433" s="836" t="s">
        <v>1545</v>
      </c>
      <c r="F2433" s="836" t="s">
        <v>1545</v>
      </c>
      <c r="G2433" s="836" t="s">
        <v>1545</v>
      </c>
      <c r="H2433" s="836">
        <v>19.989999999999998</v>
      </c>
      <c r="I2433" s="19">
        <v>500</v>
      </c>
      <c r="J2433" s="839">
        <v>0.5</v>
      </c>
      <c r="K2433" s="839" t="s">
        <v>1545</v>
      </c>
      <c r="L2433" s="1299" t="s">
        <v>1545</v>
      </c>
      <c r="M2433" s="1299" t="s">
        <v>1545</v>
      </c>
      <c r="N2433" s="1243" t="s">
        <v>1545</v>
      </c>
      <c r="O2433" s="506"/>
      <c r="P2433" s="506"/>
    </row>
    <row r="2434" spans="3:16" s="360" customFormat="1" ht="15" customHeight="1" x14ac:dyDescent="0.2">
      <c r="C2434" s="1234" t="s">
        <v>1485</v>
      </c>
      <c r="D2434" s="1300"/>
      <c r="E2434" s="1300"/>
      <c r="F2434" s="1300"/>
      <c r="G2434" s="1300"/>
      <c r="H2434" s="1300"/>
      <c r="I2434" s="144"/>
      <c r="J2434" s="1301"/>
      <c r="K2434" s="1301"/>
      <c r="L2434" s="1302"/>
      <c r="M2434" s="1302"/>
      <c r="N2434" s="1303"/>
      <c r="O2434" s="506"/>
      <c r="P2434" s="506"/>
    </row>
    <row r="2435" spans="3:16" s="360" customFormat="1" ht="15" customHeight="1" x14ac:dyDescent="0.2">
      <c r="C2435" s="831" t="s">
        <v>2789</v>
      </c>
      <c r="D2435" s="712"/>
      <c r="E2435" s="848"/>
      <c r="F2435" s="848"/>
      <c r="G2435" s="848"/>
      <c r="H2435" s="848"/>
      <c r="I2435" s="848"/>
      <c r="J2435" s="848"/>
      <c r="K2435" s="848"/>
      <c r="L2435" s="848"/>
      <c r="M2435" s="848"/>
      <c r="N2435" s="1026"/>
      <c r="O2435" s="506"/>
      <c r="P2435" s="506"/>
    </row>
    <row r="2436" spans="3:16" s="360" customFormat="1" ht="15" customHeight="1" x14ac:dyDescent="0.2">
      <c r="C2436" s="4742" t="s">
        <v>2790</v>
      </c>
      <c r="D2436" s="4761"/>
      <c r="E2436" s="4761"/>
      <c r="F2436" s="4761"/>
      <c r="G2436" s="4761"/>
      <c r="H2436" s="4761"/>
      <c r="I2436" s="4761"/>
      <c r="J2436" s="4761"/>
      <c r="K2436" s="4761"/>
      <c r="L2436" s="4761"/>
      <c r="M2436" s="4761"/>
      <c r="N2436" s="4709"/>
      <c r="O2436" s="506"/>
      <c r="P2436" s="506"/>
    </row>
    <row r="2437" spans="3:16" s="360" customFormat="1" ht="15" customHeight="1" x14ac:dyDescent="0.2">
      <c r="C2437" s="4782" t="s">
        <v>2338</v>
      </c>
      <c r="D2437" s="3965"/>
      <c r="E2437" s="3965"/>
      <c r="F2437" s="3965"/>
      <c r="G2437" s="3965"/>
      <c r="H2437" s="901"/>
      <c r="I2437" s="901"/>
      <c r="J2437" s="901"/>
      <c r="K2437" s="901"/>
      <c r="L2437" s="901"/>
      <c r="M2437" s="901"/>
      <c r="N2437" s="849"/>
      <c r="O2437" s="506"/>
      <c r="P2437" s="506"/>
    </row>
    <row r="2438" spans="3:16" s="360" customFormat="1" ht="15" customHeight="1" x14ac:dyDescent="0.2">
      <c r="C2438" s="4782" t="s">
        <v>2575</v>
      </c>
      <c r="D2438" s="3965"/>
      <c r="E2438" s="3965"/>
      <c r="F2438" s="3965"/>
      <c r="G2438" s="3965"/>
      <c r="H2438" s="3965"/>
      <c r="I2438" s="3965"/>
      <c r="J2438" s="3965"/>
      <c r="K2438" s="3965"/>
      <c r="L2438" s="3965"/>
      <c r="M2438" s="3965"/>
      <c r="N2438" s="4783"/>
      <c r="O2438" s="506"/>
      <c r="P2438" s="506"/>
    </row>
    <row r="2439" spans="3:16" s="360" customFormat="1" ht="15" customHeight="1" thickBot="1" x14ac:dyDescent="0.25">
      <c r="C2439" s="850" t="s">
        <v>2673</v>
      </c>
      <c r="D2439" s="851"/>
      <c r="E2439" s="851"/>
      <c r="F2439" s="851"/>
      <c r="G2439" s="851"/>
      <c r="H2439" s="851"/>
      <c r="I2439" s="851"/>
      <c r="J2439" s="851"/>
      <c r="K2439" s="851"/>
      <c r="L2439" s="851"/>
      <c r="M2439" s="851"/>
      <c r="N2439" s="852"/>
      <c r="O2439" s="506"/>
      <c r="P2439" s="506"/>
    </row>
    <row r="2440" spans="3:16" s="360" customFormat="1" ht="15" customHeight="1" thickTop="1" x14ac:dyDescent="0.3">
      <c r="C2440" s="4704" t="str">
        <f>+C2424</f>
        <v>.</v>
      </c>
      <c r="D2440" s="4704"/>
      <c r="E2440" s="4704"/>
      <c r="F2440" s="534"/>
      <c r="G2440" s="534"/>
      <c r="H2440" s="534"/>
      <c r="I2440" s="506"/>
      <c r="J2440" s="506"/>
      <c r="K2440" s="506"/>
      <c r="L2440" s="506"/>
      <c r="M2440" s="506"/>
      <c r="N2440" s="506"/>
      <c r="O2440" s="506"/>
      <c r="P2440" s="506"/>
    </row>
    <row r="2441" spans="3:16" s="360" customFormat="1" ht="15" customHeight="1" thickBot="1" x14ac:dyDescent="0.35">
      <c r="C2441" s="534"/>
      <c r="D2441" s="534"/>
      <c r="E2441" s="534"/>
      <c r="F2441" s="534"/>
      <c r="G2441" s="534"/>
      <c r="H2441" s="534"/>
      <c r="I2441" s="506"/>
      <c r="J2441" s="506"/>
      <c r="K2441" s="506"/>
      <c r="L2441" s="506"/>
      <c r="M2441" s="506"/>
      <c r="N2441" s="506"/>
      <c r="O2441" s="506"/>
      <c r="P2441" s="506"/>
    </row>
    <row r="2442" spans="3:16" s="360" customFormat="1" ht="15" customHeight="1" thickTop="1" x14ac:dyDescent="0.3">
      <c r="C2442" s="4768" t="s">
        <v>2331</v>
      </c>
      <c r="D2442" s="4720"/>
      <c r="E2442" s="4720"/>
      <c r="F2442" s="4720"/>
      <c r="G2442" s="4721"/>
      <c r="H2442" s="534"/>
      <c r="I2442" s="506"/>
      <c r="J2442" s="506"/>
      <c r="K2442" s="506"/>
      <c r="L2442" s="506"/>
      <c r="M2442" s="506"/>
      <c r="N2442" s="506"/>
      <c r="O2442" s="506"/>
      <c r="P2442" s="506"/>
    </row>
    <row r="2443" spans="3:16" s="360" customFormat="1" ht="15" customHeight="1" thickBot="1" x14ac:dyDescent="0.35">
      <c r="C2443" s="831"/>
      <c r="D2443" s="712"/>
      <c r="E2443" s="712"/>
      <c r="F2443" s="712"/>
      <c r="G2443" s="832"/>
      <c r="H2443" s="534"/>
      <c r="I2443" s="506"/>
      <c r="J2443" s="506"/>
      <c r="K2443" s="506"/>
      <c r="L2443" s="506"/>
      <c r="M2443" s="506"/>
      <c r="N2443" s="506"/>
      <c r="O2443" s="506"/>
      <c r="P2443" s="506"/>
    </row>
    <row r="2444" spans="3:16" s="360" customFormat="1" ht="15" customHeight="1" thickBot="1" x14ac:dyDescent="0.35">
      <c r="C2444" s="1237" t="s">
        <v>344</v>
      </c>
      <c r="D2444" s="4683"/>
      <c r="E2444" s="4683"/>
      <c r="F2444" s="4683"/>
      <c r="G2444" s="4684"/>
      <c r="H2444" s="534"/>
      <c r="I2444" s="506"/>
      <c r="J2444" s="506"/>
      <c r="K2444" s="506"/>
      <c r="L2444" s="506"/>
      <c r="M2444" s="506"/>
      <c r="N2444" s="506"/>
      <c r="O2444" s="506"/>
      <c r="P2444" s="506"/>
    </row>
    <row r="2445" spans="3:16" s="360" customFormat="1" ht="15" customHeight="1" thickBot="1" x14ac:dyDescent="0.35">
      <c r="C2445" s="4821" t="s">
        <v>2340</v>
      </c>
      <c r="D2445" s="4726" t="s">
        <v>2341</v>
      </c>
      <c r="E2445" s="4727"/>
      <c r="F2445" s="4727"/>
      <c r="G2445" s="5001"/>
      <c r="H2445" s="534"/>
      <c r="I2445" s="506"/>
      <c r="J2445" s="506"/>
      <c r="K2445" s="506"/>
      <c r="L2445" s="506"/>
      <c r="M2445" s="506"/>
      <c r="N2445" s="506"/>
      <c r="O2445" s="506"/>
      <c r="P2445" s="506"/>
    </row>
    <row r="2446" spans="3:16" s="360" customFormat="1" ht="15" customHeight="1" x14ac:dyDescent="0.3">
      <c r="C2446" s="4822"/>
      <c r="D2446" s="1236" t="s">
        <v>2342</v>
      </c>
      <c r="E2446" s="833" t="s">
        <v>2007</v>
      </c>
      <c r="F2446" s="833" t="s">
        <v>2332</v>
      </c>
      <c r="G2446" s="1235" t="s">
        <v>947</v>
      </c>
      <c r="H2446" s="534"/>
      <c r="I2446" s="506"/>
      <c r="J2446" s="506"/>
      <c r="K2446" s="506"/>
      <c r="L2446" s="506"/>
      <c r="M2446" s="506"/>
      <c r="N2446" s="506"/>
      <c r="O2446" s="506"/>
      <c r="P2446" s="506"/>
    </row>
    <row r="2447" spans="3:16" s="360" customFormat="1" ht="15" customHeight="1" x14ac:dyDescent="0.3">
      <c r="C2447" s="1027" t="s">
        <v>2343</v>
      </c>
      <c r="D2447" s="836">
        <v>9.99</v>
      </c>
      <c r="E2447" s="19">
        <v>30</v>
      </c>
      <c r="F2447" s="839">
        <v>0.5</v>
      </c>
      <c r="G2447" s="1243" t="s">
        <v>2344</v>
      </c>
      <c r="H2447" s="534"/>
      <c r="I2447" s="506"/>
      <c r="J2447" s="506"/>
      <c r="K2447" s="506"/>
      <c r="L2447" s="506"/>
      <c r="M2447" s="506"/>
      <c r="N2447" s="506"/>
      <c r="O2447" s="506"/>
      <c r="P2447" s="506"/>
    </row>
    <row r="2448" spans="3:16" s="360" customFormat="1" ht="15" customHeight="1" x14ac:dyDescent="0.3">
      <c r="C2448" s="1027" t="s">
        <v>2345</v>
      </c>
      <c r="D2448" s="836">
        <v>14.99</v>
      </c>
      <c r="E2448" s="19">
        <v>60</v>
      </c>
      <c r="F2448" s="839">
        <v>0.5</v>
      </c>
      <c r="G2448" s="1243" t="s">
        <v>2346</v>
      </c>
      <c r="H2448" s="534"/>
      <c r="I2448" s="506"/>
      <c r="J2448" s="506"/>
      <c r="K2448" s="506"/>
      <c r="L2448" s="506"/>
      <c r="M2448" s="506"/>
      <c r="N2448" s="506"/>
      <c r="O2448" s="506"/>
      <c r="P2448" s="506"/>
    </row>
    <row r="2449" spans="3:16" s="360" customFormat="1" ht="15" customHeight="1" x14ac:dyDescent="0.3">
      <c r="C2449" s="1027" t="s">
        <v>2347</v>
      </c>
      <c r="D2449" s="836">
        <v>19.989999999999998</v>
      </c>
      <c r="E2449" s="19">
        <v>500</v>
      </c>
      <c r="F2449" s="839">
        <v>0.5</v>
      </c>
      <c r="G2449" s="1243" t="s">
        <v>2348</v>
      </c>
      <c r="H2449" s="534"/>
      <c r="I2449" s="506"/>
      <c r="J2449" s="506"/>
      <c r="K2449" s="506"/>
      <c r="L2449" s="506"/>
      <c r="M2449" s="506"/>
      <c r="N2449" s="506"/>
      <c r="O2449" s="506"/>
      <c r="P2449" s="506"/>
    </row>
    <row r="2450" spans="3:16" s="360" customFormat="1" ht="15" customHeight="1" x14ac:dyDescent="0.3">
      <c r="C2450" s="1234" t="s">
        <v>1485</v>
      </c>
      <c r="D2450" s="1300"/>
      <c r="E2450" s="144"/>
      <c r="F2450" s="1301"/>
      <c r="G2450" s="1303"/>
      <c r="H2450" s="534"/>
      <c r="I2450" s="506"/>
      <c r="J2450" s="506"/>
      <c r="K2450" s="506"/>
      <c r="L2450" s="506"/>
      <c r="M2450" s="506"/>
      <c r="N2450" s="506"/>
      <c r="O2450" s="506"/>
      <c r="P2450" s="506"/>
    </row>
    <row r="2451" spans="3:16" s="360" customFormat="1" ht="15" customHeight="1" x14ac:dyDescent="0.3">
      <c r="C2451" s="831" t="s">
        <v>2789</v>
      </c>
      <c r="D2451" s="848"/>
      <c r="E2451" s="848"/>
      <c r="F2451" s="848"/>
      <c r="G2451" s="1026"/>
      <c r="H2451" s="534"/>
      <c r="I2451" s="506"/>
      <c r="J2451" s="506"/>
      <c r="K2451" s="506"/>
      <c r="L2451" s="506"/>
      <c r="M2451" s="506"/>
      <c r="N2451" s="506"/>
      <c r="O2451" s="506"/>
      <c r="P2451" s="506"/>
    </row>
    <row r="2452" spans="3:16" s="360" customFormat="1" ht="15" customHeight="1" x14ac:dyDescent="0.3">
      <c r="C2452" s="4742" t="s">
        <v>2349</v>
      </c>
      <c r="D2452" s="3897"/>
      <c r="E2452" s="3897"/>
      <c r="F2452" s="3897"/>
      <c r="G2452" s="4709"/>
      <c r="H2452" s="534"/>
      <c r="I2452" s="506"/>
      <c r="J2452" s="506"/>
      <c r="K2452" s="506"/>
      <c r="L2452" s="506"/>
      <c r="M2452" s="506"/>
      <c r="N2452" s="506"/>
      <c r="O2452" s="506"/>
      <c r="P2452" s="506"/>
    </row>
    <row r="2453" spans="3:16" s="360" customFormat="1" ht="15" customHeight="1" x14ac:dyDescent="0.3">
      <c r="C2453" s="4782" t="s">
        <v>2350</v>
      </c>
      <c r="D2453" s="3965"/>
      <c r="E2453" s="3965"/>
      <c r="F2453" s="3965"/>
      <c r="G2453" s="4783"/>
      <c r="H2453" s="534"/>
      <c r="I2453" s="506"/>
      <c r="J2453" s="506"/>
      <c r="K2453" s="506"/>
      <c r="L2453" s="506"/>
      <c r="M2453" s="506"/>
      <c r="N2453" s="506"/>
      <c r="O2453" s="506"/>
      <c r="P2453" s="506"/>
    </row>
    <row r="2454" spans="3:16" s="360" customFormat="1" ht="15" customHeight="1" thickBot="1" x14ac:dyDescent="0.35">
      <c r="C2454" s="4866" t="s">
        <v>2351</v>
      </c>
      <c r="D2454" s="4867"/>
      <c r="E2454" s="4867"/>
      <c r="F2454" s="4867"/>
      <c r="G2454" s="4868"/>
      <c r="H2454" s="534"/>
      <c r="I2454" s="506"/>
      <c r="J2454" s="506"/>
      <c r="K2454" s="506"/>
      <c r="L2454" s="506"/>
      <c r="M2454" s="506"/>
      <c r="N2454" s="506"/>
      <c r="O2454" s="506"/>
      <c r="P2454" s="506"/>
    </row>
    <row r="2455" spans="3:16" s="360" customFormat="1" ht="15" customHeight="1" thickTop="1" x14ac:dyDescent="0.3">
      <c r="C2455" s="249" t="str">
        <f>+C2440</f>
        <v>.</v>
      </c>
      <c r="D2455" s="534"/>
      <c r="E2455" s="534"/>
      <c r="F2455" s="534"/>
      <c r="G2455" s="534"/>
      <c r="H2455" s="534"/>
      <c r="I2455" s="506"/>
      <c r="J2455" s="506"/>
      <c r="K2455" s="506"/>
      <c r="L2455" s="506"/>
      <c r="M2455" s="506"/>
      <c r="N2455" s="506"/>
      <c r="O2455" s="506"/>
      <c r="P2455" s="506"/>
    </row>
    <row r="2456" spans="3:16" s="360" customFormat="1" ht="15" customHeight="1" thickBot="1" x14ac:dyDescent="0.35">
      <c r="C2456" s="534"/>
      <c r="D2456" s="534"/>
      <c r="E2456" s="534"/>
      <c r="F2456" s="534"/>
      <c r="G2456" s="534"/>
      <c r="H2456" s="534"/>
      <c r="I2456" s="506"/>
      <c r="J2456" s="506"/>
      <c r="K2456" s="506"/>
      <c r="L2456" s="506"/>
      <c r="M2456" s="506"/>
      <c r="N2456" s="506"/>
      <c r="O2456" s="506"/>
      <c r="P2456" s="506"/>
    </row>
    <row r="2457" spans="3:16" s="360" customFormat="1" ht="15" customHeight="1" thickTop="1" x14ac:dyDescent="0.2">
      <c r="C2457" s="4768" t="s">
        <v>2331</v>
      </c>
      <c r="D2457" s="4720"/>
      <c r="E2457" s="4720"/>
      <c r="F2457" s="4720"/>
      <c r="G2457" s="4720"/>
      <c r="H2457" s="4720"/>
      <c r="I2457" s="4720"/>
      <c r="J2457" s="4720"/>
      <c r="K2457" s="4720"/>
      <c r="L2457" s="4720"/>
      <c r="M2457" s="4721"/>
      <c r="N2457" s="506"/>
      <c r="O2457" s="506"/>
      <c r="P2457" s="506"/>
    </row>
    <row r="2458" spans="3:16" s="360" customFormat="1" ht="15" customHeight="1" thickBot="1" x14ac:dyDescent="0.25">
      <c r="C2458" s="831"/>
      <c r="D2458" s="712"/>
      <c r="E2458" s="712"/>
      <c r="F2458" s="712"/>
      <c r="G2458" s="712"/>
      <c r="H2458" s="712"/>
      <c r="I2458" s="712"/>
      <c r="J2458" s="712"/>
      <c r="K2458" s="712"/>
      <c r="L2458" s="712"/>
      <c r="M2458" s="832"/>
      <c r="N2458" s="506"/>
      <c r="O2458" s="506"/>
      <c r="P2458" s="506"/>
    </row>
    <row r="2459" spans="3:16" s="360" customFormat="1" ht="15" customHeight="1" thickBot="1" x14ac:dyDescent="0.25">
      <c r="C2459" s="4680" t="s">
        <v>344</v>
      </c>
      <c r="D2459" s="4681"/>
      <c r="E2459" s="4682" t="s">
        <v>2776</v>
      </c>
      <c r="F2459" s="4683"/>
      <c r="G2459" s="4683"/>
      <c r="H2459" s="4683"/>
      <c r="I2459" s="4683"/>
      <c r="J2459" s="4683"/>
      <c r="K2459" s="4683"/>
      <c r="L2459" s="4683"/>
      <c r="M2459" s="4684"/>
      <c r="N2459" s="506"/>
      <c r="O2459" s="506"/>
      <c r="P2459" s="506"/>
    </row>
    <row r="2460" spans="3:16" s="360" customFormat="1" ht="15" customHeight="1" thickBot="1" x14ac:dyDescent="0.25">
      <c r="C2460" s="4821" t="s">
        <v>2779</v>
      </c>
      <c r="D2460" s="4851" t="s">
        <v>2780</v>
      </c>
      <c r="E2460" s="4726" t="s">
        <v>2777</v>
      </c>
      <c r="F2460" s="4727"/>
      <c r="G2460" s="4728"/>
      <c r="H2460" s="4726" t="s">
        <v>2778</v>
      </c>
      <c r="I2460" s="4727"/>
      <c r="J2460" s="4728"/>
      <c r="K2460" s="931"/>
      <c r="L2460" s="931"/>
      <c r="M2460" s="1296"/>
      <c r="N2460" s="506"/>
      <c r="O2460" s="506"/>
      <c r="P2460" s="506"/>
    </row>
    <row r="2461" spans="3:16" s="360" customFormat="1" ht="15" customHeight="1" thickBot="1" x14ac:dyDescent="0.25">
      <c r="C2461" s="4822"/>
      <c r="D2461" s="4698"/>
      <c r="E2461" s="833" t="s">
        <v>2781</v>
      </c>
      <c r="F2461" s="855" t="s">
        <v>563</v>
      </c>
      <c r="G2461" s="828" t="s">
        <v>1424</v>
      </c>
      <c r="H2461" s="1236" t="s">
        <v>2784</v>
      </c>
      <c r="I2461" s="1023" t="s">
        <v>2007</v>
      </c>
      <c r="J2461" s="1023" t="s">
        <v>2332</v>
      </c>
      <c r="K2461" s="833" t="s">
        <v>2004</v>
      </c>
      <c r="L2461" s="1297" t="s">
        <v>2333</v>
      </c>
      <c r="M2461" s="1298" t="s">
        <v>2334</v>
      </c>
      <c r="N2461" s="506"/>
      <c r="O2461" s="506"/>
      <c r="P2461" s="506"/>
    </row>
    <row r="2462" spans="3:16" s="360" customFormat="1" ht="15" customHeight="1" x14ac:dyDescent="0.2">
      <c r="C2462" s="1027" t="s">
        <v>2335</v>
      </c>
      <c r="D2462" s="836">
        <v>14</v>
      </c>
      <c r="E2462" s="836" t="s">
        <v>1545</v>
      </c>
      <c r="F2462" s="836" t="s">
        <v>1545</v>
      </c>
      <c r="G2462" s="836" t="s">
        <v>1545</v>
      </c>
      <c r="H2462" s="836">
        <v>14</v>
      </c>
      <c r="I2462" s="19">
        <v>600</v>
      </c>
      <c r="J2462" s="839">
        <v>0.1</v>
      </c>
      <c r="K2462" s="839">
        <v>0</v>
      </c>
      <c r="L2462" s="1299">
        <v>50</v>
      </c>
      <c r="M2462" s="1243">
        <v>0.06</v>
      </c>
      <c r="N2462" s="506"/>
      <c r="O2462" s="506"/>
      <c r="P2462" s="506"/>
    </row>
    <row r="2463" spans="3:16" s="360" customFormat="1" ht="15" customHeight="1" x14ac:dyDescent="0.2">
      <c r="C2463" s="1027" t="s">
        <v>2336</v>
      </c>
      <c r="D2463" s="836">
        <v>19</v>
      </c>
      <c r="E2463" s="836" t="s">
        <v>1545</v>
      </c>
      <c r="F2463" s="836" t="s">
        <v>1545</v>
      </c>
      <c r="G2463" s="836" t="s">
        <v>1545</v>
      </c>
      <c r="H2463" s="836">
        <v>19</v>
      </c>
      <c r="I2463" s="19">
        <v>1000</v>
      </c>
      <c r="J2463" s="839">
        <v>0.1</v>
      </c>
      <c r="K2463" s="839">
        <v>0</v>
      </c>
      <c r="L2463" s="1299">
        <v>50</v>
      </c>
      <c r="M2463" s="1243">
        <v>0.06</v>
      </c>
      <c r="N2463" s="506"/>
      <c r="O2463" s="506"/>
      <c r="P2463" s="506"/>
    </row>
    <row r="2464" spans="3:16" s="360" customFormat="1" ht="15" customHeight="1" x14ac:dyDescent="0.2">
      <c r="C2464" s="1027" t="s">
        <v>2337</v>
      </c>
      <c r="D2464" s="836">
        <v>29</v>
      </c>
      <c r="E2464" s="836" t="s">
        <v>1545</v>
      </c>
      <c r="F2464" s="836" t="s">
        <v>1545</v>
      </c>
      <c r="G2464" s="836" t="s">
        <v>1545</v>
      </c>
      <c r="H2464" s="836">
        <v>29</v>
      </c>
      <c r="I2464" s="19">
        <v>2000</v>
      </c>
      <c r="J2464" s="839">
        <v>0.1</v>
      </c>
      <c r="K2464" s="839">
        <v>0</v>
      </c>
      <c r="L2464" s="1299">
        <v>50</v>
      </c>
      <c r="M2464" s="1243">
        <v>0.06</v>
      </c>
      <c r="N2464" s="506"/>
      <c r="O2464" s="506"/>
      <c r="P2464" s="506"/>
    </row>
    <row r="2465" spans="3:16" s="360" customFormat="1" ht="15" customHeight="1" x14ac:dyDescent="0.2">
      <c r="C2465" s="1234" t="s">
        <v>1485</v>
      </c>
      <c r="D2465" s="1300"/>
      <c r="E2465" s="1300"/>
      <c r="F2465" s="1300"/>
      <c r="G2465" s="1300"/>
      <c r="H2465" s="1300"/>
      <c r="I2465" s="144"/>
      <c r="J2465" s="1301"/>
      <c r="K2465" s="1301"/>
      <c r="L2465" s="1302"/>
      <c r="M2465" s="1303"/>
      <c r="N2465" s="506"/>
      <c r="O2465" s="506"/>
      <c r="P2465" s="506"/>
    </row>
    <row r="2466" spans="3:16" s="360" customFormat="1" ht="15" customHeight="1" x14ac:dyDescent="0.2">
      <c r="C2466" s="831" t="s">
        <v>2789</v>
      </c>
      <c r="D2466" s="712"/>
      <c r="E2466" s="848"/>
      <c r="F2466" s="848"/>
      <c r="G2466" s="848"/>
      <c r="H2466" s="848"/>
      <c r="I2466" s="848"/>
      <c r="J2466" s="848"/>
      <c r="K2466" s="848"/>
      <c r="L2466" s="848"/>
      <c r="M2466" s="1026"/>
      <c r="N2466" s="506"/>
      <c r="O2466" s="506"/>
      <c r="P2466" s="506"/>
    </row>
    <row r="2467" spans="3:16" s="360" customFormat="1" ht="15" customHeight="1" x14ac:dyDescent="0.2">
      <c r="C2467" s="4742" t="s">
        <v>2790</v>
      </c>
      <c r="D2467" s="4761"/>
      <c r="E2467" s="4761"/>
      <c r="F2467" s="4761"/>
      <c r="G2467" s="4761"/>
      <c r="H2467" s="4761"/>
      <c r="I2467" s="4761"/>
      <c r="J2467" s="4761"/>
      <c r="K2467" s="4761"/>
      <c r="L2467" s="4761"/>
      <c r="M2467" s="4709"/>
      <c r="N2467" s="506"/>
      <c r="O2467" s="506"/>
      <c r="P2467" s="506"/>
    </row>
    <row r="2468" spans="3:16" s="360" customFormat="1" ht="15" customHeight="1" x14ac:dyDescent="0.2">
      <c r="C2468" s="4782" t="s">
        <v>2338</v>
      </c>
      <c r="D2468" s="3965"/>
      <c r="E2468" s="3965"/>
      <c r="F2468" s="3965"/>
      <c r="G2468" s="3965"/>
      <c r="H2468" s="901"/>
      <c r="I2468" s="901"/>
      <c r="J2468" s="901"/>
      <c r="K2468" s="901"/>
      <c r="L2468" s="901"/>
      <c r="M2468" s="849"/>
      <c r="N2468" s="506"/>
      <c r="O2468" s="506"/>
      <c r="P2468" s="506"/>
    </row>
    <row r="2469" spans="3:16" s="360" customFormat="1" ht="15" customHeight="1" x14ac:dyDescent="0.2">
      <c r="C2469" s="4782" t="s">
        <v>2339</v>
      </c>
      <c r="D2469" s="3965"/>
      <c r="E2469" s="3965"/>
      <c r="F2469" s="3965"/>
      <c r="G2469" s="3965"/>
      <c r="H2469" s="3965"/>
      <c r="I2469" s="3965"/>
      <c r="J2469" s="3965"/>
      <c r="K2469" s="3965"/>
      <c r="L2469" s="3965"/>
      <c r="M2469" s="4783"/>
      <c r="N2469" s="506"/>
      <c r="O2469" s="506"/>
      <c r="P2469" s="506"/>
    </row>
    <row r="2470" spans="3:16" s="360" customFormat="1" ht="15" customHeight="1" thickBot="1" x14ac:dyDescent="0.25">
      <c r="C2470" s="850" t="s">
        <v>2674</v>
      </c>
      <c r="D2470" s="851"/>
      <c r="E2470" s="851"/>
      <c r="F2470" s="851"/>
      <c r="G2470" s="851"/>
      <c r="H2470" s="851"/>
      <c r="I2470" s="851"/>
      <c r="J2470" s="851"/>
      <c r="K2470" s="851"/>
      <c r="L2470" s="851"/>
      <c r="M2470" s="852"/>
      <c r="N2470" s="506"/>
      <c r="O2470" s="506"/>
      <c r="P2470" s="506"/>
    </row>
    <row r="2471" spans="3:16" s="360" customFormat="1" ht="15" customHeight="1" thickTop="1" x14ac:dyDescent="0.3">
      <c r="C2471" s="4704" t="str">
        <f>+C2455</f>
        <v>.</v>
      </c>
      <c r="D2471" s="4704"/>
      <c r="E2471" s="4704"/>
      <c r="F2471" s="534"/>
      <c r="G2471" s="534"/>
      <c r="H2471" s="534"/>
      <c r="I2471" s="506"/>
      <c r="J2471" s="506"/>
      <c r="K2471" s="506"/>
      <c r="L2471" s="506"/>
      <c r="M2471" s="506"/>
      <c r="N2471" s="506"/>
      <c r="O2471" s="506"/>
      <c r="P2471" s="506"/>
    </row>
    <row r="2472" spans="3:16" s="360" customFormat="1" ht="15" customHeight="1" thickBot="1" x14ac:dyDescent="0.35">
      <c r="C2472" s="534"/>
      <c r="D2472" s="534"/>
      <c r="E2472" s="534"/>
      <c r="F2472" s="534"/>
      <c r="G2472" s="534"/>
      <c r="H2472" s="534"/>
      <c r="I2472" s="506"/>
      <c r="J2472" s="506"/>
      <c r="K2472" s="506"/>
      <c r="L2472" s="506"/>
      <c r="M2472" s="506"/>
      <c r="N2472" s="506"/>
      <c r="O2472" s="506"/>
      <c r="P2472" s="506"/>
    </row>
    <row r="2473" spans="3:16" s="360" customFormat="1" ht="15" customHeight="1" thickTop="1" thickBot="1" x14ac:dyDescent="0.25">
      <c r="C2473" s="4768" t="s">
        <v>343</v>
      </c>
      <c r="D2473" s="4720"/>
      <c r="E2473" s="4720"/>
      <c r="F2473" s="4720"/>
      <c r="G2473" s="4720"/>
      <c r="H2473" s="4720"/>
      <c r="I2473" s="4721"/>
      <c r="J2473" s="506"/>
      <c r="K2473" s="506"/>
      <c r="L2473" s="506"/>
      <c r="M2473" s="506"/>
      <c r="N2473" s="506"/>
      <c r="O2473" s="506"/>
      <c r="P2473" s="506"/>
    </row>
    <row r="2474" spans="3:16" s="360" customFormat="1" ht="15" customHeight="1" thickBot="1" x14ac:dyDescent="0.25">
      <c r="C2474" s="4680" t="s">
        <v>344</v>
      </c>
      <c r="D2474" s="4681"/>
      <c r="E2474" s="4682" t="s">
        <v>2776</v>
      </c>
      <c r="F2474" s="4683"/>
      <c r="G2474" s="4683"/>
      <c r="H2474" s="4683"/>
      <c r="I2474" s="4684"/>
      <c r="J2474" s="506"/>
      <c r="K2474" s="506"/>
      <c r="L2474" s="506"/>
      <c r="M2474" s="506"/>
      <c r="N2474" s="506"/>
      <c r="O2474" s="506"/>
      <c r="P2474" s="506"/>
    </row>
    <row r="2475" spans="3:16" s="360" customFormat="1" ht="15" customHeight="1" x14ac:dyDescent="0.2">
      <c r="C2475" s="4821" t="s">
        <v>346</v>
      </c>
      <c r="D2475" s="4745" t="s">
        <v>347</v>
      </c>
      <c r="E2475" s="4745" t="s">
        <v>2781</v>
      </c>
      <c r="F2475" s="4745" t="s">
        <v>349</v>
      </c>
      <c r="G2475" s="4745" t="s">
        <v>1271</v>
      </c>
      <c r="H2475" s="4745" t="s">
        <v>563</v>
      </c>
      <c r="I2475" s="4819" t="s">
        <v>1424</v>
      </c>
      <c r="J2475" s="506"/>
      <c r="K2475" s="506"/>
      <c r="L2475" s="506"/>
      <c r="M2475" s="506"/>
      <c r="N2475" s="506"/>
      <c r="O2475" s="506"/>
      <c r="P2475" s="506"/>
    </row>
    <row r="2476" spans="3:16" s="360" customFormat="1" ht="87" customHeight="1" x14ac:dyDescent="0.2">
      <c r="C2476" s="4822"/>
      <c r="D2476" s="4698"/>
      <c r="E2476" s="4698"/>
      <c r="F2476" s="4698"/>
      <c r="G2476" s="4698"/>
      <c r="H2476" s="4698"/>
      <c r="I2476" s="4820"/>
      <c r="J2476" s="506"/>
      <c r="K2476" s="506"/>
      <c r="L2476" s="506"/>
      <c r="M2476" s="506"/>
      <c r="N2476" s="506"/>
      <c r="O2476" s="506"/>
      <c r="P2476" s="506"/>
    </row>
    <row r="2477" spans="3:16" s="360" customFormat="1" ht="15" customHeight="1" x14ac:dyDescent="0.2">
      <c r="C2477" s="1027" t="s">
        <v>1272</v>
      </c>
      <c r="D2477" s="836">
        <v>150</v>
      </c>
      <c r="E2477" s="836">
        <v>150</v>
      </c>
      <c r="F2477" s="98">
        <v>1875</v>
      </c>
      <c r="G2477" s="1242">
        <v>0.04</v>
      </c>
      <c r="H2477" s="839">
        <v>0.08</v>
      </c>
      <c r="I2477" s="1243">
        <v>0.15</v>
      </c>
      <c r="J2477" s="506"/>
      <c r="K2477" s="506"/>
      <c r="L2477" s="506"/>
      <c r="M2477" s="506"/>
      <c r="N2477" s="506"/>
      <c r="O2477" s="506"/>
      <c r="P2477" s="506"/>
    </row>
    <row r="2478" spans="3:16" s="360" customFormat="1" ht="15" customHeight="1" thickBot="1" x14ac:dyDescent="0.25">
      <c r="C2478" s="1027" t="s">
        <v>1273</v>
      </c>
      <c r="D2478" s="836">
        <v>250</v>
      </c>
      <c r="E2478" s="836">
        <v>250</v>
      </c>
      <c r="F2478" s="1244">
        <v>3125</v>
      </c>
      <c r="G2478" s="1242">
        <v>0.04</v>
      </c>
      <c r="H2478" s="839">
        <v>0.08</v>
      </c>
      <c r="I2478" s="1243">
        <v>0.15</v>
      </c>
      <c r="J2478" s="506"/>
      <c r="K2478" s="506"/>
      <c r="L2478" s="506"/>
      <c r="M2478" s="506"/>
      <c r="N2478" s="506"/>
      <c r="O2478" s="506"/>
      <c r="P2478" s="506"/>
    </row>
    <row r="2479" spans="3:16" s="360" customFormat="1" ht="15" customHeight="1" x14ac:dyDescent="0.2">
      <c r="C2479" s="831" t="s">
        <v>2789</v>
      </c>
      <c r="D2479" s="712"/>
      <c r="E2479" s="848"/>
      <c r="F2479" s="848"/>
      <c r="G2479" s="848"/>
      <c r="H2479" s="848"/>
      <c r="I2479" s="1026"/>
      <c r="J2479" s="506"/>
      <c r="K2479" s="506"/>
      <c r="L2479" s="506"/>
      <c r="M2479" s="506"/>
      <c r="N2479" s="506"/>
      <c r="O2479" s="506"/>
      <c r="P2479" s="506"/>
    </row>
    <row r="2480" spans="3:16" s="360" customFormat="1" ht="15" customHeight="1" x14ac:dyDescent="0.2">
      <c r="C2480" s="4742" t="s">
        <v>1274</v>
      </c>
      <c r="D2480" s="4761"/>
      <c r="E2480" s="4761"/>
      <c r="F2480" s="4761"/>
      <c r="G2480" s="4761"/>
      <c r="H2480" s="4761"/>
      <c r="I2480" s="4709"/>
      <c r="J2480" s="506"/>
      <c r="K2480" s="506"/>
      <c r="L2480" s="506"/>
      <c r="M2480" s="506"/>
      <c r="N2480" s="506"/>
      <c r="O2480" s="506"/>
      <c r="P2480" s="506"/>
    </row>
    <row r="2481" spans="2:25" s="360" customFormat="1" ht="15" customHeight="1" x14ac:dyDescent="0.2">
      <c r="C2481" s="831" t="s">
        <v>1430</v>
      </c>
      <c r="D2481" s="712"/>
      <c r="E2481" s="712"/>
      <c r="F2481" s="712"/>
      <c r="G2481" s="712"/>
      <c r="H2481" s="712"/>
      <c r="I2481" s="832"/>
      <c r="J2481" s="506"/>
      <c r="K2481" s="506"/>
      <c r="L2481" s="506"/>
      <c r="M2481" s="506"/>
      <c r="N2481" s="506"/>
      <c r="O2481" s="506"/>
      <c r="P2481" s="506"/>
    </row>
    <row r="2482" spans="2:25" s="360" customFormat="1" ht="15" customHeight="1" thickBot="1" x14ac:dyDescent="0.25">
      <c r="C2482" s="850" t="s">
        <v>2675</v>
      </c>
      <c r="D2482" s="851"/>
      <c r="E2482" s="851"/>
      <c r="F2482" s="851"/>
      <c r="G2482" s="851"/>
      <c r="H2482" s="851"/>
      <c r="I2482" s="852"/>
      <c r="J2482" s="506"/>
      <c r="K2482" s="506"/>
      <c r="L2482" s="506"/>
      <c r="M2482" s="506"/>
      <c r="N2482" s="506"/>
      <c r="O2482" s="506"/>
      <c r="P2482" s="506"/>
    </row>
    <row r="2483" spans="2:25" s="360" customFormat="1" ht="15" customHeight="1" thickTop="1" x14ac:dyDescent="0.3">
      <c r="C2483" s="249" t="str">
        <f>+C2471</f>
        <v>.</v>
      </c>
      <c r="D2483" s="534"/>
      <c r="E2483" s="534"/>
      <c r="F2483" s="534"/>
      <c r="G2483" s="534"/>
      <c r="H2483" s="534"/>
      <c r="I2483" s="506"/>
      <c r="J2483" s="506"/>
      <c r="K2483" s="506"/>
      <c r="L2483" s="506"/>
      <c r="M2483" s="506"/>
      <c r="N2483" s="506"/>
      <c r="O2483" s="506"/>
      <c r="P2483" s="506"/>
    </row>
    <row r="2484" spans="2:25" s="360" customFormat="1" ht="15" customHeight="1" thickBot="1" x14ac:dyDescent="0.35">
      <c r="C2484" s="249"/>
      <c r="D2484" s="534"/>
      <c r="E2484" s="534"/>
      <c r="F2484" s="534"/>
      <c r="G2484" s="534"/>
      <c r="H2484" s="534"/>
      <c r="I2484" s="506"/>
      <c r="J2484" s="506"/>
      <c r="K2484" s="506"/>
      <c r="L2484" s="506"/>
      <c r="M2484" s="506"/>
      <c r="N2484" s="506"/>
      <c r="O2484" s="506"/>
      <c r="P2484" s="506"/>
    </row>
    <row r="2485" spans="2:25" s="360" customFormat="1" ht="15" customHeight="1" thickTop="1" thickBot="1" x14ac:dyDescent="0.25">
      <c r="B2485" s="1172"/>
      <c r="C2485" s="4981" t="s">
        <v>1671</v>
      </c>
      <c r="D2485" s="4982"/>
      <c r="E2485" s="4982"/>
      <c r="F2485" s="4982"/>
      <c r="G2485" s="4982"/>
      <c r="H2485" s="4982"/>
      <c r="I2485" s="4982"/>
      <c r="J2485" s="4982"/>
      <c r="K2485" s="4982"/>
      <c r="L2485" s="4982"/>
      <c r="M2485" s="4982"/>
      <c r="N2485" s="4982"/>
      <c r="O2485" s="4982"/>
      <c r="P2485" s="4982"/>
      <c r="Q2485" s="4982"/>
      <c r="R2485" s="4982"/>
      <c r="S2485" s="4982"/>
      <c r="T2485" s="4982"/>
      <c r="U2485" s="4982"/>
      <c r="V2485" s="4982"/>
      <c r="W2485" s="4982"/>
      <c r="X2485" s="4982"/>
      <c r="Y2485" s="4983"/>
    </row>
    <row r="2486" spans="2:25" s="360" customFormat="1" ht="15" customHeight="1" thickBot="1" x14ac:dyDescent="0.25">
      <c r="B2486" s="4975" t="s">
        <v>1999</v>
      </c>
      <c r="C2486" s="4977" t="s">
        <v>381</v>
      </c>
      <c r="D2486" s="4979" t="s">
        <v>80</v>
      </c>
      <c r="E2486" s="4977" t="s">
        <v>1875</v>
      </c>
      <c r="F2486" s="4956" t="s">
        <v>2798</v>
      </c>
      <c r="G2486" s="4958" t="s">
        <v>224</v>
      </c>
      <c r="H2486" s="4959"/>
      <c r="I2486" s="4958" t="s">
        <v>340</v>
      </c>
      <c r="J2486" s="4959"/>
      <c r="K2486" s="4960" t="s">
        <v>225</v>
      </c>
      <c r="L2486" s="4960"/>
      <c r="M2486" s="4965" t="s">
        <v>2799</v>
      </c>
      <c r="N2486" s="4966"/>
      <c r="O2486" s="4966"/>
      <c r="P2486" s="4966"/>
      <c r="Q2486" s="4966"/>
      <c r="R2486" s="4967"/>
      <c r="S2486" s="4965" t="s">
        <v>2800</v>
      </c>
      <c r="T2486" s="4966"/>
      <c r="U2486" s="4966"/>
      <c r="V2486" s="4966"/>
      <c r="W2486" s="4967"/>
      <c r="X2486" s="4963" t="s">
        <v>2801</v>
      </c>
      <c r="Y2486" s="4961" t="s">
        <v>2013</v>
      </c>
    </row>
    <row r="2487" spans="2:25" s="360" customFormat="1" ht="63.75" customHeight="1" thickBot="1" x14ac:dyDescent="0.25">
      <c r="B2487" s="4976"/>
      <c r="C2487" s="4978"/>
      <c r="D2487" s="4980"/>
      <c r="E2487" s="4978"/>
      <c r="F2487" s="4957"/>
      <c r="G2487" s="1119" t="s">
        <v>2802</v>
      </c>
      <c r="H2487" s="1121" t="s">
        <v>2803</v>
      </c>
      <c r="I2487" s="1119" t="s">
        <v>2004</v>
      </c>
      <c r="J2487" s="1120" t="s">
        <v>2804</v>
      </c>
      <c r="K2487" s="1120" t="s">
        <v>2805</v>
      </c>
      <c r="L2487" s="1120" t="s">
        <v>2007</v>
      </c>
      <c r="M2487" s="1122" t="s">
        <v>2464</v>
      </c>
      <c r="N2487" s="1120" t="s">
        <v>2806</v>
      </c>
      <c r="O2487" s="1120" t="s">
        <v>2807</v>
      </c>
      <c r="P2487" s="1120" t="s">
        <v>2808</v>
      </c>
      <c r="Q2487" s="1120" t="s">
        <v>2809</v>
      </c>
      <c r="R2487" s="1120" t="s">
        <v>2808</v>
      </c>
      <c r="S2487" s="1122" t="s">
        <v>2464</v>
      </c>
      <c r="T2487" s="1120" t="s">
        <v>2807</v>
      </c>
      <c r="U2487" s="1120" t="s">
        <v>2808</v>
      </c>
      <c r="V2487" s="1120" t="s">
        <v>2809</v>
      </c>
      <c r="W2487" s="1120" t="s">
        <v>2808</v>
      </c>
      <c r="X2487" s="4964"/>
      <c r="Y2487" s="4962"/>
    </row>
    <row r="2488" spans="2:25" s="360" customFormat="1" ht="15" customHeight="1" x14ac:dyDescent="0.2">
      <c r="B2488" s="1173">
        <v>1</v>
      </c>
      <c r="C2488" s="1123" t="s">
        <v>1357</v>
      </c>
      <c r="D2488" s="1124" t="s">
        <v>2810</v>
      </c>
      <c r="E2488" s="1124" t="s">
        <v>2811</v>
      </c>
      <c r="F2488" s="1125">
        <f>+G2488+I2488+K2488</f>
        <v>8</v>
      </c>
      <c r="G2488" s="1125">
        <v>8</v>
      </c>
      <c r="H2488" s="1126">
        <f t="shared" ref="H2488:H2495" si="19">G2488/M2488</f>
        <v>100</v>
      </c>
      <c r="I2488" s="1127"/>
      <c r="J2488" s="1125"/>
      <c r="K2488" s="1128"/>
      <c r="L2488" s="1129"/>
      <c r="M2488" s="1130">
        <v>0.08</v>
      </c>
      <c r="N2488" s="1128" t="s">
        <v>1545</v>
      </c>
      <c r="O2488" s="1130">
        <v>0.23319999999999999</v>
      </c>
      <c r="P2488" s="1130">
        <v>0.23319999999999999</v>
      </c>
      <c r="Q2488" s="1130">
        <v>0.23319999999999999</v>
      </c>
      <c r="R2488" s="1130">
        <v>0.23319999999999999</v>
      </c>
      <c r="S2488" s="1130">
        <v>0.08</v>
      </c>
      <c r="T2488" s="1130">
        <v>0.23319999999999999</v>
      </c>
      <c r="U2488" s="1130">
        <v>0.23319999999999999</v>
      </c>
      <c r="V2488" s="1130">
        <v>0.23319999999999999</v>
      </c>
      <c r="W2488" s="1130">
        <v>0.23319999999999999</v>
      </c>
      <c r="X2488" s="1124" t="s">
        <v>10</v>
      </c>
      <c r="Y2488" s="1174" t="s">
        <v>1639</v>
      </c>
    </row>
    <row r="2489" spans="2:25" s="360" customFormat="1" ht="15" customHeight="1" x14ac:dyDescent="0.2">
      <c r="B2489" s="1175">
        <v>2</v>
      </c>
      <c r="C2489" s="1131" t="s">
        <v>1358</v>
      </c>
      <c r="D2489" s="1132" t="s">
        <v>2810</v>
      </c>
      <c r="E2489" s="1132" t="s">
        <v>2811</v>
      </c>
      <c r="F2489" s="1133">
        <f>+G2489+I2489+K2489</f>
        <v>8</v>
      </c>
      <c r="G2489" s="1133">
        <v>8</v>
      </c>
      <c r="H2489" s="1134">
        <f t="shared" si="19"/>
        <v>53.333333333333336</v>
      </c>
      <c r="I2489" s="1135"/>
      <c r="J2489" s="1133"/>
      <c r="K2489" s="1136"/>
      <c r="L2489" s="1137"/>
      <c r="M2489" s="1138">
        <v>0.15</v>
      </c>
      <c r="N2489" s="1136" t="s">
        <v>1545</v>
      </c>
      <c r="O2489" s="1138">
        <v>0.15</v>
      </c>
      <c r="P2489" s="1138">
        <v>0.15</v>
      </c>
      <c r="Q2489" s="1138">
        <v>0.15</v>
      </c>
      <c r="R2489" s="1138">
        <v>0.15</v>
      </c>
      <c r="S2489" s="1138">
        <v>0.15</v>
      </c>
      <c r="T2489" s="1138">
        <v>0.15</v>
      </c>
      <c r="U2489" s="1138">
        <v>0.15</v>
      </c>
      <c r="V2489" s="1138">
        <v>0.15</v>
      </c>
      <c r="W2489" s="1138">
        <v>0.15</v>
      </c>
      <c r="X2489" s="1132" t="s">
        <v>10</v>
      </c>
      <c r="Y2489" s="1176" t="s">
        <v>1639</v>
      </c>
    </row>
    <row r="2490" spans="2:25" s="360" customFormat="1" ht="15" customHeight="1" x14ac:dyDescent="0.2">
      <c r="B2490" s="1175">
        <v>3</v>
      </c>
      <c r="C2490" s="1131" t="s">
        <v>1359</v>
      </c>
      <c r="D2490" s="1132" t="s">
        <v>2810</v>
      </c>
      <c r="E2490" s="1132" t="s">
        <v>2811</v>
      </c>
      <c r="F2490" s="1133">
        <f t="shared" ref="F2490:F2554" si="20">+G2490+I2490+K2490</f>
        <v>8</v>
      </c>
      <c r="G2490" s="1133">
        <v>8</v>
      </c>
      <c r="H2490" s="1134">
        <f t="shared" si="19"/>
        <v>100</v>
      </c>
      <c r="I2490" s="1135"/>
      <c r="J2490" s="1133"/>
      <c r="K2490" s="1136"/>
      <c r="L2490" s="1137"/>
      <c r="M2490" s="1138">
        <v>0.08</v>
      </c>
      <c r="N2490" s="1136" t="s">
        <v>1545</v>
      </c>
      <c r="O2490" s="1138">
        <v>0.23319999999999999</v>
      </c>
      <c r="P2490" s="1138">
        <v>0.23319999999999999</v>
      </c>
      <c r="Q2490" s="1138">
        <v>0.23319999999999999</v>
      </c>
      <c r="R2490" s="1138">
        <v>0.23319999999999999</v>
      </c>
      <c r="S2490" s="1138">
        <v>0.08</v>
      </c>
      <c r="T2490" s="1138">
        <v>0.23319999999999999</v>
      </c>
      <c r="U2490" s="1138">
        <v>0.23319999999999999</v>
      </c>
      <c r="V2490" s="1138">
        <v>0.23319999999999999</v>
      </c>
      <c r="W2490" s="1138">
        <v>0.23319999999999999</v>
      </c>
      <c r="X2490" s="1132" t="s">
        <v>10</v>
      </c>
      <c r="Y2490" s="1176" t="s">
        <v>1639</v>
      </c>
    </row>
    <row r="2491" spans="2:25" s="360" customFormat="1" ht="15" customHeight="1" x14ac:dyDescent="0.2">
      <c r="B2491" s="1175">
        <v>4</v>
      </c>
      <c r="C2491" s="1131" t="s">
        <v>1360</v>
      </c>
      <c r="D2491" s="1132" t="s">
        <v>2810</v>
      </c>
      <c r="E2491" s="1132" t="s">
        <v>2811</v>
      </c>
      <c r="F2491" s="1133">
        <f t="shared" si="20"/>
        <v>8</v>
      </c>
      <c r="G2491" s="1133">
        <v>8</v>
      </c>
      <c r="H2491" s="1134">
        <f t="shared" si="19"/>
        <v>100</v>
      </c>
      <c r="I2491" s="1135"/>
      <c r="J2491" s="1133"/>
      <c r="K2491" s="1136"/>
      <c r="L2491" s="1137"/>
      <c r="M2491" s="1138">
        <v>0.08</v>
      </c>
      <c r="N2491" s="1136" t="s">
        <v>1545</v>
      </c>
      <c r="O2491" s="1138">
        <v>0.23319999999999999</v>
      </c>
      <c r="P2491" s="1138">
        <v>0.23319999999999999</v>
      </c>
      <c r="Q2491" s="1138">
        <v>0.23319999999999999</v>
      </c>
      <c r="R2491" s="1138">
        <v>0.23319999999999999</v>
      </c>
      <c r="S2491" s="1138">
        <v>0.08</v>
      </c>
      <c r="T2491" s="1138">
        <v>0.23319999999999999</v>
      </c>
      <c r="U2491" s="1138">
        <v>0.23319999999999999</v>
      </c>
      <c r="V2491" s="1138">
        <v>0.23319999999999999</v>
      </c>
      <c r="W2491" s="1138">
        <v>0.23319999999999999</v>
      </c>
      <c r="X2491" s="1132" t="s">
        <v>10</v>
      </c>
      <c r="Y2491" s="1176" t="s">
        <v>1639</v>
      </c>
    </row>
    <row r="2492" spans="2:25" s="360" customFormat="1" ht="15" customHeight="1" x14ac:dyDescent="0.2">
      <c r="B2492" s="1175">
        <v>5</v>
      </c>
      <c r="C2492" s="1131" t="s">
        <v>1361</v>
      </c>
      <c r="D2492" s="1132" t="s">
        <v>2810</v>
      </c>
      <c r="E2492" s="1132" t="s">
        <v>2811</v>
      </c>
      <c r="F2492" s="1133">
        <f t="shared" si="20"/>
        <v>8</v>
      </c>
      <c r="G2492" s="1133">
        <v>8</v>
      </c>
      <c r="H2492" s="1134">
        <f t="shared" si="19"/>
        <v>100</v>
      </c>
      <c r="I2492" s="1135"/>
      <c r="J2492" s="1133"/>
      <c r="K2492" s="1136"/>
      <c r="L2492" s="1137"/>
      <c r="M2492" s="1138">
        <v>0.08</v>
      </c>
      <c r="N2492" s="1136" t="s">
        <v>1545</v>
      </c>
      <c r="O2492" s="1138">
        <v>0.23319999999999999</v>
      </c>
      <c r="P2492" s="1138">
        <v>0.23319999999999999</v>
      </c>
      <c r="Q2492" s="1138">
        <v>0.23319999999999999</v>
      </c>
      <c r="R2492" s="1138">
        <v>0.23319999999999999</v>
      </c>
      <c r="S2492" s="1138">
        <v>0.08</v>
      </c>
      <c r="T2492" s="1138">
        <v>0.23319999999999999</v>
      </c>
      <c r="U2492" s="1138">
        <v>0.23319999999999999</v>
      </c>
      <c r="V2492" s="1138">
        <v>0.23319999999999999</v>
      </c>
      <c r="W2492" s="1138">
        <v>0.23319999999999999</v>
      </c>
      <c r="X2492" s="1132" t="s">
        <v>10</v>
      </c>
      <c r="Y2492" s="1176" t="s">
        <v>1639</v>
      </c>
    </row>
    <row r="2493" spans="2:25" s="360" customFormat="1" ht="15" customHeight="1" x14ac:dyDescent="0.2">
      <c r="B2493" s="1175">
        <v>6</v>
      </c>
      <c r="C2493" s="1131" t="s">
        <v>1362</v>
      </c>
      <c r="D2493" s="1132" t="s">
        <v>2810</v>
      </c>
      <c r="E2493" s="1132" t="s">
        <v>2811</v>
      </c>
      <c r="F2493" s="1133">
        <f t="shared" si="20"/>
        <v>8</v>
      </c>
      <c r="G2493" s="1133">
        <v>8</v>
      </c>
      <c r="H2493" s="1134">
        <f t="shared" si="19"/>
        <v>100</v>
      </c>
      <c r="I2493" s="1135"/>
      <c r="J2493" s="1133"/>
      <c r="K2493" s="1136"/>
      <c r="L2493" s="1137"/>
      <c r="M2493" s="1138">
        <v>0.08</v>
      </c>
      <c r="N2493" s="1136" t="s">
        <v>1545</v>
      </c>
      <c r="O2493" s="1138">
        <v>0.23319999999999999</v>
      </c>
      <c r="P2493" s="1138">
        <v>0.23319999999999999</v>
      </c>
      <c r="Q2493" s="1138">
        <v>0.23319999999999999</v>
      </c>
      <c r="R2493" s="1138">
        <v>0.23319999999999999</v>
      </c>
      <c r="S2493" s="1138">
        <v>0.08</v>
      </c>
      <c r="T2493" s="1138">
        <v>0.23319999999999999</v>
      </c>
      <c r="U2493" s="1138">
        <v>0.23319999999999999</v>
      </c>
      <c r="V2493" s="1138">
        <v>0.23319999999999999</v>
      </c>
      <c r="W2493" s="1138">
        <v>0.23319999999999999</v>
      </c>
      <c r="X2493" s="1132" t="s">
        <v>10</v>
      </c>
      <c r="Y2493" s="1176" t="s">
        <v>1639</v>
      </c>
    </row>
    <row r="2494" spans="2:25" s="360" customFormat="1" ht="15" customHeight="1" x14ac:dyDescent="0.2">
      <c r="B2494" s="1175">
        <v>7</v>
      </c>
      <c r="C2494" s="1131" t="s">
        <v>1363</v>
      </c>
      <c r="D2494" s="1132" t="s">
        <v>2810</v>
      </c>
      <c r="E2494" s="1132" t="s">
        <v>2811</v>
      </c>
      <c r="F2494" s="1133">
        <f t="shared" si="20"/>
        <v>8</v>
      </c>
      <c r="G2494" s="1133">
        <v>8</v>
      </c>
      <c r="H2494" s="1134">
        <f t="shared" si="19"/>
        <v>100</v>
      </c>
      <c r="I2494" s="1135"/>
      <c r="J2494" s="1133"/>
      <c r="K2494" s="1136"/>
      <c r="L2494" s="1137"/>
      <c r="M2494" s="1138">
        <v>0.08</v>
      </c>
      <c r="N2494" s="1136" t="s">
        <v>1545</v>
      </c>
      <c r="O2494" s="1138">
        <v>0.23319999999999999</v>
      </c>
      <c r="P2494" s="1138">
        <v>0.23319999999999999</v>
      </c>
      <c r="Q2494" s="1138">
        <v>0.23319999999999999</v>
      </c>
      <c r="R2494" s="1138">
        <v>0.23319999999999999</v>
      </c>
      <c r="S2494" s="1138">
        <v>0.08</v>
      </c>
      <c r="T2494" s="1138">
        <v>0.23319999999999999</v>
      </c>
      <c r="U2494" s="1138">
        <v>0.23319999999999999</v>
      </c>
      <c r="V2494" s="1138">
        <v>0.23319999999999999</v>
      </c>
      <c r="W2494" s="1138">
        <v>0.23319999999999999</v>
      </c>
      <c r="X2494" s="1132" t="s">
        <v>10</v>
      </c>
      <c r="Y2494" s="1176" t="s">
        <v>1639</v>
      </c>
    </row>
    <row r="2495" spans="2:25" s="360" customFormat="1" ht="15" customHeight="1" x14ac:dyDescent="0.2">
      <c r="B2495" s="1175">
        <v>8</v>
      </c>
      <c r="C2495" s="1131" t="s">
        <v>1364</v>
      </c>
      <c r="D2495" s="1132" t="s">
        <v>2810</v>
      </c>
      <c r="E2495" s="1132" t="s">
        <v>2811</v>
      </c>
      <c r="F2495" s="1133">
        <f t="shared" si="20"/>
        <v>8</v>
      </c>
      <c r="G2495" s="1133">
        <v>8</v>
      </c>
      <c r="H2495" s="1134">
        <f t="shared" si="19"/>
        <v>100</v>
      </c>
      <c r="I2495" s="1135"/>
      <c r="J2495" s="1133"/>
      <c r="K2495" s="1136"/>
      <c r="L2495" s="1137"/>
      <c r="M2495" s="1138">
        <v>0.08</v>
      </c>
      <c r="N2495" s="1136" t="s">
        <v>1545</v>
      </c>
      <c r="O2495" s="1138">
        <v>0.23319999999999999</v>
      </c>
      <c r="P2495" s="1138">
        <v>0.23319999999999999</v>
      </c>
      <c r="Q2495" s="1138">
        <v>0.23319999999999999</v>
      </c>
      <c r="R2495" s="1138">
        <v>0.23319999999999999</v>
      </c>
      <c r="S2495" s="1138">
        <v>0.08</v>
      </c>
      <c r="T2495" s="1138">
        <v>0.23319999999999999</v>
      </c>
      <c r="U2495" s="1138">
        <v>0.23319999999999999</v>
      </c>
      <c r="V2495" s="1138">
        <v>0.23319999999999999</v>
      </c>
      <c r="W2495" s="1138">
        <v>0.23319999999999999</v>
      </c>
      <c r="X2495" s="1132" t="s">
        <v>10</v>
      </c>
      <c r="Y2495" s="1176" t="s">
        <v>1639</v>
      </c>
    </row>
    <row r="2496" spans="2:25" s="360" customFormat="1" ht="15" customHeight="1" x14ac:dyDescent="0.2">
      <c r="B2496" s="1175">
        <v>9</v>
      </c>
      <c r="C2496" s="1131" t="s">
        <v>1365</v>
      </c>
      <c r="D2496" s="1132" t="s">
        <v>1640</v>
      </c>
      <c r="E2496" s="1132" t="s">
        <v>2811</v>
      </c>
      <c r="F2496" s="1133">
        <f t="shared" si="20"/>
        <v>8</v>
      </c>
      <c r="G2496" s="1133">
        <v>8</v>
      </c>
      <c r="H2496" s="1134">
        <f t="shared" ref="H2496:H2519" si="21">G2496/R2496</f>
        <v>34.305317324185253</v>
      </c>
      <c r="I2496" s="1135"/>
      <c r="J2496" s="1135"/>
      <c r="K2496" s="1135"/>
      <c r="L2496" s="1135"/>
      <c r="M2496" s="1138">
        <v>0.08</v>
      </c>
      <c r="N2496" s="1136" t="s">
        <v>1545</v>
      </c>
      <c r="O2496" s="1138">
        <v>0.23319999999999999</v>
      </c>
      <c r="P2496" s="1138">
        <v>0.23319999999999999</v>
      </c>
      <c r="Q2496" s="1138">
        <v>0.23319999999999999</v>
      </c>
      <c r="R2496" s="1138">
        <v>0.23319999999999999</v>
      </c>
      <c r="S2496" s="1138">
        <v>0.08</v>
      </c>
      <c r="T2496" s="1138">
        <v>0.23319999999999999</v>
      </c>
      <c r="U2496" s="1138">
        <v>0.23319999999999999</v>
      </c>
      <c r="V2496" s="1138">
        <v>0.23319999999999999</v>
      </c>
      <c r="W2496" s="1138">
        <v>0.23319999999999999</v>
      </c>
      <c r="X2496" s="1132" t="s">
        <v>10</v>
      </c>
      <c r="Y2496" s="1176" t="s">
        <v>1639</v>
      </c>
    </row>
    <row r="2497" spans="2:25" s="360" customFormat="1" ht="15" customHeight="1" x14ac:dyDescent="0.2">
      <c r="B2497" s="1175">
        <v>10</v>
      </c>
      <c r="C2497" s="1139" t="s">
        <v>678</v>
      </c>
      <c r="D2497" s="1132" t="s">
        <v>2810</v>
      </c>
      <c r="E2497" s="1132" t="s">
        <v>2811</v>
      </c>
      <c r="F2497" s="1133">
        <f t="shared" si="20"/>
        <v>8</v>
      </c>
      <c r="G2497" s="1140">
        <v>8</v>
      </c>
      <c r="H2497" s="1141">
        <f t="shared" si="21"/>
        <v>53.333333333333336</v>
      </c>
      <c r="I2497" s="1142"/>
      <c r="J2497" s="1135"/>
      <c r="K2497" s="1135"/>
      <c r="L2497" s="1135"/>
      <c r="M2497" s="1138">
        <v>0.15</v>
      </c>
      <c r="N2497" s="1136" t="s">
        <v>1545</v>
      </c>
      <c r="O2497" s="1138">
        <v>0.15</v>
      </c>
      <c r="P2497" s="1138">
        <v>0.15</v>
      </c>
      <c r="Q2497" s="1138">
        <v>0.15</v>
      </c>
      <c r="R2497" s="1138">
        <v>0.15</v>
      </c>
      <c r="S2497" s="1138">
        <v>0.15</v>
      </c>
      <c r="T2497" s="1138">
        <v>0.15</v>
      </c>
      <c r="U2497" s="1138">
        <v>0.15</v>
      </c>
      <c r="V2497" s="1138">
        <v>0.15</v>
      </c>
      <c r="W2497" s="1138">
        <v>0.15</v>
      </c>
      <c r="X2497" s="1132" t="s">
        <v>10</v>
      </c>
      <c r="Y2497" s="1176" t="s">
        <v>1639</v>
      </c>
    </row>
    <row r="2498" spans="2:25" s="360" customFormat="1" ht="15" customHeight="1" x14ac:dyDescent="0.2">
      <c r="B2498" s="1175">
        <v>11</v>
      </c>
      <c r="C2498" s="1131" t="s">
        <v>679</v>
      </c>
      <c r="D2498" s="1132" t="s">
        <v>2810</v>
      </c>
      <c r="E2498" s="1132" t="s">
        <v>2811</v>
      </c>
      <c r="F2498" s="1133">
        <f t="shared" si="20"/>
        <v>8</v>
      </c>
      <c r="G2498" s="1133">
        <v>8</v>
      </c>
      <c r="H2498" s="1134">
        <f t="shared" si="21"/>
        <v>53.333333333333336</v>
      </c>
      <c r="I2498" s="1135"/>
      <c r="J2498" s="1135"/>
      <c r="K2498" s="1135"/>
      <c r="L2498" s="1135"/>
      <c r="M2498" s="1138">
        <v>0.15</v>
      </c>
      <c r="N2498" s="1136" t="s">
        <v>1545</v>
      </c>
      <c r="O2498" s="1138">
        <v>0.15</v>
      </c>
      <c r="P2498" s="1138">
        <v>0.15</v>
      </c>
      <c r="Q2498" s="1138">
        <v>0.15</v>
      </c>
      <c r="R2498" s="1138">
        <v>0.15</v>
      </c>
      <c r="S2498" s="1138">
        <v>0.15</v>
      </c>
      <c r="T2498" s="1138">
        <v>0.15</v>
      </c>
      <c r="U2498" s="1138">
        <v>0.15</v>
      </c>
      <c r="V2498" s="1138">
        <v>0.15</v>
      </c>
      <c r="W2498" s="1138">
        <v>0.15</v>
      </c>
      <c r="X2498" s="1132" t="s">
        <v>10</v>
      </c>
      <c r="Y2498" s="1176" t="s">
        <v>1639</v>
      </c>
    </row>
    <row r="2499" spans="2:25" s="360" customFormat="1" ht="15" customHeight="1" x14ac:dyDescent="0.2">
      <c r="B2499" s="1175">
        <v>12</v>
      </c>
      <c r="C2499" s="1131" t="s">
        <v>680</v>
      </c>
      <c r="D2499" s="1132" t="s">
        <v>2810</v>
      </c>
      <c r="E2499" s="1132" t="s">
        <v>2811</v>
      </c>
      <c r="F2499" s="1133">
        <f t="shared" si="20"/>
        <v>8</v>
      </c>
      <c r="G2499" s="1133">
        <v>8</v>
      </c>
      <c r="H2499" s="1134">
        <f t="shared" si="21"/>
        <v>53.333333333333336</v>
      </c>
      <c r="I2499" s="1135"/>
      <c r="J2499" s="1135"/>
      <c r="K2499" s="1135"/>
      <c r="L2499" s="1135"/>
      <c r="M2499" s="1138">
        <v>0.15</v>
      </c>
      <c r="N2499" s="1136" t="s">
        <v>1545</v>
      </c>
      <c r="O2499" s="1138">
        <v>0.15</v>
      </c>
      <c r="P2499" s="1138">
        <v>0.15</v>
      </c>
      <c r="Q2499" s="1138">
        <v>0.15</v>
      </c>
      <c r="R2499" s="1138">
        <v>0.15</v>
      </c>
      <c r="S2499" s="1138">
        <v>0.15</v>
      </c>
      <c r="T2499" s="1138">
        <v>0.15</v>
      </c>
      <c r="U2499" s="1138">
        <v>0.15</v>
      </c>
      <c r="V2499" s="1138">
        <v>0.15</v>
      </c>
      <c r="W2499" s="1138">
        <v>0.15</v>
      </c>
      <c r="X2499" s="1132" t="s">
        <v>10</v>
      </c>
      <c r="Y2499" s="1176" t="s">
        <v>1639</v>
      </c>
    </row>
    <row r="2500" spans="2:25" s="360" customFormat="1" ht="15" customHeight="1" x14ac:dyDescent="0.2">
      <c r="B2500" s="1175">
        <v>13</v>
      </c>
      <c r="C2500" s="1131" t="s">
        <v>681</v>
      </c>
      <c r="D2500" s="1132" t="s">
        <v>2810</v>
      </c>
      <c r="E2500" s="1132" t="s">
        <v>2811</v>
      </c>
      <c r="F2500" s="1133">
        <f t="shared" si="20"/>
        <v>8</v>
      </c>
      <c r="G2500" s="1133">
        <v>8</v>
      </c>
      <c r="H2500" s="1134">
        <f t="shared" si="21"/>
        <v>53.333333333333336</v>
      </c>
      <c r="I2500" s="1135"/>
      <c r="J2500" s="1135"/>
      <c r="K2500" s="1135"/>
      <c r="L2500" s="1135"/>
      <c r="M2500" s="1138">
        <v>0.15</v>
      </c>
      <c r="N2500" s="1136" t="s">
        <v>1545</v>
      </c>
      <c r="O2500" s="1138">
        <v>0.15</v>
      </c>
      <c r="P2500" s="1138">
        <v>0.15</v>
      </c>
      <c r="Q2500" s="1138">
        <v>0.15</v>
      </c>
      <c r="R2500" s="1138">
        <v>0.15</v>
      </c>
      <c r="S2500" s="1138">
        <v>0.15</v>
      </c>
      <c r="T2500" s="1138">
        <v>0.15</v>
      </c>
      <c r="U2500" s="1138">
        <v>0.15</v>
      </c>
      <c r="V2500" s="1138">
        <v>0.15</v>
      </c>
      <c r="W2500" s="1138">
        <v>0.15</v>
      </c>
      <c r="X2500" s="1132" t="s">
        <v>10</v>
      </c>
      <c r="Y2500" s="1176" t="s">
        <v>1639</v>
      </c>
    </row>
    <row r="2501" spans="2:25" s="360" customFormat="1" ht="15" customHeight="1" x14ac:dyDescent="0.2">
      <c r="B2501" s="1175">
        <v>14</v>
      </c>
      <c r="C2501" s="1131" t="s">
        <v>682</v>
      </c>
      <c r="D2501" s="1132" t="s">
        <v>2810</v>
      </c>
      <c r="E2501" s="1132" t="s">
        <v>2811</v>
      </c>
      <c r="F2501" s="1133">
        <f t="shared" si="20"/>
        <v>8</v>
      </c>
      <c r="G2501" s="1133">
        <v>8</v>
      </c>
      <c r="H2501" s="1134">
        <f t="shared" si="21"/>
        <v>53.333333333333336</v>
      </c>
      <c r="I2501" s="1135"/>
      <c r="J2501" s="1135"/>
      <c r="K2501" s="1135"/>
      <c r="L2501" s="1135"/>
      <c r="M2501" s="1138">
        <v>0.15</v>
      </c>
      <c r="N2501" s="1136" t="s">
        <v>1545</v>
      </c>
      <c r="O2501" s="1138">
        <v>0.15</v>
      </c>
      <c r="P2501" s="1138">
        <v>0.15</v>
      </c>
      <c r="Q2501" s="1138">
        <v>0.15</v>
      </c>
      <c r="R2501" s="1138">
        <v>0.15</v>
      </c>
      <c r="S2501" s="1138">
        <v>0.15</v>
      </c>
      <c r="T2501" s="1138">
        <v>0.15</v>
      </c>
      <c r="U2501" s="1138">
        <v>0.15</v>
      </c>
      <c r="V2501" s="1138">
        <v>0.15</v>
      </c>
      <c r="W2501" s="1138">
        <v>0.15</v>
      </c>
      <c r="X2501" s="1132" t="s">
        <v>10</v>
      </c>
      <c r="Y2501" s="1176" t="s">
        <v>1639</v>
      </c>
    </row>
    <row r="2502" spans="2:25" s="360" customFormat="1" ht="15" customHeight="1" x14ac:dyDescent="0.2">
      <c r="B2502" s="1175">
        <v>15</v>
      </c>
      <c r="C2502" s="1131" t="s">
        <v>683</v>
      </c>
      <c r="D2502" s="1132" t="s">
        <v>2810</v>
      </c>
      <c r="E2502" s="1132" t="s">
        <v>2811</v>
      </c>
      <c r="F2502" s="1133">
        <f t="shared" si="20"/>
        <v>8</v>
      </c>
      <c r="G2502" s="1133">
        <v>8</v>
      </c>
      <c r="H2502" s="1134">
        <f t="shared" si="21"/>
        <v>53.333333333333336</v>
      </c>
      <c r="I2502" s="1135"/>
      <c r="J2502" s="1135"/>
      <c r="K2502" s="1135"/>
      <c r="L2502" s="1135"/>
      <c r="M2502" s="1138">
        <v>0.15</v>
      </c>
      <c r="N2502" s="1136" t="s">
        <v>1545</v>
      </c>
      <c r="O2502" s="1138">
        <v>0.15</v>
      </c>
      <c r="P2502" s="1138">
        <v>0.15</v>
      </c>
      <c r="Q2502" s="1138">
        <v>0.15</v>
      </c>
      <c r="R2502" s="1138">
        <v>0.15</v>
      </c>
      <c r="S2502" s="1138">
        <v>0.15</v>
      </c>
      <c r="T2502" s="1138">
        <v>0.15</v>
      </c>
      <c r="U2502" s="1138">
        <v>0.15</v>
      </c>
      <c r="V2502" s="1138">
        <v>0.15</v>
      </c>
      <c r="W2502" s="1138">
        <v>0.15</v>
      </c>
      <c r="X2502" s="1132" t="s">
        <v>10</v>
      </c>
      <c r="Y2502" s="1176" t="s">
        <v>1639</v>
      </c>
    </row>
    <row r="2503" spans="2:25" s="360" customFormat="1" ht="15" customHeight="1" x14ac:dyDescent="0.2">
      <c r="B2503" s="1175">
        <v>16</v>
      </c>
      <c r="C2503" s="1131" t="s">
        <v>684</v>
      </c>
      <c r="D2503" s="1132" t="s">
        <v>1640</v>
      </c>
      <c r="E2503" s="1132" t="s">
        <v>2811</v>
      </c>
      <c r="F2503" s="1133">
        <f t="shared" si="20"/>
        <v>8</v>
      </c>
      <c r="G2503" s="1133">
        <v>8</v>
      </c>
      <c r="H2503" s="1134">
        <f t="shared" si="21"/>
        <v>53.333333333333336</v>
      </c>
      <c r="I2503" s="1135"/>
      <c r="J2503" s="1135"/>
      <c r="K2503" s="1135"/>
      <c r="L2503" s="1135"/>
      <c r="M2503" s="1138">
        <v>0.15</v>
      </c>
      <c r="N2503" s="1136" t="s">
        <v>1545</v>
      </c>
      <c r="O2503" s="1138">
        <v>0.15</v>
      </c>
      <c r="P2503" s="1138">
        <v>0.15</v>
      </c>
      <c r="Q2503" s="1138">
        <v>0.15</v>
      </c>
      <c r="R2503" s="1138">
        <v>0.15</v>
      </c>
      <c r="S2503" s="1138">
        <v>0.15</v>
      </c>
      <c r="T2503" s="1138">
        <v>0.15</v>
      </c>
      <c r="U2503" s="1138">
        <v>0.15</v>
      </c>
      <c r="V2503" s="1138">
        <v>0.15</v>
      </c>
      <c r="W2503" s="1138">
        <v>0.15</v>
      </c>
      <c r="X2503" s="1132" t="s">
        <v>10</v>
      </c>
      <c r="Y2503" s="1176" t="s">
        <v>1639</v>
      </c>
    </row>
    <row r="2504" spans="2:25" s="360" customFormat="1" ht="15" customHeight="1" x14ac:dyDescent="0.2">
      <c r="B2504" s="1175">
        <v>17</v>
      </c>
      <c r="C2504" s="1131" t="s">
        <v>685</v>
      </c>
      <c r="D2504" s="1132" t="s">
        <v>2810</v>
      </c>
      <c r="E2504" s="1132" t="s">
        <v>2811</v>
      </c>
      <c r="F2504" s="1133">
        <f t="shared" si="20"/>
        <v>20</v>
      </c>
      <c r="G2504" s="1133">
        <v>20</v>
      </c>
      <c r="H2504" s="1134">
        <f t="shared" si="21"/>
        <v>85.763293310463126</v>
      </c>
      <c r="I2504" s="1135"/>
      <c r="J2504" s="1135"/>
      <c r="K2504" s="1135"/>
      <c r="L2504" s="1135"/>
      <c r="M2504" s="1138">
        <v>0.08</v>
      </c>
      <c r="N2504" s="1136" t="s">
        <v>1545</v>
      </c>
      <c r="O2504" s="1138">
        <v>0.23319999999999999</v>
      </c>
      <c r="P2504" s="1138">
        <v>0.23319999999999999</v>
      </c>
      <c r="Q2504" s="1138">
        <v>0.23319999999999999</v>
      </c>
      <c r="R2504" s="1138">
        <v>0.23319999999999999</v>
      </c>
      <c r="S2504" s="1138">
        <v>0.08</v>
      </c>
      <c r="T2504" s="1138">
        <v>0.23319999999999999</v>
      </c>
      <c r="U2504" s="1138">
        <v>0.23319999999999999</v>
      </c>
      <c r="V2504" s="1138">
        <v>0.23319999999999999</v>
      </c>
      <c r="W2504" s="1138">
        <v>0.23319999999999999</v>
      </c>
      <c r="X2504" s="1132" t="s">
        <v>10</v>
      </c>
      <c r="Y2504" s="1176" t="s">
        <v>1639</v>
      </c>
    </row>
    <row r="2505" spans="2:25" s="360" customFormat="1" ht="15" customHeight="1" x14ac:dyDescent="0.2">
      <c r="B2505" s="1175">
        <v>18</v>
      </c>
      <c r="C2505" s="1131" t="s">
        <v>686</v>
      </c>
      <c r="D2505" s="1132" t="s">
        <v>2810</v>
      </c>
      <c r="E2505" s="1132" t="s">
        <v>2811</v>
      </c>
      <c r="F2505" s="1133">
        <f t="shared" si="20"/>
        <v>25</v>
      </c>
      <c r="G2505" s="1133">
        <v>25</v>
      </c>
      <c r="H2505" s="1134">
        <f t="shared" si="21"/>
        <v>107.2041166380789</v>
      </c>
      <c r="I2505" s="1135"/>
      <c r="J2505" s="1135"/>
      <c r="K2505" s="1135"/>
      <c r="L2505" s="1135"/>
      <c r="M2505" s="1138">
        <v>0.08</v>
      </c>
      <c r="N2505" s="1136" t="s">
        <v>1545</v>
      </c>
      <c r="O2505" s="1138">
        <v>0.23319999999999999</v>
      </c>
      <c r="P2505" s="1138">
        <v>0.23319999999999999</v>
      </c>
      <c r="Q2505" s="1138">
        <v>0.23319999999999999</v>
      </c>
      <c r="R2505" s="1138">
        <v>0.23319999999999999</v>
      </c>
      <c r="S2505" s="1138">
        <v>0.08</v>
      </c>
      <c r="T2505" s="1138">
        <v>0.23319999999999999</v>
      </c>
      <c r="U2505" s="1138">
        <v>0.23319999999999999</v>
      </c>
      <c r="V2505" s="1138">
        <v>0.23319999999999999</v>
      </c>
      <c r="W2505" s="1138">
        <v>0.23319999999999999</v>
      </c>
      <c r="X2505" s="1132" t="s">
        <v>10</v>
      </c>
      <c r="Y2505" s="1176" t="s">
        <v>1639</v>
      </c>
    </row>
    <row r="2506" spans="2:25" s="360" customFormat="1" ht="15" customHeight="1" x14ac:dyDescent="0.2">
      <c r="B2506" s="1175">
        <v>19</v>
      </c>
      <c r="C2506" s="1131" t="s">
        <v>687</v>
      </c>
      <c r="D2506" s="1132" t="s">
        <v>2810</v>
      </c>
      <c r="E2506" s="1132" t="s">
        <v>2811</v>
      </c>
      <c r="F2506" s="1133">
        <f t="shared" si="20"/>
        <v>30</v>
      </c>
      <c r="G2506" s="1133">
        <v>30</v>
      </c>
      <c r="H2506" s="1134">
        <f t="shared" si="21"/>
        <v>128.64493996569468</v>
      </c>
      <c r="I2506" s="1135"/>
      <c r="J2506" s="1135"/>
      <c r="K2506" s="1135"/>
      <c r="L2506" s="1135"/>
      <c r="M2506" s="1138">
        <v>0.08</v>
      </c>
      <c r="N2506" s="1136" t="s">
        <v>1545</v>
      </c>
      <c r="O2506" s="1138">
        <v>0.23319999999999999</v>
      </c>
      <c r="P2506" s="1138">
        <v>0.23319999999999999</v>
      </c>
      <c r="Q2506" s="1138">
        <v>0.23319999999999999</v>
      </c>
      <c r="R2506" s="1138">
        <v>0.23319999999999999</v>
      </c>
      <c r="S2506" s="1138">
        <v>0.08</v>
      </c>
      <c r="T2506" s="1138">
        <v>0.23319999999999999</v>
      </c>
      <c r="U2506" s="1138">
        <v>0.23319999999999999</v>
      </c>
      <c r="V2506" s="1138">
        <v>0.23319999999999999</v>
      </c>
      <c r="W2506" s="1138">
        <v>0.23319999999999999</v>
      </c>
      <c r="X2506" s="1132" t="s">
        <v>10</v>
      </c>
      <c r="Y2506" s="1176" t="s">
        <v>1639</v>
      </c>
    </row>
    <row r="2507" spans="2:25" s="360" customFormat="1" ht="15" customHeight="1" x14ac:dyDescent="0.2">
      <c r="B2507" s="1175">
        <v>20</v>
      </c>
      <c r="C2507" s="1131" t="s">
        <v>688</v>
      </c>
      <c r="D2507" s="1132" t="s">
        <v>2810</v>
      </c>
      <c r="E2507" s="1132" t="s">
        <v>2811</v>
      </c>
      <c r="F2507" s="1133">
        <f t="shared" si="20"/>
        <v>50</v>
      </c>
      <c r="G2507" s="1133">
        <v>50</v>
      </c>
      <c r="H2507" s="1134">
        <f t="shared" si="21"/>
        <v>214.4082332761578</v>
      </c>
      <c r="I2507" s="1135"/>
      <c r="J2507" s="1135"/>
      <c r="K2507" s="1135"/>
      <c r="L2507" s="1135"/>
      <c r="M2507" s="1138">
        <v>0.08</v>
      </c>
      <c r="N2507" s="1136" t="s">
        <v>1545</v>
      </c>
      <c r="O2507" s="1138">
        <v>0.23319999999999999</v>
      </c>
      <c r="P2507" s="1138">
        <v>0.23319999999999999</v>
      </c>
      <c r="Q2507" s="1138">
        <v>0.23319999999999999</v>
      </c>
      <c r="R2507" s="1138">
        <v>0.23319999999999999</v>
      </c>
      <c r="S2507" s="1138">
        <v>0.08</v>
      </c>
      <c r="T2507" s="1138">
        <v>0.23319999999999999</v>
      </c>
      <c r="U2507" s="1138">
        <v>0.23319999999999999</v>
      </c>
      <c r="V2507" s="1138">
        <v>0.23319999999999999</v>
      </c>
      <c r="W2507" s="1138">
        <v>0.23319999999999999</v>
      </c>
      <c r="X2507" s="1132" t="s">
        <v>10</v>
      </c>
      <c r="Y2507" s="1176" t="s">
        <v>1639</v>
      </c>
    </row>
    <row r="2508" spans="2:25" s="360" customFormat="1" ht="15" customHeight="1" x14ac:dyDescent="0.2">
      <c r="B2508" s="1175">
        <v>21</v>
      </c>
      <c r="C2508" s="1131" t="s">
        <v>689</v>
      </c>
      <c r="D2508" s="1132" t="s">
        <v>2810</v>
      </c>
      <c r="E2508" s="1132" t="s">
        <v>2811</v>
      </c>
      <c r="F2508" s="1133">
        <f t="shared" si="20"/>
        <v>20</v>
      </c>
      <c r="G2508" s="1133">
        <v>20</v>
      </c>
      <c r="H2508" s="1134">
        <f t="shared" si="21"/>
        <v>133.33333333333334</v>
      </c>
      <c r="I2508" s="1135"/>
      <c r="J2508" s="1135"/>
      <c r="K2508" s="1135"/>
      <c r="L2508" s="1135"/>
      <c r="M2508" s="1138">
        <v>0.15</v>
      </c>
      <c r="N2508" s="1136" t="s">
        <v>1545</v>
      </c>
      <c r="O2508" s="1138">
        <v>0.15</v>
      </c>
      <c r="P2508" s="1138">
        <v>0.15</v>
      </c>
      <c r="Q2508" s="1138">
        <v>0.15</v>
      </c>
      <c r="R2508" s="1138">
        <v>0.15</v>
      </c>
      <c r="S2508" s="1138">
        <v>0.15</v>
      </c>
      <c r="T2508" s="1138">
        <v>0.15</v>
      </c>
      <c r="U2508" s="1138">
        <v>0.15</v>
      </c>
      <c r="V2508" s="1138">
        <v>0.15</v>
      </c>
      <c r="W2508" s="1138">
        <v>0.15</v>
      </c>
      <c r="X2508" s="1132" t="s">
        <v>10</v>
      </c>
      <c r="Y2508" s="1176" t="s">
        <v>1639</v>
      </c>
    </row>
    <row r="2509" spans="2:25" s="360" customFormat="1" ht="15" customHeight="1" x14ac:dyDescent="0.2">
      <c r="B2509" s="1175">
        <v>22</v>
      </c>
      <c r="C2509" s="1139" t="s">
        <v>690</v>
      </c>
      <c r="D2509" s="1132" t="s">
        <v>2810</v>
      </c>
      <c r="E2509" s="1132" t="s">
        <v>2811</v>
      </c>
      <c r="F2509" s="1133">
        <f t="shared" si="20"/>
        <v>25</v>
      </c>
      <c r="G2509" s="1140">
        <v>25</v>
      </c>
      <c r="H2509" s="1141">
        <f t="shared" si="21"/>
        <v>166.66666666666669</v>
      </c>
      <c r="I2509" s="1142"/>
      <c r="J2509" s="1135"/>
      <c r="K2509" s="1135"/>
      <c r="L2509" s="1135"/>
      <c r="M2509" s="1138">
        <v>0.15</v>
      </c>
      <c r="N2509" s="1136" t="s">
        <v>1545</v>
      </c>
      <c r="O2509" s="1138">
        <v>0.15</v>
      </c>
      <c r="P2509" s="1138">
        <v>0.15</v>
      </c>
      <c r="Q2509" s="1138">
        <v>0.15</v>
      </c>
      <c r="R2509" s="1138">
        <v>0.15</v>
      </c>
      <c r="S2509" s="1138">
        <v>0.15</v>
      </c>
      <c r="T2509" s="1138">
        <v>0.15</v>
      </c>
      <c r="U2509" s="1138">
        <v>0.15</v>
      </c>
      <c r="V2509" s="1138">
        <v>0.15</v>
      </c>
      <c r="W2509" s="1138">
        <v>0.15</v>
      </c>
      <c r="X2509" s="1132" t="s">
        <v>10</v>
      </c>
      <c r="Y2509" s="1176" t="s">
        <v>1639</v>
      </c>
    </row>
    <row r="2510" spans="2:25" s="360" customFormat="1" ht="15" customHeight="1" x14ac:dyDescent="0.2">
      <c r="B2510" s="1175">
        <v>23</v>
      </c>
      <c r="C2510" s="1131" t="s">
        <v>691</v>
      </c>
      <c r="D2510" s="1132" t="s">
        <v>2810</v>
      </c>
      <c r="E2510" s="1132" t="s">
        <v>2811</v>
      </c>
      <c r="F2510" s="1133">
        <f t="shared" si="20"/>
        <v>30</v>
      </c>
      <c r="G2510" s="1133">
        <v>30</v>
      </c>
      <c r="H2510" s="1134">
        <f t="shared" si="21"/>
        <v>200</v>
      </c>
      <c r="I2510" s="1135"/>
      <c r="J2510" s="1135"/>
      <c r="K2510" s="1135"/>
      <c r="L2510" s="1135"/>
      <c r="M2510" s="1138">
        <v>0.15</v>
      </c>
      <c r="N2510" s="1136" t="s">
        <v>1545</v>
      </c>
      <c r="O2510" s="1138">
        <v>0.15</v>
      </c>
      <c r="P2510" s="1138">
        <v>0.15</v>
      </c>
      <c r="Q2510" s="1138">
        <v>0.15</v>
      </c>
      <c r="R2510" s="1138">
        <v>0.15</v>
      </c>
      <c r="S2510" s="1138">
        <v>0.15</v>
      </c>
      <c r="T2510" s="1138">
        <v>0.15</v>
      </c>
      <c r="U2510" s="1138">
        <v>0.15</v>
      </c>
      <c r="V2510" s="1138">
        <v>0.15</v>
      </c>
      <c r="W2510" s="1138">
        <v>0.15</v>
      </c>
      <c r="X2510" s="1132" t="s">
        <v>10</v>
      </c>
      <c r="Y2510" s="1176" t="s">
        <v>1639</v>
      </c>
    </row>
    <row r="2511" spans="2:25" s="360" customFormat="1" ht="15" customHeight="1" x14ac:dyDescent="0.2">
      <c r="B2511" s="1175">
        <v>24</v>
      </c>
      <c r="C2511" s="1131" t="s">
        <v>692</v>
      </c>
      <c r="D2511" s="1132" t="s">
        <v>2810</v>
      </c>
      <c r="E2511" s="1132" t="s">
        <v>2811</v>
      </c>
      <c r="F2511" s="1133">
        <f t="shared" si="20"/>
        <v>50</v>
      </c>
      <c r="G2511" s="1133">
        <v>50</v>
      </c>
      <c r="H2511" s="1134">
        <f t="shared" si="21"/>
        <v>333.33333333333337</v>
      </c>
      <c r="I2511" s="1135"/>
      <c r="J2511" s="1135"/>
      <c r="K2511" s="1135"/>
      <c r="L2511" s="1135"/>
      <c r="M2511" s="1138">
        <v>0.15</v>
      </c>
      <c r="N2511" s="1136" t="s">
        <v>1545</v>
      </c>
      <c r="O2511" s="1138">
        <v>0.15</v>
      </c>
      <c r="P2511" s="1138">
        <v>0.15</v>
      </c>
      <c r="Q2511" s="1138">
        <v>0.15</v>
      </c>
      <c r="R2511" s="1138">
        <v>0.15</v>
      </c>
      <c r="S2511" s="1138">
        <v>0.15</v>
      </c>
      <c r="T2511" s="1138">
        <v>0.15</v>
      </c>
      <c r="U2511" s="1138">
        <v>0.15</v>
      </c>
      <c r="V2511" s="1138">
        <v>0.15</v>
      </c>
      <c r="W2511" s="1138">
        <v>0.15</v>
      </c>
      <c r="X2511" s="1132" t="s">
        <v>10</v>
      </c>
      <c r="Y2511" s="1176" t="s">
        <v>1639</v>
      </c>
    </row>
    <row r="2512" spans="2:25" s="360" customFormat="1" ht="15" customHeight="1" x14ac:dyDescent="0.2">
      <c r="B2512" s="1175">
        <v>25</v>
      </c>
      <c r="C2512" s="1131" t="s">
        <v>693</v>
      </c>
      <c r="D2512" s="1132" t="s">
        <v>1640</v>
      </c>
      <c r="E2512" s="1132" t="s">
        <v>2811</v>
      </c>
      <c r="F2512" s="1133">
        <f t="shared" si="20"/>
        <v>20</v>
      </c>
      <c r="G2512" s="1133">
        <v>20</v>
      </c>
      <c r="H2512" s="1134">
        <f t="shared" si="21"/>
        <v>85.763293310463126</v>
      </c>
      <c r="I2512" s="1135"/>
      <c r="J2512" s="1135"/>
      <c r="K2512" s="1135"/>
      <c r="L2512" s="1135"/>
      <c r="M2512" s="1138">
        <v>0.08</v>
      </c>
      <c r="N2512" s="1136" t="s">
        <v>1545</v>
      </c>
      <c r="O2512" s="1138">
        <v>0.23319999999999999</v>
      </c>
      <c r="P2512" s="1138">
        <v>0.23319999999999999</v>
      </c>
      <c r="Q2512" s="1138">
        <v>0.23319999999999999</v>
      </c>
      <c r="R2512" s="1138">
        <v>0.23319999999999999</v>
      </c>
      <c r="S2512" s="1138">
        <v>0.08</v>
      </c>
      <c r="T2512" s="1138">
        <v>0.23319999999999999</v>
      </c>
      <c r="U2512" s="1138">
        <v>0.23319999999999999</v>
      </c>
      <c r="V2512" s="1138">
        <v>0.23319999999999999</v>
      </c>
      <c r="W2512" s="1138">
        <v>0.23319999999999999</v>
      </c>
      <c r="X2512" s="1132" t="s">
        <v>10</v>
      </c>
      <c r="Y2512" s="1176" t="s">
        <v>1639</v>
      </c>
    </row>
    <row r="2513" spans="2:25" s="360" customFormat="1" ht="15" customHeight="1" x14ac:dyDescent="0.2">
      <c r="B2513" s="1175">
        <v>26</v>
      </c>
      <c r="C2513" s="1131" t="s">
        <v>694</v>
      </c>
      <c r="D2513" s="1132" t="s">
        <v>1640</v>
      </c>
      <c r="E2513" s="1132" t="s">
        <v>2811</v>
      </c>
      <c r="F2513" s="1133">
        <f t="shared" si="20"/>
        <v>25</v>
      </c>
      <c r="G2513" s="1133">
        <v>25</v>
      </c>
      <c r="H2513" s="1134">
        <f t="shared" si="21"/>
        <v>107.2041166380789</v>
      </c>
      <c r="I2513" s="1135"/>
      <c r="J2513" s="1135"/>
      <c r="K2513" s="1135"/>
      <c r="L2513" s="1135"/>
      <c r="M2513" s="1138">
        <v>0.08</v>
      </c>
      <c r="N2513" s="1136" t="s">
        <v>1545</v>
      </c>
      <c r="O2513" s="1138">
        <v>0.23319999999999999</v>
      </c>
      <c r="P2513" s="1138">
        <v>0.23319999999999999</v>
      </c>
      <c r="Q2513" s="1138">
        <v>0.23319999999999999</v>
      </c>
      <c r="R2513" s="1138">
        <v>0.23319999999999999</v>
      </c>
      <c r="S2513" s="1138">
        <v>0.08</v>
      </c>
      <c r="T2513" s="1138">
        <v>0.23319999999999999</v>
      </c>
      <c r="U2513" s="1138">
        <v>0.23319999999999999</v>
      </c>
      <c r="V2513" s="1138">
        <v>0.23319999999999999</v>
      </c>
      <c r="W2513" s="1138">
        <v>0.23319999999999999</v>
      </c>
      <c r="X2513" s="1132" t="s">
        <v>10</v>
      </c>
      <c r="Y2513" s="1176" t="s">
        <v>1639</v>
      </c>
    </row>
    <row r="2514" spans="2:25" s="360" customFormat="1" ht="15" customHeight="1" x14ac:dyDescent="0.2">
      <c r="B2514" s="1175">
        <v>27</v>
      </c>
      <c r="C2514" s="1131" t="s">
        <v>695</v>
      </c>
      <c r="D2514" s="1132" t="s">
        <v>1640</v>
      </c>
      <c r="E2514" s="1132" t="s">
        <v>2811</v>
      </c>
      <c r="F2514" s="1133">
        <f t="shared" si="20"/>
        <v>30</v>
      </c>
      <c r="G2514" s="1133">
        <v>30</v>
      </c>
      <c r="H2514" s="1134">
        <f t="shared" si="21"/>
        <v>128.64493996569468</v>
      </c>
      <c r="I2514" s="1135"/>
      <c r="J2514" s="1135"/>
      <c r="K2514" s="1135"/>
      <c r="L2514" s="1135"/>
      <c r="M2514" s="1138">
        <v>0.08</v>
      </c>
      <c r="N2514" s="1136" t="s">
        <v>1545</v>
      </c>
      <c r="O2514" s="1138">
        <v>0.23319999999999999</v>
      </c>
      <c r="P2514" s="1138">
        <v>0.23319999999999999</v>
      </c>
      <c r="Q2514" s="1138">
        <v>0.23319999999999999</v>
      </c>
      <c r="R2514" s="1138">
        <v>0.23319999999999999</v>
      </c>
      <c r="S2514" s="1138">
        <v>0.08</v>
      </c>
      <c r="T2514" s="1138">
        <v>0.23319999999999999</v>
      </c>
      <c r="U2514" s="1138">
        <v>0.23319999999999999</v>
      </c>
      <c r="V2514" s="1138">
        <v>0.23319999999999999</v>
      </c>
      <c r="W2514" s="1138">
        <v>0.23319999999999999</v>
      </c>
      <c r="X2514" s="1132" t="s">
        <v>10</v>
      </c>
      <c r="Y2514" s="1176" t="s">
        <v>1639</v>
      </c>
    </row>
    <row r="2515" spans="2:25" s="360" customFormat="1" ht="15" customHeight="1" x14ac:dyDescent="0.2">
      <c r="B2515" s="1175">
        <v>28</v>
      </c>
      <c r="C2515" s="1131" t="s">
        <v>696</v>
      </c>
      <c r="D2515" s="1132" t="s">
        <v>1640</v>
      </c>
      <c r="E2515" s="1132" t="s">
        <v>2811</v>
      </c>
      <c r="F2515" s="1133">
        <f t="shared" si="20"/>
        <v>50</v>
      </c>
      <c r="G2515" s="1133">
        <v>50</v>
      </c>
      <c r="H2515" s="1134">
        <f t="shared" si="21"/>
        <v>214.4082332761578</v>
      </c>
      <c r="I2515" s="1135"/>
      <c r="J2515" s="1135"/>
      <c r="K2515" s="1135"/>
      <c r="L2515" s="1135"/>
      <c r="M2515" s="1138">
        <v>0.08</v>
      </c>
      <c r="N2515" s="1136" t="s">
        <v>1545</v>
      </c>
      <c r="O2515" s="1138">
        <v>0.23319999999999999</v>
      </c>
      <c r="P2515" s="1138">
        <v>0.23319999999999999</v>
      </c>
      <c r="Q2515" s="1138">
        <v>0.23319999999999999</v>
      </c>
      <c r="R2515" s="1138">
        <v>0.23319999999999999</v>
      </c>
      <c r="S2515" s="1138">
        <v>0.08</v>
      </c>
      <c r="T2515" s="1138">
        <v>0.23319999999999999</v>
      </c>
      <c r="U2515" s="1138">
        <v>0.23319999999999999</v>
      </c>
      <c r="V2515" s="1138">
        <v>0.23319999999999999</v>
      </c>
      <c r="W2515" s="1138">
        <v>0.23319999999999999</v>
      </c>
      <c r="X2515" s="1132" t="s">
        <v>10</v>
      </c>
      <c r="Y2515" s="1176" t="s">
        <v>1639</v>
      </c>
    </row>
    <row r="2516" spans="2:25" s="360" customFormat="1" ht="15" customHeight="1" x14ac:dyDescent="0.2">
      <c r="B2516" s="1175">
        <v>29</v>
      </c>
      <c r="C2516" s="1131" t="s">
        <v>697</v>
      </c>
      <c r="D2516" s="1132" t="s">
        <v>1640</v>
      </c>
      <c r="E2516" s="1132" t="s">
        <v>2811</v>
      </c>
      <c r="F2516" s="1133">
        <f t="shared" si="20"/>
        <v>20</v>
      </c>
      <c r="G2516" s="1133">
        <v>20</v>
      </c>
      <c r="H2516" s="1134">
        <f t="shared" si="21"/>
        <v>133.33333333333334</v>
      </c>
      <c r="I2516" s="1135"/>
      <c r="J2516" s="1135"/>
      <c r="K2516" s="1135"/>
      <c r="L2516" s="1135"/>
      <c r="M2516" s="1138">
        <v>0.15</v>
      </c>
      <c r="N2516" s="1136" t="s">
        <v>1545</v>
      </c>
      <c r="O2516" s="1138">
        <v>0.15</v>
      </c>
      <c r="P2516" s="1138">
        <v>0.15</v>
      </c>
      <c r="Q2516" s="1138">
        <v>0.15</v>
      </c>
      <c r="R2516" s="1138">
        <v>0.15</v>
      </c>
      <c r="S2516" s="1138">
        <v>0.15</v>
      </c>
      <c r="T2516" s="1138">
        <v>0.15</v>
      </c>
      <c r="U2516" s="1138">
        <v>0.15</v>
      </c>
      <c r="V2516" s="1138">
        <v>0.15</v>
      </c>
      <c r="W2516" s="1138">
        <v>0.15</v>
      </c>
      <c r="X2516" s="1132" t="s">
        <v>10</v>
      </c>
      <c r="Y2516" s="1176" t="s">
        <v>1639</v>
      </c>
    </row>
    <row r="2517" spans="2:25" s="360" customFormat="1" ht="15" customHeight="1" x14ac:dyDescent="0.2">
      <c r="B2517" s="1175">
        <v>30</v>
      </c>
      <c r="C2517" s="1131" t="s">
        <v>698</v>
      </c>
      <c r="D2517" s="1132" t="s">
        <v>1640</v>
      </c>
      <c r="E2517" s="1132" t="s">
        <v>2811</v>
      </c>
      <c r="F2517" s="1133">
        <f t="shared" si="20"/>
        <v>25</v>
      </c>
      <c r="G2517" s="1133">
        <v>25</v>
      </c>
      <c r="H2517" s="1134">
        <f t="shared" si="21"/>
        <v>166.66666666666669</v>
      </c>
      <c r="I2517" s="1135"/>
      <c r="J2517" s="1135"/>
      <c r="K2517" s="1135"/>
      <c r="L2517" s="1135"/>
      <c r="M2517" s="1138">
        <v>0.15</v>
      </c>
      <c r="N2517" s="1136" t="s">
        <v>1545</v>
      </c>
      <c r="O2517" s="1138">
        <v>0.15</v>
      </c>
      <c r="P2517" s="1138">
        <v>0.15</v>
      </c>
      <c r="Q2517" s="1138">
        <v>0.15</v>
      </c>
      <c r="R2517" s="1138">
        <v>0.15</v>
      </c>
      <c r="S2517" s="1138">
        <v>0.15</v>
      </c>
      <c r="T2517" s="1138">
        <v>0.15</v>
      </c>
      <c r="U2517" s="1138">
        <v>0.15</v>
      </c>
      <c r="V2517" s="1138">
        <v>0.15</v>
      </c>
      <c r="W2517" s="1138">
        <v>0.15</v>
      </c>
      <c r="X2517" s="1132" t="s">
        <v>10</v>
      </c>
      <c r="Y2517" s="1176" t="s">
        <v>1639</v>
      </c>
    </row>
    <row r="2518" spans="2:25" s="360" customFormat="1" ht="15" customHeight="1" x14ac:dyDescent="0.2">
      <c r="B2518" s="1175">
        <v>31</v>
      </c>
      <c r="C2518" s="1131" t="s">
        <v>699</v>
      </c>
      <c r="D2518" s="1132" t="s">
        <v>1640</v>
      </c>
      <c r="E2518" s="1132" t="s">
        <v>2811</v>
      </c>
      <c r="F2518" s="1133">
        <f t="shared" si="20"/>
        <v>30</v>
      </c>
      <c r="G2518" s="1133">
        <v>30</v>
      </c>
      <c r="H2518" s="1134">
        <f t="shared" si="21"/>
        <v>200</v>
      </c>
      <c r="I2518" s="1135"/>
      <c r="J2518" s="1135"/>
      <c r="K2518" s="1135"/>
      <c r="L2518" s="1135"/>
      <c r="M2518" s="1138">
        <v>0.15</v>
      </c>
      <c r="N2518" s="1136" t="s">
        <v>1545</v>
      </c>
      <c r="O2518" s="1138">
        <v>0.15</v>
      </c>
      <c r="P2518" s="1138">
        <v>0.15</v>
      </c>
      <c r="Q2518" s="1138">
        <v>0.15</v>
      </c>
      <c r="R2518" s="1138">
        <v>0.15</v>
      </c>
      <c r="S2518" s="1138">
        <v>0.15</v>
      </c>
      <c r="T2518" s="1138">
        <v>0.15</v>
      </c>
      <c r="U2518" s="1138">
        <v>0.15</v>
      </c>
      <c r="V2518" s="1138">
        <v>0.15</v>
      </c>
      <c r="W2518" s="1138">
        <v>0.15</v>
      </c>
      <c r="X2518" s="1132" t="s">
        <v>10</v>
      </c>
      <c r="Y2518" s="1176" t="s">
        <v>1639</v>
      </c>
    </row>
    <row r="2519" spans="2:25" s="360" customFormat="1" ht="15" customHeight="1" x14ac:dyDescent="0.2">
      <c r="B2519" s="1175">
        <v>32</v>
      </c>
      <c r="C2519" s="1131" t="s">
        <v>700</v>
      </c>
      <c r="D2519" s="1132" t="s">
        <v>1640</v>
      </c>
      <c r="E2519" s="1132" t="s">
        <v>2811</v>
      </c>
      <c r="F2519" s="1133">
        <f t="shared" si="20"/>
        <v>50</v>
      </c>
      <c r="G2519" s="1133">
        <v>50</v>
      </c>
      <c r="H2519" s="1134">
        <f t="shared" si="21"/>
        <v>333.33333333333337</v>
      </c>
      <c r="I2519" s="1135"/>
      <c r="J2519" s="1135"/>
      <c r="K2519" s="1135"/>
      <c r="L2519" s="1135"/>
      <c r="M2519" s="1138">
        <v>0.15</v>
      </c>
      <c r="N2519" s="1136" t="s">
        <v>1545</v>
      </c>
      <c r="O2519" s="1138">
        <v>0.15</v>
      </c>
      <c r="P2519" s="1138">
        <v>0.15</v>
      </c>
      <c r="Q2519" s="1138">
        <v>0.15</v>
      </c>
      <c r="R2519" s="1138">
        <v>0.15</v>
      </c>
      <c r="S2519" s="1138">
        <v>0.15</v>
      </c>
      <c r="T2519" s="1138">
        <v>0.15</v>
      </c>
      <c r="U2519" s="1138">
        <v>0.15</v>
      </c>
      <c r="V2519" s="1138">
        <v>0.15</v>
      </c>
      <c r="W2519" s="1138">
        <v>0.15</v>
      </c>
      <c r="X2519" s="1132" t="s">
        <v>10</v>
      </c>
      <c r="Y2519" s="1176" t="s">
        <v>1639</v>
      </c>
    </row>
    <row r="2520" spans="2:25" s="360" customFormat="1" ht="15" customHeight="1" x14ac:dyDescent="0.2">
      <c r="B2520" s="1175">
        <v>33</v>
      </c>
      <c r="C2520" s="1131" t="s">
        <v>1641</v>
      </c>
      <c r="D2520" s="1132" t="s">
        <v>1642</v>
      </c>
      <c r="E2520" s="1132" t="s">
        <v>2811</v>
      </c>
      <c r="F2520" s="1133">
        <f t="shared" si="20"/>
        <v>10</v>
      </c>
      <c r="G2520" s="1133">
        <v>10</v>
      </c>
      <c r="H2520" s="1134">
        <f t="shared" ref="H2520:H2549" si="22">G2520/O2520</f>
        <v>52.631578947368418</v>
      </c>
      <c r="I2520" s="1135"/>
      <c r="J2520" s="1133"/>
      <c r="K2520" s="1143"/>
      <c r="L2520" s="1137"/>
      <c r="M2520" s="1138">
        <v>0.08</v>
      </c>
      <c r="N2520" s="1138">
        <v>0.04</v>
      </c>
      <c r="O2520" s="1138">
        <v>0.19</v>
      </c>
      <c r="P2520" s="1138">
        <v>0.19</v>
      </c>
      <c r="Q2520" s="1138">
        <v>0.19</v>
      </c>
      <c r="R2520" s="1138">
        <v>0.19</v>
      </c>
      <c r="S2520" s="1138">
        <v>0.08</v>
      </c>
      <c r="T2520" s="1138">
        <v>0.19</v>
      </c>
      <c r="U2520" s="1138">
        <v>0.19</v>
      </c>
      <c r="V2520" s="1138">
        <v>0.19</v>
      </c>
      <c r="W2520" s="1138">
        <v>0.19</v>
      </c>
      <c r="X2520" s="1132" t="s">
        <v>10</v>
      </c>
      <c r="Y2520" s="1177" t="s">
        <v>1643</v>
      </c>
    </row>
    <row r="2521" spans="2:25" s="360" customFormat="1" ht="15" customHeight="1" x14ac:dyDescent="0.2">
      <c r="B2521" s="1175">
        <v>34</v>
      </c>
      <c r="C2521" s="1131" t="s">
        <v>913</v>
      </c>
      <c r="D2521" s="1132" t="s">
        <v>1642</v>
      </c>
      <c r="E2521" s="1132" t="s">
        <v>2811</v>
      </c>
      <c r="F2521" s="1133">
        <f t="shared" si="20"/>
        <v>100</v>
      </c>
      <c r="G2521" s="1133">
        <v>100</v>
      </c>
      <c r="H2521" s="1134">
        <f t="shared" si="22"/>
        <v>526.31578947368416</v>
      </c>
      <c r="I2521" s="1135"/>
      <c r="J2521" s="1133"/>
      <c r="K2521" s="1143"/>
      <c r="L2521" s="1137"/>
      <c r="M2521" s="1138">
        <v>0.08</v>
      </c>
      <c r="N2521" s="1138">
        <v>0.04</v>
      </c>
      <c r="O2521" s="1138">
        <v>0.19</v>
      </c>
      <c r="P2521" s="1138">
        <v>0.19</v>
      </c>
      <c r="Q2521" s="1138">
        <v>0.19</v>
      </c>
      <c r="R2521" s="1138">
        <v>0.19</v>
      </c>
      <c r="S2521" s="1138">
        <v>0.08</v>
      </c>
      <c r="T2521" s="1138">
        <v>0.19</v>
      </c>
      <c r="U2521" s="1138">
        <v>0.19</v>
      </c>
      <c r="V2521" s="1138">
        <v>0.19</v>
      </c>
      <c r="W2521" s="1138">
        <v>0.19</v>
      </c>
      <c r="X2521" s="1132" t="s">
        <v>10</v>
      </c>
      <c r="Y2521" s="1177" t="s">
        <v>1643</v>
      </c>
    </row>
    <row r="2522" spans="2:25" s="360" customFormat="1" ht="15" customHeight="1" x14ac:dyDescent="0.2">
      <c r="B2522" s="1175">
        <v>35</v>
      </c>
      <c r="C2522" s="1131" t="s">
        <v>1644</v>
      </c>
      <c r="D2522" s="1132" t="s">
        <v>1642</v>
      </c>
      <c r="E2522" s="1132" t="s">
        <v>2811</v>
      </c>
      <c r="F2522" s="1133">
        <f t="shared" si="20"/>
        <v>12</v>
      </c>
      <c r="G2522" s="1133">
        <v>12</v>
      </c>
      <c r="H2522" s="1134">
        <f t="shared" si="22"/>
        <v>63.157894736842103</v>
      </c>
      <c r="I2522" s="1135"/>
      <c r="J2522" s="1133"/>
      <c r="K2522" s="1143"/>
      <c r="L2522" s="1137"/>
      <c r="M2522" s="1138">
        <v>0.08</v>
      </c>
      <c r="N2522" s="1138">
        <v>0.04</v>
      </c>
      <c r="O2522" s="1138">
        <v>0.19</v>
      </c>
      <c r="P2522" s="1138">
        <v>0.19</v>
      </c>
      <c r="Q2522" s="1138">
        <v>0.19</v>
      </c>
      <c r="R2522" s="1138">
        <v>0.19</v>
      </c>
      <c r="S2522" s="1138">
        <v>0.08</v>
      </c>
      <c r="T2522" s="1138">
        <v>0.19</v>
      </c>
      <c r="U2522" s="1138">
        <v>0.19</v>
      </c>
      <c r="V2522" s="1138">
        <v>0.19</v>
      </c>
      <c r="W2522" s="1138">
        <v>0.19</v>
      </c>
      <c r="X2522" s="1132" t="s">
        <v>10</v>
      </c>
      <c r="Y2522" s="1177" t="s">
        <v>1643</v>
      </c>
    </row>
    <row r="2523" spans="2:25" s="360" customFormat="1" ht="15" customHeight="1" x14ac:dyDescent="0.2">
      <c r="B2523" s="1175">
        <v>36</v>
      </c>
      <c r="C2523" s="1139" t="s">
        <v>1645</v>
      </c>
      <c r="D2523" s="1132" t="s">
        <v>1642</v>
      </c>
      <c r="E2523" s="1132" t="s">
        <v>2811</v>
      </c>
      <c r="F2523" s="1133">
        <f t="shared" si="20"/>
        <v>15</v>
      </c>
      <c r="G2523" s="1140">
        <v>15</v>
      </c>
      <c r="H2523" s="1141">
        <f t="shared" si="22"/>
        <v>78.94736842105263</v>
      </c>
      <c r="I2523" s="1142"/>
      <c r="J2523" s="1140"/>
      <c r="K2523" s="1144"/>
      <c r="L2523" s="1137"/>
      <c r="M2523" s="1138">
        <v>0.08</v>
      </c>
      <c r="N2523" s="1138">
        <v>0.04</v>
      </c>
      <c r="O2523" s="1138">
        <v>0.19</v>
      </c>
      <c r="P2523" s="1138">
        <v>0.19</v>
      </c>
      <c r="Q2523" s="1138">
        <v>0.19</v>
      </c>
      <c r="R2523" s="1138">
        <v>0.19</v>
      </c>
      <c r="S2523" s="1138">
        <v>0.08</v>
      </c>
      <c r="T2523" s="1138">
        <v>0.19</v>
      </c>
      <c r="U2523" s="1138">
        <v>0.19</v>
      </c>
      <c r="V2523" s="1138">
        <v>0.19</v>
      </c>
      <c r="W2523" s="1138">
        <v>0.19</v>
      </c>
      <c r="X2523" s="1132" t="s">
        <v>10</v>
      </c>
      <c r="Y2523" s="1177" t="s">
        <v>1643</v>
      </c>
    </row>
    <row r="2524" spans="2:25" s="360" customFormat="1" ht="15" customHeight="1" x14ac:dyDescent="0.2">
      <c r="B2524" s="1175">
        <v>37</v>
      </c>
      <c r="C2524" s="1131" t="s">
        <v>1646</v>
      </c>
      <c r="D2524" s="1132" t="s">
        <v>1642</v>
      </c>
      <c r="E2524" s="1132" t="s">
        <v>2811</v>
      </c>
      <c r="F2524" s="1133">
        <f t="shared" si="20"/>
        <v>20</v>
      </c>
      <c r="G2524" s="1133">
        <v>20</v>
      </c>
      <c r="H2524" s="1134">
        <f t="shared" si="22"/>
        <v>105.26315789473684</v>
      </c>
      <c r="I2524" s="1135"/>
      <c r="J2524" s="1133"/>
      <c r="K2524" s="1143"/>
      <c r="L2524" s="1137"/>
      <c r="M2524" s="1138">
        <v>0.08</v>
      </c>
      <c r="N2524" s="1138">
        <v>0.04</v>
      </c>
      <c r="O2524" s="1138">
        <v>0.19</v>
      </c>
      <c r="P2524" s="1138">
        <v>0.19</v>
      </c>
      <c r="Q2524" s="1138">
        <v>0.19</v>
      </c>
      <c r="R2524" s="1138">
        <v>0.19</v>
      </c>
      <c r="S2524" s="1138">
        <v>0.08</v>
      </c>
      <c r="T2524" s="1138">
        <v>0.19</v>
      </c>
      <c r="U2524" s="1138">
        <v>0.19</v>
      </c>
      <c r="V2524" s="1138">
        <v>0.19</v>
      </c>
      <c r="W2524" s="1138">
        <v>0.19</v>
      </c>
      <c r="X2524" s="1132" t="s">
        <v>10</v>
      </c>
      <c r="Y2524" s="1177" t="s">
        <v>1643</v>
      </c>
    </row>
    <row r="2525" spans="2:25" s="360" customFormat="1" ht="15" customHeight="1" x14ac:dyDescent="0.2">
      <c r="B2525" s="1175">
        <v>38</v>
      </c>
      <c r="C2525" s="1131" t="s">
        <v>1647</v>
      </c>
      <c r="D2525" s="1132" t="s">
        <v>1642</v>
      </c>
      <c r="E2525" s="1132" t="s">
        <v>2811</v>
      </c>
      <c r="F2525" s="1133">
        <f t="shared" si="20"/>
        <v>200</v>
      </c>
      <c r="G2525" s="1133">
        <v>200</v>
      </c>
      <c r="H2525" s="1134">
        <f t="shared" si="22"/>
        <v>1052.6315789473683</v>
      </c>
      <c r="I2525" s="1135"/>
      <c r="J2525" s="1133"/>
      <c r="K2525" s="1143"/>
      <c r="L2525" s="1137"/>
      <c r="M2525" s="1138">
        <v>0.08</v>
      </c>
      <c r="N2525" s="1145">
        <v>0.04</v>
      </c>
      <c r="O2525" s="1138">
        <v>0.19</v>
      </c>
      <c r="P2525" s="1138">
        <v>0.19</v>
      </c>
      <c r="Q2525" s="1138">
        <v>0.19</v>
      </c>
      <c r="R2525" s="1145">
        <v>0.19</v>
      </c>
      <c r="S2525" s="1138">
        <v>0.08</v>
      </c>
      <c r="T2525" s="1138">
        <v>0.19</v>
      </c>
      <c r="U2525" s="1138">
        <v>0.19</v>
      </c>
      <c r="V2525" s="1138">
        <v>0.19</v>
      </c>
      <c r="W2525" s="1138">
        <v>0.19</v>
      </c>
      <c r="X2525" s="1132" t="s">
        <v>10</v>
      </c>
      <c r="Y2525" s="1177" t="s">
        <v>1643</v>
      </c>
    </row>
    <row r="2526" spans="2:25" s="360" customFormat="1" ht="15" customHeight="1" x14ac:dyDescent="0.2">
      <c r="B2526" s="1175">
        <v>39</v>
      </c>
      <c r="C2526" s="1131" t="s">
        <v>1648</v>
      </c>
      <c r="D2526" s="1132" t="s">
        <v>1642</v>
      </c>
      <c r="E2526" s="1132" t="s">
        <v>2811</v>
      </c>
      <c r="F2526" s="1133">
        <f t="shared" si="20"/>
        <v>25</v>
      </c>
      <c r="G2526" s="1133">
        <v>25</v>
      </c>
      <c r="H2526" s="1134">
        <f t="shared" si="22"/>
        <v>131.57894736842104</v>
      </c>
      <c r="I2526" s="1135"/>
      <c r="J2526" s="1133"/>
      <c r="K2526" s="1143"/>
      <c r="L2526" s="1137"/>
      <c r="M2526" s="1138">
        <v>0.08</v>
      </c>
      <c r="N2526" s="1138">
        <v>0.04</v>
      </c>
      <c r="O2526" s="1138">
        <v>0.19</v>
      </c>
      <c r="P2526" s="1138">
        <v>0.19</v>
      </c>
      <c r="Q2526" s="1138">
        <v>0.19</v>
      </c>
      <c r="R2526" s="1138">
        <v>0.19</v>
      </c>
      <c r="S2526" s="1138">
        <v>0.08</v>
      </c>
      <c r="T2526" s="1138">
        <v>0.19</v>
      </c>
      <c r="U2526" s="1138">
        <v>0.19</v>
      </c>
      <c r="V2526" s="1138">
        <v>0.19</v>
      </c>
      <c r="W2526" s="1138">
        <v>0.19</v>
      </c>
      <c r="X2526" s="1132" t="s">
        <v>10</v>
      </c>
      <c r="Y2526" s="1177" t="s">
        <v>1643</v>
      </c>
    </row>
    <row r="2527" spans="2:25" s="360" customFormat="1" ht="15" customHeight="1" x14ac:dyDescent="0.2">
      <c r="B2527" s="1175">
        <v>40</v>
      </c>
      <c r="C2527" s="1131" t="s">
        <v>909</v>
      </c>
      <c r="D2527" s="1132" t="s">
        <v>1642</v>
      </c>
      <c r="E2527" s="1132" t="s">
        <v>2811</v>
      </c>
      <c r="F2527" s="1133">
        <f t="shared" si="20"/>
        <v>30</v>
      </c>
      <c r="G2527" s="1133">
        <v>30</v>
      </c>
      <c r="H2527" s="1134">
        <f t="shared" si="22"/>
        <v>157.89473684210526</v>
      </c>
      <c r="I2527" s="1135"/>
      <c r="J2527" s="1133"/>
      <c r="K2527" s="1143"/>
      <c r="L2527" s="1137"/>
      <c r="M2527" s="1138">
        <v>0.08</v>
      </c>
      <c r="N2527" s="1138">
        <v>0.04</v>
      </c>
      <c r="O2527" s="1138">
        <v>0.19</v>
      </c>
      <c r="P2527" s="1138">
        <v>0.19</v>
      </c>
      <c r="Q2527" s="1138">
        <v>0.19</v>
      </c>
      <c r="R2527" s="1138">
        <v>0.19</v>
      </c>
      <c r="S2527" s="1138">
        <v>0.08</v>
      </c>
      <c r="T2527" s="1138">
        <v>0.19</v>
      </c>
      <c r="U2527" s="1138">
        <v>0.19</v>
      </c>
      <c r="V2527" s="1138">
        <v>0.19</v>
      </c>
      <c r="W2527" s="1138">
        <v>0.19</v>
      </c>
      <c r="X2527" s="1132" t="s">
        <v>10</v>
      </c>
      <c r="Y2527" s="1177" t="s">
        <v>1643</v>
      </c>
    </row>
    <row r="2528" spans="2:25" s="360" customFormat="1" ht="15" customHeight="1" x14ac:dyDescent="0.2">
      <c r="B2528" s="1175">
        <v>41</v>
      </c>
      <c r="C2528" s="1131" t="s">
        <v>1649</v>
      </c>
      <c r="D2528" s="1132" t="s">
        <v>1642</v>
      </c>
      <c r="E2528" s="1132" t="s">
        <v>2811</v>
      </c>
      <c r="F2528" s="1133">
        <f t="shared" si="20"/>
        <v>300</v>
      </c>
      <c r="G2528" s="1133">
        <v>300</v>
      </c>
      <c r="H2528" s="1134">
        <f t="shared" si="22"/>
        <v>1578.9473684210527</v>
      </c>
      <c r="I2528" s="1135"/>
      <c r="J2528" s="1133"/>
      <c r="K2528" s="1143"/>
      <c r="L2528" s="1137"/>
      <c r="M2528" s="1138">
        <v>0.08</v>
      </c>
      <c r="N2528" s="1138">
        <v>0.04</v>
      </c>
      <c r="O2528" s="1138">
        <v>0.19</v>
      </c>
      <c r="P2528" s="1138">
        <v>0.19</v>
      </c>
      <c r="Q2528" s="1138">
        <v>0.19</v>
      </c>
      <c r="R2528" s="1138">
        <v>0.19</v>
      </c>
      <c r="S2528" s="1138">
        <v>0.08</v>
      </c>
      <c r="T2528" s="1138">
        <v>0.19</v>
      </c>
      <c r="U2528" s="1138">
        <v>0.19</v>
      </c>
      <c r="V2528" s="1138">
        <v>0.19</v>
      </c>
      <c r="W2528" s="1138">
        <v>0.19</v>
      </c>
      <c r="X2528" s="1132" t="s">
        <v>10</v>
      </c>
      <c r="Y2528" s="1177" t="s">
        <v>1643</v>
      </c>
    </row>
    <row r="2529" spans="2:25" s="360" customFormat="1" ht="15" customHeight="1" x14ac:dyDescent="0.2">
      <c r="B2529" s="1175">
        <v>42</v>
      </c>
      <c r="C2529" s="1131" t="s">
        <v>1650</v>
      </c>
      <c r="D2529" s="1132" t="s">
        <v>1642</v>
      </c>
      <c r="E2529" s="1132" t="s">
        <v>2811</v>
      </c>
      <c r="F2529" s="1133">
        <f t="shared" si="20"/>
        <v>40</v>
      </c>
      <c r="G2529" s="1133">
        <v>40</v>
      </c>
      <c r="H2529" s="1134">
        <f t="shared" si="22"/>
        <v>210.52631578947367</v>
      </c>
      <c r="I2529" s="1135"/>
      <c r="J2529" s="1133"/>
      <c r="K2529" s="1143"/>
      <c r="L2529" s="1137"/>
      <c r="M2529" s="1138">
        <v>0.08</v>
      </c>
      <c r="N2529" s="1138">
        <v>0.04</v>
      </c>
      <c r="O2529" s="1138">
        <v>0.19</v>
      </c>
      <c r="P2529" s="1138">
        <v>0.19</v>
      </c>
      <c r="Q2529" s="1138">
        <v>0.19</v>
      </c>
      <c r="R2529" s="1138">
        <v>0.19</v>
      </c>
      <c r="S2529" s="1138">
        <v>0.08</v>
      </c>
      <c r="T2529" s="1138">
        <v>0.19</v>
      </c>
      <c r="U2529" s="1138">
        <v>0.19</v>
      </c>
      <c r="V2529" s="1138">
        <v>0.19</v>
      </c>
      <c r="W2529" s="1138">
        <v>0.19</v>
      </c>
      <c r="X2529" s="1132" t="s">
        <v>10</v>
      </c>
      <c r="Y2529" s="1177" t="s">
        <v>1643</v>
      </c>
    </row>
    <row r="2530" spans="2:25" s="360" customFormat="1" ht="15" customHeight="1" x14ac:dyDescent="0.2">
      <c r="B2530" s="1175">
        <v>43</v>
      </c>
      <c r="C2530" s="1131" t="s">
        <v>1651</v>
      </c>
      <c r="D2530" s="1132" t="s">
        <v>1642</v>
      </c>
      <c r="E2530" s="1132" t="s">
        <v>2811</v>
      </c>
      <c r="F2530" s="1133">
        <f t="shared" si="20"/>
        <v>50</v>
      </c>
      <c r="G2530" s="1133">
        <v>50</v>
      </c>
      <c r="H2530" s="1134">
        <f t="shared" si="22"/>
        <v>263.15789473684208</v>
      </c>
      <c r="I2530" s="1135"/>
      <c r="J2530" s="1133"/>
      <c r="K2530" s="1143"/>
      <c r="L2530" s="1137"/>
      <c r="M2530" s="1138">
        <v>0.08</v>
      </c>
      <c r="N2530" s="1138">
        <v>0.04</v>
      </c>
      <c r="O2530" s="1138">
        <v>0.19</v>
      </c>
      <c r="P2530" s="1138">
        <v>0.19</v>
      </c>
      <c r="Q2530" s="1138">
        <v>0.19</v>
      </c>
      <c r="R2530" s="1138">
        <v>0.19</v>
      </c>
      <c r="S2530" s="1138">
        <v>0.08</v>
      </c>
      <c r="T2530" s="1138">
        <v>0.19</v>
      </c>
      <c r="U2530" s="1138">
        <v>0.19</v>
      </c>
      <c r="V2530" s="1138">
        <v>0.19</v>
      </c>
      <c r="W2530" s="1138">
        <v>0.19</v>
      </c>
      <c r="X2530" s="1132" t="s">
        <v>10</v>
      </c>
      <c r="Y2530" s="1177" t="s">
        <v>1643</v>
      </c>
    </row>
    <row r="2531" spans="2:25" s="360" customFormat="1" ht="15" customHeight="1" x14ac:dyDescent="0.2">
      <c r="B2531" s="1175">
        <v>44</v>
      </c>
      <c r="C2531" s="1131" t="s">
        <v>1652</v>
      </c>
      <c r="D2531" s="1132" t="s">
        <v>1642</v>
      </c>
      <c r="E2531" s="1132" t="s">
        <v>2811</v>
      </c>
      <c r="F2531" s="1133">
        <f t="shared" si="20"/>
        <v>70</v>
      </c>
      <c r="G2531" s="1133">
        <v>70</v>
      </c>
      <c r="H2531" s="1134">
        <f t="shared" si="22"/>
        <v>368.42105263157896</v>
      </c>
      <c r="I2531" s="1135"/>
      <c r="J2531" s="1133"/>
      <c r="K2531" s="1143"/>
      <c r="L2531" s="1137"/>
      <c r="M2531" s="1138">
        <v>0.08</v>
      </c>
      <c r="N2531" s="1138">
        <v>0.04</v>
      </c>
      <c r="O2531" s="1138">
        <v>0.19</v>
      </c>
      <c r="P2531" s="1138">
        <v>0.19</v>
      </c>
      <c r="Q2531" s="1138">
        <v>0.19</v>
      </c>
      <c r="R2531" s="1138">
        <v>0.19</v>
      </c>
      <c r="S2531" s="1138">
        <v>0.08</v>
      </c>
      <c r="T2531" s="1138">
        <v>0.19</v>
      </c>
      <c r="U2531" s="1138">
        <v>0.19</v>
      </c>
      <c r="V2531" s="1138">
        <v>0.19</v>
      </c>
      <c r="W2531" s="1138">
        <v>0.19</v>
      </c>
      <c r="X2531" s="1132" t="s">
        <v>10</v>
      </c>
      <c r="Y2531" s="1177" t="s">
        <v>1643</v>
      </c>
    </row>
    <row r="2532" spans="2:25" s="360" customFormat="1" ht="15" customHeight="1" x14ac:dyDescent="0.2">
      <c r="B2532" s="1175">
        <v>45</v>
      </c>
      <c r="C2532" s="1131" t="s">
        <v>1919</v>
      </c>
      <c r="D2532" s="1146" t="s">
        <v>783</v>
      </c>
      <c r="E2532" s="1132" t="s">
        <v>2811</v>
      </c>
      <c r="F2532" s="1133">
        <f t="shared" si="20"/>
        <v>100</v>
      </c>
      <c r="G2532" s="1140">
        <v>80</v>
      </c>
      <c r="H2532" s="1134">
        <f t="shared" si="22"/>
        <v>343.05317324185251</v>
      </c>
      <c r="I2532" s="1137">
        <v>0.01</v>
      </c>
      <c r="J2532" s="1147">
        <v>50</v>
      </c>
      <c r="K2532" s="1137">
        <v>19.989999999999998</v>
      </c>
      <c r="L2532" s="1148">
        <v>5000</v>
      </c>
      <c r="M2532" s="1138">
        <v>0.08</v>
      </c>
      <c r="N2532" s="1149" t="s">
        <v>1545</v>
      </c>
      <c r="O2532" s="1138">
        <v>0.23319999999999999</v>
      </c>
      <c r="P2532" s="1138">
        <v>0.23319999999999999</v>
      </c>
      <c r="Q2532" s="1138">
        <v>0.23319999999999999</v>
      </c>
      <c r="R2532" s="1138">
        <v>0.23319999999999999</v>
      </c>
      <c r="S2532" s="1138">
        <v>0.08</v>
      </c>
      <c r="T2532" s="1138">
        <v>0.23319999999999999</v>
      </c>
      <c r="U2532" s="1138">
        <v>0.23319999999999999</v>
      </c>
      <c r="V2532" s="1138">
        <v>0.23319999999999999</v>
      </c>
      <c r="W2532" s="1138">
        <v>0.23319999999999999</v>
      </c>
      <c r="X2532" s="1132" t="s">
        <v>10</v>
      </c>
      <c r="Y2532" s="1178" t="s">
        <v>1653</v>
      </c>
    </row>
    <row r="2533" spans="2:25" s="360" customFormat="1" ht="15" customHeight="1" x14ac:dyDescent="0.2">
      <c r="B2533" s="1175">
        <v>46</v>
      </c>
      <c r="C2533" s="1131" t="s">
        <v>1920</v>
      </c>
      <c r="D2533" s="1146" t="s">
        <v>783</v>
      </c>
      <c r="E2533" s="1132" t="s">
        <v>2811</v>
      </c>
      <c r="F2533" s="1133">
        <f t="shared" si="20"/>
        <v>100</v>
      </c>
      <c r="G2533" s="1140">
        <v>80</v>
      </c>
      <c r="H2533" s="1134">
        <f t="shared" si="22"/>
        <v>533.33333333333337</v>
      </c>
      <c r="I2533" s="1137">
        <v>0.01</v>
      </c>
      <c r="J2533" s="1147">
        <v>50</v>
      </c>
      <c r="K2533" s="1137">
        <v>19.989999999999998</v>
      </c>
      <c r="L2533" s="1148">
        <v>5000</v>
      </c>
      <c r="M2533" s="1138">
        <v>0.15</v>
      </c>
      <c r="N2533" s="1149" t="s">
        <v>1545</v>
      </c>
      <c r="O2533" s="1138">
        <v>0.15</v>
      </c>
      <c r="P2533" s="1138">
        <v>0.15</v>
      </c>
      <c r="Q2533" s="1138">
        <v>0.15</v>
      </c>
      <c r="R2533" s="1138">
        <v>0.15</v>
      </c>
      <c r="S2533" s="1138">
        <v>0.15</v>
      </c>
      <c r="T2533" s="1138">
        <v>0.15</v>
      </c>
      <c r="U2533" s="1138">
        <v>0.15</v>
      </c>
      <c r="V2533" s="1138">
        <v>0.15</v>
      </c>
      <c r="W2533" s="1138">
        <v>0.15</v>
      </c>
      <c r="X2533" s="1132" t="s">
        <v>10</v>
      </c>
      <c r="Y2533" s="1178" t="s">
        <v>1653</v>
      </c>
    </row>
    <row r="2534" spans="2:25" s="360" customFormat="1" ht="15" customHeight="1" x14ac:dyDescent="0.2">
      <c r="B2534" s="1175">
        <v>47</v>
      </c>
      <c r="C2534" s="1131" t="s">
        <v>1921</v>
      </c>
      <c r="D2534" s="1146" t="s">
        <v>783</v>
      </c>
      <c r="E2534" s="1132" t="s">
        <v>2811</v>
      </c>
      <c r="F2534" s="1133">
        <f t="shared" si="20"/>
        <v>120</v>
      </c>
      <c r="G2534" s="1140">
        <v>100</v>
      </c>
      <c r="H2534" s="1134">
        <f t="shared" si="22"/>
        <v>428.8164665523156</v>
      </c>
      <c r="I2534" s="1137">
        <v>0.01</v>
      </c>
      <c r="J2534" s="1147">
        <v>50</v>
      </c>
      <c r="K2534" s="1137">
        <v>19.989999999999998</v>
      </c>
      <c r="L2534" s="1148">
        <v>5000</v>
      </c>
      <c r="M2534" s="1138">
        <v>0.08</v>
      </c>
      <c r="N2534" s="1149" t="s">
        <v>1545</v>
      </c>
      <c r="O2534" s="1138">
        <v>0.23319999999999999</v>
      </c>
      <c r="P2534" s="1138">
        <v>0.23319999999999999</v>
      </c>
      <c r="Q2534" s="1138">
        <v>0.23319999999999999</v>
      </c>
      <c r="R2534" s="1138">
        <v>0.23319999999999999</v>
      </c>
      <c r="S2534" s="1138">
        <v>0.08</v>
      </c>
      <c r="T2534" s="1138">
        <v>0.23319999999999999</v>
      </c>
      <c r="U2534" s="1138">
        <v>0.23319999999999999</v>
      </c>
      <c r="V2534" s="1138">
        <v>0.23319999999999999</v>
      </c>
      <c r="W2534" s="1138">
        <v>0.23319999999999999</v>
      </c>
      <c r="X2534" s="1132" t="s">
        <v>10</v>
      </c>
      <c r="Y2534" s="1178" t="s">
        <v>1653</v>
      </c>
    </row>
    <row r="2535" spans="2:25" s="360" customFormat="1" ht="15" customHeight="1" x14ac:dyDescent="0.2">
      <c r="B2535" s="1175">
        <v>48</v>
      </c>
      <c r="C2535" s="1131" t="s">
        <v>1922</v>
      </c>
      <c r="D2535" s="1146" t="s">
        <v>783</v>
      </c>
      <c r="E2535" s="1132" t="s">
        <v>2811</v>
      </c>
      <c r="F2535" s="1133">
        <f t="shared" si="20"/>
        <v>120</v>
      </c>
      <c r="G2535" s="1140">
        <v>100</v>
      </c>
      <c r="H2535" s="1134">
        <f t="shared" si="22"/>
        <v>666.66666666666674</v>
      </c>
      <c r="I2535" s="1137">
        <v>0.01</v>
      </c>
      <c r="J2535" s="1150">
        <v>50</v>
      </c>
      <c r="K2535" s="1137">
        <v>19.989999999999998</v>
      </c>
      <c r="L2535" s="1148">
        <v>5000</v>
      </c>
      <c r="M2535" s="1138">
        <v>0.15</v>
      </c>
      <c r="N2535" s="1149" t="s">
        <v>1545</v>
      </c>
      <c r="O2535" s="1138">
        <v>0.15</v>
      </c>
      <c r="P2535" s="1138">
        <v>0.15</v>
      </c>
      <c r="Q2535" s="1138">
        <v>0.15</v>
      </c>
      <c r="R2535" s="1138">
        <v>0.15</v>
      </c>
      <c r="S2535" s="1138">
        <v>0.15</v>
      </c>
      <c r="T2535" s="1138">
        <v>0.15</v>
      </c>
      <c r="U2535" s="1138">
        <v>0.15</v>
      </c>
      <c r="V2535" s="1138">
        <v>0.15</v>
      </c>
      <c r="W2535" s="1138">
        <v>0.15</v>
      </c>
      <c r="X2535" s="1132" t="s">
        <v>10</v>
      </c>
      <c r="Y2535" s="1178" t="s">
        <v>1653</v>
      </c>
    </row>
    <row r="2536" spans="2:25" s="360" customFormat="1" ht="15" customHeight="1" x14ac:dyDescent="0.2">
      <c r="B2536" s="1175">
        <v>49</v>
      </c>
      <c r="C2536" s="1131" t="s">
        <v>1923</v>
      </c>
      <c r="D2536" s="1146" t="s">
        <v>783</v>
      </c>
      <c r="E2536" s="1132" t="s">
        <v>2811</v>
      </c>
      <c r="F2536" s="1133">
        <f t="shared" si="20"/>
        <v>35</v>
      </c>
      <c r="G2536" s="1140">
        <v>20</v>
      </c>
      <c r="H2536" s="1134">
        <f t="shared" si="22"/>
        <v>85.763293310463126</v>
      </c>
      <c r="I2536" s="1137">
        <v>0.01</v>
      </c>
      <c r="J2536" s="1147">
        <v>50</v>
      </c>
      <c r="K2536" s="1137">
        <v>14.99</v>
      </c>
      <c r="L2536" s="1148">
        <v>5000</v>
      </c>
      <c r="M2536" s="1138">
        <v>0.08</v>
      </c>
      <c r="N2536" s="1149" t="s">
        <v>1545</v>
      </c>
      <c r="O2536" s="1138">
        <v>0.23319999999999999</v>
      </c>
      <c r="P2536" s="1138">
        <v>0.23319999999999999</v>
      </c>
      <c r="Q2536" s="1138">
        <v>0.23319999999999999</v>
      </c>
      <c r="R2536" s="1138">
        <v>0.23319999999999999</v>
      </c>
      <c r="S2536" s="1138">
        <v>0.08</v>
      </c>
      <c r="T2536" s="1138">
        <v>0.23319999999999999</v>
      </c>
      <c r="U2536" s="1138">
        <v>0.23319999999999999</v>
      </c>
      <c r="V2536" s="1138">
        <v>0.23319999999999999</v>
      </c>
      <c r="W2536" s="1138">
        <v>0.23319999999999999</v>
      </c>
      <c r="X2536" s="1132" t="s">
        <v>10</v>
      </c>
      <c r="Y2536" s="1177" t="s">
        <v>1654</v>
      </c>
    </row>
    <row r="2537" spans="2:25" s="360" customFormat="1" ht="15" customHeight="1" x14ac:dyDescent="0.2">
      <c r="B2537" s="1175">
        <v>50</v>
      </c>
      <c r="C2537" s="1131" t="s">
        <v>1924</v>
      </c>
      <c r="D2537" s="1146" t="s">
        <v>783</v>
      </c>
      <c r="E2537" s="1132" t="s">
        <v>2811</v>
      </c>
      <c r="F2537" s="1133">
        <f t="shared" si="20"/>
        <v>35</v>
      </c>
      <c r="G2537" s="1140">
        <v>20</v>
      </c>
      <c r="H2537" s="1134">
        <f t="shared" si="22"/>
        <v>133.33333333333334</v>
      </c>
      <c r="I2537" s="1137">
        <v>0.01</v>
      </c>
      <c r="J2537" s="1147">
        <v>50</v>
      </c>
      <c r="K2537" s="1137">
        <v>14.99</v>
      </c>
      <c r="L2537" s="1148">
        <v>30</v>
      </c>
      <c r="M2537" s="1138">
        <v>0.15</v>
      </c>
      <c r="N2537" s="1149" t="s">
        <v>1545</v>
      </c>
      <c r="O2537" s="1138">
        <v>0.15</v>
      </c>
      <c r="P2537" s="1138">
        <v>0.15</v>
      </c>
      <c r="Q2537" s="1138">
        <v>0.15</v>
      </c>
      <c r="R2537" s="1138">
        <v>0.15</v>
      </c>
      <c r="S2537" s="1138">
        <v>0.15</v>
      </c>
      <c r="T2537" s="1138">
        <v>0.15</v>
      </c>
      <c r="U2537" s="1138">
        <v>0.15</v>
      </c>
      <c r="V2537" s="1138">
        <v>0.15</v>
      </c>
      <c r="W2537" s="1138">
        <v>0.15</v>
      </c>
      <c r="X2537" s="1132" t="s">
        <v>10</v>
      </c>
      <c r="Y2537" s="1177" t="s">
        <v>1654</v>
      </c>
    </row>
    <row r="2538" spans="2:25" s="360" customFormat="1" ht="15" customHeight="1" x14ac:dyDescent="0.2">
      <c r="B2538" s="1175">
        <v>51</v>
      </c>
      <c r="C2538" s="1131" t="s">
        <v>1925</v>
      </c>
      <c r="D2538" s="1146" t="s">
        <v>783</v>
      </c>
      <c r="E2538" s="1132" t="s">
        <v>2811</v>
      </c>
      <c r="F2538" s="1133">
        <f t="shared" si="20"/>
        <v>40</v>
      </c>
      <c r="G2538" s="1140">
        <v>25</v>
      </c>
      <c r="H2538" s="1134">
        <f t="shared" si="22"/>
        <v>107.2041166380789</v>
      </c>
      <c r="I2538" s="1137">
        <v>0.01</v>
      </c>
      <c r="J2538" s="1147">
        <v>50</v>
      </c>
      <c r="K2538" s="1137">
        <v>14.99</v>
      </c>
      <c r="L2538" s="1148">
        <v>30</v>
      </c>
      <c r="M2538" s="1138">
        <v>0.08</v>
      </c>
      <c r="N2538" s="1149" t="s">
        <v>1545</v>
      </c>
      <c r="O2538" s="1138">
        <v>0.23319999999999999</v>
      </c>
      <c r="P2538" s="1138">
        <v>0.23319999999999999</v>
      </c>
      <c r="Q2538" s="1138">
        <v>0.23319999999999999</v>
      </c>
      <c r="R2538" s="1138">
        <v>0.23319999999999999</v>
      </c>
      <c r="S2538" s="1138">
        <v>0.08</v>
      </c>
      <c r="T2538" s="1138">
        <v>0.23319999999999999</v>
      </c>
      <c r="U2538" s="1138">
        <v>0.23319999999999999</v>
      </c>
      <c r="V2538" s="1138">
        <v>0.23319999999999999</v>
      </c>
      <c r="W2538" s="1138">
        <v>0.23319999999999999</v>
      </c>
      <c r="X2538" s="1132" t="s">
        <v>10</v>
      </c>
      <c r="Y2538" s="1177" t="s">
        <v>1654</v>
      </c>
    </row>
    <row r="2539" spans="2:25" s="360" customFormat="1" ht="15" customHeight="1" x14ac:dyDescent="0.2">
      <c r="B2539" s="1175">
        <v>52</v>
      </c>
      <c r="C2539" s="1131" t="s">
        <v>1926</v>
      </c>
      <c r="D2539" s="1146" t="s">
        <v>783</v>
      </c>
      <c r="E2539" s="1132" t="s">
        <v>2811</v>
      </c>
      <c r="F2539" s="1133">
        <f t="shared" si="20"/>
        <v>40</v>
      </c>
      <c r="G2539" s="1140">
        <v>25</v>
      </c>
      <c r="H2539" s="1134">
        <f t="shared" si="22"/>
        <v>166.66666666666669</v>
      </c>
      <c r="I2539" s="1137">
        <v>0.01</v>
      </c>
      <c r="J2539" s="1147">
        <v>50</v>
      </c>
      <c r="K2539" s="1137">
        <v>14.99</v>
      </c>
      <c r="L2539" s="1148">
        <v>30</v>
      </c>
      <c r="M2539" s="1138">
        <v>0.15</v>
      </c>
      <c r="N2539" s="1149" t="s">
        <v>1545</v>
      </c>
      <c r="O2539" s="1138">
        <v>0.15</v>
      </c>
      <c r="P2539" s="1138">
        <v>0.15</v>
      </c>
      <c r="Q2539" s="1138">
        <v>0.15</v>
      </c>
      <c r="R2539" s="1138">
        <v>0.15</v>
      </c>
      <c r="S2539" s="1138">
        <v>0.15</v>
      </c>
      <c r="T2539" s="1138">
        <v>0.15</v>
      </c>
      <c r="U2539" s="1138">
        <v>0.15</v>
      </c>
      <c r="V2539" s="1138">
        <v>0.15</v>
      </c>
      <c r="W2539" s="1138">
        <v>0.15</v>
      </c>
      <c r="X2539" s="1132" t="s">
        <v>10</v>
      </c>
      <c r="Y2539" s="1177" t="s">
        <v>1654</v>
      </c>
    </row>
    <row r="2540" spans="2:25" s="360" customFormat="1" ht="15" customHeight="1" x14ac:dyDescent="0.2">
      <c r="B2540" s="1175">
        <v>53</v>
      </c>
      <c r="C2540" s="1131" t="s">
        <v>1927</v>
      </c>
      <c r="D2540" s="1146" t="s">
        <v>783</v>
      </c>
      <c r="E2540" s="1132" t="s">
        <v>2811</v>
      </c>
      <c r="F2540" s="1133">
        <f t="shared" si="20"/>
        <v>55</v>
      </c>
      <c r="G2540" s="1140">
        <v>35</v>
      </c>
      <c r="H2540" s="1134">
        <f t="shared" si="22"/>
        <v>150.08576329331046</v>
      </c>
      <c r="I2540" s="1137">
        <v>0.01</v>
      </c>
      <c r="J2540" s="1147">
        <v>50</v>
      </c>
      <c r="K2540" s="1137">
        <v>19.989999999999998</v>
      </c>
      <c r="L2540" s="1148">
        <v>5000</v>
      </c>
      <c r="M2540" s="1138">
        <v>0.08</v>
      </c>
      <c r="N2540" s="1149" t="s">
        <v>1545</v>
      </c>
      <c r="O2540" s="1138">
        <v>0.23319999999999999</v>
      </c>
      <c r="P2540" s="1138">
        <v>0.23319999999999999</v>
      </c>
      <c r="Q2540" s="1138">
        <v>0.23319999999999999</v>
      </c>
      <c r="R2540" s="1138">
        <v>0.23319999999999999</v>
      </c>
      <c r="S2540" s="1138">
        <v>0.08</v>
      </c>
      <c r="T2540" s="1138">
        <v>0.23319999999999999</v>
      </c>
      <c r="U2540" s="1138">
        <v>0.23319999999999999</v>
      </c>
      <c r="V2540" s="1138">
        <v>0.23319999999999999</v>
      </c>
      <c r="W2540" s="1138">
        <v>0.23319999999999999</v>
      </c>
      <c r="X2540" s="1132" t="s">
        <v>10</v>
      </c>
      <c r="Y2540" s="1178" t="s">
        <v>1653</v>
      </c>
    </row>
    <row r="2541" spans="2:25" s="360" customFormat="1" ht="15" customHeight="1" x14ac:dyDescent="0.2">
      <c r="B2541" s="1175">
        <v>54</v>
      </c>
      <c r="C2541" s="1139" t="s">
        <v>1928</v>
      </c>
      <c r="D2541" s="1146" t="s">
        <v>783</v>
      </c>
      <c r="E2541" s="1132" t="s">
        <v>2811</v>
      </c>
      <c r="F2541" s="1133">
        <f t="shared" si="20"/>
        <v>55</v>
      </c>
      <c r="G2541" s="1140">
        <v>35</v>
      </c>
      <c r="H2541" s="1141">
        <f t="shared" si="22"/>
        <v>233.33333333333334</v>
      </c>
      <c r="I2541" s="1137">
        <v>0.01</v>
      </c>
      <c r="J2541" s="1147">
        <v>50</v>
      </c>
      <c r="K2541" s="1137">
        <v>19.989999999999998</v>
      </c>
      <c r="L2541" s="1148">
        <v>5000</v>
      </c>
      <c r="M2541" s="1138">
        <v>0.15</v>
      </c>
      <c r="N2541" s="1149" t="s">
        <v>1545</v>
      </c>
      <c r="O2541" s="1138">
        <v>0.15</v>
      </c>
      <c r="P2541" s="1138">
        <v>0.15</v>
      </c>
      <c r="Q2541" s="1138">
        <v>0.15</v>
      </c>
      <c r="R2541" s="1138">
        <v>0.15</v>
      </c>
      <c r="S2541" s="1138">
        <v>0.15</v>
      </c>
      <c r="T2541" s="1138">
        <v>0.15</v>
      </c>
      <c r="U2541" s="1138">
        <v>0.15</v>
      </c>
      <c r="V2541" s="1138">
        <v>0.15</v>
      </c>
      <c r="W2541" s="1138">
        <v>0.15</v>
      </c>
      <c r="X2541" s="1132" t="s">
        <v>10</v>
      </c>
      <c r="Y2541" s="1178" t="s">
        <v>1653</v>
      </c>
    </row>
    <row r="2542" spans="2:25" s="360" customFormat="1" ht="15" customHeight="1" x14ac:dyDescent="0.2">
      <c r="B2542" s="1175">
        <v>55</v>
      </c>
      <c r="C2542" s="1131" t="s">
        <v>1929</v>
      </c>
      <c r="D2542" s="1146" t="s">
        <v>783</v>
      </c>
      <c r="E2542" s="1132" t="s">
        <v>2811</v>
      </c>
      <c r="F2542" s="1133">
        <f t="shared" si="20"/>
        <v>65</v>
      </c>
      <c r="G2542" s="1140">
        <v>45</v>
      </c>
      <c r="H2542" s="1134">
        <f t="shared" si="22"/>
        <v>192.96740994854204</v>
      </c>
      <c r="I2542" s="1137">
        <v>0.01</v>
      </c>
      <c r="J2542" s="1147">
        <v>50</v>
      </c>
      <c r="K2542" s="1137">
        <v>19.989999999999998</v>
      </c>
      <c r="L2542" s="1148">
        <v>5000</v>
      </c>
      <c r="M2542" s="1138">
        <v>0.08</v>
      </c>
      <c r="N2542" s="1149" t="s">
        <v>1545</v>
      </c>
      <c r="O2542" s="1138">
        <v>0.23319999999999999</v>
      </c>
      <c r="P2542" s="1138">
        <v>0.23319999999999999</v>
      </c>
      <c r="Q2542" s="1138">
        <v>0.23319999999999999</v>
      </c>
      <c r="R2542" s="1138">
        <v>0.23319999999999999</v>
      </c>
      <c r="S2542" s="1138">
        <v>0.08</v>
      </c>
      <c r="T2542" s="1138">
        <v>0.23319999999999999</v>
      </c>
      <c r="U2542" s="1138">
        <v>0.23319999999999999</v>
      </c>
      <c r="V2542" s="1138">
        <v>0.23319999999999999</v>
      </c>
      <c r="W2542" s="1138">
        <v>0.23319999999999999</v>
      </c>
      <c r="X2542" s="1132" t="s">
        <v>10</v>
      </c>
      <c r="Y2542" s="1178" t="s">
        <v>1653</v>
      </c>
    </row>
    <row r="2543" spans="2:25" s="360" customFormat="1" ht="15" customHeight="1" x14ac:dyDescent="0.2">
      <c r="B2543" s="1175">
        <v>56</v>
      </c>
      <c r="C2543" s="1131" t="s">
        <v>1930</v>
      </c>
      <c r="D2543" s="1146" t="s">
        <v>783</v>
      </c>
      <c r="E2543" s="1132" t="s">
        <v>2811</v>
      </c>
      <c r="F2543" s="1133">
        <f t="shared" si="20"/>
        <v>65</v>
      </c>
      <c r="G2543" s="1140">
        <v>45</v>
      </c>
      <c r="H2543" s="1134">
        <f t="shared" si="22"/>
        <v>300</v>
      </c>
      <c r="I2543" s="1137">
        <v>0.01</v>
      </c>
      <c r="J2543" s="1147">
        <v>50</v>
      </c>
      <c r="K2543" s="1137">
        <v>19.989999999999998</v>
      </c>
      <c r="L2543" s="1148">
        <v>5000</v>
      </c>
      <c r="M2543" s="1138">
        <v>0.15</v>
      </c>
      <c r="N2543" s="1149" t="s">
        <v>1545</v>
      </c>
      <c r="O2543" s="1138">
        <v>0.15</v>
      </c>
      <c r="P2543" s="1138">
        <v>0.15</v>
      </c>
      <c r="Q2543" s="1138">
        <v>0.15</v>
      </c>
      <c r="R2543" s="1138">
        <v>0.15</v>
      </c>
      <c r="S2543" s="1138">
        <v>0.15</v>
      </c>
      <c r="T2543" s="1138">
        <v>0.15</v>
      </c>
      <c r="U2543" s="1138">
        <v>0.15</v>
      </c>
      <c r="V2543" s="1138">
        <v>0.15</v>
      </c>
      <c r="W2543" s="1138">
        <v>0.15</v>
      </c>
      <c r="X2543" s="1132" t="s">
        <v>10</v>
      </c>
      <c r="Y2543" s="1178" t="s">
        <v>1653</v>
      </c>
    </row>
    <row r="2544" spans="2:25" s="360" customFormat="1" ht="15" customHeight="1" x14ac:dyDescent="0.2">
      <c r="B2544" s="1175">
        <v>57</v>
      </c>
      <c r="C2544" s="1131" t="s">
        <v>1931</v>
      </c>
      <c r="D2544" s="1146" t="s">
        <v>783</v>
      </c>
      <c r="E2544" s="1132" t="s">
        <v>2811</v>
      </c>
      <c r="F2544" s="1133">
        <f t="shared" si="20"/>
        <v>80</v>
      </c>
      <c r="G2544" s="1140">
        <v>60</v>
      </c>
      <c r="H2544" s="1134">
        <f t="shared" si="22"/>
        <v>257.28987993138935</v>
      </c>
      <c r="I2544" s="1137">
        <v>0.01</v>
      </c>
      <c r="J2544" s="1147">
        <v>50</v>
      </c>
      <c r="K2544" s="1137">
        <v>19.989999999999998</v>
      </c>
      <c r="L2544" s="1148">
        <v>5000</v>
      </c>
      <c r="M2544" s="1138">
        <v>0.08</v>
      </c>
      <c r="N2544" s="1149" t="s">
        <v>1545</v>
      </c>
      <c r="O2544" s="1138">
        <v>0.23319999999999999</v>
      </c>
      <c r="P2544" s="1138">
        <v>0.23319999999999999</v>
      </c>
      <c r="Q2544" s="1138">
        <v>0.23319999999999999</v>
      </c>
      <c r="R2544" s="1138">
        <v>0.23319999999999999</v>
      </c>
      <c r="S2544" s="1138">
        <v>0.08</v>
      </c>
      <c r="T2544" s="1138">
        <v>0.23319999999999999</v>
      </c>
      <c r="U2544" s="1138">
        <v>0.23319999999999999</v>
      </c>
      <c r="V2544" s="1138">
        <v>0.23319999999999999</v>
      </c>
      <c r="W2544" s="1138">
        <v>0.23319999999999999</v>
      </c>
      <c r="X2544" s="1132" t="s">
        <v>10</v>
      </c>
      <c r="Y2544" s="1178" t="s">
        <v>1653</v>
      </c>
    </row>
    <row r="2545" spans="2:25" s="360" customFormat="1" ht="15" customHeight="1" x14ac:dyDescent="0.2">
      <c r="B2545" s="1175">
        <v>58</v>
      </c>
      <c r="C2545" s="1131" t="s">
        <v>1932</v>
      </c>
      <c r="D2545" s="1146" t="s">
        <v>783</v>
      </c>
      <c r="E2545" s="1132" t="s">
        <v>2811</v>
      </c>
      <c r="F2545" s="1133">
        <f t="shared" si="20"/>
        <v>80</v>
      </c>
      <c r="G2545" s="1140">
        <v>60</v>
      </c>
      <c r="H2545" s="1134">
        <f t="shared" si="22"/>
        <v>400</v>
      </c>
      <c r="I2545" s="1137">
        <v>0.01</v>
      </c>
      <c r="J2545" s="1147">
        <v>50</v>
      </c>
      <c r="K2545" s="1137">
        <v>19.989999999999998</v>
      </c>
      <c r="L2545" s="1148">
        <v>5000</v>
      </c>
      <c r="M2545" s="1138">
        <v>0.15</v>
      </c>
      <c r="N2545" s="1149" t="s">
        <v>1545</v>
      </c>
      <c r="O2545" s="1138">
        <v>0.15</v>
      </c>
      <c r="P2545" s="1138">
        <v>0.15</v>
      </c>
      <c r="Q2545" s="1138">
        <v>0.15</v>
      </c>
      <c r="R2545" s="1138">
        <v>0.15</v>
      </c>
      <c r="S2545" s="1138">
        <v>0.15</v>
      </c>
      <c r="T2545" s="1138">
        <v>0.15</v>
      </c>
      <c r="U2545" s="1138">
        <v>0.15</v>
      </c>
      <c r="V2545" s="1138">
        <v>0.15</v>
      </c>
      <c r="W2545" s="1138">
        <v>0.15</v>
      </c>
      <c r="X2545" s="1132" t="s">
        <v>10</v>
      </c>
      <c r="Y2545" s="1178" t="s">
        <v>1653</v>
      </c>
    </row>
    <row r="2546" spans="2:25" s="360" customFormat="1" ht="15" customHeight="1" x14ac:dyDescent="0.2">
      <c r="B2546" s="1175">
        <v>59</v>
      </c>
      <c r="C2546" s="1139" t="s">
        <v>1933</v>
      </c>
      <c r="D2546" s="1146" t="s">
        <v>2810</v>
      </c>
      <c r="E2546" s="1132" t="s">
        <v>2811</v>
      </c>
      <c r="F2546" s="1133">
        <f t="shared" si="20"/>
        <v>35</v>
      </c>
      <c r="G2546" s="1140">
        <v>20</v>
      </c>
      <c r="H2546" s="1134">
        <f t="shared" si="22"/>
        <v>85.763293310463126</v>
      </c>
      <c r="I2546" s="1137">
        <v>0.01</v>
      </c>
      <c r="J2546" s="1147">
        <v>50</v>
      </c>
      <c r="K2546" s="1137">
        <v>14.99</v>
      </c>
      <c r="L2546" s="1148">
        <v>30</v>
      </c>
      <c r="M2546" s="1138">
        <v>0.08</v>
      </c>
      <c r="N2546" s="1149" t="s">
        <v>1545</v>
      </c>
      <c r="O2546" s="1138">
        <v>0.23319999999999999</v>
      </c>
      <c r="P2546" s="1138">
        <v>0.23319999999999999</v>
      </c>
      <c r="Q2546" s="1138">
        <v>0.23319999999999999</v>
      </c>
      <c r="R2546" s="1138">
        <v>0.23319999999999999</v>
      </c>
      <c r="S2546" s="1138">
        <v>0.08</v>
      </c>
      <c r="T2546" s="1138">
        <v>0.23319999999999999</v>
      </c>
      <c r="U2546" s="1138">
        <v>0.23319999999999999</v>
      </c>
      <c r="V2546" s="1138">
        <v>0.23319999999999999</v>
      </c>
      <c r="W2546" s="1138">
        <v>0.23319999999999999</v>
      </c>
      <c r="X2546" s="1132" t="s">
        <v>10</v>
      </c>
      <c r="Y2546" s="1177" t="s">
        <v>1654</v>
      </c>
    </row>
    <row r="2547" spans="2:25" s="360" customFormat="1" ht="15" customHeight="1" x14ac:dyDescent="0.2">
      <c r="B2547" s="1175">
        <v>60</v>
      </c>
      <c r="C2547" s="1139" t="s">
        <v>1934</v>
      </c>
      <c r="D2547" s="1146" t="s">
        <v>2810</v>
      </c>
      <c r="E2547" s="1132" t="s">
        <v>2811</v>
      </c>
      <c r="F2547" s="1133">
        <f t="shared" si="20"/>
        <v>35</v>
      </c>
      <c r="G2547" s="1140">
        <v>20</v>
      </c>
      <c r="H2547" s="1134">
        <f t="shared" si="22"/>
        <v>133.33333333333334</v>
      </c>
      <c r="I2547" s="1137">
        <v>0.01</v>
      </c>
      <c r="J2547" s="1147">
        <v>50</v>
      </c>
      <c r="K2547" s="1137">
        <v>14.99</v>
      </c>
      <c r="L2547" s="1148">
        <v>30</v>
      </c>
      <c r="M2547" s="1138">
        <v>0.15</v>
      </c>
      <c r="N2547" s="1149" t="s">
        <v>1545</v>
      </c>
      <c r="O2547" s="1138">
        <v>0.15</v>
      </c>
      <c r="P2547" s="1138">
        <v>0.15</v>
      </c>
      <c r="Q2547" s="1138">
        <v>0.15</v>
      </c>
      <c r="R2547" s="1138">
        <v>0.15</v>
      </c>
      <c r="S2547" s="1138">
        <v>0.15</v>
      </c>
      <c r="T2547" s="1138">
        <v>0.15</v>
      </c>
      <c r="U2547" s="1138">
        <v>0.15</v>
      </c>
      <c r="V2547" s="1138">
        <v>0.15</v>
      </c>
      <c r="W2547" s="1138">
        <v>0.15</v>
      </c>
      <c r="X2547" s="1132" t="s">
        <v>10</v>
      </c>
      <c r="Y2547" s="1177" t="s">
        <v>1654</v>
      </c>
    </row>
    <row r="2548" spans="2:25" s="360" customFormat="1" ht="15" customHeight="1" x14ac:dyDescent="0.2">
      <c r="B2548" s="1175">
        <v>61</v>
      </c>
      <c r="C2548" s="1139" t="s">
        <v>1935</v>
      </c>
      <c r="D2548" s="1146" t="s">
        <v>2810</v>
      </c>
      <c r="E2548" s="1132" t="s">
        <v>2811</v>
      </c>
      <c r="F2548" s="1133">
        <f t="shared" si="20"/>
        <v>40</v>
      </c>
      <c r="G2548" s="1140">
        <v>25</v>
      </c>
      <c r="H2548" s="1134">
        <f t="shared" si="22"/>
        <v>107.2041166380789</v>
      </c>
      <c r="I2548" s="1137">
        <v>0.01</v>
      </c>
      <c r="J2548" s="1147">
        <v>50</v>
      </c>
      <c r="K2548" s="1137">
        <v>14.99</v>
      </c>
      <c r="L2548" s="1148">
        <v>30</v>
      </c>
      <c r="M2548" s="1138">
        <v>0.08</v>
      </c>
      <c r="N2548" s="1149" t="s">
        <v>1545</v>
      </c>
      <c r="O2548" s="1138">
        <v>0.23319999999999999</v>
      </c>
      <c r="P2548" s="1138">
        <v>0.23319999999999999</v>
      </c>
      <c r="Q2548" s="1138">
        <v>0.23319999999999999</v>
      </c>
      <c r="R2548" s="1138">
        <v>0.23319999999999999</v>
      </c>
      <c r="S2548" s="1138">
        <v>0.08</v>
      </c>
      <c r="T2548" s="1138">
        <v>0.23319999999999999</v>
      </c>
      <c r="U2548" s="1138">
        <v>0.23319999999999999</v>
      </c>
      <c r="V2548" s="1138">
        <v>0.23319999999999999</v>
      </c>
      <c r="W2548" s="1138">
        <v>0.23319999999999999</v>
      </c>
      <c r="X2548" s="1132" t="s">
        <v>10</v>
      </c>
      <c r="Y2548" s="1177" t="s">
        <v>1654</v>
      </c>
    </row>
    <row r="2549" spans="2:25" s="360" customFormat="1" ht="15" customHeight="1" x14ac:dyDescent="0.2">
      <c r="B2549" s="1175">
        <v>62</v>
      </c>
      <c r="C2549" s="1139" t="s">
        <v>1936</v>
      </c>
      <c r="D2549" s="1146" t="s">
        <v>2810</v>
      </c>
      <c r="E2549" s="1132" t="s">
        <v>2811</v>
      </c>
      <c r="F2549" s="1133">
        <f t="shared" si="20"/>
        <v>40</v>
      </c>
      <c r="G2549" s="1140">
        <v>25</v>
      </c>
      <c r="H2549" s="1134">
        <f t="shared" si="22"/>
        <v>166.66666666666669</v>
      </c>
      <c r="I2549" s="1137">
        <v>0.01</v>
      </c>
      <c r="J2549" s="1147">
        <v>50</v>
      </c>
      <c r="K2549" s="1137">
        <v>14.99</v>
      </c>
      <c r="L2549" s="1148">
        <v>30</v>
      </c>
      <c r="M2549" s="1138">
        <v>0.15</v>
      </c>
      <c r="N2549" s="1149" t="s">
        <v>1545</v>
      </c>
      <c r="O2549" s="1138">
        <v>0.15</v>
      </c>
      <c r="P2549" s="1138">
        <v>0.15</v>
      </c>
      <c r="Q2549" s="1138">
        <v>0.15</v>
      </c>
      <c r="R2549" s="1138">
        <v>0.15</v>
      </c>
      <c r="S2549" s="1138">
        <v>0.15</v>
      </c>
      <c r="T2549" s="1138">
        <v>0.15</v>
      </c>
      <c r="U2549" s="1138">
        <v>0.15</v>
      </c>
      <c r="V2549" s="1138">
        <v>0.15</v>
      </c>
      <c r="W2549" s="1138">
        <v>0.15</v>
      </c>
      <c r="X2549" s="1132" t="s">
        <v>10</v>
      </c>
      <c r="Y2549" s="1177" t="s">
        <v>1654</v>
      </c>
    </row>
    <row r="2550" spans="2:25" s="360" customFormat="1" ht="15" customHeight="1" x14ac:dyDescent="0.2">
      <c r="B2550" s="1175">
        <v>63</v>
      </c>
      <c r="C2550" s="1139" t="s">
        <v>1655</v>
      </c>
      <c r="D2550" s="1132" t="s">
        <v>1642</v>
      </c>
      <c r="E2550" s="1132" t="s">
        <v>2811</v>
      </c>
      <c r="F2550" s="1133">
        <f t="shared" si="20"/>
        <v>23</v>
      </c>
      <c r="G2550" s="1133">
        <v>6</v>
      </c>
      <c r="H2550" s="1151">
        <f>G2550/M2550</f>
        <v>75</v>
      </c>
      <c r="I2550" s="1137">
        <v>5.01</v>
      </c>
      <c r="J2550" s="1147">
        <v>500</v>
      </c>
      <c r="K2550" s="1147">
        <v>11.99</v>
      </c>
      <c r="L2550" s="1148">
        <v>30</v>
      </c>
      <c r="M2550" s="1138">
        <v>0.08</v>
      </c>
      <c r="N2550" s="1138">
        <v>0.04</v>
      </c>
      <c r="O2550" s="1138">
        <v>0.19</v>
      </c>
      <c r="P2550" s="1138">
        <v>0.19</v>
      </c>
      <c r="Q2550" s="1138">
        <v>0.19</v>
      </c>
      <c r="R2550" s="1138">
        <v>0.19</v>
      </c>
      <c r="S2550" s="1138">
        <v>0.19</v>
      </c>
      <c r="T2550" s="1138">
        <v>0.08</v>
      </c>
      <c r="U2550" s="1138">
        <v>0.19</v>
      </c>
      <c r="V2550" s="1138">
        <v>0.19</v>
      </c>
      <c r="W2550" s="1138">
        <v>0.19</v>
      </c>
      <c r="X2550" s="1132" t="s">
        <v>10</v>
      </c>
      <c r="Y2550" s="1177" t="s">
        <v>1656</v>
      </c>
    </row>
    <row r="2551" spans="2:25" s="360" customFormat="1" ht="15" customHeight="1" x14ac:dyDescent="0.2">
      <c r="B2551" s="1175">
        <v>64</v>
      </c>
      <c r="C2551" s="1139" t="s">
        <v>1657</v>
      </c>
      <c r="D2551" s="1132" t="s">
        <v>1642</v>
      </c>
      <c r="E2551" s="1132" t="s">
        <v>2811</v>
      </c>
      <c r="F2551" s="1133">
        <f t="shared" si="20"/>
        <v>25</v>
      </c>
      <c r="G2551" s="1133">
        <v>10</v>
      </c>
      <c r="H2551" s="1151">
        <f t="shared" ref="H2551:H2581" si="23">G2551/M2551</f>
        <v>125</v>
      </c>
      <c r="I2551" s="1137">
        <v>0.01</v>
      </c>
      <c r="J2551" s="1147">
        <v>20</v>
      </c>
      <c r="K2551" s="1147">
        <v>14.99</v>
      </c>
      <c r="L2551" s="1148">
        <v>30</v>
      </c>
      <c r="M2551" s="1138">
        <v>0.08</v>
      </c>
      <c r="N2551" s="1138">
        <v>0.04</v>
      </c>
      <c r="O2551" s="1138">
        <v>0.19</v>
      </c>
      <c r="P2551" s="1138">
        <v>0.19</v>
      </c>
      <c r="Q2551" s="1138">
        <v>0.19</v>
      </c>
      <c r="R2551" s="1138">
        <v>0.19</v>
      </c>
      <c r="S2551" s="1138">
        <v>0.19</v>
      </c>
      <c r="T2551" s="1138">
        <v>0.08</v>
      </c>
      <c r="U2551" s="1138">
        <v>0.19</v>
      </c>
      <c r="V2551" s="1138">
        <v>0.19</v>
      </c>
      <c r="W2551" s="1138">
        <v>0.19</v>
      </c>
      <c r="X2551" s="1132" t="s">
        <v>10</v>
      </c>
      <c r="Y2551" s="1177" t="s">
        <v>1656</v>
      </c>
    </row>
    <row r="2552" spans="2:25" s="360" customFormat="1" ht="15" customHeight="1" x14ac:dyDescent="0.2">
      <c r="B2552" s="1175">
        <v>65</v>
      </c>
      <c r="C2552" s="1139" t="s">
        <v>1658</v>
      </c>
      <c r="D2552" s="1132" t="s">
        <v>1642</v>
      </c>
      <c r="E2552" s="1132" t="s">
        <v>2811</v>
      </c>
      <c r="F2552" s="1133">
        <f t="shared" si="20"/>
        <v>30</v>
      </c>
      <c r="G2552" s="1133">
        <v>15</v>
      </c>
      <c r="H2552" s="1151">
        <f t="shared" si="23"/>
        <v>187.5</v>
      </c>
      <c r="I2552" s="1137">
        <v>0.01</v>
      </c>
      <c r="J2552" s="1147">
        <v>20</v>
      </c>
      <c r="K2552" s="1147">
        <v>14.99</v>
      </c>
      <c r="L2552" s="1148">
        <v>30</v>
      </c>
      <c r="M2552" s="1138">
        <v>0.08</v>
      </c>
      <c r="N2552" s="1138">
        <v>0.04</v>
      </c>
      <c r="O2552" s="1138">
        <v>0.19</v>
      </c>
      <c r="P2552" s="1138">
        <v>0.19</v>
      </c>
      <c r="Q2552" s="1138">
        <v>0.19</v>
      </c>
      <c r="R2552" s="1138">
        <v>0.19</v>
      </c>
      <c r="S2552" s="1138">
        <v>0.19</v>
      </c>
      <c r="T2552" s="1138">
        <v>0.08</v>
      </c>
      <c r="U2552" s="1138">
        <v>0.19</v>
      </c>
      <c r="V2552" s="1138">
        <v>0.19</v>
      </c>
      <c r="W2552" s="1138">
        <v>0.19</v>
      </c>
      <c r="X2552" s="1132" t="s">
        <v>10</v>
      </c>
      <c r="Y2552" s="1177" t="s">
        <v>1643</v>
      </c>
    </row>
    <row r="2553" spans="2:25" s="360" customFormat="1" ht="15" customHeight="1" x14ac:dyDescent="0.2">
      <c r="B2553" s="1175">
        <v>66</v>
      </c>
      <c r="C2553" s="1139" t="s">
        <v>1659</v>
      </c>
      <c r="D2553" s="1132" t="s">
        <v>1642</v>
      </c>
      <c r="E2553" s="1132" t="s">
        <v>2811</v>
      </c>
      <c r="F2553" s="1133">
        <f t="shared" si="20"/>
        <v>35</v>
      </c>
      <c r="G2553" s="1133">
        <v>20</v>
      </c>
      <c r="H2553" s="1151">
        <f t="shared" si="23"/>
        <v>250</v>
      </c>
      <c r="I2553" s="1137">
        <v>0.01</v>
      </c>
      <c r="J2553" s="1147">
        <v>20</v>
      </c>
      <c r="K2553" s="1147">
        <v>14.99</v>
      </c>
      <c r="L2553" s="1148">
        <v>30</v>
      </c>
      <c r="M2553" s="1138">
        <v>0.08</v>
      </c>
      <c r="N2553" s="1138">
        <v>0.04</v>
      </c>
      <c r="O2553" s="1138">
        <v>0.19</v>
      </c>
      <c r="P2553" s="1138">
        <v>0.19</v>
      </c>
      <c r="Q2553" s="1138">
        <v>0.19</v>
      </c>
      <c r="R2553" s="1138">
        <v>0.19</v>
      </c>
      <c r="S2553" s="1138">
        <v>0.19</v>
      </c>
      <c r="T2553" s="1138">
        <v>0.08</v>
      </c>
      <c r="U2553" s="1138">
        <v>0.19</v>
      </c>
      <c r="V2553" s="1138">
        <v>0.19</v>
      </c>
      <c r="W2553" s="1138">
        <v>0.19</v>
      </c>
      <c r="X2553" s="1132" t="s">
        <v>10</v>
      </c>
      <c r="Y2553" s="1177" t="s">
        <v>1643</v>
      </c>
    </row>
    <row r="2554" spans="2:25" s="360" customFormat="1" ht="15" customHeight="1" x14ac:dyDescent="0.2">
      <c r="B2554" s="1175">
        <v>67</v>
      </c>
      <c r="C2554" s="1139" t="s">
        <v>1660</v>
      </c>
      <c r="D2554" s="1132" t="s">
        <v>1642</v>
      </c>
      <c r="E2554" s="1132" t="s">
        <v>2811</v>
      </c>
      <c r="F2554" s="1133">
        <f t="shared" si="20"/>
        <v>40</v>
      </c>
      <c r="G2554" s="1133">
        <v>25</v>
      </c>
      <c r="H2554" s="1151">
        <f t="shared" si="23"/>
        <v>312.5</v>
      </c>
      <c r="I2554" s="1137">
        <v>0.01</v>
      </c>
      <c r="J2554" s="1147">
        <v>20</v>
      </c>
      <c r="K2554" s="1147">
        <v>14.99</v>
      </c>
      <c r="L2554" s="1148">
        <v>30</v>
      </c>
      <c r="M2554" s="1138">
        <v>0.08</v>
      </c>
      <c r="N2554" s="1138">
        <v>0.04</v>
      </c>
      <c r="O2554" s="1138">
        <v>0.19</v>
      </c>
      <c r="P2554" s="1138">
        <v>0.19</v>
      </c>
      <c r="Q2554" s="1138">
        <v>0.19</v>
      </c>
      <c r="R2554" s="1138">
        <v>0.19</v>
      </c>
      <c r="S2554" s="1138">
        <v>0.19</v>
      </c>
      <c r="T2554" s="1138">
        <v>0.08</v>
      </c>
      <c r="U2554" s="1138">
        <v>0.19</v>
      </c>
      <c r="V2554" s="1138">
        <v>0.19</v>
      </c>
      <c r="W2554" s="1138">
        <v>0.19</v>
      </c>
      <c r="X2554" s="1132" t="s">
        <v>10</v>
      </c>
      <c r="Y2554" s="1177" t="s">
        <v>1643</v>
      </c>
    </row>
    <row r="2555" spans="2:25" s="360" customFormat="1" ht="15" customHeight="1" x14ac:dyDescent="0.2">
      <c r="B2555" s="1175">
        <v>68</v>
      </c>
      <c r="C2555" s="1139" t="s">
        <v>1661</v>
      </c>
      <c r="D2555" s="1132" t="s">
        <v>1642</v>
      </c>
      <c r="E2555" s="1132" t="s">
        <v>2811</v>
      </c>
      <c r="F2555" s="1133">
        <f t="shared" ref="F2555:F2581" si="24">+G2555+I2555+K2555</f>
        <v>55</v>
      </c>
      <c r="G2555" s="1133">
        <v>35</v>
      </c>
      <c r="H2555" s="1151">
        <f t="shared" si="23"/>
        <v>437.5</v>
      </c>
      <c r="I2555" s="1137">
        <v>0.01</v>
      </c>
      <c r="J2555" s="1147">
        <v>20</v>
      </c>
      <c r="K2555" s="1147">
        <v>19.989999999999998</v>
      </c>
      <c r="L2555" s="1148">
        <v>5000</v>
      </c>
      <c r="M2555" s="1138">
        <v>0.08</v>
      </c>
      <c r="N2555" s="1138">
        <v>0.04</v>
      </c>
      <c r="O2555" s="1138">
        <v>0.19</v>
      </c>
      <c r="P2555" s="1138">
        <v>0.19</v>
      </c>
      <c r="Q2555" s="1138">
        <v>0.19</v>
      </c>
      <c r="R2555" s="1138">
        <v>0.19</v>
      </c>
      <c r="S2555" s="1138">
        <v>0.19</v>
      </c>
      <c r="T2555" s="1138">
        <v>0.08</v>
      </c>
      <c r="U2555" s="1138">
        <v>0.19</v>
      </c>
      <c r="V2555" s="1138">
        <v>0.19</v>
      </c>
      <c r="W2555" s="1138">
        <v>0.19</v>
      </c>
      <c r="X2555" s="1132" t="s">
        <v>10</v>
      </c>
      <c r="Y2555" s="1177" t="s">
        <v>1643</v>
      </c>
    </row>
    <row r="2556" spans="2:25" s="360" customFormat="1" ht="15" customHeight="1" x14ac:dyDescent="0.2">
      <c r="B2556" s="1175">
        <v>69</v>
      </c>
      <c r="C2556" s="1139" t="s">
        <v>1662</v>
      </c>
      <c r="D2556" s="1132" t="s">
        <v>1642</v>
      </c>
      <c r="E2556" s="1132" t="s">
        <v>2811</v>
      </c>
      <c r="F2556" s="1133">
        <f t="shared" si="24"/>
        <v>60</v>
      </c>
      <c r="G2556" s="1133">
        <v>40</v>
      </c>
      <c r="H2556" s="1151">
        <f t="shared" si="23"/>
        <v>500</v>
      </c>
      <c r="I2556" s="1137">
        <v>0.01</v>
      </c>
      <c r="J2556" s="1147">
        <v>20</v>
      </c>
      <c r="K2556" s="1147">
        <v>19.989999999999998</v>
      </c>
      <c r="L2556" s="1148">
        <v>5000</v>
      </c>
      <c r="M2556" s="1138">
        <v>0.08</v>
      </c>
      <c r="N2556" s="1138">
        <v>0.04</v>
      </c>
      <c r="O2556" s="1138">
        <v>0.19</v>
      </c>
      <c r="P2556" s="1138">
        <v>0.19</v>
      </c>
      <c r="Q2556" s="1138">
        <v>0.19</v>
      </c>
      <c r="R2556" s="1138">
        <v>0.19</v>
      </c>
      <c r="S2556" s="1138">
        <v>0.19</v>
      </c>
      <c r="T2556" s="1138">
        <v>0.08</v>
      </c>
      <c r="U2556" s="1138">
        <v>0.19</v>
      </c>
      <c r="V2556" s="1138">
        <v>0.19</v>
      </c>
      <c r="W2556" s="1138">
        <v>0.19</v>
      </c>
      <c r="X2556" s="1132" t="s">
        <v>10</v>
      </c>
      <c r="Y2556" s="1177" t="s">
        <v>1643</v>
      </c>
    </row>
    <row r="2557" spans="2:25" s="360" customFormat="1" ht="15" customHeight="1" x14ac:dyDescent="0.2">
      <c r="B2557" s="1175">
        <v>70</v>
      </c>
      <c r="C2557" s="1139" t="s">
        <v>1663</v>
      </c>
      <c r="D2557" s="1132" t="s">
        <v>1642</v>
      </c>
      <c r="E2557" s="1132" t="s">
        <v>2811</v>
      </c>
      <c r="F2557" s="1133">
        <f t="shared" si="24"/>
        <v>65</v>
      </c>
      <c r="G2557" s="1133">
        <v>45</v>
      </c>
      <c r="H2557" s="1151">
        <f t="shared" si="23"/>
        <v>562.5</v>
      </c>
      <c r="I2557" s="1137">
        <v>0.01</v>
      </c>
      <c r="J2557" s="1147">
        <v>20</v>
      </c>
      <c r="K2557" s="1147">
        <v>19.989999999999998</v>
      </c>
      <c r="L2557" s="1148">
        <v>5000</v>
      </c>
      <c r="M2557" s="1138">
        <v>0.08</v>
      </c>
      <c r="N2557" s="1138">
        <v>0.04</v>
      </c>
      <c r="O2557" s="1138">
        <v>0.19</v>
      </c>
      <c r="P2557" s="1138">
        <v>0.19</v>
      </c>
      <c r="Q2557" s="1138">
        <v>0.19</v>
      </c>
      <c r="R2557" s="1138">
        <v>0.19</v>
      </c>
      <c r="S2557" s="1138">
        <v>0.19</v>
      </c>
      <c r="T2557" s="1138">
        <v>0.08</v>
      </c>
      <c r="U2557" s="1138">
        <v>0.19</v>
      </c>
      <c r="V2557" s="1138">
        <v>0.19</v>
      </c>
      <c r="W2557" s="1138">
        <v>0.19</v>
      </c>
      <c r="X2557" s="1132" t="s">
        <v>10</v>
      </c>
      <c r="Y2557" s="1177" t="s">
        <v>1643</v>
      </c>
    </row>
    <row r="2558" spans="2:25" s="360" customFormat="1" ht="15" customHeight="1" x14ac:dyDescent="0.2">
      <c r="B2558" s="1175">
        <v>71</v>
      </c>
      <c r="C2558" s="1139" t="s">
        <v>1664</v>
      </c>
      <c r="D2558" s="1132" t="s">
        <v>1642</v>
      </c>
      <c r="E2558" s="1132" t="s">
        <v>2811</v>
      </c>
      <c r="F2558" s="1133">
        <f t="shared" si="24"/>
        <v>80</v>
      </c>
      <c r="G2558" s="1133">
        <v>60</v>
      </c>
      <c r="H2558" s="1151">
        <f t="shared" si="23"/>
        <v>750</v>
      </c>
      <c r="I2558" s="1137">
        <v>0.01</v>
      </c>
      <c r="J2558" s="1147">
        <v>20</v>
      </c>
      <c r="K2558" s="1147">
        <v>19.989999999999998</v>
      </c>
      <c r="L2558" s="1148">
        <v>5000</v>
      </c>
      <c r="M2558" s="1138">
        <v>0.08</v>
      </c>
      <c r="N2558" s="1138">
        <v>0.04</v>
      </c>
      <c r="O2558" s="1138">
        <v>0.19</v>
      </c>
      <c r="P2558" s="1138">
        <v>0.19</v>
      </c>
      <c r="Q2558" s="1138">
        <v>0.19</v>
      </c>
      <c r="R2558" s="1138">
        <v>0.19</v>
      </c>
      <c r="S2558" s="1138">
        <v>0.19</v>
      </c>
      <c r="T2558" s="1138">
        <v>0.08</v>
      </c>
      <c r="U2558" s="1138">
        <v>0.19</v>
      </c>
      <c r="V2558" s="1138">
        <v>0.19</v>
      </c>
      <c r="W2558" s="1138">
        <v>0.19</v>
      </c>
      <c r="X2558" s="1132" t="s">
        <v>10</v>
      </c>
      <c r="Y2558" s="1177" t="s">
        <v>1643</v>
      </c>
    </row>
    <row r="2559" spans="2:25" s="360" customFormat="1" ht="15" customHeight="1" x14ac:dyDescent="0.2">
      <c r="B2559" s="1175">
        <v>72</v>
      </c>
      <c r="C2559" s="1139" t="s">
        <v>1665</v>
      </c>
      <c r="D2559" s="1132" t="s">
        <v>1642</v>
      </c>
      <c r="E2559" s="1132" t="s">
        <v>2811</v>
      </c>
      <c r="F2559" s="1133">
        <f t="shared" si="24"/>
        <v>100</v>
      </c>
      <c r="G2559" s="1133">
        <v>80</v>
      </c>
      <c r="H2559" s="1151">
        <f t="shared" si="23"/>
        <v>1000</v>
      </c>
      <c r="I2559" s="1137">
        <v>0.01</v>
      </c>
      <c r="J2559" s="1147">
        <v>20</v>
      </c>
      <c r="K2559" s="1147">
        <v>19.989999999999998</v>
      </c>
      <c r="L2559" s="1148">
        <v>5000</v>
      </c>
      <c r="M2559" s="1138">
        <v>0.08</v>
      </c>
      <c r="N2559" s="1138">
        <v>0.04</v>
      </c>
      <c r="O2559" s="1138">
        <v>0.19</v>
      </c>
      <c r="P2559" s="1138">
        <v>0.19</v>
      </c>
      <c r="Q2559" s="1138">
        <v>0.19</v>
      </c>
      <c r="R2559" s="1138">
        <v>0.19</v>
      </c>
      <c r="S2559" s="1138">
        <v>0.19</v>
      </c>
      <c r="T2559" s="1138">
        <v>0.08</v>
      </c>
      <c r="U2559" s="1138">
        <v>0.19</v>
      </c>
      <c r="V2559" s="1138">
        <v>0.19</v>
      </c>
      <c r="W2559" s="1138">
        <v>0.19</v>
      </c>
      <c r="X2559" s="1132" t="s">
        <v>10</v>
      </c>
      <c r="Y2559" s="1177" t="s">
        <v>1643</v>
      </c>
    </row>
    <row r="2560" spans="2:25" s="360" customFormat="1" ht="15" customHeight="1" x14ac:dyDescent="0.2">
      <c r="B2560" s="1175">
        <v>73</v>
      </c>
      <c r="C2560" s="1139" t="s">
        <v>1666</v>
      </c>
      <c r="D2560" s="1132" t="s">
        <v>1642</v>
      </c>
      <c r="E2560" s="1132" t="s">
        <v>2811</v>
      </c>
      <c r="F2560" s="1133">
        <f t="shared" si="24"/>
        <v>120</v>
      </c>
      <c r="G2560" s="1133">
        <v>100</v>
      </c>
      <c r="H2560" s="1151">
        <f t="shared" si="23"/>
        <v>1250</v>
      </c>
      <c r="I2560" s="1137">
        <v>0.01</v>
      </c>
      <c r="J2560" s="1147">
        <v>20</v>
      </c>
      <c r="K2560" s="1147">
        <v>19.989999999999998</v>
      </c>
      <c r="L2560" s="1148">
        <v>5000</v>
      </c>
      <c r="M2560" s="1138">
        <v>0.08</v>
      </c>
      <c r="N2560" s="1138">
        <v>0.04</v>
      </c>
      <c r="O2560" s="1138">
        <v>0.19</v>
      </c>
      <c r="P2560" s="1138">
        <v>0.19</v>
      </c>
      <c r="Q2560" s="1138">
        <v>0.19</v>
      </c>
      <c r="R2560" s="1138">
        <v>0.19</v>
      </c>
      <c r="S2560" s="1138">
        <v>0.19</v>
      </c>
      <c r="T2560" s="1138">
        <v>0.08</v>
      </c>
      <c r="U2560" s="1138">
        <v>0.19</v>
      </c>
      <c r="V2560" s="1138">
        <v>0.19</v>
      </c>
      <c r="W2560" s="1138">
        <v>0.19</v>
      </c>
      <c r="X2560" s="1132" t="s">
        <v>10</v>
      </c>
      <c r="Y2560" s="1177" t="s">
        <v>1643</v>
      </c>
    </row>
    <row r="2561" spans="2:25" s="360" customFormat="1" ht="15" customHeight="1" x14ac:dyDescent="0.2">
      <c r="B2561" s="1175">
        <v>74</v>
      </c>
      <c r="C2561" s="1139" t="s">
        <v>1667</v>
      </c>
      <c r="D2561" s="1132" t="s">
        <v>1642</v>
      </c>
      <c r="E2561" s="1132" t="s">
        <v>2811</v>
      </c>
      <c r="F2561" s="1133">
        <f t="shared" si="24"/>
        <v>23</v>
      </c>
      <c r="G2561" s="1133">
        <v>8</v>
      </c>
      <c r="H2561" s="1151">
        <f t="shared" si="23"/>
        <v>100</v>
      </c>
      <c r="I2561" s="1137">
        <v>5.01</v>
      </c>
      <c r="J2561" s="1147">
        <v>500</v>
      </c>
      <c r="K2561" s="1147">
        <v>9.99</v>
      </c>
      <c r="L2561" s="1148">
        <v>1024</v>
      </c>
      <c r="M2561" s="1138">
        <v>0.08</v>
      </c>
      <c r="N2561" s="1138">
        <v>0.04</v>
      </c>
      <c r="O2561" s="1138">
        <v>0.19</v>
      </c>
      <c r="P2561" s="1138">
        <v>0.19</v>
      </c>
      <c r="Q2561" s="1138">
        <v>0.19</v>
      </c>
      <c r="R2561" s="1138">
        <v>0.19</v>
      </c>
      <c r="S2561" s="1138">
        <v>0.19</v>
      </c>
      <c r="T2561" s="1138">
        <v>0.08</v>
      </c>
      <c r="U2561" s="1138">
        <v>0.19</v>
      </c>
      <c r="V2561" s="1138">
        <v>0.19</v>
      </c>
      <c r="W2561" s="1138">
        <v>0.19</v>
      </c>
      <c r="X2561" s="1132" t="s">
        <v>10</v>
      </c>
      <c r="Y2561" s="1177" t="s">
        <v>1668</v>
      </c>
    </row>
    <row r="2562" spans="2:25" s="360" customFormat="1" ht="15" customHeight="1" x14ac:dyDescent="0.2">
      <c r="B2562" s="1175">
        <v>75</v>
      </c>
      <c r="C2562" s="1152" t="s">
        <v>1304</v>
      </c>
      <c r="D2562" s="1132" t="s">
        <v>1642</v>
      </c>
      <c r="E2562" s="1132" t="s">
        <v>2811</v>
      </c>
      <c r="F2562" s="1153">
        <f t="shared" si="24"/>
        <v>10</v>
      </c>
      <c r="G2562" s="1133">
        <v>10</v>
      </c>
      <c r="H2562" s="1151">
        <f t="shared" si="23"/>
        <v>66.666666666666671</v>
      </c>
      <c r="I2562" s="1154"/>
      <c r="J2562" s="1155"/>
      <c r="K2562" s="1156"/>
      <c r="L2562" s="1157"/>
      <c r="M2562" s="1138">
        <v>0.15</v>
      </c>
      <c r="N2562" s="1149" t="s">
        <v>1545</v>
      </c>
      <c r="O2562" s="1138">
        <v>0.15</v>
      </c>
      <c r="P2562" s="1138">
        <v>0.15</v>
      </c>
      <c r="Q2562" s="1138">
        <v>0.15</v>
      </c>
      <c r="R2562" s="1138">
        <v>0.15</v>
      </c>
      <c r="S2562" s="1138">
        <v>0.15</v>
      </c>
      <c r="T2562" s="1138">
        <v>0.15</v>
      </c>
      <c r="U2562" s="1138">
        <v>0.15</v>
      </c>
      <c r="V2562" s="1138">
        <v>0.15</v>
      </c>
      <c r="W2562" s="1138">
        <v>0.15</v>
      </c>
      <c r="X2562" s="1132" t="s">
        <v>10</v>
      </c>
      <c r="Y2562" s="1177" t="s">
        <v>1669</v>
      </c>
    </row>
    <row r="2563" spans="2:25" s="360" customFormat="1" ht="15" customHeight="1" x14ac:dyDescent="0.2">
      <c r="B2563" s="1175">
        <v>76</v>
      </c>
      <c r="C2563" s="1152" t="s">
        <v>1305</v>
      </c>
      <c r="D2563" s="1132" t="s">
        <v>1642</v>
      </c>
      <c r="E2563" s="1132" t="s">
        <v>2811</v>
      </c>
      <c r="F2563" s="1153">
        <f t="shared" si="24"/>
        <v>12</v>
      </c>
      <c r="G2563" s="1133">
        <v>12</v>
      </c>
      <c r="H2563" s="1151">
        <f t="shared" si="23"/>
        <v>80</v>
      </c>
      <c r="I2563" s="1154"/>
      <c r="J2563" s="1155"/>
      <c r="K2563" s="1156"/>
      <c r="L2563" s="1157"/>
      <c r="M2563" s="1138">
        <v>0.15</v>
      </c>
      <c r="N2563" s="1149" t="s">
        <v>1545</v>
      </c>
      <c r="O2563" s="1138">
        <v>0.15</v>
      </c>
      <c r="P2563" s="1138">
        <v>0.15</v>
      </c>
      <c r="Q2563" s="1138">
        <v>0.15</v>
      </c>
      <c r="R2563" s="1138">
        <v>0.15</v>
      </c>
      <c r="S2563" s="1138">
        <v>0.15</v>
      </c>
      <c r="T2563" s="1138">
        <v>0.15</v>
      </c>
      <c r="U2563" s="1138">
        <v>0.15</v>
      </c>
      <c r="V2563" s="1138">
        <v>0.15</v>
      </c>
      <c r="W2563" s="1138">
        <v>0.15</v>
      </c>
      <c r="X2563" s="1132" t="s">
        <v>10</v>
      </c>
      <c r="Y2563" s="1177" t="s">
        <v>1669</v>
      </c>
    </row>
    <row r="2564" spans="2:25" s="360" customFormat="1" ht="15" customHeight="1" x14ac:dyDescent="0.2">
      <c r="B2564" s="1175">
        <v>77</v>
      </c>
      <c r="C2564" s="1152" t="s">
        <v>1306</v>
      </c>
      <c r="D2564" s="1132" t="s">
        <v>1642</v>
      </c>
      <c r="E2564" s="1132" t="s">
        <v>2811</v>
      </c>
      <c r="F2564" s="1153">
        <f t="shared" si="24"/>
        <v>15</v>
      </c>
      <c r="G2564" s="1133">
        <v>15</v>
      </c>
      <c r="H2564" s="1151">
        <f t="shared" si="23"/>
        <v>100</v>
      </c>
      <c r="I2564" s="1154"/>
      <c r="J2564" s="1155"/>
      <c r="K2564" s="1156"/>
      <c r="L2564" s="1157"/>
      <c r="M2564" s="1138">
        <v>0.15</v>
      </c>
      <c r="N2564" s="1149" t="s">
        <v>1545</v>
      </c>
      <c r="O2564" s="1138">
        <v>0.15</v>
      </c>
      <c r="P2564" s="1138">
        <v>0.15</v>
      </c>
      <c r="Q2564" s="1138">
        <v>0.15</v>
      </c>
      <c r="R2564" s="1138">
        <v>0.15</v>
      </c>
      <c r="S2564" s="1138">
        <v>0.15</v>
      </c>
      <c r="T2564" s="1138">
        <v>0.15</v>
      </c>
      <c r="U2564" s="1138">
        <v>0.15</v>
      </c>
      <c r="V2564" s="1138">
        <v>0.15</v>
      </c>
      <c r="W2564" s="1138">
        <v>0.15</v>
      </c>
      <c r="X2564" s="1132" t="s">
        <v>10</v>
      </c>
      <c r="Y2564" s="1177" t="s">
        <v>1669</v>
      </c>
    </row>
    <row r="2565" spans="2:25" s="360" customFormat="1" ht="15" customHeight="1" x14ac:dyDescent="0.2">
      <c r="B2565" s="1175">
        <v>78</v>
      </c>
      <c r="C2565" s="1152" t="s">
        <v>1307</v>
      </c>
      <c r="D2565" s="1132" t="s">
        <v>1642</v>
      </c>
      <c r="E2565" s="1132" t="s">
        <v>2811</v>
      </c>
      <c r="F2565" s="1153">
        <f t="shared" si="24"/>
        <v>20</v>
      </c>
      <c r="G2565" s="1133">
        <v>20</v>
      </c>
      <c r="H2565" s="1151">
        <f t="shared" si="23"/>
        <v>133.33333333333334</v>
      </c>
      <c r="I2565" s="1154"/>
      <c r="J2565" s="1155"/>
      <c r="K2565" s="1156"/>
      <c r="L2565" s="1157"/>
      <c r="M2565" s="1138">
        <v>0.15</v>
      </c>
      <c r="N2565" s="1149" t="s">
        <v>1545</v>
      </c>
      <c r="O2565" s="1138">
        <v>0.15</v>
      </c>
      <c r="P2565" s="1138">
        <v>0.15</v>
      </c>
      <c r="Q2565" s="1138">
        <v>0.15</v>
      </c>
      <c r="R2565" s="1138">
        <v>0.15</v>
      </c>
      <c r="S2565" s="1138">
        <v>0.15</v>
      </c>
      <c r="T2565" s="1138">
        <v>0.15</v>
      </c>
      <c r="U2565" s="1138">
        <v>0.15</v>
      </c>
      <c r="V2565" s="1138">
        <v>0.15</v>
      </c>
      <c r="W2565" s="1138">
        <v>0.15</v>
      </c>
      <c r="X2565" s="1132" t="s">
        <v>10</v>
      </c>
      <c r="Y2565" s="1177" t="s">
        <v>1669</v>
      </c>
    </row>
    <row r="2566" spans="2:25" s="360" customFormat="1" ht="15" customHeight="1" x14ac:dyDescent="0.2">
      <c r="B2566" s="1175">
        <v>79</v>
      </c>
      <c r="C2566" s="1152" t="s">
        <v>1308</v>
      </c>
      <c r="D2566" s="1132" t="s">
        <v>1642</v>
      </c>
      <c r="E2566" s="1132" t="s">
        <v>2811</v>
      </c>
      <c r="F2566" s="1153">
        <f t="shared" si="24"/>
        <v>25</v>
      </c>
      <c r="G2566" s="1133">
        <v>25</v>
      </c>
      <c r="H2566" s="1151">
        <f t="shared" si="23"/>
        <v>166.66666666666669</v>
      </c>
      <c r="I2566" s="1154"/>
      <c r="J2566" s="1155"/>
      <c r="K2566" s="1156"/>
      <c r="L2566" s="1157"/>
      <c r="M2566" s="1138">
        <v>0.15</v>
      </c>
      <c r="N2566" s="1149" t="s">
        <v>1545</v>
      </c>
      <c r="O2566" s="1138">
        <v>0.15</v>
      </c>
      <c r="P2566" s="1138">
        <v>0.15</v>
      </c>
      <c r="Q2566" s="1138">
        <v>0.15</v>
      </c>
      <c r="R2566" s="1138">
        <v>0.15</v>
      </c>
      <c r="S2566" s="1138">
        <v>0.15</v>
      </c>
      <c r="T2566" s="1138">
        <v>0.15</v>
      </c>
      <c r="U2566" s="1138">
        <v>0.15</v>
      </c>
      <c r="V2566" s="1138">
        <v>0.15</v>
      </c>
      <c r="W2566" s="1138">
        <v>0.15</v>
      </c>
      <c r="X2566" s="1132" t="s">
        <v>10</v>
      </c>
      <c r="Y2566" s="1177" t="s">
        <v>1669</v>
      </c>
    </row>
    <row r="2567" spans="2:25" s="360" customFormat="1" ht="15" customHeight="1" x14ac:dyDescent="0.2">
      <c r="B2567" s="1175">
        <v>80</v>
      </c>
      <c r="C2567" s="1152" t="s">
        <v>1309</v>
      </c>
      <c r="D2567" s="1132" t="s">
        <v>1642</v>
      </c>
      <c r="E2567" s="1132" t="s">
        <v>2811</v>
      </c>
      <c r="F2567" s="1153">
        <f t="shared" si="24"/>
        <v>30</v>
      </c>
      <c r="G2567" s="1133">
        <v>30</v>
      </c>
      <c r="H2567" s="1151">
        <f t="shared" si="23"/>
        <v>200</v>
      </c>
      <c r="I2567" s="1154"/>
      <c r="J2567" s="1155"/>
      <c r="K2567" s="1156"/>
      <c r="L2567" s="1157"/>
      <c r="M2567" s="1138">
        <v>0.15</v>
      </c>
      <c r="N2567" s="1149" t="s">
        <v>1545</v>
      </c>
      <c r="O2567" s="1138">
        <v>0.15</v>
      </c>
      <c r="P2567" s="1138">
        <v>0.15</v>
      </c>
      <c r="Q2567" s="1138">
        <v>0.15</v>
      </c>
      <c r="R2567" s="1138">
        <v>0.15</v>
      </c>
      <c r="S2567" s="1138">
        <v>0.15</v>
      </c>
      <c r="T2567" s="1138">
        <v>0.15</v>
      </c>
      <c r="U2567" s="1138">
        <v>0.15</v>
      </c>
      <c r="V2567" s="1138">
        <v>0.15</v>
      </c>
      <c r="W2567" s="1138">
        <v>0.15</v>
      </c>
      <c r="X2567" s="1132" t="s">
        <v>10</v>
      </c>
      <c r="Y2567" s="1177" t="s">
        <v>1669</v>
      </c>
    </row>
    <row r="2568" spans="2:25" s="360" customFormat="1" ht="15" customHeight="1" x14ac:dyDescent="0.2">
      <c r="B2568" s="1175">
        <v>81</v>
      </c>
      <c r="C2568" s="1152" t="s">
        <v>1310</v>
      </c>
      <c r="D2568" s="1132" t="s">
        <v>1642</v>
      </c>
      <c r="E2568" s="1132" t="s">
        <v>2811</v>
      </c>
      <c r="F2568" s="1153">
        <f t="shared" si="24"/>
        <v>35</v>
      </c>
      <c r="G2568" s="1133">
        <v>35</v>
      </c>
      <c r="H2568" s="1151">
        <f t="shared" si="23"/>
        <v>233.33333333333334</v>
      </c>
      <c r="I2568" s="1154"/>
      <c r="J2568" s="1155"/>
      <c r="K2568" s="1156"/>
      <c r="L2568" s="1157"/>
      <c r="M2568" s="1138">
        <v>0.15</v>
      </c>
      <c r="N2568" s="1149" t="s">
        <v>1545</v>
      </c>
      <c r="O2568" s="1138">
        <v>0.15</v>
      </c>
      <c r="P2568" s="1138">
        <v>0.15</v>
      </c>
      <c r="Q2568" s="1138">
        <v>0.15</v>
      </c>
      <c r="R2568" s="1138">
        <v>0.15</v>
      </c>
      <c r="S2568" s="1138">
        <v>0.15</v>
      </c>
      <c r="T2568" s="1138">
        <v>0.15</v>
      </c>
      <c r="U2568" s="1138">
        <v>0.15</v>
      </c>
      <c r="V2568" s="1138">
        <v>0.15</v>
      </c>
      <c r="W2568" s="1138">
        <v>0.15</v>
      </c>
      <c r="X2568" s="1132" t="s">
        <v>10</v>
      </c>
      <c r="Y2568" s="1177" t="s">
        <v>1669</v>
      </c>
    </row>
    <row r="2569" spans="2:25" s="360" customFormat="1" ht="15" customHeight="1" x14ac:dyDescent="0.2">
      <c r="B2569" s="1175">
        <v>82</v>
      </c>
      <c r="C2569" s="1152" t="s">
        <v>1311</v>
      </c>
      <c r="D2569" s="1132" t="s">
        <v>1642</v>
      </c>
      <c r="E2569" s="1132" t="s">
        <v>2811</v>
      </c>
      <c r="F2569" s="1153">
        <f t="shared" si="24"/>
        <v>40</v>
      </c>
      <c r="G2569" s="1133">
        <v>40</v>
      </c>
      <c r="H2569" s="1151">
        <f t="shared" si="23"/>
        <v>266.66666666666669</v>
      </c>
      <c r="I2569" s="1154"/>
      <c r="J2569" s="1155"/>
      <c r="K2569" s="1156"/>
      <c r="L2569" s="1157"/>
      <c r="M2569" s="1138">
        <v>0.15</v>
      </c>
      <c r="N2569" s="1149" t="s">
        <v>1545</v>
      </c>
      <c r="O2569" s="1138">
        <v>0.15</v>
      </c>
      <c r="P2569" s="1138">
        <v>0.15</v>
      </c>
      <c r="Q2569" s="1138">
        <v>0.15</v>
      </c>
      <c r="R2569" s="1138">
        <v>0.15</v>
      </c>
      <c r="S2569" s="1138">
        <v>0.15</v>
      </c>
      <c r="T2569" s="1138">
        <v>0.15</v>
      </c>
      <c r="U2569" s="1138">
        <v>0.15</v>
      </c>
      <c r="V2569" s="1138">
        <v>0.15</v>
      </c>
      <c r="W2569" s="1138">
        <v>0.15</v>
      </c>
      <c r="X2569" s="1132" t="s">
        <v>10</v>
      </c>
      <c r="Y2569" s="1177" t="s">
        <v>1669</v>
      </c>
    </row>
    <row r="2570" spans="2:25" s="360" customFormat="1" ht="15" customHeight="1" x14ac:dyDescent="0.2">
      <c r="B2570" s="1175">
        <v>83</v>
      </c>
      <c r="C2570" s="1152" t="s">
        <v>1312</v>
      </c>
      <c r="D2570" s="1132" t="s">
        <v>1642</v>
      </c>
      <c r="E2570" s="1132" t="s">
        <v>2811</v>
      </c>
      <c r="F2570" s="1153">
        <f t="shared" si="24"/>
        <v>50</v>
      </c>
      <c r="G2570" s="1133">
        <v>50</v>
      </c>
      <c r="H2570" s="1151">
        <f t="shared" si="23"/>
        <v>333.33333333333337</v>
      </c>
      <c r="I2570" s="1154"/>
      <c r="J2570" s="1155"/>
      <c r="K2570" s="1156"/>
      <c r="L2570" s="1157"/>
      <c r="M2570" s="1138">
        <v>0.15</v>
      </c>
      <c r="N2570" s="1149" t="s">
        <v>1545</v>
      </c>
      <c r="O2570" s="1138">
        <v>0.15</v>
      </c>
      <c r="P2570" s="1138">
        <v>0.15</v>
      </c>
      <c r="Q2570" s="1138">
        <v>0.15</v>
      </c>
      <c r="R2570" s="1138">
        <v>0.15</v>
      </c>
      <c r="S2570" s="1138">
        <v>0.15</v>
      </c>
      <c r="T2570" s="1138">
        <v>0.15</v>
      </c>
      <c r="U2570" s="1138">
        <v>0.15</v>
      </c>
      <c r="V2570" s="1138">
        <v>0.15</v>
      </c>
      <c r="W2570" s="1138">
        <v>0.15</v>
      </c>
      <c r="X2570" s="1132" t="s">
        <v>10</v>
      </c>
      <c r="Y2570" s="1177" t="s">
        <v>1669</v>
      </c>
    </row>
    <row r="2571" spans="2:25" s="360" customFormat="1" ht="15" customHeight="1" x14ac:dyDescent="0.2">
      <c r="B2571" s="1175">
        <v>84</v>
      </c>
      <c r="C2571" s="1152" t="s">
        <v>1313</v>
      </c>
      <c r="D2571" s="1132" t="s">
        <v>1642</v>
      </c>
      <c r="E2571" s="1132" t="s">
        <v>2811</v>
      </c>
      <c r="F2571" s="1153">
        <f t="shared" si="24"/>
        <v>55</v>
      </c>
      <c r="G2571" s="1133">
        <v>55</v>
      </c>
      <c r="H2571" s="1151">
        <f t="shared" si="23"/>
        <v>366.66666666666669</v>
      </c>
      <c r="I2571" s="1154"/>
      <c r="J2571" s="1155"/>
      <c r="K2571" s="1156"/>
      <c r="L2571" s="1157"/>
      <c r="M2571" s="1138">
        <v>0.15</v>
      </c>
      <c r="N2571" s="1149" t="s">
        <v>1545</v>
      </c>
      <c r="O2571" s="1138">
        <v>0.15</v>
      </c>
      <c r="P2571" s="1138">
        <v>0.15</v>
      </c>
      <c r="Q2571" s="1138">
        <v>0.15</v>
      </c>
      <c r="R2571" s="1138">
        <v>0.15</v>
      </c>
      <c r="S2571" s="1138">
        <v>0.15</v>
      </c>
      <c r="T2571" s="1138">
        <v>0.15</v>
      </c>
      <c r="U2571" s="1138">
        <v>0.15</v>
      </c>
      <c r="V2571" s="1138">
        <v>0.15</v>
      </c>
      <c r="W2571" s="1138">
        <v>0.15</v>
      </c>
      <c r="X2571" s="1132" t="s">
        <v>10</v>
      </c>
      <c r="Y2571" s="1177" t="s">
        <v>1669</v>
      </c>
    </row>
    <row r="2572" spans="2:25" s="360" customFormat="1" ht="15" customHeight="1" x14ac:dyDescent="0.2">
      <c r="B2572" s="1175">
        <v>85</v>
      </c>
      <c r="C2572" s="1152" t="s">
        <v>1314</v>
      </c>
      <c r="D2572" s="1132" t="s">
        <v>1642</v>
      </c>
      <c r="E2572" s="1132" t="s">
        <v>2811</v>
      </c>
      <c r="F2572" s="1153">
        <f t="shared" si="24"/>
        <v>60</v>
      </c>
      <c r="G2572" s="1133">
        <v>60</v>
      </c>
      <c r="H2572" s="1151">
        <f t="shared" si="23"/>
        <v>400</v>
      </c>
      <c r="I2572" s="1154"/>
      <c r="J2572" s="1155"/>
      <c r="K2572" s="1156"/>
      <c r="L2572" s="1157"/>
      <c r="M2572" s="1138">
        <v>0.15</v>
      </c>
      <c r="N2572" s="1149" t="s">
        <v>1545</v>
      </c>
      <c r="O2572" s="1138">
        <v>0.15</v>
      </c>
      <c r="P2572" s="1138">
        <v>0.15</v>
      </c>
      <c r="Q2572" s="1138">
        <v>0.15</v>
      </c>
      <c r="R2572" s="1138">
        <v>0.15</v>
      </c>
      <c r="S2572" s="1138">
        <v>0.15</v>
      </c>
      <c r="T2572" s="1138">
        <v>0.15</v>
      </c>
      <c r="U2572" s="1138">
        <v>0.15</v>
      </c>
      <c r="V2572" s="1138">
        <v>0.15</v>
      </c>
      <c r="W2572" s="1138">
        <v>0.15</v>
      </c>
      <c r="X2572" s="1132" t="s">
        <v>10</v>
      </c>
      <c r="Y2572" s="1177" t="s">
        <v>1669</v>
      </c>
    </row>
    <row r="2573" spans="2:25" s="360" customFormat="1" ht="15" customHeight="1" x14ac:dyDescent="0.2">
      <c r="B2573" s="1175">
        <v>86</v>
      </c>
      <c r="C2573" s="1152" t="s">
        <v>1315</v>
      </c>
      <c r="D2573" s="1132" t="s">
        <v>1642</v>
      </c>
      <c r="E2573" s="1132" t="s">
        <v>2811</v>
      </c>
      <c r="F2573" s="1153">
        <f t="shared" si="24"/>
        <v>65</v>
      </c>
      <c r="G2573" s="1133">
        <v>65</v>
      </c>
      <c r="H2573" s="1151">
        <f t="shared" si="23"/>
        <v>433.33333333333337</v>
      </c>
      <c r="I2573" s="1154"/>
      <c r="J2573" s="1155"/>
      <c r="K2573" s="1156"/>
      <c r="L2573" s="1157"/>
      <c r="M2573" s="1138">
        <v>0.15</v>
      </c>
      <c r="N2573" s="1149" t="s">
        <v>1545</v>
      </c>
      <c r="O2573" s="1138">
        <v>0.15</v>
      </c>
      <c r="P2573" s="1138">
        <v>0.15</v>
      </c>
      <c r="Q2573" s="1138">
        <v>0.15</v>
      </c>
      <c r="R2573" s="1138">
        <v>0.15</v>
      </c>
      <c r="S2573" s="1138">
        <v>0.15</v>
      </c>
      <c r="T2573" s="1138">
        <v>0.15</v>
      </c>
      <c r="U2573" s="1138">
        <v>0.15</v>
      </c>
      <c r="V2573" s="1138">
        <v>0.15</v>
      </c>
      <c r="W2573" s="1138">
        <v>0.15</v>
      </c>
      <c r="X2573" s="1132" t="s">
        <v>10</v>
      </c>
      <c r="Y2573" s="1177" t="s">
        <v>1669</v>
      </c>
    </row>
    <row r="2574" spans="2:25" s="360" customFormat="1" ht="15" customHeight="1" x14ac:dyDescent="0.2">
      <c r="B2574" s="1175">
        <v>87</v>
      </c>
      <c r="C2574" s="1152" t="s">
        <v>1316</v>
      </c>
      <c r="D2574" s="1132" t="s">
        <v>1642</v>
      </c>
      <c r="E2574" s="1132" t="s">
        <v>2811</v>
      </c>
      <c r="F2574" s="1153">
        <f t="shared" si="24"/>
        <v>70</v>
      </c>
      <c r="G2574" s="1133">
        <v>70</v>
      </c>
      <c r="H2574" s="1151">
        <f t="shared" si="23"/>
        <v>466.66666666666669</v>
      </c>
      <c r="I2574" s="1154"/>
      <c r="J2574" s="1155"/>
      <c r="K2574" s="1156"/>
      <c r="L2574" s="1157"/>
      <c r="M2574" s="1138">
        <v>0.15</v>
      </c>
      <c r="N2574" s="1149" t="s">
        <v>1545</v>
      </c>
      <c r="O2574" s="1138">
        <v>0.15</v>
      </c>
      <c r="P2574" s="1138">
        <v>0.15</v>
      </c>
      <c r="Q2574" s="1138">
        <v>0.15</v>
      </c>
      <c r="R2574" s="1138">
        <v>0.15</v>
      </c>
      <c r="S2574" s="1138">
        <v>0.15</v>
      </c>
      <c r="T2574" s="1138">
        <v>0.15</v>
      </c>
      <c r="U2574" s="1138">
        <v>0.15</v>
      </c>
      <c r="V2574" s="1138">
        <v>0.15</v>
      </c>
      <c r="W2574" s="1138">
        <v>0.15</v>
      </c>
      <c r="X2574" s="1132" t="s">
        <v>10</v>
      </c>
      <c r="Y2574" s="1177" t="s">
        <v>1669</v>
      </c>
    </row>
    <row r="2575" spans="2:25" s="360" customFormat="1" ht="15" customHeight="1" x14ac:dyDescent="0.2">
      <c r="B2575" s="1175">
        <v>88</v>
      </c>
      <c r="C2575" s="1152" t="s">
        <v>1317</v>
      </c>
      <c r="D2575" s="1132" t="s">
        <v>1642</v>
      </c>
      <c r="E2575" s="1132" t="s">
        <v>2811</v>
      </c>
      <c r="F2575" s="1153">
        <f t="shared" si="24"/>
        <v>80</v>
      </c>
      <c r="G2575" s="1133">
        <v>80</v>
      </c>
      <c r="H2575" s="1151">
        <f t="shared" si="23"/>
        <v>533.33333333333337</v>
      </c>
      <c r="I2575" s="1154"/>
      <c r="J2575" s="1155"/>
      <c r="K2575" s="1156"/>
      <c r="L2575" s="1157"/>
      <c r="M2575" s="1138">
        <v>0.15</v>
      </c>
      <c r="N2575" s="1149" t="s">
        <v>1545</v>
      </c>
      <c r="O2575" s="1138">
        <v>0.15</v>
      </c>
      <c r="P2575" s="1138">
        <v>0.15</v>
      </c>
      <c r="Q2575" s="1138">
        <v>0.15</v>
      </c>
      <c r="R2575" s="1138">
        <v>0.15</v>
      </c>
      <c r="S2575" s="1138">
        <v>0.15</v>
      </c>
      <c r="T2575" s="1138">
        <v>0.15</v>
      </c>
      <c r="U2575" s="1138">
        <v>0.15</v>
      </c>
      <c r="V2575" s="1138">
        <v>0.15</v>
      </c>
      <c r="W2575" s="1138">
        <v>0.15</v>
      </c>
      <c r="X2575" s="1132" t="s">
        <v>10</v>
      </c>
      <c r="Y2575" s="1177" t="s">
        <v>1669</v>
      </c>
    </row>
    <row r="2576" spans="2:25" s="360" customFormat="1" ht="15" customHeight="1" x14ac:dyDescent="0.2">
      <c r="B2576" s="1175">
        <v>89</v>
      </c>
      <c r="C2576" s="1152" t="s">
        <v>1318</v>
      </c>
      <c r="D2576" s="1132" t="s">
        <v>1642</v>
      </c>
      <c r="E2576" s="1132" t="s">
        <v>2811</v>
      </c>
      <c r="F2576" s="1153">
        <f t="shared" si="24"/>
        <v>100</v>
      </c>
      <c r="G2576" s="1133">
        <v>100</v>
      </c>
      <c r="H2576" s="1151">
        <f t="shared" si="23"/>
        <v>666.66666666666674</v>
      </c>
      <c r="I2576" s="1154"/>
      <c r="J2576" s="1155"/>
      <c r="K2576" s="1156"/>
      <c r="L2576" s="1157"/>
      <c r="M2576" s="1138">
        <v>0.15</v>
      </c>
      <c r="N2576" s="1149" t="s">
        <v>1545</v>
      </c>
      <c r="O2576" s="1138">
        <v>0.15</v>
      </c>
      <c r="P2576" s="1138">
        <v>0.15</v>
      </c>
      <c r="Q2576" s="1138">
        <v>0.15</v>
      </c>
      <c r="R2576" s="1138">
        <v>0.15</v>
      </c>
      <c r="S2576" s="1138">
        <v>0.15</v>
      </c>
      <c r="T2576" s="1138">
        <v>0.15</v>
      </c>
      <c r="U2576" s="1138">
        <v>0.15</v>
      </c>
      <c r="V2576" s="1138">
        <v>0.15</v>
      </c>
      <c r="W2576" s="1138">
        <v>0.15</v>
      </c>
      <c r="X2576" s="1132" t="s">
        <v>10</v>
      </c>
      <c r="Y2576" s="1177" t="s">
        <v>1669</v>
      </c>
    </row>
    <row r="2577" spans="2:25" s="360" customFormat="1" ht="15" customHeight="1" x14ac:dyDescent="0.2">
      <c r="B2577" s="1175">
        <v>90</v>
      </c>
      <c r="C2577" s="1152" t="s">
        <v>1319</v>
      </c>
      <c r="D2577" s="1132" t="s">
        <v>1642</v>
      </c>
      <c r="E2577" s="1132" t="s">
        <v>2811</v>
      </c>
      <c r="F2577" s="1153">
        <f t="shared" si="24"/>
        <v>120</v>
      </c>
      <c r="G2577" s="1133">
        <v>120</v>
      </c>
      <c r="H2577" s="1151">
        <f t="shared" si="23"/>
        <v>800</v>
      </c>
      <c r="I2577" s="1154"/>
      <c r="J2577" s="1155"/>
      <c r="K2577" s="1156"/>
      <c r="L2577" s="1157"/>
      <c r="M2577" s="1138">
        <v>0.15</v>
      </c>
      <c r="N2577" s="1149" t="s">
        <v>1545</v>
      </c>
      <c r="O2577" s="1138">
        <v>0.15</v>
      </c>
      <c r="P2577" s="1138">
        <v>0.15</v>
      </c>
      <c r="Q2577" s="1138">
        <v>0.15</v>
      </c>
      <c r="R2577" s="1138">
        <v>0.15</v>
      </c>
      <c r="S2577" s="1138">
        <v>0.15</v>
      </c>
      <c r="T2577" s="1138">
        <v>0.15</v>
      </c>
      <c r="U2577" s="1138">
        <v>0.15</v>
      </c>
      <c r="V2577" s="1138">
        <v>0.15</v>
      </c>
      <c r="W2577" s="1138">
        <v>0.15</v>
      </c>
      <c r="X2577" s="1132" t="s">
        <v>10</v>
      </c>
      <c r="Y2577" s="1177" t="s">
        <v>1669</v>
      </c>
    </row>
    <row r="2578" spans="2:25" s="360" customFormat="1" ht="15" customHeight="1" x14ac:dyDescent="0.2">
      <c r="B2578" s="1175">
        <v>91</v>
      </c>
      <c r="C2578" s="1152" t="s">
        <v>1320</v>
      </c>
      <c r="D2578" s="1132" t="s">
        <v>1642</v>
      </c>
      <c r="E2578" s="1132" t="s">
        <v>2811</v>
      </c>
      <c r="F2578" s="1153">
        <f t="shared" si="24"/>
        <v>150</v>
      </c>
      <c r="G2578" s="1133">
        <v>150</v>
      </c>
      <c r="H2578" s="1151">
        <f t="shared" si="23"/>
        <v>1000</v>
      </c>
      <c r="I2578" s="1154"/>
      <c r="J2578" s="1155"/>
      <c r="K2578" s="1156"/>
      <c r="L2578" s="1157"/>
      <c r="M2578" s="1138">
        <v>0.15</v>
      </c>
      <c r="N2578" s="1149" t="s">
        <v>1545</v>
      </c>
      <c r="O2578" s="1138">
        <v>0.15</v>
      </c>
      <c r="P2578" s="1138">
        <v>0.15</v>
      </c>
      <c r="Q2578" s="1138">
        <v>0.15</v>
      </c>
      <c r="R2578" s="1138">
        <v>0.15</v>
      </c>
      <c r="S2578" s="1138">
        <v>0.15</v>
      </c>
      <c r="T2578" s="1138">
        <v>0.15</v>
      </c>
      <c r="U2578" s="1138">
        <v>0.15</v>
      </c>
      <c r="V2578" s="1138">
        <v>0.15</v>
      </c>
      <c r="W2578" s="1138">
        <v>0.15</v>
      </c>
      <c r="X2578" s="1132" t="s">
        <v>10</v>
      </c>
      <c r="Y2578" s="1177" t="s">
        <v>1669</v>
      </c>
    </row>
    <row r="2579" spans="2:25" s="360" customFormat="1" ht="15" customHeight="1" x14ac:dyDescent="0.2">
      <c r="B2579" s="1175">
        <v>92</v>
      </c>
      <c r="C2579" s="1152" t="s">
        <v>1321</v>
      </c>
      <c r="D2579" s="1132" t="s">
        <v>1642</v>
      </c>
      <c r="E2579" s="1132" t="s">
        <v>2811</v>
      </c>
      <c r="F2579" s="1153">
        <f t="shared" si="24"/>
        <v>200</v>
      </c>
      <c r="G2579" s="1133">
        <v>200</v>
      </c>
      <c r="H2579" s="1151">
        <f t="shared" si="23"/>
        <v>1333.3333333333335</v>
      </c>
      <c r="I2579" s="1154"/>
      <c r="J2579" s="1155"/>
      <c r="K2579" s="1156"/>
      <c r="L2579" s="1157"/>
      <c r="M2579" s="1138">
        <v>0.15</v>
      </c>
      <c r="N2579" s="1149" t="s">
        <v>1545</v>
      </c>
      <c r="O2579" s="1138">
        <v>0.15</v>
      </c>
      <c r="P2579" s="1138">
        <v>0.15</v>
      </c>
      <c r="Q2579" s="1138">
        <v>0.15</v>
      </c>
      <c r="R2579" s="1138">
        <v>0.15</v>
      </c>
      <c r="S2579" s="1138">
        <v>0.15</v>
      </c>
      <c r="T2579" s="1138">
        <v>0.15</v>
      </c>
      <c r="U2579" s="1138">
        <v>0.15</v>
      </c>
      <c r="V2579" s="1138">
        <v>0.15</v>
      </c>
      <c r="W2579" s="1138">
        <v>0.15</v>
      </c>
      <c r="X2579" s="1132" t="s">
        <v>10</v>
      </c>
      <c r="Y2579" s="1177" t="s">
        <v>1669</v>
      </c>
    </row>
    <row r="2580" spans="2:25" s="360" customFormat="1" ht="15" customHeight="1" x14ac:dyDescent="0.2">
      <c r="B2580" s="1175">
        <v>93</v>
      </c>
      <c r="C2580" s="1152" t="s">
        <v>1322</v>
      </c>
      <c r="D2580" s="1132" t="s">
        <v>1642</v>
      </c>
      <c r="E2580" s="1132" t="s">
        <v>2811</v>
      </c>
      <c r="F2580" s="1153">
        <f t="shared" si="24"/>
        <v>250</v>
      </c>
      <c r="G2580" s="1133">
        <v>250</v>
      </c>
      <c r="H2580" s="1151">
        <f t="shared" si="23"/>
        <v>1666.6666666666667</v>
      </c>
      <c r="I2580" s="1154"/>
      <c r="J2580" s="1155"/>
      <c r="K2580" s="1156"/>
      <c r="L2580" s="1157"/>
      <c r="M2580" s="1138">
        <v>0.15</v>
      </c>
      <c r="N2580" s="1149" t="s">
        <v>1545</v>
      </c>
      <c r="O2580" s="1138">
        <v>0.15</v>
      </c>
      <c r="P2580" s="1138">
        <v>0.15</v>
      </c>
      <c r="Q2580" s="1138">
        <v>0.15</v>
      </c>
      <c r="R2580" s="1138">
        <v>0.15</v>
      </c>
      <c r="S2580" s="1138">
        <v>0.15</v>
      </c>
      <c r="T2580" s="1138">
        <v>0.15</v>
      </c>
      <c r="U2580" s="1138">
        <v>0.15</v>
      </c>
      <c r="V2580" s="1138">
        <v>0.15</v>
      </c>
      <c r="W2580" s="1138">
        <v>0.15</v>
      </c>
      <c r="X2580" s="1132" t="s">
        <v>10</v>
      </c>
      <c r="Y2580" s="1177" t="s">
        <v>1669</v>
      </c>
    </row>
    <row r="2581" spans="2:25" s="360" customFormat="1" ht="15" customHeight="1" thickBot="1" x14ac:dyDescent="0.25">
      <c r="B2581" s="1179">
        <v>94</v>
      </c>
      <c r="C2581" s="1158" t="s">
        <v>1323</v>
      </c>
      <c r="D2581" s="1159" t="s">
        <v>1642</v>
      </c>
      <c r="E2581" s="1159" t="s">
        <v>2811</v>
      </c>
      <c r="F2581" s="1160">
        <f t="shared" si="24"/>
        <v>300</v>
      </c>
      <c r="G2581" s="1161">
        <v>300</v>
      </c>
      <c r="H2581" s="1162">
        <f t="shared" si="23"/>
        <v>2000</v>
      </c>
      <c r="I2581" s="1163"/>
      <c r="J2581" s="1163"/>
      <c r="K2581" s="1164"/>
      <c r="L2581" s="1165"/>
      <c r="M2581" s="1166">
        <v>0.15</v>
      </c>
      <c r="N2581" s="1167" t="s">
        <v>1545</v>
      </c>
      <c r="O2581" s="1166">
        <v>0.15</v>
      </c>
      <c r="P2581" s="1166">
        <v>0.15</v>
      </c>
      <c r="Q2581" s="1166">
        <v>0.15</v>
      </c>
      <c r="R2581" s="1166">
        <v>0.15</v>
      </c>
      <c r="S2581" s="1166">
        <v>0.15</v>
      </c>
      <c r="T2581" s="1166">
        <v>0.15</v>
      </c>
      <c r="U2581" s="1166">
        <v>0.15</v>
      </c>
      <c r="V2581" s="1166">
        <v>0.15</v>
      </c>
      <c r="W2581" s="1166">
        <v>0.15</v>
      </c>
      <c r="X2581" s="1159" t="s">
        <v>10</v>
      </c>
      <c r="Y2581" s="1180" t="s">
        <v>1669</v>
      </c>
    </row>
    <row r="2582" spans="2:25" s="360" customFormat="1" ht="15" customHeight="1" x14ac:dyDescent="0.2">
      <c r="B2582" s="4968" t="s">
        <v>1634</v>
      </c>
      <c r="C2582" s="4969"/>
      <c r="D2582" s="4969"/>
      <c r="E2582" s="1168"/>
      <c r="F2582" s="1169"/>
      <c r="G2582" s="1169"/>
      <c r="H2582" s="1169"/>
      <c r="I2582" s="1169"/>
      <c r="J2582" s="1169"/>
      <c r="K2582" s="1169"/>
      <c r="L2582" s="1169"/>
      <c r="M2582" s="1170"/>
      <c r="N2582" s="1170"/>
      <c r="O2582" s="1169"/>
      <c r="P2582" s="1169"/>
      <c r="Q2582" s="1169"/>
      <c r="R2582" s="1169"/>
      <c r="S2582" s="1169"/>
      <c r="T2582" s="1171"/>
      <c r="U2582" s="1168"/>
      <c r="V2582" s="1168"/>
      <c r="W2582" s="1168"/>
      <c r="X2582" s="1168"/>
      <c r="Y2582" s="1181"/>
    </row>
    <row r="2583" spans="2:25" s="360" customFormat="1" ht="15" customHeight="1" thickBot="1" x14ac:dyDescent="0.25">
      <c r="B2583" s="4970" t="s">
        <v>1670</v>
      </c>
      <c r="C2583" s="4971"/>
      <c r="D2583" s="4971"/>
      <c r="E2583" s="4971"/>
      <c r="F2583" s="4971"/>
      <c r="G2583" s="4971"/>
      <c r="H2583" s="4971"/>
      <c r="I2583" s="4971"/>
      <c r="J2583" s="4971"/>
      <c r="K2583" s="4971"/>
      <c r="L2583" s="1182"/>
      <c r="M2583" s="1183"/>
      <c r="N2583" s="1183"/>
      <c r="O2583" s="1182"/>
      <c r="P2583" s="1182"/>
      <c r="Q2583" s="1182"/>
      <c r="R2583" s="1182"/>
      <c r="S2583" s="1182"/>
      <c r="T2583" s="1184"/>
      <c r="U2583" s="1185"/>
      <c r="V2583" s="1185"/>
      <c r="W2583" s="1185"/>
      <c r="X2583" s="1185"/>
      <c r="Y2583" s="1186"/>
    </row>
    <row r="2584" spans="2:25" s="360" customFormat="1" ht="15" customHeight="1" thickTop="1" x14ac:dyDescent="0.3">
      <c r="B2584" s="249" t="str">
        <f>+C2483</f>
        <v>.</v>
      </c>
      <c r="C2584" s="249"/>
      <c r="D2584" s="534"/>
      <c r="E2584" s="534"/>
      <c r="F2584" s="534"/>
      <c r="G2584" s="534"/>
      <c r="H2584" s="534"/>
      <c r="I2584" s="506"/>
      <c r="J2584" s="506"/>
      <c r="K2584" s="506"/>
      <c r="L2584" s="506"/>
      <c r="M2584" s="506"/>
      <c r="N2584" s="506"/>
      <c r="O2584" s="506"/>
      <c r="P2584" s="506"/>
    </row>
    <row r="2585" spans="2:25" s="360" customFormat="1" ht="15" customHeight="1" thickBot="1" x14ac:dyDescent="0.35">
      <c r="B2585" s="249"/>
      <c r="C2585" s="249"/>
      <c r="D2585" s="534"/>
      <c r="E2585" s="534"/>
      <c r="F2585" s="534"/>
      <c r="G2585" s="534"/>
      <c r="H2585" s="534"/>
      <c r="I2585" s="506"/>
      <c r="J2585" s="506"/>
      <c r="K2585" s="506"/>
      <c r="L2585" s="506"/>
      <c r="M2585" s="506"/>
      <c r="N2585" s="506"/>
      <c r="O2585" s="506"/>
      <c r="P2585" s="506"/>
    </row>
    <row r="2586" spans="2:25" s="360" customFormat="1" ht="15" customHeight="1" thickTop="1" thickBot="1" x14ac:dyDescent="0.25">
      <c r="C2586" s="4972" t="s">
        <v>1679</v>
      </c>
      <c r="D2586" s="4973"/>
      <c r="E2586" s="4973"/>
      <c r="F2586" s="4973"/>
      <c r="G2586" s="4973"/>
      <c r="H2586" s="4973"/>
      <c r="I2586" s="4974"/>
      <c r="P2586" s="506"/>
    </row>
    <row r="2587" spans="2:25" s="360" customFormat="1" ht="15" customHeight="1" thickBot="1" x14ac:dyDescent="0.25">
      <c r="C2587" s="1944" t="s">
        <v>1226</v>
      </c>
      <c r="D2587" s="1946" t="s">
        <v>381</v>
      </c>
      <c r="E2587" s="1948" t="s">
        <v>1672</v>
      </c>
      <c r="F2587" s="1949"/>
      <c r="G2587" s="1949"/>
      <c r="H2587" s="1949"/>
      <c r="I2587" s="1950"/>
      <c r="P2587" s="506"/>
    </row>
    <row r="2588" spans="2:25" s="360" customFormat="1" ht="15" customHeight="1" thickBot="1" x14ac:dyDescent="0.25">
      <c r="C2588" s="1945"/>
      <c r="D2588" s="1947"/>
      <c r="E2588" s="1946" t="s">
        <v>1673</v>
      </c>
      <c r="F2588" s="1951" t="s">
        <v>383</v>
      </c>
      <c r="G2588" s="1951"/>
      <c r="H2588" s="1951"/>
      <c r="I2588" s="1952"/>
      <c r="P2588" s="506"/>
    </row>
    <row r="2589" spans="2:25" s="360" customFormat="1" ht="15" customHeight="1" thickBot="1" x14ac:dyDescent="0.25">
      <c r="C2589" s="1945"/>
      <c r="D2589" s="1947"/>
      <c r="E2589" s="1947"/>
      <c r="F2589" s="1187" t="s">
        <v>1674</v>
      </c>
      <c r="G2589" s="1188" t="s">
        <v>1675</v>
      </c>
      <c r="H2589" s="1188" t="s">
        <v>1676</v>
      </c>
      <c r="I2589" s="1189" t="s">
        <v>1675</v>
      </c>
      <c r="P2589" s="506"/>
    </row>
    <row r="2590" spans="2:25" s="360" customFormat="1" ht="15" customHeight="1" x14ac:dyDescent="0.2">
      <c r="C2590" s="1173" t="s">
        <v>165</v>
      </c>
      <c r="D2590" s="1123" t="s">
        <v>334</v>
      </c>
      <c r="E2590" s="1190">
        <v>0.08</v>
      </c>
      <c r="F2590" s="1191">
        <v>0.23319999999999999</v>
      </c>
      <c r="G2590" s="1191">
        <v>0.23319999999999999</v>
      </c>
      <c r="H2590" s="1191">
        <v>0.23319999999999999</v>
      </c>
      <c r="I2590" s="1192">
        <v>0.23319999999999999</v>
      </c>
      <c r="P2590" s="506"/>
    </row>
    <row r="2591" spans="2:25" s="360" customFormat="1" ht="15" customHeight="1" thickBot="1" x14ac:dyDescent="0.25">
      <c r="C2591" s="1179" t="s">
        <v>165</v>
      </c>
      <c r="D2591" s="1193" t="s">
        <v>1677</v>
      </c>
      <c r="E2591" s="1194">
        <v>0.15</v>
      </c>
      <c r="F2591" s="1194">
        <v>0.15</v>
      </c>
      <c r="G2591" s="1194">
        <v>0.15</v>
      </c>
      <c r="H2591" s="1194">
        <v>0.15</v>
      </c>
      <c r="I2591" s="1195">
        <v>0.15</v>
      </c>
      <c r="P2591" s="506"/>
    </row>
    <row r="2592" spans="2:25" s="360" customFormat="1" ht="15" customHeight="1" x14ac:dyDescent="0.2">
      <c r="C2592" s="1196" t="s">
        <v>1678</v>
      </c>
      <c r="D2592" s="1168"/>
      <c r="E2592" s="1168"/>
      <c r="F2592" s="1168"/>
      <c r="G2592" s="1168"/>
      <c r="H2592" s="1168"/>
      <c r="I2592" s="1181"/>
      <c r="P2592" s="506"/>
    </row>
    <row r="2593" spans="2:16" s="360" customFormat="1" ht="19.5" customHeight="1" thickBot="1" x14ac:dyDescent="0.25">
      <c r="C2593" s="4970" t="s">
        <v>1670</v>
      </c>
      <c r="D2593" s="5034"/>
      <c r="E2593" s="5034"/>
      <c r="F2593" s="5034"/>
      <c r="G2593" s="5034"/>
      <c r="H2593" s="5034"/>
      <c r="I2593" s="5035"/>
      <c r="P2593" s="506"/>
    </row>
    <row r="2594" spans="2:16" s="360" customFormat="1" ht="15" customHeight="1" thickTop="1" x14ac:dyDescent="0.3">
      <c r="B2594" s="249"/>
      <c r="C2594" s="1029" t="str">
        <f>+B2584</f>
        <v>.</v>
      </c>
      <c r="D2594" s="534"/>
      <c r="E2594" s="534"/>
      <c r="F2594" s="534"/>
      <c r="G2594" s="534"/>
      <c r="H2594" s="534"/>
      <c r="I2594" s="506"/>
      <c r="J2594" s="506"/>
      <c r="K2594" s="506"/>
      <c r="L2594" s="506"/>
      <c r="M2594" s="506"/>
      <c r="N2594" s="506"/>
      <c r="O2594" s="506"/>
      <c r="P2594" s="506"/>
    </row>
    <row r="2595" spans="2:16" s="360" customFormat="1" ht="15" customHeight="1" thickBot="1" x14ac:dyDescent="0.35">
      <c r="C2595" s="249"/>
      <c r="D2595" s="534"/>
      <c r="E2595" s="534"/>
      <c r="F2595" s="534"/>
      <c r="G2595" s="534"/>
      <c r="H2595" s="534"/>
      <c r="I2595" s="506"/>
      <c r="J2595" s="506"/>
      <c r="K2595" s="506"/>
      <c r="L2595" s="506"/>
      <c r="M2595" s="506"/>
      <c r="N2595" s="506"/>
      <c r="O2595" s="506"/>
      <c r="P2595" s="506"/>
    </row>
    <row r="2596" spans="2:16" s="360" customFormat="1" ht="15" customHeight="1" thickTop="1" x14ac:dyDescent="0.2">
      <c r="C2596" s="4768" t="s">
        <v>1432</v>
      </c>
      <c r="D2596" s="4720"/>
      <c r="E2596" s="4720"/>
      <c r="F2596" s="4720"/>
      <c r="G2596" s="4720"/>
      <c r="H2596" s="4720"/>
      <c r="I2596" s="4720"/>
      <c r="J2596" s="4721"/>
      <c r="K2596" s="506"/>
      <c r="L2596" s="506"/>
      <c r="M2596" s="506"/>
      <c r="N2596" s="506"/>
      <c r="O2596" s="506"/>
      <c r="P2596" s="506"/>
    </row>
    <row r="2597" spans="2:16" s="360" customFormat="1" ht="15" customHeight="1" thickBot="1" x14ac:dyDescent="0.25">
      <c r="C2597" s="831"/>
      <c r="D2597" s="712"/>
      <c r="E2597" s="712"/>
      <c r="F2597" s="712"/>
      <c r="G2597" s="712"/>
      <c r="H2597" s="712"/>
      <c r="I2597" s="712"/>
      <c r="J2597" s="832"/>
      <c r="K2597" s="506"/>
      <c r="L2597" s="506"/>
      <c r="M2597" s="506"/>
      <c r="N2597" s="506"/>
      <c r="O2597" s="506"/>
      <c r="P2597" s="506"/>
    </row>
    <row r="2598" spans="2:16" s="360" customFormat="1" ht="15" customHeight="1" thickBot="1" x14ac:dyDescent="0.25">
      <c r="C2598" s="4882" t="s">
        <v>344</v>
      </c>
      <c r="D2598" s="4883"/>
      <c r="E2598" s="4682" t="s">
        <v>1296</v>
      </c>
      <c r="F2598" s="4683"/>
      <c r="G2598" s="4683"/>
      <c r="H2598" s="4683"/>
      <c r="I2598" s="4683"/>
      <c r="J2598" s="4684"/>
      <c r="K2598" s="506"/>
      <c r="L2598" s="506"/>
      <c r="M2598" s="506"/>
      <c r="N2598" s="506"/>
      <c r="O2598" s="506"/>
      <c r="P2598" s="506"/>
    </row>
    <row r="2599" spans="2:16" s="360" customFormat="1" ht="25.5" customHeight="1" x14ac:dyDescent="0.2">
      <c r="C2599" s="4884" t="s">
        <v>2779</v>
      </c>
      <c r="D2599" s="4746" t="s">
        <v>561</v>
      </c>
      <c r="E2599" s="4743" t="s">
        <v>2781</v>
      </c>
      <c r="F2599" s="4745" t="s">
        <v>1297</v>
      </c>
      <c r="G2599" s="4746" t="s">
        <v>1298</v>
      </c>
      <c r="H2599" s="4745" t="s">
        <v>1299</v>
      </c>
      <c r="I2599" s="4745" t="s">
        <v>563</v>
      </c>
      <c r="J2599" s="4879" t="s">
        <v>1300</v>
      </c>
      <c r="K2599" s="506"/>
      <c r="L2599" s="506"/>
      <c r="M2599" s="506"/>
      <c r="N2599" s="506"/>
      <c r="O2599" s="506"/>
      <c r="P2599" s="506"/>
    </row>
    <row r="2600" spans="2:16" s="360" customFormat="1" ht="15" customHeight="1" x14ac:dyDescent="0.2">
      <c r="C2600" s="4775"/>
      <c r="D2600" s="4747"/>
      <c r="E2600" s="4744"/>
      <c r="F2600" s="4698"/>
      <c r="G2600" s="4747"/>
      <c r="H2600" s="4698"/>
      <c r="I2600" s="4698"/>
      <c r="J2600" s="4880"/>
      <c r="K2600" s="506"/>
      <c r="L2600" s="506"/>
      <c r="M2600" s="506"/>
      <c r="N2600" s="506"/>
      <c r="O2600" s="506"/>
      <c r="P2600" s="506"/>
    </row>
    <row r="2601" spans="2:16" s="360" customFormat="1" ht="24.75" customHeight="1" x14ac:dyDescent="0.2">
      <c r="C2601" s="1111" t="s">
        <v>1433</v>
      </c>
      <c r="D2601" s="1112">
        <f t="shared" ref="D2601:D2629" si="25">+E2601</f>
        <v>10</v>
      </c>
      <c r="E2601" s="1112">
        <v>10</v>
      </c>
      <c r="F2601" s="1113">
        <v>67</v>
      </c>
      <c r="G2601" s="1113">
        <v>0</v>
      </c>
      <c r="H2601" s="1114">
        <v>0</v>
      </c>
      <c r="I2601" s="1115">
        <v>0.15</v>
      </c>
      <c r="J2601" s="1116">
        <v>0.15</v>
      </c>
      <c r="K2601" s="506"/>
      <c r="L2601" s="506"/>
      <c r="M2601" s="506"/>
      <c r="N2601" s="506"/>
      <c r="O2601" s="506"/>
      <c r="P2601" s="506"/>
    </row>
    <row r="2602" spans="2:16" s="360" customFormat="1" ht="24.75" customHeight="1" x14ac:dyDescent="0.2">
      <c r="C2602" s="1111" t="s">
        <v>1434</v>
      </c>
      <c r="D2602" s="1112">
        <f t="shared" si="25"/>
        <v>12</v>
      </c>
      <c r="E2602" s="1112">
        <v>12</v>
      </c>
      <c r="F2602" s="1113">
        <v>80</v>
      </c>
      <c r="G2602" s="1113">
        <v>0</v>
      </c>
      <c r="H2602" s="1114">
        <v>0</v>
      </c>
      <c r="I2602" s="1115">
        <v>0.15</v>
      </c>
      <c r="J2602" s="1116">
        <v>0.15</v>
      </c>
      <c r="K2602" s="506"/>
      <c r="L2602" s="506"/>
      <c r="M2602" s="506"/>
      <c r="N2602" s="506"/>
      <c r="O2602" s="506"/>
      <c r="P2602" s="506"/>
    </row>
    <row r="2603" spans="2:16" s="360" customFormat="1" ht="24.75" customHeight="1" x14ac:dyDescent="0.2">
      <c r="C2603" s="1111" t="s">
        <v>1435</v>
      </c>
      <c r="D2603" s="1112">
        <f t="shared" si="25"/>
        <v>15</v>
      </c>
      <c r="E2603" s="1112">
        <v>15</v>
      </c>
      <c r="F2603" s="1113">
        <v>100</v>
      </c>
      <c r="G2603" s="1113">
        <v>75</v>
      </c>
      <c r="H2603" s="1114">
        <v>40</v>
      </c>
      <c r="I2603" s="1115">
        <v>0.15</v>
      </c>
      <c r="J2603" s="1116">
        <v>0.15</v>
      </c>
      <c r="K2603" s="506"/>
      <c r="L2603" s="506"/>
      <c r="M2603" s="506"/>
      <c r="N2603" s="506"/>
      <c r="O2603" s="506"/>
      <c r="P2603" s="506"/>
    </row>
    <row r="2604" spans="2:16" s="360" customFormat="1" ht="24.75" customHeight="1" x14ac:dyDescent="0.2">
      <c r="C2604" s="1111" t="s">
        <v>1436</v>
      </c>
      <c r="D2604" s="1112">
        <f t="shared" si="25"/>
        <v>20</v>
      </c>
      <c r="E2604" s="1112">
        <v>20</v>
      </c>
      <c r="F2604" s="1113">
        <v>133</v>
      </c>
      <c r="G2604" s="1113">
        <v>115</v>
      </c>
      <c r="H2604" s="1114">
        <v>40</v>
      </c>
      <c r="I2604" s="1115">
        <v>0.15</v>
      </c>
      <c r="J2604" s="1116">
        <v>0.15</v>
      </c>
      <c r="K2604" s="506"/>
      <c r="L2604" s="506"/>
      <c r="M2604" s="506"/>
      <c r="N2604" s="506"/>
      <c r="O2604" s="506"/>
      <c r="P2604" s="506"/>
    </row>
    <row r="2605" spans="2:16" s="360" customFormat="1" ht="24.75" customHeight="1" x14ac:dyDescent="0.2">
      <c r="C2605" s="1111" t="s">
        <v>1437</v>
      </c>
      <c r="D2605" s="1112">
        <f t="shared" si="25"/>
        <v>25</v>
      </c>
      <c r="E2605" s="1112">
        <v>25</v>
      </c>
      <c r="F2605" s="1113">
        <v>167</v>
      </c>
      <c r="G2605" s="1113">
        <v>150</v>
      </c>
      <c r="H2605" s="1114">
        <v>40</v>
      </c>
      <c r="I2605" s="1115">
        <v>0.15</v>
      </c>
      <c r="J2605" s="1116">
        <v>0.15</v>
      </c>
      <c r="K2605" s="506"/>
      <c r="L2605" s="506"/>
      <c r="M2605" s="506"/>
      <c r="N2605" s="506"/>
      <c r="O2605" s="506"/>
      <c r="P2605" s="506"/>
    </row>
    <row r="2606" spans="2:16" s="360" customFormat="1" ht="24.75" customHeight="1" x14ac:dyDescent="0.2">
      <c r="C2606" s="1111" t="s">
        <v>1438</v>
      </c>
      <c r="D2606" s="1112">
        <f t="shared" si="25"/>
        <v>30</v>
      </c>
      <c r="E2606" s="1112">
        <v>30</v>
      </c>
      <c r="F2606" s="1113">
        <v>200</v>
      </c>
      <c r="G2606" s="1113">
        <v>190</v>
      </c>
      <c r="H2606" s="1114">
        <v>40</v>
      </c>
      <c r="I2606" s="1115">
        <v>0.15</v>
      </c>
      <c r="J2606" s="1116">
        <v>0.15</v>
      </c>
      <c r="K2606" s="506"/>
      <c r="L2606" s="506"/>
      <c r="M2606" s="506"/>
      <c r="N2606" s="506"/>
      <c r="O2606" s="506"/>
      <c r="P2606" s="506"/>
    </row>
    <row r="2607" spans="2:16" s="360" customFormat="1" ht="24.75" customHeight="1" x14ac:dyDescent="0.2">
      <c r="C2607" s="982" t="s">
        <v>1439</v>
      </c>
      <c r="D2607" s="983">
        <f>+E2607</f>
        <v>0</v>
      </c>
      <c r="E2607" s="983">
        <v>0</v>
      </c>
      <c r="F2607" s="984">
        <v>0</v>
      </c>
      <c r="G2607" s="984">
        <v>0</v>
      </c>
      <c r="H2607" s="985">
        <v>0</v>
      </c>
      <c r="I2607" s="986">
        <v>0.15</v>
      </c>
      <c r="J2607" s="987">
        <v>0.15</v>
      </c>
      <c r="K2607" s="506"/>
      <c r="L2607" s="506"/>
      <c r="M2607" s="506"/>
      <c r="N2607" s="506"/>
      <c r="O2607" s="506"/>
      <c r="P2607" s="506"/>
    </row>
    <row r="2608" spans="2:16" s="360" customFormat="1" ht="24.75" customHeight="1" x14ac:dyDescent="0.2">
      <c r="C2608" s="982" t="s">
        <v>1440</v>
      </c>
      <c r="D2608" s="983">
        <f>+E2608</f>
        <v>10</v>
      </c>
      <c r="E2608" s="983">
        <v>10</v>
      </c>
      <c r="F2608" s="98">
        <v>67</v>
      </c>
      <c r="G2608" s="98">
        <v>0</v>
      </c>
      <c r="H2608" s="416">
        <v>0</v>
      </c>
      <c r="I2608" s="986">
        <v>0.15</v>
      </c>
      <c r="J2608" s="987">
        <v>0.15</v>
      </c>
      <c r="K2608" s="506"/>
      <c r="L2608" s="506"/>
      <c r="M2608" s="506"/>
      <c r="N2608" s="506"/>
      <c r="O2608" s="506"/>
      <c r="P2608" s="506"/>
    </row>
    <row r="2609" spans="3:16" s="360" customFormat="1" ht="24.75" customHeight="1" x14ac:dyDescent="0.2">
      <c r="C2609" s="982" t="s">
        <v>1441</v>
      </c>
      <c r="D2609" s="983">
        <f t="shared" si="25"/>
        <v>100</v>
      </c>
      <c r="E2609" s="983">
        <v>100</v>
      </c>
      <c r="F2609" s="98">
        <v>667</v>
      </c>
      <c r="G2609" s="98">
        <v>955</v>
      </c>
      <c r="H2609" s="416">
        <v>40</v>
      </c>
      <c r="I2609" s="986">
        <v>0.15</v>
      </c>
      <c r="J2609" s="987">
        <v>0.15</v>
      </c>
      <c r="K2609" s="506"/>
      <c r="L2609" s="506"/>
      <c r="M2609" s="506"/>
      <c r="N2609" s="506"/>
      <c r="O2609" s="506"/>
      <c r="P2609" s="506"/>
    </row>
    <row r="2610" spans="3:16" s="360" customFormat="1" ht="24.75" customHeight="1" x14ac:dyDescent="0.2">
      <c r="C2610" s="982" t="s">
        <v>1442</v>
      </c>
      <c r="D2610" s="983">
        <f>+E2610</f>
        <v>12</v>
      </c>
      <c r="E2610" s="983">
        <v>12</v>
      </c>
      <c r="F2610" s="98">
        <v>80</v>
      </c>
      <c r="G2610" s="98">
        <v>0</v>
      </c>
      <c r="H2610" s="416">
        <v>0</v>
      </c>
      <c r="I2610" s="986">
        <v>0.15</v>
      </c>
      <c r="J2610" s="987">
        <v>0.15</v>
      </c>
      <c r="K2610" s="506"/>
      <c r="L2610" s="506"/>
      <c r="M2610" s="506"/>
      <c r="N2610" s="506"/>
      <c r="O2610" s="506"/>
      <c r="P2610" s="506"/>
    </row>
    <row r="2611" spans="3:16" s="360" customFormat="1" ht="24.75" customHeight="1" x14ac:dyDescent="0.2">
      <c r="C2611" s="982" t="s">
        <v>1443</v>
      </c>
      <c r="D2611" s="983">
        <f t="shared" si="25"/>
        <v>120</v>
      </c>
      <c r="E2611" s="983">
        <v>120</v>
      </c>
      <c r="F2611" s="98">
        <v>800</v>
      </c>
      <c r="G2611" s="98">
        <v>1200</v>
      </c>
      <c r="H2611" s="416">
        <v>40</v>
      </c>
      <c r="I2611" s="986">
        <v>0.15</v>
      </c>
      <c r="J2611" s="987">
        <v>0.15</v>
      </c>
      <c r="K2611" s="506"/>
      <c r="L2611" s="506"/>
      <c r="M2611" s="506"/>
      <c r="N2611" s="506"/>
      <c r="O2611" s="506"/>
      <c r="P2611" s="506"/>
    </row>
    <row r="2612" spans="3:16" s="360" customFormat="1" ht="24.75" customHeight="1" x14ac:dyDescent="0.2">
      <c r="C2612" s="982" t="s">
        <v>1444</v>
      </c>
      <c r="D2612" s="983">
        <f>+E2612</f>
        <v>15</v>
      </c>
      <c r="E2612" s="983">
        <v>15</v>
      </c>
      <c r="F2612" s="98">
        <v>100</v>
      </c>
      <c r="G2612" s="98">
        <v>75</v>
      </c>
      <c r="H2612" s="416">
        <v>40</v>
      </c>
      <c r="I2612" s="986">
        <v>0.15</v>
      </c>
      <c r="J2612" s="987">
        <v>0.15</v>
      </c>
      <c r="K2612" s="506"/>
      <c r="L2612" s="506"/>
      <c r="M2612" s="506"/>
      <c r="N2612" s="506"/>
      <c r="O2612" s="506"/>
      <c r="P2612" s="506"/>
    </row>
    <row r="2613" spans="3:16" s="360" customFormat="1" ht="24.75" customHeight="1" x14ac:dyDescent="0.2">
      <c r="C2613" s="982" t="s">
        <v>1445</v>
      </c>
      <c r="D2613" s="983">
        <f t="shared" si="25"/>
        <v>150</v>
      </c>
      <c r="E2613" s="983">
        <v>150</v>
      </c>
      <c r="F2613" s="98">
        <v>1000</v>
      </c>
      <c r="G2613" s="98">
        <v>1600</v>
      </c>
      <c r="H2613" s="416">
        <v>40</v>
      </c>
      <c r="I2613" s="986">
        <v>0.15</v>
      </c>
      <c r="J2613" s="987">
        <v>0.15</v>
      </c>
      <c r="K2613" s="506"/>
      <c r="L2613" s="506"/>
      <c r="M2613" s="506"/>
      <c r="N2613" s="506"/>
      <c r="O2613" s="506"/>
      <c r="P2613" s="506"/>
    </row>
    <row r="2614" spans="3:16" s="360" customFormat="1" ht="24.75" customHeight="1" x14ac:dyDescent="0.2">
      <c r="C2614" s="982" t="s">
        <v>1446</v>
      </c>
      <c r="D2614" s="983">
        <f>+E2614</f>
        <v>20</v>
      </c>
      <c r="E2614" s="983">
        <v>20</v>
      </c>
      <c r="F2614" s="98">
        <v>133</v>
      </c>
      <c r="G2614" s="98">
        <v>115</v>
      </c>
      <c r="H2614" s="416">
        <v>40</v>
      </c>
      <c r="I2614" s="986">
        <v>0.15</v>
      </c>
      <c r="J2614" s="987">
        <v>0.15</v>
      </c>
      <c r="K2614" s="506"/>
      <c r="L2614" s="506"/>
      <c r="M2614" s="506"/>
      <c r="N2614" s="506"/>
      <c r="O2614" s="506"/>
      <c r="P2614" s="506"/>
    </row>
    <row r="2615" spans="3:16" s="360" customFormat="1" ht="24.75" customHeight="1" x14ac:dyDescent="0.2">
      <c r="C2615" s="982" t="s">
        <v>1447</v>
      </c>
      <c r="D2615" s="983">
        <f t="shared" si="25"/>
        <v>200</v>
      </c>
      <c r="E2615" s="983">
        <v>200</v>
      </c>
      <c r="F2615" s="98">
        <v>1333</v>
      </c>
      <c r="G2615" s="98">
        <v>2200</v>
      </c>
      <c r="H2615" s="416">
        <v>40</v>
      </c>
      <c r="I2615" s="986">
        <v>0.15</v>
      </c>
      <c r="J2615" s="987">
        <v>0.15</v>
      </c>
      <c r="K2615" s="506"/>
      <c r="L2615" s="506"/>
      <c r="M2615" s="506"/>
      <c r="N2615" s="506"/>
      <c r="O2615" s="506"/>
      <c r="P2615" s="506"/>
    </row>
    <row r="2616" spans="3:16" s="360" customFormat="1" ht="24.75" customHeight="1" x14ac:dyDescent="0.2">
      <c r="C2616" s="982" t="s">
        <v>1448</v>
      </c>
      <c r="D2616" s="983">
        <f>+E2616</f>
        <v>25</v>
      </c>
      <c r="E2616" s="983">
        <v>25</v>
      </c>
      <c r="F2616" s="98">
        <v>167</v>
      </c>
      <c r="G2616" s="98">
        <v>150</v>
      </c>
      <c r="H2616" s="416">
        <v>40</v>
      </c>
      <c r="I2616" s="986">
        <v>0.15</v>
      </c>
      <c r="J2616" s="987">
        <v>0.15</v>
      </c>
      <c r="K2616" s="506"/>
      <c r="L2616" s="506"/>
      <c r="M2616" s="506"/>
      <c r="N2616" s="506"/>
      <c r="O2616" s="506"/>
      <c r="P2616" s="506"/>
    </row>
    <row r="2617" spans="3:16" s="360" customFormat="1" ht="24.75" customHeight="1" x14ac:dyDescent="0.2">
      <c r="C2617" s="982" t="s">
        <v>1449</v>
      </c>
      <c r="D2617" s="983">
        <f t="shared" si="25"/>
        <v>250</v>
      </c>
      <c r="E2617" s="983">
        <v>250</v>
      </c>
      <c r="F2617" s="98">
        <v>1667</v>
      </c>
      <c r="G2617" s="98">
        <v>2800</v>
      </c>
      <c r="H2617" s="416">
        <v>40</v>
      </c>
      <c r="I2617" s="986">
        <v>0.15</v>
      </c>
      <c r="J2617" s="987">
        <v>0.15</v>
      </c>
      <c r="K2617" s="506"/>
      <c r="L2617" s="506"/>
      <c r="M2617" s="506"/>
      <c r="N2617" s="506"/>
      <c r="O2617" s="506"/>
      <c r="P2617" s="506"/>
    </row>
    <row r="2618" spans="3:16" s="360" customFormat="1" ht="24.75" customHeight="1" x14ac:dyDescent="0.2">
      <c r="C2618" s="982" t="s">
        <v>1450</v>
      </c>
      <c r="D2618" s="983">
        <f>+E2618</f>
        <v>30</v>
      </c>
      <c r="E2618" s="983">
        <v>30</v>
      </c>
      <c r="F2618" s="98">
        <v>200</v>
      </c>
      <c r="G2618" s="98">
        <v>190</v>
      </c>
      <c r="H2618" s="416">
        <v>40</v>
      </c>
      <c r="I2618" s="986">
        <v>0.15</v>
      </c>
      <c r="J2618" s="987">
        <v>0.15</v>
      </c>
      <c r="K2618" s="506"/>
      <c r="L2618" s="506"/>
      <c r="M2618" s="506"/>
      <c r="N2618" s="506"/>
      <c r="O2618" s="506"/>
      <c r="P2618" s="506"/>
    </row>
    <row r="2619" spans="3:16" s="360" customFormat="1" ht="24.75" customHeight="1" x14ac:dyDescent="0.2">
      <c r="C2619" s="982" t="s">
        <v>1451</v>
      </c>
      <c r="D2619" s="983">
        <f t="shared" si="25"/>
        <v>300</v>
      </c>
      <c r="E2619" s="841">
        <v>300</v>
      </c>
      <c r="F2619" s="416">
        <v>2000</v>
      </c>
      <c r="G2619" s="416">
        <v>3500</v>
      </c>
      <c r="H2619" s="416">
        <v>40</v>
      </c>
      <c r="I2619" s="986">
        <v>0.15</v>
      </c>
      <c r="J2619" s="987">
        <v>0.15</v>
      </c>
      <c r="K2619" s="506"/>
      <c r="L2619" s="506"/>
      <c r="M2619" s="506"/>
      <c r="N2619" s="506"/>
      <c r="O2619" s="506"/>
      <c r="P2619" s="506"/>
    </row>
    <row r="2620" spans="3:16" s="360" customFormat="1" ht="24.75" customHeight="1" x14ac:dyDescent="0.2">
      <c r="C2620" s="982" t="s">
        <v>1452</v>
      </c>
      <c r="D2620" s="983">
        <f t="shared" si="25"/>
        <v>35</v>
      </c>
      <c r="E2620" s="983">
        <v>35</v>
      </c>
      <c r="F2620" s="98">
        <v>233</v>
      </c>
      <c r="G2620" s="98">
        <v>230</v>
      </c>
      <c r="H2620" s="416">
        <v>40</v>
      </c>
      <c r="I2620" s="986">
        <v>0.15</v>
      </c>
      <c r="J2620" s="987">
        <v>0.15</v>
      </c>
      <c r="K2620" s="506"/>
      <c r="L2620" s="506"/>
      <c r="M2620" s="506"/>
      <c r="N2620" s="506"/>
      <c r="O2620" s="506"/>
      <c r="P2620" s="506"/>
    </row>
    <row r="2621" spans="3:16" s="360" customFormat="1" ht="24.75" customHeight="1" x14ac:dyDescent="0.2">
      <c r="C2621" s="982" t="s">
        <v>1453</v>
      </c>
      <c r="D2621" s="983">
        <f t="shared" si="25"/>
        <v>40</v>
      </c>
      <c r="E2621" s="983">
        <v>40</v>
      </c>
      <c r="F2621" s="98">
        <v>267</v>
      </c>
      <c r="G2621" s="98">
        <v>280</v>
      </c>
      <c r="H2621" s="416">
        <v>40</v>
      </c>
      <c r="I2621" s="986">
        <v>0.15</v>
      </c>
      <c r="J2621" s="987">
        <v>0.15</v>
      </c>
      <c r="K2621" s="506"/>
      <c r="L2621" s="506"/>
      <c r="M2621" s="506"/>
      <c r="N2621" s="506"/>
      <c r="O2621" s="506"/>
      <c r="P2621" s="506"/>
    </row>
    <row r="2622" spans="3:16" s="360" customFormat="1" ht="24.75" customHeight="1" x14ac:dyDescent="0.2">
      <c r="C2622" s="982" t="s">
        <v>1454</v>
      </c>
      <c r="D2622" s="983">
        <f t="shared" si="25"/>
        <v>50</v>
      </c>
      <c r="E2622" s="983">
        <v>50</v>
      </c>
      <c r="F2622" s="98">
        <v>333</v>
      </c>
      <c r="G2622" s="98">
        <v>365</v>
      </c>
      <c r="H2622" s="416">
        <v>40</v>
      </c>
      <c r="I2622" s="986">
        <v>0.15</v>
      </c>
      <c r="J2622" s="987">
        <v>0.15</v>
      </c>
      <c r="K2622" s="506"/>
      <c r="L2622" s="506"/>
      <c r="M2622" s="506"/>
      <c r="N2622" s="506"/>
      <c r="O2622" s="506"/>
      <c r="P2622" s="506"/>
    </row>
    <row r="2623" spans="3:16" s="360" customFormat="1" ht="24.75" customHeight="1" x14ac:dyDescent="0.2">
      <c r="C2623" s="982" t="s">
        <v>1455</v>
      </c>
      <c r="D2623" s="983">
        <f t="shared" si="25"/>
        <v>55</v>
      </c>
      <c r="E2623" s="983">
        <v>55</v>
      </c>
      <c r="F2623" s="98">
        <v>367</v>
      </c>
      <c r="G2623" s="98">
        <v>420</v>
      </c>
      <c r="H2623" s="416">
        <v>40</v>
      </c>
      <c r="I2623" s="986">
        <v>0.15</v>
      </c>
      <c r="J2623" s="987">
        <v>0.15</v>
      </c>
      <c r="K2623" s="506"/>
      <c r="L2623" s="506"/>
      <c r="M2623" s="506"/>
      <c r="N2623" s="506"/>
      <c r="O2623" s="506"/>
      <c r="P2623" s="506"/>
    </row>
    <row r="2624" spans="3:16" s="360" customFormat="1" ht="24.75" customHeight="1" x14ac:dyDescent="0.2">
      <c r="C2624" s="982" t="s">
        <v>1456</v>
      </c>
      <c r="D2624" s="983">
        <v>6</v>
      </c>
      <c r="E2624" s="983">
        <v>6</v>
      </c>
      <c r="F2624" s="98">
        <v>40</v>
      </c>
      <c r="G2624" s="98"/>
      <c r="H2624" s="416"/>
      <c r="I2624" s="986">
        <v>0.15</v>
      </c>
      <c r="J2624" s="987">
        <v>0.15</v>
      </c>
      <c r="K2624" s="506"/>
      <c r="L2624" s="506"/>
      <c r="M2624" s="506"/>
      <c r="N2624" s="506"/>
      <c r="O2624" s="506"/>
      <c r="P2624" s="506"/>
    </row>
    <row r="2625" spans="3:16" s="360" customFormat="1" ht="24.75" customHeight="1" x14ac:dyDescent="0.2">
      <c r="C2625" s="982" t="s">
        <v>2792</v>
      </c>
      <c r="D2625" s="983">
        <f t="shared" si="25"/>
        <v>60</v>
      </c>
      <c r="E2625" s="983">
        <v>60</v>
      </c>
      <c r="F2625" s="98">
        <v>400</v>
      </c>
      <c r="G2625" s="98">
        <v>480</v>
      </c>
      <c r="H2625" s="416">
        <v>40</v>
      </c>
      <c r="I2625" s="986">
        <v>0.15</v>
      </c>
      <c r="J2625" s="987">
        <v>0.15</v>
      </c>
      <c r="K2625" s="506"/>
      <c r="L2625" s="506"/>
      <c r="M2625" s="506"/>
      <c r="N2625" s="506"/>
      <c r="O2625" s="506"/>
      <c r="P2625" s="506"/>
    </row>
    <row r="2626" spans="3:16" s="360" customFormat="1" ht="24.75" customHeight="1" x14ac:dyDescent="0.2">
      <c r="C2626" s="982" t="s">
        <v>2793</v>
      </c>
      <c r="D2626" s="983">
        <f t="shared" si="25"/>
        <v>65</v>
      </c>
      <c r="E2626" s="983">
        <v>65</v>
      </c>
      <c r="F2626" s="98">
        <v>433</v>
      </c>
      <c r="G2626" s="98">
        <v>545</v>
      </c>
      <c r="H2626" s="416">
        <v>40</v>
      </c>
      <c r="I2626" s="986">
        <v>0.15</v>
      </c>
      <c r="J2626" s="987">
        <v>0.15</v>
      </c>
      <c r="K2626" s="506"/>
      <c r="L2626" s="506"/>
      <c r="M2626" s="506"/>
      <c r="N2626" s="506"/>
      <c r="O2626" s="506"/>
      <c r="P2626" s="506"/>
    </row>
    <row r="2627" spans="3:16" s="360" customFormat="1" ht="24.75" customHeight="1" x14ac:dyDescent="0.2">
      <c r="C2627" s="982" t="s">
        <v>2794</v>
      </c>
      <c r="D2627" s="983">
        <f t="shared" si="25"/>
        <v>70</v>
      </c>
      <c r="E2627" s="983">
        <v>70</v>
      </c>
      <c r="F2627" s="98">
        <v>467</v>
      </c>
      <c r="G2627" s="98">
        <v>615</v>
      </c>
      <c r="H2627" s="416">
        <v>40</v>
      </c>
      <c r="I2627" s="986">
        <v>0.15</v>
      </c>
      <c r="J2627" s="987">
        <v>0.15</v>
      </c>
      <c r="K2627" s="506"/>
      <c r="L2627" s="506"/>
      <c r="M2627" s="506"/>
      <c r="N2627" s="506"/>
      <c r="O2627" s="506"/>
      <c r="P2627" s="506"/>
    </row>
    <row r="2628" spans="3:16" s="360" customFormat="1" ht="24.75" customHeight="1" x14ac:dyDescent="0.2">
      <c r="C2628" s="982" t="s">
        <v>2795</v>
      </c>
      <c r="D2628" s="983">
        <v>8</v>
      </c>
      <c r="E2628" s="983">
        <v>8</v>
      </c>
      <c r="F2628" s="98">
        <v>53</v>
      </c>
      <c r="G2628" s="98"/>
      <c r="H2628" s="416"/>
      <c r="I2628" s="986">
        <v>0.15</v>
      </c>
      <c r="J2628" s="987">
        <v>0.15</v>
      </c>
      <c r="K2628" s="506"/>
      <c r="L2628" s="506"/>
      <c r="M2628" s="506"/>
      <c r="N2628" s="506"/>
      <c r="O2628" s="506"/>
      <c r="P2628" s="506"/>
    </row>
    <row r="2629" spans="3:16" s="360" customFormat="1" ht="24.75" customHeight="1" x14ac:dyDescent="0.2">
      <c r="C2629" s="982" t="s">
        <v>2796</v>
      </c>
      <c r="D2629" s="983">
        <f t="shared" si="25"/>
        <v>80</v>
      </c>
      <c r="E2629" s="983">
        <v>80</v>
      </c>
      <c r="F2629" s="98">
        <v>533</v>
      </c>
      <c r="G2629" s="98">
        <v>730</v>
      </c>
      <c r="H2629" s="416">
        <v>40</v>
      </c>
      <c r="I2629" s="986">
        <v>0.15</v>
      </c>
      <c r="J2629" s="987">
        <v>0.15</v>
      </c>
      <c r="K2629" s="506"/>
      <c r="L2629" s="506"/>
      <c r="M2629" s="506"/>
      <c r="N2629" s="506"/>
      <c r="O2629" s="506"/>
      <c r="P2629" s="506"/>
    </row>
    <row r="2630" spans="3:16" s="360" customFormat="1" ht="15" customHeight="1" x14ac:dyDescent="0.2">
      <c r="C2630" s="980" t="s">
        <v>1485</v>
      </c>
      <c r="D2630" s="712"/>
      <c r="E2630" s="848"/>
      <c r="F2630" s="848"/>
      <c r="G2630" s="848"/>
      <c r="H2630" s="848"/>
      <c r="I2630" s="848"/>
      <c r="J2630" s="849"/>
      <c r="K2630" s="506"/>
      <c r="L2630" s="506"/>
      <c r="M2630" s="506"/>
      <c r="N2630" s="506"/>
      <c r="O2630" s="506"/>
      <c r="P2630" s="506"/>
    </row>
    <row r="2631" spans="3:16" s="360" customFormat="1" ht="15" customHeight="1" x14ac:dyDescent="0.2">
      <c r="C2631" s="4708" t="s">
        <v>529</v>
      </c>
      <c r="D2631" s="4289"/>
      <c r="E2631" s="4289"/>
      <c r="F2631" s="4289"/>
      <c r="G2631" s="4289"/>
      <c r="H2631" s="4289"/>
      <c r="I2631" s="4289"/>
      <c r="J2631" s="4881"/>
      <c r="K2631" s="506"/>
      <c r="L2631" s="506"/>
      <c r="M2631" s="506"/>
      <c r="N2631" s="506"/>
      <c r="O2631" s="506"/>
      <c r="P2631" s="506"/>
    </row>
    <row r="2632" spans="3:16" s="360" customFormat="1" ht="15" customHeight="1" x14ac:dyDescent="0.2">
      <c r="C2632" s="981" t="s">
        <v>530</v>
      </c>
      <c r="D2632" s="712"/>
      <c r="E2632" s="848"/>
      <c r="F2632" s="848"/>
      <c r="G2632" s="848"/>
      <c r="H2632" s="848"/>
      <c r="I2632" s="848"/>
      <c r="J2632" s="849"/>
      <c r="K2632" s="506"/>
      <c r="L2632" s="506"/>
      <c r="M2632" s="506"/>
      <c r="N2632" s="506"/>
      <c r="O2632" s="506"/>
      <c r="P2632" s="506"/>
    </row>
    <row r="2633" spans="3:16" s="360" customFormat="1" ht="15" customHeight="1" x14ac:dyDescent="0.2">
      <c r="C2633" s="981" t="s">
        <v>531</v>
      </c>
      <c r="D2633" s="712"/>
      <c r="E2633" s="712"/>
      <c r="F2633" s="712"/>
      <c r="G2633" s="712"/>
      <c r="H2633" s="712"/>
      <c r="I2633" s="712"/>
      <c r="J2633" s="832"/>
      <c r="K2633" s="506"/>
      <c r="L2633" s="506"/>
      <c r="M2633" s="506"/>
      <c r="N2633" s="506"/>
      <c r="O2633" s="506"/>
      <c r="P2633" s="506"/>
    </row>
    <row r="2634" spans="3:16" s="360" customFormat="1" ht="15" customHeight="1" x14ac:dyDescent="0.2">
      <c r="C2634" s="4708" t="s">
        <v>2797</v>
      </c>
      <c r="D2634" s="3897"/>
      <c r="E2634" s="3897"/>
      <c r="F2634" s="3897"/>
      <c r="G2634" s="3897"/>
      <c r="H2634" s="3897"/>
      <c r="I2634" s="3897"/>
      <c r="J2634" s="4709"/>
      <c r="K2634" s="506"/>
      <c r="L2634" s="506"/>
      <c r="M2634" s="506"/>
      <c r="N2634" s="506"/>
      <c r="O2634" s="506"/>
      <c r="P2634" s="506"/>
    </row>
    <row r="2635" spans="3:16" s="360" customFormat="1" ht="15" customHeight="1" thickBot="1" x14ac:dyDescent="0.25">
      <c r="C2635" s="850"/>
      <c r="D2635" s="851"/>
      <c r="E2635" s="851"/>
      <c r="F2635" s="851"/>
      <c r="G2635" s="851"/>
      <c r="H2635" s="851"/>
      <c r="I2635" s="851"/>
      <c r="J2635" s="852"/>
      <c r="K2635" s="506"/>
      <c r="L2635" s="506"/>
      <c r="M2635" s="506"/>
      <c r="N2635" s="506"/>
      <c r="O2635" s="506"/>
      <c r="P2635" s="506"/>
    </row>
    <row r="2636" spans="3:16" s="360" customFormat="1" ht="15" customHeight="1" thickTop="1" x14ac:dyDescent="0.3">
      <c r="C2636" s="4878" t="str">
        <f>+C2594</f>
        <v>.</v>
      </c>
      <c r="D2636" s="4878"/>
      <c r="E2636" s="534"/>
      <c r="F2636" s="534"/>
      <c r="G2636" s="534"/>
      <c r="H2636" s="534"/>
      <c r="I2636" s="506"/>
      <c r="J2636" s="506"/>
      <c r="K2636" s="506"/>
      <c r="L2636" s="506"/>
      <c r="M2636" s="506"/>
      <c r="N2636" s="506"/>
      <c r="O2636" s="506"/>
      <c r="P2636" s="506"/>
    </row>
    <row r="2637" spans="3:16" s="360" customFormat="1" ht="15" customHeight="1" thickBot="1" x14ac:dyDescent="0.35">
      <c r="C2637" s="249"/>
      <c r="D2637" s="534"/>
      <c r="E2637" s="534"/>
      <c r="F2637" s="534"/>
      <c r="G2637" s="534"/>
      <c r="H2637" s="534"/>
      <c r="I2637" s="506"/>
      <c r="J2637" s="506"/>
      <c r="K2637" s="506"/>
      <c r="L2637" s="506"/>
      <c r="M2637" s="506"/>
      <c r="N2637" s="506"/>
      <c r="O2637" s="506"/>
      <c r="P2637" s="506"/>
    </row>
    <row r="2638" spans="3:16" s="360" customFormat="1" ht="15" customHeight="1" thickTop="1" x14ac:dyDescent="0.2">
      <c r="C2638" s="4768" t="s">
        <v>343</v>
      </c>
      <c r="D2638" s="4720"/>
      <c r="E2638" s="4720"/>
      <c r="F2638" s="4720"/>
      <c r="G2638" s="4720"/>
      <c r="H2638" s="4720"/>
      <c r="I2638" s="4720"/>
      <c r="J2638" s="4720"/>
      <c r="K2638" s="4720"/>
      <c r="L2638" s="4720"/>
      <c r="M2638" s="4721"/>
      <c r="N2638" s="506"/>
      <c r="O2638" s="506"/>
      <c r="P2638" s="506"/>
    </row>
    <row r="2639" spans="3:16" s="360" customFormat="1" ht="15" customHeight="1" thickBot="1" x14ac:dyDescent="0.25">
      <c r="C2639" s="831"/>
      <c r="D2639" s="712"/>
      <c r="E2639" s="712"/>
      <c r="F2639" s="712"/>
      <c r="G2639" s="712"/>
      <c r="H2639" s="712"/>
      <c r="I2639" s="712"/>
      <c r="J2639" s="712"/>
      <c r="K2639" s="712"/>
      <c r="L2639" s="712"/>
      <c r="M2639" s="832"/>
      <c r="N2639" s="506"/>
      <c r="O2639" s="506"/>
      <c r="P2639" s="506"/>
    </row>
    <row r="2640" spans="3:16" s="360" customFormat="1" ht="15" customHeight="1" thickBot="1" x14ac:dyDescent="0.25">
      <c r="C2640" s="4680" t="s">
        <v>344</v>
      </c>
      <c r="D2640" s="4681"/>
      <c r="E2640" s="4682" t="s">
        <v>2776</v>
      </c>
      <c r="F2640" s="4683"/>
      <c r="G2640" s="4683"/>
      <c r="H2640" s="4683"/>
      <c r="I2640" s="4683"/>
      <c r="J2640" s="4683"/>
      <c r="K2640" s="4683"/>
      <c r="L2640" s="4683"/>
      <c r="M2640" s="4684"/>
      <c r="N2640" s="506"/>
      <c r="O2640" s="506"/>
      <c r="P2640" s="506"/>
    </row>
    <row r="2641" spans="3:16" s="360" customFormat="1" ht="15" customHeight="1" x14ac:dyDescent="0.2">
      <c r="C2641" s="4821" t="s">
        <v>346</v>
      </c>
      <c r="D2641" s="4745" t="s">
        <v>347</v>
      </c>
      <c r="E2641" s="4745" t="s">
        <v>2781</v>
      </c>
      <c r="F2641" s="4745" t="s">
        <v>349</v>
      </c>
      <c r="G2641" s="4745" t="s">
        <v>1422</v>
      </c>
      <c r="H2641" s="4745" t="s">
        <v>1298</v>
      </c>
      <c r="I2641" s="4745" t="s">
        <v>1423</v>
      </c>
      <c r="J2641" s="4745" t="s">
        <v>563</v>
      </c>
      <c r="K2641" s="4745" t="s">
        <v>1424</v>
      </c>
      <c r="L2641" s="4745" t="s">
        <v>349</v>
      </c>
      <c r="M2641" s="4819" t="s">
        <v>1425</v>
      </c>
      <c r="N2641" s="506"/>
      <c r="O2641" s="506"/>
      <c r="P2641" s="506"/>
    </row>
    <row r="2642" spans="3:16" s="360" customFormat="1" ht="15" customHeight="1" x14ac:dyDescent="0.2">
      <c r="C2642" s="4822"/>
      <c r="D2642" s="4698"/>
      <c r="E2642" s="4698"/>
      <c r="F2642" s="4698"/>
      <c r="G2642" s="4698"/>
      <c r="H2642" s="4698"/>
      <c r="I2642" s="4698"/>
      <c r="J2642" s="4698"/>
      <c r="K2642" s="4698"/>
      <c r="L2642" s="4698"/>
      <c r="M2642" s="4820"/>
      <c r="N2642" s="506"/>
      <c r="O2642" s="506"/>
      <c r="P2642" s="506"/>
    </row>
    <row r="2643" spans="3:16" s="360" customFormat="1" ht="15" customHeight="1" x14ac:dyDescent="0.2">
      <c r="C2643" s="1027" t="s">
        <v>1426</v>
      </c>
      <c r="D2643" s="836">
        <v>10</v>
      </c>
      <c r="E2643" s="836">
        <v>10</v>
      </c>
      <c r="F2643" s="837">
        <v>67</v>
      </c>
      <c r="G2643" s="838">
        <v>9.99</v>
      </c>
      <c r="H2643" s="837">
        <v>40</v>
      </c>
      <c r="I2643" s="837">
        <v>40</v>
      </c>
      <c r="J2643" s="839">
        <v>0.15</v>
      </c>
      <c r="K2643" s="839">
        <v>0.15</v>
      </c>
      <c r="L2643" s="842">
        <v>0</v>
      </c>
      <c r="M2643" s="1109">
        <v>0</v>
      </c>
      <c r="N2643" s="506"/>
      <c r="O2643" s="506"/>
      <c r="P2643" s="506"/>
    </row>
    <row r="2644" spans="3:16" s="360" customFormat="1" ht="15" customHeight="1" thickBot="1" x14ac:dyDescent="0.25">
      <c r="C2644" s="1028" t="s">
        <v>1427</v>
      </c>
      <c r="D2644" s="836">
        <v>15</v>
      </c>
      <c r="E2644" s="836">
        <v>15</v>
      </c>
      <c r="F2644" s="1107">
        <v>100</v>
      </c>
      <c r="G2644" s="1108" t="s">
        <v>1428</v>
      </c>
      <c r="H2644" s="1108" t="s">
        <v>1428</v>
      </c>
      <c r="I2644" s="1108" t="s">
        <v>1428</v>
      </c>
      <c r="J2644" s="839">
        <v>0.15</v>
      </c>
      <c r="K2644" s="839">
        <v>0.15</v>
      </c>
      <c r="L2644" s="846">
        <v>75</v>
      </c>
      <c r="M2644" s="1110">
        <v>40</v>
      </c>
      <c r="N2644" s="506"/>
      <c r="O2644" s="506"/>
      <c r="P2644" s="506"/>
    </row>
    <row r="2645" spans="3:16" s="360" customFormat="1" ht="15" customHeight="1" x14ac:dyDescent="0.2">
      <c r="C2645" s="831" t="s">
        <v>2789</v>
      </c>
      <c r="D2645" s="712"/>
      <c r="E2645" s="848"/>
      <c r="F2645" s="848"/>
      <c r="G2645" s="848"/>
      <c r="H2645" s="848"/>
      <c r="I2645" s="848"/>
      <c r="J2645" s="848"/>
      <c r="K2645" s="848"/>
      <c r="L2645" s="848"/>
      <c r="M2645" s="849"/>
      <c r="N2645" s="506"/>
      <c r="O2645" s="506"/>
      <c r="P2645" s="506"/>
    </row>
    <row r="2646" spans="3:16" s="360" customFormat="1" ht="15" customHeight="1" x14ac:dyDescent="0.2">
      <c r="C2646" s="831" t="s">
        <v>1429</v>
      </c>
      <c r="D2646" s="712"/>
      <c r="E2646" s="712"/>
      <c r="F2646" s="712"/>
      <c r="G2646" s="712"/>
      <c r="H2646" s="712"/>
      <c r="I2646" s="712"/>
      <c r="J2646" s="712"/>
      <c r="K2646" s="712"/>
      <c r="L2646" s="712"/>
      <c r="M2646" s="832"/>
      <c r="N2646" s="506"/>
      <c r="O2646" s="506"/>
      <c r="P2646" s="506"/>
    </row>
    <row r="2647" spans="3:16" s="360" customFormat="1" ht="15" customHeight="1" x14ac:dyDescent="0.2">
      <c r="C2647" s="831" t="s">
        <v>1430</v>
      </c>
      <c r="D2647" s="712"/>
      <c r="E2647" s="712"/>
      <c r="F2647" s="712"/>
      <c r="G2647" s="712"/>
      <c r="H2647" s="712"/>
      <c r="I2647" s="712"/>
      <c r="J2647" s="712"/>
      <c r="K2647" s="712"/>
      <c r="L2647" s="712"/>
      <c r="M2647" s="832"/>
      <c r="N2647" s="506"/>
      <c r="O2647" s="506"/>
      <c r="P2647" s="506"/>
    </row>
    <row r="2648" spans="3:16" s="360" customFormat="1" ht="15" customHeight="1" thickBot="1" x14ac:dyDescent="0.25">
      <c r="C2648" s="850" t="s">
        <v>1431</v>
      </c>
      <c r="D2648" s="851"/>
      <c r="E2648" s="851"/>
      <c r="F2648" s="851"/>
      <c r="G2648" s="851"/>
      <c r="H2648" s="851"/>
      <c r="I2648" s="851"/>
      <c r="J2648" s="851"/>
      <c r="K2648" s="851"/>
      <c r="L2648" s="851"/>
      <c r="M2648" s="852"/>
      <c r="N2648" s="506"/>
      <c r="O2648" s="506"/>
      <c r="P2648" s="506"/>
    </row>
    <row r="2649" spans="3:16" s="360" customFormat="1" ht="15" customHeight="1" thickTop="1" x14ac:dyDescent="0.3">
      <c r="C2649" s="4878" t="str">
        <f>+C2636</f>
        <v>.</v>
      </c>
      <c r="D2649" s="4878"/>
      <c r="E2649" s="4878"/>
      <c r="F2649" s="534"/>
      <c r="G2649" s="534"/>
      <c r="H2649" s="534"/>
      <c r="I2649" s="506"/>
      <c r="J2649" s="506"/>
      <c r="K2649" s="506"/>
      <c r="L2649" s="506"/>
      <c r="M2649" s="506"/>
      <c r="N2649" s="506"/>
      <c r="O2649" s="506"/>
      <c r="P2649" s="506"/>
    </row>
    <row r="2650" spans="3:16" s="360" customFormat="1" ht="15" customHeight="1" thickBot="1" x14ac:dyDescent="0.35">
      <c r="C2650" s="534"/>
      <c r="D2650" s="534"/>
      <c r="E2650" s="534"/>
      <c r="F2650" s="534"/>
      <c r="G2650" s="534"/>
      <c r="H2650" s="534"/>
      <c r="I2650" s="506"/>
      <c r="J2650" s="506"/>
      <c r="K2650" s="506"/>
      <c r="L2650" s="506"/>
      <c r="M2650" s="506"/>
      <c r="N2650" s="506"/>
      <c r="O2650" s="506"/>
      <c r="P2650" s="506"/>
    </row>
    <row r="2651" spans="3:16" s="360" customFormat="1" ht="15" customHeight="1" thickTop="1" x14ac:dyDescent="0.2">
      <c r="C2651" s="4768" t="s">
        <v>2544</v>
      </c>
      <c r="D2651" s="4720"/>
      <c r="E2651" s="4720"/>
      <c r="F2651" s="4720"/>
      <c r="G2651" s="4720"/>
      <c r="H2651" s="4720"/>
      <c r="I2651" s="4720"/>
      <c r="J2651" s="4720"/>
      <c r="K2651" s="4720"/>
      <c r="L2651" s="4720"/>
      <c r="M2651" s="4721"/>
      <c r="N2651" s="506"/>
      <c r="O2651" s="506"/>
      <c r="P2651" s="506"/>
    </row>
    <row r="2652" spans="3:16" s="360" customFormat="1" ht="15" customHeight="1" thickBot="1" x14ac:dyDescent="0.25">
      <c r="C2652" s="831"/>
      <c r="D2652" s="712"/>
      <c r="E2652" s="712"/>
      <c r="F2652" s="712"/>
      <c r="G2652" s="712"/>
      <c r="H2652" s="712"/>
      <c r="I2652" s="712"/>
      <c r="J2652" s="712"/>
      <c r="K2652" s="712"/>
      <c r="L2652" s="712"/>
      <c r="M2652" s="832"/>
      <c r="N2652" s="506"/>
      <c r="O2652" s="506"/>
      <c r="P2652" s="506"/>
    </row>
    <row r="2653" spans="3:16" s="360" customFormat="1" ht="15" customHeight="1" thickBot="1" x14ac:dyDescent="0.25">
      <c r="C2653" s="4805" t="s">
        <v>344</v>
      </c>
      <c r="D2653" s="4806"/>
      <c r="E2653" s="4943" t="s">
        <v>2776</v>
      </c>
      <c r="F2653" s="4943"/>
      <c r="G2653" s="4943"/>
      <c r="H2653" s="4943"/>
      <c r="I2653" s="4943"/>
      <c r="J2653" s="4943"/>
      <c r="K2653" s="4943"/>
      <c r="L2653" s="4943"/>
      <c r="M2653" s="4955"/>
      <c r="N2653" s="506"/>
      <c r="O2653" s="506"/>
      <c r="P2653" s="506"/>
    </row>
    <row r="2654" spans="3:16" s="360" customFormat="1" ht="15" customHeight="1" thickBot="1" x14ac:dyDescent="0.25">
      <c r="C2654" s="4848"/>
      <c r="D2654" s="4849"/>
      <c r="E2654" s="4682" t="s">
        <v>2545</v>
      </c>
      <c r="F2654" s="4683"/>
      <c r="G2654" s="4683"/>
      <c r="H2654" s="4683"/>
      <c r="I2654" s="4683"/>
      <c r="J2654" s="4682" t="s">
        <v>2546</v>
      </c>
      <c r="K2654" s="4683"/>
      <c r="L2654" s="4682" t="s">
        <v>340</v>
      </c>
      <c r="M2654" s="4684"/>
      <c r="N2654" s="506"/>
      <c r="O2654" s="506"/>
      <c r="P2654" s="506"/>
    </row>
    <row r="2655" spans="3:16" s="360" customFormat="1" ht="32.25" customHeight="1" x14ac:dyDescent="0.2">
      <c r="C2655" s="4821" t="s">
        <v>2779</v>
      </c>
      <c r="D2655" s="4746" t="s">
        <v>347</v>
      </c>
      <c r="E2655" s="4743" t="s">
        <v>2781</v>
      </c>
      <c r="F2655" s="4745" t="s">
        <v>349</v>
      </c>
      <c r="G2655" s="4745" t="s">
        <v>2782</v>
      </c>
      <c r="H2655" s="4745" t="s">
        <v>2783</v>
      </c>
      <c r="I2655" s="4691" t="s">
        <v>2547</v>
      </c>
      <c r="J2655" s="4743" t="s">
        <v>2784</v>
      </c>
      <c r="K2655" s="1023" t="s">
        <v>2007</v>
      </c>
      <c r="L2655" s="4745" t="s">
        <v>2004</v>
      </c>
      <c r="M2655" s="4819" t="s">
        <v>230</v>
      </c>
      <c r="N2655" s="506"/>
      <c r="O2655" s="506"/>
      <c r="P2655" s="506"/>
    </row>
    <row r="2656" spans="3:16" s="360" customFormat="1" ht="31.5" customHeight="1" x14ac:dyDescent="0.2">
      <c r="C2656" s="4822"/>
      <c r="D2656" s="4747"/>
      <c r="E2656" s="4744"/>
      <c r="F2656" s="4698"/>
      <c r="G2656" s="4698"/>
      <c r="H2656" s="4698"/>
      <c r="I2656" s="4954"/>
      <c r="J2656" s="4744"/>
      <c r="K2656" s="834" t="s">
        <v>2548</v>
      </c>
      <c r="L2656" s="4698"/>
      <c r="M2656" s="4820"/>
      <c r="N2656" s="506"/>
      <c r="O2656" s="506"/>
      <c r="P2656" s="506"/>
    </row>
    <row r="2657" spans="3:16" s="360" customFormat="1" ht="15" customHeight="1" x14ac:dyDescent="0.2">
      <c r="C2657" s="1027" t="s">
        <v>2549</v>
      </c>
      <c r="D2657" s="836">
        <v>9.99</v>
      </c>
      <c r="E2657" s="713" t="s">
        <v>1545</v>
      </c>
      <c r="F2657" s="975" t="s">
        <v>1545</v>
      </c>
      <c r="G2657" s="975" t="s">
        <v>1545</v>
      </c>
      <c r="H2657" s="976" t="s">
        <v>1545</v>
      </c>
      <c r="I2657" s="976" t="s">
        <v>1545</v>
      </c>
      <c r="J2657" s="840">
        <v>9.99</v>
      </c>
      <c r="K2657" s="416">
        <v>100</v>
      </c>
      <c r="L2657" s="976" t="s">
        <v>1545</v>
      </c>
      <c r="M2657" s="1024" t="s">
        <v>1545</v>
      </c>
      <c r="N2657" s="506"/>
      <c r="O2657" s="506"/>
      <c r="P2657" s="506"/>
    </row>
    <row r="2658" spans="3:16" s="360" customFormat="1" ht="15" customHeight="1" thickBot="1" x14ac:dyDescent="0.25">
      <c r="C2658" s="1028"/>
      <c r="D2658" s="845"/>
      <c r="E2658" s="765"/>
      <c r="F2658" s="765"/>
      <c r="G2658" s="765"/>
      <c r="H2658" s="765"/>
      <c r="I2658" s="765"/>
      <c r="J2658" s="765"/>
      <c r="K2658" s="765"/>
      <c r="L2658" s="765"/>
      <c r="M2658" s="1025"/>
      <c r="N2658" s="506"/>
      <c r="O2658" s="506"/>
      <c r="P2658" s="506"/>
    </row>
    <row r="2659" spans="3:16" s="360" customFormat="1" ht="15" customHeight="1" x14ac:dyDescent="0.2">
      <c r="C2659" s="980" t="s">
        <v>1485</v>
      </c>
      <c r="D2659" s="712"/>
      <c r="E2659" s="848"/>
      <c r="F2659" s="848"/>
      <c r="G2659" s="848"/>
      <c r="H2659" s="848"/>
      <c r="I2659" s="848"/>
      <c r="J2659" s="848"/>
      <c r="K2659" s="848"/>
      <c r="L2659" s="848"/>
      <c r="M2659" s="1026"/>
      <c r="N2659" s="506"/>
      <c r="O2659" s="506"/>
      <c r="P2659" s="506"/>
    </row>
    <row r="2660" spans="3:16" s="360" customFormat="1" ht="15" customHeight="1" x14ac:dyDescent="0.2">
      <c r="C2660" s="981" t="s">
        <v>2550</v>
      </c>
      <c r="D2660" s="712"/>
      <c r="E2660" s="848"/>
      <c r="F2660" s="848"/>
      <c r="G2660" s="848"/>
      <c r="H2660" s="848"/>
      <c r="I2660" s="848"/>
      <c r="J2660" s="848"/>
      <c r="K2660" s="848"/>
      <c r="L2660" s="848"/>
      <c r="M2660" s="1026"/>
      <c r="N2660" s="506"/>
      <c r="O2660" s="506"/>
      <c r="P2660" s="506"/>
    </row>
    <row r="2661" spans="3:16" s="360" customFormat="1" ht="15" customHeight="1" x14ac:dyDescent="0.2">
      <c r="C2661" s="831" t="s">
        <v>2551</v>
      </c>
      <c r="D2661" s="712"/>
      <c r="E2661" s="712"/>
      <c r="F2661" s="712"/>
      <c r="G2661" s="712"/>
      <c r="H2661" s="712"/>
      <c r="I2661" s="712"/>
      <c r="J2661" s="712"/>
      <c r="K2661" s="712"/>
      <c r="L2661" s="712"/>
      <c r="M2661" s="832"/>
      <c r="N2661" s="506"/>
      <c r="O2661" s="506"/>
      <c r="P2661" s="506"/>
    </row>
    <row r="2662" spans="3:16" s="360" customFormat="1" ht="15" customHeight="1" x14ac:dyDescent="0.2">
      <c r="C2662" s="831" t="s">
        <v>2552</v>
      </c>
      <c r="D2662" s="712"/>
      <c r="E2662" s="712"/>
      <c r="F2662" s="712"/>
      <c r="G2662" s="712"/>
      <c r="H2662" s="712"/>
      <c r="I2662" s="712"/>
      <c r="J2662" s="712"/>
      <c r="K2662" s="712"/>
      <c r="L2662" s="712"/>
      <c r="M2662" s="832"/>
      <c r="N2662" s="506"/>
      <c r="O2662" s="506"/>
      <c r="P2662" s="506"/>
    </row>
    <row r="2663" spans="3:16" s="360" customFormat="1" ht="15" customHeight="1" x14ac:dyDescent="0.2">
      <c r="C2663" s="4742" t="s">
        <v>2553</v>
      </c>
      <c r="D2663" s="3897"/>
      <c r="E2663" s="3897"/>
      <c r="F2663" s="3897"/>
      <c r="G2663" s="3897"/>
      <c r="H2663" s="3897"/>
      <c r="I2663" s="3897"/>
      <c r="J2663" s="3897"/>
      <c r="K2663" s="3897"/>
      <c r="L2663" s="3897"/>
      <c r="M2663" s="4709"/>
      <c r="N2663" s="506"/>
      <c r="O2663" s="506"/>
      <c r="P2663" s="506"/>
    </row>
    <row r="2664" spans="3:16" s="360" customFormat="1" ht="15" customHeight="1" thickBot="1" x14ac:dyDescent="0.25">
      <c r="C2664" s="850"/>
      <c r="D2664" s="851"/>
      <c r="E2664" s="851"/>
      <c r="F2664" s="851"/>
      <c r="G2664" s="851"/>
      <c r="H2664" s="851"/>
      <c r="I2664" s="851"/>
      <c r="J2664" s="851"/>
      <c r="K2664" s="851"/>
      <c r="L2664" s="851"/>
      <c r="M2664" s="852"/>
      <c r="N2664" s="506"/>
      <c r="O2664" s="506"/>
      <c r="P2664" s="506"/>
    </row>
    <row r="2665" spans="3:16" s="360" customFormat="1" ht="15" customHeight="1" thickTop="1" x14ac:dyDescent="0.2">
      <c r="C2665" s="4878" t="str">
        <f>+C2649</f>
        <v>.</v>
      </c>
      <c r="D2665" s="4878"/>
      <c r="E2665"/>
      <c r="F2665"/>
      <c r="G2665"/>
      <c r="H2665"/>
      <c r="I2665"/>
      <c r="J2665"/>
      <c r="K2665"/>
      <c r="L2665"/>
      <c r="M2665"/>
      <c r="N2665" s="506"/>
      <c r="O2665" s="506"/>
      <c r="P2665" s="506"/>
    </row>
    <row r="2666" spans="3:16" s="360" customFormat="1" ht="15" customHeight="1" thickBot="1" x14ac:dyDescent="0.35">
      <c r="C2666" s="534"/>
      <c r="D2666" s="534"/>
      <c r="E2666" s="534"/>
      <c r="F2666" s="534"/>
      <c r="G2666" s="534"/>
      <c r="H2666" s="534"/>
      <c r="I2666" s="506"/>
      <c r="J2666" s="506"/>
      <c r="K2666" s="506"/>
      <c r="L2666" s="506"/>
      <c r="M2666" s="506"/>
      <c r="N2666" s="506"/>
      <c r="O2666" s="506"/>
      <c r="P2666" s="506"/>
    </row>
    <row r="2667" spans="3:16" s="360" customFormat="1" ht="15" customHeight="1" thickTop="1" x14ac:dyDescent="0.2">
      <c r="C2667" s="4768" t="s">
        <v>1295</v>
      </c>
      <c r="D2667" s="4720"/>
      <c r="E2667" s="4720"/>
      <c r="F2667" s="4720"/>
      <c r="G2667" s="4720"/>
      <c r="H2667" s="4720"/>
      <c r="I2667" s="4720"/>
      <c r="J2667" s="4721"/>
      <c r="K2667" s="506"/>
      <c r="L2667" s="506"/>
      <c r="M2667" s="506"/>
      <c r="N2667" s="506"/>
      <c r="O2667" s="506"/>
      <c r="P2667" s="506"/>
    </row>
    <row r="2668" spans="3:16" s="360" customFormat="1" ht="15" customHeight="1" thickBot="1" x14ac:dyDescent="0.25">
      <c r="C2668" s="831"/>
      <c r="D2668" s="712"/>
      <c r="E2668" s="712"/>
      <c r="F2668" s="712"/>
      <c r="G2668" s="712"/>
      <c r="H2668" s="712"/>
      <c r="I2668" s="712"/>
      <c r="J2668" s="832"/>
      <c r="K2668" s="506"/>
      <c r="L2668" s="506"/>
      <c r="M2668" s="506"/>
      <c r="N2668" s="506"/>
      <c r="O2668" s="506"/>
      <c r="P2668" s="506"/>
    </row>
    <row r="2669" spans="3:16" s="360" customFormat="1" ht="15" customHeight="1" thickBot="1" x14ac:dyDescent="0.25">
      <c r="C2669" s="4882" t="s">
        <v>344</v>
      </c>
      <c r="D2669" s="4883"/>
      <c r="E2669" s="4682" t="s">
        <v>1296</v>
      </c>
      <c r="F2669" s="4683"/>
      <c r="G2669" s="4683"/>
      <c r="H2669" s="4683"/>
      <c r="I2669" s="4683"/>
      <c r="J2669" s="4684"/>
      <c r="K2669" s="506"/>
      <c r="L2669" s="506"/>
      <c r="M2669" s="506"/>
      <c r="N2669" s="506"/>
      <c r="O2669" s="506"/>
      <c r="P2669" s="506"/>
    </row>
    <row r="2670" spans="3:16" s="360" customFormat="1" ht="29.25" customHeight="1" x14ac:dyDescent="0.2">
      <c r="C2670" s="4884" t="s">
        <v>2779</v>
      </c>
      <c r="D2670" s="4746" t="s">
        <v>561</v>
      </c>
      <c r="E2670" s="4743" t="s">
        <v>2781</v>
      </c>
      <c r="F2670" s="4745" t="s">
        <v>1297</v>
      </c>
      <c r="G2670" s="4746" t="s">
        <v>1298</v>
      </c>
      <c r="H2670" s="4745" t="s">
        <v>1299</v>
      </c>
      <c r="I2670" s="4745" t="s">
        <v>563</v>
      </c>
      <c r="J2670" s="4879" t="s">
        <v>1300</v>
      </c>
      <c r="K2670" s="506"/>
      <c r="L2670" s="506"/>
      <c r="M2670" s="506"/>
      <c r="N2670" s="506"/>
      <c r="O2670" s="506"/>
      <c r="P2670" s="506"/>
    </row>
    <row r="2671" spans="3:16" s="360" customFormat="1" ht="30" customHeight="1" x14ac:dyDescent="0.2">
      <c r="C2671" s="4775"/>
      <c r="D2671" s="4747"/>
      <c r="E2671" s="4744"/>
      <c r="F2671" s="4698"/>
      <c r="G2671" s="4747"/>
      <c r="H2671" s="4698"/>
      <c r="I2671" s="4698"/>
      <c r="J2671" s="4880"/>
      <c r="K2671" s="506"/>
      <c r="L2671" s="506"/>
      <c r="M2671" s="506"/>
      <c r="N2671" s="506"/>
      <c r="O2671" s="506"/>
      <c r="P2671" s="506"/>
    </row>
    <row r="2672" spans="3:16" s="360" customFormat="1" ht="15" customHeight="1" x14ac:dyDescent="0.2">
      <c r="C2672" s="982" t="s">
        <v>1301</v>
      </c>
      <c r="D2672" s="983">
        <f>+E2672</f>
        <v>0</v>
      </c>
      <c r="E2672" s="983">
        <v>0</v>
      </c>
      <c r="F2672" s="984">
        <v>0</v>
      </c>
      <c r="G2672" s="984">
        <v>0</v>
      </c>
      <c r="H2672" s="985">
        <v>0</v>
      </c>
      <c r="I2672" s="986">
        <v>0.15</v>
      </c>
      <c r="J2672" s="987">
        <v>0.15</v>
      </c>
      <c r="K2672" s="506"/>
      <c r="L2672" s="506"/>
      <c r="M2672" s="506"/>
      <c r="N2672" s="506"/>
      <c r="O2672" s="506"/>
      <c r="P2672" s="506"/>
    </row>
    <row r="2673" spans="3:16" s="360" customFormat="1" ht="15" customHeight="1" x14ac:dyDescent="0.2">
      <c r="C2673" s="982" t="s">
        <v>1302</v>
      </c>
      <c r="D2673" s="983">
        <f>+E2673</f>
        <v>6</v>
      </c>
      <c r="E2673" s="983">
        <v>6</v>
      </c>
      <c r="F2673" s="98">
        <v>40</v>
      </c>
      <c r="G2673" s="98">
        <v>0</v>
      </c>
      <c r="H2673" s="416">
        <v>0</v>
      </c>
      <c r="I2673" s="986">
        <v>0.15</v>
      </c>
      <c r="J2673" s="987">
        <v>0.15</v>
      </c>
      <c r="K2673" s="506"/>
      <c r="L2673" s="506"/>
      <c r="M2673" s="506"/>
      <c r="N2673" s="506"/>
      <c r="O2673" s="506"/>
      <c r="P2673" s="506"/>
    </row>
    <row r="2674" spans="3:16" s="360" customFormat="1" ht="15" customHeight="1" x14ac:dyDescent="0.2">
      <c r="C2674" s="982" t="s">
        <v>1303</v>
      </c>
      <c r="D2674" s="983">
        <f t="shared" ref="D2674:D2694" si="26">+E2674</f>
        <v>8</v>
      </c>
      <c r="E2674" s="983">
        <v>8</v>
      </c>
      <c r="F2674" s="98">
        <v>53</v>
      </c>
      <c r="G2674" s="98">
        <v>0</v>
      </c>
      <c r="H2674" s="416">
        <v>0</v>
      </c>
      <c r="I2674" s="986">
        <v>0.15</v>
      </c>
      <c r="J2674" s="987">
        <v>0.15</v>
      </c>
      <c r="K2674" s="506"/>
      <c r="L2674" s="506"/>
      <c r="M2674" s="506"/>
      <c r="N2674" s="506"/>
      <c r="O2674" s="506"/>
      <c r="P2674" s="506"/>
    </row>
    <row r="2675" spans="3:16" s="360" customFormat="1" ht="15" customHeight="1" x14ac:dyDescent="0.2">
      <c r="C2675" s="982" t="s">
        <v>1304</v>
      </c>
      <c r="D2675" s="983">
        <f t="shared" si="26"/>
        <v>10</v>
      </c>
      <c r="E2675" s="983">
        <v>10</v>
      </c>
      <c r="F2675" s="98">
        <v>67</v>
      </c>
      <c r="G2675" s="98">
        <v>0</v>
      </c>
      <c r="H2675" s="416">
        <v>0</v>
      </c>
      <c r="I2675" s="986">
        <v>0.15</v>
      </c>
      <c r="J2675" s="987">
        <v>0.15</v>
      </c>
      <c r="K2675" s="506"/>
      <c r="L2675" s="506"/>
      <c r="M2675" s="506"/>
      <c r="N2675" s="506"/>
      <c r="O2675" s="506"/>
      <c r="P2675" s="506"/>
    </row>
    <row r="2676" spans="3:16" s="360" customFormat="1" ht="15" customHeight="1" x14ac:dyDescent="0.2">
      <c r="C2676" s="982" t="s">
        <v>1305</v>
      </c>
      <c r="D2676" s="983">
        <f t="shared" si="26"/>
        <v>12</v>
      </c>
      <c r="E2676" s="983">
        <v>12</v>
      </c>
      <c r="F2676" s="98">
        <v>80</v>
      </c>
      <c r="G2676" s="98">
        <v>0</v>
      </c>
      <c r="H2676" s="416">
        <v>0</v>
      </c>
      <c r="I2676" s="986">
        <v>0.15</v>
      </c>
      <c r="J2676" s="987">
        <v>0.15</v>
      </c>
      <c r="K2676" s="506"/>
      <c r="L2676" s="506"/>
      <c r="M2676" s="506"/>
      <c r="N2676" s="506"/>
      <c r="O2676" s="506"/>
      <c r="P2676" s="506"/>
    </row>
    <row r="2677" spans="3:16" s="360" customFormat="1" ht="15" customHeight="1" x14ac:dyDescent="0.2">
      <c r="C2677" s="982" t="s">
        <v>1306</v>
      </c>
      <c r="D2677" s="983">
        <f t="shared" si="26"/>
        <v>15</v>
      </c>
      <c r="E2677" s="983">
        <v>15</v>
      </c>
      <c r="F2677" s="98">
        <v>100</v>
      </c>
      <c r="G2677" s="98">
        <v>75</v>
      </c>
      <c r="H2677" s="416">
        <v>40</v>
      </c>
      <c r="I2677" s="986">
        <v>0.15</v>
      </c>
      <c r="J2677" s="987">
        <v>0.15</v>
      </c>
      <c r="K2677" s="506"/>
      <c r="L2677" s="506"/>
      <c r="M2677" s="506"/>
      <c r="N2677" s="506"/>
      <c r="O2677" s="506"/>
      <c r="P2677" s="506"/>
    </row>
    <row r="2678" spans="3:16" s="360" customFormat="1" ht="15" customHeight="1" x14ac:dyDescent="0.2">
      <c r="C2678" s="982" t="s">
        <v>1307</v>
      </c>
      <c r="D2678" s="983">
        <f t="shared" si="26"/>
        <v>20</v>
      </c>
      <c r="E2678" s="983">
        <v>20</v>
      </c>
      <c r="F2678" s="98">
        <v>133</v>
      </c>
      <c r="G2678" s="98">
        <v>115</v>
      </c>
      <c r="H2678" s="416">
        <v>40</v>
      </c>
      <c r="I2678" s="986">
        <v>0.15</v>
      </c>
      <c r="J2678" s="987">
        <v>0.15</v>
      </c>
      <c r="K2678" s="506"/>
      <c r="L2678" s="506"/>
      <c r="M2678" s="506"/>
      <c r="N2678" s="506"/>
      <c r="O2678" s="506"/>
      <c r="P2678" s="506"/>
    </row>
    <row r="2679" spans="3:16" s="360" customFormat="1" ht="15" customHeight="1" x14ac:dyDescent="0.2">
      <c r="C2679" s="982" t="s">
        <v>1308</v>
      </c>
      <c r="D2679" s="983">
        <f t="shared" si="26"/>
        <v>25</v>
      </c>
      <c r="E2679" s="983">
        <v>25</v>
      </c>
      <c r="F2679" s="98">
        <v>167</v>
      </c>
      <c r="G2679" s="98">
        <v>150</v>
      </c>
      <c r="H2679" s="416">
        <v>40</v>
      </c>
      <c r="I2679" s="986">
        <v>0.15</v>
      </c>
      <c r="J2679" s="987">
        <v>0.15</v>
      </c>
      <c r="K2679" s="506"/>
      <c r="L2679" s="506"/>
      <c r="M2679" s="506"/>
      <c r="N2679" s="506"/>
      <c r="O2679" s="506"/>
      <c r="P2679" s="506"/>
    </row>
    <row r="2680" spans="3:16" s="360" customFormat="1" ht="15" customHeight="1" x14ac:dyDescent="0.2">
      <c r="C2680" s="982" t="s">
        <v>1309</v>
      </c>
      <c r="D2680" s="983">
        <f t="shared" si="26"/>
        <v>30</v>
      </c>
      <c r="E2680" s="983">
        <v>30</v>
      </c>
      <c r="F2680" s="98">
        <v>200</v>
      </c>
      <c r="G2680" s="98">
        <v>190</v>
      </c>
      <c r="H2680" s="416">
        <v>40</v>
      </c>
      <c r="I2680" s="986">
        <v>0.15</v>
      </c>
      <c r="J2680" s="987">
        <v>0.15</v>
      </c>
      <c r="K2680" s="506"/>
      <c r="L2680" s="506"/>
      <c r="M2680" s="506"/>
      <c r="N2680" s="506"/>
      <c r="O2680" s="506"/>
      <c r="P2680" s="506"/>
    </row>
    <row r="2681" spans="3:16" s="360" customFormat="1" ht="15" customHeight="1" x14ac:dyDescent="0.2">
      <c r="C2681" s="982" t="s">
        <v>1310</v>
      </c>
      <c r="D2681" s="983">
        <f t="shared" si="26"/>
        <v>35</v>
      </c>
      <c r="E2681" s="983">
        <v>35</v>
      </c>
      <c r="F2681" s="98">
        <v>233</v>
      </c>
      <c r="G2681" s="98">
        <v>230</v>
      </c>
      <c r="H2681" s="416">
        <v>40</v>
      </c>
      <c r="I2681" s="986">
        <v>0.15</v>
      </c>
      <c r="J2681" s="987">
        <v>0.15</v>
      </c>
      <c r="K2681" s="506"/>
      <c r="L2681" s="506"/>
      <c r="M2681" s="506"/>
      <c r="N2681" s="506"/>
      <c r="O2681" s="506"/>
      <c r="P2681" s="506"/>
    </row>
    <row r="2682" spans="3:16" s="360" customFormat="1" ht="15" customHeight="1" x14ac:dyDescent="0.2">
      <c r="C2682" s="982" t="s">
        <v>1311</v>
      </c>
      <c r="D2682" s="983">
        <f t="shared" si="26"/>
        <v>40</v>
      </c>
      <c r="E2682" s="983">
        <v>40</v>
      </c>
      <c r="F2682" s="98">
        <v>267</v>
      </c>
      <c r="G2682" s="98">
        <v>280</v>
      </c>
      <c r="H2682" s="416">
        <v>40</v>
      </c>
      <c r="I2682" s="986">
        <v>0.15</v>
      </c>
      <c r="J2682" s="987">
        <v>0.15</v>
      </c>
      <c r="K2682" s="506"/>
      <c r="L2682" s="506"/>
      <c r="M2682" s="506"/>
      <c r="N2682" s="506"/>
      <c r="O2682" s="506"/>
      <c r="P2682" s="506"/>
    </row>
    <row r="2683" spans="3:16" s="360" customFormat="1" ht="15" customHeight="1" x14ac:dyDescent="0.2">
      <c r="C2683" s="982" t="s">
        <v>1312</v>
      </c>
      <c r="D2683" s="983">
        <f t="shared" si="26"/>
        <v>50</v>
      </c>
      <c r="E2683" s="983">
        <v>50</v>
      </c>
      <c r="F2683" s="98">
        <v>333</v>
      </c>
      <c r="G2683" s="98">
        <v>365</v>
      </c>
      <c r="H2683" s="416">
        <v>40</v>
      </c>
      <c r="I2683" s="986">
        <v>0.15</v>
      </c>
      <c r="J2683" s="987">
        <v>0.15</v>
      </c>
      <c r="K2683" s="506"/>
      <c r="L2683" s="506"/>
      <c r="M2683" s="506"/>
      <c r="N2683" s="506"/>
      <c r="O2683" s="506"/>
      <c r="P2683" s="506"/>
    </row>
    <row r="2684" spans="3:16" s="360" customFormat="1" ht="15" customHeight="1" x14ac:dyDescent="0.2">
      <c r="C2684" s="982" t="s">
        <v>1313</v>
      </c>
      <c r="D2684" s="983">
        <f t="shared" si="26"/>
        <v>55</v>
      </c>
      <c r="E2684" s="983">
        <v>55</v>
      </c>
      <c r="F2684" s="98">
        <v>367</v>
      </c>
      <c r="G2684" s="98">
        <v>420</v>
      </c>
      <c r="H2684" s="416">
        <v>40</v>
      </c>
      <c r="I2684" s="986">
        <v>0.15</v>
      </c>
      <c r="J2684" s="987">
        <v>0.15</v>
      </c>
      <c r="K2684" s="506"/>
      <c r="L2684" s="506"/>
      <c r="M2684" s="506"/>
      <c r="N2684" s="506"/>
      <c r="O2684" s="506"/>
      <c r="P2684" s="506"/>
    </row>
    <row r="2685" spans="3:16" s="360" customFormat="1" ht="15" customHeight="1" x14ac:dyDescent="0.2">
      <c r="C2685" s="982" t="s">
        <v>1314</v>
      </c>
      <c r="D2685" s="983">
        <f t="shared" si="26"/>
        <v>60</v>
      </c>
      <c r="E2685" s="983">
        <v>60</v>
      </c>
      <c r="F2685" s="98">
        <v>400</v>
      </c>
      <c r="G2685" s="98">
        <v>480</v>
      </c>
      <c r="H2685" s="416">
        <v>40</v>
      </c>
      <c r="I2685" s="986">
        <v>0.15</v>
      </c>
      <c r="J2685" s="987">
        <v>0.15</v>
      </c>
      <c r="K2685" s="506"/>
      <c r="L2685" s="506"/>
      <c r="M2685" s="506"/>
      <c r="N2685" s="506"/>
      <c r="O2685" s="506"/>
      <c r="P2685" s="506"/>
    </row>
    <row r="2686" spans="3:16" s="360" customFormat="1" ht="15" customHeight="1" x14ac:dyDescent="0.2">
      <c r="C2686" s="982" t="s">
        <v>1315</v>
      </c>
      <c r="D2686" s="983">
        <f t="shared" si="26"/>
        <v>65</v>
      </c>
      <c r="E2686" s="983">
        <v>65</v>
      </c>
      <c r="F2686" s="98">
        <v>433</v>
      </c>
      <c r="G2686" s="98">
        <v>545</v>
      </c>
      <c r="H2686" s="416">
        <v>40</v>
      </c>
      <c r="I2686" s="986">
        <v>0.15</v>
      </c>
      <c r="J2686" s="987">
        <v>0.15</v>
      </c>
      <c r="K2686" s="506"/>
      <c r="L2686" s="506"/>
      <c r="M2686" s="506"/>
      <c r="N2686" s="506"/>
      <c r="O2686" s="506"/>
      <c r="P2686" s="506"/>
    </row>
    <row r="2687" spans="3:16" s="360" customFormat="1" ht="15" customHeight="1" x14ac:dyDescent="0.2">
      <c r="C2687" s="982" t="s">
        <v>1316</v>
      </c>
      <c r="D2687" s="983">
        <f t="shared" si="26"/>
        <v>70</v>
      </c>
      <c r="E2687" s="983">
        <v>70</v>
      </c>
      <c r="F2687" s="98">
        <v>467</v>
      </c>
      <c r="G2687" s="98">
        <v>615</v>
      </c>
      <c r="H2687" s="416">
        <v>40</v>
      </c>
      <c r="I2687" s="986">
        <v>0.15</v>
      </c>
      <c r="J2687" s="987">
        <v>0.15</v>
      </c>
      <c r="K2687" s="506"/>
      <c r="L2687" s="506"/>
      <c r="M2687" s="506"/>
      <c r="N2687" s="506"/>
      <c r="O2687" s="506"/>
      <c r="P2687" s="506"/>
    </row>
    <row r="2688" spans="3:16" s="360" customFormat="1" ht="15" customHeight="1" x14ac:dyDescent="0.2">
      <c r="C2688" s="982" t="s">
        <v>1317</v>
      </c>
      <c r="D2688" s="983">
        <f t="shared" si="26"/>
        <v>80</v>
      </c>
      <c r="E2688" s="983">
        <v>80</v>
      </c>
      <c r="F2688" s="98">
        <v>533</v>
      </c>
      <c r="G2688" s="98">
        <v>730</v>
      </c>
      <c r="H2688" s="416">
        <v>40</v>
      </c>
      <c r="I2688" s="986">
        <v>0.15</v>
      </c>
      <c r="J2688" s="987">
        <v>0.15</v>
      </c>
      <c r="K2688" s="506"/>
      <c r="L2688" s="506"/>
      <c r="M2688" s="506"/>
      <c r="N2688" s="506"/>
      <c r="O2688" s="506"/>
      <c r="P2688" s="506"/>
    </row>
    <row r="2689" spans="3:16" s="360" customFormat="1" ht="15" customHeight="1" x14ac:dyDescent="0.2">
      <c r="C2689" s="982" t="s">
        <v>1318</v>
      </c>
      <c r="D2689" s="983">
        <f t="shared" si="26"/>
        <v>100</v>
      </c>
      <c r="E2689" s="983">
        <v>100</v>
      </c>
      <c r="F2689" s="98">
        <v>667</v>
      </c>
      <c r="G2689" s="98">
        <v>955</v>
      </c>
      <c r="H2689" s="416">
        <v>40</v>
      </c>
      <c r="I2689" s="986">
        <v>0.15</v>
      </c>
      <c r="J2689" s="987">
        <v>0.15</v>
      </c>
      <c r="K2689" s="506"/>
      <c r="L2689" s="506"/>
      <c r="M2689" s="506"/>
      <c r="N2689" s="506"/>
      <c r="O2689" s="506"/>
      <c r="P2689" s="506"/>
    </row>
    <row r="2690" spans="3:16" s="360" customFormat="1" ht="15" customHeight="1" x14ac:dyDescent="0.2">
      <c r="C2690" s="982" t="s">
        <v>1319</v>
      </c>
      <c r="D2690" s="983">
        <f t="shared" si="26"/>
        <v>120</v>
      </c>
      <c r="E2690" s="983">
        <v>120</v>
      </c>
      <c r="F2690" s="98">
        <v>800</v>
      </c>
      <c r="G2690" s="98">
        <v>1200</v>
      </c>
      <c r="H2690" s="416">
        <v>40</v>
      </c>
      <c r="I2690" s="986">
        <v>0.15</v>
      </c>
      <c r="J2690" s="987">
        <v>0.15</v>
      </c>
      <c r="K2690" s="506"/>
      <c r="L2690" s="506"/>
      <c r="M2690" s="506"/>
      <c r="N2690" s="506"/>
      <c r="O2690" s="506"/>
      <c r="P2690" s="506"/>
    </row>
    <row r="2691" spans="3:16" s="360" customFormat="1" ht="15" customHeight="1" x14ac:dyDescent="0.2">
      <c r="C2691" s="982" t="s">
        <v>1320</v>
      </c>
      <c r="D2691" s="983">
        <f t="shared" si="26"/>
        <v>150</v>
      </c>
      <c r="E2691" s="983">
        <v>150</v>
      </c>
      <c r="F2691" s="98">
        <v>1000</v>
      </c>
      <c r="G2691" s="98">
        <v>1600</v>
      </c>
      <c r="H2691" s="416">
        <v>40</v>
      </c>
      <c r="I2691" s="986">
        <v>0.15</v>
      </c>
      <c r="J2691" s="987">
        <v>0.15</v>
      </c>
      <c r="K2691" s="506"/>
      <c r="L2691" s="506"/>
      <c r="M2691" s="506"/>
      <c r="N2691" s="506"/>
      <c r="O2691" s="506"/>
      <c r="P2691" s="506"/>
    </row>
    <row r="2692" spans="3:16" s="360" customFormat="1" ht="15" customHeight="1" x14ac:dyDescent="0.2">
      <c r="C2692" s="982" t="s">
        <v>1321</v>
      </c>
      <c r="D2692" s="983">
        <f t="shared" si="26"/>
        <v>200</v>
      </c>
      <c r="E2692" s="983">
        <v>200</v>
      </c>
      <c r="F2692" s="98">
        <v>1333</v>
      </c>
      <c r="G2692" s="98">
        <v>2200</v>
      </c>
      <c r="H2692" s="416">
        <v>40</v>
      </c>
      <c r="I2692" s="986">
        <v>0.15</v>
      </c>
      <c r="J2692" s="987">
        <v>0.15</v>
      </c>
      <c r="K2692" s="506"/>
      <c r="L2692" s="506"/>
      <c r="M2692" s="506"/>
      <c r="N2692" s="506"/>
      <c r="O2692" s="506"/>
      <c r="P2692" s="506"/>
    </row>
    <row r="2693" spans="3:16" s="360" customFormat="1" ht="15" customHeight="1" x14ac:dyDescent="0.2">
      <c r="C2693" s="982" t="s">
        <v>1322</v>
      </c>
      <c r="D2693" s="983">
        <f t="shared" si="26"/>
        <v>250</v>
      </c>
      <c r="E2693" s="983">
        <v>250</v>
      </c>
      <c r="F2693" s="98">
        <v>1667</v>
      </c>
      <c r="G2693" s="98">
        <v>2800</v>
      </c>
      <c r="H2693" s="416">
        <v>40</v>
      </c>
      <c r="I2693" s="986">
        <v>0.15</v>
      </c>
      <c r="J2693" s="987">
        <v>0.15</v>
      </c>
      <c r="K2693" s="506"/>
      <c r="L2693" s="506"/>
      <c r="M2693" s="506"/>
      <c r="N2693" s="506"/>
      <c r="O2693" s="506"/>
      <c r="P2693" s="506"/>
    </row>
    <row r="2694" spans="3:16" s="360" customFormat="1" ht="15" customHeight="1" x14ac:dyDescent="0.2">
      <c r="C2694" s="982" t="s">
        <v>1323</v>
      </c>
      <c r="D2694" s="983">
        <f t="shared" si="26"/>
        <v>300</v>
      </c>
      <c r="E2694" s="841">
        <v>300</v>
      </c>
      <c r="F2694" s="416">
        <v>2000</v>
      </c>
      <c r="G2694" s="416">
        <v>3500</v>
      </c>
      <c r="H2694" s="416">
        <v>40</v>
      </c>
      <c r="I2694" s="986">
        <v>0.15</v>
      </c>
      <c r="J2694" s="987">
        <v>0.15</v>
      </c>
      <c r="K2694" s="506"/>
      <c r="L2694" s="506"/>
      <c r="M2694" s="506"/>
      <c r="N2694" s="506"/>
      <c r="O2694" s="506"/>
      <c r="P2694" s="506"/>
    </row>
    <row r="2695" spans="3:16" s="360" customFormat="1" ht="15" customHeight="1" x14ac:dyDescent="0.2">
      <c r="C2695" s="980" t="s">
        <v>1485</v>
      </c>
      <c r="D2695" s="712"/>
      <c r="E2695" s="848"/>
      <c r="F2695" s="848"/>
      <c r="G2695" s="848"/>
      <c r="H2695" s="848"/>
      <c r="I2695" s="848"/>
      <c r="J2695" s="849"/>
      <c r="K2695" s="506"/>
      <c r="L2695" s="506"/>
      <c r="M2695" s="506"/>
      <c r="N2695" s="506"/>
      <c r="O2695" s="506"/>
      <c r="P2695" s="506"/>
    </row>
    <row r="2696" spans="3:16" s="360" customFormat="1" ht="15" customHeight="1" x14ac:dyDescent="0.2">
      <c r="C2696" s="4708" t="s">
        <v>529</v>
      </c>
      <c r="D2696" s="3897"/>
      <c r="E2696" s="3897"/>
      <c r="F2696" s="3897"/>
      <c r="G2696" s="3897"/>
      <c r="H2696" s="3897"/>
      <c r="I2696" s="3897"/>
      <c r="J2696" s="4709"/>
      <c r="K2696" s="506"/>
      <c r="L2696" s="506"/>
      <c r="M2696" s="506"/>
      <c r="N2696" s="506"/>
      <c r="O2696" s="506"/>
      <c r="P2696" s="506"/>
    </row>
    <row r="2697" spans="3:16" s="360" customFormat="1" ht="15" customHeight="1" x14ac:dyDescent="0.2">
      <c r="C2697" s="981" t="s">
        <v>530</v>
      </c>
      <c r="D2697" s="712"/>
      <c r="E2697" s="848"/>
      <c r="F2697" s="848"/>
      <c r="G2697" s="848"/>
      <c r="H2697" s="848"/>
      <c r="I2697" s="848"/>
      <c r="J2697" s="849"/>
      <c r="K2697" s="506"/>
      <c r="L2697" s="506"/>
      <c r="M2697" s="506"/>
      <c r="N2697" s="506"/>
      <c r="O2697" s="506"/>
      <c r="P2697" s="506"/>
    </row>
    <row r="2698" spans="3:16" s="360" customFormat="1" ht="15" customHeight="1" x14ac:dyDescent="0.2">
      <c r="C2698" s="981" t="s">
        <v>531</v>
      </c>
      <c r="D2698" s="712"/>
      <c r="E2698" s="712"/>
      <c r="F2698" s="712"/>
      <c r="G2698" s="712"/>
      <c r="H2698" s="712"/>
      <c r="I2698" s="712"/>
      <c r="J2698" s="832"/>
      <c r="K2698" s="506"/>
      <c r="L2698" s="506"/>
      <c r="M2698" s="506"/>
      <c r="N2698" s="506"/>
      <c r="O2698" s="506"/>
      <c r="P2698" s="506"/>
    </row>
    <row r="2699" spans="3:16" s="360" customFormat="1" ht="15" customHeight="1" x14ac:dyDescent="0.2">
      <c r="C2699" s="4708" t="s">
        <v>532</v>
      </c>
      <c r="D2699" s="3897"/>
      <c r="E2699" s="3897"/>
      <c r="F2699" s="3897"/>
      <c r="G2699" s="3897"/>
      <c r="H2699" s="3897"/>
      <c r="I2699" s="3897"/>
      <c r="J2699" s="4709"/>
      <c r="K2699" s="506"/>
      <c r="L2699" s="506"/>
      <c r="M2699" s="506"/>
      <c r="N2699" s="506"/>
      <c r="O2699" s="506"/>
      <c r="P2699" s="506"/>
    </row>
    <row r="2700" spans="3:16" s="360" customFormat="1" ht="15" customHeight="1" thickBot="1" x14ac:dyDescent="0.25">
      <c r="C2700" s="850"/>
      <c r="D2700" s="851"/>
      <c r="E2700" s="851"/>
      <c r="F2700" s="851"/>
      <c r="G2700" s="851"/>
      <c r="H2700" s="851"/>
      <c r="I2700" s="851"/>
      <c r="J2700" s="852"/>
      <c r="K2700" s="506"/>
      <c r="L2700" s="506"/>
      <c r="M2700" s="506"/>
      <c r="N2700" s="506"/>
      <c r="O2700" s="506"/>
      <c r="P2700" s="506"/>
    </row>
    <row r="2701" spans="3:16" s="360" customFormat="1" ht="15" customHeight="1" thickTop="1" x14ac:dyDescent="0.3">
      <c r="C2701" s="1029" t="str">
        <f>+C2665</f>
        <v>.</v>
      </c>
      <c r="D2701" s="534"/>
      <c r="E2701" s="534"/>
      <c r="F2701" s="534"/>
      <c r="G2701" s="534"/>
      <c r="H2701" s="534"/>
      <c r="I2701" s="506"/>
      <c r="J2701" s="506"/>
      <c r="K2701" s="506"/>
      <c r="L2701" s="506"/>
      <c r="M2701" s="506"/>
      <c r="N2701" s="506"/>
      <c r="O2701" s="506"/>
      <c r="P2701" s="506"/>
    </row>
    <row r="2702" spans="3:16" s="360" customFormat="1" ht="15" customHeight="1" thickBot="1" x14ac:dyDescent="0.35">
      <c r="C2702" s="534"/>
      <c r="D2702" s="534"/>
      <c r="E2702" s="534"/>
      <c r="F2702" s="534"/>
      <c r="G2702" s="534"/>
      <c r="H2702" s="534"/>
      <c r="I2702" s="506"/>
      <c r="J2702" s="506"/>
      <c r="K2702" s="506"/>
      <c r="L2702" s="506"/>
      <c r="M2702" s="506"/>
      <c r="N2702" s="506"/>
      <c r="O2702" s="506"/>
      <c r="P2702" s="506"/>
    </row>
    <row r="2703" spans="3:16" s="360" customFormat="1" ht="15" customHeight="1" thickTop="1" x14ac:dyDescent="0.2">
      <c r="C2703" s="4768" t="s">
        <v>2775</v>
      </c>
      <c r="D2703" s="4720"/>
      <c r="E2703" s="4720"/>
      <c r="F2703" s="4720"/>
      <c r="G2703" s="4720"/>
      <c r="H2703" s="4720"/>
      <c r="I2703" s="4720"/>
      <c r="J2703" s="4720"/>
      <c r="K2703" s="4720"/>
      <c r="L2703" s="4720"/>
      <c r="M2703" s="4720"/>
      <c r="N2703" s="4721"/>
      <c r="O2703" s="506"/>
      <c r="P2703" s="506"/>
    </row>
    <row r="2704" spans="3:16" s="360" customFormat="1" ht="15" customHeight="1" thickBot="1" x14ac:dyDescent="0.25">
      <c r="C2704" s="831"/>
      <c r="D2704" s="712"/>
      <c r="E2704" s="712"/>
      <c r="F2704" s="712"/>
      <c r="G2704" s="712"/>
      <c r="H2704" s="712"/>
      <c r="I2704" s="712"/>
      <c r="J2704" s="712"/>
      <c r="K2704" s="712"/>
      <c r="L2704" s="712"/>
      <c r="M2704" s="712"/>
      <c r="N2704" s="832"/>
      <c r="O2704" s="506"/>
      <c r="P2704" s="506"/>
    </row>
    <row r="2705" spans="3:16" s="360" customFormat="1" ht="15" customHeight="1" thickBot="1" x14ac:dyDescent="0.25">
      <c r="C2705" s="4888" t="s">
        <v>344</v>
      </c>
      <c r="D2705" s="4806"/>
      <c r="E2705" s="4943" t="s">
        <v>2776</v>
      </c>
      <c r="F2705" s="4943"/>
      <c r="G2705" s="4943"/>
      <c r="H2705" s="4943"/>
      <c r="I2705" s="4943"/>
      <c r="J2705" s="4943"/>
      <c r="K2705" s="4943"/>
      <c r="L2705" s="4943"/>
      <c r="M2705" s="4943"/>
      <c r="N2705" s="4944"/>
      <c r="O2705" s="506"/>
      <c r="P2705" s="506"/>
    </row>
    <row r="2706" spans="3:16" s="360" customFormat="1" ht="15" customHeight="1" thickBot="1" x14ac:dyDescent="0.25">
      <c r="C2706" s="4889"/>
      <c r="D2706" s="4849"/>
      <c r="E2706" s="4682" t="s">
        <v>2777</v>
      </c>
      <c r="F2706" s="4683"/>
      <c r="G2706" s="4683"/>
      <c r="H2706" s="4682" t="s">
        <v>2778</v>
      </c>
      <c r="I2706" s="4683"/>
      <c r="J2706" s="4853"/>
      <c r="K2706" s="4682" t="s">
        <v>340</v>
      </c>
      <c r="L2706" s="4683"/>
      <c r="M2706" s="4683"/>
      <c r="N2706" s="4853"/>
      <c r="O2706" s="506"/>
      <c r="P2706" s="506"/>
    </row>
    <row r="2707" spans="3:16" s="360" customFormat="1" ht="15" customHeight="1" x14ac:dyDescent="0.2">
      <c r="C2707" s="4745" t="s">
        <v>2779</v>
      </c>
      <c r="D2707" s="4746" t="s">
        <v>2780</v>
      </c>
      <c r="E2707" s="4743" t="s">
        <v>2781</v>
      </c>
      <c r="F2707" s="4745" t="s">
        <v>2782</v>
      </c>
      <c r="G2707" s="4746" t="s">
        <v>2783</v>
      </c>
      <c r="H2707" s="4743" t="s">
        <v>2784</v>
      </c>
      <c r="I2707" s="4745" t="s">
        <v>2007</v>
      </c>
      <c r="J2707" s="4748" t="s">
        <v>2785</v>
      </c>
      <c r="K2707" s="4745" t="s">
        <v>229</v>
      </c>
      <c r="L2707" s="4745" t="s">
        <v>230</v>
      </c>
      <c r="M2707" s="4745" t="s">
        <v>2786</v>
      </c>
      <c r="N2707" s="4740" t="s">
        <v>2787</v>
      </c>
      <c r="O2707" s="506"/>
      <c r="P2707" s="506"/>
    </row>
    <row r="2708" spans="3:16" s="360" customFormat="1" ht="42" customHeight="1" x14ac:dyDescent="0.2">
      <c r="C2708" s="4698"/>
      <c r="D2708" s="4747"/>
      <c r="E2708" s="4744"/>
      <c r="F2708" s="4698"/>
      <c r="G2708" s="4747"/>
      <c r="H2708" s="4744"/>
      <c r="I2708" s="4698"/>
      <c r="J2708" s="4749"/>
      <c r="K2708" s="4698"/>
      <c r="L2708" s="4698"/>
      <c r="M2708" s="4698"/>
      <c r="N2708" s="4741"/>
      <c r="O2708" s="506"/>
      <c r="P2708" s="506"/>
    </row>
    <row r="2709" spans="3:16" s="360" customFormat="1" ht="15" customHeight="1" x14ac:dyDescent="0.2">
      <c r="C2709" s="835" t="s">
        <v>2788</v>
      </c>
      <c r="D2709" s="836">
        <v>49</v>
      </c>
      <c r="E2709" s="713" t="s">
        <v>1545</v>
      </c>
      <c r="F2709" s="975" t="s">
        <v>1545</v>
      </c>
      <c r="G2709" s="976" t="s">
        <v>1545</v>
      </c>
      <c r="H2709" s="840">
        <v>49</v>
      </c>
      <c r="I2709" s="416">
        <v>5000</v>
      </c>
      <c r="J2709" s="841">
        <v>0.1</v>
      </c>
      <c r="K2709" s="977">
        <v>0</v>
      </c>
      <c r="L2709" s="842">
        <v>50</v>
      </c>
      <c r="M2709" s="842">
        <v>0.06</v>
      </c>
      <c r="N2709" s="978">
        <v>0.1</v>
      </c>
      <c r="O2709" s="506"/>
      <c r="P2709" s="506"/>
    </row>
    <row r="2710" spans="3:16" s="360" customFormat="1" ht="15" customHeight="1" thickBot="1" x14ac:dyDescent="0.25">
      <c r="C2710" s="844"/>
      <c r="D2710" s="845"/>
      <c r="E2710" s="765"/>
      <c r="F2710" s="765"/>
      <c r="G2710" s="765"/>
      <c r="H2710" s="765"/>
      <c r="I2710" s="765"/>
      <c r="J2710" s="765"/>
      <c r="K2710" s="765"/>
      <c r="L2710" s="846"/>
      <c r="M2710" s="846"/>
      <c r="N2710" s="979"/>
      <c r="O2710" s="506"/>
      <c r="P2710" s="506"/>
    </row>
    <row r="2711" spans="3:16" s="360" customFormat="1" ht="15" customHeight="1" x14ac:dyDescent="0.2">
      <c r="C2711" s="980" t="s">
        <v>1485</v>
      </c>
      <c r="D2711" s="712"/>
      <c r="E2711" s="848"/>
      <c r="F2711" s="848"/>
      <c r="G2711" s="848"/>
      <c r="H2711" s="848"/>
      <c r="I2711" s="848"/>
      <c r="J2711" s="848"/>
      <c r="K2711" s="848"/>
      <c r="L2711" s="848"/>
      <c r="M2711" s="848"/>
      <c r="N2711" s="849"/>
      <c r="O2711" s="506"/>
      <c r="P2711" s="506"/>
    </row>
    <row r="2712" spans="3:16" s="360" customFormat="1" ht="15" customHeight="1" x14ac:dyDescent="0.2">
      <c r="C2712" s="981" t="s">
        <v>2789</v>
      </c>
      <c r="D2712" s="712"/>
      <c r="E2712" s="848"/>
      <c r="F2712" s="848"/>
      <c r="G2712" s="848"/>
      <c r="H2712" s="848"/>
      <c r="I2712" s="848"/>
      <c r="J2712" s="848"/>
      <c r="K2712" s="848"/>
      <c r="L2712" s="848"/>
      <c r="M2712" s="848"/>
      <c r="N2712" s="849"/>
      <c r="O2712" s="506"/>
      <c r="P2712" s="506"/>
    </row>
    <row r="2713" spans="3:16" s="360" customFormat="1" ht="15" customHeight="1" x14ac:dyDescent="0.2">
      <c r="C2713" s="831" t="s">
        <v>2790</v>
      </c>
      <c r="D2713" s="712"/>
      <c r="E2713" s="712"/>
      <c r="F2713" s="712"/>
      <c r="G2713" s="712"/>
      <c r="H2713" s="712"/>
      <c r="I2713" s="712"/>
      <c r="J2713" s="712"/>
      <c r="K2713" s="712"/>
      <c r="L2713" s="712"/>
      <c r="M2713" s="712"/>
      <c r="N2713" s="832"/>
      <c r="O2713" s="506"/>
      <c r="P2713" s="506"/>
    </row>
    <row r="2714" spans="3:16" s="360" customFormat="1" ht="15" customHeight="1" x14ac:dyDescent="0.2">
      <c r="C2714" s="4742" t="s">
        <v>2791</v>
      </c>
      <c r="D2714" s="3897"/>
      <c r="E2714" s="3897"/>
      <c r="F2714" s="3897"/>
      <c r="G2714" s="3897"/>
      <c r="H2714" s="3897"/>
      <c r="I2714" s="3897"/>
      <c r="J2714" s="3897"/>
      <c r="K2714" s="3897"/>
      <c r="L2714" s="3897"/>
      <c r="M2714" s="3897"/>
      <c r="N2714" s="4709"/>
      <c r="O2714" s="506"/>
      <c r="P2714" s="506"/>
    </row>
    <row r="2715" spans="3:16" s="360" customFormat="1" ht="15" customHeight="1" x14ac:dyDescent="0.2">
      <c r="C2715" s="831" t="s">
        <v>1294</v>
      </c>
      <c r="D2715" s="712"/>
      <c r="E2715" s="712"/>
      <c r="F2715" s="712"/>
      <c r="G2715" s="712"/>
      <c r="H2715" s="712"/>
      <c r="I2715" s="712"/>
      <c r="J2715" s="712"/>
      <c r="K2715" s="712"/>
      <c r="L2715" s="712"/>
      <c r="M2715" s="712"/>
      <c r="N2715" s="832"/>
      <c r="O2715" s="506"/>
      <c r="P2715" s="506"/>
    </row>
    <row r="2716" spans="3:16" s="360" customFormat="1" ht="15" customHeight="1" thickBot="1" x14ac:dyDescent="0.25">
      <c r="C2716" s="850"/>
      <c r="D2716" s="851"/>
      <c r="E2716" s="851"/>
      <c r="F2716" s="851"/>
      <c r="G2716" s="851"/>
      <c r="H2716" s="851"/>
      <c r="I2716" s="851"/>
      <c r="J2716" s="851"/>
      <c r="K2716" s="851"/>
      <c r="L2716" s="851"/>
      <c r="M2716" s="851"/>
      <c r="N2716" s="852"/>
      <c r="O2716" s="506"/>
      <c r="P2716" s="506"/>
    </row>
    <row r="2717" spans="3:16" s="360" customFormat="1" ht="15" customHeight="1" thickTop="1" x14ac:dyDescent="0.3">
      <c r="C2717" s="1029" t="str">
        <f>+C2701</f>
        <v>.</v>
      </c>
      <c r="D2717" s="534"/>
      <c r="E2717" s="534"/>
      <c r="F2717" s="534"/>
      <c r="G2717" s="534"/>
      <c r="H2717" s="534"/>
      <c r="I2717" s="506"/>
      <c r="J2717" s="506"/>
      <c r="K2717" s="506"/>
      <c r="L2717" s="506"/>
      <c r="M2717" s="506"/>
      <c r="N2717" s="506"/>
      <c r="O2717" s="506"/>
      <c r="P2717" s="506"/>
    </row>
    <row r="2718" spans="3:16" s="360" customFormat="1" ht="15" customHeight="1" thickBot="1" x14ac:dyDescent="0.35">
      <c r="C2718" s="534"/>
      <c r="D2718" s="534"/>
      <c r="E2718" s="534"/>
      <c r="F2718" s="534"/>
      <c r="G2718" s="534"/>
      <c r="H2718" s="534"/>
      <c r="I2718" s="506"/>
      <c r="J2718" s="506"/>
      <c r="K2718" s="506"/>
      <c r="L2718" s="506"/>
      <c r="M2718" s="506"/>
      <c r="N2718" s="506"/>
      <c r="O2718" s="506"/>
      <c r="P2718" s="506"/>
    </row>
    <row r="2719" spans="3:16" s="360" customFormat="1" ht="15" customHeight="1" thickTop="1" x14ac:dyDescent="0.2">
      <c r="C2719" s="4768" t="s">
        <v>343</v>
      </c>
      <c r="D2719" s="4720"/>
      <c r="E2719" s="4720"/>
      <c r="F2719" s="4720"/>
      <c r="G2719" s="4720"/>
      <c r="H2719" s="4720"/>
      <c r="I2719" s="4720"/>
      <c r="J2719" s="4720"/>
      <c r="K2719" s="4720"/>
      <c r="L2719" s="4720"/>
      <c r="M2719" s="4720"/>
      <c r="N2719" s="4720"/>
      <c r="O2719" s="4721"/>
      <c r="P2719" s="506"/>
    </row>
    <row r="2720" spans="3:16" s="360" customFormat="1" ht="15" customHeight="1" thickBot="1" x14ac:dyDescent="0.25">
      <c r="C2720" s="831"/>
      <c r="D2720" s="712"/>
      <c r="E2720" s="712"/>
      <c r="F2720" s="712"/>
      <c r="G2720" s="712"/>
      <c r="H2720" s="712"/>
      <c r="I2720" s="712"/>
      <c r="J2720" s="712"/>
      <c r="K2720" s="712"/>
      <c r="L2720" s="712"/>
      <c r="M2720" s="712"/>
      <c r="N2720" s="712"/>
      <c r="O2720" s="832"/>
      <c r="P2720" s="506"/>
    </row>
    <row r="2721" spans="3:16" s="360" customFormat="1" ht="15" customHeight="1" thickBot="1" x14ac:dyDescent="0.25">
      <c r="C2721" s="4888" t="s">
        <v>344</v>
      </c>
      <c r="D2721" s="4806"/>
      <c r="E2721" s="4943" t="s">
        <v>345</v>
      </c>
      <c r="F2721" s="4943"/>
      <c r="G2721" s="4943"/>
      <c r="H2721" s="4943"/>
      <c r="I2721" s="4943"/>
      <c r="J2721" s="4943"/>
      <c r="K2721" s="4943"/>
      <c r="L2721" s="4943"/>
      <c r="M2721" s="4943"/>
      <c r="N2721" s="4943"/>
      <c r="O2721" s="4944"/>
      <c r="P2721" s="506"/>
    </row>
    <row r="2722" spans="3:16" s="360" customFormat="1" ht="15" customHeight="1" thickBot="1" x14ac:dyDescent="0.25">
      <c r="C2722" s="4889"/>
      <c r="D2722" s="4849"/>
      <c r="E2722" s="4682" t="s">
        <v>224</v>
      </c>
      <c r="F2722" s="4683"/>
      <c r="G2722" s="4683"/>
      <c r="H2722" s="4683"/>
      <c r="I2722" s="4853"/>
      <c r="J2722" s="4682" t="s">
        <v>225</v>
      </c>
      <c r="K2722" s="4683"/>
      <c r="L2722" s="4853"/>
      <c r="M2722" s="4682" t="s">
        <v>340</v>
      </c>
      <c r="N2722" s="4683"/>
      <c r="O2722" s="4853"/>
      <c r="P2722" s="506"/>
    </row>
    <row r="2723" spans="3:16" s="360" customFormat="1" ht="15" customHeight="1" x14ac:dyDescent="0.2">
      <c r="C2723" s="4745" t="s">
        <v>346</v>
      </c>
      <c r="D2723" s="4745" t="s">
        <v>347</v>
      </c>
      <c r="E2723" s="4745" t="s">
        <v>226</v>
      </c>
      <c r="F2723" s="4745" t="s">
        <v>349</v>
      </c>
      <c r="G2723" s="4745" t="s">
        <v>350</v>
      </c>
      <c r="H2723" s="4745" t="s">
        <v>351</v>
      </c>
      <c r="I2723" s="4745" t="s">
        <v>227</v>
      </c>
      <c r="J2723" s="4745" t="s">
        <v>353</v>
      </c>
      <c r="K2723" s="4908" t="s">
        <v>228</v>
      </c>
      <c r="L2723" s="4909"/>
      <c r="M2723" s="4745" t="s">
        <v>229</v>
      </c>
      <c r="N2723" s="4745" t="s">
        <v>230</v>
      </c>
      <c r="O2723" s="4746" t="s">
        <v>231</v>
      </c>
      <c r="P2723" s="506"/>
    </row>
    <row r="2724" spans="3:16" s="360" customFormat="1" ht="84" customHeight="1" x14ac:dyDescent="0.2">
      <c r="C2724" s="4698"/>
      <c r="D2724" s="4698"/>
      <c r="E2724" s="4698"/>
      <c r="F2724" s="4698"/>
      <c r="G2724" s="4698"/>
      <c r="H2724" s="4698"/>
      <c r="I2724" s="4698"/>
      <c r="J2724" s="4698"/>
      <c r="K2724" s="834" t="s">
        <v>1746</v>
      </c>
      <c r="L2724" s="834" t="s">
        <v>1747</v>
      </c>
      <c r="M2724" s="4698"/>
      <c r="N2724" s="4698"/>
      <c r="O2724" s="4747"/>
      <c r="P2724" s="506"/>
    </row>
    <row r="2725" spans="3:16" s="360" customFormat="1" ht="15" customHeight="1" x14ac:dyDescent="0.2">
      <c r="C2725" s="835" t="s">
        <v>1748</v>
      </c>
      <c r="D2725" s="836">
        <v>23</v>
      </c>
      <c r="E2725" s="836">
        <v>8</v>
      </c>
      <c r="F2725" s="837">
        <v>100</v>
      </c>
      <c r="G2725" s="838">
        <v>0.08</v>
      </c>
      <c r="H2725" s="839">
        <v>0.19</v>
      </c>
      <c r="I2725" s="839">
        <v>0.04</v>
      </c>
      <c r="J2725" s="840">
        <v>9.99</v>
      </c>
      <c r="K2725" s="416">
        <v>30</v>
      </c>
      <c r="L2725" s="416">
        <v>1024</v>
      </c>
      <c r="M2725" s="841">
        <v>5.01</v>
      </c>
      <c r="N2725" s="842">
        <v>500</v>
      </c>
      <c r="O2725" s="843">
        <v>0.06</v>
      </c>
      <c r="P2725" s="506"/>
    </row>
    <row r="2726" spans="3:16" s="360" customFormat="1" ht="15" customHeight="1" thickBot="1" x14ac:dyDescent="0.25">
      <c r="C2726" s="844"/>
      <c r="D2726" s="845"/>
      <c r="E2726" s="765"/>
      <c r="F2726" s="765"/>
      <c r="G2726" s="765"/>
      <c r="H2726" s="765"/>
      <c r="I2726" s="765"/>
      <c r="J2726" s="765"/>
      <c r="K2726" s="765"/>
      <c r="L2726" s="765"/>
      <c r="M2726" s="765"/>
      <c r="N2726" s="846"/>
      <c r="O2726" s="847"/>
      <c r="P2726" s="506"/>
    </row>
    <row r="2727" spans="3:16" s="360" customFormat="1" ht="15" customHeight="1" x14ac:dyDescent="0.2">
      <c r="C2727" s="831" t="s">
        <v>1749</v>
      </c>
      <c r="D2727" s="712"/>
      <c r="E2727" s="848"/>
      <c r="F2727" s="848"/>
      <c r="G2727" s="848"/>
      <c r="H2727" s="848"/>
      <c r="I2727" s="848"/>
      <c r="J2727" s="848"/>
      <c r="K2727" s="848"/>
      <c r="L2727" s="848"/>
      <c r="M2727" s="848"/>
      <c r="N2727" s="848"/>
      <c r="O2727" s="849"/>
      <c r="P2727" s="506"/>
    </row>
    <row r="2728" spans="3:16" s="360" customFormat="1" ht="15" customHeight="1" x14ac:dyDescent="0.2">
      <c r="C2728" s="831" t="s">
        <v>189</v>
      </c>
      <c r="D2728" s="712"/>
      <c r="E2728" s="712"/>
      <c r="F2728" s="712"/>
      <c r="G2728" s="712"/>
      <c r="H2728" s="712"/>
      <c r="I2728" s="712"/>
      <c r="J2728" s="712"/>
      <c r="K2728" s="712"/>
      <c r="L2728" s="712"/>
      <c r="M2728" s="712"/>
      <c r="N2728" s="712"/>
      <c r="O2728" s="832"/>
      <c r="P2728" s="506"/>
    </row>
    <row r="2729" spans="3:16" s="360" customFormat="1" ht="15" customHeight="1" x14ac:dyDescent="0.2">
      <c r="C2729" s="4742" t="s">
        <v>1750</v>
      </c>
      <c r="D2729" s="3897"/>
      <c r="E2729" s="3897"/>
      <c r="F2729" s="3897"/>
      <c r="G2729" s="3897"/>
      <c r="H2729" s="3897"/>
      <c r="I2729" s="3897"/>
      <c r="J2729" s="3897"/>
      <c r="K2729" s="3897"/>
      <c r="L2729" s="3897"/>
      <c r="M2729" s="3897"/>
      <c r="N2729" s="3897"/>
      <c r="O2729" s="4709"/>
      <c r="P2729" s="506"/>
    </row>
    <row r="2730" spans="3:16" s="360" customFormat="1" ht="15" customHeight="1" x14ac:dyDescent="0.2">
      <c r="C2730" s="831" t="s">
        <v>191</v>
      </c>
      <c r="D2730" s="712"/>
      <c r="E2730" s="712"/>
      <c r="F2730" s="712"/>
      <c r="G2730" s="712"/>
      <c r="H2730" s="712"/>
      <c r="I2730" s="712"/>
      <c r="J2730" s="712"/>
      <c r="K2730" s="712"/>
      <c r="L2730" s="712"/>
      <c r="M2730" s="712"/>
      <c r="N2730" s="712"/>
      <c r="O2730" s="832"/>
      <c r="P2730" s="506"/>
    </row>
    <row r="2731" spans="3:16" s="360" customFormat="1" ht="15" customHeight="1" x14ac:dyDescent="0.2">
      <c r="C2731" s="831" t="s">
        <v>188</v>
      </c>
      <c r="D2731" s="712"/>
      <c r="E2731" s="712"/>
      <c r="F2731" s="712"/>
      <c r="G2731" s="712"/>
      <c r="H2731" s="712"/>
      <c r="I2731" s="712"/>
      <c r="J2731" s="712"/>
      <c r="K2731" s="712"/>
      <c r="L2731" s="712"/>
      <c r="M2731" s="712"/>
      <c r="N2731" s="712"/>
      <c r="O2731" s="832"/>
      <c r="P2731" s="506"/>
    </row>
    <row r="2732" spans="3:16" s="360" customFormat="1" ht="15" customHeight="1" thickBot="1" x14ac:dyDescent="0.25">
      <c r="C2732" s="850"/>
      <c r="D2732" s="851"/>
      <c r="E2732" s="851"/>
      <c r="F2732" s="851"/>
      <c r="G2732" s="851"/>
      <c r="H2732" s="851"/>
      <c r="I2732" s="851"/>
      <c r="J2732" s="851"/>
      <c r="K2732" s="851"/>
      <c r="L2732" s="851"/>
      <c r="M2732" s="851"/>
      <c r="N2732" s="851"/>
      <c r="O2732" s="852"/>
      <c r="P2732" s="506"/>
    </row>
    <row r="2733" spans="3:16" s="360" customFormat="1" ht="15" customHeight="1" thickTop="1" x14ac:dyDescent="0.3">
      <c r="C2733" s="1029" t="str">
        <f>+C2717</f>
        <v>.</v>
      </c>
      <c r="D2733" s="534"/>
      <c r="E2733" s="534"/>
      <c r="F2733" s="534"/>
      <c r="G2733" s="534"/>
      <c r="H2733" s="534"/>
      <c r="I2733" s="506"/>
      <c r="J2733" s="506"/>
      <c r="K2733" s="506"/>
      <c r="L2733" s="506"/>
      <c r="M2733" s="506"/>
      <c r="N2733" s="506"/>
      <c r="O2733" s="506"/>
      <c r="P2733" s="506"/>
    </row>
    <row r="2734" spans="3:16" s="360" customFormat="1" ht="15" customHeight="1" thickBot="1" x14ac:dyDescent="0.35">
      <c r="C2734" s="534"/>
      <c r="D2734" s="534"/>
      <c r="E2734" s="534"/>
      <c r="F2734" s="534"/>
      <c r="G2734" s="534"/>
      <c r="H2734" s="534"/>
      <c r="I2734" s="506"/>
      <c r="J2734" s="506"/>
      <c r="K2734" s="506"/>
      <c r="L2734" s="506"/>
      <c r="M2734" s="506"/>
      <c r="N2734" s="506"/>
      <c r="O2734" s="506"/>
      <c r="P2734" s="506"/>
    </row>
    <row r="2735" spans="3:16" s="360" customFormat="1" ht="15" customHeight="1" thickTop="1" thickBot="1" x14ac:dyDescent="0.25">
      <c r="C2735" s="4912" t="s">
        <v>1874</v>
      </c>
      <c r="D2735" s="4913"/>
      <c r="E2735" s="4913"/>
      <c r="F2735" s="4913"/>
      <c r="G2735" s="4913"/>
      <c r="H2735" s="4914"/>
      <c r="I2735" s="506"/>
      <c r="J2735" s="506"/>
      <c r="K2735" s="506"/>
      <c r="L2735" s="506"/>
      <c r="M2735" s="506"/>
      <c r="N2735" s="506"/>
      <c r="O2735" s="506"/>
      <c r="P2735" s="506"/>
    </row>
    <row r="2736" spans="3:16" s="360" customFormat="1" ht="15" customHeight="1" thickBot="1" x14ac:dyDescent="0.25">
      <c r="C2736" s="4903" t="s">
        <v>1875</v>
      </c>
      <c r="D2736" s="4904"/>
      <c r="E2736" s="4905" t="s">
        <v>345</v>
      </c>
      <c r="F2736" s="4906"/>
      <c r="G2736" s="4906"/>
      <c r="H2736" s="4907"/>
      <c r="I2736" s="506"/>
      <c r="J2736" s="506"/>
      <c r="K2736" s="506"/>
      <c r="L2736" s="506"/>
      <c r="M2736" s="506"/>
      <c r="N2736" s="506"/>
      <c r="O2736" s="506"/>
      <c r="P2736" s="506"/>
    </row>
    <row r="2737" spans="3:16" s="360" customFormat="1" ht="104.25" customHeight="1" x14ac:dyDescent="0.2">
      <c r="C2737" s="788" t="s">
        <v>346</v>
      </c>
      <c r="D2737" s="789" t="s">
        <v>347</v>
      </c>
      <c r="E2737" s="789" t="s">
        <v>1876</v>
      </c>
      <c r="F2737" s="789" t="s">
        <v>1877</v>
      </c>
      <c r="G2737" s="789" t="s">
        <v>1878</v>
      </c>
      <c r="H2737" s="790" t="s">
        <v>1879</v>
      </c>
      <c r="I2737" s="506"/>
      <c r="J2737" s="506"/>
      <c r="K2737" s="506"/>
      <c r="L2737" s="506"/>
      <c r="M2737" s="506"/>
      <c r="N2737" s="506"/>
      <c r="O2737" s="506"/>
      <c r="P2737" s="506"/>
    </row>
    <row r="2738" spans="3:16" s="360" customFormat="1" ht="24.75" customHeight="1" thickBot="1" x14ac:dyDescent="0.25">
      <c r="C2738" s="791" t="s">
        <v>1880</v>
      </c>
      <c r="D2738" s="792">
        <v>24.99</v>
      </c>
      <c r="E2738" s="793">
        <v>24.99</v>
      </c>
      <c r="F2738" s="794" t="s">
        <v>1737</v>
      </c>
      <c r="G2738" s="792" t="s">
        <v>1881</v>
      </c>
      <c r="H2738" s="795" t="s">
        <v>1882</v>
      </c>
      <c r="I2738" s="506"/>
      <c r="J2738" s="506"/>
      <c r="K2738" s="506"/>
      <c r="L2738" s="506"/>
      <c r="M2738" s="506"/>
      <c r="N2738" s="506"/>
      <c r="O2738" s="506"/>
      <c r="P2738" s="506"/>
    </row>
    <row r="2739" spans="3:16" s="360" customFormat="1" ht="15" customHeight="1" x14ac:dyDescent="0.2">
      <c r="C2739" s="722" t="s">
        <v>1883</v>
      </c>
      <c r="D2739" s="723"/>
      <c r="E2739" s="724"/>
      <c r="F2739" s="725"/>
      <c r="G2739" s="724"/>
      <c r="H2739" s="726"/>
      <c r="I2739" s="506"/>
      <c r="J2739" s="506"/>
      <c r="K2739" s="506"/>
      <c r="L2739" s="506"/>
      <c r="M2739" s="506"/>
      <c r="N2739" s="506"/>
      <c r="O2739" s="506"/>
      <c r="P2739" s="506"/>
    </row>
    <row r="2740" spans="3:16" s="360" customFormat="1" ht="27.75" customHeight="1" thickBot="1" x14ac:dyDescent="0.25">
      <c r="C2740" s="4890" t="s">
        <v>1884</v>
      </c>
      <c r="D2740" s="4891"/>
      <c r="E2740" s="4891"/>
      <c r="F2740" s="4891"/>
      <c r="G2740" s="4891"/>
      <c r="H2740" s="4892"/>
      <c r="I2740" s="506"/>
      <c r="J2740" s="506"/>
      <c r="K2740" s="506"/>
      <c r="L2740" s="506"/>
      <c r="M2740" s="506"/>
      <c r="N2740" s="506"/>
      <c r="O2740" s="506"/>
      <c r="P2740" s="506"/>
    </row>
    <row r="2741" spans="3:16" s="360" customFormat="1" ht="15" customHeight="1" thickTop="1" x14ac:dyDescent="0.3">
      <c r="C2741" s="1029" t="str">
        <f>+C2733</f>
        <v>.</v>
      </c>
      <c r="D2741" s="534"/>
      <c r="E2741" s="534"/>
      <c r="F2741" s="534"/>
      <c r="G2741" s="534"/>
      <c r="H2741" s="534"/>
      <c r="I2741" s="506"/>
      <c r="J2741" s="506"/>
      <c r="K2741" s="506"/>
      <c r="L2741" s="506"/>
      <c r="M2741" s="506"/>
      <c r="N2741" s="506"/>
      <c r="O2741" s="506"/>
      <c r="P2741" s="506"/>
    </row>
    <row r="2742" spans="3:16" s="360" customFormat="1" ht="15" customHeight="1" thickBot="1" x14ac:dyDescent="0.35">
      <c r="C2742" s="534"/>
      <c r="D2742" s="534"/>
      <c r="E2742" s="534"/>
      <c r="F2742" s="534"/>
      <c r="G2742" s="534"/>
      <c r="H2742" s="534"/>
      <c r="I2742" s="506"/>
      <c r="J2742" s="506"/>
      <c r="K2742" s="506"/>
      <c r="L2742" s="506"/>
      <c r="M2742" s="506"/>
      <c r="N2742" s="506"/>
      <c r="O2742" s="506"/>
      <c r="P2742" s="506"/>
    </row>
    <row r="2743" spans="3:16" s="360" customFormat="1" ht="15" customHeight="1" thickTop="1" thickBot="1" x14ac:dyDescent="0.3">
      <c r="C2743" s="4945" t="s">
        <v>1393</v>
      </c>
      <c r="D2743" s="4946"/>
      <c r="E2743" s="4946"/>
      <c r="F2743" s="4946"/>
      <c r="G2743" s="4946"/>
      <c r="H2743" s="4947"/>
      <c r="I2743" s="506"/>
      <c r="J2743" s="506"/>
      <c r="K2743" s="506"/>
      <c r="L2743" s="506"/>
      <c r="M2743" s="506"/>
      <c r="N2743" s="506"/>
      <c r="O2743" s="506"/>
      <c r="P2743" s="506"/>
    </row>
    <row r="2744" spans="3:16" s="360" customFormat="1" ht="15" customHeight="1" thickBot="1" x14ac:dyDescent="0.3">
      <c r="C2744" s="650" t="s">
        <v>1394</v>
      </c>
      <c r="D2744" s="651" t="s">
        <v>1395</v>
      </c>
      <c r="E2744" s="651" t="s">
        <v>1396</v>
      </c>
      <c r="F2744" s="651" t="s">
        <v>1397</v>
      </c>
      <c r="G2744" s="652" t="s">
        <v>946</v>
      </c>
      <c r="H2744" s="653" t="s">
        <v>947</v>
      </c>
      <c r="I2744" s="506"/>
      <c r="J2744" s="506"/>
      <c r="K2744" s="506"/>
      <c r="L2744" s="506"/>
      <c r="M2744" s="506"/>
      <c r="N2744" s="506"/>
      <c r="O2744" s="506"/>
      <c r="P2744" s="506"/>
    </row>
    <row r="2745" spans="3:16" s="360" customFormat="1" ht="30.75" customHeight="1" x14ac:dyDescent="0.2">
      <c r="C2745" s="654" t="s">
        <v>948</v>
      </c>
      <c r="D2745" s="655" t="s">
        <v>949</v>
      </c>
      <c r="E2745" s="656">
        <v>500</v>
      </c>
      <c r="F2745" s="657">
        <v>3</v>
      </c>
      <c r="G2745" s="656">
        <v>0.06</v>
      </c>
      <c r="H2745" s="658" t="s">
        <v>950</v>
      </c>
      <c r="I2745" s="506"/>
      <c r="J2745" s="506"/>
      <c r="K2745" s="506"/>
      <c r="L2745" s="506"/>
      <c r="M2745" s="506"/>
      <c r="N2745" s="506"/>
      <c r="O2745" s="506"/>
      <c r="P2745" s="506"/>
    </row>
    <row r="2746" spans="3:16" s="360" customFormat="1" ht="15" customHeight="1" thickBot="1" x14ac:dyDescent="0.25">
      <c r="C2746" s="659" t="s">
        <v>951</v>
      </c>
      <c r="D2746" s="660" t="s">
        <v>949</v>
      </c>
      <c r="E2746" s="643">
        <v>1000</v>
      </c>
      <c r="F2746" s="661">
        <v>6</v>
      </c>
      <c r="G2746" s="643">
        <v>0.06</v>
      </c>
      <c r="H2746" s="662" t="s">
        <v>371</v>
      </c>
      <c r="I2746" s="506"/>
      <c r="J2746" s="506"/>
      <c r="K2746" s="506"/>
      <c r="L2746" s="506"/>
      <c r="M2746" s="506"/>
      <c r="N2746" s="506"/>
      <c r="O2746" s="506"/>
      <c r="P2746" s="506"/>
    </row>
    <row r="2747" spans="3:16" s="360" customFormat="1" ht="15" customHeight="1" thickBot="1" x14ac:dyDescent="0.25">
      <c r="C2747" s="663" t="s">
        <v>1991</v>
      </c>
      <c r="D2747" s="664"/>
      <c r="E2747" s="664"/>
      <c r="F2747" s="664"/>
      <c r="G2747" s="664"/>
      <c r="H2747" s="665"/>
      <c r="I2747" s="506"/>
      <c r="J2747" s="506"/>
      <c r="K2747" s="506"/>
      <c r="L2747" s="506"/>
      <c r="M2747" s="506"/>
      <c r="N2747" s="506"/>
      <c r="O2747" s="506"/>
      <c r="P2747" s="506"/>
    </row>
    <row r="2748" spans="3:16" s="360" customFormat="1" ht="15" customHeight="1" thickTop="1" x14ac:dyDescent="0.3">
      <c r="C2748" s="1029" t="str">
        <f>+C2741</f>
        <v>.</v>
      </c>
      <c r="D2748" s="534"/>
      <c r="E2748" s="534"/>
      <c r="F2748" s="534"/>
      <c r="G2748" s="534"/>
      <c r="H2748" s="534"/>
      <c r="I2748" s="506"/>
      <c r="J2748" s="506"/>
      <c r="K2748" s="506"/>
      <c r="L2748" s="506"/>
      <c r="M2748" s="506"/>
      <c r="N2748" s="506"/>
      <c r="O2748" s="506"/>
      <c r="P2748" s="506"/>
    </row>
    <row r="2749" spans="3:16" s="360" customFormat="1" ht="15" customHeight="1" thickBot="1" x14ac:dyDescent="0.35">
      <c r="C2749" s="534"/>
      <c r="D2749" s="534"/>
      <c r="E2749" s="534"/>
      <c r="F2749" s="534"/>
      <c r="G2749" s="534"/>
      <c r="H2749" s="534"/>
      <c r="I2749" s="506"/>
      <c r="J2749" s="506"/>
      <c r="K2749" s="506"/>
      <c r="L2749" s="506"/>
      <c r="M2749" s="506"/>
      <c r="N2749" s="506"/>
      <c r="O2749" s="506"/>
      <c r="P2749" s="506"/>
    </row>
    <row r="2750" spans="3:16" s="360" customFormat="1" ht="15" customHeight="1" thickTop="1" x14ac:dyDescent="0.2">
      <c r="C2750" s="4885" t="s">
        <v>1002</v>
      </c>
      <c r="D2750" s="4886"/>
      <c r="E2750" s="4886"/>
      <c r="F2750" s="4886"/>
      <c r="G2750" s="4886"/>
      <c r="H2750" s="4886"/>
      <c r="I2750" s="4886"/>
      <c r="J2750" s="4886"/>
      <c r="K2750" s="4886"/>
      <c r="L2750" s="4887"/>
      <c r="M2750" s="594"/>
      <c r="N2750" s="594"/>
      <c r="O2750" s="594"/>
      <c r="P2750" s="506"/>
    </row>
    <row r="2751" spans="3:16" s="360" customFormat="1" ht="15" customHeight="1" thickBot="1" x14ac:dyDescent="0.25">
      <c r="C2751" s="318"/>
      <c r="D2751" s="280"/>
      <c r="E2751" s="280"/>
      <c r="F2751" s="280"/>
      <c r="G2751" s="280"/>
      <c r="H2751" s="280"/>
      <c r="I2751" s="280"/>
      <c r="J2751" s="280"/>
      <c r="K2751" s="280"/>
      <c r="L2751" s="319"/>
      <c r="M2751" s="280"/>
      <c r="N2751" s="280"/>
      <c r="O2751" s="280"/>
      <c r="P2751" s="506"/>
    </row>
    <row r="2752" spans="3:16" s="360" customFormat="1" ht="15" customHeight="1" thickBot="1" x14ac:dyDescent="0.25">
      <c r="C2752" s="595" t="s">
        <v>1003</v>
      </c>
      <c r="D2752" s="596" t="s">
        <v>1004</v>
      </c>
      <c r="E2752" s="596" t="s">
        <v>1005</v>
      </c>
      <c r="F2752" s="597" t="s">
        <v>1006</v>
      </c>
      <c r="G2752" s="597" t="s">
        <v>1007</v>
      </c>
      <c r="H2752" s="597" t="s">
        <v>1008</v>
      </c>
      <c r="I2752" s="597" t="s">
        <v>1009</v>
      </c>
      <c r="J2752" s="597" t="s">
        <v>1010</v>
      </c>
      <c r="K2752" s="597" t="s">
        <v>1011</v>
      </c>
      <c r="L2752" s="598" t="s">
        <v>1012</v>
      </c>
      <c r="M2752" s="599" t="s">
        <v>1013</v>
      </c>
      <c r="N2752" s="587" t="s">
        <v>1014</v>
      </c>
      <c r="O2752" s="587" t="s">
        <v>1015</v>
      </c>
      <c r="P2752" s="506"/>
    </row>
    <row r="2753" spans="3:16" s="360" customFormat="1" ht="15" customHeight="1" x14ac:dyDescent="0.2">
      <c r="C2753" s="600" t="s">
        <v>1016</v>
      </c>
      <c r="D2753" s="601">
        <v>15</v>
      </c>
      <c r="E2753" s="601">
        <f>+D2753*1.12</f>
        <v>16.8</v>
      </c>
      <c r="F2753" s="602">
        <v>7.4999999999999997E-2</v>
      </c>
      <c r="G2753" s="602">
        <f>+F2753*1.12</f>
        <v>8.4000000000000005E-2</v>
      </c>
      <c r="H2753" s="603">
        <v>200</v>
      </c>
      <c r="I2753" s="604">
        <v>9.7999999999999997E-5</v>
      </c>
      <c r="J2753" s="605">
        <f>+I2753*1.12</f>
        <v>1.0976000000000001E-4</v>
      </c>
      <c r="K2753" s="606">
        <v>0.1</v>
      </c>
      <c r="L2753" s="607">
        <f>+K2753*1.12</f>
        <v>0.11200000000000002</v>
      </c>
      <c r="M2753" s="608">
        <v>30</v>
      </c>
      <c r="N2753" s="609">
        <v>0.06</v>
      </c>
      <c r="O2753" s="610">
        <f>+N2753*1.12</f>
        <v>6.720000000000001E-2</v>
      </c>
      <c r="P2753" s="506"/>
    </row>
    <row r="2754" spans="3:16" s="360" customFormat="1" ht="15" customHeight="1" x14ac:dyDescent="0.2">
      <c r="C2754" s="454" t="s">
        <v>1017</v>
      </c>
      <c r="D2754" s="611">
        <v>25</v>
      </c>
      <c r="E2754" s="611">
        <f t="shared" ref="E2754:E2763" si="27">+D2754*1.12</f>
        <v>28.000000000000004</v>
      </c>
      <c r="F2754" s="323">
        <v>6.3E-2</v>
      </c>
      <c r="G2754" s="323">
        <f>+F2754*1.12</f>
        <v>7.0560000000000012E-2</v>
      </c>
      <c r="H2754" s="98">
        <v>400</v>
      </c>
      <c r="I2754" s="612">
        <v>9.7999999999999997E-5</v>
      </c>
      <c r="J2754" s="613">
        <f>+I2754*1.12</f>
        <v>1.0976000000000001E-4</v>
      </c>
      <c r="K2754" s="614">
        <v>0.1</v>
      </c>
      <c r="L2754" s="461">
        <f>+K2754*1.12</f>
        <v>0.11200000000000002</v>
      </c>
      <c r="M2754" s="615">
        <v>30</v>
      </c>
      <c r="N2754" s="324">
        <v>0.06</v>
      </c>
      <c r="O2754" s="616">
        <f t="shared" ref="O2754:O2764" si="28">+N2754*1.12</f>
        <v>6.720000000000001E-2</v>
      </c>
      <c r="P2754" s="506"/>
    </row>
    <row r="2755" spans="3:16" s="360" customFormat="1" ht="15" customHeight="1" x14ac:dyDescent="0.2">
      <c r="C2755" s="454" t="s">
        <v>1018</v>
      </c>
      <c r="D2755" s="611">
        <v>40</v>
      </c>
      <c r="E2755" s="611">
        <f t="shared" si="27"/>
        <v>44.800000000000004</v>
      </c>
      <c r="F2755" s="323">
        <v>0.05</v>
      </c>
      <c r="G2755" s="323">
        <f>+F2755*1.12</f>
        <v>5.6000000000000008E-2</v>
      </c>
      <c r="H2755" s="98">
        <v>800</v>
      </c>
      <c r="I2755" s="612">
        <v>9.7999999999999997E-5</v>
      </c>
      <c r="J2755" s="613">
        <f>+I2755*1.12</f>
        <v>1.0976000000000001E-4</v>
      </c>
      <c r="K2755" s="614">
        <v>0.1</v>
      </c>
      <c r="L2755" s="461">
        <f>+K2755*1.12</f>
        <v>0.11200000000000002</v>
      </c>
      <c r="M2755" s="615">
        <v>50</v>
      </c>
      <c r="N2755" s="324">
        <v>0.06</v>
      </c>
      <c r="O2755" s="616">
        <f t="shared" si="28"/>
        <v>6.720000000000001E-2</v>
      </c>
      <c r="P2755" s="506"/>
    </row>
    <row r="2756" spans="3:16" s="360" customFormat="1" ht="15" customHeight="1" x14ac:dyDescent="0.2">
      <c r="C2756" s="454" t="s">
        <v>1019</v>
      </c>
      <c r="D2756" s="611">
        <v>50</v>
      </c>
      <c r="E2756" s="611">
        <f t="shared" si="27"/>
        <v>56.000000000000007</v>
      </c>
      <c r="F2756" s="323">
        <v>3.3000000000000002E-2</v>
      </c>
      <c r="G2756" s="323">
        <f>+F2756*1.12</f>
        <v>3.6960000000000007E-2</v>
      </c>
      <c r="H2756" s="98">
        <v>1500</v>
      </c>
      <c r="I2756" s="612">
        <v>9.7999999999999997E-5</v>
      </c>
      <c r="J2756" s="613">
        <f>+I2756*1.12</f>
        <v>1.0976000000000001E-4</v>
      </c>
      <c r="K2756" s="614">
        <v>0.1</v>
      </c>
      <c r="L2756" s="461">
        <f>+K2756*1.12</f>
        <v>0.11200000000000002</v>
      </c>
      <c r="M2756" s="615">
        <v>50</v>
      </c>
      <c r="N2756" s="324">
        <v>0.06</v>
      </c>
      <c r="O2756" s="616">
        <f t="shared" si="28"/>
        <v>6.720000000000001E-2</v>
      </c>
      <c r="P2756" s="506"/>
    </row>
    <row r="2757" spans="3:16" s="360" customFormat="1" ht="15" customHeight="1" x14ac:dyDescent="0.2">
      <c r="C2757" s="454" t="s">
        <v>1020</v>
      </c>
      <c r="D2757" s="611">
        <v>30</v>
      </c>
      <c r="E2757" s="611">
        <f t="shared" si="27"/>
        <v>33.6</v>
      </c>
      <c r="F2757" s="323" t="s">
        <v>1545</v>
      </c>
      <c r="G2757" s="323" t="s">
        <v>1545</v>
      </c>
      <c r="H2757" s="98" t="s">
        <v>1737</v>
      </c>
      <c r="I2757" s="323" t="s">
        <v>1545</v>
      </c>
      <c r="J2757" s="323" t="s">
        <v>1545</v>
      </c>
      <c r="K2757" s="323" t="s">
        <v>1545</v>
      </c>
      <c r="L2757" s="455" t="s">
        <v>1545</v>
      </c>
      <c r="M2757" s="615">
        <v>30</v>
      </c>
      <c r="N2757" s="324">
        <v>0.06</v>
      </c>
      <c r="O2757" s="616">
        <f t="shared" si="28"/>
        <v>6.720000000000001E-2</v>
      </c>
      <c r="P2757" s="506"/>
    </row>
    <row r="2758" spans="3:16" s="360" customFormat="1" ht="15" customHeight="1" x14ac:dyDescent="0.2">
      <c r="C2758" s="454" t="s">
        <v>1021</v>
      </c>
      <c r="D2758" s="611">
        <v>40</v>
      </c>
      <c r="E2758" s="611">
        <f t="shared" si="27"/>
        <v>44.800000000000004</v>
      </c>
      <c r="F2758" s="323" t="s">
        <v>1545</v>
      </c>
      <c r="G2758" s="323" t="s">
        <v>1545</v>
      </c>
      <c r="H2758" s="98" t="s">
        <v>1737</v>
      </c>
      <c r="I2758" s="323" t="s">
        <v>1545</v>
      </c>
      <c r="J2758" s="323" t="s">
        <v>1545</v>
      </c>
      <c r="K2758" s="323" t="s">
        <v>1545</v>
      </c>
      <c r="L2758" s="455" t="s">
        <v>1545</v>
      </c>
      <c r="M2758" s="615">
        <v>50</v>
      </c>
      <c r="N2758" s="324">
        <v>0.06</v>
      </c>
      <c r="O2758" s="616">
        <f t="shared" si="28"/>
        <v>6.720000000000001E-2</v>
      </c>
      <c r="P2758" s="506"/>
    </row>
    <row r="2759" spans="3:16" s="360" customFormat="1" ht="15" customHeight="1" x14ac:dyDescent="0.2">
      <c r="C2759" s="454" t="s">
        <v>1022</v>
      </c>
      <c r="D2759" s="611">
        <v>49</v>
      </c>
      <c r="E2759" s="611">
        <f t="shared" si="27"/>
        <v>54.88</v>
      </c>
      <c r="F2759" s="323" t="s">
        <v>1545</v>
      </c>
      <c r="G2759" s="323" t="s">
        <v>1545</v>
      </c>
      <c r="H2759" s="98" t="s">
        <v>1737</v>
      </c>
      <c r="I2759" s="323" t="s">
        <v>1545</v>
      </c>
      <c r="J2759" s="323" t="s">
        <v>1545</v>
      </c>
      <c r="K2759" s="323" t="s">
        <v>1545</v>
      </c>
      <c r="L2759" s="455" t="s">
        <v>1545</v>
      </c>
      <c r="M2759" s="615">
        <v>50</v>
      </c>
      <c r="N2759" s="324">
        <v>0.06</v>
      </c>
      <c r="O2759" s="616">
        <f t="shared" si="28"/>
        <v>6.720000000000001E-2</v>
      </c>
      <c r="P2759" s="506"/>
    </row>
    <row r="2760" spans="3:16" s="360" customFormat="1" ht="15" customHeight="1" x14ac:dyDescent="0.2">
      <c r="C2760" s="454" t="s">
        <v>1023</v>
      </c>
      <c r="D2760" s="611">
        <v>0</v>
      </c>
      <c r="E2760" s="611">
        <f t="shared" si="27"/>
        <v>0</v>
      </c>
      <c r="F2760" s="323" t="s">
        <v>1545</v>
      </c>
      <c r="G2760" s="323" t="s">
        <v>1545</v>
      </c>
      <c r="H2760" s="98" t="s">
        <v>1737</v>
      </c>
      <c r="I2760" s="323" t="s">
        <v>1545</v>
      </c>
      <c r="J2760" s="323" t="s">
        <v>1545</v>
      </c>
      <c r="K2760" s="323" t="s">
        <v>1545</v>
      </c>
      <c r="L2760" s="455" t="s">
        <v>1545</v>
      </c>
      <c r="M2760" s="615">
        <v>0</v>
      </c>
      <c r="N2760" s="324">
        <v>0.06</v>
      </c>
      <c r="O2760" s="616">
        <f t="shared" si="28"/>
        <v>6.720000000000001E-2</v>
      </c>
      <c r="P2760" s="506"/>
    </row>
    <row r="2761" spans="3:16" s="360" customFormat="1" ht="15" customHeight="1" x14ac:dyDescent="0.2">
      <c r="C2761" s="454" t="s">
        <v>1024</v>
      </c>
      <c r="D2761" s="611">
        <v>34</v>
      </c>
      <c r="E2761" s="611">
        <f t="shared" si="27"/>
        <v>38.080000000000005</v>
      </c>
      <c r="F2761" s="323" t="s">
        <v>1545</v>
      </c>
      <c r="G2761" s="323" t="s">
        <v>1545</v>
      </c>
      <c r="H2761" s="98" t="s">
        <v>1737</v>
      </c>
      <c r="I2761" s="323" t="s">
        <v>1545</v>
      </c>
      <c r="J2761" s="323" t="s">
        <v>1545</v>
      </c>
      <c r="K2761" s="323" t="s">
        <v>1545</v>
      </c>
      <c r="L2761" s="455" t="s">
        <v>1545</v>
      </c>
      <c r="M2761" s="615">
        <v>50</v>
      </c>
      <c r="N2761" s="324">
        <v>0.06</v>
      </c>
      <c r="O2761" s="616">
        <f t="shared" si="28"/>
        <v>6.720000000000001E-2</v>
      </c>
      <c r="P2761" s="506"/>
    </row>
    <row r="2762" spans="3:16" s="360" customFormat="1" ht="15" customHeight="1" x14ac:dyDescent="0.2">
      <c r="C2762" s="454" t="s">
        <v>1025</v>
      </c>
      <c r="D2762" s="611">
        <v>39</v>
      </c>
      <c r="E2762" s="611">
        <f t="shared" si="27"/>
        <v>43.680000000000007</v>
      </c>
      <c r="F2762" s="323" t="s">
        <v>1545</v>
      </c>
      <c r="G2762" s="323" t="s">
        <v>1545</v>
      </c>
      <c r="H2762" s="98" t="s">
        <v>1737</v>
      </c>
      <c r="I2762" s="323" t="s">
        <v>1545</v>
      </c>
      <c r="J2762" s="323" t="s">
        <v>1545</v>
      </c>
      <c r="K2762" s="323" t="s">
        <v>1545</v>
      </c>
      <c r="L2762" s="455" t="s">
        <v>1545</v>
      </c>
      <c r="M2762" s="615">
        <v>50</v>
      </c>
      <c r="N2762" s="324">
        <v>0.06</v>
      </c>
      <c r="O2762" s="616">
        <f t="shared" si="28"/>
        <v>6.720000000000001E-2</v>
      </c>
      <c r="P2762" s="506"/>
    </row>
    <row r="2763" spans="3:16" s="360" customFormat="1" ht="15" customHeight="1" x14ac:dyDescent="0.2">
      <c r="C2763" s="454" t="s">
        <v>0</v>
      </c>
      <c r="D2763" s="611">
        <v>34</v>
      </c>
      <c r="E2763" s="611">
        <f t="shared" si="27"/>
        <v>38.080000000000005</v>
      </c>
      <c r="F2763" s="323" t="s">
        <v>1545</v>
      </c>
      <c r="G2763" s="323" t="s">
        <v>1545</v>
      </c>
      <c r="H2763" s="98" t="s">
        <v>1737</v>
      </c>
      <c r="I2763" s="323" t="s">
        <v>1545</v>
      </c>
      <c r="J2763" s="323" t="s">
        <v>1545</v>
      </c>
      <c r="K2763" s="323" t="s">
        <v>1545</v>
      </c>
      <c r="L2763" s="455" t="s">
        <v>1545</v>
      </c>
      <c r="M2763" s="615">
        <v>50</v>
      </c>
      <c r="N2763" s="324">
        <v>0.06</v>
      </c>
      <c r="O2763" s="616">
        <f t="shared" si="28"/>
        <v>6.720000000000001E-2</v>
      </c>
      <c r="P2763" s="506"/>
    </row>
    <row r="2764" spans="3:16" s="360" customFormat="1" ht="15" customHeight="1" x14ac:dyDescent="0.2">
      <c r="C2764" s="454" t="s">
        <v>1</v>
      </c>
      <c r="D2764" s="611">
        <v>39</v>
      </c>
      <c r="E2764" s="611">
        <f>+D2764*1.12</f>
        <v>43.680000000000007</v>
      </c>
      <c r="F2764" s="323" t="s">
        <v>1545</v>
      </c>
      <c r="G2764" s="323" t="s">
        <v>1545</v>
      </c>
      <c r="H2764" s="98" t="s">
        <v>1737</v>
      </c>
      <c r="I2764" s="323" t="s">
        <v>1545</v>
      </c>
      <c r="J2764" s="323" t="s">
        <v>1545</v>
      </c>
      <c r="K2764" s="323" t="s">
        <v>1545</v>
      </c>
      <c r="L2764" s="455" t="s">
        <v>1545</v>
      </c>
      <c r="M2764" s="615">
        <v>50</v>
      </c>
      <c r="N2764" s="324">
        <v>0.06</v>
      </c>
      <c r="O2764" s="616">
        <f t="shared" si="28"/>
        <v>6.720000000000001E-2</v>
      </c>
      <c r="P2764" s="506"/>
    </row>
    <row r="2765" spans="3:16" s="360" customFormat="1" ht="15" customHeight="1" thickBot="1" x14ac:dyDescent="0.25">
      <c r="C2765" s="617"/>
      <c r="D2765" s="618"/>
      <c r="E2765" s="619"/>
      <c r="F2765" s="619"/>
      <c r="G2765" s="619"/>
      <c r="H2765" s="619"/>
      <c r="I2765" s="619"/>
      <c r="J2765" s="619"/>
      <c r="K2765" s="619"/>
      <c r="L2765" s="620"/>
      <c r="M2765" s="621"/>
      <c r="N2765" s="619"/>
      <c r="O2765" s="622"/>
      <c r="P2765" s="506"/>
    </row>
    <row r="2766" spans="3:16" s="360" customFormat="1" ht="15" customHeight="1" thickBot="1" x14ac:dyDescent="0.25">
      <c r="C2766" s="318"/>
      <c r="D2766" s="280"/>
      <c r="E2766" s="623"/>
      <c r="F2766" s="623"/>
      <c r="G2766" s="623"/>
      <c r="H2766" s="623"/>
      <c r="I2766" s="623"/>
      <c r="J2766" s="623"/>
      <c r="K2766" s="623"/>
      <c r="L2766" s="289"/>
      <c r="M2766" s="289"/>
      <c r="N2766" s="289"/>
      <c r="O2766" s="289"/>
      <c r="P2766" s="506"/>
    </row>
    <row r="2767" spans="3:16" s="360" customFormat="1" ht="15" customHeight="1" thickTop="1" x14ac:dyDescent="0.2">
      <c r="C2767" s="4885" t="s">
        <v>2</v>
      </c>
      <c r="D2767" s="4886"/>
      <c r="E2767" s="4886"/>
      <c r="F2767" s="4886"/>
      <c r="G2767" s="4886"/>
      <c r="H2767" s="4886"/>
      <c r="I2767" s="4886"/>
      <c r="J2767" s="4886"/>
      <c r="K2767" s="4887"/>
      <c r="L2767" s="506"/>
      <c r="M2767" s="506"/>
      <c r="N2767" s="506"/>
      <c r="O2767" s="506"/>
      <c r="P2767" s="506"/>
    </row>
    <row r="2768" spans="3:16" s="360" customFormat="1" ht="15" customHeight="1" thickBot="1" x14ac:dyDescent="0.25">
      <c r="C2768" s="318"/>
      <c r="D2768" s="280"/>
      <c r="E2768" s="280"/>
      <c r="F2768" s="280"/>
      <c r="G2768" s="280"/>
      <c r="H2768" s="280"/>
      <c r="I2768" s="280"/>
      <c r="J2768" s="280"/>
      <c r="K2768" s="319"/>
      <c r="L2768" s="506"/>
      <c r="M2768" s="506"/>
      <c r="N2768" s="506"/>
      <c r="O2768" s="506"/>
      <c r="P2768" s="506"/>
    </row>
    <row r="2769" spans="2:18" s="360" customFormat="1" ht="48.75" customHeight="1" thickBot="1" x14ac:dyDescent="0.25">
      <c r="C2769" s="595" t="s">
        <v>1003</v>
      </c>
      <c r="D2769" s="596" t="s">
        <v>1004</v>
      </c>
      <c r="E2769" s="596" t="s">
        <v>1005</v>
      </c>
      <c r="F2769" s="597" t="s">
        <v>3</v>
      </c>
      <c r="G2769" s="597" t="s">
        <v>4</v>
      </c>
      <c r="H2769" s="597" t="s">
        <v>1008</v>
      </c>
      <c r="I2769" s="624" t="s">
        <v>1013</v>
      </c>
      <c r="J2769" s="624" t="s">
        <v>1014</v>
      </c>
      <c r="K2769" s="625" t="s">
        <v>1015</v>
      </c>
      <c r="L2769" s="506"/>
      <c r="M2769" s="506"/>
      <c r="N2769" s="506"/>
      <c r="O2769" s="506"/>
      <c r="P2769" s="506"/>
    </row>
    <row r="2770" spans="2:18" s="360" customFormat="1" ht="15" customHeight="1" x14ac:dyDescent="0.2">
      <c r="C2770" s="600" t="s">
        <v>5</v>
      </c>
      <c r="D2770" s="601">
        <v>2.6789999999999998</v>
      </c>
      <c r="E2770" s="601">
        <f>+D2770*1.12</f>
        <v>3.00048</v>
      </c>
      <c r="F2770" s="626">
        <v>1</v>
      </c>
      <c r="G2770" s="602" t="s">
        <v>6</v>
      </c>
      <c r="H2770" s="603" t="s">
        <v>1720</v>
      </c>
      <c r="I2770" s="316">
        <v>0</v>
      </c>
      <c r="J2770" s="609">
        <v>0.06</v>
      </c>
      <c r="K2770" s="627">
        <f>+J2770*1.12</f>
        <v>6.720000000000001E-2</v>
      </c>
      <c r="L2770" s="506"/>
      <c r="M2770" s="506"/>
      <c r="N2770" s="506"/>
      <c r="O2770" s="506"/>
      <c r="P2770" s="506"/>
    </row>
    <row r="2771" spans="2:18" s="360" customFormat="1" ht="15" customHeight="1" x14ac:dyDescent="0.2">
      <c r="C2771" s="628" t="s">
        <v>7</v>
      </c>
      <c r="D2771" s="611">
        <v>16.071000000000002</v>
      </c>
      <c r="E2771" s="611">
        <f>+D2771*1.12</f>
        <v>17.999520000000004</v>
      </c>
      <c r="F2771" s="629">
        <v>7</v>
      </c>
      <c r="G2771" s="323" t="s">
        <v>6</v>
      </c>
      <c r="H2771" s="98" t="s">
        <v>1720</v>
      </c>
      <c r="I2771" s="317">
        <v>30</v>
      </c>
      <c r="J2771" s="324">
        <v>0.06</v>
      </c>
      <c r="K2771" s="630">
        <f>+J2771*1.12</f>
        <v>6.720000000000001E-2</v>
      </c>
      <c r="L2771" s="506"/>
      <c r="M2771" s="506"/>
      <c r="N2771" s="506"/>
      <c r="O2771" s="506"/>
      <c r="P2771" s="506"/>
    </row>
    <row r="2772" spans="2:18" s="360" customFormat="1" ht="15" customHeight="1" x14ac:dyDescent="0.2">
      <c r="C2772" s="628" t="s">
        <v>8</v>
      </c>
      <c r="D2772" s="611">
        <v>30.356999999999999</v>
      </c>
      <c r="E2772" s="611">
        <f>+D2772*1.12</f>
        <v>33.999839999999999</v>
      </c>
      <c r="F2772" s="629">
        <v>15</v>
      </c>
      <c r="G2772" s="323" t="s">
        <v>6</v>
      </c>
      <c r="H2772" s="98" t="s">
        <v>1720</v>
      </c>
      <c r="I2772" s="317">
        <v>30</v>
      </c>
      <c r="J2772" s="324">
        <v>0.06</v>
      </c>
      <c r="K2772" s="630">
        <f>+J2772*1.12</f>
        <v>6.720000000000001E-2</v>
      </c>
      <c r="L2772" s="506"/>
      <c r="M2772" s="506"/>
      <c r="N2772" s="506"/>
      <c r="O2772" s="506"/>
      <c r="P2772" s="506"/>
    </row>
    <row r="2773" spans="2:18" s="360" customFormat="1" ht="15" customHeight="1" x14ac:dyDescent="0.2">
      <c r="C2773" s="628" t="s">
        <v>9</v>
      </c>
      <c r="D2773" s="611">
        <v>53.570999999999998</v>
      </c>
      <c r="E2773" s="611">
        <f>+D2773*1.12</f>
        <v>59.999520000000004</v>
      </c>
      <c r="F2773" s="629">
        <v>30</v>
      </c>
      <c r="G2773" s="323" t="s">
        <v>10</v>
      </c>
      <c r="H2773" s="98" t="s">
        <v>1720</v>
      </c>
      <c r="I2773" s="317">
        <v>30</v>
      </c>
      <c r="J2773" s="324">
        <v>0.06</v>
      </c>
      <c r="K2773" s="630">
        <f>+J2773*1.12</f>
        <v>6.720000000000001E-2</v>
      </c>
      <c r="L2773" s="506"/>
      <c r="M2773" s="506"/>
      <c r="N2773" s="506"/>
      <c r="O2773" s="506"/>
      <c r="P2773" s="506"/>
    </row>
    <row r="2774" spans="2:18" s="360" customFormat="1" ht="15" customHeight="1" thickBot="1" x14ac:dyDescent="0.25">
      <c r="C2774" s="617"/>
      <c r="D2774" s="618"/>
      <c r="E2774" s="619"/>
      <c r="F2774" s="619"/>
      <c r="G2774" s="619"/>
      <c r="H2774" s="619"/>
      <c r="I2774" s="619"/>
      <c r="J2774" s="619"/>
      <c r="K2774" s="620"/>
      <c r="L2774" s="506"/>
      <c r="M2774" s="506"/>
      <c r="N2774" s="506"/>
      <c r="O2774" s="506"/>
      <c r="P2774" s="506"/>
    </row>
    <row r="2775" spans="2:18" s="360" customFormat="1" ht="15" customHeight="1" x14ac:dyDescent="0.2">
      <c r="C2775" s="318"/>
      <c r="D2775" s="280"/>
      <c r="E2775" s="623"/>
      <c r="F2775" s="623"/>
      <c r="G2775" s="623"/>
      <c r="H2775" s="623"/>
      <c r="I2775" s="623"/>
      <c r="J2775" s="623"/>
      <c r="K2775" s="631"/>
      <c r="L2775" s="506"/>
      <c r="M2775" s="506"/>
      <c r="N2775" s="506"/>
      <c r="O2775" s="506"/>
      <c r="P2775" s="506"/>
    </row>
    <row r="2776" spans="2:18" s="360" customFormat="1" ht="15" customHeight="1" x14ac:dyDescent="0.2">
      <c r="C2776" s="318" t="s">
        <v>566</v>
      </c>
      <c r="D2776" s="280"/>
      <c r="E2776" s="280"/>
      <c r="F2776" s="280"/>
      <c r="G2776" s="280"/>
      <c r="H2776" s="280"/>
      <c r="I2776" s="280"/>
      <c r="J2776" s="280"/>
      <c r="K2776" s="319"/>
      <c r="L2776" s="506"/>
      <c r="M2776" s="506"/>
      <c r="N2776" s="506"/>
      <c r="O2776" s="506"/>
      <c r="P2776" s="506"/>
    </row>
    <row r="2777" spans="2:18" s="360" customFormat="1" ht="30.75" customHeight="1" x14ac:dyDescent="0.2">
      <c r="C2777" s="4948" t="s">
        <v>567</v>
      </c>
      <c r="D2777" s="4949"/>
      <c r="E2777" s="4949"/>
      <c r="F2777" s="4949"/>
      <c r="G2777" s="4949"/>
      <c r="H2777" s="4949"/>
      <c r="I2777" s="4949"/>
      <c r="J2777" s="4949"/>
      <c r="K2777" s="4950"/>
      <c r="L2777" s="506"/>
      <c r="M2777" s="506"/>
      <c r="N2777" s="506"/>
      <c r="O2777" s="506"/>
      <c r="P2777" s="506"/>
    </row>
    <row r="2778" spans="2:18" s="360" customFormat="1" ht="15" customHeight="1" thickBot="1" x14ac:dyDescent="0.25">
      <c r="C2778" s="4951" t="s">
        <v>568</v>
      </c>
      <c r="D2778" s="4952"/>
      <c r="E2778" s="4952"/>
      <c r="F2778" s="4952"/>
      <c r="G2778" s="4952"/>
      <c r="H2778" s="4952"/>
      <c r="I2778" s="4952"/>
      <c r="J2778" s="4952"/>
      <c r="K2778" s="4953"/>
      <c r="L2778" s="506"/>
      <c r="M2778" s="506"/>
      <c r="N2778" s="506"/>
      <c r="O2778" s="506"/>
      <c r="P2778" s="506"/>
    </row>
    <row r="2779" spans="2:18" s="360" customFormat="1" ht="15" customHeight="1" thickTop="1" x14ac:dyDescent="0.2">
      <c r="C2779" s="4704" t="str">
        <f>+C2748</f>
        <v>.</v>
      </c>
      <c r="D2779" s="4704"/>
      <c r="E2779" s="4704"/>
      <c r="F2779" s="4704"/>
      <c r="G2779" s="4704"/>
      <c r="H2779" s="4704"/>
      <c r="I2779" s="4704"/>
      <c r="J2779" s="506"/>
      <c r="K2779" s="506"/>
      <c r="L2779" s="506"/>
      <c r="M2779" s="506"/>
      <c r="N2779" s="506"/>
      <c r="O2779" s="506"/>
      <c r="P2779" s="506"/>
    </row>
    <row r="2780" spans="2:18" s="360" customFormat="1" ht="15" customHeight="1" thickBot="1" x14ac:dyDescent="0.35">
      <c r="C2780" s="534"/>
      <c r="D2780" s="534"/>
      <c r="E2780" s="534"/>
      <c r="F2780" s="534"/>
      <c r="G2780" s="534"/>
      <c r="H2780" s="534"/>
      <c r="I2780" s="506"/>
      <c r="J2780" s="506"/>
      <c r="K2780" s="506"/>
      <c r="L2780" s="506"/>
      <c r="M2780" s="506"/>
      <c r="N2780" s="506"/>
      <c r="O2780" s="506"/>
      <c r="P2780" s="506"/>
    </row>
    <row r="2781" spans="2:18" s="360" customFormat="1" ht="15" customHeight="1" thickTop="1" thickBot="1" x14ac:dyDescent="0.25">
      <c r="B2781" s="535"/>
      <c r="C2781" s="4915" t="s">
        <v>1997</v>
      </c>
      <c r="D2781" s="4915"/>
      <c r="E2781" s="4915"/>
      <c r="F2781" s="4915"/>
      <c r="G2781" s="4915"/>
      <c r="H2781" s="4915"/>
      <c r="I2781" s="4915"/>
      <c r="J2781" s="4915"/>
      <c r="K2781" s="4915"/>
      <c r="L2781" s="4915"/>
      <c r="M2781" s="4915"/>
      <c r="N2781" s="4915"/>
      <c r="O2781" s="4915"/>
      <c r="P2781" s="4915"/>
      <c r="Q2781" s="4915"/>
      <c r="R2781" s="4916"/>
    </row>
    <row r="2782" spans="2:18" s="360" customFormat="1" ht="15" customHeight="1" thickBot="1" x14ac:dyDescent="0.25">
      <c r="B2782" s="536"/>
      <c r="C2782" s="347"/>
      <c r="D2782" s="347"/>
      <c r="E2782" s="347"/>
      <c r="F2782" s="537"/>
      <c r="G2782" s="537"/>
      <c r="H2782" s="347"/>
      <c r="I2782" s="280"/>
      <c r="J2782" s="280"/>
      <c r="K2782" s="280"/>
      <c r="L2782" s="280"/>
      <c r="M2782" s="4211" t="s">
        <v>1998</v>
      </c>
      <c r="N2782" s="4212"/>
      <c r="O2782" s="4212"/>
      <c r="P2782" s="4212"/>
      <c r="Q2782" s="4213"/>
      <c r="R2782" s="538"/>
    </row>
    <row r="2783" spans="2:18" s="360" customFormat="1" ht="15" customHeight="1" thickBot="1" x14ac:dyDescent="0.25">
      <c r="B2783" s="4941" t="s">
        <v>1999</v>
      </c>
      <c r="C2783" s="4249" t="s">
        <v>381</v>
      </c>
      <c r="D2783" s="4249" t="s">
        <v>2000</v>
      </c>
      <c r="E2783" s="4249" t="s">
        <v>2001</v>
      </c>
      <c r="F2783" s="4249" t="s">
        <v>2002</v>
      </c>
      <c r="G2783" s="4249" t="s">
        <v>2003</v>
      </c>
      <c r="H2783" s="4249" t="s">
        <v>2004</v>
      </c>
      <c r="I2783" s="4249" t="s">
        <v>2005</v>
      </c>
      <c r="J2783" s="4249" t="s">
        <v>2006</v>
      </c>
      <c r="K2783" s="4898" t="s">
        <v>2007</v>
      </c>
      <c r="L2783" s="4899"/>
      <c r="M2783" s="4249" t="s">
        <v>2008</v>
      </c>
      <c r="N2783" s="4249" t="s">
        <v>2009</v>
      </c>
      <c r="O2783" s="4249" t="s">
        <v>2010</v>
      </c>
      <c r="P2783" s="4249" t="s">
        <v>2011</v>
      </c>
      <c r="Q2783" s="4249" t="s">
        <v>2012</v>
      </c>
      <c r="R2783" s="4894" t="s">
        <v>2013</v>
      </c>
    </row>
    <row r="2784" spans="2:18" s="360" customFormat="1" ht="38.25" customHeight="1" thickBot="1" x14ac:dyDescent="0.25">
      <c r="B2784" s="4942"/>
      <c r="C2784" s="4893"/>
      <c r="D2784" s="4893"/>
      <c r="E2784" s="4893"/>
      <c r="F2784" s="4893"/>
      <c r="G2784" s="4893"/>
      <c r="H2784" s="4893"/>
      <c r="I2784" s="4893"/>
      <c r="J2784" s="4893"/>
      <c r="K2784" s="539" t="s">
        <v>2014</v>
      </c>
      <c r="L2784" s="539" t="s">
        <v>2015</v>
      </c>
      <c r="M2784" s="4893"/>
      <c r="N2784" s="4893"/>
      <c r="O2784" s="4893"/>
      <c r="P2784" s="4893"/>
      <c r="Q2784" s="4893"/>
      <c r="R2784" s="4895"/>
    </row>
    <row r="2785" spans="2:18" s="360" customFormat="1" ht="15" customHeight="1" x14ac:dyDescent="0.2">
      <c r="B2785" s="540">
        <v>1</v>
      </c>
      <c r="C2785" s="541">
        <v>1800</v>
      </c>
      <c r="D2785" s="542">
        <f>+E2785+H2785+J2785</f>
        <v>15</v>
      </c>
      <c r="E2785" s="542">
        <v>15</v>
      </c>
      <c r="F2785" s="543">
        <v>0</v>
      </c>
      <c r="G2785" s="543"/>
      <c r="H2785" s="542">
        <v>0</v>
      </c>
      <c r="I2785" s="544">
        <v>0</v>
      </c>
      <c r="J2785" s="545">
        <v>0</v>
      </c>
      <c r="K2785" s="4896">
        <v>0</v>
      </c>
      <c r="L2785" s="4897"/>
      <c r="M2785" s="546">
        <v>0.08</v>
      </c>
      <c r="N2785" s="546">
        <v>0.19</v>
      </c>
      <c r="O2785" s="546">
        <v>0.19</v>
      </c>
      <c r="P2785" s="546">
        <v>0.19</v>
      </c>
      <c r="Q2785" s="546">
        <v>0.19</v>
      </c>
      <c r="R2785" s="547" t="s">
        <v>2016</v>
      </c>
    </row>
    <row r="2786" spans="2:18" s="360" customFormat="1" ht="15" customHeight="1" x14ac:dyDescent="0.2">
      <c r="B2786" s="548">
        <v>2</v>
      </c>
      <c r="C2786" s="315" t="s">
        <v>2017</v>
      </c>
      <c r="D2786" s="549">
        <f>+E2786+H2786+J2786</f>
        <v>0</v>
      </c>
      <c r="E2786" s="549">
        <v>0</v>
      </c>
      <c r="F2786" s="550">
        <f>E2786/M2786</f>
        <v>0</v>
      </c>
      <c r="G2786" s="550"/>
      <c r="H2786" s="549">
        <v>0</v>
      </c>
      <c r="I2786" s="551">
        <v>0</v>
      </c>
      <c r="J2786" s="552">
        <v>0</v>
      </c>
      <c r="K2786" s="4910">
        <v>0</v>
      </c>
      <c r="L2786" s="4911"/>
      <c r="M2786" s="553">
        <v>0.22</v>
      </c>
      <c r="N2786" s="553">
        <v>0.23319999999999999</v>
      </c>
      <c r="O2786" s="553">
        <v>0.30470000000000003</v>
      </c>
      <c r="P2786" s="553">
        <v>0.23319999999999999</v>
      </c>
      <c r="Q2786" s="553">
        <v>0.30470000000000003</v>
      </c>
      <c r="R2786" s="554" t="s">
        <v>2018</v>
      </c>
    </row>
    <row r="2787" spans="2:18" s="360" customFormat="1" ht="15" customHeight="1" x14ac:dyDescent="0.2">
      <c r="B2787" s="548">
        <v>3</v>
      </c>
      <c r="C2787" s="315" t="s">
        <v>2019</v>
      </c>
      <c r="D2787" s="549">
        <f t="shared" ref="D2787:D2850" si="29">+E2787+H2787+J2787</f>
        <v>892.86</v>
      </c>
      <c r="E2787" s="549">
        <v>892.86</v>
      </c>
      <c r="F2787" s="550">
        <f t="shared" ref="F2787:F2850" si="30">E2787/M2787</f>
        <v>10516.607773851591</v>
      </c>
      <c r="G2787" s="550"/>
      <c r="H2787" s="549">
        <v>0</v>
      </c>
      <c r="I2787" s="551">
        <v>0</v>
      </c>
      <c r="J2787" s="552">
        <v>0</v>
      </c>
      <c r="K2787" s="4910">
        <v>0</v>
      </c>
      <c r="L2787" s="4911"/>
      <c r="M2787" s="553">
        <v>8.4900000000000003E-2</v>
      </c>
      <c r="N2787" s="553">
        <v>0.23319999999999999</v>
      </c>
      <c r="O2787" s="553">
        <v>0.27121732283464567</v>
      </c>
      <c r="P2787" s="553">
        <v>0.18631732283464569</v>
      </c>
      <c r="Q2787" s="553">
        <v>0.18631732283464569</v>
      </c>
      <c r="R2787" s="554" t="s">
        <v>2018</v>
      </c>
    </row>
    <row r="2788" spans="2:18" s="360" customFormat="1" ht="15" customHeight="1" x14ac:dyDescent="0.2">
      <c r="B2788" s="548">
        <v>4</v>
      </c>
      <c r="C2788" s="315" t="s">
        <v>2020</v>
      </c>
      <c r="D2788" s="549">
        <f t="shared" si="29"/>
        <v>1160.7142857142856</v>
      </c>
      <c r="E2788" s="549">
        <v>1160.7142857142856</v>
      </c>
      <c r="F2788" s="550">
        <f t="shared" si="30"/>
        <v>13671.546357058722</v>
      </c>
      <c r="G2788" s="550"/>
      <c r="H2788" s="549">
        <v>0</v>
      </c>
      <c r="I2788" s="551">
        <v>0</v>
      </c>
      <c r="J2788" s="552">
        <v>0</v>
      </c>
      <c r="K2788" s="4910">
        <v>0</v>
      </c>
      <c r="L2788" s="4911"/>
      <c r="M2788" s="553">
        <v>8.4900000000000003E-2</v>
      </c>
      <c r="N2788" s="553">
        <v>0.23319999999999999</v>
      </c>
      <c r="O2788" s="553">
        <v>0.27121732283464567</v>
      </c>
      <c r="P2788" s="553">
        <v>0.18631732283464569</v>
      </c>
      <c r="Q2788" s="553">
        <v>0.18631732283464569</v>
      </c>
      <c r="R2788" s="554" t="s">
        <v>2018</v>
      </c>
    </row>
    <row r="2789" spans="2:18" s="360" customFormat="1" ht="15" customHeight="1" x14ac:dyDescent="0.2">
      <c r="B2789" s="548">
        <v>5</v>
      </c>
      <c r="C2789" s="315" t="s">
        <v>2021</v>
      </c>
      <c r="D2789" s="549">
        <f t="shared" si="29"/>
        <v>1339.29</v>
      </c>
      <c r="E2789" s="549">
        <v>1339.29</v>
      </c>
      <c r="F2789" s="550">
        <f t="shared" si="30"/>
        <v>16029.65447563672</v>
      </c>
      <c r="G2789" s="550"/>
      <c r="H2789" s="549">
        <v>0</v>
      </c>
      <c r="I2789" s="551">
        <v>0</v>
      </c>
      <c r="J2789" s="552">
        <v>0</v>
      </c>
      <c r="K2789" s="4910">
        <v>0</v>
      </c>
      <c r="L2789" s="4911"/>
      <c r="M2789" s="553">
        <v>8.3550771604938262E-2</v>
      </c>
      <c r="N2789" s="553">
        <v>0.23319999999999999</v>
      </c>
      <c r="O2789" s="553">
        <v>0.26851886604452219</v>
      </c>
      <c r="P2789" s="553">
        <v>0.18501732283464561</v>
      </c>
      <c r="Q2789" s="553">
        <v>0.18501732283464561</v>
      </c>
      <c r="R2789" s="554" t="s">
        <v>2018</v>
      </c>
    </row>
    <row r="2790" spans="2:18" s="360" customFormat="1" ht="15" customHeight="1" x14ac:dyDescent="0.2">
      <c r="B2790" s="548">
        <v>6</v>
      </c>
      <c r="C2790" s="315" t="s">
        <v>2022</v>
      </c>
      <c r="D2790" s="549">
        <f t="shared" si="29"/>
        <v>13392.86</v>
      </c>
      <c r="E2790" s="549">
        <v>13392.86</v>
      </c>
      <c r="F2790" s="550">
        <f t="shared" si="30"/>
        <v>202199.23813340362</v>
      </c>
      <c r="G2790" s="550"/>
      <c r="H2790" s="549">
        <v>0</v>
      </c>
      <c r="I2790" s="551">
        <v>0</v>
      </c>
      <c r="J2790" s="552">
        <v>0</v>
      </c>
      <c r="K2790" s="4910">
        <v>0</v>
      </c>
      <c r="L2790" s="4911"/>
      <c r="M2790" s="553">
        <v>6.6235956790123438E-2</v>
      </c>
      <c r="N2790" s="553">
        <v>0.23319999999999999</v>
      </c>
      <c r="O2790" s="553">
        <v>0.23388923641489254</v>
      </c>
      <c r="P2790" s="553">
        <v>0.16765327962476911</v>
      </c>
      <c r="Q2790" s="553">
        <v>0.16765327962476911</v>
      </c>
      <c r="R2790" s="554" t="s">
        <v>2018</v>
      </c>
    </row>
    <row r="2791" spans="2:18" s="360" customFormat="1" ht="15" customHeight="1" x14ac:dyDescent="0.2">
      <c r="B2791" s="548">
        <v>7</v>
      </c>
      <c r="C2791" s="315" t="s">
        <v>2023</v>
      </c>
      <c r="D2791" s="549">
        <f t="shared" si="29"/>
        <v>1785.7107142857139</v>
      </c>
      <c r="E2791" s="549">
        <v>1785.7107142857139</v>
      </c>
      <c r="F2791" s="550">
        <f t="shared" si="30"/>
        <v>21611.627078622456</v>
      </c>
      <c r="G2791" s="550"/>
      <c r="H2791" s="549">
        <v>0</v>
      </c>
      <c r="I2791" s="551">
        <v>0</v>
      </c>
      <c r="J2791" s="552">
        <v>0</v>
      </c>
      <c r="K2791" s="4910">
        <v>0</v>
      </c>
      <c r="L2791" s="4911"/>
      <c r="M2791" s="553">
        <v>8.2627314814814806E-2</v>
      </c>
      <c r="N2791" s="553">
        <v>0.23319999999999999</v>
      </c>
      <c r="O2791" s="553">
        <v>0.26667195246427527</v>
      </c>
      <c r="P2791" s="553">
        <v>0.18404463764946047</v>
      </c>
      <c r="Q2791" s="553">
        <v>0.18404463764946047</v>
      </c>
      <c r="R2791" s="554" t="s">
        <v>2018</v>
      </c>
    </row>
    <row r="2792" spans="2:18" s="360" customFormat="1" ht="15" customHeight="1" x14ac:dyDescent="0.2">
      <c r="B2792" s="548">
        <v>8</v>
      </c>
      <c r="C2792" s="315" t="s">
        <v>2024</v>
      </c>
      <c r="D2792" s="549">
        <f t="shared" si="29"/>
        <v>2232.1428571428569</v>
      </c>
      <c r="E2792" s="549">
        <v>2232.1428571428569</v>
      </c>
      <c r="F2792" s="550">
        <f t="shared" si="30"/>
        <v>27214.285714285721</v>
      </c>
      <c r="G2792" s="550"/>
      <c r="H2792" s="549">
        <v>0</v>
      </c>
      <c r="I2792" s="551">
        <v>0</v>
      </c>
      <c r="J2792" s="552">
        <v>0</v>
      </c>
      <c r="K2792" s="4910">
        <v>0</v>
      </c>
      <c r="L2792" s="4911"/>
      <c r="M2792" s="553">
        <v>8.2020997375328059E-2</v>
      </c>
      <c r="N2792" s="553">
        <v>0.23319999999999999</v>
      </c>
      <c r="O2792" s="553">
        <v>0.26545931758530183</v>
      </c>
      <c r="P2792" s="553">
        <v>0.18343832020997372</v>
      </c>
      <c r="Q2792" s="553">
        <v>0.18343832020997372</v>
      </c>
      <c r="R2792" s="554" t="s">
        <v>2018</v>
      </c>
    </row>
    <row r="2793" spans="2:18" s="360" customFormat="1" ht="15" customHeight="1" x14ac:dyDescent="0.2">
      <c r="B2793" s="548">
        <v>9</v>
      </c>
      <c r="C2793" s="315" t="s">
        <v>2025</v>
      </c>
      <c r="D2793" s="549">
        <f t="shared" si="29"/>
        <v>223.21383928571424</v>
      </c>
      <c r="E2793" s="549">
        <v>223.21383928571424</v>
      </c>
      <c r="F2793" s="550">
        <f t="shared" si="30"/>
        <v>2565.6763136288992</v>
      </c>
      <c r="G2793" s="550"/>
      <c r="H2793" s="549">
        <v>0</v>
      </c>
      <c r="I2793" s="551">
        <v>0</v>
      </c>
      <c r="J2793" s="552">
        <v>0</v>
      </c>
      <c r="K2793" s="4910">
        <v>0</v>
      </c>
      <c r="L2793" s="4911"/>
      <c r="M2793" s="553">
        <v>8.7000000000000008E-2</v>
      </c>
      <c r="N2793" s="553">
        <v>0.23319999999999999</v>
      </c>
      <c r="O2793" s="553">
        <v>0.27541732283464565</v>
      </c>
      <c r="P2793" s="553">
        <v>0.18841732283464563</v>
      </c>
      <c r="Q2793" s="553">
        <v>0.18841732283464563</v>
      </c>
      <c r="R2793" s="554" t="s">
        <v>2018</v>
      </c>
    </row>
    <row r="2794" spans="2:18" s="360" customFormat="1" ht="15" customHeight="1" x14ac:dyDescent="0.2">
      <c r="B2794" s="548">
        <v>10</v>
      </c>
      <c r="C2794" s="315" t="s">
        <v>2026</v>
      </c>
      <c r="D2794" s="549">
        <f t="shared" si="29"/>
        <v>267.86</v>
      </c>
      <c r="E2794" s="549">
        <v>267.86</v>
      </c>
      <c r="F2794" s="550">
        <f t="shared" si="30"/>
        <v>3078.8505747126437</v>
      </c>
      <c r="G2794" s="550"/>
      <c r="H2794" s="549">
        <v>0</v>
      </c>
      <c r="I2794" s="551">
        <v>0</v>
      </c>
      <c r="J2794" s="552">
        <v>0</v>
      </c>
      <c r="K2794" s="4910">
        <v>0</v>
      </c>
      <c r="L2794" s="4911"/>
      <c r="M2794" s="553">
        <v>8.7000000000000008E-2</v>
      </c>
      <c r="N2794" s="553">
        <v>0.23319999999999999</v>
      </c>
      <c r="O2794" s="553">
        <v>0.27541732283464565</v>
      </c>
      <c r="P2794" s="553">
        <v>0.18841732283464563</v>
      </c>
      <c r="Q2794" s="553">
        <v>0.18841732283464563</v>
      </c>
      <c r="R2794" s="554" t="s">
        <v>2018</v>
      </c>
    </row>
    <row r="2795" spans="2:18" s="360" customFormat="1" ht="15" customHeight="1" x14ac:dyDescent="0.2">
      <c r="B2795" s="548">
        <v>11</v>
      </c>
      <c r="C2795" s="315" t="s">
        <v>2027</v>
      </c>
      <c r="D2795" s="549">
        <f t="shared" si="29"/>
        <v>357.1421428571428</v>
      </c>
      <c r="E2795" s="549">
        <v>357.1421428571428</v>
      </c>
      <c r="F2795" s="550">
        <f t="shared" si="30"/>
        <v>4152.8156146179408</v>
      </c>
      <c r="G2795" s="550"/>
      <c r="H2795" s="549">
        <v>0</v>
      </c>
      <c r="I2795" s="551">
        <v>0</v>
      </c>
      <c r="J2795" s="552">
        <v>0</v>
      </c>
      <c r="K2795" s="4910">
        <v>0</v>
      </c>
      <c r="L2795" s="4911"/>
      <c r="M2795" s="553">
        <v>8.5999999999999979E-2</v>
      </c>
      <c r="N2795" s="553">
        <v>0.23319999999999999</v>
      </c>
      <c r="O2795" s="553">
        <v>0.27341732283464565</v>
      </c>
      <c r="P2795" s="553">
        <v>0.18741732283464568</v>
      </c>
      <c r="Q2795" s="553">
        <v>0.18741732283464568</v>
      </c>
      <c r="R2795" s="554" t="s">
        <v>2018</v>
      </c>
    </row>
    <row r="2796" spans="2:18" s="360" customFormat="1" ht="15" customHeight="1" x14ac:dyDescent="0.2">
      <c r="B2796" s="548">
        <v>12</v>
      </c>
      <c r="C2796" s="315" t="s">
        <v>1963</v>
      </c>
      <c r="D2796" s="549">
        <f t="shared" si="29"/>
        <v>401.79</v>
      </c>
      <c r="E2796" s="549">
        <v>401.79</v>
      </c>
      <c r="F2796" s="550">
        <f t="shared" si="30"/>
        <v>4671.9767441860477</v>
      </c>
      <c r="G2796" s="550"/>
      <c r="H2796" s="549">
        <v>0</v>
      </c>
      <c r="I2796" s="551">
        <v>0</v>
      </c>
      <c r="J2796" s="552">
        <v>0</v>
      </c>
      <c r="K2796" s="4910">
        <v>0</v>
      </c>
      <c r="L2796" s="4911"/>
      <c r="M2796" s="553">
        <v>8.5999999999999979E-2</v>
      </c>
      <c r="N2796" s="553">
        <v>0.23319999999999999</v>
      </c>
      <c r="O2796" s="553">
        <v>0.27341732283464565</v>
      </c>
      <c r="P2796" s="553">
        <v>0.18741732283464568</v>
      </c>
      <c r="Q2796" s="553">
        <v>0.18741732283464568</v>
      </c>
      <c r="R2796" s="554" t="s">
        <v>2018</v>
      </c>
    </row>
    <row r="2797" spans="2:18" s="360" customFormat="1" ht="15" customHeight="1" x14ac:dyDescent="0.2">
      <c r="B2797" s="548">
        <v>13</v>
      </c>
      <c r="C2797" s="315" t="s">
        <v>1964</v>
      </c>
      <c r="D2797" s="549">
        <f t="shared" si="29"/>
        <v>446.43</v>
      </c>
      <c r="E2797" s="549">
        <v>446.43</v>
      </c>
      <c r="F2797" s="550">
        <f t="shared" si="30"/>
        <v>5191.0465116279083</v>
      </c>
      <c r="G2797" s="550"/>
      <c r="H2797" s="549">
        <v>0</v>
      </c>
      <c r="I2797" s="551">
        <v>0</v>
      </c>
      <c r="J2797" s="552">
        <v>0</v>
      </c>
      <c r="K2797" s="4910">
        <v>0</v>
      </c>
      <c r="L2797" s="4911"/>
      <c r="M2797" s="553">
        <v>8.5999999999999979E-2</v>
      </c>
      <c r="N2797" s="553">
        <v>0.23319999999999999</v>
      </c>
      <c r="O2797" s="553">
        <v>0.27341732283464565</v>
      </c>
      <c r="P2797" s="553">
        <v>0.18741732283464568</v>
      </c>
      <c r="Q2797" s="553">
        <v>0.18741732283464568</v>
      </c>
      <c r="R2797" s="554" t="s">
        <v>2018</v>
      </c>
    </row>
    <row r="2798" spans="2:18" s="360" customFormat="1" ht="15" customHeight="1" x14ac:dyDescent="0.2">
      <c r="B2798" s="548">
        <v>14</v>
      </c>
      <c r="C2798" s="315" t="s">
        <v>1965</v>
      </c>
      <c r="D2798" s="549">
        <f t="shared" si="29"/>
        <v>491.0714285714285</v>
      </c>
      <c r="E2798" s="549">
        <v>491.0714285714285</v>
      </c>
      <c r="F2798" s="550">
        <f t="shared" si="30"/>
        <v>5710.1328903654494</v>
      </c>
      <c r="G2798" s="550"/>
      <c r="H2798" s="549">
        <v>0</v>
      </c>
      <c r="I2798" s="551">
        <v>0</v>
      </c>
      <c r="J2798" s="552">
        <v>0</v>
      </c>
      <c r="K2798" s="4910">
        <v>0</v>
      </c>
      <c r="L2798" s="4911"/>
      <c r="M2798" s="553">
        <v>8.5999999999999979E-2</v>
      </c>
      <c r="N2798" s="553">
        <v>0.23319999999999999</v>
      </c>
      <c r="O2798" s="553">
        <v>0.27341732283464565</v>
      </c>
      <c r="P2798" s="553">
        <v>0.18741732283464568</v>
      </c>
      <c r="Q2798" s="553">
        <v>0.18741732283464568</v>
      </c>
      <c r="R2798" s="554" t="s">
        <v>2018</v>
      </c>
    </row>
    <row r="2799" spans="2:18" s="360" customFormat="1" ht="15" customHeight="1" x14ac:dyDescent="0.2">
      <c r="B2799" s="555">
        <v>15</v>
      </c>
      <c r="C2799" s="556" t="s">
        <v>1966</v>
      </c>
      <c r="D2799" s="557">
        <f t="shared" si="29"/>
        <v>535.71321428571423</v>
      </c>
      <c r="E2799" s="557">
        <v>535.71321428571423</v>
      </c>
      <c r="F2799" s="558">
        <f t="shared" si="30"/>
        <v>6302.5084033613439</v>
      </c>
      <c r="G2799" s="558"/>
      <c r="H2799" s="557">
        <v>0</v>
      </c>
      <c r="I2799" s="559">
        <v>0</v>
      </c>
      <c r="J2799" s="552">
        <v>0</v>
      </c>
      <c r="K2799" s="4925">
        <v>0</v>
      </c>
      <c r="L2799" s="4926">
        <v>0</v>
      </c>
      <c r="M2799" s="560">
        <v>8.5000000000000006E-2</v>
      </c>
      <c r="N2799" s="560">
        <v>0.23319999999999999</v>
      </c>
      <c r="O2799" s="560">
        <v>0.2714173228346457</v>
      </c>
      <c r="P2799" s="560">
        <v>0.18641732283464565</v>
      </c>
      <c r="Q2799" s="560">
        <v>0.18641732283464565</v>
      </c>
      <c r="R2799" s="561" t="s">
        <v>2018</v>
      </c>
    </row>
    <row r="2800" spans="2:18" s="360" customFormat="1" ht="15" customHeight="1" x14ac:dyDescent="0.2">
      <c r="B2800" s="548">
        <v>16</v>
      </c>
      <c r="C2800" s="315" t="s">
        <v>11</v>
      </c>
      <c r="D2800" s="549">
        <f t="shared" si="29"/>
        <v>580.36</v>
      </c>
      <c r="E2800" s="549">
        <v>580.36</v>
      </c>
      <c r="F2800" s="550">
        <f t="shared" si="30"/>
        <v>6827.7647058823522</v>
      </c>
      <c r="G2800" s="550"/>
      <c r="H2800" s="549">
        <v>0</v>
      </c>
      <c r="I2800" s="551">
        <v>0</v>
      </c>
      <c r="J2800" s="552">
        <v>0</v>
      </c>
      <c r="K2800" s="4910">
        <v>0</v>
      </c>
      <c r="L2800" s="4911">
        <v>0</v>
      </c>
      <c r="M2800" s="553">
        <v>8.5000000000000006E-2</v>
      </c>
      <c r="N2800" s="553">
        <v>0.23319999999999999</v>
      </c>
      <c r="O2800" s="553">
        <v>0.2714173228346457</v>
      </c>
      <c r="P2800" s="553">
        <v>0.18641732283464565</v>
      </c>
      <c r="Q2800" s="553">
        <v>0.18641732283464565</v>
      </c>
      <c r="R2800" s="554" t="s">
        <v>2018</v>
      </c>
    </row>
    <row r="2801" spans="2:18" s="360" customFormat="1" ht="15" customHeight="1" x14ac:dyDescent="0.2">
      <c r="B2801" s="548">
        <v>17</v>
      </c>
      <c r="C2801" s="315" t="s">
        <v>12</v>
      </c>
      <c r="D2801" s="549">
        <f t="shared" si="29"/>
        <v>625</v>
      </c>
      <c r="E2801" s="549">
        <v>625</v>
      </c>
      <c r="F2801" s="550">
        <f t="shared" si="30"/>
        <v>7352.9411764705874</v>
      </c>
      <c r="G2801" s="550"/>
      <c r="H2801" s="549">
        <v>0</v>
      </c>
      <c r="I2801" s="551">
        <v>0</v>
      </c>
      <c r="J2801" s="552">
        <v>0</v>
      </c>
      <c r="K2801" s="4910">
        <v>0</v>
      </c>
      <c r="L2801" s="4911">
        <v>0</v>
      </c>
      <c r="M2801" s="553">
        <v>8.5000000000000006E-2</v>
      </c>
      <c r="N2801" s="553">
        <v>0.23319999999999999</v>
      </c>
      <c r="O2801" s="553">
        <v>0.2714173228346457</v>
      </c>
      <c r="P2801" s="553">
        <v>0.18641732283464565</v>
      </c>
      <c r="Q2801" s="553">
        <v>0.18641732283464565</v>
      </c>
      <c r="R2801" s="554" t="s">
        <v>2018</v>
      </c>
    </row>
    <row r="2802" spans="2:18" s="360" customFormat="1" ht="15" customHeight="1" x14ac:dyDescent="0.2">
      <c r="B2802" s="548">
        <v>18</v>
      </c>
      <c r="C2802" s="315" t="s">
        <v>13</v>
      </c>
      <c r="D2802" s="549">
        <f t="shared" si="29"/>
        <v>669.64285714285711</v>
      </c>
      <c r="E2802" s="549">
        <v>669.64285714285711</v>
      </c>
      <c r="F2802" s="550">
        <f t="shared" si="30"/>
        <v>7878.1512605042008</v>
      </c>
      <c r="G2802" s="550"/>
      <c r="H2802" s="549">
        <v>0</v>
      </c>
      <c r="I2802" s="551">
        <v>0</v>
      </c>
      <c r="J2802" s="552">
        <v>0</v>
      </c>
      <c r="K2802" s="4910">
        <v>0</v>
      </c>
      <c r="L2802" s="4911">
        <v>0</v>
      </c>
      <c r="M2802" s="553">
        <v>8.5000000000000006E-2</v>
      </c>
      <c r="N2802" s="553">
        <v>0.23319999999999999</v>
      </c>
      <c r="O2802" s="553">
        <v>0.2714173228346457</v>
      </c>
      <c r="P2802" s="553">
        <v>0.18641732283464565</v>
      </c>
      <c r="Q2802" s="553">
        <v>0.18641732283464565</v>
      </c>
      <c r="R2802" s="554" t="s">
        <v>2018</v>
      </c>
    </row>
    <row r="2803" spans="2:18" s="360" customFormat="1" ht="15" customHeight="1" x14ac:dyDescent="0.2">
      <c r="B2803" s="548">
        <v>19</v>
      </c>
      <c r="C2803" s="315" t="s">
        <v>14</v>
      </c>
      <c r="D2803" s="549">
        <f t="shared" si="29"/>
        <v>714.29</v>
      </c>
      <c r="E2803" s="549">
        <v>714.29</v>
      </c>
      <c r="F2803" s="550">
        <f t="shared" si="30"/>
        <v>8413.3097762073012</v>
      </c>
      <c r="G2803" s="550"/>
      <c r="H2803" s="549">
        <v>0</v>
      </c>
      <c r="I2803" s="551">
        <v>0</v>
      </c>
      <c r="J2803" s="552">
        <v>0</v>
      </c>
      <c r="K2803" s="4910">
        <v>0</v>
      </c>
      <c r="L2803" s="4911">
        <v>0</v>
      </c>
      <c r="M2803" s="553">
        <v>8.4900000000000003E-2</v>
      </c>
      <c r="N2803" s="553">
        <v>0.23319999999999999</v>
      </c>
      <c r="O2803" s="553">
        <v>0.27121732283464567</v>
      </c>
      <c r="P2803" s="553">
        <v>0.18631732283464569</v>
      </c>
      <c r="Q2803" s="553">
        <v>0.18631732283464569</v>
      </c>
      <c r="R2803" s="554" t="s">
        <v>2018</v>
      </c>
    </row>
    <row r="2804" spans="2:18" s="360" customFormat="1" ht="15" customHeight="1" x14ac:dyDescent="0.2">
      <c r="B2804" s="548">
        <v>20</v>
      </c>
      <c r="C2804" s="315" t="s">
        <v>15</v>
      </c>
      <c r="D2804" s="549">
        <f t="shared" si="29"/>
        <v>803.57142857142844</v>
      </c>
      <c r="E2804" s="549">
        <v>803.57142857142844</v>
      </c>
      <c r="F2804" s="550">
        <f t="shared" si="30"/>
        <v>9464.9167087329606</v>
      </c>
      <c r="G2804" s="550"/>
      <c r="H2804" s="549">
        <v>0</v>
      </c>
      <c r="I2804" s="551">
        <v>0</v>
      </c>
      <c r="J2804" s="552">
        <v>0</v>
      </c>
      <c r="K2804" s="4910">
        <v>0</v>
      </c>
      <c r="L2804" s="4911">
        <v>0</v>
      </c>
      <c r="M2804" s="553">
        <v>8.4900000000000003E-2</v>
      </c>
      <c r="N2804" s="553">
        <v>0.23319999999999999</v>
      </c>
      <c r="O2804" s="553">
        <v>0.27121732283464567</v>
      </c>
      <c r="P2804" s="553">
        <v>0.18631732283464569</v>
      </c>
      <c r="Q2804" s="553">
        <v>0.18631732283464569</v>
      </c>
      <c r="R2804" s="554" t="s">
        <v>2018</v>
      </c>
    </row>
    <row r="2805" spans="2:18" s="360" customFormat="1" ht="15" customHeight="1" x14ac:dyDescent="0.2">
      <c r="B2805" s="548">
        <v>21</v>
      </c>
      <c r="C2805" s="315" t="s">
        <v>16</v>
      </c>
      <c r="D2805" s="549">
        <f t="shared" si="29"/>
        <v>223.21428571428569</v>
      </c>
      <c r="E2805" s="549">
        <v>223.21428571428569</v>
      </c>
      <c r="F2805" s="550">
        <f t="shared" si="30"/>
        <v>2565.6814449917892</v>
      </c>
      <c r="G2805" s="550"/>
      <c r="H2805" s="549">
        <v>0</v>
      </c>
      <c r="I2805" s="551">
        <v>0</v>
      </c>
      <c r="J2805" s="552">
        <v>0</v>
      </c>
      <c r="K2805" s="4910">
        <v>0</v>
      </c>
      <c r="L2805" s="4911">
        <v>0</v>
      </c>
      <c r="M2805" s="553">
        <v>8.7000000000000008E-2</v>
      </c>
      <c r="N2805" s="553">
        <v>0.23319999999999999</v>
      </c>
      <c r="O2805" s="553">
        <v>0.27541732283464565</v>
      </c>
      <c r="P2805" s="553">
        <v>0.18841732283464563</v>
      </c>
      <c r="Q2805" s="553">
        <v>0.18841732283464563</v>
      </c>
      <c r="R2805" s="554" t="s">
        <v>2018</v>
      </c>
    </row>
    <row r="2806" spans="2:18" s="360" customFormat="1" ht="15" customHeight="1" x14ac:dyDescent="0.2">
      <c r="B2806" s="548">
        <v>22</v>
      </c>
      <c r="C2806" s="315" t="s">
        <v>17</v>
      </c>
      <c r="D2806" s="549">
        <f t="shared" si="29"/>
        <v>267.86</v>
      </c>
      <c r="E2806" s="549">
        <v>267.86</v>
      </c>
      <c r="F2806" s="550">
        <f t="shared" si="30"/>
        <v>3078.8505747126437</v>
      </c>
      <c r="G2806" s="550"/>
      <c r="H2806" s="549">
        <v>0</v>
      </c>
      <c r="I2806" s="551">
        <v>0</v>
      </c>
      <c r="J2806" s="552">
        <v>0</v>
      </c>
      <c r="K2806" s="4910">
        <v>0</v>
      </c>
      <c r="L2806" s="4911">
        <v>0</v>
      </c>
      <c r="M2806" s="553">
        <v>8.7000000000000008E-2</v>
      </c>
      <c r="N2806" s="553">
        <v>0.23319999999999999</v>
      </c>
      <c r="O2806" s="553">
        <v>0.27541732283464565</v>
      </c>
      <c r="P2806" s="553">
        <v>0.18841732283464563</v>
      </c>
      <c r="Q2806" s="553">
        <v>0.18841732283464563</v>
      </c>
      <c r="R2806" s="554" t="s">
        <v>2018</v>
      </c>
    </row>
    <row r="2807" spans="2:18" s="360" customFormat="1" ht="15" customHeight="1" x14ac:dyDescent="0.2">
      <c r="B2807" s="548">
        <v>23</v>
      </c>
      <c r="C2807" s="315" t="s">
        <v>18</v>
      </c>
      <c r="D2807" s="549">
        <f t="shared" si="29"/>
        <v>357.14285714285711</v>
      </c>
      <c r="E2807" s="549">
        <v>357.14285714285711</v>
      </c>
      <c r="F2807" s="550">
        <f t="shared" si="30"/>
        <v>4152.8239202657815</v>
      </c>
      <c r="G2807" s="550"/>
      <c r="H2807" s="549">
        <v>0</v>
      </c>
      <c r="I2807" s="551">
        <v>0</v>
      </c>
      <c r="J2807" s="552">
        <v>0</v>
      </c>
      <c r="K2807" s="4910">
        <v>0</v>
      </c>
      <c r="L2807" s="4911">
        <v>0</v>
      </c>
      <c r="M2807" s="553">
        <v>8.5999999999999979E-2</v>
      </c>
      <c r="N2807" s="553">
        <v>0.23319999999999999</v>
      </c>
      <c r="O2807" s="553">
        <v>0.27341732283464565</v>
      </c>
      <c r="P2807" s="553">
        <v>0.18741732283464568</v>
      </c>
      <c r="Q2807" s="553">
        <v>0.18741732283464568</v>
      </c>
      <c r="R2807" s="554" t="s">
        <v>2018</v>
      </c>
    </row>
    <row r="2808" spans="2:18" s="360" customFormat="1" ht="15" customHeight="1" x14ac:dyDescent="0.2">
      <c r="B2808" s="548">
        <v>24</v>
      </c>
      <c r="C2808" s="315" t="s">
        <v>19</v>
      </c>
      <c r="D2808" s="549">
        <f t="shared" si="29"/>
        <v>401.79</v>
      </c>
      <c r="E2808" s="549">
        <v>401.79</v>
      </c>
      <c r="F2808" s="550">
        <f t="shared" si="30"/>
        <v>4671.9767441860477</v>
      </c>
      <c r="G2808" s="550"/>
      <c r="H2808" s="549">
        <v>0</v>
      </c>
      <c r="I2808" s="551">
        <v>0</v>
      </c>
      <c r="J2808" s="552">
        <v>0</v>
      </c>
      <c r="K2808" s="4910">
        <v>0</v>
      </c>
      <c r="L2808" s="4911">
        <v>0</v>
      </c>
      <c r="M2808" s="553">
        <v>8.5999999999999979E-2</v>
      </c>
      <c r="N2808" s="553">
        <v>0.23319999999999999</v>
      </c>
      <c r="O2808" s="553">
        <v>0.27341732283464565</v>
      </c>
      <c r="P2808" s="553">
        <v>0.18741732283464568</v>
      </c>
      <c r="Q2808" s="553">
        <v>0.18741732283464568</v>
      </c>
      <c r="R2808" s="554" t="s">
        <v>2018</v>
      </c>
    </row>
    <row r="2809" spans="2:18" s="360" customFormat="1" ht="15" customHeight="1" x14ac:dyDescent="0.2">
      <c r="B2809" s="548">
        <v>25</v>
      </c>
      <c r="C2809" s="315" t="s">
        <v>20</v>
      </c>
      <c r="D2809" s="549">
        <f t="shared" si="29"/>
        <v>446.43</v>
      </c>
      <c r="E2809" s="549">
        <v>446.43</v>
      </c>
      <c r="F2809" s="550">
        <f t="shared" si="30"/>
        <v>5191.0465116279083</v>
      </c>
      <c r="G2809" s="550"/>
      <c r="H2809" s="549">
        <v>0</v>
      </c>
      <c r="I2809" s="551">
        <v>0</v>
      </c>
      <c r="J2809" s="552">
        <v>0</v>
      </c>
      <c r="K2809" s="4910">
        <v>0</v>
      </c>
      <c r="L2809" s="4911">
        <v>0</v>
      </c>
      <c r="M2809" s="553">
        <v>8.5999999999999979E-2</v>
      </c>
      <c r="N2809" s="553">
        <v>0.23319999999999999</v>
      </c>
      <c r="O2809" s="553">
        <v>0.27341732283464565</v>
      </c>
      <c r="P2809" s="553">
        <v>0.18741732283464568</v>
      </c>
      <c r="Q2809" s="553">
        <v>0.18741732283464568</v>
      </c>
      <c r="R2809" s="554" t="s">
        <v>2018</v>
      </c>
    </row>
    <row r="2810" spans="2:18" s="360" customFormat="1" ht="15" customHeight="1" x14ac:dyDescent="0.2">
      <c r="B2810" s="548">
        <v>26</v>
      </c>
      <c r="C2810" s="315" t="s">
        <v>21</v>
      </c>
      <c r="D2810" s="549">
        <f t="shared" si="29"/>
        <v>491.0714285714285</v>
      </c>
      <c r="E2810" s="549">
        <v>491.0714285714285</v>
      </c>
      <c r="F2810" s="550">
        <f t="shared" si="30"/>
        <v>5710.1328903654494</v>
      </c>
      <c r="G2810" s="550"/>
      <c r="H2810" s="549">
        <v>0</v>
      </c>
      <c r="I2810" s="551">
        <v>0</v>
      </c>
      <c r="J2810" s="552">
        <v>0</v>
      </c>
      <c r="K2810" s="4910">
        <v>0</v>
      </c>
      <c r="L2810" s="4911">
        <v>0</v>
      </c>
      <c r="M2810" s="553">
        <v>8.5999999999999979E-2</v>
      </c>
      <c r="N2810" s="553">
        <v>0.23319999999999999</v>
      </c>
      <c r="O2810" s="553">
        <v>0.27341732283464565</v>
      </c>
      <c r="P2810" s="553">
        <v>0.18741732283464568</v>
      </c>
      <c r="Q2810" s="553">
        <v>0.18741732283464568</v>
      </c>
      <c r="R2810" s="554" t="s">
        <v>2018</v>
      </c>
    </row>
    <row r="2811" spans="2:18" s="360" customFormat="1" ht="15" customHeight="1" x14ac:dyDescent="0.2">
      <c r="B2811" s="548">
        <v>27</v>
      </c>
      <c r="C2811" s="315" t="s">
        <v>22</v>
      </c>
      <c r="D2811" s="549">
        <f t="shared" si="29"/>
        <v>535.71428571428567</v>
      </c>
      <c r="E2811" s="549">
        <v>535.71428571428567</v>
      </c>
      <c r="F2811" s="550">
        <f t="shared" si="30"/>
        <v>6302.5210084033606</v>
      </c>
      <c r="G2811" s="550"/>
      <c r="H2811" s="549">
        <v>0</v>
      </c>
      <c r="I2811" s="551">
        <v>0</v>
      </c>
      <c r="J2811" s="552">
        <v>0</v>
      </c>
      <c r="K2811" s="4910">
        <v>0</v>
      </c>
      <c r="L2811" s="4911">
        <v>0</v>
      </c>
      <c r="M2811" s="553">
        <v>8.5000000000000006E-2</v>
      </c>
      <c r="N2811" s="553">
        <v>0.23319999999999999</v>
      </c>
      <c r="O2811" s="553">
        <v>0.2714173228346457</v>
      </c>
      <c r="P2811" s="553">
        <v>0.18641732283464565</v>
      </c>
      <c r="Q2811" s="553">
        <v>0.18641732283464565</v>
      </c>
      <c r="R2811" s="554" t="s">
        <v>2018</v>
      </c>
    </row>
    <row r="2812" spans="2:18" s="360" customFormat="1" ht="15" customHeight="1" x14ac:dyDescent="0.2">
      <c r="B2812" s="548">
        <v>28</v>
      </c>
      <c r="C2812" s="315" t="s">
        <v>23</v>
      </c>
      <c r="D2812" s="549">
        <f t="shared" si="29"/>
        <v>580.36</v>
      </c>
      <c r="E2812" s="549">
        <v>580.36</v>
      </c>
      <c r="F2812" s="550">
        <f t="shared" si="30"/>
        <v>6827.7647058823522</v>
      </c>
      <c r="G2812" s="550"/>
      <c r="H2812" s="549">
        <v>0</v>
      </c>
      <c r="I2812" s="551">
        <v>0</v>
      </c>
      <c r="J2812" s="552">
        <v>0</v>
      </c>
      <c r="K2812" s="4910">
        <v>0</v>
      </c>
      <c r="L2812" s="4911">
        <v>0</v>
      </c>
      <c r="M2812" s="553">
        <v>8.5000000000000006E-2</v>
      </c>
      <c r="N2812" s="553">
        <v>0.23319999999999999</v>
      </c>
      <c r="O2812" s="553">
        <v>0.2714173228346457</v>
      </c>
      <c r="P2812" s="553">
        <v>0.18641732283464565</v>
      </c>
      <c r="Q2812" s="553">
        <v>0.18641732283464565</v>
      </c>
      <c r="R2812" s="554" t="s">
        <v>2018</v>
      </c>
    </row>
    <row r="2813" spans="2:18" s="360" customFormat="1" ht="15" customHeight="1" x14ac:dyDescent="0.2">
      <c r="B2813" s="555">
        <v>29</v>
      </c>
      <c r="C2813" s="556" t="s">
        <v>24</v>
      </c>
      <c r="D2813" s="557">
        <f t="shared" si="29"/>
        <v>625</v>
      </c>
      <c r="E2813" s="557">
        <v>625</v>
      </c>
      <c r="F2813" s="558">
        <f t="shared" si="30"/>
        <v>7352.9411764705874</v>
      </c>
      <c r="G2813" s="558"/>
      <c r="H2813" s="557">
        <v>0</v>
      </c>
      <c r="I2813" s="559">
        <v>0</v>
      </c>
      <c r="J2813" s="552">
        <v>0</v>
      </c>
      <c r="K2813" s="4925">
        <v>0</v>
      </c>
      <c r="L2813" s="4926">
        <v>0</v>
      </c>
      <c r="M2813" s="560">
        <v>8.5000000000000006E-2</v>
      </c>
      <c r="N2813" s="560">
        <v>0.23319999999999999</v>
      </c>
      <c r="O2813" s="560">
        <v>0.2714173228346457</v>
      </c>
      <c r="P2813" s="560">
        <v>0.18641732283464565</v>
      </c>
      <c r="Q2813" s="560">
        <v>0.18641732283464565</v>
      </c>
      <c r="R2813" s="561" t="s">
        <v>2018</v>
      </c>
    </row>
    <row r="2814" spans="2:18" s="360" customFormat="1" ht="15" customHeight="1" x14ac:dyDescent="0.2">
      <c r="B2814" s="548">
        <v>30</v>
      </c>
      <c r="C2814" s="315" t="s">
        <v>25</v>
      </c>
      <c r="D2814" s="549">
        <f t="shared" si="29"/>
        <v>669.64285714285711</v>
      </c>
      <c r="E2814" s="549">
        <v>669.64285714285711</v>
      </c>
      <c r="F2814" s="550">
        <f t="shared" si="30"/>
        <v>7878.1512605042008</v>
      </c>
      <c r="G2814" s="550"/>
      <c r="H2814" s="549">
        <v>0</v>
      </c>
      <c r="I2814" s="551">
        <v>0</v>
      </c>
      <c r="J2814" s="552">
        <v>0</v>
      </c>
      <c r="K2814" s="4910">
        <v>0</v>
      </c>
      <c r="L2814" s="4911">
        <v>0</v>
      </c>
      <c r="M2814" s="553">
        <v>8.5000000000000006E-2</v>
      </c>
      <c r="N2814" s="553">
        <v>0.23319999999999999</v>
      </c>
      <c r="O2814" s="553">
        <v>0.2714173228346457</v>
      </c>
      <c r="P2814" s="553">
        <v>0.18641732283464565</v>
      </c>
      <c r="Q2814" s="553">
        <v>0.18641732283464565</v>
      </c>
      <c r="R2814" s="554" t="s">
        <v>2018</v>
      </c>
    </row>
    <row r="2815" spans="2:18" s="360" customFormat="1" ht="15" customHeight="1" x14ac:dyDescent="0.2">
      <c r="B2815" s="548">
        <v>31</v>
      </c>
      <c r="C2815" s="315" t="s">
        <v>26</v>
      </c>
      <c r="D2815" s="549">
        <f t="shared" si="29"/>
        <v>714.29</v>
      </c>
      <c r="E2815" s="549">
        <v>714.29</v>
      </c>
      <c r="F2815" s="550">
        <f t="shared" si="30"/>
        <v>8413.3097762073012</v>
      </c>
      <c r="G2815" s="550"/>
      <c r="H2815" s="549">
        <v>0</v>
      </c>
      <c r="I2815" s="551">
        <v>0</v>
      </c>
      <c r="J2815" s="552">
        <v>0</v>
      </c>
      <c r="K2815" s="4910">
        <v>0</v>
      </c>
      <c r="L2815" s="4911">
        <v>0</v>
      </c>
      <c r="M2815" s="553">
        <v>8.4900000000000003E-2</v>
      </c>
      <c r="N2815" s="553">
        <v>0.23319999999999999</v>
      </c>
      <c r="O2815" s="553">
        <v>0.27121732283464567</v>
      </c>
      <c r="P2815" s="553">
        <v>0.18631732283464569</v>
      </c>
      <c r="Q2815" s="553">
        <v>0.18631732283464569</v>
      </c>
      <c r="R2815" s="554" t="s">
        <v>2018</v>
      </c>
    </row>
    <row r="2816" spans="2:18" s="360" customFormat="1" ht="15" customHeight="1" x14ac:dyDescent="0.2">
      <c r="B2816" s="548">
        <v>32</v>
      </c>
      <c r="C2816" s="315" t="s">
        <v>27</v>
      </c>
      <c r="D2816" s="549">
        <f t="shared" si="29"/>
        <v>803.57142857142844</v>
      </c>
      <c r="E2816" s="549">
        <v>803.57142857142844</v>
      </c>
      <c r="F2816" s="550">
        <f t="shared" si="30"/>
        <v>9464.9167087329606</v>
      </c>
      <c r="G2816" s="550"/>
      <c r="H2816" s="549">
        <v>0</v>
      </c>
      <c r="I2816" s="551">
        <v>0</v>
      </c>
      <c r="J2816" s="552">
        <v>0</v>
      </c>
      <c r="K2816" s="4910">
        <v>0</v>
      </c>
      <c r="L2816" s="4911">
        <v>0</v>
      </c>
      <c r="M2816" s="553">
        <v>8.4900000000000003E-2</v>
      </c>
      <c r="N2816" s="553">
        <v>0.23319999999999999</v>
      </c>
      <c r="O2816" s="553">
        <v>0.27121732283464567</v>
      </c>
      <c r="P2816" s="553">
        <v>0.18631732283464569</v>
      </c>
      <c r="Q2816" s="553">
        <v>0.18631732283464569</v>
      </c>
      <c r="R2816" s="554" t="s">
        <v>2018</v>
      </c>
    </row>
    <row r="2817" spans="2:18" s="360" customFormat="1" ht="15" customHeight="1" x14ac:dyDescent="0.2">
      <c r="B2817" s="548">
        <v>33</v>
      </c>
      <c r="C2817" s="315" t="s">
        <v>28</v>
      </c>
      <c r="D2817" s="549">
        <f t="shared" si="29"/>
        <v>140</v>
      </c>
      <c r="E2817" s="549">
        <v>140</v>
      </c>
      <c r="F2817" s="550">
        <f t="shared" si="30"/>
        <v>700.70070070070074</v>
      </c>
      <c r="G2817" s="550"/>
      <c r="H2817" s="549">
        <v>0</v>
      </c>
      <c r="I2817" s="551">
        <v>0</v>
      </c>
      <c r="J2817" s="552">
        <v>0</v>
      </c>
      <c r="K2817" s="4910">
        <v>0</v>
      </c>
      <c r="L2817" s="4911">
        <v>0</v>
      </c>
      <c r="M2817" s="553">
        <v>0.19980000000000001</v>
      </c>
      <c r="N2817" s="553">
        <v>0.23319999999999999</v>
      </c>
      <c r="O2817" s="553">
        <v>0.30470000000000003</v>
      </c>
      <c r="P2817" s="553">
        <v>0.23319999999999999</v>
      </c>
      <c r="Q2817" s="553">
        <v>0.30470000000000003</v>
      </c>
      <c r="R2817" s="554" t="s">
        <v>2018</v>
      </c>
    </row>
    <row r="2818" spans="2:18" s="360" customFormat="1" ht="15" customHeight="1" x14ac:dyDescent="0.2">
      <c r="B2818" s="548">
        <v>34</v>
      </c>
      <c r="C2818" s="315" t="s">
        <v>29</v>
      </c>
      <c r="D2818" s="549">
        <f t="shared" si="29"/>
        <v>50</v>
      </c>
      <c r="E2818" s="549">
        <v>50</v>
      </c>
      <c r="F2818" s="550">
        <f t="shared" si="30"/>
        <v>250</v>
      </c>
      <c r="G2818" s="550"/>
      <c r="H2818" s="549">
        <v>0</v>
      </c>
      <c r="I2818" s="551">
        <v>0</v>
      </c>
      <c r="J2818" s="552">
        <v>0</v>
      </c>
      <c r="K2818" s="4910">
        <v>0</v>
      </c>
      <c r="L2818" s="4911">
        <v>0</v>
      </c>
      <c r="M2818" s="560">
        <v>0.2</v>
      </c>
      <c r="N2818" s="553">
        <v>0.23319999999999999</v>
      </c>
      <c r="O2818" s="553">
        <v>0.30470000000000003</v>
      </c>
      <c r="P2818" s="553">
        <v>0.23319999999999999</v>
      </c>
      <c r="Q2818" s="553">
        <v>0.30470000000000003</v>
      </c>
      <c r="R2818" s="554" t="s">
        <v>2018</v>
      </c>
    </row>
    <row r="2819" spans="2:18" s="360" customFormat="1" ht="15" customHeight="1" x14ac:dyDescent="0.2">
      <c r="B2819" s="548">
        <v>35</v>
      </c>
      <c r="C2819" s="315" t="s">
        <v>30</v>
      </c>
      <c r="D2819" s="549">
        <f t="shared" si="29"/>
        <v>245</v>
      </c>
      <c r="E2819" s="549">
        <v>245</v>
      </c>
      <c r="F2819" s="550">
        <f t="shared" si="30"/>
        <v>1226.2262262262261</v>
      </c>
      <c r="G2819" s="550"/>
      <c r="H2819" s="549">
        <v>0</v>
      </c>
      <c r="I2819" s="551">
        <v>0</v>
      </c>
      <c r="J2819" s="552">
        <v>0</v>
      </c>
      <c r="K2819" s="4910">
        <v>0</v>
      </c>
      <c r="L2819" s="4911">
        <v>0</v>
      </c>
      <c r="M2819" s="553">
        <v>0.19980000000000001</v>
      </c>
      <c r="N2819" s="553">
        <v>0.23319999999999999</v>
      </c>
      <c r="O2819" s="553">
        <v>0.30470000000000003</v>
      </c>
      <c r="P2819" s="553">
        <v>0.23319999999999999</v>
      </c>
      <c r="Q2819" s="553">
        <v>0.30470000000000003</v>
      </c>
      <c r="R2819" s="554" t="s">
        <v>2018</v>
      </c>
    </row>
    <row r="2820" spans="2:18" s="360" customFormat="1" ht="15" customHeight="1" x14ac:dyDescent="0.2">
      <c r="B2820" s="548">
        <v>36</v>
      </c>
      <c r="C2820" s="315" t="s">
        <v>31</v>
      </c>
      <c r="D2820" s="549">
        <f t="shared" si="29"/>
        <v>50</v>
      </c>
      <c r="E2820" s="549">
        <v>50</v>
      </c>
      <c r="F2820" s="550">
        <f t="shared" si="30"/>
        <v>227.27272727272728</v>
      </c>
      <c r="G2820" s="550"/>
      <c r="H2820" s="549">
        <v>0</v>
      </c>
      <c r="I2820" s="551">
        <v>0</v>
      </c>
      <c r="J2820" s="552">
        <v>0</v>
      </c>
      <c r="K2820" s="4910">
        <v>0</v>
      </c>
      <c r="L2820" s="4911">
        <v>0</v>
      </c>
      <c r="M2820" s="553">
        <v>0.22</v>
      </c>
      <c r="N2820" s="553">
        <v>0.23319999999999999</v>
      </c>
      <c r="O2820" s="553">
        <v>0.30470000000000003</v>
      </c>
      <c r="P2820" s="553">
        <v>0.23319999999999999</v>
      </c>
      <c r="Q2820" s="553">
        <v>0.30470000000000003</v>
      </c>
      <c r="R2820" s="554" t="s">
        <v>2018</v>
      </c>
    </row>
    <row r="2821" spans="2:18" s="360" customFormat="1" ht="15" customHeight="1" x14ac:dyDescent="0.2">
      <c r="B2821" s="548">
        <v>37</v>
      </c>
      <c r="C2821" s="315" t="s">
        <v>32</v>
      </c>
      <c r="D2821" s="549">
        <f t="shared" si="29"/>
        <v>95</v>
      </c>
      <c r="E2821" s="549">
        <v>95</v>
      </c>
      <c r="F2821" s="550">
        <f t="shared" si="30"/>
        <v>431.81818181818181</v>
      </c>
      <c r="G2821" s="550"/>
      <c r="H2821" s="549">
        <v>0</v>
      </c>
      <c r="I2821" s="551">
        <v>0</v>
      </c>
      <c r="J2821" s="552">
        <v>0</v>
      </c>
      <c r="K2821" s="4910">
        <v>0</v>
      </c>
      <c r="L2821" s="4911">
        <v>0</v>
      </c>
      <c r="M2821" s="553">
        <v>0.22</v>
      </c>
      <c r="N2821" s="553">
        <v>0.23319999999999999</v>
      </c>
      <c r="O2821" s="553">
        <v>0.30470000000000003</v>
      </c>
      <c r="P2821" s="553">
        <v>0.23319999999999999</v>
      </c>
      <c r="Q2821" s="553">
        <v>0.30470000000000003</v>
      </c>
      <c r="R2821" s="554" t="s">
        <v>2018</v>
      </c>
    </row>
    <row r="2822" spans="2:18" s="360" customFormat="1" ht="15" customHeight="1" x14ac:dyDescent="0.2">
      <c r="B2822" s="548">
        <v>38</v>
      </c>
      <c r="C2822" s="315" t="s">
        <v>33</v>
      </c>
      <c r="D2822" s="549">
        <f t="shared" si="29"/>
        <v>55</v>
      </c>
      <c r="E2822" s="549">
        <v>55</v>
      </c>
      <c r="F2822" s="550">
        <f t="shared" si="30"/>
        <v>250</v>
      </c>
      <c r="G2822" s="550"/>
      <c r="H2822" s="549">
        <v>0</v>
      </c>
      <c r="I2822" s="551">
        <v>0</v>
      </c>
      <c r="J2822" s="552">
        <v>0</v>
      </c>
      <c r="K2822" s="4910">
        <v>0</v>
      </c>
      <c r="L2822" s="4911">
        <v>0</v>
      </c>
      <c r="M2822" s="553">
        <v>0.22</v>
      </c>
      <c r="N2822" s="553">
        <v>0.23319999999999999</v>
      </c>
      <c r="O2822" s="553">
        <v>0.30470000000000003</v>
      </c>
      <c r="P2822" s="553">
        <v>0.23319999999999999</v>
      </c>
      <c r="Q2822" s="553">
        <v>0.30470000000000003</v>
      </c>
      <c r="R2822" s="554" t="s">
        <v>2018</v>
      </c>
    </row>
    <row r="2823" spans="2:18" s="360" customFormat="1" ht="15" customHeight="1" x14ac:dyDescent="0.2">
      <c r="B2823" s="548">
        <v>39</v>
      </c>
      <c r="C2823" s="315" t="s">
        <v>34</v>
      </c>
      <c r="D2823" s="549">
        <f t="shared" si="29"/>
        <v>16</v>
      </c>
      <c r="E2823" s="549">
        <v>16</v>
      </c>
      <c r="F2823" s="550">
        <f t="shared" si="30"/>
        <v>72.727272727272734</v>
      </c>
      <c r="G2823" s="550"/>
      <c r="H2823" s="549">
        <v>0</v>
      </c>
      <c r="I2823" s="551">
        <v>0</v>
      </c>
      <c r="J2823" s="552">
        <v>0</v>
      </c>
      <c r="K2823" s="4910">
        <v>0</v>
      </c>
      <c r="L2823" s="4911">
        <v>0</v>
      </c>
      <c r="M2823" s="553">
        <v>0.22</v>
      </c>
      <c r="N2823" s="553">
        <v>0.23319999999999999</v>
      </c>
      <c r="O2823" s="553">
        <v>0.30470000000000003</v>
      </c>
      <c r="P2823" s="553">
        <v>0.23319999999999999</v>
      </c>
      <c r="Q2823" s="553">
        <v>0.30470000000000003</v>
      </c>
      <c r="R2823" s="554" t="s">
        <v>2018</v>
      </c>
    </row>
    <row r="2824" spans="2:18" s="360" customFormat="1" ht="15" customHeight="1" x14ac:dyDescent="0.2">
      <c r="B2824" s="548">
        <v>40</v>
      </c>
      <c r="C2824" s="315" t="s">
        <v>35</v>
      </c>
      <c r="D2824" s="549">
        <f t="shared" si="29"/>
        <v>22</v>
      </c>
      <c r="E2824" s="549">
        <v>22</v>
      </c>
      <c r="F2824" s="550">
        <f t="shared" si="30"/>
        <v>100</v>
      </c>
      <c r="G2824" s="550"/>
      <c r="H2824" s="549">
        <v>0</v>
      </c>
      <c r="I2824" s="551">
        <v>0</v>
      </c>
      <c r="J2824" s="552">
        <v>0</v>
      </c>
      <c r="K2824" s="4910">
        <v>0</v>
      </c>
      <c r="L2824" s="4911">
        <v>0</v>
      </c>
      <c r="M2824" s="553">
        <v>0.22</v>
      </c>
      <c r="N2824" s="553">
        <v>0.23319999999999999</v>
      </c>
      <c r="O2824" s="553">
        <v>0.30470000000000003</v>
      </c>
      <c r="P2824" s="553">
        <v>0.23319999999999999</v>
      </c>
      <c r="Q2824" s="553">
        <v>0.30470000000000003</v>
      </c>
      <c r="R2824" s="554" t="s">
        <v>2018</v>
      </c>
    </row>
    <row r="2825" spans="2:18" s="360" customFormat="1" ht="15" customHeight="1" x14ac:dyDescent="0.2">
      <c r="B2825" s="555">
        <v>41</v>
      </c>
      <c r="C2825" s="556" t="s">
        <v>36</v>
      </c>
      <c r="D2825" s="557">
        <f t="shared" si="29"/>
        <v>30</v>
      </c>
      <c r="E2825" s="557">
        <v>30</v>
      </c>
      <c r="F2825" s="558">
        <f t="shared" si="30"/>
        <v>136.36363636363637</v>
      </c>
      <c r="G2825" s="558"/>
      <c r="H2825" s="557">
        <v>0</v>
      </c>
      <c r="I2825" s="559">
        <v>0</v>
      </c>
      <c r="J2825" s="552">
        <v>0</v>
      </c>
      <c r="K2825" s="4925">
        <v>0</v>
      </c>
      <c r="L2825" s="4926">
        <v>0</v>
      </c>
      <c r="M2825" s="560">
        <v>0.22</v>
      </c>
      <c r="N2825" s="560">
        <v>0.23319999999999999</v>
      </c>
      <c r="O2825" s="560">
        <v>0.30470000000000003</v>
      </c>
      <c r="P2825" s="560">
        <v>0.23319999999999999</v>
      </c>
      <c r="Q2825" s="560">
        <v>0.30470000000000003</v>
      </c>
      <c r="R2825" s="561" t="s">
        <v>2018</v>
      </c>
    </row>
    <row r="2826" spans="2:18" s="360" customFormat="1" ht="15" customHeight="1" x14ac:dyDescent="0.2">
      <c r="B2826" s="548">
        <v>42</v>
      </c>
      <c r="C2826" s="315" t="s">
        <v>37</v>
      </c>
      <c r="D2826" s="549">
        <f t="shared" si="29"/>
        <v>16</v>
      </c>
      <c r="E2826" s="549">
        <v>16</v>
      </c>
      <c r="F2826" s="550">
        <f t="shared" si="30"/>
        <v>72.727272727272734</v>
      </c>
      <c r="G2826" s="550"/>
      <c r="H2826" s="549">
        <v>0</v>
      </c>
      <c r="I2826" s="551">
        <v>0</v>
      </c>
      <c r="J2826" s="552">
        <v>0</v>
      </c>
      <c r="K2826" s="4910">
        <v>0</v>
      </c>
      <c r="L2826" s="4911">
        <v>0</v>
      </c>
      <c r="M2826" s="553">
        <v>0.22</v>
      </c>
      <c r="N2826" s="553">
        <v>0.23319999999999999</v>
      </c>
      <c r="O2826" s="553">
        <v>0.30470000000000003</v>
      </c>
      <c r="P2826" s="553">
        <v>0.23319999999999999</v>
      </c>
      <c r="Q2826" s="553">
        <v>0.30470000000000003</v>
      </c>
      <c r="R2826" s="554" t="s">
        <v>2018</v>
      </c>
    </row>
    <row r="2827" spans="2:18" s="360" customFormat="1" ht="15" customHeight="1" x14ac:dyDescent="0.2">
      <c r="B2827" s="555">
        <v>43</v>
      </c>
      <c r="C2827" s="315" t="s">
        <v>38</v>
      </c>
      <c r="D2827" s="549">
        <f t="shared" si="29"/>
        <v>8</v>
      </c>
      <c r="E2827" s="549">
        <v>8</v>
      </c>
      <c r="F2827" s="550">
        <f t="shared" si="30"/>
        <v>44.444444444444443</v>
      </c>
      <c r="G2827" s="550"/>
      <c r="H2827" s="549">
        <v>0</v>
      </c>
      <c r="I2827" s="551">
        <v>0</v>
      </c>
      <c r="J2827" s="552">
        <v>0</v>
      </c>
      <c r="K2827" s="4910">
        <v>0</v>
      </c>
      <c r="L2827" s="4911">
        <v>0</v>
      </c>
      <c r="M2827" s="553">
        <v>0.18</v>
      </c>
      <c r="N2827" s="553">
        <v>0.23319999999999999</v>
      </c>
      <c r="O2827" s="553">
        <v>0.30470000000000003</v>
      </c>
      <c r="P2827" s="553">
        <v>0.23319999999999999</v>
      </c>
      <c r="Q2827" s="553">
        <v>0.30470000000000003</v>
      </c>
      <c r="R2827" s="554" t="s">
        <v>2018</v>
      </c>
    </row>
    <row r="2828" spans="2:18" s="360" customFormat="1" ht="15" customHeight="1" x14ac:dyDescent="0.2">
      <c r="B2828" s="555">
        <v>44</v>
      </c>
      <c r="C2828" s="315" t="s">
        <v>39</v>
      </c>
      <c r="D2828" s="549">
        <f t="shared" si="29"/>
        <v>35</v>
      </c>
      <c r="E2828" s="549">
        <v>35</v>
      </c>
      <c r="F2828" s="550">
        <f t="shared" si="30"/>
        <v>159.09090909090909</v>
      </c>
      <c r="G2828" s="550"/>
      <c r="H2828" s="549">
        <v>0</v>
      </c>
      <c r="I2828" s="551">
        <v>0</v>
      </c>
      <c r="J2828" s="552">
        <v>0</v>
      </c>
      <c r="K2828" s="4910">
        <v>0</v>
      </c>
      <c r="L2828" s="4911">
        <v>0</v>
      </c>
      <c r="M2828" s="553">
        <v>0.22</v>
      </c>
      <c r="N2828" s="553">
        <v>0.23319999999999999</v>
      </c>
      <c r="O2828" s="553">
        <v>0.30470000000000003</v>
      </c>
      <c r="P2828" s="553">
        <v>0.23319999999999999</v>
      </c>
      <c r="Q2828" s="553">
        <v>0.30470000000000003</v>
      </c>
      <c r="R2828" s="554" t="s">
        <v>2018</v>
      </c>
    </row>
    <row r="2829" spans="2:18" s="360" customFormat="1" ht="15" customHeight="1" x14ac:dyDescent="0.2">
      <c r="B2829" s="555">
        <v>45</v>
      </c>
      <c r="C2829" s="315" t="s">
        <v>849</v>
      </c>
      <c r="D2829" s="549">
        <f t="shared" si="29"/>
        <v>17</v>
      </c>
      <c r="E2829" s="549">
        <v>17</v>
      </c>
      <c r="F2829" s="550">
        <f t="shared" si="30"/>
        <v>77.272727272727266</v>
      </c>
      <c r="G2829" s="550"/>
      <c r="H2829" s="549">
        <v>0</v>
      </c>
      <c r="I2829" s="551">
        <v>0</v>
      </c>
      <c r="J2829" s="552">
        <v>0</v>
      </c>
      <c r="K2829" s="4910">
        <v>0</v>
      </c>
      <c r="L2829" s="4911">
        <v>0</v>
      </c>
      <c r="M2829" s="553">
        <v>0.22</v>
      </c>
      <c r="N2829" s="553">
        <v>0.23319999999999999</v>
      </c>
      <c r="O2829" s="553">
        <v>0.30470000000000003</v>
      </c>
      <c r="P2829" s="553">
        <v>0.23319999999999999</v>
      </c>
      <c r="Q2829" s="553">
        <v>0.30470000000000003</v>
      </c>
      <c r="R2829" s="554" t="s">
        <v>2018</v>
      </c>
    </row>
    <row r="2830" spans="2:18" s="360" customFormat="1" ht="15" customHeight="1" x14ac:dyDescent="0.2">
      <c r="B2830" s="548">
        <v>46</v>
      </c>
      <c r="C2830" s="315" t="s">
        <v>850</v>
      </c>
      <c r="D2830" s="549">
        <f t="shared" si="29"/>
        <v>21</v>
      </c>
      <c r="E2830" s="549">
        <v>21</v>
      </c>
      <c r="F2830" s="550">
        <f t="shared" si="30"/>
        <v>95.454545454545453</v>
      </c>
      <c r="G2830" s="550"/>
      <c r="H2830" s="549">
        <v>0</v>
      </c>
      <c r="I2830" s="551">
        <v>0</v>
      </c>
      <c r="J2830" s="552">
        <v>0</v>
      </c>
      <c r="K2830" s="4910">
        <v>0</v>
      </c>
      <c r="L2830" s="4911">
        <v>0</v>
      </c>
      <c r="M2830" s="553">
        <v>0.22</v>
      </c>
      <c r="N2830" s="553">
        <v>0.23319999999999999</v>
      </c>
      <c r="O2830" s="553">
        <v>0.30470000000000003</v>
      </c>
      <c r="P2830" s="553">
        <v>0.23319999999999999</v>
      </c>
      <c r="Q2830" s="553">
        <v>0.30470000000000003</v>
      </c>
      <c r="R2830" s="554" t="s">
        <v>2018</v>
      </c>
    </row>
    <row r="2831" spans="2:18" s="360" customFormat="1" ht="15" customHeight="1" x14ac:dyDescent="0.2">
      <c r="B2831" s="548">
        <v>47</v>
      </c>
      <c r="C2831" s="315" t="s">
        <v>851</v>
      </c>
      <c r="D2831" s="549">
        <f t="shared" si="29"/>
        <v>26</v>
      </c>
      <c r="E2831" s="549">
        <v>26</v>
      </c>
      <c r="F2831" s="550">
        <f t="shared" si="30"/>
        <v>118.18181818181819</v>
      </c>
      <c r="G2831" s="550"/>
      <c r="H2831" s="549">
        <v>0</v>
      </c>
      <c r="I2831" s="551">
        <v>0</v>
      </c>
      <c r="J2831" s="552">
        <v>0</v>
      </c>
      <c r="K2831" s="4910">
        <v>0</v>
      </c>
      <c r="L2831" s="4911">
        <v>0</v>
      </c>
      <c r="M2831" s="553">
        <v>0.22</v>
      </c>
      <c r="N2831" s="553">
        <v>0.23319999999999999</v>
      </c>
      <c r="O2831" s="553">
        <v>0.30470000000000003</v>
      </c>
      <c r="P2831" s="553">
        <v>0.23319999999999999</v>
      </c>
      <c r="Q2831" s="553">
        <v>0.30470000000000003</v>
      </c>
      <c r="R2831" s="554" t="s">
        <v>2018</v>
      </c>
    </row>
    <row r="2832" spans="2:18" s="360" customFormat="1" ht="15" customHeight="1" x14ac:dyDescent="0.2">
      <c r="B2832" s="548">
        <v>48</v>
      </c>
      <c r="C2832" s="315" t="s">
        <v>852</v>
      </c>
      <c r="D2832" s="549">
        <f t="shared" si="29"/>
        <v>30</v>
      </c>
      <c r="E2832" s="549">
        <v>30</v>
      </c>
      <c r="F2832" s="550">
        <f t="shared" si="30"/>
        <v>136.36363636363637</v>
      </c>
      <c r="G2832" s="550"/>
      <c r="H2832" s="549">
        <v>0</v>
      </c>
      <c r="I2832" s="551">
        <v>0</v>
      </c>
      <c r="J2832" s="552">
        <v>0</v>
      </c>
      <c r="K2832" s="4910">
        <v>0</v>
      </c>
      <c r="L2832" s="4911">
        <v>0</v>
      </c>
      <c r="M2832" s="553">
        <v>0.22</v>
      </c>
      <c r="N2832" s="553">
        <v>0.23319999999999999</v>
      </c>
      <c r="O2832" s="553">
        <v>0.30470000000000003</v>
      </c>
      <c r="P2832" s="553">
        <v>0.23319999999999999</v>
      </c>
      <c r="Q2832" s="553">
        <v>0.30470000000000003</v>
      </c>
      <c r="R2832" s="554" t="s">
        <v>2018</v>
      </c>
    </row>
    <row r="2833" spans="2:18" s="360" customFormat="1" ht="15" customHeight="1" x14ac:dyDescent="0.2">
      <c r="B2833" s="548">
        <v>49</v>
      </c>
      <c r="C2833" s="315" t="s">
        <v>853</v>
      </c>
      <c r="D2833" s="549">
        <f t="shared" si="29"/>
        <v>65</v>
      </c>
      <c r="E2833" s="549">
        <v>65</v>
      </c>
      <c r="F2833" s="550">
        <f t="shared" si="30"/>
        <v>450.13850415512456</v>
      </c>
      <c r="G2833" s="550"/>
      <c r="H2833" s="549">
        <v>0</v>
      </c>
      <c r="I2833" s="551">
        <v>0</v>
      </c>
      <c r="J2833" s="552">
        <v>0</v>
      </c>
      <c r="K2833" s="4910">
        <v>0</v>
      </c>
      <c r="L2833" s="4911">
        <v>0</v>
      </c>
      <c r="M2833" s="553">
        <v>0.14440000000000003</v>
      </c>
      <c r="N2833" s="553">
        <v>0.23319999999999999</v>
      </c>
      <c r="O2833" s="553">
        <v>0.2944</v>
      </c>
      <c r="P2833" s="553">
        <v>0.23319999999999999</v>
      </c>
      <c r="Q2833" s="553">
        <v>0.2944</v>
      </c>
      <c r="R2833" s="554" t="s">
        <v>2018</v>
      </c>
    </row>
    <row r="2834" spans="2:18" s="360" customFormat="1" ht="15" customHeight="1" x14ac:dyDescent="0.2">
      <c r="B2834" s="548">
        <v>50</v>
      </c>
      <c r="C2834" s="315" t="s">
        <v>854</v>
      </c>
      <c r="D2834" s="549">
        <f t="shared" si="29"/>
        <v>22</v>
      </c>
      <c r="E2834" s="549">
        <v>22</v>
      </c>
      <c r="F2834" s="550">
        <f t="shared" si="30"/>
        <v>100</v>
      </c>
      <c r="G2834" s="550"/>
      <c r="H2834" s="549">
        <v>0</v>
      </c>
      <c r="I2834" s="551">
        <v>0</v>
      </c>
      <c r="J2834" s="552">
        <v>0</v>
      </c>
      <c r="K2834" s="4910">
        <v>0</v>
      </c>
      <c r="L2834" s="4911">
        <v>0</v>
      </c>
      <c r="M2834" s="553">
        <v>0.22</v>
      </c>
      <c r="N2834" s="553">
        <v>0.23319999999999999</v>
      </c>
      <c r="O2834" s="553">
        <v>0.30470000000000003</v>
      </c>
      <c r="P2834" s="553">
        <v>0.23319999999999999</v>
      </c>
      <c r="Q2834" s="553">
        <v>0.30470000000000003</v>
      </c>
      <c r="R2834" s="554" t="s">
        <v>2018</v>
      </c>
    </row>
    <row r="2835" spans="2:18" s="360" customFormat="1" ht="15" customHeight="1" x14ac:dyDescent="0.2">
      <c r="B2835" s="548">
        <v>51</v>
      </c>
      <c r="C2835" s="315" t="s">
        <v>855</v>
      </c>
      <c r="D2835" s="549">
        <f t="shared" si="29"/>
        <v>100</v>
      </c>
      <c r="E2835" s="549">
        <v>100</v>
      </c>
      <c r="F2835" s="550">
        <f t="shared" si="30"/>
        <v>700.28011204481788</v>
      </c>
      <c r="G2835" s="550"/>
      <c r="H2835" s="549">
        <v>0</v>
      </c>
      <c r="I2835" s="551">
        <v>0</v>
      </c>
      <c r="J2835" s="552">
        <v>0</v>
      </c>
      <c r="K2835" s="4910">
        <v>0</v>
      </c>
      <c r="L2835" s="4911">
        <v>0</v>
      </c>
      <c r="M2835" s="553">
        <v>0.14280000000000001</v>
      </c>
      <c r="N2835" s="553">
        <v>0.23319999999999999</v>
      </c>
      <c r="O2835" s="553">
        <v>0.2928</v>
      </c>
      <c r="P2835" s="553">
        <v>0.23319999999999999</v>
      </c>
      <c r="Q2835" s="553">
        <v>0.29279999999999995</v>
      </c>
      <c r="R2835" s="554" t="s">
        <v>2018</v>
      </c>
    </row>
    <row r="2836" spans="2:18" s="360" customFormat="1" ht="15" customHeight="1" x14ac:dyDescent="0.2">
      <c r="B2836" s="548">
        <v>52</v>
      </c>
      <c r="C2836" s="315" t="s">
        <v>856</v>
      </c>
      <c r="D2836" s="549">
        <f t="shared" si="29"/>
        <v>31</v>
      </c>
      <c r="E2836" s="549">
        <v>31</v>
      </c>
      <c r="F2836" s="550">
        <f t="shared" si="30"/>
        <v>140.90909090909091</v>
      </c>
      <c r="G2836" s="550"/>
      <c r="H2836" s="549">
        <v>0</v>
      </c>
      <c r="I2836" s="551">
        <v>0</v>
      </c>
      <c r="J2836" s="552">
        <v>0</v>
      </c>
      <c r="K2836" s="4910">
        <v>0</v>
      </c>
      <c r="L2836" s="4911">
        <v>0</v>
      </c>
      <c r="M2836" s="553">
        <v>0.22</v>
      </c>
      <c r="N2836" s="553">
        <v>0.23319999999999999</v>
      </c>
      <c r="O2836" s="553">
        <v>0.30470000000000003</v>
      </c>
      <c r="P2836" s="553">
        <v>0.23319999999999999</v>
      </c>
      <c r="Q2836" s="553">
        <v>0.30470000000000003</v>
      </c>
      <c r="R2836" s="554" t="s">
        <v>2018</v>
      </c>
    </row>
    <row r="2837" spans="2:18" s="360" customFormat="1" ht="15" customHeight="1" x14ac:dyDescent="0.2">
      <c r="B2837" s="548">
        <v>53</v>
      </c>
      <c r="C2837" s="315" t="s">
        <v>857</v>
      </c>
      <c r="D2837" s="549">
        <f t="shared" si="29"/>
        <v>13</v>
      </c>
      <c r="E2837" s="549">
        <v>13</v>
      </c>
      <c r="F2837" s="550">
        <f t="shared" si="30"/>
        <v>59.090909090909093</v>
      </c>
      <c r="G2837" s="550"/>
      <c r="H2837" s="549">
        <v>0</v>
      </c>
      <c r="I2837" s="551">
        <v>0</v>
      </c>
      <c r="J2837" s="552">
        <v>0</v>
      </c>
      <c r="K2837" s="4910">
        <v>0</v>
      </c>
      <c r="L2837" s="4911">
        <v>0</v>
      </c>
      <c r="M2837" s="553">
        <v>0.22</v>
      </c>
      <c r="N2837" s="553">
        <v>0.23319999999999999</v>
      </c>
      <c r="O2837" s="553">
        <v>0.30470000000000003</v>
      </c>
      <c r="P2837" s="553">
        <v>0.23319999999999999</v>
      </c>
      <c r="Q2837" s="553">
        <v>0.30470000000000003</v>
      </c>
      <c r="R2837" s="554" t="s">
        <v>2018</v>
      </c>
    </row>
    <row r="2838" spans="2:18" s="360" customFormat="1" ht="15" customHeight="1" x14ac:dyDescent="0.2">
      <c r="B2838" s="548">
        <v>54</v>
      </c>
      <c r="C2838" s="315" t="s">
        <v>858</v>
      </c>
      <c r="D2838" s="549">
        <f t="shared" si="29"/>
        <v>15</v>
      </c>
      <c r="E2838" s="549">
        <v>15</v>
      </c>
      <c r="F2838" s="550">
        <f t="shared" si="30"/>
        <v>68.181818181818187</v>
      </c>
      <c r="G2838" s="550"/>
      <c r="H2838" s="549">
        <v>0</v>
      </c>
      <c r="I2838" s="551">
        <v>0</v>
      </c>
      <c r="J2838" s="552">
        <v>0</v>
      </c>
      <c r="K2838" s="4910">
        <v>0</v>
      </c>
      <c r="L2838" s="4911">
        <v>0</v>
      </c>
      <c r="M2838" s="553">
        <v>0.22</v>
      </c>
      <c r="N2838" s="553">
        <v>0.23319999999999999</v>
      </c>
      <c r="O2838" s="553">
        <v>0.30470000000000003</v>
      </c>
      <c r="P2838" s="553">
        <v>0.23319999999999999</v>
      </c>
      <c r="Q2838" s="553">
        <v>0.30470000000000003</v>
      </c>
      <c r="R2838" s="554" t="s">
        <v>2018</v>
      </c>
    </row>
    <row r="2839" spans="2:18" s="360" customFormat="1" ht="15" customHeight="1" x14ac:dyDescent="0.2">
      <c r="B2839" s="548">
        <v>55</v>
      </c>
      <c r="C2839" s="315" t="s">
        <v>859</v>
      </c>
      <c r="D2839" s="549">
        <f t="shared" si="29"/>
        <v>20</v>
      </c>
      <c r="E2839" s="557">
        <v>9.1999999999999993</v>
      </c>
      <c r="F2839" s="550">
        <f t="shared" si="30"/>
        <v>43.80952380952381</v>
      </c>
      <c r="G2839" s="550"/>
      <c r="H2839" s="557">
        <v>10.8</v>
      </c>
      <c r="I2839" s="562">
        <v>1000</v>
      </c>
      <c r="J2839" s="552">
        <v>0</v>
      </c>
      <c r="K2839" s="4910">
        <v>0</v>
      </c>
      <c r="L2839" s="4911">
        <v>0</v>
      </c>
      <c r="M2839" s="553">
        <v>0.21</v>
      </c>
      <c r="N2839" s="553">
        <v>0.23319999999999999</v>
      </c>
      <c r="O2839" s="553">
        <v>0.30470000000000003</v>
      </c>
      <c r="P2839" s="553">
        <v>0.23319999999999999</v>
      </c>
      <c r="Q2839" s="553">
        <v>0.30470000000000003</v>
      </c>
      <c r="R2839" s="554" t="s">
        <v>2018</v>
      </c>
    </row>
    <row r="2840" spans="2:18" s="360" customFormat="1" ht="15" customHeight="1" x14ac:dyDescent="0.2">
      <c r="B2840" s="555">
        <v>56</v>
      </c>
      <c r="C2840" s="556" t="s">
        <v>860</v>
      </c>
      <c r="D2840" s="557">
        <f t="shared" si="29"/>
        <v>22</v>
      </c>
      <c r="E2840" s="557">
        <v>19.25</v>
      </c>
      <c r="F2840" s="558">
        <f t="shared" si="30"/>
        <v>110</v>
      </c>
      <c r="G2840" s="558"/>
      <c r="H2840" s="557">
        <v>2.75</v>
      </c>
      <c r="I2840" s="559">
        <v>250</v>
      </c>
      <c r="J2840" s="552">
        <v>0</v>
      </c>
      <c r="K2840" s="4925">
        <v>0</v>
      </c>
      <c r="L2840" s="4926">
        <v>0</v>
      </c>
      <c r="M2840" s="560">
        <v>0.17499999999999999</v>
      </c>
      <c r="N2840" s="560">
        <v>0.23319999999999999</v>
      </c>
      <c r="O2840" s="560">
        <v>0.30470000000000003</v>
      </c>
      <c r="P2840" s="560">
        <v>0.23319999999999999</v>
      </c>
      <c r="Q2840" s="560">
        <v>0.30470000000000003</v>
      </c>
      <c r="R2840" s="561" t="s">
        <v>2018</v>
      </c>
    </row>
    <row r="2841" spans="2:18" s="360" customFormat="1" ht="15" customHeight="1" x14ac:dyDescent="0.2">
      <c r="B2841" s="548">
        <v>57</v>
      </c>
      <c r="C2841" s="315" t="s">
        <v>861</v>
      </c>
      <c r="D2841" s="549">
        <f t="shared" si="29"/>
        <v>18</v>
      </c>
      <c r="E2841" s="549">
        <v>12.6</v>
      </c>
      <c r="F2841" s="550">
        <f t="shared" si="30"/>
        <v>60</v>
      </c>
      <c r="G2841" s="550"/>
      <c r="H2841" s="549">
        <v>5.4</v>
      </c>
      <c r="I2841" s="551">
        <v>500</v>
      </c>
      <c r="J2841" s="552">
        <v>0</v>
      </c>
      <c r="K2841" s="4910">
        <v>0</v>
      </c>
      <c r="L2841" s="4911">
        <v>0</v>
      </c>
      <c r="M2841" s="553">
        <v>0.21</v>
      </c>
      <c r="N2841" s="553">
        <v>0.23319999999999999</v>
      </c>
      <c r="O2841" s="553">
        <v>0.30470000000000003</v>
      </c>
      <c r="P2841" s="553">
        <v>0.23319999999999999</v>
      </c>
      <c r="Q2841" s="553">
        <v>0.30470000000000003</v>
      </c>
      <c r="R2841" s="554" t="s">
        <v>2018</v>
      </c>
    </row>
    <row r="2842" spans="2:18" s="360" customFormat="1" ht="15" customHeight="1" x14ac:dyDescent="0.2">
      <c r="B2842" s="548">
        <v>58</v>
      </c>
      <c r="C2842" s="315" t="s">
        <v>862</v>
      </c>
      <c r="D2842" s="549">
        <f t="shared" si="29"/>
        <v>21</v>
      </c>
      <c r="E2842" s="549">
        <v>11.1</v>
      </c>
      <c r="F2842" s="550">
        <f t="shared" si="30"/>
        <v>60</v>
      </c>
      <c r="G2842" s="550"/>
      <c r="H2842" s="549">
        <v>9.9</v>
      </c>
      <c r="I2842" s="551">
        <v>5000</v>
      </c>
      <c r="J2842" s="552">
        <v>0</v>
      </c>
      <c r="K2842" s="4910">
        <v>0</v>
      </c>
      <c r="L2842" s="4911">
        <v>0</v>
      </c>
      <c r="M2842" s="553">
        <v>0.185</v>
      </c>
      <c r="N2842" s="553">
        <v>0.23319999999999999</v>
      </c>
      <c r="O2842" s="553">
        <v>0.30470000000000003</v>
      </c>
      <c r="P2842" s="553">
        <v>0.23319999999999999</v>
      </c>
      <c r="Q2842" s="553">
        <v>0.30470000000000003</v>
      </c>
      <c r="R2842" s="554" t="s">
        <v>2018</v>
      </c>
    </row>
    <row r="2843" spans="2:18" s="360" customFormat="1" ht="15" customHeight="1" x14ac:dyDescent="0.2">
      <c r="B2843" s="548">
        <v>59</v>
      </c>
      <c r="C2843" s="315" t="s">
        <v>863</v>
      </c>
      <c r="D2843" s="549">
        <f t="shared" si="29"/>
        <v>18</v>
      </c>
      <c r="E2843" s="549">
        <v>12.6</v>
      </c>
      <c r="F2843" s="550">
        <f t="shared" si="30"/>
        <v>60</v>
      </c>
      <c r="G2843" s="550"/>
      <c r="H2843" s="549">
        <v>5.4</v>
      </c>
      <c r="I2843" s="551">
        <v>500</v>
      </c>
      <c r="J2843" s="552">
        <v>0</v>
      </c>
      <c r="K2843" s="4910">
        <v>0</v>
      </c>
      <c r="L2843" s="4911">
        <v>0</v>
      </c>
      <c r="M2843" s="553">
        <v>0.21</v>
      </c>
      <c r="N2843" s="553">
        <v>0.23319999999999999</v>
      </c>
      <c r="O2843" s="553">
        <v>0.30470000000000003</v>
      </c>
      <c r="P2843" s="553">
        <v>0.23319999999999999</v>
      </c>
      <c r="Q2843" s="553">
        <v>0.30470000000000003</v>
      </c>
      <c r="R2843" s="554" t="s">
        <v>2018</v>
      </c>
    </row>
    <row r="2844" spans="2:18" s="360" customFormat="1" ht="15" customHeight="1" x14ac:dyDescent="0.2">
      <c r="B2844" s="548">
        <v>60</v>
      </c>
      <c r="C2844" s="315" t="s">
        <v>864</v>
      </c>
      <c r="D2844" s="549">
        <f t="shared" si="29"/>
        <v>22</v>
      </c>
      <c r="E2844" s="549">
        <v>19.25</v>
      </c>
      <c r="F2844" s="550">
        <f t="shared" si="30"/>
        <v>110</v>
      </c>
      <c r="G2844" s="550"/>
      <c r="H2844" s="549">
        <v>2.75</v>
      </c>
      <c r="I2844" s="551">
        <v>250</v>
      </c>
      <c r="J2844" s="552">
        <v>0</v>
      </c>
      <c r="K2844" s="4910">
        <v>0</v>
      </c>
      <c r="L2844" s="4911">
        <v>0</v>
      </c>
      <c r="M2844" s="553">
        <v>0.17499999999999999</v>
      </c>
      <c r="N2844" s="553">
        <v>0.23319999999999999</v>
      </c>
      <c r="O2844" s="553">
        <v>0.30470000000000003</v>
      </c>
      <c r="P2844" s="553">
        <v>0.23319999999999999</v>
      </c>
      <c r="Q2844" s="553">
        <v>0.30470000000000003</v>
      </c>
      <c r="R2844" s="554" t="s">
        <v>2018</v>
      </c>
    </row>
    <row r="2845" spans="2:18" s="360" customFormat="1" ht="15" customHeight="1" x14ac:dyDescent="0.2">
      <c r="B2845" s="548">
        <v>61</v>
      </c>
      <c r="C2845" s="315" t="s">
        <v>865</v>
      </c>
      <c r="D2845" s="549">
        <f t="shared" si="29"/>
        <v>16</v>
      </c>
      <c r="E2845" s="549">
        <v>16</v>
      </c>
      <c r="F2845" s="550">
        <f t="shared" si="30"/>
        <v>200.0500125031258</v>
      </c>
      <c r="G2845" s="550"/>
      <c r="H2845" s="549">
        <v>0</v>
      </c>
      <c r="I2845" s="551">
        <v>0</v>
      </c>
      <c r="J2845" s="552">
        <v>0</v>
      </c>
      <c r="K2845" s="4910">
        <v>0</v>
      </c>
      <c r="L2845" s="4911">
        <v>0</v>
      </c>
      <c r="M2845" s="553">
        <v>7.9979999999999996E-2</v>
      </c>
      <c r="N2845" s="553">
        <v>0.23319999999999999</v>
      </c>
      <c r="O2845" s="553">
        <v>0.30470000000000003</v>
      </c>
      <c r="P2845" s="553">
        <v>0.23319999999999999</v>
      </c>
      <c r="Q2845" s="553">
        <v>0.30470000000000003</v>
      </c>
      <c r="R2845" s="554" t="s">
        <v>2018</v>
      </c>
    </row>
    <row r="2846" spans="2:18" s="360" customFormat="1" ht="15" customHeight="1" x14ac:dyDescent="0.2">
      <c r="B2846" s="548">
        <v>62</v>
      </c>
      <c r="C2846" s="556" t="s">
        <v>866</v>
      </c>
      <c r="D2846" s="549">
        <f t="shared" si="29"/>
        <v>30</v>
      </c>
      <c r="E2846" s="549">
        <v>30</v>
      </c>
      <c r="F2846" s="550">
        <f t="shared" si="30"/>
        <v>375</v>
      </c>
      <c r="G2846" s="550"/>
      <c r="H2846" s="549">
        <v>0</v>
      </c>
      <c r="I2846" s="551">
        <v>0</v>
      </c>
      <c r="J2846" s="552">
        <v>0</v>
      </c>
      <c r="K2846" s="4910">
        <v>0</v>
      </c>
      <c r="L2846" s="4911">
        <v>0</v>
      </c>
      <c r="M2846" s="553">
        <v>0.08</v>
      </c>
      <c r="N2846" s="553">
        <v>0.23319999999999999</v>
      </c>
      <c r="O2846" s="553">
        <v>0.30470000000000003</v>
      </c>
      <c r="P2846" s="553">
        <v>0.23319999999999999</v>
      </c>
      <c r="Q2846" s="553">
        <v>0.30470000000000003</v>
      </c>
      <c r="R2846" s="554" t="s">
        <v>2018</v>
      </c>
    </row>
    <row r="2847" spans="2:18" s="360" customFormat="1" ht="15" customHeight="1" x14ac:dyDescent="0.2">
      <c r="B2847" s="548">
        <v>63</v>
      </c>
      <c r="C2847" s="315" t="s">
        <v>867</v>
      </c>
      <c r="D2847" s="549">
        <f t="shared" si="29"/>
        <v>44.642857142857139</v>
      </c>
      <c r="E2847" s="557">
        <v>44.642857142857139</v>
      </c>
      <c r="F2847" s="550">
        <f t="shared" si="30"/>
        <v>405.84415584415581</v>
      </c>
      <c r="G2847" s="550"/>
      <c r="H2847" s="557">
        <v>0</v>
      </c>
      <c r="I2847" s="551">
        <v>0</v>
      </c>
      <c r="J2847" s="552">
        <v>0</v>
      </c>
      <c r="K2847" s="4910">
        <v>0</v>
      </c>
      <c r="L2847" s="4911">
        <v>0</v>
      </c>
      <c r="M2847" s="560">
        <v>0.11</v>
      </c>
      <c r="N2847" s="560">
        <v>0.23319999999999999</v>
      </c>
      <c r="O2847" s="560">
        <v>0.30470000000000003</v>
      </c>
      <c r="P2847" s="560">
        <v>0.23319999999999999</v>
      </c>
      <c r="Q2847" s="560">
        <v>0.26</v>
      </c>
      <c r="R2847" s="554" t="s">
        <v>2018</v>
      </c>
    </row>
    <row r="2848" spans="2:18" s="360" customFormat="1" ht="15" customHeight="1" x14ac:dyDescent="0.2">
      <c r="B2848" s="548">
        <v>64</v>
      </c>
      <c r="C2848" s="315" t="s">
        <v>868</v>
      </c>
      <c r="D2848" s="549">
        <f t="shared" si="29"/>
        <v>89.29</v>
      </c>
      <c r="E2848" s="557">
        <v>89.29</v>
      </c>
      <c r="F2848" s="550">
        <f t="shared" si="30"/>
        <v>892.9</v>
      </c>
      <c r="G2848" s="550"/>
      <c r="H2848" s="557">
        <v>0</v>
      </c>
      <c r="I2848" s="551">
        <v>0</v>
      </c>
      <c r="J2848" s="552">
        <v>0</v>
      </c>
      <c r="K2848" s="4910">
        <v>0</v>
      </c>
      <c r="L2848" s="4911">
        <v>0</v>
      </c>
      <c r="M2848" s="560">
        <v>0.1</v>
      </c>
      <c r="N2848" s="560">
        <v>0.23319999999999999</v>
      </c>
      <c r="O2848" s="560">
        <v>0.30470000000000003</v>
      </c>
      <c r="P2848" s="560">
        <v>0.23319999999999999</v>
      </c>
      <c r="Q2848" s="560">
        <v>0.25</v>
      </c>
      <c r="R2848" s="554" t="s">
        <v>2018</v>
      </c>
    </row>
    <row r="2849" spans="2:18" s="360" customFormat="1" ht="15" customHeight="1" x14ac:dyDescent="0.2">
      <c r="B2849" s="548">
        <v>65</v>
      </c>
      <c r="C2849" s="315" t="s">
        <v>869</v>
      </c>
      <c r="D2849" s="549">
        <f t="shared" si="29"/>
        <v>95</v>
      </c>
      <c r="E2849" s="549">
        <v>95</v>
      </c>
      <c r="F2849" s="550">
        <f t="shared" si="30"/>
        <v>1187.7969492373095</v>
      </c>
      <c r="G2849" s="550"/>
      <c r="H2849" s="549">
        <v>0</v>
      </c>
      <c r="I2849" s="551">
        <v>0</v>
      </c>
      <c r="J2849" s="552">
        <v>0</v>
      </c>
      <c r="K2849" s="4910">
        <v>0</v>
      </c>
      <c r="L2849" s="4911">
        <v>0</v>
      </c>
      <c r="M2849" s="553">
        <v>7.9979999999999996E-2</v>
      </c>
      <c r="N2849" s="553">
        <v>0.23319999999999999</v>
      </c>
      <c r="O2849" s="553">
        <v>0.30470000000000003</v>
      </c>
      <c r="P2849" s="553">
        <v>0.23319999999999999</v>
      </c>
      <c r="Q2849" s="560">
        <v>0.24479999999999999</v>
      </c>
      <c r="R2849" s="554" t="s">
        <v>2018</v>
      </c>
    </row>
    <row r="2850" spans="2:18" s="360" customFormat="1" ht="15" customHeight="1" x14ac:dyDescent="0.2">
      <c r="B2850" s="548">
        <v>66</v>
      </c>
      <c r="C2850" s="315" t="s">
        <v>870</v>
      </c>
      <c r="D2850" s="549">
        <f t="shared" si="29"/>
        <v>120</v>
      </c>
      <c r="E2850" s="549">
        <v>120</v>
      </c>
      <c r="F2850" s="550">
        <f t="shared" si="30"/>
        <v>1500.3750937734435</v>
      </c>
      <c r="G2850" s="550"/>
      <c r="H2850" s="549">
        <v>0</v>
      </c>
      <c r="I2850" s="551">
        <v>0</v>
      </c>
      <c r="J2850" s="552">
        <v>0</v>
      </c>
      <c r="K2850" s="4910">
        <v>0</v>
      </c>
      <c r="L2850" s="4911">
        <v>0</v>
      </c>
      <c r="M2850" s="553">
        <v>7.9979999999999996E-2</v>
      </c>
      <c r="N2850" s="553">
        <v>0.22999979999999998</v>
      </c>
      <c r="O2850" s="553">
        <v>0.30470000000000003</v>
      </c>
      <c r="P2850" s="553">
        <v>0.23319999999999999</v>
      </c>
      <c r="Q2850" s="560">
        <v>0.2424</v>
      </c>
      <c r="R2850" s="554" t="s">
        <v>2018</v>
      </c>
    </row>
    <row r="2851" spans="2:18" s="360" customFormat="1" ht="15" customHeight="1" x14ac:dyDescent="0.2">
      <c r="B2851" s="548">
        <v>67</v>
      </c>
      <c r="C2851" s="315" t="s">
        <v>871</v>
      </c>
      <c r="D2851" s="549">
        <f t="shared" ref="D2851:D2914" si="31">+E2851+H2851+J2851</f>
        <v>25</v>
      </c>
      <c r="E2851" s="549">
        <v>25</v>
      </c>
      <c r="F2851" s="550">
        <f t="shared" ref="F2851:F2914" si="32">E2851/M2851</f>
        <v>312.57814453613406</v>
      </c>
      <c r="G2851" s="550"/>
      <c r="H2851" s="549">
        <v>0</v>
      </c>
      <c r="I2851" s="551">
        <v>0</v>
      </c>
      <c r="J2851" s="552">
        <v>0</v>
      </c>
      <c r="K2851" s="4910">
        <v>0</v>
      </c>
      <c r="L2851" s="4911">
        <v>0</v>
      </c>
      <c r="M2851" s="553">
        <v>7.9979999999999996E-2</v>
      </c>
      <c r="N2851" s="553">
        <v>0.23319999999999999</v>
      </c>
      <c r="O2851" s="553">
        <v>0.30470000000000003</v>
      </c>
      <c r="P2851" s="553">
        <v>0.23319999999999999</v>
      </c>
      <c r="Q2851" s="553">
        <v>0.30470000000000003</v>
      </c>
      <c r="R2851" s="554" t="s">
        <v>2018</v>
      </c>
    </row>
    <row r="2852" spans="2:18" s="360" customFormat="1" ht="15" customHeight="1" x14ac:dyDescent="0.2">
      <c r="B2852" s="548">
        <v>68</v>
      </c>
      <c r="C2852" s="315" t="s">
        <v>872</v>
      </c>
      <c r="D2852" s="549">
        <f t="shared" si="31"/>
        <v>34</v>
      </c>
      <c r="E2852" s="549">
        <v>34</v>
      </c>
      <c r="F2852" s="550">
        <f t="shared" si="32"/>
        <v>425.10627656914232</v>
      </c>
      <c r="G2852" s="550"/>
      <c r="H2852" s="549">
        <v>0</v>
      </c>
      <c r="I2852" s="551">
        <v>0</v>
      </c>
      <c r="J2852" s="552">
        <v>0</v>
      </c>
      <c r="K2852" s="4910">
        <v>0</v>
      </c>
      <c r="L2852" s="4911">
        <v>0</v>
      </c>
      <c r="M2852" s="553">
        <v>7.9979999999999996E-2</v>
      </c>
      <c r="N2852" s="553">
        <v>0.23319999999999999</v>
      </c>
      <c r="O2852" s="553">
        <v>0.30470000000000003</v>
      </c>
      <c r="P2852" s="553">
        <v>0.23319999999999999</v>
      </c>
      <c r="Q2852" s="560">
        <v>0.28620000000000001</v>
      </c>
      <c r="R2852" s="554" t="s">
        <v>2018</v>
      </c>
    </row>
    <row r="2853" spans="2:18" s="360" customFormat="1" ht="15" customHeight="1" x14ac:dyDescent="0.2">
      <c r="B2853" s="548">
        <v>69</v>
      </c>
      <c r="C2853" s="315" t="s">
        <v>873</v>
      </c>
      <c r="D2853" s="549">
        <f t="shared" si="31"/>
        <v>43</v>
      </c>
      <c r="E2853" s="549">
        <v>43</v>
      </c>
      <c r="F2853" s="550">
        <f t="shared" si="32"/>
        <v>537.63440860215053</v>
      </c>
      <c r="G2853" s="550"/>
      <c r="H2853" s="549">
        <v>0</v>
      </c>
      <c r="I2853" s="551">
        <v>0</v>
      </c>
      <c r="J2853" s="552">
        <v>0</v>
      </c>
      <c r="K2853" s="4910">
        <v>0</v>
      </c>
      <c r="L2853" s="4911">
        <v>0</v>
      </c>
      <c r="M2853" s="553">
        <v>7.9979999999999996E-2</v>
      </c>
      <c r="N2853" s="553">
        <v>0.23319999999999999</v>
      </c>
      <c r="O2853" s="553">
        <v>0.30470000000000003</v>
      </c>
      <c r="P2853" s="553">
        <v>0.23319999999999999</v>
      </c>
      <c r="Q2853" s="560">
        <v>0.27300000000000002</v>
      </c>
      <c r="R2853" s="554" t="s">
        <v>2018</v>
      </c>
    </row>
    <row r="2854" spans="2:18" s="360" customFormat="1" ht="15" customHeight="1" x14ac:dyDescent="0.2">
      <c r="B2854" s="548">
        <v>70</v>
      </c>
      <c r="C2854" s="315" t="s">
        <v>874</v>
      </c>
      <c r="D2854" s="549">
        <f t="shared" si="31"/>
        <v>54</v>
      </c>
      <c r="E2854" s="549">
        <v>54</v>
      </c>
      <c r="F2854" s="550">
        <f t="shared" si="32"/>
        <v>675.16879219804957</v>
      </c>
      <c r="G2854" s="550"/>
      <c r="H2854" s="549">
        <v>0</v>
      </c>
      <c r="I2854" s="551">
        <v>0</v>
      </c>
      <c r="J2854" s="552">
        <v>0</v>
      </c>
      <c r="K2854" s="4910">
        <v>0</v>
      </c>
      <c r="L2854" s="4911">
        <v>0</v>
      </c>
      <c r="M2854" s="553">
        <v>7.9979999999999996E-2</v>
      </c>
      <c r="N2854" s="553">
        <v>0.23319999999999999</v>
      </c>
      <c r="O2854" s="553">
        <v>0.30470000000000003</v>
      </c>
      <c r="P2854" s="553">
        <v>0.23319999999999999</v>
      </c>
      <c r="Q2854" s="560">
        <v>0.25800000000000001</v>
      </c>
      <c r="R2854" s="554" t="s">
        <v>2018</v>
      </c>
    </row>
    <row r="2855" spans="2:18" s="360" customFormat="1" ht="15" customHeight="1" x14ac:dyDescent="0.2">
      <c r="B2855" s="555">
        <v>71</v>
      </c>
      <c r="C2855" s="556" t="s">
        <v>1324</v>
      </c>
      <c r="D2855" s="557">
        <f t="shared" si="31"/>
        <v>67</v>
      </c>
      <c r="E2855" s="557">
        <v>67</v>
      </c>
      <c r="F2855" s="558">
        <f t="shared" si="32"/>
        <v>837.70942735683923</v>
      </c>
      <c r="G2855" s="558"/>
      <c r="H2855" s="557">
        <v>0</v>
      </c>
      <c r="I2855" s="559">
        <v>0</v>
      </c>
      <c r="J2855" s="552">
        <v>0</v>
      </c>
      <c r="K2855" s="4925">
        <v>0</v>
      </c>
      <c r="L2855" s="4926">
        <v>0</v>
      </c>
      <c r="M2855" s="560">
        <v>7.9979999999999996E-2</v>
      </c>
      <c r="N2855" s="560">
        <v>0.23319999999999999</v>
      </c>
      <c r="O2855" s="560">
        <v>0.30470000000000003</v>
      </c>
      <c r="P2855" s="560">
        <v>0.23319999999999999</v>
      </c>
      <c r="Q2855" s="560">
        <v>0.25319999999999998</v>
      </c>
      <c r="R2855" s="561" t="s">
        <v>2018</v>
      </c>
    </row>
    <row r="2856" spans="2:18" s="360" customFormat="1" ht="15" customHeight="1" x14ac:dyDescent="0.2">
      <c r="B2856" s="548">
        <v>72</v>
      </c>
      <c r="C2856" s="315" t="s">
        <v>1325</v>
      </c>
      <c r="D2856" s="549">
        <f t="shared" si="31"/>
        <v>79</v>
      </c>
      <c r="E2856" s="549">
        <v>79</v>
      </c>
      <c r="F2856" s="550">
        <f t="shared" si="32"/>
        <v>987.74693673418358</v>
      </c>
      <c r="G2856" s="550"/>
      <c r="H2856" s="549">
        <v>0</v>
      </c>
      <c r="I2856" s="551">
        <v>0</v>
      </c>
      <c r="J2856" s="552">
        <v>0</v>
      </c>
      <c r="K2856" s="4910">
        <v>0</v>
      </c>
      <c r="L2856" s="4911">
        <v>0</v>
      </c>
      <c r="M2856" s="553">
        <v>7.9979999999999996E-2</v>
      </c>
      <c r="N2856" s="553">
        <v>0.23319999999999999</v>
      </c>
      <c r="O2856" s="553">
        <v>0.30470000000000003</v>
      </c>
      <c r="P2856" s="553">
        <v>0.23319999999999999</v>
      </c>
      <c r="Q2856" s="560">
        <v>0.249</v>
      </c>
      <c r="R2856" s="554" t="s">
        <v>2018</v>
      </c>
    </row>
    <row r="2857" spans="2:18" s="360" customFormat="1" ht="15" customHeight="1" x14ac:dyDescent="0.2">
      <c r="B2857" s="548">
        <v>73</v>
      </c>
      <c r="C2857" s="315" t="s">
        <v>1326</v>
      </c>
      <c r="D2857" s="549">
        <f t="shared" si="31"/>
        <v>22</v>
      </c>
      <c r="E2857" s="549">
        <v>22</v>
      </c>
      <c r="F2857" s="550">
        <f t="shared" si="32"/>
        <v>110</v>
      </c>
      <c r="G2857" s="550"/>
      <c r="H2857" s="549">
        <v>0</v>
      </c>
      <c r="I2857" s="551">
        <v>0</v>
      </c>
      <c r="J2857" s="552">
        <v>0</v>
      </c>
      <c r="K2857" s="4910">
        <v>0</v>
      </c>
      <c r="L2857" s="4911">
        <v>0</v>
      </c>
      <c r="M2857" s="553">
        <v>0.2</v>
      </c>
      <c r="N2857" s="553">
        <v>0.23319999999999999</v>
      </c>
      <c r="O2857" s="553">
        <v>0.30470000000000003</v>
      </c>
      <c r="P2857" s="553">
        <v>0.23319999999999999</v>
      </c>
      <c r="Q2857" s="553">
        <v>0.30470000000000003</v>
      </c>
      <c r="R2857" s="554" t="s">
        <v>2018</v>
      </c>
    </row>
    <row r="2858" spans="2:18" s="360" customFormat="1" ht="15" customHeight="1" x14ac:dyDescent="0.2">
      <c r="B2858" s="548">
        <v>74</v>
      </c>
      <c r="C2858" s="315" t="s">
        <v>1327</v>
      </c>
      <c r="D2858" s="549">
        <f t="shared" si="31"/>
        <v>25</v>
      </c>
      <c r="E2858" s="549">
        <v>25</v>
      </c>
      <c r="F2858" s="550">
        <f t="shared" si="32"/>
        <v>150.06002400960381</v>
      </c>
      <c r="G2858" s="550"/>
      <c r="H2858" s="549">
        <v>0</v>
      </c>
      <c r="I2858" s="551">
        <v>0</v>
      </c>
      <c r="J2858" s="552">
        <v>0</v>
      </c>
      <c r="K2858" s="4910">
        <v>0</v>
      </c>
      <c r="L2858" s="4911">
        <v>0</v>
      </c>
      <c r="M2858" s="553">
        <v>0.16660000000000003</v>
      </c>
      <c r="N2858" s="553">
        <v>0.23319999999999999</v>
      </c>
      <c r="O2858" s="553">
        <v>0.30470000000000003</v>
      </c>
      <c r="P2858" s="553">
        <v>0.23319999999999999</v>
      </c>
      <c r="Q2858" s="553">
        <v>0.30470000000000003</v>
      </c>
      <c r="R2858" s="554" t="s">
        <v>2018</v>
      </c>
    </row>
    <row r="2859" spans="2:18" s="360" customFormat="1" ht="15" customHeight="1" x14ac:dyDescent="0.2">
      <c r="B2859" s="548">
        <v>75</v>
      </c>
      <c r="C2859" s="315" t="s">
        <v>1328</v>
      </c>
      <c r="D2859" s="549">
        <f t="shared" si="31"/>
        <v>34</v>
      </c>
      <c r="E2859" s="549">
        <v>34</v>
      </c>
      <c r="F2859" s="550">
        <f t="shared" si="32"/>
        <v>249.99999999999997</v>
      </c>
      <c r="G2859" s="550"/>
      <c r="H2859" s="549">
        <v>0</v>
      </c>
      <c r="I2859" s="551">
        <v>0</v>
      </c>
      <c r="J2859" s="552">
        <v>0</v>
      </c>
      <c r="K2859" s="4910">
        <v>0</v>
      </c>
      <c r="L2859" s="4911">
        <v>0</v>
      </c>
      <c r="M2859" s="553">
        <v>0.13600000000000001</v>
      </c>
      <c r="N2859" s="553">
        <v>0.23319999999999999</v>
      </c>
      <c r="O2859" s="553">
        <v>0.30470000000000003</v>
      </c>
      <c r="P2859" s="553">
        <v>0.23319999999999999</v>
      </c>
      <c r="Q2859" s="553">
        <v>0.28600000000000003</v>
      </c>
      <c r="R2859" s="554" t="s">
        <v>2018</v>
      </c>
    </row>
    <row r="2860" spans="2:18" s="360" customFormat="1" ht="15" customHeight="1" x14ac:dyDescent="0.2">
      <c r="B2860" s="548">
        <v>76</v>
      </c>
      <c r="C2860" s="315" t="s">
        <v>1329</v>
      </c>
      <c r="D2860" s="549">
        <f t="shared" si="31"/>
        <v>43</v>
      </c>
      <c r="E2860" s="549">
        <v>43</v>
      </c>
      <c r="F2860" s="550">
        <f t="shared" si="32"/>
        <v>350.1628664495114</v>
      </c>
      <c r="G2860" s="550"/>
      <c r="H2860" s="549">
        <v>0</v>
      </c>
      <c r="I2860" s="551">
        <v>0</v>
      </c>
      <c r="J2860" s="552">
        <v>0</v>
      </c>
      <c r="K2860" s="4910">
        <v>0</v>
      </c>
      <c r="L2860" s="4911">
        <v>0</v>
      </c>
      <c r="M2860" s="553">
        <v>0.12280000000000001</v>
      </c>
      <c r="N2860" s="553">
        <v>0.23319999999999999</v>
      </c>
      <c r="O2860" s="553">
        <v>0.30470000000000003</v>
      </c>
      <c r="P2860" s="553">
        <v>0.23319999999999999</v>
      </c>
      <c r="Q2860" s="553">
        <v>0.27279999999999993</v>
      </c>
      <c r="R2860" s="554" t="s">
        <v>2018</v>
      </c>
    </row>
    <row r="2861" spans="2:18" s="360" customFormat="1" ht="15" customHeight="1" x14ac:dyDescent="0.2">
      <c r="B2861" s="548">
        <v>77</v>
      </c>
      <c r="C2861" s="315" t="s">
        <v>1330</v>
      </c>
      <c r="D2861" s="549">
        <f t="shared" si="31"/>
        <v>54</v>
      </c>
      <c r="E2861" s="549">
        <v>54</v>
      </c>
      <c r="F2861" s="550">
        <f t="shared" si="32"/>
        <v>500</v>
      </c>
      <c r="G2861" s="550"/>
      <c r="H2861" s="549">
        <v>0</v>
      </c>
      <c r="I2861" s="551">
        <v>0</v>
      </c>
      <c r="J2861" s="552">
        <v>0</v>
      </c>
      <c r="K2861" s="4910">
        <v>0</v>
      </c>
      <c r="L2861" s="4911">
        <v>0</v>
      </c>
      <c r="M2861" s="553">
        <v>0.108</v>
      </c>
      <c r="N2861" s="553">
        <v>0.23319999999999999</v>
      </c>
      <c r="O2861" s="553">
        <v>0.30470000000000003</v>
      </c>
      <c r="P2861" s="553">
        <v>0.23319999999999999</v>
      </c>
      <c r="Q2861" s="553">
        <v>0.25799999999999995</v>
      </c>
      <c r="R2861" s="554" t="s">
        <v>2018</v>
      </c>
    </row>
    <row r="2862" spans="2:18" s="360" customFormat="1" ht="15" customHeight="1" x14ac:dyDescent="0.2">
      <c r="B2862" s="548">
        <v>78</v>
      </c>
      <c r="C2862" s="315" t="s">
        <v>1331</v>
      </c>
      <c r="D2862" s="549">
        <f t="shared" si="31"/>
        <v>18</v>
      </c>
      <c r="E2862" s="549">
        <v>18</v>
      </c>
      <c r="F2862" s="550">
        <f t="shared" si="32"/>
        <v>86.000955566172948</v>
      </c>
      <c r="G2862" s="550"/>
      <c r="H2862" s="549">
        <v>0</v>
      </c>
      <c r="I2862" s="551">
        <v>0</v>
      </c>
      <c r="J2862" s="552">
        <v>0</v>
      </c>
      <c r="K2862" s="4910">
        <v>0</v>
      </c>
      <c r="L2862" s="4911">
        <v>0</v>
      </c>
      <c r="M2862" s="553">
        <v>0.20930000000000001</v>
      </c>
      <c r="N2862" s="553">
        <v>0.23319999999999999</v>
      </c>
      <c r="O2862" s="553">
        <v>0.30470000000000003</v>
      </c>
      <c r="P2862" s="553">
        <v>0.23319999999999999</v>
      </c>
      <c r="Q2862" s="553">
        <v>0.30470000000000003</v>
      </c>
      <c r="R2862" s="554" t="s">
        <v>2018</v>
      </c>
    </row>
    <row r="2863" spans="2:18" s="360" customFormat="1" ht="15" customHeight="1" x14ac:dyDescent="0.2">
      <c r="B2863" s="548">
        <v>79</v>
      </c>
      <c r="C2863" s="315" t="s">
        <v>1332</v>
      </c>
      <c r="D2863" s="549">
        <f t="shared" si="31"/>
        <v>95</v>
      </c>
      <c r="E2863" s="549">
        <v>95</v>
      </c>
      <c r="F2863" s="550">
        <f t="shared" si="32"/>
        <v>1000</v>
      </c>
      <c r="G2863" s="550"/>
      <c r="H2863" s="549">
        <v>0</v>
      </c>
      <c r="I2863" s="551">
        <v>0</v>
      </c>
      <c r="J2863" s="552">
        <v>0</v>
      </c>
      <c r="K2863" s="4910">
        <v>0</v>
      </c>
      <c r="L2863" s="4911">
        <v>0</v>
      </c>
      <c r="M2863" s="553">
        <v>9.5000000000000001E-2</v>
      </c>
      <c r="N2863" s="553">
        <v>0.23319999999999999</v>
      </c>
      <c r="O2863" s="553">
        <v>0.30470000000000003</v>
      </c>
      <c r="P2863" s="553">
        <v>0.23319999999999999</v>
      </c>
      <c r="Q2863" s="553">
        <v>0.245</v>
      </c>
      <c r="R2863" s="554" t="s">
        <v>2018</v>
      </c>
    </row>
    <row r="2864" spans="2:18" s="360" customFormat="1" ht="15" customHeight="1" x14ac:dyDescent="0.2">
      <c r="B2864" s="548">
        <v>80</v>
      </c>
      <c r="C2864" s="315" t="s">
        <v>1333</v>
      </c>
      <c r="D2864" s="549">
        <f t="shared" si="31"/>
        <v>79</v>
      </c>
      <c r="E2864" s="549">
        <v>79</v>
      </c>
      <c r="F2864" s="550">
        <f t="shared" si="32"/>
        <v>800.40526849037485</v>
      </c>
      <c r="G2864" s="550"/>
      <c r="H2864" s="549">
        <v>0</v>
      </c>
      <c r="I2864" s="551">
        <v>0</v>
      </c>
      <c r="J2864" s="552">
        <v>0</v>
      </c>
      <c r="K2864" s="4910">
        <v>0</v>
      </c>
      <c r="L2864" s="4911">
        <v>0</v>
      </c>
      <c r="M2864" s="553">
        <v>9.8699999999999996E-2</v>
      </c>
      <c r="N2864" s="553">
        <v>0.23319999999999999</v>
      </c>
      <c r="O2864" s="553">
        <v>0.30470000000000003</v>
      </c>
      <c r="P2864" s="553">
        <v>0.23319999999999999</v>
      </c>
      <c r="Q2864" s="553">
        <v>0.24869999999999995</v>
      </c>
      <c r="R2864" s="554" t="s">
        <v>2018</v>
      </c>
    </row>
    <row r="2865" spans="2:18" s="360" customFormat="1" ht="15" customHeight="1" x14ac:dyDescent="0.2">
      <c r="B2865" s="548">
        <v>81</v>
      </c>
      <c r="C2865" s="315" t="s">
        <v>1334</v>
      </c>
      <c r="D2865" s="549">
        <f t="shared" si="31"/>
        <v>20</v>
      </c>
      <c r="E2865" s="549">
        <v>20</v>
      </c>
      <c r="F2865" s="550">
        <f t="shared" si="32"/>
        <v>95.556617295747728</v>
      </c>
      <c r="G2865" s="550"/>
      <c r="H2865" s="549">
        <v>0</v>
      </c>
      <c r="I2865" s="551">
        <v>0</v>
      </c>
      <c r="J2865" s="552">
        <v>0</v>
      </c>
      <c r="K2865" s="4910">
        <v>0</v>
      </c>
      <c r="L2865" s="4911">
        <v>0</v>
      </c>
      <c r="M2865" s="553">
        <v>0.20930000000000001</v>
      </c>
      <c r="N2865" s="553">
        <v>0.23319999999999999</v>
      </c>
      <c r="O2865" s="553">
        <v>0.30470000000000003</v>
      </c>
      <c r="P2865" s="553">
        <v>0.23319999999999999</v>
      </c>
      <c r="Q2865" s="553">
        <v>0.30470000000000003</v>
      </c>
      <c r="R2865" s="554" t="s">
        <v>2018</v>
      </c>
    </row>
    <row r="2866" spans="2:18" s="360" customFormat="1" ht="15" customHeight="1" x14ac:dyDescent="0.2">
      <c r="B2866" s="548">
        <v>82</v>
      </c>
      <c r="C2866" s="315" t="s">
        <v>1335</v>
      </c>
      <c r="D2866" s="549">
        <f t="shared" si="31"/>
        <v>27</v>
      </c>
      <c r="E2866" s="549">
        <v>27</v>
      </c>
      <c r="F2866" s="550">
        <f t="shared" si="32"/>
        <v>162.06482593037214</v>
      </c>
      <c r="G2866" s="550"/>
      <c r="H2866" s="549">
        <v>0</v>
      </c>
      <c r="I2866" s="551">
        <v>0</v>
      </c>
      <c r="J2866" s="552">
        <v>0</v>
      </c>
      <c r="K2866" s="4910">
        <v>0</v>
      </c>
      <c r="L2866" s="4911">
        <v>0</v>
      </c>
      <c r="M2866" s="553">
        <v>0.16660000000000003</v>
      </c>
      <c r="N2866" s="553">
        <v>0.23319999999999999</v>
      </c>
      <c r="O2866" s="553">
        <v>0.30470000000000003</v>
      </c>
      <c r="P2866" s="553">
        <v>0.23319999999999999</v>
      </c>
      <c r="Q2866" s="553">
        <v>0.30470000000000003</v>
      </c>
      <c r="R2866" s="554" t="s">
        <v>2018</v>
      </c>
    </row>
    <row r="2867" spans="2:18" s="360" customFormat="1" ht="15" customHeight="1" x14ac:dyDescent="0.2">
      <c r="B2867" s="555">
        <v>83</v>
      </c>
      <c r="C2867" s="556" t="s">
        <v>1336</v>
      </c>
      <c r="D2867" s="557">
        <f t="shared" si="31"/>
        <v>56</v>
      </c>
      <c r="E2867" s="557">
        <v>56</v>
      </c>
      <c r="F2867" s="558">
        <f t="shared" si="32"/>
        <v>518.51851851851848</v>
      </c>
      <c r="G2867" s="558"/>
      <c r="H2867" s="557">
        <v>0</v>
      </c>
      <c r="I2867" s="559">
        <v>0</v>
      </c>
      <c r="J2867" s="552">
        <v>0</v>
      </c>
      <c r="K2867" s="4925">
        <v>0</v>
      </c>
      <c r="L2867" s="4926">
        <v>0</v>
      </c>
      <c r="M2867" s="560">
        <v>0.108</v>
      </c>
      <c r="N2867" s="560">
        <v>0.23319999999999999</v>
      </c>
      <c r="O2867" s="560">
        <v>0.30470000000000003</v>
      </c>
      <c r="P2867" s="560">
        <v>0.23319999999999999</v>
      </c>
      <c r="Q2867" s="560">
        <v>0.25799999999999995</v>
      </c>
      <c r="R2867" s="561" t="s">
        <v>2018</v>
      </c>
    </row>
    <row r="2868" spans="2:18" s="360" customFormat="1" ht="15" customHeight="1" x14ac:dyDescent="0.2">
      <c r="B2868" s="548">
        <v>84</v>
      </c>
      <c r="C2868" s="315" t="s">
        <v>1337</v>
      </c>
      <c r="D2868" s="549">
        <f t="shared" si="31"/>
        <v>95</v>
      </c>
      <c r="E2868" s="549">
        <v>95</v>
      </c>
      <c r="F2868" s="550">
        <f t="shared" si="32"/>
        <v>1187.7969492373095</v>
      </c>
      <c r="G2868" s="550"/>
      <c r="H2868" s="549">
        <v>0</v>
      </c>
      <c r="I2868" s="551">
        <v>0</v>
      </c>
      <c r="J2868" s="552">
        <v>0</v>
      </c>
      <c r="K2868" s="4910">
        <v>0</v>
      </c>
      <c r="L2868" s="4911">
        <v>0</v>
      </c>
      <c r="M2868" s="553">
        <v>7.9979999999999996E-2</v>
      </c>
      <c r="N2868" s="553">
        <v>0.23319999999999999</v>
      </c>
      <c r="O2868" s="553">
        <v>0.30470000000000003</v>
      </c>
      <c r="P2868" s="553">
        <v>0.23319999999999999</v>
      </c>
      <c r="Q2868" s="560">
        <v>0.2364</v>
      </c>
      <c r="R2868" s="554" t="s">
        <v>2018</v>
      </c>
    </row>
    <row r="2869" spans="2:18" s="360" customFormat="1" ht="15" customHeight="1" x14ac:dyDescent="0.2">
      <c r="B2869" s="548">
        <v>85</v>
      </c>
      <c r="C2869" s="315" t="s">
        <v>1338</v>
      </c>
      <c r="D2869" s="549">
        <f t="shared" si="31"/>
        <v>120</v>
      </c>
      <c r="E2869" s="549">
        <v>120</v>
      </c>
      <c r="F2869" s="550">
        <f t="shared" si="32"/>
        <v>1500.3750937734435</v>
      </c>
      <c r="G2869" s="550"/>
      <c r="H2869" s="549">
        <v>0</v>
      </c>
      <c r="I2869" s="551">
        <v>0</v>
      </c>
      <c r="J2869" s="552">
        <v>0</v>
      </c>
      <c r="K2869" s="4910">
        <v>0</v>
      </c>
      <c r="L2869" s="4911">
        <v>0</v>
      </c>
      <c r="M2869" s="553">
        <v>7.9979999999999996E-2</v>
      </c>
      <c r="N2869" s="553">
        <v>0.23319999999999999</v>
      </c>
      <c r="O2869" s="560">
        <v>0.30470000000000003</v>
      </c>
      <c r="P2869" s="553">
        <v>0.23319999999999999</v>
      </c>
      <c r="Q2869" s="560">
        <v>0.23400000000000001</v>
      </c>
      <c r="R2869" s="554" t="s">
        <v>2018</v>
      </c>
    </row>
    <row r="2870" spans="2:18" s="360" customFormat="1" ht="15" customHeight="1" x14ac:dyDescent="0.2">
      <c r="B2870" s="555">
        <v>86</v>
      </c>
      <c r="C2870" s="556" t="s">
        <v>1339</v>
      </c>
      <c r="D2870" s="557">
        <f t="shared" si="31"/>
        <v>25</v>
      </c>
      <c r="E2870" s="557">
        <v>25</v>
      </c>
      <c r="F2870" s="558">
        <f t="shared" si="32"/>
        <v>312.57814453613406</v>
      </c>
      <c r="G2870" s="558"/>
      <c r="H2870" s="557">
        <v>0</v>
      </c>
      <c r="I2870" s="559">
        <v>0</v>
      </c>
      <c r="J2870" s="552">
        <v>0</v>
      </c>
      <c r="K2870" s="4910">
        <v>0</v>
      </c>
      <c r="L2870" s="4911">
        <v>0</v>
      </c>
      <c r="M2870" s="560">
        <v>7.9979999999999996E-2</v>
      </c>
      <c r="N2870" s="560">
        <v>0.23319999999999999</v>
      </c>
      <c r="O2870" s="560">
        <v>0.30470000000000003</v>
      </c>
      <c r="P2870" s="560">
        <v>0.23319999999999999</v>
      </c>
      <c r="Q2870" s="560">
        <v>0.30180000000000001</v>
      </c>
      <c r="R2870" s="561" t="s">
        <v>2018</v>
      </c>
    </row>
    <row r="2871" spans="2:18" s="360" customFormat="1" ht="15" customHeight="1" x14ac:dyDescent="0.2">
      <c r="B2871" s="548">
        <v>87</v>
      </c>
      <c r="C2871" s="315" t="s">
        <v>1340</v>
      </c>
      <c r="D2871" s="549">
        <f t="shared" si="31"/>
        <v>34</v>
      </c>
      <c r="E2871" s="549">
        <v>34</v>
      </c>
      <c r="F2871" s="550">
        <f t="shared" si="32"/>
        <v>425.10627656914232</v>
      </c>
      <c r="G2871" s="550"/>
      <c r="H2871" s="549">
        <v>0</v>
      </c>
      <c r="I2871" s="551">
        <v>0</v>
      </c>
      <c r="J2871" s="552">
        <v>0</v>
      </c>
      <c r="K2871" s="4910">
        <v>0</v>
      </c>
      <c r="L2871" s="4911">
        <v>0</v>
      </c>
      <c r="M2871" s="553">
        <v>7.9979999999999996E-2</v>
      </c>
      <c r="N2871" s="553">
        <v>0.23319999999999999</v>
      </c>
      <c r="O2871" s="553">
        <v>0.30470000000000003</v>
      </c>
      <c r="P2871" s="553">
        <v>0.23319999999999999</v>
      </c>
      <c r="Q2871" s="560">
        <v>0.27360000000000001</v>
      </c>
      <c r="R2871" s="554" t="s">
        <v>2018</v>
      </c>
    </row>
    <row r="2872" spans="2:18" s="360" customFormat="1" ht="15" customHeight="1" x14ac:dyDescent="0.2">
      <c r="B2872" s="548">
        <v>88</v>
      </c>
      <c r="C2872" s="315" t="s">
        <v>1341</v>
      </c>
      <c r="D2872" s="549">
        <f t="shared" si="31"/>
        <v>43</v>
      </c>
      <c r="E2872" s="549">
        <v>43</v>
      </c>
      <c r="F2872" s="550">
        <f t="shared" si="32"/>
        <v>537.63440860215053</v>
      </c>
      <c r="G2872" s="550"/>
      <c r="H2872" s="549">
        <v>0</v>
      </c>
      <c r="I2872" s="551">
        <v>0</v>
      </c>
      <c r="J2872" s="552">
        <v>0</v>
      </c>
      <c r="K2872" s="4910">
        <v>0</v>
      </c>
      <c r="L2872" s="4911">
        <v>0</v>
      </c>
      <c r="M2872" s="553">
        <v>7.9979999999999996E-2</v>
      </c>
      <c r="N2872" s="553">
        <v>0.23319999999999999</v>
      </c>
      <c r="O2872" s="553">
        <v>0.30470000000000003</v>
      </c>
      <c r="P2872" s="553">
        <v>0.23319999999999999</v>
      </c>
      <c r="Q2872" s="560">
        <v>0.2616</v>
      </c>
      <c r="R2872" s="554" t="s">
        <v>2018</v>
      </c>
    </row>
    <row r="2873" spans="2:18" s="360" customFormat="1" ht="15" customHeight="1" x14ac:dyDescent="0.2">
      <c r="B2873" s="548">
        <v>89</v>
      </c>
      <c r="C2873" s="315" t="s">
        <v>1342</v>
      </c>
      <c r="D2873" s="549">
        <f t="shared" si="31"/>
        <v>54</v>
      </c>
      <c r="E2873" s="549">
        <v>54</v>
      </c>
      <c r="F2873" s="550">
        <f t="shared" si="32"/>
        <v>675.16879219804957</v>
      </c>
      <c r="G2873" s="550"/>
      <c r="H2873" s="549">
        <v>0</v>
      </c>
      <c r="I2873" s="551">
        <v>0</v>
      </c>
      <c r="J2873" s="552">
        <v>0</v>
      </c>
      <c r="K2873" s="4910">
        <v>0</v>
      </c>
      <c r="L2873" s="4911">
        <v>0</v>
      </c>
      <c r="M2873" s="553">
        <v>7.9979999999999996E-2</v>
      </c>
      <c r="N2873" s="553">
        <v>0.23319999999999999</v>
      </c>
      <c r="O2873" s="553">
        <v>0.30470000000000003</v>
      </c>
      <c r="P2873" s="553">
        <v>0.23319999999999999</v>
      </c>
      <c r="Q2873" s="560">
        <v>0.24840000000000001</v>
      </c>
      <c r="R2873" s="554" t="s">
        <v>2018</v>
      </c>
    </row>
    <row r="2874" spans="2:18" s="360" customFormat="1" ht="15" customHeight="1" x14ac:dyDescent="0.2">
      <c r="B2874" s="548">
        <v>90</v>
      </c>
      <c r="C2874" s="315" t="s">
        <v>1343</v>
      </c>
      <c r="D2874" s="549">
        <f t="shared" si="31"/>
        <v>67</v>
      </c>
      <c r="E2874" s="549">
        <v>67</v>
      </c>
      <c r="F2874" s="550">
        <f t="shared" si="32"/>
        <v>837.70942735683923</v>
      </c>
      <c r="G2874" s="550"/>
      <c r="H2874" s="549">
        <v>0</v>
      </c>
      <c r="I2874" s="551">
        <v>0</v>
      </c>
      <c r="J2874" s="552">
        <v>0</v>
      </c>
      <c r="K2874" s="4910">
        <v>0</v>
      </c>
      <c r="L2874" s="4911">
        <v>0</v>
      </c>
      <c r="M2874" s="553">
        <v>7.9979999999999996E-2</v>
      </c>
      <c r="N2874" s="553">
        <v>0.23319999999999999</v>
      </c>
      <c r="O2874" s="553">
        <v>0.30470000000000003</v>
      </c>
      <c r="P2874" s="553">
        <v>0.23319999999999999</v>
      </c>
      <c r="Q2874" s="560">
        <v>0.24360000000000001</v>
      </c>
      <c r="R2874" s="554" t="s">
        <v>2018</v>
      </c>
    </row>
    <row r="2875" spans="2:18" s="360" customFormat="1" ht="15" customHeight="1" x14ac:dyDescent="0.2">
      <c r="B2875" s="548">
        <v>91</v>
      </c>
      <c r="C2875" s="315" t="s">
        <v>1344</v>
      </c>
      <c r="D2875" s="549">
        <f t="shared" si="31"/>
        <v>79</v>
      </c>
      <c r="E2875" s="549">
        <v>79</v>
      </c>
      <c r="F2875" s="550">
        <f t="shared" si="32"/>
        <v>987.74693673418358</v>
      </c>
      <c r="G2875" s="550"/>
      <c r="H2875" s="549">
        <v>0</v>
      </c>
      <c r="I2875" s="551">
        <v>0</v>
      </c>
      <c r="J2875" s="552">
        <v>0</v>
      </c>
      <c r="K2875" s="4910">
        <v>0</v>
      </c>
      <c r="L2875" s="4911">
        <v>0</v>
      </c>
      <c r="M2875" s="553">
        <v>7.9979999999999996E-2</v>
      </c>
      <c r="N2875" s="553">
        <v>0.23319999999999999</v>
      </c>
      <c r="O2875" s="553">
        <v>0.30470000000000003</v>
      </c>
      <c r="P2875" s="553">
        <v>0.23319999999999999</v>
      </c>
      <c r="Q2875" s="560">
        <v>0.24</v>
      </c>
      <c r="R2875" s="554" t="s">
        <v>2018</v>
      </c>
    </row>
    <row r="2876" spans="2:18" s="360" customFormat="1" ht="15" customHeight="1" x14ac:dyDescent="0.2">
      <c r="B2876" s="548">
        <v>92</v>
      </c>
      <c r="C2876" s="315" t="s">
        <v>1345</v>
      </c>
      <c r="D2876" s="549">
        <f t="shared" si="31"/>
        <v>22</v>
      </c>
      <c r="E2876" s="549">
        <v>22</v>
      </c>
      <c r="F2876" s="550">
        <f t="shared" si="32"/>
        <v>120.02182214948175</v>
      </c>
      <c r="G2876" s="550"/>
      <c r="H2876" s="549">
        <v>0</v>
      </c>
      <c r="I2876" s="551">
        <v>0</v>
      </c>
      <c r="J2876" s="552">
        <v>0</v>
      </c>
      <c r="K2876" s="4910">
        <v>0</v>
      </c>
      <c r="L2876" s="4911">
        <v>0</v>
      </c>
      <c r="M2876" s="553">
        <v>0.18329999999999996</v>
      </c>
      <c r="N2876" s="553">
        <v>0.23319999999999999</v>
      </c>
      <c r="O2876" s="553">
        <v>0.30470000000000003</v>
      </c>
      <c r="P2876" s="553">
        <v>0.23319999999999999</v>
      </c>
      <c r="Q2876" s="553">
        <v>0.30470000000000003</v>
      </c>
      <c r="R2876" s="554" t="s">
        <v>2018</v>
      </c>
    </row>
    <row r="2877" spans="2:18" s="360" customFormat="1" ht="15" customHeight="1" x14ac:dyDescent="0.2">
      <c r="B2877" s="548">
        <v>93</v>
      </c>
      <c r="C2877" s="315" t="s">
        <v>1346</v>
      </c>
      <c r="D2877" s="549">
        <f t="shared" si="31"/>
        <v>25</v>
      </c>
      <c r="E2877" s="549">
        <v>25</v>
      </c>
      <c r="F2877" s="550">
        <f t="shared" si="32"/>
        <v>165.01650165016503</v>
      </c>
      <c r="G2877" s="550"/>
      <c r="H2877" s="549">
        <v>0</v>
      </c>
      <c r="I2877" s="551">
        <v>0</v>
      </c>
      <c r="J2877" s="552">
        <v>0</v>
      </c>
      <c r="K2877" s="4910">
        <v>0</v>
      </c>
      <c r="L2877" s="4911">
        <v>0</v>
      </c>
      <c r="M2877" s="553">
        <v>0.1515</v>
      </c>
      <c r="N2877" s="553">
        <v>0.23319999999999999</v>
      </c>
      <c r="O2877" s="553">
        <v>0.30470000000000003</v>
      </c>
      <c r="P2877" s="553">
        <v>0.23319999999999999</v>
      </c>
      <c r="Q2877" s="553">
        <v>0.30149999999999993</v>
      </c>
      <c r="R2877" s="554" t="s">
        <v>2018</v>
      </c>
    </row>
    <row r="2878" spans="2:18" s="360" customFormat="1" ht="15" customHeight="1" x14ac:dyDescent="0.2">
      <c r="B2878" s="548">
        <v>94</v>
      </c>
      <c r="C2878" s="315" t="s">
        <v>1347</v>
      </c>
      <c r="D2878" s="549">
        <f t="shared" si="31"/>
        <v>34</v>
      </c>
      <c r="E2878" s="549">
        <v>34</v>
      </c>
      <c r="F2878" s="550">
        <f t="shared" si="32"/>
        <v>275.08090614886731</v>
      </c>
      <c r="G2878" s="550"/>
      <c r="H2878" s="549">
        <v>0</v>
      </c>
      <c r="I2878" s="551">
        <v>0</v>
      </c>
      <c r="J2878" s="552">
        <v>0</v>
      </c>
      <c r="K2878" s="4910">
        <v>0</v>
      </c>
      <c r="L2878" s="4911">
        <v>0</v>
      </c>
      <c r="M2878" s="553">
        <v>0.1236</v>
      </c>
      <c r="N2878" s="553">
        <v>0.23319999999999999</v>
      </c>
      <c r="O2878" s="553">
        <v>0.30470000000000003</v>
      </c>
      <c r="P2878" s="553">
        <v>0.23319999999999999</v>
      </c>
      <c r="Q2878" s="553">
        <v>0.27360000000000001</v>
      </c>
      <c r="R2878" s="554" t="s">
        <v>2018</v>
      </c>
    </row>
    <row r="2879" spans="2:18" s="360" customFormat="1" ht="15" customHeight="1" x14ac:dyDescent="0.2">
      <c r="B2879" s="548">
        <v>95</v>
      </c>
      <c r="C2879" s="315" t="s">
        <v>1348</v>
      </c>
      <c r="D2879" s="549">
        <f t="shared" si="31"/>
        <v>43</v>
      </c>
      <c r="E2879" s="549">
        <v>43</v>
      </c>
      <c r="F2879" s="550">
        <f t="shared" si="32"/>
        <v>385.30465949820791</v>
      </c>
      <c r="G2879" s="550"/>
      <c r="H2879" s="549">
        <v>0</v>
      </c>
      <c r="I2879" s="551">
        <v>0</v>
      </c>
      <c r="J2879" s="552">
        <v>0</v>
      </c>
      <c r="K2879" s="4910">
        <v>0</v>
      </c>
      <c r="L2879" s="4911">
        <v>0</v>
      </c>
      <c r="M2879" s="553">
        <v>0.11159999999999999</v>
      </c>
      <c r="N2879" s="553">
        <v>0.23319999999999999</v>
      </c>
      <c r="O2879" s="553">
        <v>0.30470000000000003</v>
      </c>
      <c r="P2879" s="553">
        <v>0.23319999999999999</v>
      </c>
      <c r="Q2879" s="553">
        <v>0.26159999999999994</v>
      </c>
      <c r="R2879" s="554" t="s">
        <v>2018</v>
      </c>
    </row>
    <row r="2880" spans="2:18" s="360" customFormat="1" ht="15" customHeight="1" x14ac:dyDescent="0.2">
      <c r="B2880" s="548">
        <v>96</v>
      </c>
      <c r="C2880" s="315" t="s">
        <v>1349</v>
      </c>
      <c r="D2880" s="549">
        <f t="shared" si="31"/>
        <v>54</v>
      </c>
      <c r="E2880" s="549">
        <v>54</v>
      </c>
      <c r="F2880" s="550">
        <f t="shared" si="32"/>
        <v>550.45871559633019</v>
      </c>
      <c r="G2880" s="550"/>
      <c r="H2880" s="549">
        <v>0</v>
      </c>
      <c r="I2880" s="551">
        <v>0</v>
      </c>
      <c r="J2880" s="552">
        <v>0</v>
      </c>
      <c r="K2880" s="4910">
        <v>0</v>
      </c>
      <c r="L2880" s="4911">
        <v>0</v>
      </c>
      <c r="M2880" s="553">
        <v>9.8100000000000007E-2</v>
      </c>
      <c r="N2880" s="553">
        <v>0.23319999999999999</v>
      </c>
      <c r="O2880" s="553">
        <v>0.30470000000000003</v>
      </c>
      <c r="P2880" s="553">
        <v>0.23319999999999999</v>
      </c>
      <c r="Q2880" s="553">
        <v>0.24809999999999999</v>
      </c>
      <c r="R2880" s="554" t="s">
        <v>2018</v>
      </c>
    </row>
    <row r="2881" spans="2:18" s="360" customFormat="1" ht="15" customHeight="1" x14ac:dyDescent="0.2">
      <c r="B2881" s="548">
        <v>97</v>
      </c>
      <c r="C2881" s="315" t="s">
        <v>1350</v>
      </c>
      <c r="D2881" s="549">
        <f t="shared" si="31"/>
        <v>27</v>
      </c>
      <c r="E2881" s="549">
        <v>27</v>
      </c>
      <c r="F2881" s="550">
        <f t="shared" si="32"/>
        <v>337.58439609902479</v>
      </c>
      <c r="G2881" s="550"/>
      <c r="H2881" s="549">
        <v>0</v>
      </c>
      <c r="I2881" s="551">
        <v>0</v>
      </c>
      <c r="J2881" s="552">
        <v>0</v>
      </c>
      <c r="K2881" s="4910">
        <v>0</v>
      </c>
      <c r="L2881" s="4911">
        <v>0</v>
      </c>
      <c r="M2881" s="553">
        <v>7.9979999999999996E-2</v>
      </c>
      <c r="N2881" s="553">
        <v>0.23319999999999999</v>
      </c>
      <c r="O2881" s="553">
        <v>0.30470000000000003</v>
      </c>
      <c r="P2881" s="553">
        <v>0.23319999999999999</v>
      </c>
      <c r="Q2881" s="553">
        <v>0.30470000000000003</v>
      </c>
      <c r="R2881" s="554" t="s">
        <v>2018</v>
      </c>
    </row>
    <row r="2882" spans="2:18" s="360" customFormat="1" ht="15" customHeight="1" x14ac:dyDescent="0.2">
      <c r="B2882" s="555">
        <v>98</v>
      </c>
      <c r="C2882" s="556" t="s">
        <v>1351</v>
      </c>
      <c r="D2882" s="557">
        <f t="shared" si="31"/>
        <v>107.14285714285714</v>
      </c>
      <c r="E2882" s="557">
        <v>107.14285714285714</v>
      </c>
      <c r="F2882" s="558">
        <f t="shared" si="32"/>
        <v>1203.852327447833</v>
      </c>
      <c r="G2882" s="558"/>
      <c r="H2882" s="557">
        <v>0</v>
      </c>
      <c r="I2882" s="559">
        <v>0</v>
      </c>
      <c r="J2882" s="552">
        <v>0</v>
      </c>
      <c r="K2882" s="4925">
        <v>0</v>
      </c>
      <c r="L2882" s="4926">
        <v>0</v>
      </c>
      <c r="M2882" s="560">
        <v>8.8999999999999996E-2</v>
      </c>
      <c r="N2882" s="560">
        <v>0.23319999999999999</v>
      </c>
      <c r="O2882" s="560">
        <v>0.27941732283464565</v>
      </c>
      <c r="P2882" s="560">
        <v>0.23319999999999999</v>
      </c>
      <c r="Q2882" s="560">
        <v>0.2794173228346456</v>
      </c>
      <c r="R2882" s="561" t="s">
        <v>2018</v>
      </c>
    </row>
    <row r="2883" spans="2:18" s="360" customFormat="1" ht="15" customHeight="1" x14ac:dyDescent="0.2">
      <c r="B2883" s="548">
        <v>99</v>
      </c>
      <c r="C2883" s="315" t="s">
        <v>1352</v>
      </c>
      <c r="D2883" s="549">
        <f t="shared" si="31"/>
        <v>178.57142857142856</v>
      </c>
      <c r="E2883" s="549">
        <v>178.57142857142856</v>
      </c>
      <c r="F2883" s="550">
        <f t="shared" si="32"/>
        <v>2029.2207792207791</v>
      </c>
      <c r="G2883" s="550"/>
      <c r="H2883" s="549">
        <v>0</v>
      </c>
      <c r="I2883" s="551">
        <v>0</v>
      </c>
      <c r="J2883" s="552">
        <v>0</v>
      </c>
      <c r="K2883" s="4910">
        <v>0</v>
      </c>
      <c r="L2883" s="4911">
        <v>0</v>
      </c>
      <c r="M2883" s="553">
        <v>8.7999999999999995E-2</v>
      </c>
      <c r="N2883" s="553">
        <v>0.23319999999999999</v>
      </c>
      <c r="O2883" s="553">
        <v>0.27741732283464565</v>
      </c>
      <c r="P2883" s="553">
        <v>0.23319999999999999</v>
      </c>
      <c r="Q2883" s="553">
        <v>0.27741732283464565</v>
      </c>
      <c r="R2883" s="554" t="s">
        <v>2018</v>
      </c>
    </row>
    <row r="2884" spans="2:18" s="360" customFormat="1" ht="15" customHeight="1" x14ac:dyDescent="0.2">
      <c r="B2884" s="548">
        <v>100</v>
      </c>
      <c r="C2884" s="315" t="s">
        <v>1353</v>
      </c>
      <c r="D2884" s="549">
        <f t="shared" si="31"/>
        <v>35</v>
      </c>
      <c r="E2884" s="549">
        <v>35</v>
      </c>
      <c r="F2884" s="550">
        <f t="shared" si="32"/>
        <v>437.60940235058769</v>
      </c>
      <c r="G2884" s="550"/>
      <c r="H2884" s="549">
        <v>0</v>
      </c>
      <c r="I2884" s="551">
        <v>0</v>
      </c>
      <c r="J2884" s="552">
        <v>0</v>
      </c>
      <c r="K2884" s="4910">
        <v>0</v>
      </c>
      <c r="L2884" s="4911">
        <v>0</v>
      </c>
      <c r="M2884" s="553">
        <v>7.9979999999999996E-2</v>
      </c>
      <c r="N2884" s="553">
        <v>0.23319999999999999</v>
      </c>
      <c r="O2884" s="553">
        <v>0.30470000000000003</v>
      </c>
      <c r="P2884" s="553">
        <v>0.23319999999999999</v>
      </c>
      <c r="Q2884" s="553">
        <v>0.3</v>
      </c>
      <c r="R2884" s="554" t="s">
        <v>2018</v>
      </c>
    </row>
    <row r="2885" spans="2:18" s="360" customFormat="1" ht="15" customHeight="1" x14ac:dyDescent="0.2">
      <c r="B2885" s="548">
        <v>101</v>
      </c>
      <c r="C2885" s="315" t="s">
        <v>1354</v>
      </c>
      <c r="D2885" s="549">
        <f t="shared" si="31"/>
        <v>55</v>
      </c>
      <c r="E2885" s="549">
        <v>55</v>
      </c>
      <c r="F2885" s="550">
        <f t="shared" si="32"/>
        <v>687.67191797949488</v>
      </c>
      <c r="G2885" s="550"/>
      <c r="H2885" s="549">
        <v>0</v>
      </c>
      <c r="I2885" s="551">
        <v>0</v>
      </c>
      <c r="J2885" s="552">
        <v>0</v>
      </c>
      <c r="K2885" s="4910">
        <v>0</v>
      </c>
      <c r="L2885" s="4911">
        <v>0</v>
      </c>
      <c r="M2885" s="560">
        <v>7.9979999999999996E-2</v>
      </c>
      <c r="N2885" s="553">
        <v>0.23319999999999999</v>
      </c>
      <c r="O2885" s="553">
        <v>0.30470000000000003</v>
      </c>
      <c r="P2885" s="553">
        <v>0.23319999999999999</v>
      </c>
      <c r="Q2885" s="553">
        <v>0.3</v>
      </c>
      <c r="R2885" s="554" t="s">
        <v>2018</v>
      </c>
    </row>
    <row r="2886" spans="2:18" s="360" customFormat="1" ht="15" customHeight="1" x14ac:dyDescent="0.2">
      <c r="B2886" s="548">
        <v>102</v>
      </c>
      <c r="C2886" s="315" t="s">
        <v>1355</v>
      </c>
      <c r="D2886" s="549">
        <f t="shared" si="31"/>
        <v>70</v>
      </c>
      <c r="E2886" s="549">
        <v>70</v>
      </c>
      <c r="F2886" s="550">
        <f t="shared" si="32"/>
        <v>875.21880470117537</v>
      </c>
      <c r="G2886" s="550"/>
      <c r="H2886" s="549">
        <v>0</v>
      </c>
      <c r="I2886" s="551">
        <v>0</v>
      </c>
      <c r="J2886" s="552">
        <v>0</v>
      </c>
      <c r="K2886" s="4910">
        <v>0</v>
      </c>
      <c r="L2886" s="4911">
        <v>0</v>
      </c>
      <c r="M2886" s="553">
        <v>7.9979999999999996E-2</v>
      </c>
      <c r="N2886" s="553">
        <v>0.23319999999999999</v>
      </c>
      <c r="O2886" s="553">
        <v>0.30470000000000003</v>
      </c>
      <c r="P2886" s="553">
        <v>0.23319999999999999</v>
      </c>
      <c r="Q2886" s="553">
        <v>0.3</v>
      </c>
      <c r="R2886" s="554" t="s">
        <v>2018</v>
      </c>
    </row>
    <row r="2887" spans="2:18" s="360" customFormat="1" ht="15" customHeight="1" x14ac:dyDescent="0.2">
      <c r="B2887" s="548">
        <v>103</v>
      </c>
      <c r="C2887" s="315" t="s">
        <v>1356</v>
      </c>
      <c r="D2887" s="549">
        <f t="shared" si="31"/>
        <v>26</v>
      </c>
      <c r="E2887" s="549">
        <v>26</v>
      </c>
      <c r="F2887" s="550">
        <f t="shared" si="32"/>
        <v>325.08127031757942</v>
      </c>
      <c r="G2887" s="550"/>
      <c r="H2887" s="549">
        <v>0</v>
      </c>
      <c r="I2887" s="551">
        <v>0</v>
      </c>
      <c r="J2887" s="552">
        <v>0</v>
      </c>
      <c r="K2887" s="4910">
        <v>0</v>
      </c>
      <c r="L2887" s="4911">
        <v>0</v>
      </c>
      <c r="M2887" s="553">
        <v>7.9979999999999996E-2</v>
      </c>
      <c r="N2887" s="553">
        <v>0.23319999999999999</v>
      </c>
      <c r="O2887" s="553">
        <v>0.30470000000000003</v>
      </c>
      <c r="P2887" s="553">
        <v>0.23319999999999999</v>
      </c>
      <c r="Q2887" s="553">
        <v>0.3</v>
      </c>
      <c r="R2887" s="554" t="s">
        <v>2018</v>
      </c>
    </row>
    <row r="2888" spans="2:18" s="360" customFormat="1" ht="15" customHeight="1" x14ac:dyDescent="0.2">
      <c r="B2888" s="548">
        <v>104</v>
      </c>
      <c r="C2888" s="315" t="s">
        <v>1357</v>
      </c>
      <c r="D2888" s="549">
        <f t="shared" si="31"/>
        <v>8</v>
      </c>
      <c r="E2888" s="549">
        <v>8</v>
      </c>
      <c r="F2888" s="550">
        <f t="shared" si="32"/>
        <v>100</v>
      </c>
      <c r="G2888" s="550"/>
      <c r="H2888" s="549">
        <v>0</v>
      </c>
      <c r="I2888" s="551">
        <v>0</v>
      </c>
      <c r="J2888" s="552">
        <v>0</v>
      </c>
      <c r="K2888" s="4910">
        <v>0</v>
      </c>
      <c r="L2888" s="4911">
        <v>0</v>
      </c>
      <c r="M2888" s="553">
        <v>0.08</v>
      </c>
      <c r="N2888" s="553">
        <v>0.23319999999999999</v>
      </c>
      <c r="O2888" s="553">
        <v>0.23319999999999999</v>
      </c>
      <c r="P2888" s="553">
        <v>0.23319999999999999</v>
      </c>
      <c r="Q2888" s="553">
        <v>0.23319999999999999</v>
      </c>
      <c r="R2888" s="554" t="s">
        <v>2016</v>
      </c>
    </row>
    <row r="2889" spans="2:18" s="360" customFormat="1" ht="15" customHeight="1" x14ac:dyDescent="0.2">
      <c r="B2889" s="548">
        <v>105</v>
      </c>
      <c r="C2889" s="315" t="s">
        <v>1358</v>
      </c>
      <c r="D2889" s="549">
        <f t="shared" si="31"/>
        <v>8</v>
      </c>
      <c r="E2889" s="549">
        <v>8</v>
      </c>
      <c r="F2889" s="550">
        <f t="shared" si="32"/>
        <v>53.333333333333336</v>
      </c>
      <c r="G2889" s="550"/>
      <c r="H2889" s="549">
        <v>0</v>
      </c>
      <c r="I2889" s="551">
        <v>0</v>
      </c>
      <c r="J2889" s="552">
        <v>0</v>
      </c>
      <c r="K2889" s="4910">
        <v>0</v>
      </c>
      <c r="L2889" s="4911">
        <v>0</v>
      </c>
      <c r="M2889" s="553">
        <v>0.15</v>
      </c>
      <c r="N2889" s="553">
        <v>0.15</v>
      </c>
      <c r="O2889" s="553">
        <v>0.15</v>
      </c>
      <c r="P2889" s="553">
        <v>0.15</v>
      </c>
      <c r="Q2889" s="553">
        <v>0.15</v>
      </c>
      <c r="R2889" s="554" t="s">
        <v>2016</v>
      </c>
    </row>
    <row r="2890" spans="2:18" s="360" customFormat="1" ht="15" customHeight="1" x14ac:dyDescent="0.2">
      <c r="B2890" s="548">
        <v>106</v>
      </c>
      <c r="C2890" s="315" t="s">
        <v>1359</v>
      </c>
      <c r="D2890" s="549">
        <f t="shared" si="31"/>
        <v>8</v>
      </c>
      <c r="E2890" s="549">
        <v>8</v>
      </c>
      <c r="F2890" s="550">
        <f t="shared" si="32"/>
        <v>100</v>
      </c>
      <c r="G2890" s="550"/>
      <c r="H2890" s="549">
        <v>0</v>
      </c>
      <c r="I2890" s="551">
        <v>0</v>
      </c>
      <c r="J2890" s="552">
        <v>0</v>
      </c>
      <c r="K2890" s="4910">
        <v>0</v>
      </c>
      <c r="L2890" s="4911">
        <v>0</v>
      </c>
      <c r="M2890" s="553">
        <v>0.08</v>
      </c>
      <c r="N2890" s="553">
        <v>0.23319999999999999</v>
      </c>
      <c r="O2890" s="553">
        <v>0.23319999999999999</v>
      </c>
      <c r="P2890" s="553">
        <v>0.23319999999999999</v>
      </c>
      <c r="Q2890" s="553">
        <v>0.23319999999999999</v>
      </c>
      <c r="R2890" s="554" t="s">
        <v>2016</v>
      </c>
    </row>
    <row r="2891" spans="2:18" s="360" customFormat="1" ht="15" customHeight="1" x14ac:dyDescent="0.2">
      <c r="B2891" s="548">
        <v>107</v>
      </c>
      <c r="C2891" s="315" t="s">
        <v>1360</v>
      </c>
      <c r="D2891" s="549">
        <f t="shared" si="31"/>
        <v>8</v>
      </c>
      <c r="E2891" s="549">
        <v>8</v>
      </c>
      <c r="F2891" s="550">
        <f t="shared" si="32"/>
        <v>100</v>
      </c>
      <c r="G2891" s="550"/>
      <c r="H2891" s="549">
        <v>0</v>
      </c>
      <c r="I2891" s="551">
        <v>0</v>
      </c>
      <c r="J2891" s="552">
        <v>0</v>
      </c>
      <c r="K2891" s="4910">
        <v>0</v>
      </c>
      <c r="L2891" s="4911">
        <v>0</v>
      </c>
      <c r="M2891" s="553">
        <v>0.08</v>
      </c>
      <c r="N2891" s="553">
        <v>0.23319999999999999</v>
      </c>
      <c r="O2891" s="553">
        <v>0.23319999999999999</v>
      </c>
      <c r="P2891" s="553">
        <v>0.23319999999999999</v>
      </c>
      <c r="Q2891" s="553">
        <v>0.23319999999999999</v>
      </c>
      <c r="R2891" s="554" t="s">
        <v>2016</v>
      </c>
    </row>
    <row r="2892" spans="2:18" s="360" customFormat="1" ht="15" customHeight="1" x14ac:dyDescent="0.2">
      <c r="B2892" s="548">
        <v>108</v>
      </c>
      <c r="C2892" s="315" t="s">
        <v>1361</v>
      </c>
      <c r="D2892" s="549">
        <f t="shared" si="31"/>
        <v>8</v>
      </c>
      <c r="E2892" s="549">
        <v>8</v>
      </c>
      <c r="F2892" s="550">
        <f t="shared" si="32"/>
        <v>100</v>
      </c>
      <c r="G2892" s="550"/>
      <c r="H2892" s="549">
        <v>0</v>
      </c>
      <c r="I2892" s="551">
        <v>0</v>
      </c>
      <c r="J2892" s="552">
        <v>0</v>
      </c>
      <c r="K2892" s="4910">
        <v>0</v>
      </c>
      <c r="L2892" s="4911">
        <v>0</v>
      </c>
      <c r="M2892" s="553">
        <v>0.08</v>
      </c>
      <c r="N2892" s="553">
        <v>0.23319999999999999</v>
      </c>
      <c r="O2892" s="553">
        <v>0.23319999999999999</v>
      </c>
      <c r="P2892" s="553">
        <v>0.23319999999999999</v>
      </c>
      <c r="Q2892" s="553">
        <v>0.23319999999999999</v>
      </c>
      <c r="R2892" s="554" t="s">
        <v>2016</v>
      </c>
    </row>
    <row r="2893" spans="2:18" s="360" customFormat="1" ht="15" customHeight="1" x14ac:dyDescent="0.2">
      <c r="B2893" s="548">
        <v>109</v>
      </c>
      <c r="C2893" s="315" t="s">
        <v>1362</v>
      </c>
      <c r="D2893" s="549">
        <f t="shared" si="31"/>
        <v>8</v>
      </c>
      <c r="E2893" s="549">
        <v>8</v>
      </c>
      <c r="F2893" s="550">
        <f t="shared" si="32"/>
        <v>100</v>
      </c>
      <c r="G2893" s="550"/>
      <c r="H2893" s="549">
        <v>0</v>
      </c>
      <c r="I2893" s="551">
        <v>0</v>
      </c>
      <c r="J2893" s="552">
        <v>0</v>
      </c>
      <c r="K2893" s="4910">
        <v>0</v>
      </c>
      <c r="L2893" s="4911">
        <v>0</v>
      </c>
      <c r="M2893" s="553">
        <v>0.08</v>
      </c>
      <c r="N2893" s="553">
        <v>0.23319999999999999</v>
      </c>
      <c r="O2893" s="553">
        <v>0.23319999999999999</v>
      </c>
      <c r="P2893" s="553">
        <v>0.23319999999999999</v>
      </c>
      <c r="Q2893" s="553">
        <v>0.23319999999999999</v>
      </c>
      <c r="R2893" s="554" t="s">
        <v>2016</v>
      </c>
    </row>
    <row r="2894" spans="2:18" s="360" customFormat="1" ht="15" customHeight="1" x14ac:dyDescent="0.2">
      <c r="B2894" s="548">
        <v>110</v>
      </c>
      <c r="C2894" s="315" t="s">
        <v>1363</v>
      </c>
      <c r="D2894" s="549">
        <f t="shared" si="31"/>
        <v>8</v>
      </c>
      <c r="E2894" s="549">
        <v>8</v>
      </c>
      <c r="F2894" s="550">
        <f t="shared" si="32"/>
        <v>100</v>
      </c>
      <c r="G2894" s="550"/>
      <c r="H2894" s="549">
        <v>0</v>
      </c>
      <c r="I2894" s="551">
        <v>0</v>
      </c>
      <c r="J2894" s="552">
        <v>0</v>
      </c>
      <c r="K2894" s="4910">
        <v>0</v>
      </c>
      <c r="L2894" s="4911">
        <v>0</v>
      </c>
      <c r="M2894" s="553">
        <v>0.08</v>
      </c>
      <c r="N2894" s="553">
        <v>0.23319999999999999</v>
      </c>
      <c r="O2894" s="553">
        <v>0.23319999999999999</v>
      </c>
      <c r="P2894" s="553">
        <v>0.23319999999999999</v>
      </c>
      <c r="Q2894" s="553">
        <v>0.23319999999999999</v>
      </c>
      <c r="R2894" s="554" t="s">
        <v>2016</v>
      </c>
    </row>
    <row r="2895" spans="2:18" s="360" customFormat="1" ht="15" customHeight="1" x14ac:dyDescent="0.2">
      <c r="B2895" s="548">
        <v>111</v>
      </c>
      <c r="C2895" s="315" t="s">
        <v>1364</v>
      </c>
      <c r="D2895" s="549">
        <f t="shared" si="31"/>
        <v>8</v>
      </c>
      <c r="E2895" s="549">
        <v>8</v>
      </c>
      <c r="F2895" s="550">
        <f t="shared" si="32"/>
        <v>100</v>
      </c>
      <c r="G2895" s="550"/>
      <c r="H2895" s="549">
        <v>0</v>
      </c>
      <c r="I2895" s="551">
        <v>0</v>
      </c>
      <c r="J2895" s="552">
        <v>0</v>
      </c>
      <c r="K2895" s="4910">
        <v>0</v>
      </c>
      <c r="L2895" s="4911">
        <v>0</v>
      </c>
      <c r="M2895" s="553">
        <v>0.08</v>
      </c>
      <c r="N2895" s="553">
        <v>0.23319999999999999</v>
      </c>
      <c r="O2895" s="553">
        <v>0.23319999999999999</v>
      </c>
      <c r="P2895" s="553">
        <v>0.23319999999999999</v>
      </c>
      <c r="Q2895" s="553">
        <v>0.23319999999999999</v>
      </c>
      <c r="R2895" s="554" t="s">
        <v>2016</v>
      </c>
    </row>
    <row r="2896" spans="2:18" s="360" customFormat="1" ht="15" customHeight="1" x14ac:dyDescent="0.2">
      <c r="B2896" s="548">
        <v>112</v>
      </c>
      <c r="C2896" s="315" t="s">
        <v>1365</v>
      </c>
      <c r="D2896" s="549">
        <f t="shared" si="31"/>
        <v>8</v>
      </c>
      <c r="E2896" s="549">
        <v>8</v>
      </c>
      <c r="F2896" s="550">
        <f t="shared" si="32"/>
        <v>100</v>
      </c>
      <c r="G2896" s="550"/>
      <c r="H2896" s="549">
        <v>0</v>
      </c>
      <c r="I2896" s="551">
        <v>0</v>
      </c>
      <c r="J2896" s="552">
        <v>0</v>
      </c>
      <c r="K2896" s="4910">
        <v>0</v>
      </c>
      <c r="L2896" s="4911">
        <v>0</v>
      </c>
      <c r="M2896" s="553">
        <v>0.08</v>
      </c>
      <c r="N2896" s="553">
        <v>0.23319999999999999</v>
      </c>
      <c r="O2896" s="553">
        <v>0.23319999999999999</v>
      </c>
      <c r="P2896" s="553">
        <v>0.23319999999999999</v>
      </c>
      <c r="Q2896" s="553">
        <v>0.23319999999999999</v>
      </c>
      <c r="R2896" s="554" t="s">
        <v>2016</v>
      </c>
    </row>
    <row r="2897" spans="2:18" s="360" customFormat="1" ht="15" customHeight="1" x14ac:dyDescent="0.2">
      <c r="B2897" s="555">
        <v>113</v>
      </c>
      <c r="C2897" s="556" t="s">
        <v>678</v>
      </c>
      <c r="D2897" s="557">
        <f t="shared" si="31"/>
        <v>8</v>
      </c>
      <c r="E2897" s="557">
        <v>8</v>
      </c>
      <c r="F2897" s="558">
        <f t="shared" si="32"/>
        <v>53.333333333333336</v>
      </c>
      <c r="G2897" s="558"/>
      <c r="H2897" s="557">
        <v>0</v>
      </c>
      <c r="I2897" s="559">
        <v>0</v>
      </c>
      <c r="J2897" s="552">
        <v>0</v>
      </c>
      <c r="K2897" s="4925">
        <v>0</v>
      </c>
      <c r="L2897" s="4926">
        <v>0</v>
      </c>
      <c r="M2897" s="560">
        <v>0.15</v>
      </c>
      <c r="N2897" s="560">
        <v>0.15</v>
      </c>
      <c r="O2897" s="560">
        <v>0.15</v>
      </c>
      <c r="P2897" s="560">
        <v>0.15</v>
      </c>
      <c r="Q2897" s="560">
        <v>0.15</v>
      </c>
      <c r="R2897" s="561" t="s">
        <v>2016</v>
      </c>
    </row>
    <row r="2898" spans="2:18" s="360" customFormat="1" ht="15" customHeight="1" x14ac:dyDescent="0.2">
      <c r="B2898" s="548">
        <v>114</v>
      </c>
      <c r="C2898" s="315" t="s">
        <v>679</v>
      </c>
      <c r="D2898" s="549">
        <f t="shared" si="31"/>
        <v>8</v>
      </c>
      <c r="E2898" s="549">
        <v>8</v>
      </c>
      <c r="F2898" s="550">
        <f t="shared" si="32"/>
        <v>53.333333333333336</v>
      </c>
      <c r="G2898" s="550"/>
      <c r="H2898" s="549">
        <v>0</v>
      </c>
      <c r="I2898" s="551">
        <v>0</v>
      </c>
      <c r="J2898" s="552">
        <v>0</v>
      </c>
      <c r="K2898" s="4910">
        <v>0</v>
      </c>
      <c r="L2898" s="4911">
        <v>0</v>
      </c>
      <c r="M2898" s="553">
        <v>0.15</v>
      </c>
      <c r="N2898" s="553">
        <v>0.15</v>
      </c>
      <c r="O2898" s="553">
        <v>0.15</v>
      </c>
      <c r="P2898" s="553">
        <v>0.15</v>
      </c>
      <c r="Q2898" s="553">
        <v>0.15</v>
      </c>
      <c r="R2898" s="554" t="s">
        <v>2016</v>
      </c>
    </row>
    <row r="2899" spans="2:18" s="360" customFormat="1" ht="15" customHeight="1" x14ac:dyDescent="0.2">
      <c r="B2899" s="548">
        <v>115</v>
      </c>
      <c r="C2899" s="315" t="s">
        <v>680</v>
      </c>
      <c r="D2899" s="549">
        <f t="shared" si="31"/>
        <v>8</v>
      </c>
      <c r="E2899" s="549">
        <v>8</v>
      </c>
      <c r="F2899" s="550">
        <f t="shared" si="32"/>
        <v>53.333333333333336</v>
      </c>
      <c r="G2899" s="550"/>
      <c r="H2899" s="549">
        <v>0</v>
      </c>
      <c r="I2899" s="551">
        <v>0</v>
      </c>
      <c r="J2899" s="552">
        <v>0</v>
      </c>
      <c r="K2899" s="4910">
        <v>0</v>
      </c>
      <c r="L2899" s="4911">
        <v>0</v>
      </c>
      <c r="M2899" s="553">
        <v>0.15</v>
      </c>
      <c r="N2899" s="553">
        <v>0.15</v>
      </c>
      <c r="O2899" s="553">
        <v>0.15</v>
      </c>
      <c r="P2899" s="553">
        <v>0.15</v>
      </c>
      <c r="Q2899" s="553">
        <v>0.15</v>
      </c>
      <c r="R2899" s="554" t="s">
        <v>2016</v>
      </c>
    </row>
    <row r="2900" spans="2:18" s="360" customFormat="1" ht="15" customHeight="1" x14ac:dyDescent="0.2">
      <c r="B2900" s="548">
        <v>116</v>
      </c>
      <c r="C2900" s="315" t="s">
        <v>681</v>
      </c>
      <c r="D2900" s="549">
        <f t="shared" si="31"/>
        <v>8</v>
      </c>
      <c r="E2900" s="549">
        <v>8</v>
      </c>
      <c r="F2900" s="550">
        <f t="shared" si="32"/>
        <v>53.333333333333336</v>
      </c>
      <c r="G2900" s="550"/>
      <c r="H2900" s="549">
        <v>0</v>
      </c>
      <c r="I2900" s="551">
        <v>0</v>
      </c>
      <c r="J2900" s="552">
        <v>0</v>
      </c>
      <c r="K2900" s="4910">
        <v>0</v>
      </c>
      <c r="L2900" s="4911">
        <v>0</v>
      </c>
      <c r="M2900" s="553">
        <v>0.15</v>
      </c>
      <c r="N2900" s="553">
        <v>0.15</v>
      </c>
      <c r="O2900" s="553">
        <v>0.15</v>
      </c>
      <c r="P2900" s="553">
        <v>0.15</v>
      </c>
      <c r="Q2900" s="553">
        <v>0.15</v>
      </c>
      <c r="R2900" s="554" t="s">
        <v>2016</v>
      </c>
    </row>
    <row r="2901" spans="2:18" s="360" customFormat="1" ht="15" customHeight="1" x14ac:dyDescent="0.2">
      <c r="B2901" s="548">
        <v>117</v>
      </c>
      <c r="C2901" s="315" t="s">
        <v>682</v>
      </c>
      <c r="D2901" s="549">
        <f t="shared" si="31"/>
        <v>8</v>
      </c>
      <c r="E2901" s="549">
        <v>8</v>
      </c>
      <c r="F2901" s="550">
        <f t="shared" si="32"/>
        <v>53.333333333333336</v>
      </c>
      <c r="G2901" s="550"/>
      <c r="H2901" s="549">
        <v>0</v>
      </c>
      <c r="I2901" s="551">
        <v>0</v>
      </c>
      <c r="J2901" s="552">
        <v>0</v>
      </c>
      <c r="K2901" s="4910">
        <v>0</v>
      </c>
      <c r="L2901" s="4911">
        <v>0</v>
      </c>
      <c r="M2901" s="553">
        <v>0.15</v>
      </c>
      <c r="N2901" s="553">
        <v>0.15</v>
      </c>
      <c r="O2901" s="553">
        <v>0.15</v>
      </c>
      <c r="P2901" s="553">
        <v>0.15</v>
      </c>
      <c r="Q2901" s="553">
        <v>0.15</v>
      </c>
      <c r="R2901" s="554" t="s">
        <v>2016</v>
      </c>
    </row>
    <row r="2902" spans="2:18" s="360" customFormat="1" ht="15" customHeight="1" x14ac:dyDescent="0.2">
      <c r="B2902" s="548">
        <v>118</v>
      </c>
      <c r="C2902" s="315" t="s">
        <v>683</v>
      </c>
      <c r="D2902" s="549">
        <f t="shared" si="31"/>
        <v>8</v>
      </c>
      <c r="E2902" s="549">
        <v>8</v>
      </c>
      <c r="F2902" s="550">
        <f t="shared" si="32"/>
        <v>53.333333333333336</v>
      </c>
      <c r="G2902" s="550"/>
      <c r="H2902" s="549">
        <v>0</v>
      </c>
      <c r="I2902" s="551">
        <v>0</v>
      </c>
      <c r="J2902" s="552">
        <v>0</v>
      </c>
      <c r="K2902" s="4910">
        <v>0</v>
      </c>
      <c r="L2902" s="4911">
        <v>0</v>
      </c>
      <c r="M2902" s="553">
        <v>0.15</v>
      </c>
      <c r="N2902" s="553">
        <v>0.15</v>
      </c>
      <c r="O2902" s="553">
        <v>0.15</v>
      </c>
      <c r="P2902" s="553">
        <v>0.15</v>
      </c>
      <c r="Q2902" s="553">
        <v>0.15</v>
      </c>
      <c r="R2902" s="554" t="s">
        <v>2016</v>
      </c>
    </row>
    <row r="2903" spans="2:18" s="360" customFormat="1" ht="15" customHeight="1" x14ac:dyDescent="0.2">
      <c r="B2903" s="548">
        <v>119</v>
      </c>
      <c r="C2903" s="315" t="s">
        <v>684</v>
      </c>
      <c r="D2903" s="549">
        <f t="shared" si="31"/>
        <v>8</v>
      </c>
      <c r="E2903" s="549">
        <v>8</v>
      </c>
      <c r="F2903" s="550">
        <f t="shared" si="32"/>
        <v>53.333333333333336</v>
      </c>
      <c r="G2903" s="550"/>
      <c r="H2903" s="549">
        <v>0</v>
      </c>
      <c r="I2903" s="551">
        <v>0</v>
      </c>
      <c r="J2903" s="552">
        <v>0</v>
      </c>
      <c r="K2903" s="4910">
        <v>0</v>
      </c>
      <c r="L2903" s="4911">
        <v>0</v>
      </c>
      <c r="M2903" s="553">
        <v>0.15</v>
      </c>
      <c r="N2903" s="553">
        <v>0.15</v>
      </c>
      <c r="O2903" s="553">
        <v>0.15</v>
      </c>
      <c r="P2903" s="553">
        <v>0.15</v>
      </c>
      <c r="Q2903" s="553">
        <v>0.15</v>
      </c>
      <c r="R2903" s="554" t="s">
        <v>2016</v>
      </c>
    </row>
    <row r="2904" spans="2:18" s="360" customFormat="1" ht="15" customHeight="1" x14ac:dyDescent="0.2">
      <c r="B2904" s="548">
        <v>120</v>
      </c>
      <c r="C2904" s="315" t="s">
        <v>685</v>
      </c>
      <c r="D2904" s="549">
        <f t="shared" si="31"/>
        <v>20</v>
      </c>
      <c r="E2904" s="549">
        <v>20</v>
      </c>
      <c r="F2904" s="550">
        <f t="shared" si="32"/>
        <v>250</v>
      </c>
      <c r="G2904" s="550"/>
      <c r="H2904" s="549">
        <v>0</v>
      </c>
      <c r="I2904" s="551">
        <v>0</v>
      </c>
      <c r="J2904" s="552">
        <v>0</v>
      </c>
      <c r="K2904" s="4910">
        <v>0</v>
      </c>
      <c r="L2904" s="4911">
        <v>0</v>
      </c>
      <c r="M2904" s="553">
        <v>0.08</v>
      </c>
      <c r="N2904" s="553">
        <v>0.23319999999999999</v>
      </c>
      <c r="O2904" s="553">
        <v>0.23319999999999999</v>
      </c>
      <c r="P2904" s="553">
        <v>0.23319999999999999</v>
      </c>
      <c r="Q2904" s="553">
        <v>0.23319999999999999</v>
      </c>
      <c r="R2904" s="554" t="s">
        <v>2016</v>
      </c>
    </row>
    <row r="2905" spans="2:18" s="360" customFormat="1" ht="15" customHeight="1" x14ac:dyDescent="0.2">
      <c r="B2905" s="548">
        <v>121</v>
      </c>
      <c r="C2905" s="315" t="s">
        <v>686</v>
      </c>
      <c r="D2905" s="549">
        <f t="shared" si="31"/>
        <v>25</v>
      </c>
      <c r="E2905" s="549">
        <v>25</v>
      </c>
      <c r="F2905" s="550">
        <f t="shared" si="32"/>
        <v>312.5</v>
      </c>
      <c r="G2905" s="550"/>
      <c r="H2905" s="549">
        <v>0</v>
      </c>
      <c r="I2905" s="551">
        <v>0</v>
      </c>
      <c r="J2905" s="552">
        <v>0</v>
      </c>
      <c r="K2905" s="4910">
        <v>0</v>
      </c>
      <c r="L2905" s="4911">
        <v>0</v>
      </c>
      <c r="M2905" s="553">
        <v>0.08</v>
      </c>
      <c r="N2905" s="553">
        <v>0.23319999999999999</v>
      </c>
      <c r="O2905" s="553">
        <v>0.23319999999999999</v>
      </c>
      <c r="P2905" s="553">
        <v>0.23319999999999999</v>
      </c>
      <c r="Q2905" s="553">
        <v>0.23319999999999999</v>
      </c>
      <c r="R2905" s="554" t="s">
        <v>2016</v>
      </c>
    </row>
    <row r="2906" spans="2:18" s="360" customFormat="1" ht="15" customHeight="1" x14ac:dyDescent="0.2">
      <c r="B2906" s="548">
        <v>122</v>
      </c>
      <c r="C2906" s="315" t="s">
        <v>687</v>
      </c>
      <c r="D2906" s="549">
        <f t="shared" si="31"/>
        <v>30</v>
      </c>
      <c r="E2906" s="549">
        <v>30</v>
      </c>
      <c r="F2906" s="550">
        <f t="shared" si="32"/>
        <v>375</v>
      </c>
      <c r="G2906" s="550"/>
      <c r="H2906" s="549">
        <v>0</v>
      </c>
      <c r="I2906" s="551">
        <v>0</v>
      </c>
      <c r="J2906" s="552">
        <v>0</v>
      </c>
      <c r="K2906" s="4910">
        <v>0</v>
      </c>
      <c r="L2906" s="4911">
        <v>0</v>
      </c>
      <c r="M2906" s="553">
        <v>0.08</v>
      </c>
      <c r="N2906" s="553">
        <v>0.23319999999999999</v>
      </c>
      <c r="O2906" s="553">
        <v>0.23319999999999999</v>
      </c>
      <c r="P2906" s="553">
        <v>0.23319999999999999</v>
      </c>
      <c r="Q2906" s="553">
        <v>0.23319999999999999</v>
      </c>
      <c r="R2906" s="554" t="s">
        <v>2016</v>
      </c>
    </row>
    <row r="2907" spans="2:18" s="360" customFormat="1" ht="15" customHeight="1" x14ac:dyDescent="0.2">
      <c r="B2907" s="548">
        <v>123</v>
      </c>
      <c r="C2907" s="315" t="s">
        <v>688</v>
      </c>
      <c r="D2907" s="549">
        <f t="shared" si="31"/>
        <v>50</v>
      </c>
      <c r="E2907" s="549">
        <v>50</v>
      </c>
      <c r="F2907" s="550">
        <f t="shared" si="32"/>
        <v>625</v>
      </c>
      <c r="G2907" s="550"/>
      <c r="H2907" s="549">
        <v>0</v>
      </c>
      <c r="I2907" s="551">
        <v>0</v>
      </c>
      <c r="J2907" s="552">
        <v>0</v>
      </c>
      <c r="K2907" s="4910">
        <v>0</v>
      </c>
      <c r="L2907" s="4911">
        <v>0</v>
      </c>
      <c r="M2907" s="553">
        <v>0.08</v>
      </c>
      <c r="N2907" s="553">
        <v>0.23319999999999999</v>
      </c>
      <c r="O2907" s="553">
        <v>0.23319999999999999</v>
      </c>
      <c r="P2907" s="553">
        <v>0.23319999999999999</v>
      </c>
      <c r="Q2907" s="553">
        <v>0.23319999999999999</v>
      </c>
      <c r="R2907" s="554" t="s">
        <v>2016</v>
      </c>
    </row>
    <row r="2908" spans="2:18" s="360" customFormat="1" ht="15" customHeight="1" x14ac:dyDescent="0.2">
      <c r="B2908" s="548">
        <v>124</v>
      </c>
      <c r="C2908" s="315" t="s">
        <v>689</v>
      </c>
      <c r="D2908" s="549">
        <f t="shared" si="31"/>
        <v>20</v>
      </c>
      <c r="E2908" s="549">
        <v>20</v>
      </c>
      <c r="F2908" s="550">
        <f t="shared" si="32"/>
        <v>133.33333333333334</v>
      </c>
      <c r="G2908" s="550"/>
      <c r="H2908" s="549">
        <v>0</v>
      </c>
      <c r="I2908" s="551">
        <v>0</v>
      </c>
      <c r="J2908" s="552">
        <v>0</v>
      </c>
      <c r="K2908" s="4910">
        <v>0</v>
      </c>
      <c r="L2908" s="4911">
        <v>0</v>
      </c>
      <c r="M2908" s="553">
        <v>0.15</v>
      </c>
      <c r="N2908" s="553">
        <v>0.15</v>
      </c>
      <c r="O2908" s="553">
        <v>0.15</v>
      </c>
      <c r="P2908" s="553">
        <v>0.15</v>
      </c>
      <c r="Q2908" s="553">
        <v>0.15</v>
      </c>
      <c r="R2908" s="554" t="s">
        <v>2016</v>
      </c>
    </row>
    <row r="2909" spans="2:18" s="360" customFormat="1" ht="15" customHeight="1" x14ac:dyDescent="0.2">
      <c r="B2909" s="555">
        <v>125</v>
      </c>
      <c r="C2909" s="556" t="s">
        <v>690</v>
      </c>
      <c r="D2909" s="557">
        <f t="shared" si="31"/>
        <v>25</v>
      </c>
      <c r="E2909" s="557">
        <v>25</v>
      </c>
      <c r="F2909" s="558">
        <f t="shared" si="32"/>
        <v>166.66666666666669</v>
      </c>
      <c r="G2909" s="558"/>
      <c r="H2909" s="557">
        <v>0</v>
      </c>
      <c r="I2909" s="559">
        <v>0</v>
      </c>
      <c r="J2909" s="552">
        <v>0</v>
      </c>
      <c r="K2909" s="4925">
        <v>0</v>
      </c>
      <c r="L2909" s="4926">
        <v>0</v>
      </c>
      <c r="M2909" s="560">
        <v>0.15</v>
      </c>
      <c r="N2909" s="560">
        <v>0.15</v>
      </c>
      <c r="O2909" s="560">
        <v>0.15</v>
      </c>
      <c r="P2909" s="560">
        <v>0.15</v>
      </c>
      <c r="Q2909" s="560">
        <v>0.15</v>
      </c>
      <c r="R2909" s="561" t="s">
        <v>2016</v>
      </c>
    </row>
    <row r="2910" spans="2:18" s="360" customFormat="1" ht="15" customHeight="1" x14ac:dyDescent="0.2">
      <c r="B2910" s="548">
        <v>126</v>
      </c>
      <c r="C2910" s="315" t="s">
        <v>691</v>
      </c>
      <c r="D2910" s="549">
        <f t="shared" si="31"/>
        <v>30</v>
      </c>
      <c r="E2910" s="549">
        <v>30</v>
      </c>
      <c r="F2910" s="550">
        <f t="shared" si="32"/>
        <v>200</v>
      </c>
      <c r="G2910" s="550"/>
      <c r="H2910" s="549">
        <v>0</v>
      </c>
      <c r="I2910" s="551">
        <v>0</v>
      </c>
      <c r="J2910" s="552">
        <v>0</v>
      </c>
      <c r="K2910" s="4910">
        <v>0</v>
      </c>
      <c r="L2910" s="4911">
        <v>0</v>
      </c>
      <c r="M2910" s="553">
        <v>0.15</v>
      </c>
      <c r="N2910" s="553">
        <v>0.15</v>
      </c>
      <c r="O2910" s="553">
        <v>0.15</v>
      </c>
      <c r="P2910" s="553">
        <v>0.15</v>
      </c>
      <c r="Q2910" s="553">
        <v>0.15</v>
      </c>
      <c r="R2910" s="554" t="s">
        <v>2016</v>
      </c>
    </row>
    <row r="2911" spans="2:18" s="360" customFormat="1" ht="15" customHeight="1" x14ac:dyDescent="0.2">
      <c r="B2911" s="548">
        <v>127</v>
      </c>
      <c r="C2911" s="315" t="s">
        <v>692</v>
      </c>
      <c r="D2911" s="549">
        <f t="shared" si="31"/>
        <v>50</v>
      </c>
      <c r="E2911" s="549">
        <v>50</v>
      </c>
      <c r="F2911" s="550">
        <f t="shared" si="32"/>
        <v>333.33333333333337</v>
      </c>
      <c r="G2911" s="550"/>
      <c r="H2911" s="549">
        <v>0</v>
      </c>
      <c r="I2911" s="551">
        <v>0</v>
      </c>
      <c r="J2911" s="552">
        <v>0</v>
      </c>
      <c r="K2911" s="4910">
        <v>0</v>
      </c>
      <c r="L2911" s="4911">
        <v>0</v>
      </c>
      <c r="M2911" s="553">
        <v>0.15</v>
      </c>
      <c r="N2911" s="553">
        <v>0.15</v>
      </c>
      <c r="O2911" s="553">
        <v>0.15</v>
      </c>
      <c r="P2911" s="553">
        <v>0.15</v>
      </c>
      <c r="Q2911" s="553">
        <v>0.15</v>
      </c>
      <c r="R2911" s="554" t="s">
        <v>2016</v>
      </c>
    </row>
    <row r="2912" spans="2:18" s="360" customFormat="1" ht="15" customHeight="1" x14ac:dyDescent="0.2">
      <c r="B2912" s="548">
        <v>128</v>
      </c>
      <c r="C2912" s="315" t="s">
        <v>693</v>
      </c>
      <c r="D2912" s="549">
        <f t="shared" si="31"/>
        <v>20</v>
      </c>
      <c r="E2912" s="549">
        <v>20</v>
      </c>
      <c r="F2912" s="550">
        <f t="shared" si="32"/>
        <v>250</v>
      </c>
      <c r="G2912" s="550"/>
      <c r="H2912" s="549">
        <v>0</v>
      </c>
      <c r="I2912" s="551">
        <v>0</v>
      </c>
      <c r="J2912" s="552">
        <v>0</v>
      </c>
      <c r="K2912" s="4910">
        <v>0</v>
      </c>
      <c r="L2912" s="4911">
        <v>0</v>
      </c>
      <c r="M2912" s="553">
        <v>0.08</v>
      </c>
      <c r="N2912" s="553">
        <v>0.23319999999999999</v>
      </c>
      <c r="O2912" s="553">
        <v>0.23319999999999999</v>
      </c>
      <c r="P2912" s="553">
        <v>0.23319999999999999</v>
      </c>
      <c r="Q2912" s="553">
        <v>0.23319999999999999</v>
      </c>
      <c r="R2912" s="554" t="s">
        <v>2016</v>
      </c>
    </row>
    <row r="2913" spans="2:18" s="360" customFormat="1" ht="15" customHeight="1" x14ac:dyDescent="0.2">
      <c r="B2913" s="548">
        <v>129</v>
      </c>
      <c r="C2913" s="315" t="s">
        <v>694</v>
      </c>
      <c r="D2913" s="549">
        <f t="shared" si="31"/>
        <v>25</v>
      </c>
      <c r="E2913" s="549">
        <v>25</v>
      </c>
      <c r="F2913" s="550">
        <f t="shared" si="32"/>
        <v>312.5</v>
      </c>
      <c r="G2913" s="550"/>
      <c r="H2913" s="549">
        <v>0</v>
      </c>
      <c r="I2913" s="551">
        <v>0</v>
      </c>
      <c r="J2913" s="552">
        <v>0</v>
      </c>
      <c r="K2913" s="4910">
        <v>0</v>
      </c>
      <c r="L2913" s="4911">
        <v>0</v>
      </c>
      <c r="M2913" s="553">
        <v>0.08</v>
      </c>
      <c r="N2913" s="553">
        <v>0.23319999999999999</v>
      </c>
      <c r="O2913" s="553">
        <v>0.23319999999999999</v>
      </c>
      <c r="P2913" s="553">
        <v>0.23319999999999999</v>
      </c>
      <c r="Q2913" s="553">
        <v>0.23319999999999999</v>
      </c>
      <c r="R2913" s="554" t="s">
        <v>2016</v>
      </c>
    </row>
    <row r="2914" spans="2:18" s="360" customFormat="1" ht="15" customHeight="1" x14ac:dyDescent="0.2">
      <c r="B2914" s="548">
        <v>130</v>
      </c>
      <c r="C2914" s="315" t="s">
        <v>695</v>
      </c>
      <c r="D2914" s="549">
        <f t="shared" si="31"/>
        <v>30</v>
      </c>
      <c r="E2914" s="549">
        <v>30</v>
      </c>
      <c r="F2914" s="550">
        <f t="shared" si="32"/>
        <v>375</v>
      </c>
      <c r="G2914" s="550"/>
      <c r="H2914" s="549">
        <v>0</v>
      </c>
      <c r="I2914" s="551">
        <v>0</v>
      </c>
      <c r="J2914" s="552">
        <v>0</v>
      </c>
      <c r="K2914" s="4910">
        <v>0</v>
      </c>
      <c r="L2914" s="4911">
        <v>0</v>
      </c>
      <c r="M2914" s="553">
        <v>0.08</v>
      </c>
      <c r="N2914" s="553">
        <v>0.23319999999999999</v>
      </c>
      <c r="O2914" s="553">
        <v>0.23319999999999999</v>
      </c>
      <c r="P2914" s="553">
        <v>0.23319999999999999</v>
      </c>
      <c r="Q2914" s="553">
        <v>0.23319999999999999</v>
      </c>
      <c r="R2914" s="554" t="s">
        <v>2016</v>
      </c>
    </row>
    <row r="2915" spans="2:18" s="360" customFormat="1" ht="15" customHeight="1" x14ac:dyDescent="0.2">
      <c r="B2915" s="548">
        <v>131</v>
      </c>
      <c r="C2915" s="315" t="s">
        <v>696</v>
      </c>
      <c r="D2915" s="549">
        <f t="shared" ref="D2915:D2978" si="33">+E2915+H2915+J2915</f>
        <v>50</v>
      </c>
      <c r="E2915" s="549">
        <v>50</v>
      </c>
      <c r="F2915" s="550">
        <f t="shared" ref="F2915:F2978" si="34">E2915/M2915</f>
        <v>625</v>
      </c>
      <c r="G2915" s="550"/>
      <c r="H2915" s="549">
        <v>0</v>
      </c>
      <c r="I2915" s="551">
        <v>0</v>
      </c>
      <c r="J2915" s="552">
        <v>0</v>
      </c>
      <c r="K2915" s="4910">
        <v>0</v>
      </c>
      <c r="L2915" s="4911">
        <v>0</v>
      </c>
      <c r="M2915" s="553">
        <v>0.08</v>
      </c>
      <c r="N2915" s="553">
        <v>0.23319999999999999</v>
      </c>
      <c r="O2915" s="553">
        <v>0.23319999999999999</v>
      </c>
      <c r="P2915" s="553">
        <v>0.23319999999999999</v>
      </c>
      <c r="Q2915" s="553">
        <v>0.23319999999999999</v>
      </c>
      <c r="R2915" s="554" t="s">
        <v>2016</v>
      </c>
    </row>
    <row r="2916" spans="2:18" s="360" customFormat="1" ht="15" customHeight="1" x14ac:dyDescent="0.2">
      <c r="B2916" s="548">
        <v>132</v>
      </c>
      <c r="C2916" s="315" t="s">
        <v>697</v>
      </c>
      <c r="D2916" s="549">
        <f t="shared" si="33"/>
        <v>20</v>
      </c>
      <c r="E2916" s="549">
        <v>20</v>
      </c>
      <c r="F2916" s="550">
        <f t="shared" si="34"/>
        <v>133.33333333333334</v>
      </c>
      <c r="G2916" s="550"/>
      <c r="H2916" s="549">
        <v>0</v>
      </c>
      <c r="I2916" s="551">
        <v>0</v>
      </c>
      <c r="J2916" s="552">
        <v>0</v>
      </c>
      <c r="K2916" s="4910">
        <v>0</v>
      </c>
      <c r="L2916" s="4911">
        <v>0</v>
      </c>
      <c r="M2916" s="553">
        <v>0.15</v>
      </c>
      <c r="N2916" s="553">
        <v>0.15</v>
      </c>
      <c r="O2916" s="553">
        <v>0.15</v>
      </c>
      <c r="P2916" s="553">
        <v>0.15</v>
      </c>
      <c r="Q2916" s="553">
        <v>0.15</v>
      </c>
      <c r="R2916" s="554" t="s">
        <v>2016</v>
      </c>
    </row>
    <row r="2917" spans="2:18" s="360" customFormat="1" ht="15" customHeight="1" x14ac:dyDescent="0.2">
      <c r="B2917" s="548">
        <v>133</v>
      </c>
      <c r="C2917" s="315" t="s">
        <v>698</v>
      </c>
      <c r="D2917" s="549">
        <f t="shared" si="33"/>
        <v>25</v>
      </c>
      <c r="E2917" s="549">
        <v>25</v>
      </c>
      <c r="F2917" s="550">
        <f t="shared" si="34"/>
        <v>166.66666666666669</v>
      </c>
      <c r="G2917" s="550"/>
      <c r="H2917" s="549">
        <v>0</v>
      </c>
      <c r="I2917" s="551">
        <v>0</v>
      </c>
      <c r="J2917" s="552">
        <v>0</v>
      </c>
      <c r="K2917" s="4910">
        <v>0</v>
      </c>
      <c r="L2917" s="4911">
        <v>0</v>
      </c>
      <c r="M2917" s="553">
        <v>0.15</v>
      </c>
      <c r="N2917" s="553">
        <v>0.15</v>
      </c>
      <c r="O2917" s="553">
        <v>0.15</v>
      </c>
      <c r="P2917" s="553">
        <v>0.15</v>
      </c>
      <c r="Q2917" s="553">
        <v>0.15</v>
      </c>
      <c r="R2917" s="554" t="s">
        <v>2016</v>
      </c>
    </row>
    <row r="2918" spans="2:18" s="360" customFormat="1" ht="15" customHeight="1" x14ac:dyDescent="0.2">
      <c r="B2918" s="548">
        <v>134</v>
      </c>
      <c r="C2918" s="315" t="s">
        <v>699</v>
      </c>
      <c r="D2918" s="549">
        <f t="shared" si="33"/>
        <v>30</v>
      </c>
      <c r="E2918" s="549">
        <v>30</v>
      </c>
      <c r="F2918" s="550">
        <f t="shared" si="34"/>
        <v>200</v>
      </c>
      <c r="G2918" s="550"/>
      <c r="H2918" s="549">
        <v>0</v>
      </c>
      <c r="I2918" s="551">
        <v>0</v>
      </c>
      <c r="J2918" s="552">
        <v>0</v>
      </c>
      <c r="K2918" s="4910">
        <v>0</v>
      </c>
      <c r="L2918" s="4911">
        <v>0</v>
      </c>
      <c r="M2918" s="553">
        <v>0.15</v>
      </c>
      <c r="N2918" s="553">
        <v>0.15</v>
      </c>
      <c r="O2918" s="553">
        <v>0.15</v>
      </c>
      <c r="P2918" s="553">
        <v>0.15</v>
      </c>
      <c r="Q2918" s="553">
        <v>0.15</v>
      </c>
      <c r="R2918" s="554" t="s">
        <v>2016</v>
      </c>
    </row>
    <row r="2919" spans="2:18" s="360" customFormat="1" ht="15" customHeight="1" x14ac:dyDescent="0.2">
      <c r="B2919" s="548">
        <v>135</v>
      </c>
      <c r="C2919" s="315" t="s">
        <v>700</v>
      </c>
      <c r="D2919" s="549">
        <f t="shared" si="33"/>
        <v>50</v>
      </c>
      <c r="E2919" s="549">
        <v>50</v>
      </c>
      <c r="F2919" s="550">
        <f t="shared" si="34"/>
        <v>333.33333333333337</v>
      </c>
      <c r="G2919" s="550"/>
      <c r="H2919" s="549">
        <v>0</v>
      </c>
      <c r="I2919" s="551">
        <v>0</v>
      </c>
      <c r="J2919" s="552">
        <v>0</v>
      </c>
      <c r="K2919" s="4910">
        <v>0</v>
      </c>
      <c r="L2919" s="4911">
        <v>0</v>
      </c>
      <c r="M2919" s="553">
        <v>0.15</v>
      </c>
      <c r="N2919" s="553">
        <v>0.15</v>
      </c>
      <c r="O2919" s="553">
        <v>0.15</v>
      </c>
      <c r="P2919" s="553">
        <v>0.15</v>
      </c>
      <c r="Q2919" s="553">
        <v>0.15</v>
      </c>
      <c r="R2919" s="554" t="s">
        <v>2016</v>
      </c>
    </row>
    <row r="2920" spans="2:18" s="360" customFormat="1" ht="15" customHeight="1" x14ac:dyDescent="0.2">
      <c r="B2920" s="548">
        <v>136</v>
      </c>
      <c r="C2920" s="315" t="s">
        <v>701</v>
      </c>
      <c r="D2920" s="549">
        <f t="shared" si="33"/>
        <v>5</v>
      </c>
      <c r="E2920" s="549">
        <v>5</v>
      </c>
      <c r="F2920" s="550">
        <f t="shared" si="34"/>
        <v>50</v>
      </c>
      <c r="G2920" s="550"/>
      <c r="H2920" s="549">
        <v>0</v>
      </c>
      <c r="I2920" s="551">
        <v>0</v>
      </c>
      <c r="J2920" s="552">
        <v>0</v>
      </c>
      <c r="K2920" s="4910">
        <v>0</v>
      </c>
      <c r="L2920" s="4911">
        <v>0</v>
      </c>
      <c r="M2920" s="560">
        <v>0.1</v>
      </c>
      <c r="N2920" s="553">
        <v>0.23319999999999999</v>
      </c>
      <c r="O2920" s="553">
        <v>0.30470000000000003</v>
      </c>
      <c r="P2920" s="553">
        <v>0.23319999999999999</v>
      </c>
      <c r="Q2920" s="553">
        <v>0.30470000000000003</v>
      </c>
      <c r="R2920" s="554" t="s">
        <v>2018</v>
      </c>
    </row>
    <row r="2921" spans="2:18" s="360" customFormat="1" ht="15" customHeight="1" x14ac:dyDescent="0.2">
      <c r="B2921" s="548">
        <v>137</v>
      </c>
      <c r="C2921" s="315" t="s">
        <v>702</v>
      </c>
      <c r="D2921" s="549">
        <f t="shared" si="33"/>
        <v>10</v>
      </c>
      <c r="E2921" s="549">
        <v>10</v>
      </c>
      <c r="F2921" s="550">
        <f t="shared" si="34"/>
        <v>125</v>
      </c>
      <c r="G2921" s="550">
        <v>250</v>
      </c>
      <c r="H2921" s="549">
        <v>0</v>
      </c>
      <c r="I2921" s="562">
        <v>250</v>
      </c>
      <c r="J2921" s="552">
        <v>0</v>
      </c>
      <c r="K2921" s="4910">
        <v>0</v>
      </c>
      <c r="L2921" s="4911">
        <v>0</v>
      </c>
      <c r="M2921" s="553">
        <v>0.08</v>
      </c>
      <c r="N2921" s="553">
        <v>0.19</v>
      </c>
      <c r="O2921" s="553">
        <v>0.19</v>
      </c>
      <c r="P2921" s="553">
        <v>0.19</v>
      </c>
      <c r="Q2921" s="553">
        <v>0.19</v>
      </c>
      <c r="R2921" s="554" t="s">
        <v>2016</v>
      </c>
    </row>
    <row r="2922" spans="2:18" s="360" customFormat="1" ht="15" customHeight="1" x14ac:dyDescent="0.2">
      <c r="B2922" s="548">
        <v>138</v>
      </c>
      <c r="C2922" s="315" t="s">
        <v>703</v>
      </c>
      <c r="D2922" s="549">
        <f t="shared" si="33"/>
        <v>100</v>
      </c>
      <c r="E2922" s="549">
        <v>100</v>
      </c>
      <c r="F2922" s="550">
        <f t="shared" si="34"/>
        <v>1250</v>
      </c>
      <c r="G2922" s="550">
        <v>2500</v>
      </c>
      <c r="H2922" s="549">
        <v>0</v>
      </c>
      <c r="I2922" s="562">
        <v>2500</v>
      </c>
      <c r="J2922" s="552">
        <v>0</v>
      </c>
      <c r="K2922" s="4910">
        <v>0</v>
      </c>
      <c r="L2922" s="4911">
        <v>0</v>
      </c>
      <c r="M2922" s="553">
        <v>0.08</v>
      </c>
      <c r="N2922" s="553">
        <v>0.19</v>
      </c>
      <c r="O2922" s="553">
        <v>0.19</v>
      </c>
      <c r="P2922" s="553">
        <v>0.19</v>
      </c>
      <c r="Q2922" s="553">
        <v>0.19</v>
      </c>
      <c r="R2922" s="554" t="s">
        <v>2016</v>
      </c>
    </row>
    <row r="2923" spans="2:18" s="360" customFormat="1" ht="15" customHeight="1" x14ac:dyDescent="0.2">
      <c r="B2923" s="548">
        <v>139</v>
      </c>
      <c r="C2923" s="315" t="s">
        <v>704</v>
      </c>
      <c r="D2923" s="549">
        <f t="shared" si="33"/>
        <v>12</v>
      </c>
      <c r="E2923" s="549">
        <v>12</v>
      </c>
      <c r="F2923" s="550">
        <f t="shared" si="34"/>
        <v>150</v>
      </c>
      <c r="G2923" s="550">
        <v>300</v>
      </c>
      <c r="H2923" s="549">
        <v>0</v>
      </c>
      <c r="I2923" s="562">
        <v>300</v>
      </c>
      <c r="J2923" s="552">
        <v>0</v>
      </c>
      <c r="K2923" s="4910">
        <v>0</v>
      </c>
      <c r="L2923" s="4911">
        <v>0</v>
      </c>
      <c r="M2923" s="553">
        <v>0.08</v>
      </c>
      <c r="N2923" s="553">
        <v>0.19</v>
      </c>
      <c r="O2923" s="553">
        <v>0.19</v>
      </c>
      <c r="P2923" s="553">
        <v>0.19</v>
      </c>
      <c r="Q2923" s="553">
        <v>0.19</v>
      </c>
      <c r="R2923" s="554" t="s">
        <v>2016</v>
      </c>
    </row>
    <row r="2924" spans="2:18" s="360" customFormat="1" ht="15" customHeight="1" x14ac:dyDescent="0.2">
      <c r="B2924" s="555">
        <v>140</v>
      </c>
      <c r="C2924" s="556" t="s">
        <v>705</v>
      </c>
      <c r="D2924" s="557">
        <f t="shared" si="33"/>
        <v>15</v>
      </c>
      <c r="E2924" s="557">
        <v>15</v>
      </c>
      <c r="F2924" s="558">
        <f t="shared" si="34"/>
        <v>187.5</v>
      </c>
      <c r="G2924" s="558">
        <v>375</v>
      </c>
      <c r="H2924" s="557">
        <v>0</v>
      </c>
      <c r="I2924" s="563">
        <v>375</v>
      </c>
      <c r="J2924" s="552">
        <v>0</v>
      </c>
      <c r="K2924" s="4925">
        <v>0</v>
      </c>
      <c r="L2924" s="4926">
        <v>0</v>
      </c>
      <c r="M2924" s="560">
        <v>0.08</v>
      </c>
      <c r="N2924" s="560">
        <v>0.19</v>
      </c>
      <c r="O2924" s="560">
        <v>0.19</v>
      </c>
      <c r="P2924" s="560">
        <v>0.19</v>
      </c>
      <c r="Q2924" s="560">
        <v>0.19</v>
      </c>
      <c r="R2924" s="561" t="s">
        <v>2016</v>
      </c>
    </row>
    <row r="2925" spans="2:18" s="360" customFormat="1" ht="15" customHeight="1" x14ac:dyDescent="0.2">
      <c r="B2925" s="548">
        <v>141</v>
      </c>
      <c r="C2925" s="315" t="s">
        <v>706</v>
      </c>
      <c r="D2925" s="549">
        <f t="shared" si="33"/>
        <v>20</v>
      </c>
      <c r="E2925" s="549">
        <v>20</v>
      </c>
      <c r="F2925" s="550">
        <f t="shared" si="34"/>
        <v>250</v>
      </c>
      <c r="G2925" s="550">
        <v>500</v>
      </c>
      <c r="H2925" s="549">
        <v>0</v>
      </c>
      <c r="I2925" s="562">
        <v>500</v>
      </c>
      <c r="J2925" s="552">
        <v>0</v>
      </c>
      <c r="K2925" s="4910">
        <v>0</v>
      </c>
      <c r="L2925" s="4911">
        <v>0</v>
      </c>
      <c r="M2925" s="553">
        <v>0.08</v>
      </c>
      <c r="N2925" s="553">
        <v>0.19</v>
      </c>
      <c r="O2925" s="553">
        <v>0.19</v>
      </c>
      <c r="P2925" s="553">
        <v>0.19</v>
      </c>
      <c r="Q2925" s="553">
        <v>0.19</v>
      </c>
      <c r="R2925" s="554" t="s">
        <v>2016</v>
      </c>
    </row>
    <row r="2926" spans="2:18" s="360" customFormat="1" ht="15" customHeight="1" x14ac:dyDescent="0.2">
      <c r="B2926" s="548">
        <v>142</v>
      </c>
      <c r="C2926" s="315" t="s">
        <v>707</v>
      </c>
      <c r="D2926" s="549">
        <f t="shared" si="33"/>
        <v>200</v>
      </c>
      <c r="E2926" s="549">
        <v>200</v>
      </c>
      <c r="F2926" s="550">
        <f t="shared" si="34"/>
        <v>2500</v>
      </c>
      <c r="G2926" s="550">
        <v>5000</v>
      </c>
      <c r="H2926" s="549">
        <v>0</v>
      </c>
      <c r="I2926" s="562">
        <v>5000</v>
      </c>
      <c r="J2926" s="552">
        <v>0</v>
      </c>
      <c r="K2926" s="4910">
        <v>0</v>
      </c>
      <c r="L2926" s="4911">
        <v>0</v>
      </c>
      <c r="M2926" s="553">
        <v>0.08</v>
      </c>
      <c r="N2926" s="553">
        <v>0.19</v>
      </c>
      <c r="O2926" s="553">
        <v>0.19</v>
      </c>
      <c r="P2926" s="553">
        <v>0.19</v>
      </c>
      <c r="Q2926" s="553">
        <v>0.19</v>
      </c>
      <c r="R2926" s="554" t="s">
        <v>2016</v>
      </c>
    </row>
    <row r="2927" spans="2:18" s="360" customFormat="1" ht="15" customHeight="1" x14ac:dyDescent="0.2">
      <c r="B2927" s="548">
        <v>143</v>
      </c>
      <c r="C2927" s="315" t="s">
        <v>708</v>
      </c>
      <c r="D2927" s="549">
        <f t="shared" si="33"/>
        <v>25</v>
      </c>
      <c r="E2927" s="549">
        <v>25</v>
      </c>
      <c r="F2927" s="550">
        <f t="shared" si="34"/>
        <v>312.5</v>
      </c>
      <c r="G2927" s="550">
        <v>625</v>
      </c>
      <c r="H2927" s="549">
        <v>0</v>
      </c>
      <c r="I2927" s="562">
        <v>625</v>
      </c>
      <c r="J2927" s="552">
        <v>0</v>
      </c>
      <c r="K2927" s="4910">
        <v>0</v>
      </c>
      <c r="L2927" s="4911">
        <v>0</v>
      </c>
      <c r="M2927" s="553">
        <v>0.08</v>
      </c>
      <c r="N2927" s="553">
        <v>0.19</v>
      </c>
      <c r="O2927" s="553">
        <v>0.19</v>
      </c>
      <c r="P2927" s="553">
        <v>0.19</v>
      </c>
      <c r="Q2927" s="553">
        <v>0.19</v>
      </c>
      <c r="R2927" s="554" t="s">
        <v>2016</v>
      </c>
    </row>
    <row r="2928" spans="2:18" s="360" customFormat="1" ht="15" customHeight="1" x14ac:dyDescent="0.2">
      <c r="B2928" s="548">
        <v>144</v>
      </c>
      <c r="C2928" s="315" t="s">
        <v>709</v>
      </c>
      <c r="D2928" s="549">
        <f t="shared" si="33"/>
        <v>30</v>
      </c>
      <c r="E2928" s="549">
        <v>30</v>
      </c>
      <c r="F2928" s="550">
        <f t="shared" si="34"/>
        <v>375</v>
      </c>
      <c r="G2928" s="550">
        <v>750</v>
      </c>
      <c r="H2928" s="549">
        <v>0</v>
      </c>
      <c r="I2928" s="562">
        <v>750</v>
      </c>
      <c r="J2928" s="552">
        <v>0</v>
      </c>
      <c r="K2928" s="4910">
        <v>0</v>
      </c>
      <c r="L2928" s="4911">
        <v>0</v>
      </c>
      <c r="M2928" s="553">
        <v>0.08</v>
      </c>
      <c r="N2928" s="553">
        <v>0.19</v>
      </c>
      <c r="O2928" s="553">
        <v>0.19</v>
      </c>
      <c r="P2928" s="553">
        <v>0.19</v>
      </c>
      <c r="Q2928" s="553">
        <v>0.19</v>
      </c>
      <c r="R2928" s="554" t="s">
        <v>2016</v>
      </c>
    </row>
    <row r="2929" spans="2:18" s="360" customFormat="1" ht="15" customHeight="1" x14ac:dyDescent="0.2">
      <c r="B2929" s="548">
        <v>145</v>
      </c>
      <c r="C2929" s="315" t="s">
        <v>710</v>
      </c>
      <c r="D2929" s="549">
        <f t="shared" si="33"/>
        <v>300</v>
      </c>
      <c r="E2929" s="549">
        <v>300</v>
      </c>
      <c r="F2929" s="550">
        <f t="shared" si="34"/>
        <v>3750</v>
      </c>
      <c r="G2929" s="550">
        <v>7500</v>
      </c>
      <c r="H2929" s="549">
        <v>0</v>
      </c>
      <c r="I2929" s="562">
        <v>7500</v>
      </c>
      <c r="J2929" s="552">
        <v>0</v>
      </c>
      <c r="K2929" s="4910">
        <v>0</v>
      </c>
      <c r="L2929" s="4911">
        <v>0</v>
      </c>
      <c r="M2929" s="553">
        <v>0.08</v>
      </c>
      <c r="N2929" s="553">
        <v>0.19</v>
      </c>
      <c r="O2929" s="553">
        <v>0.19</v>
      </c>
      <c r="P2929" s="553">
        <v>0.19</v>
      </c>
      <c r="Q2929" s="553">
        <v>0.19</v>
      </c>
      <c r="R2929" s="554" t="s">
        <v>2016</v>
      </c>
    </row>
    <row r="2930" spans="2:18" s="360" customFormat="1" ht="15" customHeight="1" x14ac:dyDescent="0.2">
      <c r="B2930" s="548">
        <v>146</v>
      </c>
      <c r="C2930" s="315" t="s">
        <v>711</v>
      </c>
      <c r="D2930" s="549">
        <f t="shared" si="33"/>
        <v>40</v>
      </c>
      <c r="E2930" s="549">
        <v>40</v>
      </c>
      <c r="F2930" s="550">
        <f t="shared" si="34"/>
        <v>500</v>
      </c>
      <c r="G2930" s="550">
        <v>1000</v>
      </c>
      <c r="H2930" s="549">
        <v>0</v>
      </c>
      <c r="I2930" s="562">
        <v>1000</v>
      </c>
      <c r="J2930" s="552">
        <v>0</v>
      </c>
      <c r="K2930" s="4910">
        <v>0</v>
      </c>
      <c r="L2930" s="4911">
        <v>0</v>
      </c>
      <c r="M2930" s="553">
        <v>0.08</v>
      </c>
      <c r="N2930" s="553">
        <v>0.19</v>
      </c>
      <c r="O2930" s="553">
        <v>0.19</v>
      </c>
      <c r="P2930" s="553">
        <v>0.19</v>
      </c>
      <c r="Q2930" s="553">
        <v>0.19</v>
      </c>
      <c r="R2930" s="554" t="s">
        <v>2016</v>
      </c>
    </row>
    <row r="2931" spans="2:18" s="360" customFormat="1" ht="15" customHeight="1" x14ac:dyDescent="0.2">
      <c r="B2931" s="548">
        <v>147</v>
      </c>
      <c r="C2931" s="315" t="s">
        <v>712</v>
      </c>
      <c r="D2931" s="549">
        <f t="shared" si="33"/>
        <v>50</v>
      </c>
      <c r="E2931" s="549">
        <v>50</v>
      </c>
      <c r="F2931" s="550">
        <f t="shared" si="34"/>
        <v>625</v>
      </c>
      <c r="G2931" s="550">
        <v>1250</v>
      </c>
      <c r="H2931" s="549">
        <v>0</v>
      </c>
      <c r="I2931" s="562">
        <v>1250</v>
      </c>
      <c r="J2931" s="552">
        <v>0</v>
      </c>
      <c r="K2931" s="4910">
        <v>0</v>
      </c>
      <c r="L2931" s="4911">
        <v>0</v>
      </c>
      <c r="M2931" s="553">
        <v>0.08</v>
      </c>
      <c r="N2931" s="553">
        <v>0.19</v>
      </c>
      <c r="O2931" s="553">
        <v>0.19</v>
      </c>
      <c r="P2931" s="553">
        <v>0.19</v>
      </c>
      <c r="Q2931" s="553">
        <v>0.19</v>
      </c>
      <c r="R2931" s="554" t="s">
        <v>2016</v>
      </c>
    </row>
    <row r="2932" spans="2:18" s="360" customFormat="1" ht="15" customHeight="1" x14ac:dyDescent="0.2">
      <c r="B2932" s="548">
        <v>148</v>
      </c>
      <c r="C2932" s="315" t="s">
        <v>713</v>
      </c>
      <c r="D2932" s="549">
        <f t="shared" si="33"/>
        <v>70</v>
      </c>
      <c r="E2932" s="549">
        <v>70</v>
      </c>
      <c r="F2932" s="550">
        <f t="shared" si="34"/>
        <v>875</v>
      </c>
      <c r="G2932" s="550">
        <v>1570</v>
      </c>
      <c r="H2932" s="549">
        <v>0</v>
      </c>
      <c r="I2932" s="562">
        <v>1570</v>
      </c>
      <c r="J2932" s="552">
        <v>0</v>
      </c>
      <c r="K2932" s="4910">
        <v>0</v>
      </c>
      <c r="L2932" s="4911">
        <v>0</v>
      </c>
      <c r="M2932" s="553">
        <v>0.08</v>
      </c>
      <c r="N2932" s="553">
        <v>0.19</v>
      </c>
      <c r="O2932" s="553">
        <v>0.19</v>
      </c>
      <c r="P2932" s="553">
        <v>0.19</v>
      </c>
      <c r="Q2932" s="553">
        <v>0.19</v>
      </c>
      <c r="R2932" s="554" t="s">
        <v>2016</v>
      </c>
    </row>
    <row r="2933" spans="2:18" s="360" customFormat="1" ht="15" customHeight="1" x14ac:dyDescent="0.2">
      <c r="B2933" s="548">
        <v>149</v>
      </c>
      <c r="C2933" s="315" t="s">
        <v>714</v>
      </c>
      <c r="D2933" s="549">
        <f t="shared" si="33"/>
        <v>155</v>
      </c>
      <c r="E2933" s="549">
        <v>155</v>
      </c>
      <c r="F2933" s="550">
        <f t="shared" si="34"/>
        <v>1108.7267525035766</v>
      </c>
      <c r="G2933" s="550"/>
      <c r="H2933" s="549">
        <v>0</v>
      </c>
      <c r="I2933" s="551">
        <v>0</v>
      </c>
      <c r="J2933" s="552">
        <v>0</v>
      </c>
      <c r="K2933" s="4910">
        <v>0</v>
      </c>
      <c r="L2933" s="4911">
        <v>0</v>
      </c>
      <c r="M2933" s="553">
        <v>0.13980000000000001</v>
      </c>
      <c r="N2933" s="553">
        <v>0.21479999999999999</v>
      </c>
      <c r="O2933" s="553">
        <v>0.30470000000000003</v>
      </c>
      <c r="P2933" s="553">
        <v>0.21479999999999999</v>
      </c>
      <c r="Q2933" s="553">
        <v>0.30470000000000003</v>
      </c>
      <c r="R2933" s="554" t="s">
        <v>2018</v>
      </c>
    </row>
    <row r="2934" spans="2:18" s="360" customFormat="1" ht="15" customHeight="1" x14ac:dyDescent="0.2">
      <c r="B2934" s="548">
        <v>150</v>
      </c>
      <c r="C2934" s="315" t="s">
        <v>715</v>
      </c>
      <c r="D2934" s="549">
        <f t="shared" si="33"/>
        <v>1462</v>
      </c>
      <c r="E2934" s="549">
        <v>1462</v>
      </c>
      <c r="F2934" s="550">
        <f t="shared" si="34"/>
        <v>11126.331811263319</v>
      </c>
      <c r="G2934" s="550"/>
      <c r="H2934" s="549">
        <v>0</v>
      </c>
      <c r="I2934" s="551">
        <v>0</v>
      </c>
      <c r="J2934" s="552">
        <v>0</v>
      </c>
      <c r="K2934" s="4910">
        <v>0</v>
      </c>
      <c r="L2934" s="4911">
        <v>0</v>
      </c>
      <c r="M2934" s="553">
        <v>0.13139999999999999</v>
      </c>
      <c r="N2934" s="553">
        <v>0.2064</v>
      </c>
      <c r="O2934" s="553">
        <v>0.2964</v>
      </c>
      <c r="P2934" s="553">
        <v>0.2064</v>
      </c>
      <c r="Q2934" s="553">
        <v>0.2964</v>
      </c>
      <c r="R2934" s="554" t="s">
        <v>2018</v>
      </c>
    </row>
    <row r="2935" spans="2:18" s="360" customFormat="1" ht="15" customHeight="1" x14ac:dyDescent="0.2">
      <c r="B2935" s="548">
        <v>151</v>
      </c>
      <c r="C2935" s="315" t="s">
        <v>716</v>
      </c>
      <c r="D2935" s="549">
        <f t="shared" si="33"/>
        <v>447</v>
      </c>
      <c r="E2935" s="549">
        <v>447</v>
      </c>
      <c r="F2935" s="550">
        <f t="shared" si="34"/>
        <v>3325.8928571428573</v>
      </c>
      <c r="G2935" s="550"/>
      <c r="H2935" s="549">
        <v>0</v>
      </c>
      <c r="I2935" s="551">
        <v>0</v>
      </c>
      <c r="J2935" s="552">
        <v>0</v>
      </c>
      <c r="K2935" s="4910">
        <v>0</v>
      </c>
      <c r="L2935" s="4911">
        <v>0</v>
      </c>
      <c r="M2935" s="553">
        <v>0.13439999999999999</v>
      </c>
      <c r="N2935" s="553">
        <v>0.20879999999999999</v>
      </c>
      <c r="O2935" s="553">
        <v>0.29879999999999995</v>
      </c>
      <c r="P2935" s="553">
        <v>0.20879999999999999</v>
      </c>
      <c r="Q2935" s="553">
        <v>0.29879999999999995</v>
      </c>
      <c r="R2935" s="554" t="s">
        <v>2018</v>
      </c>
    </row>
    <row r="2936" spans="2:18" s="360" customFormat="1" ht="15" customHeight="1" x14ac:dyDescent="0.2">
      <c r="B2936" s="548">
        <v>152</v>
      </c>
      <c r="C2936" s="315" t="s">
        <v>717</v>
      </c>
      <c r="D2936" s="549">
        <f t="shared" si="33"/>
        <v>741</v>
      </c>
      <c r="E2936" s="549">
        <v>741</v>
      </c>
      <c r="F2936" s="550">
        <f t="shared" si="34"/>
        <v>5563.0630630630621</v>
      </c>
      <c r="G2936" s="550"/>
      <c r="H2936" s="549">
        <v>0</v>
      </c>
      <c r="I2936" s="551">
        <v>0</v>
      </c>
      <c r="J2936" s="552">
        <v>0</v>
      </c>
      <c r="K2936" s="4910">
        <v>0</v>
      </c>
      <c r="L2936" s="4911">
        <v>0</v>
      </c>
      <c r="M2936" s="553">
        <v>0.13320000000000001</v>
      </c>
      <c r="N2936" s="553">
        <v>0.2082</v>
      </c>
      <c r="O2936" s="553">
        <v>0.29820000000000002</v>
      </c>
      <c r="P2936" s="553">
        <v>0.2082</v>
      </c>
      <c r="Q2936" s="553">
        <v>0.29820000000000002</v>
      </c>
      <c r="R2936" s="554" t="s">
        <v>2018</v>
      </c>
    </row>
    <row r="2937" spans="2:18" s="360" customFormat="1" ht="15" customHeight="1" x14ac:dyDescent="0.2">
      <c r="B2937" s="548">
        <v>153</v>
      </c>
      <c r="C2937" s="315" t="s">
        <v>718</v>
      </c>
      <c r="D2937" s="549">
        <f t="shared" si="33"/>
        <v>360</v>
      </c>
      <c r="E2937" s="549">
        <v>360</v>
      </c>
      <c r="F2937" s="550">
        <f t="shared" si="34"/>
        <v>1801.8018018018017</v>
      </c>
      <c r="G2937" s="550"/>
      <c r="H2937" s="549">
        <v>0</v>
      </c>
      <c r="I2937" s="551">
        <v>0</v>
      </c>
      <c r="J2937" s="552">
        <v>0</v>
      </c>
      <c r="K2937" s="4910">
        <v>0</v>
      </c>
      <c r="L2937" s="4911">
        <v>0</v>
      </c>
      <c r="M2937" s="553">
        <v>0.19980000000000001</v>
      </c>
      <c r="N2937" s="553">
        <v>0.23319999999999999</v>
      </c>
      <c r="O2937" s="553">
        <v>0.30470000000000003</v>
      </c>
      <c r="P2937" s="553">
        <v>0.23319999999999999</v>
      </c>
      <c r="Q2937" s="553">
        <v>0.30470000000000003</v>
      </c>
      <c r="R2937" s="554" t="s">
        <v>2018</v>
      </c>
    </row>
    <row r="2938" spans="2:18" s="360" customFormat="1" ht="15" customHeight="1" x14ac:dyDescent="0.2">
      <c r="B2938" s="548">
        <v>154</v>
      </c>
      <c r="C2938" s="315" t="s">
        <v>719</v>
      </c>
      <c r="D2938" s="549">
        <f t="shared" si="33"/>
        <v>600</v>
      </c>
      <c r="E2938" s="549">
        <v>600</v>
      </c>
      <c r="F2938" s="550">
        <f t="shared" si="34"/>
        <v>3003.003003003003</v>
      </c>
      <c r="G2938" s="550"/>
      <c r="H2938" s="549">
        <v>0</v>
      </c>
      <c r="I2938" s="551">
        <v>0</v>
      </c>
      <c r="J2938" s="552">
        <v>0</v>
      </c>
      <c r="K2938" s="4910">
        <v>0</v>
      </c>
      <c r="L2938" s="4911">
        <v>0</v>
      </c>
      <c r="M2938" s="553">
        <v>0.19980000000000001</v>
      </c>
      <c r="N2938" s="553">
        <v>0.23319999999999999</v>
      </c>
      <c r="O2938" s="553">
        <v>0.30470000000000003</v>
      </c>
      <c r="P2938" s="553">
        <v>0.23319999999999999</v>
      </c>
      <c r="Q2938" s="553">
        <v>0.30470000000000003</v>
      </c>
      <c r="R2938" s="554" t="s">
        <v>2018</v>
      </c>
    </row>
    <row r="2939" spans="2:18" s="360" customFormat="1" ht="15" customHeight="1" x14ac:dyDescent="0.2">
      <c r="B2939" s="555">
        <v>155</v>
      </c>
      <c r="C2939" s="556" t="s">
        <v>720</v>
      </c>
      <c r="D2939" s="557">
        <f t="shared" si="33"/>
        <v>0</v>
      </c>
      <c r="E2939" s="557">
        <v>0</v>
      </c>
      <c r="F2939" s="558">
        <f t="shared" si="34"/>
        <v>0</v>
      </c>
      <c r="G2939" s="558"/>
      <c r="H2939" s="557">
        <v>0</v>
      </c>
      <c r="I2939" s="559">
        <v>0</v>
      </c>
      <c r="J2939" s="552">
        <v>0</v>
      </c>
      <c r="K2939" s="4925">
        <v>0</v>
      </c>
      <c r="L2939" s="4926">
        <v>0</v>
      </c>
      <c r="M2939" s="560">
        <v>0.2</v>
      </c>
      <c r="N2939" s="560">
        <v>0.23319999999999999</v>
      </c>
      <c r="O2939" s="560">
        <v>0.30470000000000003</v>
      </c>
      <c r="P2939" s="560">
        <v>0.23319999999999999</v>
      </c>
      <c r="Q2939" s="560">
        <v>0.30470000000000003</v>
      </c>
      <c r="R2939" s="561" t="s">
        <v>2018</v>
      </c>
    </row>
    <row r="2940" spans="2:18" s="360" customFormat="1" ht="15" customHeight="1" x14ac:dyDescent="0.2">
      <c r="B2940" s="548">
        <v>156</v>
      </c>
      <c r="C2940" s="315" t="s">
        <v>721</v>
      </c>
      <c r="D2940" s="549">
        <f t="shared" si="33"/>
        <v>1440</v>
      </c>
      <c r="E2940" s="549">
        <v>1440</v>
      </c>
      <c r="F2940" s="550">
        <f t="shared" si="34"/>
        <v>18045.112781954889</v>
      </c>
      <c r="G2940" s="550"/>
      <c r="H2940" s="549">
        <v>0</v>
      </c>
      <c r="I2940" s="551">
        <v>0</v>
      </c>
      <c r="J2940" s="552">
        <v>0</v>
      </c>
      <c r="K2940" s="4910">
        <v>0</v>
      </c>
      <c r="L2940" s="4911">
        <v>0</v>
      </c>
      <c r="M2940" s="553">
        <v>7.9799999999999996E-2</v>
      </c>
      <c r="N2940" s="553">
        <v>0.22020000000000001</v>
      </c>
      <c r="O2940" s="553">
        <v>0.30470000000000003</v>
      </c>
      <c r="P2940" s="553">
        <v>0.13980000000000001</v>
      </c>
      <c r="Q2940" s="553">
        <v>0.2298</v>
      </c>
      <c r="R2940" s="554" t="s">
        <v>2018</v>
      </c>
    </row>
    <row r="2941" spans="2:18" s="360" customFormat="1" ht="15" customHeight="1" x14ac:dyDescent="0.2">
      <c r="B2941" s="548">
        <v>157</v>
      </c>
      <c r="C2941" s="315" t="s">
        <v>722</v>
      </c>
      <c r="D2941" s="549">
        <f t="shared" si="33"/>
        <v>167</v>
      </c>
      <c r="E2941" s="549">
        <v>167</v>
      </c>
      <c r="F2941" s="550">
        <f t="shared" si="34"/>
        <v>2002.3980815347722</v>
      </c>
      <c r="G2941" s="550"/>
      <c r="H2941" s="549">
        <v>0</v>
      </c>
      <c r="I2941" s="551">
        <v>0</v>
      </c>
      <c r="J2941" s="552">
        <v>0</v>
      </c>
      <c r="K2941" s="4910">
        <v>0</v>
      </c>
      <c r="L2941" s="4911">
        <v>0</v>
      </c>
      <c r="M2941" s="553">
        <v>8.3400000000000002E-2</v>
      </c>
      <c r="N2941" s="553">
        <v>0.2268</v>
      </c>
      <c r="O2941" s="553">
        <v>0.30470000000000003</v>
      </c>
      <c r="P2941" s="553">
        <v>0.1434</v>
      </c>
      <c r="Q2941" s="553">
        <v>0.2334</v>
      </c>
      <c r="R2941" s="554" t="s">
        <v>2018</v>
      </c>
    </row>
    <row r="2942" spans="2:18" s="360" customFormat="1" ht="15" customHeight="1" x14ac:dyDescent="0.2">
      <c r="B2942" s="548">
        <v>158</v>
      </c>
      <c r="C2942" s="315" t="s">
        <v>1904</v>
      </c>
      <c r="D2942" s="549">
        <f t="shared" si="33"/>
        <v>2212</v>
      </c>
      <c r="E2942" s="549">
        <v>2212</v>
      </c>
      <c r="F2942" s="550">
        <f t="shared" si="34"/>
        <v>27929.292929292926</v>
      </c>
      <c r="G2942" s="550"/>
      <c r="H2942" s="549">
        <v>0</v>
      </c>
      <c r="I2942" s="551">
        <v>0</v>
      </c>
      <c r="J2942" s="552">
        <v>0</v>
      </c>
      <c r="K2942" s="4910">
        <v>0</v>
      </c>
      <c r="L2942" s="4911">
        <v>0</v>
      </c>
      <c r="M2942" s="553">
        <v>7.9200000000000007E-2</v>
      </c>
      <c r="N2942" s="553">
        <v>0.21779999999999999</v>
      </c>
      <c r="O2942" s="553">
        <v>0.30470000000000003</v>
      </c>
      <c r="P2942" s="553">
        <v>0.13919999999999999</v>
      </c>
      <c r="Q2942" s="553">
        <v>0.22919999999999999</v>
      </c>
      <c r="R2942" s="554" t="s">
        <v>2018</v>
      </c>
    </row>
    <row r="2943" spans="2:18" s="360" customFormat="1" ht="15" customHeight="1" x14ac:dyDescent="0.2">
      <c r="B2943" s="548">
        <v>159</v>
      </c>
      <c r="C2943" s="315" t="s">
        <v>1905</v>
      </c>
      <c r="D2943" s="549">
        <f t="shared" si="33"/>
        <v>2926</v>
      </c>
      <c r="E2943" s="549">
        <v>2926</v>
      </c>
      <c r="F2943" s="550">
        <f t="shared" si="34"/>
        <v>38098.958333333336</v>
      </c>
      <c r="G2943" s="550"/>
      <c r="H2943" s="549">
        <v>0</v>
      </c>
      <c r="I2943" s="551">
        <v>0</v>
      </c>
      <c r="J2943" s="552">
        <v>0</v>
      </c>
      <c r="K2943" s="4910">
        <v>0</v>
      </c>
      <c r="L2943" s="4911">
        <v>0</v>
      </c>
      <c r="M2943" s="553">
        <v>7.6799999999999993E-2</v>
      </c>
      <c r="N2943" s="553">
        <v>0.2142</v>
      </c>
      <c r="O2943" s="553">
        <v>0.30420000000000003</v>
      </c>
      <c r="P2943" s="553">
        <v>0.1368</v>
      </c>
      <c r="Q2943" s="553">
        <v>0.2268</v>
      </c>
      <c r="R2943" s="554" t="s">
        <v>2018</v>
      </c>
    </row>
    <row r="2944" spans="2:18" s="360" customFormat="1" ht="15" customHeight="1" x14ac:dyDescent="0.2">
      <c r="B2944" s="548">
        <v>160</v>
      </c>
      <c r="C2944" s="315" t="s">
        <v>1906</v>
      </c>
      <c r="D2944" s="549">
        <f t="shared" si="33"/>
        <v>492</v>
      </c>
      <c r="E2944" s="549">
        <v>492</v>
      </c>
      <c r="F2944" s="550">
        <f t="shared" si="34"/>
        <v>5985.4014598540152</v>
      </c>
      <c r="G2944" s="550"/>
      <c r="H2944" s="549">
        <v>0</v>
      </c>
      <c r="I2944" s="551">
        <v>0</v>
      </c>
      <c r="J2944" s="552">
        <v>0</v>
      </c>
      <c r="K2944" s="4910">
        <v>0</v>
      </c>
      <c r="L2944" s="4911">
        <v>0</v>
      </c>
      <c r="M2944" s="553">
        <v>8.2199999999999995E-2</v>
      </c>
      <c r="N2944" s="553">
        <v>0.2238</v>
      </c>
      <c r="O2944" s="553">
        <v>0.30470000000000003</v>
      </c>
      <c r="P2944" s="553">
        <v>0.14219999999999999</v>
      </c>
      <c r="Q2944" s="553">
        <v>0.23219999999999999</v>
      </c>
      <c r="R2944" s="554" t="s">
        <v>2018</v>
      </c>
    </row>
    <row r="2945" spans="2:18" s="360" customFormat="1" ht="15" customHeight="1" x14ac:dyDescent="0.2">
      <c r="B2945" s="548">
        <v>161</v>
      </c>
      <c r="C2945" s="315" t="s">
        <v>1907</v>
      </c>
      <c r="D2945" s="549">
        <f t="shared" si="33"/>
        <v>737</v>
      </c>
      <c r="E2945" s="549">
        <v>737</v>
      </c>
      <c r="F2945" s="550">
        <f t="shared" si="34"/>
        <v>8965.936739659368</v>
      </c>
      <c r="G2945" s="550"/>
      <c r="H2945" s="549">
        <v>0</v>
      </c>
      <c r="I2945" s="551">
        <v>0</v>
      </c>
      <c r="J2945" s="552">
        <v>0</v>
      </c>
      <c r="K2945" s="4910">
        <v>0</v>
      </c>
      <c r="L2945" s="4911">
        <v>0</v>
      </c>
      <c r="M2945" s="553">
        <v>8.2199999999999995E-2</v>
      </c>
      <c r="N2945" s="553">
        <v>0.2238</v>
      </c>
      <c r="O2945" s="553">
        <v>0.30470000000000003</v>
      </c>
      <c r="P2945" s="553">
        <v>0.14219999999999999</v>
      </c>
      <c r="Q2945" s="553">
        <v>0.23219999999999999</v>
      </c>
      <c r="R2945" s="554" t="s">
        <v>2018</v>
      </c>
    </row>
    <row r="2946" spans="2:18" s="360" customFormat="1" ht="15" customHeight="1" x14ac:dyDescent="0.2">
      <c r="B2946" s="548">
        <v>162</v>
      </c>
      <c r="C2946" s="315" t="s">
        <v>1908</v>
      </c>
      <c r="D2946" s="549">
        <f t="shared" si="33"/>
        <v>1440</v>
      </c>
      <c r="E2946" s="549">
        <v>1440</v>
      </c>
      <c r="F2946" s="550">
        <f t="shared" si="34"/>
        <v>18897.63779527559</v>
      </c>
      <c r="G2946" s="550"/>
      <c r="H2946" s="549">
        <v>0</v>
      </c>
      <c r="I2946" s="551">
        <v>0</v>
      </c>
      <c r="J2946" s="552">
        <v>0</v>
      </c>
      <c r="K2946" s="4910">
        <v>0</v>
      </c>
      <c r="L2946" s="4911">
        <v>0</v>
      </c>
      <c r="M2946" s="553">
        <v>7.6200000000000004E-2</v>
      </c>
      <c r="N2946" s="553">
        <v>0.21240000000000001</v>
      </c>
      <c r="O2946" s="553">
        <v>0.3024</v>
      </c>
      <c r="P2946" s="553">
        <v>0.13619999999999999</v>
      </c>
      <c r="Q2946" s="553">
        <v>0.22620000000000001</v>
      </c>
      <c r="R2946" s="554" t="s">
        <v>2018</v>
      </c>
    </row>
    <row r="2947" spans="2:18" s="360" customFormat="1" ht="15" customHeight="1" x14ac:dyDescent="0.2">
      <c r="B2947" s="548">
        <v>163</v>
      </c>
      <c r="C2947" s="315" t="s">
        <v>1909</v>
      </c>
      <c r="D2947" s="549">
        <f t="shared" si="33"/>
        <v>167</v>
      </c>
      <c r="E2947" s="549">
        <v>167</v>
      </c>
      <c r="F2947" s="550">
        <f t="shared" si="34"/>
        <v>2141.0256410256411</v>
      </c>
      <c r="G2947" s="550"/>
      <c r="H2947" s="549">
        <v>0</v>
      </c>
      <c r="I2947" s="551">
        <v>0</v>
      </c>
      <c r="J2947" s="552">
        <v>0</v>
      </c>
      <c r="K2947" s="4910">
        <v>0</v>
      </c>
      <c r="L2947" s="4911">
        <v>0</v>
      </c>
      <c r="M2947" s="553">
        <v>7.8E-2</v>
      </c>
      <c r="N2947" s="553">
        <v>0.21540000000000001</v>
      </c>
      <c r="O2947" s="553">
        <v>0.30470000000000003</v>
      </c>
      <c r="P2947" s="553">
        <v>0.13800000000000001</v>
      </c>
      <c r="Q2947" s="553">
        <v>0.22800000000000001</v>
      </c>
      <c r="R2947" s="554" t="s">
        <v>2018</v>
      </c>
    </row>
    <row r="2948" spans="2:18" s="360" customFormat="1" ht="15" customHeight="1" x14ac:dyDescent="0.2">
      <c r="B2948" s="548">
        <v>164</v>
      </c>
      <c r="C2948" s="315" t="s">
        <v>1910</v>
      </c>
      <c r="D2948" s="549">
        <f t="shared" si="33"/>
        <v>2212</v>
      </c>
      <c r="E2948" s="549">
        <v>2212</v>
      </c>
      <c r="F2948" s="550">
        <f t="shared" si="34"/>
        <v>29493.333333333336</v>
      </c>
      <c r="G2948" s="550"/>
      <c r="H2948" s="549">
        <v>0</v>
      </c>
      <c r="I2948" s="551">
        <v>0</v>
      </c>
      <c r="J2948" s="552">
        <v>0</v>
      </c>
      <c r="K2948" s="4910">
        <v>0</v>
      </c>
      <c r="L2948" s="4911">
        <v>0</v>
      </c>
      <c r="M2948" s="553">
        <v>7.4999999999999997E-2</v>
      </c>
      <c r="N2948" s="553">
        <v>0.21</v>
      </c>
      <c r="O2948" s="553">
        <v>0.3</v>
      </c>
      <c r="P2948" s="553">
        <v>0.13500000000000001</v>
      </c>
      <c r="Q2948" s="553">
        <v>0.22500000000000001</v>
      </c>
      <c r="R2948" s="554" t="s">
        <v>2018</v>
      </c>
    </row>
    <row r="2949" spans="2:18" s="360" customFormat="1" ht="15" customHeight="1" x14ac:dyDescent="0.2">
      <c r="B2949" s="548">
        <v>165</v>
      </c>
      <c r="C2949" s="315" t="s">
        <v>1911</v>
      </c>
      <c r="D2949" s="549">
        <f t="shared" si="33"/>
        <v>2926</v>
      </c>
      <c r="E2949" s="549">
        <v>2926</v>
      </c>
      <c r="F2949" s="550">
        <f t="shared" si="34"/>
        <v>39327.956989247316</v>
      </c>
      <c r="G2949" s="550"/>
      <c r="H2949" s="549">
        <v>0</v>
      </c>
      <c r="I2949" s="551">
        <v>0</v>
      </c>
      <c r="J2949" s="552">
        <v>0</v>
      </c>
      <c r="K2949" s="4910">
        <v>0</v>
      </c>
      <c r="L2949" s="4911">
        <v>0</v>
      </c>
      <c r="M2949" s="553">
        <v>7.4399999999999994E-2</v>
      </c>
      <c r="N2949" s="553">
        <v>0.2082</v>
      </c>
      <c r="O2949" s="553">
        <v>0.29820000000000002</v>
      </c>
      <c r="P2949" s="553">
        <v>0.13439999999999999</v>
      </c>
      <c r="Q2949" s="553">
        <v>0.22439999999999999</v>
      </c>
      <c r="R2949" s="554" t="s">
        <v>2018</v>
      </c>
    </row>
    <row r="2950" spans="2:18" s="360" customFormat="1" ht="15" customHeight="1" x14ac:dyDescent="0.2">
      <c r="B2950" s="548">
        <v>166</v>
      </c>
      <c r="C2950" s="315" t="s">
        <v>1912</v>
      </c>
      <c r="D2950" s="549">
        <f t="shared" si="33"/>
        <v>492</v>
      </c>
      <c r="E2950" s="549">
        <v>492</v>
      </c>
      <c r="F2950" s="550">
        <f t="shared" si="34"/>
        <v>6307.6923076923076</v>
      </c>
      <c r="G2950" s="550"/>
      <c r="H2950" s="549">
        <v>0</v>
      </c>
      <c r="I2950" s="551">
        <v>0</v>
      </c>
      <c r="J2950" s="552">
        <v>0</v>
      </c>
      <c r="K2950" s="4910">
        <v>0</v>
      </c>
      <c r="L2950" s="4911">
        <v>0</v>
      </c>
      <c r="M2950" s="553">
        <v>7.8E-2</v>
      </c>
      <c r="N2950" s="553">
        <v>0.216</v>
      </c>
      <c r="O2950" s="553">
        <v>0.30470000000000003</v>
      </c>
      <c r="P2950" s="553">
        <v>0.13800000000000001</v>
      </c>
      <c r="Q2950" s="553">
        <v>0.22800000000000001</v>
      </c>
      <c r="R2950" s="554" t="s">
        <v>2018</v>
      </c>
    </row>
    <row r="2951" spans="2:18" s="360" customFormat="1" ht="15" customHeight="1" x14ac:dyDescent="0.2">
      <c r="B2951" s="555">
        <v>167</v>
      </c>
      <c r="C2951" s="556" t="s">
        <v>1913</v>
      </c>
      <c r="D2951" s="557">
        <f t="shared" si="33"/>
        <v>737</v>
      </c>
      <c r="E2951" s="557">
        <v>737</v>
      </c>
      <c r="F2951" s="558">
        <f t="shared" si="34"/>
        <v>9521.9638242894052</v>
      </c>
      <c r="G2951" s="558"/>
      <c r="H2951" s="557">
        <v>0</v>
      </c>
      <c r="I2951" s="559">
        <v>0</v>
      </c>
      <c r="J2951" s="564">
        <v>0</v>
      </c>
      <c r="K2951" s="4925">
        <v>0</v>
      </c>
      <c r="L2951" s="4926">
        <v>0</v>
      </c>
      <c r="M2951" s="560">
        <v>7.7399999999999997E-2</v>
      </c>
      <c r="N2951" s="560">
        <v>0.21540000000000001</v>
      </c>
      <c r="O2951" s="560">
        <v>0.30470000000000003</v>
      </c>
      <c r="P2951" s="560">
        <v>0.13739999999999999</v>
      </c>
      <c r="Q2951" s="560">
        <v>0.22739999999999999</v>
      </c>
      <c r="R2951" s="561" t="s">
        <v>2018</v>
      </c>
    </row>
    <row r="2952" spans="2:18" s="360" customFormat="1" ht="15" customHeight="1" x14ac:dyDescent="0.2">
      <c r="B2952" s="548">
        <v>168</v>
      </c>
      <c r="C2952" s="315" t="s">
        <v>1914</v>
      </c>
      <c r="D2952" s="549">
        <f t="shared" si="33"/>
        <v>17</v>
      </c>
      <c r="E2952" s="549">
        <v>17</v>
      </c>
      <c r="F2952" s="550">
        <f t="shared" si="34"/>
        <v>77.272727272727266</v>
      </c>
      <c r="G2952" s="550"/>
      <c r="H2952" s="549">
        <v>0</v>
      </c>
      <c r="I2952" s="551">
        <v>0</v>
      </c>
      <c r="J2952" s="552">
        <v>0</v>
      </c>
      <c r="K2952" s="4910">
        <v>0</v>
      </c>
      <c r="L2952" s="4911">
        <v>0</v>
      </c>
      <c r="M2952" s="553">
        <v>0.22</v>
      </c>
      <c r="N2952" s="553">
        <v>0.23319999999999999</v>
      </c>
      <c r="O2952" s="553">
        <v>0.30470000000000003</v>
      </c>
      <c r="P2952" s="553">
        <v>0.23319999999999999</v>
      </c>
      <c r="Q2952" s="553">
        <v>0.30470000000000003</v>
      </c>
      <c r="R2952" s="554" t="s">
        <v>2018</v>
      </c>
    </row>
    <row r="2953" spans="2:18" s="360" customFormat="1" ht="15" customHeight="1" x14ac:dyDescent="0.2">
      <c r="B2953" s="548">
        <v>169</v>
      </c>
      <c r="C2953" s="315" t="s">
        <v>1915</v>
      </c>
      <c r="D2953" s="549">
        <f t="shared" si="33"/>
        <v>22</v>
      </c>
      <c r="E2953" s="549">
        <v>22</v>
      </c>
      <c r="F2953" s="550">
        <f t="shared" si="34"/>
        <v>100</v>
      </c>
      <c r="G2953" s="550"/>
      <c r="H2953" s="549">
        <v>0</v>
      </c>
      <c r="I2953" s="551">
        <v>0</v>
      </c>
      <c r="J2953" s="552">
        <v>0</v>
      </c>
      <c r="K2953" s="4910">
        <v>0</v>
      </c>
      <c r="L2953" s="4911">
        <v>0</v>
      </c>
      <c r="M2953" s="553">
        <v>0.22</v>
      </c>
      <c r="N2953" s="553">
        <v>0.23319999999999999</v>
      </c>
      <c r="O2953" s="553">
        <v>0.30470000000000003</v>
      </c>
      <c r="P2953" s="553">
        <v>0.23319999999999999</v>
      </c>
      <c r="Q2953" s="553">
        <v>0.30470000000000003</v>
      </c>
      <c r="R2953" s="554" t="s">
        <v>2018</v>
      </c>
    </row>
    <row r="2954" spans="2:18" s="360" customFormat="1" ht="15" customHeight="1" x14ac:dyDescent="0.2">
      <c r="B2954" s="548">
        <v>170</v>
      </c>
      <c r="C2954" s="315" t="s">
        <v>1916</v>
      </c>
      <c r="D2954" s="549">
        <f t="shared" si="33"/>
        <v>787.40157480314963</v>
      </c>
      <c r="E2954" s="549">
        <v>787.40157480314963</v>
      </c>
      <c r="F2954" s="550">
        <f t="shared" si="34"/>
        <v>8881.6658787679426</v>
      </c>
      <c r="G2954" s="550"/>
      <c r="H2954" s="549">
        <v>0</v>
      </c>
      <c r="I2954" s="551">
        <v>0</v>
      </c>
      <c r="J2954" s="552">
        <v>0</v>
      </c>
      <c r="K2954" s="4910">
        <v>0</v>
      </c>
      <c r="L2954" s="4911">
        <v>0</v>
      </c>
      <c r="M2954" s="553">
        <v>8.8654716981132073E-2</v>
      </c>
      <c r="N2954" s="553">
        <v>0.23319999999999999</v>
      </c>
      <c r="O2954" s="553">
        <v>0.27121732283464567</v>
      </c>
      <c r="P2954" s="553">
        <v>0.23319999999999999</v>
      </c>
      <c r="Q2954" s="553">
        <v>0.27121732283464561</v>
      </c>
      <c r="R2954" s="554" t="s">
        <v>2018</v>
      </c>
    </row>
    <row r="2955" spans="2:18" s="360" customFormat="1" ht="15" customHeight="1" x14ac:dyDescent="0.2">
      <c r="B2955" s="548">
        <v>171</v>
      </c>
      <c r="C2955" s="315" t="s">
        <v>1917</v>
      </c>
      <c r="D2955" s="549">
        <f t="shared" si="33"/>
        <v>1968.5039370078739</v>
      </c>
      <c r="E2955" s="549">
        <v>1968.5039370078739</v>
      </c>
      <c r="F2955" s="550">
        <f t="shared" si="34"/>
        <v>23087.243644473878</v>
      </c>
      <c r="G2955" s="550"/>
      <c r="H2955" s="549">
        <v>0</v>
      </c>
      <c r="I2955" s="551">
        <v>0</v>
      </c>
      <c r="J2955" s="552">
        <v>0</v>
      </c>
      <c r="K2955" s="4910">
        <v>0</v>
      </c>
      <c r="L2955" s="4911">
        <v>0</v>
      </c>
      <c r="M2955" s="553">
        <v>8.5263705244391599E-2</v>
      </c>
      <c r="N2955" s="553">
        <v>0.23319999999999999</v>
      </c>
      <c r="O2955" s="553">
        <v>0.26543307086614176</v>
      </c>
      <c r="P2955" s="553">
        <v>0.23319999999999999</v>
      </c>
      <c r="Q2955" s="553">
        <v>0.26543307086614176</v>
      </c>
      <c r="R2955" s="554" t="s">
        <v>2018</v>
      </c>
    </row>
    <row r="2956" spans="2:18" s="360" customFormat="1" ht="15" customHeight="1" x14ac:dyDescent="0.2">
      <c r="B2956" s="548">
        <v>172</v>
      </c>
      <c r="C2956" s="315" t="s">
        <v>1918</v>
      </c>
      <c r="D2956" s="549">
        <f t="shared" si="33"/>
        <v>590.55118110236219</v>
      </c>
      <c r="E2956" s="549">
        <v>590.55118110236219</v>
      </c>
      <c r="F2956" s="550">
        <f t="shared" si="34"/>
        <v>6648.8249560926652</v>
      </c>
      <c r="G2956" s="550"/>
      <c r="H2956" s="549">
        <v>0</v>
      </c>
      <c r="I2956" s="551">
        <v>0</v>
      </c>
      <c r="J2956" s="552">
        <v>0</v>
      </c>
      <c r="K2956" s="4910">
        <v>0</v>
      </c>
      <c r="L2956" s="4911">
        <v>0</v>
      </c>
      <c r="M2956" s="553">
        <v>8.882038330114396E-2</v>
      </c>
      <c r="N2956" s="553">
        <v>0.23319999999999999</v>
      </c>
      <c r="O2956" s="553">
        <v>0.27141732283464565</v>
      </c>
      <c r="P2956" s="553">
        <v>0.23319999999999999</v>
      </c>
      <c r="Q2956" s="553">
        <v>0.27141732283464565</v>
      </c>
      <c r="R2956" s="554" t="s">
        <v>2018</v>
      </c>
    </row>
    <row r="2957" spans="2:18" s="360" customFormat="1" ht="15" customHeight="1" x14ac:dyDescent="0.2">
      <c r="B2957" s="548">
        <v>173</v>
      </c>
      <c r="C2957" s="315" t="s">
        <v>1919</v>
      </c>
      <c r="D2957" s="549">
        <f t="shared" si="33"/>
        <v>100</v>
      </c>
      <c r="E2957" s="557">
        <v>80</v>
      </c>
      <c r="F2957" s="550">
        <f t="shared" si="34"/>
        <v>1000</v>
      </c>
      <c r="G2957" s="550"/>
      <c r="H2957" s="549">
        <v>0.01</v>
      </c>
      <c r="I2957" s="551">
        <v>50</v>
      </c>
      <c r="J2957" s="552">
        <v>19.989999999999998</v>
      </c>
      <c r="K2957" s="4910">
        <v>5000</v>
      </c>
      <c r="L2957" s="4911">
        <v>0</v>
      </c>
      <c r="M2957" s="553">
        <v>0.08</v>
      </c>
      <c r="N2957" s="553">
        <v>0.23319999999999999</v>
      </c>
      <c r="O2957" s="553">
        <v>0.23319999999999999</v>
      </c>
      <c r="P2957" s="553">
        <v>0.23319999999999999</v>
      </c>
      <c r="Q2957" s="553">
        <v>0.23319999999999999</v>
      </c>
      <c r="R2957" s="554" t="s">
        <v>2016</v>
      </c>
    </row>
    <row r="2958" spans="2:18" s="360" customFormat="1" ht="15" customHeight="1" x14ac:dyDescent="0.2">
      <c r="B2958" s="548">
        <v>174</v>
      </c>
      <c r="C2958" s="315" t="s">
        <v>1920</v>
      </c>
      <c r="D2958" s="549">
        <f t="shared" si="33"/>
        <v>100</v>
      </c>
      <c r="E2958" s="557">
        <v>80</v>
      </c>
      <c r="F2958" s="550">
        <f t="shared" si="34"/>
        <v>533.33333333333337</v>
      </c>
      <c r="G2958" s="550"/>
      <c r="H2958" s="549">
        <v>0.01</v>
      </c>
      <c r="I2958" s="551">
        <v>50</v>
      </c>
      <c r="J2958" s="552">
        <v>19.989999999999998</v>
      </c>
      <c r="K2958" s="4910">
        <v>5000</v>
      </c>
      <c r="L2958" s="4911">
        <v>0</v>
      </c>
      <c r="M2958" s="553">
        <v>0.15</v>
      </c>
      <c r="N2958" s="553">
        <v>0.15</v>
      </c>
      <c r="O2958" s="553">
        <v>0.15</v>
      </c>
      <c r="P2958" s="553">
        <v>0.15</v>
      </c>
      <c r="Q2958" s="553">
        <v>0.15</v>
      </c>
      <c r="R2958" s="554" t="s">
        <v>2016</v>
      </c>
    </row>
    <row r="2959" spans="2:18" s="360" customFormat="1" ht="15" customHeight="1" x14ac:dyDescent="0.2">
      <c r="B2959" s="548">
        <v>175</v>
      </c>
      <c r="C2959" s="315" t="s">
        <v>1921</v>
      </c>
      <c r="D2959" s="549">
        <f t="shared" si="33"/>
        <v>120</v>
      </c>
      <c r="E2959" s="557">
        <v>100</v>
      </c>
      <c r="F2959" s="550">
        <f t="shared" si="34"/>
        <v>1250</v>
      </c>
      <c r="G2959" s="550"/>
      <c r="H2959" s="549">
        <v>0.01</v>
      </c>
      <c r="I2959" s="551">
        <v>50</v>
      </c>
      <c r="J2959" s="552">
        <v>19.989999999999998</v>
      </c>
      <c r="K2959" s="4910">
        <v>5000</v>
      </c>
      <c r="L2959" s="4911">
        <v>0</v>
      </c>
      <c r="M2959" s="553">
        <v>0.08</v>
      </c>
      <c r="N2959" s="553">
        <v>0.23319999999999999</v>
      </c>
      <c r="O2959" s="553">
        <v>0.23319999999999999</v>
      </c>
      <c r="P2959" s="553">
        <v>0.23319999999999999</v>
      </c>
      <c r="Q2959" s="553">
        <v>0.23319999999999999</v>
      </c>
      <c r="R2959" s="554" t="s">
        <v>2016</v>
      </c>
    </row>
    <row r="2960" spans="2:18" s="360" customFormat="1" ht="15" customHeight="1" x14ac:dyDescent="0.2">
      <c r="B2960" s="548">
        <v>176</v>
      </c>
      <c r="C2960" s="315" t="s">
        <v>1922</v>
      </c>
      <c r="D2960" s="549">
        <f t="shared" si="33"/>
        <v>120</v>
      </c>
      <c r="E2960" s="557">
        <v>100</v>
      </c>
      <c r="F2960" s="550">
        <f t="shared" si="34"/>
        <v>666.66666666666674</v>
      </c>
      <c r="G2960" s="550"/>
      <c r="H2960" s="549">
        <v>0.01</v>
      </c>
      <c r="I2960" s="551">
        <v>50</v>
      </c>
      <c r="J2960" s="552">
        <v>19.989999999999998</v>
      </c>
      <c r="K2960" s="4910">
        <v>5000</v>
      </c>
      <c r="L2960" s="4911">
        <v>0</v>
      </c>
      <c r="M2960" s="553">
        <v>0.15</v>
      </c>
      <c r="N2960" s="553">
        <v>0.15</v>
      </c>
      <c r="O2960" s="553">
        <v>0.15</v>
      </c>
      <c r="P2960" s="553">
        <v>0.15</v>
      </c>
      <c r="Q2960" s="553">
        <v>0.15</v>
      </c>
      <c r="R2960" s="554" t="s">
        <v>2016</v>
      </c>
    </row>
    <row r="2961" spans="2:18" s="360" customFormat="1" ht="15" customHeight="1" x14ac:dyDescent="0.2">
      <c r="B2961" s="548">
        <v>177</v>
      </c>
      <c r="C2961" s="315" t="s">
        <v>1923</v>
      </c>
      <c r="D2961" s="549">
        <f t="shared" si="33"/>
        <v>35</v>
      </c>
      <c r="E2961" s="557">
        <v>20</v>
      </c>
      <c r="F2961" s="550">
        <f t="shared" si="34"/>
        <v>250</v>
      </c>
      <c r="G2961" s="550"/>
      <c r="H2961" s="549">
        <v>0.01</v>
      </c>
      <c r="I2961" s="551">
        <v>50</v>
      </c>
      <c r="J2961" s="552">
        <v>14.99</v>
      </c>
      <c r="K2961" s="551">
        <v>60</v>
      </c>
      <c r="L2961" s="551">
        <v>30</v>
      </c>
      <c r="M2961" s="553">
        <v>0.08</v>
      </c>
      <c r="N2961" s="553">
        <v>0.23319999999999999</v>
      </c>
      <c r="O2961" s="553">
        <v>0.23319999999999999</v>
      </c>
      <c r="P2961" s="553">
        <v>0.23319999999999999</v>
      </c>
      <c r="Q2961" s="553">
        <v>0.23319999999999999</v>
      </c>
      <c r="R2961" s="554" t="s">
        <v>2016</v>
      </c>
    </row>
    <row r="2962" spans="2:18" s="360" customFormat="1" ht="15" customHeight="1" x14ac:dyDescent="0.2">
      <c r="B2962" s="548">
        <v>178</v>
      </c>
      <c r="C2962" s="315" t="s">
        <v>1924</v>
      </c>
      <c r="D2962" s="549">
        <f t="shared" si="33"/>
        <v>35</v>
      </c>
      <c r="E2962" s="557">
        <v>20</v>
      </c>
      <c r="F2962" s="550">
        <f t="shared" si="34"/>
        <v>133.33333333333334</v>
      </c>
      <c r="G2962" s="550"/>
      <c r="H2962" s="549">
        <v>0.01</v>
      </c>
      <c r="I2962" s="551">
        <v>50</v>
      </c>
      <c r="J2962" s="552">
        <v>14.99</v>
      </c>
      <c r="K2962" s="551">
        <v>60</v>
      </c>
      <c r="L2962" s="551">
        <v>30</v>
      </c>
      <c r="M2962" s="553">
        <v>0.15</v>
      </c>
      <c r="N2962" s="553">
        <v>0.15</v>
      </c>
      <c r="O2962" s="553">
        <v>0.15</v>
      </c>
      <c r="P2962" s="553">
        <v>0.15</v>
      </c>
      <c r="Q2962" s="553">
        <v>0.15</v>
      </c>
      <c r="R2962" s="554" t="s">
        <v>2016</v>
      </c>
    </row>
    <row r="2963" spans="2:18" s="360" customFormat="1" ht="15" customHeight="1" x14ac:dyDescent="0.2">
      <c r="B2963" s="548">
        <v>179</v>
      </c>
      <c r="C2963" s="315" t="s">
        <v>1925</v>
      </c>
      <c r="D2963" s="549">
        <f t="shared" si="33"/>
        <v>40</v>
      </c>
      <c r="E2963" s="557">
        <v>25</v>
      </c>
      <c r="F2963" s="550">
        <f t="shared" si="34"/>
        <v>312.5</v>
      </c>
      <c r="G2963" s="550"/>
      <c r="H2963" s="549">
        <v>0.01</v>
      </c>
      <c r="I2963" s="551">
        <v>50</v>
      </c>
      <c r="J2963" s="552">
        <v>14.99</v>
      </c>
      <c r="K2963" s="551">
        <v>60</v>
      </c>
      <c r="L2963" s="551">
        <v>30</v>
      </c>
      <c r="M2963" s="553">
        <v>0.08</v>
      </c>
      <c r="N2963" s="553">
        <v>0.23319999999999999</v>
      </c>
      <c r="O2963" s="553">
        <v>0.23319999999999999</v>
      </c>
      <c r="P2963" s="553">
        <v>0.23319999999999999</v>
      </c>
      <c r="Q2963" s="553">
        <v>0.23319999999999999</v>
      </c>
      <c r="R2963" s="554" t="s">
        <v>2016</v>
      </c>
    </row>
    <row r="2964" spans="2:18" s="360" customFormat="1" ht="15" customHeight="1" x14ac:dyDescent="0.2">
      <c r="B2964" s="548">
        <v>180</v>
      </c>
      <c r="C2964" s="315" t="s">
        <v>1926</v>
      </c>
      <c r="D2964" s="549">
        <f t="shared" si="33"/>
        <v>40</v>
      </c>
      <c r="E2964" s="557">
        <v>25</v>
      </c>
      <c r="F2964" s="550">
        <f t="shared" si="34"/>
        <v>166.66666666666669</v>
      </c>
      <c r="G2964" s="550"/>
      <c r="H2964" s="549">
        <v>0.01</v>
      </c>
      <c r="I2964" s="551">
        <v>50</v>
      </c>
      <c r="J2964" s="552">
        <v>14.99</v>
      </c>
      <c r="K2964" s="551">
        <v>60</v>
      </c>
      <c r="L2964" s="551">
        <v>30</v>
      </c>
      <c r="M2964" s="553">
        <v>0.15</v>
      </c>
      <c r="N2964" s="553">
        <v>0.15</v>
      </c>
      <c r="O2964" s="553">
        <v>0.15</v>
      </c>
      <c r="P2964" s="553">
        <v>0.15</v>
      </c>
      <c r="Q2964" s="553">
        <v>0.15</v>
      </c>
      <c r="R2964" s="554" t="s">
        <v>2016</v>
      </c>
    </row>
    <row r="2965" spans="2:18" s="360" customFormat="1" ht="15" customHeight="1" x14ac:dyDescent="0.2">
      <c r="B2965" s="548">
        <v>181</v>
      </c>
      <c r="C2965" s="315" t="s">
        <v>1927</v>
      </c>
      <c r="D2965" s="549">
        <f t="shared" si="33"/>
        <v>55</v>
      </c>
      <c r="E2965" s="557">
        <v>35</v>
      </c>
      <c r="F2965" s="550">
        <f t="shared" si="34"/>
        <v>437.5</v>
      </c>
      <c r="G2965" s="550"/>
      <c r="H2965" s="549">
        <v>0.01</v>
      </c>
      <c r="I2965" s="551">
        <v>50</v>
      </c>
      <c r="J2965" s="552">
        <v>19.989999999999998</v>
      </c>
      <c r="K2965" s="4910">
        <v>5000</v>
      </c>
      <c r="L2965" s="4911">
        <v>0</v>
      </c>
      <c r="M2965" s="553">
        <v>0.08</v>
      </c>
      <c r="N2965" s="553">
        <v>0.23319999999999999</v>
      </c>
      <c r="O2965" s="553">
        <v>0.23319999999999999</v>
      </c>
      <c r="P2965" s="553">
        <v>0.23319999999999999</v>
      </c>
      <c r="Q2965" s="553">
        <v>0.23319999999999999</v>
      </c>
      <c r="R2965" s="554" t="s">
        <v>2016</v>
      </c>
    </row>
    <row r="2966" spans="2:18" s="360" customFormat="1" ht="15" customHeight="1" x14ac:dyDescent="0.2">
      <c r="B2966" s="555">
        <v>182</v>
      </c>
      <c r="C2966" s="556" t="s">
        <v>1928</v>
      </c>
      <c r="D2966" s="557">
        <f t="shared" si="33"/>
        <v>55</v>
      </c>
      <c r="E2966" s="557">
        <v>35</v>
      </c>
      <c r="F2966" s="558">
        <f t="shared" si="34"/>
        <v>233.33333333333334</v>
      </c>
      <c r="G2966" s="558"/>
      <c r="H2966" s="557">
        <v>0.01</v>
      </c>
      <c r="I2966" s="559">
        <v>50</v>
      </c>
      <c r="J2966" s="564">
        <v>19.989999999999998</v>
      </c>
      <c r="K2966" s="4925">
        <v>5000</v>
      </c>
      <c r="L2966" s="4926">
        <v>0</v>
      </c>
      <c r="M2966" s="560">
        <v>0.15</v>
      </c>
      <c r="N2966" s="560">
        <v>0.15</v>
      </c>
      <c r="O2966" s="560">
        <v>0.15</v>
      </c>
      <c r="P2966" s="560">
        <v>0.15</v>
      </c>
      <c r="Q2966" s="560">
        <v>0.15</v>
      </c>
      <c r="R2966" s="561" t="s">
        <v>2016</v>
      </c>
    </row>
    <row r="2967" spans="2:18" s="360" customFormat="1" ht="15" customHeight="1" x14ac:dyDescent="0.2">
      <c r="B2967" s="548">
        <v>183</v>
      </c>
      <c r="C2967" s="315" t="s">
        <v>1929</v>
      </c>
      <c r="D2967" s="549">
        <f t="shared" si="33"/>
        <v>65</v>
      </c>
      <c r="E2967" s="557">
        <v>45</v>
      </c>
      <c r="F2967" s="550">
        <f t="shared" si="34"/>
        <v>562.5</v>
      </c>
      <c r="G2967" s="550"/>
      <c r="H2967" s="549">
        <v>0.01</v>
      </c>
      <c r="I2967" s="551">
        <v>50</v>
      </c>
      <c r="J2967" s="552">
        <v>19.989999999999998</v>
      </c>
      <c r="K2967" s="4910">
        <v>5000</v>
      </c>
      <c r="L2967" s="4911">
        <v>0</v>
      </c>
      <c r="M2967" s="553">
        <v>0.08</v>
      </c>
      <c r="N2967" s="553">
        <v>0.23319999999999999</v>
      </c>
      <c r="O2967" s="553">
        <v>0.23319999999999999</v>
      </c>
      <c r="P2967" s="553">
        <v>0.23319999999999999</v>
      </c>
      <c r="Q2967" s="553">
        <v>0.23319999999999999</v>
      </c>
      <c r="R2967" s="554" t="s">
        <v>2016</v>
      </c>
    </row>
    <row r="2968" spans="2:18" s="360" customFormat="1" ht="15" customHeight="1" x14ac:dyDescent="0.2">
      <c r="B2968" s="548">
        <v>184</v>
      </c>
      <c r="C2968" s="315" t="s">
        <v>1930</v>
      </c>
      <c r="D2968" s="549">
        <f t="shared" si="33"/>
        <v>65</v>
      </c>
      <c r="E2968" s="557">
        <v>45</v>
      </c>
      <c r="F2968" s="550">
        <f t="shared" si="34"/>
        <v>300</v>
      </c>
      <c r="G2968" s="550"/>
      <c r="H2968" s="549">
        <v>0.01</v>
      </c>
      <c r="I2968" s="551">
        <v>50</v>
      </c>
      <c r="J2968" s="552">
        <v>19.989999999999998</v>
      </c>
      <c r="K2968" s="4910">
        <v>5000</v>
      </c>
      <c r="L2968" s="4911">
        <v>0</v>
      </c>
      <c r="M2968" s="553">
        <v>0.15</v>
      </c>
      <c r="N2968" s="553">
        <v>0.15</v>
      </c>
      <c r="O2968" s="553">
        <v>0.15</v>
      </c>
      <c r="P2968" s="553">
        <v>0.15</v>
      </c>
      <c r="Q2968" s="553">
        <v>0.15</v>
      </c>
      <c r="R2968" s="554" t="s">
        <v>2016</v>
      </c>
    </row>
    <row r="2969" spans="2:18" s="360" customFormat="1" ht="15" customHeight="1" x14ac:dyDescent="0.2">
      <c r="B2969" s="548">
        <v>185</v>
      </c>
      <c r="C2969" s="315" t="s">
        <v>1931</v>
      </c>
      <c r="D2969" s="549">
        <f t="shared" si="33"/>
        <v>80</v>
      </c>
      <c r="E2969" s="557">
        <v>60</v>
      </c>
      <c r="F2969" s="550">
        <f t="shared" si="34"/>
        <v>750</v>
      </c>
      <c r="G2969" s="550"/>
      <c r="H2969" s="549">
        <v>0.01</v>
      </c>
      <c r="I2969" s="551">
        <v>50</v>
      </c>
      <c r="J2969" s="552">
        <v>19.989999999999998</v>
      </c>
      <c r="K2969" s="4910">
        <v>5000</v>
      </c>
      <c r="L2969" s="4911">
        <v>0</v>
      </c>
      <c r="M2969" s="553">
        <v>0.08</v>
      </c>
      <c r="N2969" s="553">
        <v>0.23319999999999999</v>
      </c>
      <c r="O2969" s="553">
        <v>0.23319999999999999</v>
      </c>
      <c r="P2969" s="553">
        <v>0.23319999999999999</v>
      </c>
      <c r="Q2969" s="553">
        <v>0.23319999999999999</v>
      </c>
      <c r="R2969" s="554" t="s">
        <v>2016</v>
      </c>
    </row>
    <row r="2970" spans="2:18" s="360" customFormat="1" ht="15" customHeight="1" x14ac:dyDescent="0.2">
      <c r="B2970" s="548">
        <v>186</v>
      </c>
      <c r="C2970" s="315" t="s">
        <v>1932</v>
      </c>
      <c r="D2970" s="549">
        <f t="shared" si="33"/>
        <v>80</v>
      </c>
      <c r="E2970" s="557">
        <v>60</v>
      </c>
      <c r="F2970" s="550">
        <f t="shared" si="34"/>
        <v>400</v>
      </c>
      <c r="G2970" s="550"/>
      <c r="H2970" s="549">
        <v>0.01</v>
      </c>
      <c r="I2970" s="551">
        <v>50</v>
      </c>
      <c r="J2970" s="552">
        <v>19.989999999999998</v>
      </c>
      <c r="K2970" s="4910">
        <v>5000</v>
      </c>
      <c r="L2970" s="4911">
        <v>0</v>
      </c>
      <c r="M2970" s="553">
        <v>0.15</v>
      </c>
      <c r="N2970" s="553">
        <v>0.15</v>
      </c>
      <c r="O2970" s="553">
        <v>0.15</v>
      </c>
      <c r="P2970" s="553">
        <v>0.15</v>
      </c>
      <c r="Q2970" s="553">
        <v>0.15</v>
      </c>
      <c r="R2970" s="554" t="s">
        <v>2016</v>
      </c>
    </row>
    <row r="2971" spans="2:18" s="360" customFormat="1" ht="15" customHeight="1" x14ac:dyDescent="0.2">
      <c r="B2971" s="548">
        <v>187</v>
      </c>
      <c r="C2971" s="556" t="s">
        <v>1933</v>
      </c>
      <c r="D2971" s="549">
        <f t="shared" si="33"/>
        <v>35</v>
      </c>
      <c r="E2971" s="557">
        <v>20</v>
      </c>
      <c r="F2971" s="550">
        <f t="shared" si="34"/>
        <v>250</v>
      </c>
      <c r="G2971" s="550"/>
      <c r="H2971" s="549">
        <v>0.01</v>
      </c>
      <c r="I2971" s="551">
        <v>50</v>
      </c>
      <c r="J2971" s="565">
        <v>14.99</v>
      </c>
      <c r="K2971" s="551">
        <v>60</v>
      </c>
      <c r="L2971" s="551">
        <v>30</v>
      </c>
      <c r="M2971" s="553">
        <v>0.08</v>
      </c>
      <c r="N2971" s="553">
        <v>0.23319999999999999</v>
      </c>
      <c r="O2971" s="553">
        <v>0.23319999999999999</v>
      </c>
      <c r="P2971" s="553">
        <v>0.23319999999999999</v>
      </c>
      <c r="Q2971" s="553">
        <v>0.23319999999999999</v>
      </c>
      <c r="R2971" s="554" t="s">
        <v>2016</v>
      </c>
    </row>
    <row r="2972" spans="2:18" s="360" customFormat="1" ht="15" customHeight="1" x14ac:dyDescent="0.2">
      <c r="B2972" s="548">
        <v>188</v>
      </c>
      <c r="C2972" s="556" t="s">
        <v>1934</v>
      </c>
      <c r="D2972" s="549">
        <f t="shared" si="33"/>
        <v>35</v>
      </c>
      <c r="E2972" s="557">
        <v>20</v>
      </c>
      <c r="F2972" s="550">
        <f t="shared" si="34"/>
        <v>133.33333333333334</v>
      </c>
      <c r="G2972" s="550"/>
      <c r="H2972" s="549">
        <v>0.01</v>
      </c>
      <c r="I2972" s="551">
        <v>50</v>
      </c>
      <c r="J2972" s="565">
        <v>14.99</v>
      </c>
      <c r="K2972" s="551">
        <v>60</v>
      </c>
      <c r="L2972" s="551">
        <v>30</v>
      </c>
      <c r="M2972" s="553">
        <v>0.15</v>
      </c>
      <c r="N2972" s="553">
        <v>0.15</v>
      </c>
      <c r="O2972" s="553">
        <v>0.15</v>
      </c>
      <c r="P2972" s="553">
        <v>0.15</v>
      </c>
      <c r="Q2972" s="553">
        <v>0.15</v>
      </c>
      <c r="R2972" s="554" t="s">
        <v>2016</v>
      </c>
    </row>
    <row r="2973" spans="2:18" s="360" customFormat="1" ht="15" customHeight="1" x14ac:dyDescent="0.2">
      <c r="B2973" s="548">
        <v>189</v>
      </c>
      <c r="C2973" s="556" t="s">
        <v>1935</v>
      </c>
      <c r="D2973" s="549">
        <f t="shared" si="33"/>
        <v>40</v>
      </c>
      <c r="E2973" s="557">
        <v>25</v>
      </c>
      <c r="F2973" s="550">
        <f t="shared" si="34"/>
        <v>312.5</v>
      </c>
      <c r="G2973" s="550"/>
      <c r="H2973" s="549">
        <v>0.01</v>
      </c>
      <c r="I2973" s="551">
        <v>50</v>
      </c>
      <c r="J2973" s="565">
        <v>14.99</v>
      </c>
      <c r="K2973" s="551">
        <v>60</v>
      </c>
      <c r="L2973" s="551">
        <v>30</v>
      </c>
      <c r="M2973" s="553">
        <v>0.08</v>
      </c>
      <c r="N2973" s="553">
        <v>0.23319999999999999</v>
      </c>
      <c r="O2973" s="553">
        <v>0.23319999999999999</v>
      </c>
      <c r="P2973" s="553">
        <v>0.23319999999999999</v>
      </c>
      <c r="Q2973" s="553">
        <v>0.23319999999999999</v>
      </c>
      <c r="R2973" s="554" t="s">
        <v>2016</v>
      </c>
    </row>
    <row r="2974" spans="2:18" s="360" customFormat="1" ht="15" customHeight="1" x14ac:dyDescent="0.2">
      <c r="B2974" s="548">
        <v>190</v>
      </c>
      <c r="C2974" s="556" t="s">
        <v>1936</v>
      </c>
      <c r="D2974" s="549">
        <f t="shared" si="33"/>
        <v>40</v>
      </c>
      <c r="E2974" s="557">
        <v>25</v>
      </c>
      <c r="F2974" s="550">
        <f t="shared" si="34"/>
        <v>166.66666666666669</v>
      </c>
      <c r="G2974" s="550"/>
      <c r="H2974" s="549">
        <v>0.01</v>
      </c>
      <c r="I2974" s="551">
        <v>50</v>
      </c>
      <c r="J2974" s="565">
        <v>14.99</v>
      </c>
      <c r="K2974" s="551">
        <v>60</v>
      </c>
      <c r="L2974" s="551">
        <v>30</v>
      </c>
      <c r="M2974" s="553">
        <v>0.15</v>
      </c>
      <c r="N2974" s="553">
        <v>0.15</v>
      </c>
      <c r="O2974" s="553">
        <v>0.15</v>
      </c>
      <c r="P2974" s="553">
        <v>0.15</v>
      </c>
      <c r="Q2974" s="553">
        <v>0.15</v>
      </c>
      <c r="R2974" s="554" t="s">
        <v>2016</v>
      </c>
    </row>
    <row r="2975" spans="2:18" s="360" customFormat="1" ht="15" customHeight="1" x14ac:dyDescent="0.2">
      <c r="B2975" s="548">
        <v>191</v>
      </c>
      <c r="C2975" s="556" t="s">
        <v>1937</v>
      </c>
      <c r="D2975" s="549">
        <f t="shared" si="33"/>
        <v>8</v>
      </c>
      <c r="E2975" s="549">
        <v>8</v>
      </c>
      <c r="F2975" s="550">
        <f t="shared" si="34"/>
        <v>53.333333333333336</v>
      </c>
      <c r="G2975" s="550"/>
      <c r="H2975" s="549">
        <v>0</v>
      </c>
      <c r="I2975" s="565">
        <v>0</v>
      </c>
      <c r="J2975" s="565">
        <v>0</v>
      </c>
      <c r="K2975" s="4910">
        <v>0</v>
      </c>
      <c r="L2975" s="4911"/>
      <c r="M2975" s="553">
        <v>0.15</v>
      </c>
      <c r="N2975" s="553">
        <v>0.19019999999999998</v>
      </c>
      <c r="O2975" s="553">
        <v>0.3</v>
      </c>
      <c r="P2975" s="553">
        <v>0.19019999999999998</v>
      </c>
      <c r="Q2975" s="553">
        <v>0.3</v>
      </c>
      <c r="R2975" s="554" t="s">
        <v>2018</v>
      </c>
    </row>
    <row r="2976" spans="2:18" s="360" customFormat="1" ht="15" customHeight="1" x14ac:dyDescent="0.2">
      <c r="B2976" s="548">
        <v>192</v>
      </c>
      <c r="C2976" s="556" t="s">
        <v>1938</v>
      </c>
      <c r="D2976" s="549">
        <f t="shared" si="33"/>
        <v>8</v>
      </c>
      <c r="E2976" s="549">
        <v>8</v>
      </c>
      <c r="F2976" s="550">
        <f t="shared" si="34"/>
        <v>100.000250000625</v>
      </c>
      <c r="G2976" s="550"/>
      <c r="H2976" s="549">
        <v>0</v>
      </c>
      <c r="I2976" s="565">
        <v>0</v>
      </c>
      <c r="J2976" s="565">
        <v>0</v>
      </c>
      <c r="K2976" s="4910">
        <v>0</v>
      </c>
      <c r="L2976" s="4911"/>
      <c r="M2976" s="553">
        <v>7.9999799999999996E-2</v>
      </c>
      <c r="N2976" s="553">
        <v>0.23319999999999999</v>
      </c>
      <c r="O2976" s="553">
        <v>0.30470000000000003</v>
      </c>
      <c r="P2976" s="553">
        <v>0.23319999999999999</v>
      </c>
      <c r="Q2976" s="553">
        <v>0.30470000000000003</v>
      </c>
      <c r="R2976" s="554" t="s">
        <v>2018</v>
      </c>
    </row>
    <row r="2977" spans="2:18" s="360" customFormat="1" ht="15" customHeight="1" x14ac:dyDescent="0.2">
      <c r="B2977" s="548">
        <v>193</v>
      </c>
      <c r="C2977" s="556" t="s">
        <v>1939</v>
      </c>
      <c r="D2977" s="549">
        <f t="shared" si="33"/>
        <v>20</v>
      </c>
      <c r="E2977" s="549">
        <v>9.1999999999999993</v>
      </c>
      <c r="F2977" s="550">
        <f t="shared" si="34"/>
        <v>114.99999999999999</v>
      </c>
      <c r="G2977" s="550"/>
      <c r="H2977" s="549">
        <v>10.8</v>
      </c>
      <c r="I2977" s="551">
        <v>1000</v>
      </c>
      <c r="J2977" s="565">
        <v>0</v>
      </c>
      <c r="K2977" s="4910">
        <v>0</v>
      </c>
      <c r="L2977" s="4911"/>
      <c r="M2977" s="553">
        <v>0.08</v>
      </c>
      <c r="N2977" s="553">
        <v>0.23319999999999999</v>
      </c>
      <c r="O2977" s="553">
        <v>0.30470000000000003</v>
      </c>
      <c r="P2977" s="553">
        <v>0.23319999999999999</v>
      </c>
      <c r="Q2977" s="553">
        <v>0.30470000000000003</v>
      </c>
      <c r="R2977" s="554" t="s">
        <v>2018</v>
      </c>
    </row>
    <row r="2978" spans="2:18" s="360" customFormat="1" ht="15" customHeight="1" x14ac:dyDescent="0.2">
      <c r="B2978" s="548">
        <v>194</v>
      </c>
      <c r="C2978" s="556" t="s">
        <v>1940</v>
      </c>
      <c r="D2978" s="549">
        <f t="shared" si="33"/>
        <v>22</v>
      </c>
      <c r="E2978" s="549">
        <v>19.25</v>
      </c>
      <c r="F2978" s="550">
        <f t="shared" si="34"/>
        <v>240.625</v>
      </c>
      <c r="G2978" s="550"/>
      <c r="H2978" s="549">
        <v>2.75</v>
      </c>
      <c r="I2978" s="551">
        <v>250</v>
      </c>
      <c r="J2978" s="565">
        <v>0</v>
      </c>
      <c r="K2978" s="4910">
        <v>0</v>
      </c>
      <c r="L2978" s="4911"/>
      <c r="M2978" s="553">
        <v>0.08</v>
      </c>
      <c r="N2978" s="553">
        <v>0.23319999999999999</v>
      </c>
      <c r="O2978" s="553">
        <v>0.30470000000000003</v>
      </c>
      <c r="P2978" s="553">
        <v>0.23319999999999999</v>
      </c>
      <c r="Q2978" s="553">
        <v>0.30470000000000003</v>
      </c>
      <c r="R2978" s="554" t="s">
        <v>2018</v>
      </c>
    </row>
    <row r="2979" spans="2:18" s="360" customFormat="1" ht="15" customHeight="1" x14ac:dyDescent="0.2">
      <c r="B2979" s="548">
        <v>195</v>
      </c>
      <c r="C2979" s="556" t="s">
        <v>1941</v>
      </c>
      <c r="D2979" s="549">
        <f t="shared" ref="D2979:D3005" si="35">+E2979+H2979+J2979</f>
        <v>18</v>
      </c>
      <c r="E2979" s="549">
        <v>12.6</v>
      </c>
      <c r="F2979" s="550">
        <f t="shared" ref="F2979:F2995" si="36">E2979/M2979</f>
        <v>157.5</v>
      </c>
      <c r="G2979" s="550"/>
      <c r="H2979" s="549">
        <v>5.4</v>
      </c>
      <c r="I2979" s="551">
        <v>500</v>
      </c>
      <c r="J2979" s="565">
        <v>0</v>
      </c>
      <c r="K2979" s="4910">
        <v>0</v>
      </c>
      <c r="L2979" s="4911"/>
      <c r="M2979" s="553">
        <v>0.08</v>
      </c>
      <c r="N2979" s="553">
        <v>0.23319999999999999</v>
      </c>
      <c r="O2979" s="553">
        <v>0.30470000000000003</v>
      </c>
      <c r="P2979" s="553">
        <v>0.23319999999999999</v>
      </c>
      <c r="Q2979" s="553">
        <v>0.30470000000000003</v>
      </c>
      <c r="R2979" s="554" t="s">
        <v>2018</v>
      </c>
    </row>
    <row r="2980" spans="2:18" s="360" customFormat="1" ht="15" customHeight="1" x14ac:dyDescent="0.2">
      <c r="B2980" s="548">
        <v>196</v>
      </c>
      <c r="C2980" s="556" t="s">
        <v>1942</v>
      </c>
      <c r="D2980" s="549">
        <f t="shared" si="35"/>
        <v>21</v>
      </c>
      <c r="E2980" s="549">
        <v>11.1</v>
      </c>
      <c r="F2980" s="550">
        <f t="shared" si="36"/>
        <v>138.75</v>
      </c>
      <c r="G2980" s="550"/>
      <c r="H2980" s="549">
        <v>9.9</v>
      </c>
      <c r="I2980" s="551">
        <v>5000</v>
      </c>
      <c r="J2980" s="565">
        <v>0</v>
      </c>
      <c r="K2980" s="4910">
        <v>0</v>
      </c>
      <c r="L2980" s="4911"/>
      <c r="M2980" s="553">
        <v>0.08</v>
      </c>
      <c r="N2980" s="553">
        <v>0.23319999999999999</v>
      </c>
      <c r="O2980" s="553">
        <v>0.30470000000000003</v>
      </c>
      <c r="P2980" s="553">
        <v>0.23319999999999999</v>
      </c>
      <c r="Q2980" s="553">
        <v>0.30470000000000003</v>
      </c>
      <c r="R2980" s="554" t="s">
        <v>2018</v>
      </c>
    </row>
    <row r="2981" spans="2:18" s="360" customFormat="1" ht="15" customHeight="1" x14ac:dyDescent="0.2">
      <c r="B2981" s="555">
        <v>197</v>
      </c>
      <c r="C2981" s="556" t="s">
        <v>1943</v>
      </c>
      <c r="D2981" s="557">
        <f t="shared" si="35"/>
        <v>44.642857142857139</v>
      </c>
      <c r="E2981" s="557">
        <v>44.642857142857139</v>
      </c>
      <c r="F2981" s="558">
        <f t="shared" si="36"/>
        <v>558.03571428571422</v>
      </c>
      <c r="G2981" s="558"/>
      <c r="H2981" s="557">
        <v>0</v>
      </c>
      <c r="I2981" s="566">
        <v>0</v>
      </c>
      <c r="J2981" s="566">
        <v>0</v>
      </c>
      <c r="K2981" s="4925">
        <v>0</v>
      </c>
      <c r="L2981" s="4926"/>
      <c r="M2981" s="560">
        <v>0.08</v>
      </c>
      <c r="N2981" s="560">
        <v>0.23319999999999999</v>
      </c>
      <c r="O2981" s="560">
        <v>0.30470000000000003</v>
      </c>
      <c r="P2981" s="560">
        <v>0.23319999999999999</v>
      </c>
      <c r="Q2981" s="560">
        <v>0.26</v>
      </c>
      <c r="R2981" s="561" t="s">
        <v>2018</v>
      </c>
    </row>
    <row r="2982" spans="2:18" s="360" customFormat="1" ht="15" customHeight="1" x14ac:dyDescent="0.2">
      <c r="B2982" s="548">
        <v>198</v>
      </c>
      <c r="C2982" s="556" t="s">
        <v>1258</v>
      </c>
      <c r="D2982" s="549">
        <f t="shared" si="35"/>
        <v>89.29</v>
      </c>
      <c r="E2982" s="549">
        <v>89.29</v>
      </c>
      <c r="F2982" s="550">
        <f t="shared" si="36"/>
        <v>1116.125</v>
      </c>
      <c r="G2982" s="550"/>
      <c r="H2982" s="549">
        <v>0</v>
      </c>
      <c r="I2982" s="551">
        <v>0</v>
      </c>
      <c r="J2982" s="565">
        <v>0</v>
      </c>
      <c r="K2982" s="4910">
        <v>0</v>
      </c>
      <c r="L2982" s="4911"/>
      <c r="M2982" s="553">
        <v>0.08</v>
      </c>
      <c r="N2982" s="553">
        <v>0.23319999999999999</v>
      </c>
      <c r="O2982" s="553">
        <v>0.30470000000000003</v>
      </c>
      <c r="P2982" s="553">
        <v>0.23319999999999999</v>
      </c>
      <c r="Q2982" s="553">
        <v>0.25</v>
      </c>
      <c r="R2982" s="554" t="s">
        <v>2018</v>
      </c>
    </row>
    <row r="2983" spans="2:18" s="360" customFormat="1" ht="15" customHeight="1" x14ac:dyDescent="0.2">
      <c r="B2983" s="548">
        <v>199</v>
      </c>
      <c r="C2983" s="556" t="s">
        <v>1259</v>
      </c>
      <c r="D2983" s="549">
        <f t="shared" si="35"/>
        <v>95</v>
      </c>
      <c r="E2983" s="549">
        <v>95</v>
      </c>
      <c r="F2983" s="550">
        <f t="shared" si="36"/>
        <v>1187.5</v>
      </c>
      <c r="G2983" s="550"/>
      <c r="H2983" s="549">
        <v>0</v>
      </c>
      <c r="I2983" s="551">
        <v>0</v>
      </c>
      <c r="J2983" s="565">
        <v>0</v>
      </c>
      <c r="K2983" s="4910">
        <v>0</v>
      </c>
      <c r="L2983" s="4911"/>
      <c r="M2983" s="553">
        <v>0.08</v>
      </c>
      <c r="N2983" s="560">
        <v>0.23319999999999999</v>
      </c>
      <c r="O2983" s="560">
        <v>0.30470000000000003</v>
      </c>
      <c r="P2983" s="553">
        <v>0.23319999999999999</v>
      </c>
      <c r="Q2983" s="553">
        <v>0.245</v>
      </c>
      <c r="R2983" s="554" t="s">
        <v>2018</v>
      </c>
    </row>
    <row r="2984" spans="2:18" s="360" customFormat="1" ht="15" customHeight="1" x14ac:dyDescent="0.2">
      <c r="B2984" s="548">
        <v>200</v>
      </c>
      <c r="C2984" s="556" t="s">
        <v>1260</v>
      </c>
      <c r="D2984" s="549">
        <f t="shared" si="35"/>
        <v>22</v>
      </c>
      <c r="E2984" s="549">
        <v>22</v>
      </c>
      <c r="F2984" s="550">
        <f t="shared" si="36"/>
        <v>275</v>
      </c>
      <c r="G2984" s="550"/>
      <c r="H2984" s="549">
        <v>0</v>
      </c>
      <c r="I2984" s="551">
        <v>0</v>
      </c>
      <c r="J2984" s="565">
        <v>0</v>
      </c>
      <c r="K2984" s="4910">
        <v>0</v>
      </c>
      <c r="L2984" s="4911"/>
      <c r="M2984" s="553">
        <v>0.08</v>
      </c>
      <c r="N2984" s="553">
        <v>0.23319999999999999</v>
      </c>
      <c r="O2984" s="553">
        <v>0.30470000000000003</v>
      </c>
      <c r="P2984" s="553">
        <v>0.23319999999999999</v>
      </c>
      <c r="Q2984" s="553">
        <v>0.30470000000000003</v>
      </c>
      <c r="R2984" s="554" t="s">
        <v>2018</v>
      </c>
    </row>
    <row r="2985" spans="2:18" s="360" customFormat="1" ht="15" customHeight="1" x14ac:dyDescent="0.2">
      <c r="B2985" s="548">
        <v>201</v>
      </c>
      <c r="C2985" s="556" t="s">
        <v>1261</v>
      </c>
      <c r="D2985" s="549">
        <f t="shared" si="35"/>
        <v>25</v>
      </c>
      <c r="E2985" s="549">
        <v>25</v>
      </c>
      <c r="F2985" s="550">
        <f t="shared" si="36"/>
        <v>312.5</v>
      </c>
      <c r="G2985" s="550"/>
      <c r="H2985" s="549">
        <v>0</v>
      </c>
      <c r="I2985" s="551">
        <v>0</v>
      </c>
      <c r="J2985" s="565">
        <v>0</v>
      </c>
      <c r="K2985" s="4910">
        <v>0</v>
      </c>
      <c r="L2985" s="4911"/>
      <c r="M2985" s="553">
        <v>0.08</v>
      </c>
      <c r="N2985" s="553">
        <v>0.23319999999999999</v>
      </c>
      <c r="O2985" s="553">
        <v>0.30470000000000003</v>
      </c>
      <c r="P2985" s="553">
        <v>0.23319999999999999</v>
      </c>
      <c r="Q2985" s="553">
        <v>0.30470000000000003</v>
      </c>
      <c r="R2985" s="554" t="s">
        <v>2018</v>
      </c>
    </row>
    <row r="2986" spans="2:18" s="360" customFormat="1" ht="15" customHeight="1" x14ac:dyDescent="0.2">
      <c r="B2986" s="548">
        <v>202</v>
      </c>
      <c r="C2986" s="556" t="s">
        <v>2692</v>
      </c>
      <c r="D2986" s="549">
        <f t="shared" si="35"/>
        <v>34</v>
      </c>
      <c r="E2986" s="549">
        <v>34</v>
      </c>
      <c r="F2986" s="550">
        <f t="shared" si="36"/>
        <v>425</v>
      </c>
      <c r="G2986" s="550"/>
      <c r="H2986" s="549">
        <v>0</v>
      </c>
      <c r="I2986" s="551">
        <v>0</v>
      </c>
      <c r="J2986" s="565">
        <v>0</v>
      </c>
      <c r="K2986" s="4910">
        <v>0</v>
      </c>
      <c r="L2986" s="4911"/>
      <c r="M2986" s="553">
        <v>0.08</v>
      </c>
      <c r="N2986" s="553">
        <v>0.23319999999999999</v>
      </c>
      <c r="O2986" s="553">
        <v>0.30470000000000003</v>
      </c>
      <c r="P2986" s="553">
        <v>0.23319999999999999</v>
      </c>
      <c r="Q2986" s="553">
        <v>0.28600000000000003</v>
      </c>
      <c r="R2986" s="554" t="s">
        <v>2018</v>
      </c>
    </row>
    <row r="2987" spans="2:18" s="360" customFormat="1" ht="15" customHeight="1" x14ac:dyDescent="0.2">
      <c r="B2987" s="548">
        <v>203</v>
      </c>
      <c r="C2987" s="556" t="s">
        <v>2693</v>
      </c>
      <c r="D2987" s="549">
        <f t="shared" si="35"/>
        <v>43</v>
      </c>
      <c r="E2987" s="549">
        <v>43</v>
      </c>
      <c r="F2987" s="550">
        <f t="shared" si="36"/>
        <v>537.5</v>
      </c>
      <c r="G2987" s="550"/>
      <c r="H2987" s="549">
        <v>0</v>
      </c>
      <c r="I2987" s="551">
        <v>0</v>
      </c>
      <c r="J2987" s="565">
        <v>0</v>
      </c>
      <c r="K2987" s="4910">
        <v>0</v>
      </c>
      <c r="L2987" s="4911"/>
      <c r="M2987" s="553">
        <v>0.08</v>
      </c>
      <c r="N2987" s="560">
        <v>0.23319999999999999</v>
      </c>
      <c r="O2987" s="560">
        <v>0.30470000000000003</v>
      </c>
      <c r="P2987" s="553">
        <v>0.23319999999999999</v>
      </c>
      <c r="Q2987" s="553">
        <v>0.27279999999999993</v>
      </c>
      <c r="R2987" s="554" t="s">
        <v>2018</v>
      </c>
    </row>
    <row r="2988" spans="2:18" s="360" customFormat="1" ht="15" customHeight="1" x14ac:dyDescent="0.2">
      <c r="B2988" s="548">
        <v>204</v>
      </c>
      <c r="C2988" s="556" t="s">
        <v>2694</v>
      </c>
      <c r="D2988" s="549">
        <f t="shared" si="35"/>
        <v>54</v>
      </c>
      <c r="E2988" s="549">
        <v>54</v>
      </c>
      <c r="F2988" s="550">
        <f t="shared" si="36"/>
        <v>675</v>
      </c>
      <c r="G2988" s="550"/>
      <c r="H2988" s="549">
        <v>0</v>
      </c>
      <c r="I2988" s="551">
        <v>0</v>
      </c>
      <c r="J2988" s="565">
        <v>0</v>
      </c>
      <c r="K2988" s="4910">
        <v>0</v>
      </c>
      <c r="L2988" s="4911"/>
      <c r="M2988" s="553">
        <v>0.08</v>
      </c>
      <c r="N2988" s="560">
        <v>0.23319999999999999</v>
      </c>
      <c r="O2988" s="560">
        <v>0.30470000000000003</v>
      </c>
      <c r="P2988" s="553">
        <v>0.23319999999999999</v>
      </c>
      <c r="Q2988" s="553">
        <v>0.25799999999999995</v>
      </c>
      <c r="R2988" s="554" t="s">
        <v>2018</v>
      </c>
    </row>
    <row r="2989" spans="2:18" s="360" customFormat="1" ht="15" customHeight="1" x14ac:dyDescent="0.2">
      <c r="B2989" s="548">
        <v>205</v>
      </c>
      <c r="C2989" s="556" t="s">
        <v>2695</v>
      </c>
      <c r="D2989" s="549">
        <f t="shared" si="35"/>
        <v>79</v>
      </c>
      <c r="E2989" s="549">
        <v>79</v>
      </c>
      <c r="F2989" s="550">
        <f t="shared" si="36"/>
        <v>987.5</v>
      </c>
      <c r="G2989" s="550"/>
      <c r="H2989" s="549">
        <v>0</v>
      </c>
      <c r="I2989" s="551">
        <v>0</v>
      </c>
      <c r="J2989" s="565">
        <v>0</v>
      </c>
      <c r="K2989" s="4910">
        <v>0</v>
      </c>
      <c r="L2989" s="4911"/>
      <c r="M2989" s="553">
        <v>0.08</v>
      </c>
      <c r="N2989" s="560">
        <v>0.23319999999999999</v>
      </c>
      <c r="O2989" s="560">
        <v>0.30470000000000003</v>
      </c>
      <c r="P2989" s="553">
        <v>0.23319999999999999</v>
      </c>
      <c r="Q2989" s="553">
        <v>0.24869999999999995</v>
      </c>
      <c r="R2989" s="554" t="s">
        <v>2018</v>
      </c>
    </row>
    <row r="2990" spans="2:18" s="360" customFormat="1" ht="15" customHeight="1" x14ac:dyDescent="0.2">
      <c r="B2990" s="555">
        <v>206</v>
      </c>
      <c r="C2990" s="556" t="s">
        <v>2696</v>
      </c>
      <c r="D2990" s="557">
        <f t="shared" si="35"/>
        <v>18</v>
      </c>
      <c r="E2990" s="557">
        <v>18</v>
      </c>
      <c r="F2990" s="558">
        <f t="shared" si="36"/>
        <v>225</v>
      </c>
      <c r="G2990" s="558"/>
      <c r="H2990" s="557">
        <v>0</v>
      </c>
      <c r="I2990" s="559">
        <v>0</v>
      </c>
      <c r="J2990" s="566">
        <v>0</v>
      </c>
      <c r="K2990" s="4925">
        <v>0</v>
      </c>
      <c r="L2990" s="4926"/>
      <c r="M2990" s="560">
        <v>0.08</v>
      </c>
      <c r="N2990" s="560">
        <v>0.23319999999999999</v>
      </c>
      <c r="O2990" s="560">
        <v>0.30470000000000003</v>
      </c>
      <c r="P2990" s="560">
        <v>0.23319999999999999</v>
      </c>
      <c r="Q2990" s="560">
        <v>0.30470000000000003</v>
      </c>
      <c r="R2990" s="561" t="s">
        <v>2018</v>
      </c>
    </row>
    <row r="2991" spans="2:18" s="360" customFormat="1" ht="15" customHeight="1" x14ac:dyDescent="0.2">
      <c r="B2991" s="548">
        <v>207</v>
      </c>
      <c r="C2991" s="556" t="s">
        <v>2697</v>
      </c>
      <c r="D2991" s="549">
        <f t="shared" si="35"/>
        <v>22</v>
      </c>
      <c r="E2991" s="549">
        <v>22</v>
      </c>
      <c r="F2991" s="550">
        <f t="shared" si="36"/>
        <v>275</v>
      </c>
      <c r="G2991" s="550"/>
      <c r="H2991" s="549">
        <v>0</v>
      </c>
      <c r="I2991" s="551">
        <v>0</v>
      </c>
      <c r="J2991" s="565">
        <v>0</v>
      </c>
      <c r="K2991" s="4910">
        <v>0</v>
      </c>
      <c r="L2991" s="4911"/>
      <c r="M2991" s="553">
        <v>0.08</v>
      </c>
      <c r="N2991" s="560">
        <v>0.23319999999999999</v>
      </c>
      <c r="O2991" s="560">
        <v>0.30470000000000003</v>
      </c>
      <c r="P2991" s="553">
        <v>0.23319999999999999</v>
      </c>
      <c r="Q2991" s="553">
        <v>0.30470000000000003</v>
      </c>
      <c r="R2991" s="554" t="s">
        <v>2018</v>
      </c>
    </row>
    <row r="2992" spans="2:18" s="360" customFormat="1" ht="15" customHeight="1" x14ac:dyDescent="0.2">
      <c r="B2992" s="548">
        <v>208</v>
      </c>
      <c r="C2992" s="556" t="s">
        <v>2698</v>
      </c>
      <c r="D2992" s="549">
        <f t="shared" si="35"/>
        <v>25</v>
      </c>
      <c r="E2992" s="549">
        <v>25</v>
      </c>
      <c r="F2992" s="550">
        <f t="shared" si="36"/>
        <v>312.5</v>
      </c>
      <c r="G2992" s="550"/>
      <c r="H2992" s="549">
        <v>0</v>
      </c>
      <c r="I2992" s="551">
        <v>0</v>
      </c>
      <c r="J2992" s="565">
        <v>0</v>
      </c>
      <c r="K2992" s="4910">
        <v>0</v>
      </c>
      <c r="L2992" s="4911"/>
      <c r="M2992" s="553">
        <v>0.08</v>
      </c>
      <c r="N2992" s="560">
        <v>0.23319999999999999</v>
      </c>
      <c r="O2992" s="560">
        <v>0.30470000000000003</v>
      </c>
      <c r="P2992" s="553">
        <v>0.23319999999999999</v>
      </c>
      <c r="Q2992" s="553">
        <v>0.30149999999999993</v>
      </c>
      <c r="R2992" s="554" t="s">
        <v>2018</v>
      </c>
    </row>
    <row r="2993" spans="2:18" s="360" customFormat="1" ht="15" customHeight="1" x14ac:dyDescent="0.2">
      <c r="B2993" s="548">
        <v>209</v>
      </c>
      <c r="C2993" s="556" t="s">
        <v>2699</v>
      </c>
      <c r="D2993" s="549">
        <f t="shared" si="35"/>
        <v>34</v>
      </c>
      <c r="E2993" s="549">
        <v>34</v>
      </c>
      <c r="F2993" s="550">
        <f t="shared" si="36"/>
        <v>425</v>
      </c>
      <c r="G2993" s="550"/>
      <c r="H2993" s="549">
        <v>0</v>
      </c>
      <c r="I2993" s="551">
        <v>0</v>
      </c>
      <c r="J2993" s="565">
        <v>0</v>
      </c>
      <c r="K2993" s="4910">
        <v>0</v>
      </c>
      <c r="L2993" s="4911"/>
      <c r="M2993" s="553">
        <v>0.08</v>
      </c>
      <c r="N2993" s="553">
        <v>0.23319999999999999</v>
      </c>
      <c r="O2993" s="553">
        <v>0.30470000000000003</v>
      </c>
      <c r="P2993" s="553">
        <v>0.23319999999999999</v>
      </c>
      <c r="Q2993" s="553">
        <v>0.27360000000000001</v>
      </c>
      <c r="R2993" s="554" t="s">
        <v>2018</v>
      </c>
    </row>
    <row r="2994" spans="2:18" s="360" customFormat="1" ht="15" customHeight="1" x14ac:dyDescent="0.2">
      <c r="B2994" s="548">
        <v>210</v>
      </c>
      <c r="C2994" s="556" t="s">
        <v>2700</v>
      </c>
      <c r="D2994" s="549">
        <f t="shared" si="35"/>
        <v>43</v>
      </c>
      <c r="E2994" s="549">
        <v>43</v>
      </c>
      <c r="F2994" s="550">
        <f t="shared" si="36"/>
        <v>537.5</v>
      </c>
      <c r="G2994" s="550"/>
      <c r="H2994" s="549">
        <v>0</v>
      </c>
      <c r="I2994" s="551">
        <v>0</v>
      </c>
      <c r="J2994" s="565">
        <v>0</v>
      </c>
      <c r="K2994" s="4910">
        <v>0</v>
      </c>
      <c r="L2994" s="4911"/>
      <c r="M2994" s="553">
        <v>0.08</v>
      </c>
      <c r="N2994" s="553">
        <v>0.23319999999999999</v>
      </c>
      <c r="O2994" s="553">
        <v>0.30470000000000003</v>
      </c>
      <c r="P2994" s="553">
        <v>0.23319999999999999</v>
      </c>
      <c r="Q2994" s="553">
        <v>0.26159999999999994</v>
      </c>
      <c r="R2994" s="554" t="s">
        <v>2018</v>
      </c>
    </row>
    <row r="2995" spans="2:18" s="360" customFormat="1" ht="15" customHeight="1" x14ac:dyDescent="0.2">
      <c r="B2995" s="548">
        <v>211</v>
      </c>
      <c r="C2995" s="556" t="s">
        <v>2701</v>
      </c>
      <c r="D2995" s="549">
        <f t="shared" si="35"/>
        <v>54</v>
      </c>
      <c r="E2995" s="549">
        <v>54</v>
      </c>
      <c r="F2995" s="550">
        <f t="shared" si="36"/>
        <v>675</v>
      </c>
      <c r="G2995" s="550"/>
      <c r="H2995" s="549">
        <v>0</v>
      </c>
      <c r="I2995" s="551">
        <v>0</v>
      </c>
      <c r="J2995" s="565">
        <v>0</v>
      </c>
      <c r="K2995" s="4910">
        <v>0</v>
      </c>
      <c r="L2995" s="4911"/>
      <c r="M2995" s="553">
        <v>0.08</v>
      </c>
      <c r="N2995" s="553">
        <v>0.23319999999999999</v>
      </c>
      <c r="O2995" s="553">
        <v>0.30470000000000003</v>
      </c>
      <c r="P2995" s="553">
        <v>0.23319999999999999</v>
      </c>
      <c r="Q2995" s="553">
        <v>0.24809999999999999</v>
      </c>
      <c r="R2995" s="554" t="s">
        <v>2018</v>
      </c>
    </row>
    <row r="2996" spans="2:18" s="360" customFormat="1" ht="15" customHeight="1" x14ac:dyDescent="0.2">
      <c r="B2996" s="548">
        <v>211</v>
      </c>
      <c r="C2996" s="556" t="s">
        <v>2702</v>
      </c>
      <c r="D2996" s="549">
        <f t="shared" si="35"/>
        <v>25</v>
      </c>
      <c r="E2996" s="549">
        <v>10</v>
      </c>
      <c r="F2996" s="550">
        <v>125</v>
      </c>
      <c r="G2996" s="550">
        <v>250</v>
      </c>
      <c r="H2996" s="549">
        <v>0.01</v>
      </c>
      <c r="I2996" s="551">
        <v>20</v>
      </c>
      <c r="J2996" s="565">
        <v>14.99</v>
      </c>
      <c r="K2996" s="551">
        <v>60</v>
      </c>
      <c r="L2996" s="551">
        <v>30</v>
      </c>
      <c r="M2996" s="553">
        <v>0.08</v>
      </c>
      <c r="N2996" s="553">
        <v>0.19</v>
      </c>
      <c r="O2996" s="553">
        <v>0.19</v>
      </c>
      <c r="P2996" s="553">
        <v>0.19</v>
      </c>
      <c r="Q2996" s="553">
        <v>0.19</v>
      </c>
      <c r="R2996" s="554" t="s">
        <v>2016</v>
      </c>
    </row>
    <row r="2997" spans="2:18" s="360" customFormat="1" ht="15" customHeight="1" x14ac:dyDescent="0.2">
      <c r="B2997" s="548">
        <v>211</v>
      </c>
      <c r="C2997" s="556" t="s">
        <v>111</v>
      </c>
      <c r="D2997" s="549">
        <f t="shared" si="35"/>
        <v>30</v>
      </c>
      <c r="E2997" s="549">
        <v>15</v>
      </c>
      <c r="F2997" s="550">
        <v>188</v>
      </c>
      <c r="G2997" s="550">
        <v>375</v>
      </c>
      <c r="H2997" s="549">
        <v>0.01</v>
      </c>
      <c r="I2997" s="551">
        <v>20</v>
      </c>
      <c r="J2997" s="565">
        <v>14.99</v>
      </c>
      <c r="K2997" s="551">
        <v>60</v>
      </c>
      <c r="L2997" s="551">
        <v>30</v>
      </c>
      <c r="M2997" s="553">
        <v>0.08</v>
      </c>
      <c r="N2997" s="553">
        <v>0.19</v>
      </c>
      <c r="O2997" s="553">
        <v>0.19</v>
      </c>
      <c r="P2997" s="553">
        <v>0.19</v>
      </c>
      <c r="Q2997" s="553">
        <v>0.19</v>
      </c>
      <c r="R2997" s="554" t="s">
        <v>2016</v>
      </c>
    </row>
    <row r="2998" spans="2:18" s="360" customFormat="1" ht="15" customHeight="1" x14ac:dyDescent="0.2">
      <c r="B2998" s="548">
        <v>211</v>
      </c>
      <c r="C2998" s="556" t="s">
        <v>112</v>
      </c>
      <c r="D2998" s="549">
        <f t="shared" si="35"/>
        <v>35</v>
      </c>
      <c r="E2998" s="549">
        <v>20</v>
      </c>
      <c r="F2998" s="550">
        <v>250</v>
      </c>
      <c r="G2998" s="550">
        <v>500</v>
      </c>
      <c r="H2998" s="549">
        <v>0.01</v>
      </c>
      <c r="I2998" s="551">
        <v>20</v>
      </c>
      <c r="J2998" s="565">
        <v>14.99</v>
      </c>
      <c r="K2998" s="551">
        <v>60</v>
      </c>
      <c r="L2998" s="551">
        <v>30</v>
      </c>
      <c r="M2998" s="553">
        <v>0.08</v>
      </c>
      <c r="N2998" s="553">
        <v>0.19</v>
      </c>
      <c r="O2998" s="553">
        <v>0.19</v>
      </c>
      <c r="P2998" s="553">
        <v>0.19</v>
      </c>
      <c r="Q2998" s="553">
        <v>0.19</v>
      </c>
      <c r="R2998" s="554" t="s">
        <v>2016</v>
      </c>
    </row>
    <row r="2999" spans="2:18" s="360" customFormat="1" ht="15" customHeight="1" x14ac:dyDescent="0.2">
      <c r="B2999" s="548">
        <v>211</v>
      </c>
      <c r="C2999" s="556" t="s">
        <v>113</v>
      </c>
      <c r="D2999" s="549">
        <f t="shared" si="35"/>
        <v>40</v>
      </c>
      <c r="E2999" s="549">
        <v>25</v>
      </c>
      <c r="F2999" s="550">
        <v>313</v>
      </c>
      <c r="G2999" s="550">
        <v>625</v>
      </c>
      <c r="H2999" s="549">
        <v>0.01</v>
      </c>
      <c r="I2999" s="551">
        <v>20</v>
      </c>
      <c r="J2999" s="565">
        <v>14.99</v>
      </c>
      <c r="K2999" s="551">
        <v>60</v>
      </c>
      <c r="L2999" s="551">
        <v>30</v>
      </c>
      <c r="M2999" s="553">
        <v>0.08</v>
      </c>
      <c r="N2999" s="553">
        <v>0.19</v>
      </c>
      <c r="O2999" s="553">
        <v>0.19</v>
      </c>
      <c r="P2999" s="553">
        <v>0.19</v>
      </c>
      <c r="Q2999" s="553">
        <v>0.19</v>
      </c>
      <c r="R2999" s="554" t="s">
        <v>2016</v>
      </c>
    </row>
    <row r="3000" spans="2:18" s="360" customFormat="1" ht="15" customHeight="1" x14ac:dyDescent="0.2">
      <c r="B3000" s="548">
        <v>211</v>
      </c>
      <c r="C3000" s="556" t="s">
        <v>114</v>
      </c>
      <c r="D3000" s="549">
        <f t="shared" si="35"/>
        <v>55</v>
      </c>
      <c r="E3000" s="549">
        <v>35</v>
      </c>
      <c r="F3000" s="550">
        <v>438</v>
      </c>
      <c r="G3000" s="550">
        <v>875</v>
      </c>
      <c r="H3000" s="549">
        <v>0.01</v>
      </c>
      <c r="I3000" s="551">
        <v>20</v>
      </c>
      <c r="J3000" s="565">
        <v>19.989999999999998</v>
      </c>
      <c r="K3000" s="4910">
        <v>5000</v>
      </c>
      <c r="L3000" s="4911"/>
      <c r="M3000" s="553">
        <v>0.08</v>
      </c>
      <c r="N3000" s="553">
        <v>0.19</v>
      </c>
      <c r="O3000" s="553">
        <v>0.19</v>
      </c>
      <c r="P3000" s="553">
        <v>0.19</v>
      </c>
      <c r="Q3000" s="553">
        <v>0.19</v>
      </c>
      <c r="R3000" s="554" t="s">
        <v>2016</v>
      </c>
    </row>
    <row r="3001" spans="2:18" s="360" customFormat="1" ht="15" customHeight="1" x14ac:dyDescent="0.2">
      <c r="B3001" s="548">
        <v>211</v>
      </c>
      <c r="C3001" s="556" t="s">
        <v>115</v>
      </c>
      <c r="D3001" s="549">
        <f t="shared" si="35"/>
        <v>60</v>
      </c>
      <c r="E3001" s="549">
        <v>40</v>
      </c>
      <c r="F3001" s="550">
        <v>500</v>
      </c>
      <c r="G3001" s="550">
        <v>1000</v>
      </c>
      <c r="H3001" s="549">
        <v>0.01</v>
      </c>
      <c r="I3001" s="551">
        <v>20</v>
      </c>
      <c r="J3001" s="565">
        <v>19.989999999999998</v>
      </c>
      <c r="K3001" s="4910">
        <v>5000</v>
      </c>
      <c r="L3001" s="4911"/>
      <c r="M3001" s="553">
        <v>0.08</v>
      </c>
      <c r="N3001" s="553">
        <v>0.19</v>
      </c>
      <c r="O3001" s="553">
        <v>0.19</v>
      </c>
      <c r="P3001" s="553">
        <v>0.19</v>
      </c>
      <c r="Q3001" s="553">
        <v>0.19</v>
      </c>
      <c r="R3001" s="554" t="s">
        <v>2016</v>
      </c>
    </row>
    <row r="3002" spans="2:18" s="360" customFormat="1" ht="15" customHeight="1" x14ac:dyDescent="0.2">
      <c r="B3002" s="548">
        <v>211</v>
      </c>
      <c r="C3002" s="556" t="s">
        <v>116</v>
      </c>
      <c r="D3002" s="549">
        <f t="shared" si="35"/>
        <v>65</v>
      </c>
      <c r="E3002" s="549">
        <v>45</v>
      </c>
      <c r="F3002" s="550">
        <v>563</v>
      </c>
      <c r="G3002" s="550">
        <v>1125</v>
      </c>
      <c r="H3002" s="549">
        <v>0.01</v>
      </c>
      <c r="I3002" s="551">
        <v>20</v>
      </c>
      <c r="J3002" s="565">
        <v>19.989999999999998</v>
      </c>
      <c r="K3002" s="4910">
        <v>5000</v>
      </c>
      <c r="L3002" s="4911"/>
      <c r="M3002" s="553">
        <v>0.08</v>
      </c>
      <c r="N3002" s="553">
        <v>0.19</v>
      </c>
      <c r="O3002" s="553">
        <v>0.19</v>
      </c>
      <c r="P3002" s="553">
        <v>0.19</v>
      </c>
      <c r="Q3002" s="553">
        <v>0.19</v>
      </c>
      <c r="R3002" s="554" t="s">
        <v>2016</v>
      </c>
    </row>
    <row r="3003" spans="2:18" s="360" customFormat="1" ht="15" customHeight="1" x14ac:dyDescent="0.2">
      <c r="B3003" s="548">
        <v>211</v>
      </c>
      <c r="C3003" s="556" t="s">
        <v>117</v>
      </c>
      <c r="D3003" s="549">
        <f t="shared" si="35"/>
        <v>80</v>
      </c>
      <c r="E3003" s="549">
        <v>60</v>
      </c>
      <c r="F3003" s="550">
        <v>750</v>
      </c>
      <c r="G3003" s="550">
        <v>1500</v>
      </c>
      <c r="H3003" s="549">
        <v>0.01</v>
      </c>
      <c r="I3003" s="551">
        <v>20</v>
      </c>
      <c r="J3003" s="565">
        <v>19.989999999999998</v>
      </c>
      <c r="K3003" s="4910">
        <v>5000</v>
      </c>
      <c r="L3003" s="4911"/>
      <c r="M3003" s="553">
        <v>0.08</v>
      </c>
      <c r="N3003" s="553">
        <v>0.19</v>
      </c>
      <c r="O3003" s="553">
        <v>0.19</v>
      </c>
      <c r="P3003" s="553">
        <v>0.19</v>
      </c>
      <c r="Q3003" s="553">
        <v>0.19</v>
      </c>
      <c r="R3003" s="554" t="s">
        <v>2016</v>
      </c>
    </row>
    <row r="3004" spans="2:18" s="360" customFormat="1" ht="15" customHeight="1" x14ac:dyDescent="0.2">
      <c r="B3004" s="548">
        <v>211</v>
      </c>
      <c r="C3004" s="556" t="s">
        <v>118</v>
      </c>
      <c r="D3004" s="549">
        <f t="shared" si="35"/>
        <v>100</v>
      </c>
      <c r="E3004" s="549">
        <v>80</v>
      </c>
      <c r="F3004" s="550">
        <v>1000</v>
      </c>
      <c r="G3004" s="550">
        <v>2000</v>
      </c>
      <c r="H3004" s="549">
        <v>0.01</v>
      </c>
      <c r="I3004" s="551">
        <v>20</v>
      </c>
      <c r="J3004" s="565">
        <v>19.989999999999998</v>
      </c>
      <c r="K3004" s="4910">
        <v>5000</v>
      </c>
      <c r="L3004" s="4911"/>
      <c r="M3004" s="553">
        <v>0.08</v>
      </c>
      <c r="N3004" s="553">
        <v>0.19</v>
      </c>
      <c r="O3004" s="553">
        <v>0.19</v>
      </c>
      <c r="P3004" s="553">
        <v>0.19</v>
      </c>
      <c r="Q3004" s="553">
        <v>0.19</v>
      </c>
      <c r="R3004" s="554" t="s">
        <v>2016</v>
      </c>
    </row>
    <row r="3005" spans="2:18" s="360" customFormat="1" ht="15" customHeight="1" thickBot="1" x14ac:dyDescent="0.25">
      <c r="B3005" s="567">
        <v>211</v>
      </c>
      <c r="C3005" s="568" t="s">
        <v>119</v>
      </c>
      <c r="D3005" s="549">
        <f t="shared" si="35"/>
        <v>120</v>
      </c>
      <c r="E3005" s="569">
        <v>100</v>
      </c>
      <c r="F3005" s="570">
        <v>1250</v>
      </c>
      <c r="G3005" s="570">
        <v>2500</v>
      </c>
      <c r="H3005" s="549">
        <v>0.01</v>
      </c>
      <c r="I3005" s="551">
        <v>20</v>
      </c>
      <c r="J3005" s="565">
        <v>19.989999999999998</v>
      </c>
      <c r="K3005" s="4910">
        <v>5000</v>
      </c>
      <c r="L3005" s="4911"/>
      <c r="M3005" s="553">
        <v>0.08</v>
      </c>
      <c r="N3005" s="553">
        <v>0.19</v>
      </c>
      <c r="O3005" s="553">
        <v>0.19</v>
      </c>
      <c r="P3005" s="553">
        <v>0.19</v>
      </c>
      <c r="Q3005" s="553">
        <v>0.19</v>
      </c>
      <c r="R3005" s="554" t="s">
        <v>2016</v>
      </c>
    </row>
    <row r="3006" spans="2:18" s="360" customFormat="1" ht="15" customHeight="1" x14ac:dyDescent="0.2">
      <c r="B3006" s="571"/>
      <c r="C3006" s="280"/>
      <c r="D3006" s="280"/>
      <c r="E3006" s="280"/>
      <c r="F3006" s="280"/>
      <c r="G3006" s="280"/>
      <c r="H3006" s="280"/>
      <c r="I3006" s="280"/>
      <c r="J3006" s="280"/>
      <c r="K3006" s="280"/>
      <c r="L3006" s="280"/>
      <c r="M3006" s="300"/>
      <c r="N3006" s="300"/>
      <c r="O3006" s="300"/>
      <c r="P3006" s="300"/>
      <c r="Q3006" s="300"/>
      <c r="R3006" s="538"/>
    </row>
    <row r="3007" spans="2:18" s="360" customFormat="1" ht="15" customHeight="1" x14ac:dyDescent="0.2">
      <c r="B3007" s="571" t="s">
        <v>120</v>
      </c>
      <c r="C3007" s="280" t="s">
        <v>121</v>
      </c>
      <c r="D3007" s="280"/>
      <c r="E3007" s="280"/>
      <c r="F3007" s="280"/>
      <c r="G3007" s="280"/>
      <c r="H3007" s="280"/>
      <c r="I3007" s="280"/>
      <c r="J3007" s="280"/>
      <c r="K3007" s="280"/>
      <c r="L3007" s="280"/>
      <c r="M3007" s="300"/>
      <c r="N3007" s="300"/>
      <c r="O3007" s="300"/>
      <c r="P3007" s="300"/>
      <c r="Q3007" s="300"/>
      <c r="R3007" s="538"/>
    </row>
    <row r="3008" spans="2:18" s="360" customFormat="1" ht="15" customHeight="1" x14ac:dyDescent="0.2">
      <c r="B3008" s="572" t="s">
        <v>122</v>
      </c>
      <c r="C3008" s="280" t="s">
        <v>123</v>
      </c>
      <c r="D3008" s="280"/>
      <c r="E3008" s="280"/>
      <c r="F3008" s="280"/>
      <c r="G3008" s="280"/>
      <c r="H3008" s="280"/>
      <c r="I3008" s="280"/>
      <c r="J3008" s="280"/>
      <c r="K3008" s="280"/>
      <c r="L3008" s="280"/>
      <c r="M3008" s="300"/>
      <c r="N3008" s="300"/>
      <c r="O3008" s="300"/>
      <c r="P3008" s="300"/>
      <c r="Q3008" s="300"/>
      <c r="R3008" s="538"/>
    </row>
    <row r="3009" spans="2:18" s="360" customFormat="1" ht="15" customHeight="1" x14ac:dyDescent="0.2">
      <c r="B3009" s="572" t="s">
        <v>124</v>
      </c>
      <c r="C3009" s="280" t="s">
        <v>125</v>
      </c>
      <c r="D3009" s="280"/>
      <c r="E3009" s="280"/>
      <c r="F3009" s="280"/>
      <c r="G3009" s="280"/>
      <c r="H3009" s="280"/>
      <c r="I3009" s="280"/>
      <c r="J3009" s="280"/>
      <c r="K3009" s="280"/>
      <c r="L3009" s="280"/>
      <c r="M3009" s="300"/>
      <c r="N3009" s="300"/>
      <c r="O3009" s="300"/>
      <c r="P3009" s="300"/>
      <c r="Q3009" s="300"/>
      <c r="R3009" s="538"/>
    </row>
    <row r="3010" spans="2:18" s="360" customFormat="1" ht="15" customHeight="1" x14ac:dyDescent="0.2">
      <c r="B3010" s="572" t="s">
        <v>126</v>
      </c>
      <c r="C3010" s="280" t="s">
        <v>127</v>
      </c>
      <c r="D3010" s="280"/>
      <c r="E3010" s="280"/>
      <c r="F3010" s="280"/>
      <c r="G3010" s="280"/>
      <c r="H3010" s="280"/>
      <c r="I3010" s="280"/>
      <c r="J3010" s="280"/>
      <c r="K3010" s="280"/>
      <c r="L3010" s="280"/>
      <c r="M3010" s="300"/>
      <c r="N3010" s="300"/>
      <c r="O3010" s="300"/>
      <c r="P3010" s="300"/>
      <c r="Q3010" s="300"/>
      <c r="R3010" s="538"/>
    </row>
    <row r="3011" spans="2:18" s="360" customFormat="1" ht="15" customHeight="1" x14ac:dyDescent="0.2">
      <c r="B3011" s="572" t="s">
        <v>128</v>
      </c>
      <c r="C3011" s="280" t="s">
        <v>820</v>
      </c>
      <c r="D3011" s="280"/>
      <c r="E3011" s="280"/>
      <c r="F3011" s="280"/>
      <c r="G3011" s="280"/>
      <c r="H3011" s="280"/>
      <c r="I3011" s="280"/>
      <c r="J3011" s="280"/>
      <c r="K3011" s="280"/>
      <c r="L3011" s="280"/>
      <c r="M3011" s="300"/>
      <c r="N3011" s="300"/>
      <c r="O3011" s="300"/>
      <c r="P3011" s="300"/>
      <c r="Q3011" s="300"/>
      <c r="R3011" s="538"/>
    </row>
    <row r="3012" spans="2:18" s="360" customFormat="1" ht="15" customHeight="1" x14ac:dyDescent="0.2">
      <c r="B3012" s="572" t="s">
        <v>821</v>
      </c>
      <c r="C3012" s="280" t="s">
        <v>822</v>
      </c>
      <c r="D3012" s="280"/>
      <c r="E3012" s="280"/>
      <c r="F3012" s="280"/>
      <c r="G3012" s="280"/>
      <c r="H3012" s="280"/>
      <c r="I3012" s="280"/>
      <c r="J3012" s="280"/>
      <c r="K3012" s="280"/>
      <c r="L3012" s="280"/>
      <c r="M3012" s="300"/>
      <c r="N3012" s="300"/>
      <c r="O3012" s="300"/>
      <c r="P3012" s="300"/>
      <c r="Q3012" s="300"/>
      <c r="R3012" s="538"/>
    </row>
    <row r="3013" spans="2:18" s="360" customFormat="1" ht="15" customHeight="1" x14ac:dyDescent="0.2">
      <c r="B3013" s="572" t="s">
        <v>2016</v>
      </c>
      <c r="C3013" s="280" t="s">
        <v>823</v>
      </c>
      <c r="D3013" s="280"/>
      <c r="E3013" s="280"/>
      <c r="F3013" s="280"/>
      <c r="G3013" s="280"/>
      <c r="H3013" s="280"/>
      <c r="I3013" s="280"/>
      <c r="J3013" s="280"/>
      <c r="K3013" s="280"/>
      <c r="L3013" s="280"/>
      <c r="M3013" s="300"/>
      <c r="N3013" s="300"/>
      <c r="O3013" s="300"/>
      <c r="P3013" s="300"/>
      <c r="Q3013" s="300"/>
      <c r="R3013" s="538"/>
    </row>
    <row r="3014" spans="2:18" s="360" customFormat="1" ht="15" customHeight="1" x14ac:dyDescent="0.2">
      <c r="B3014" s="572" t="s">
        <v>2018</v>
      </c>
      <c r="C3014" s="280" t="s">
        <v>824</v>
      </c>
      <c r="D3014" s="280"/>
      <c r="E3014" s="280"/>
      <c r="F3014" s="280"/>
      <c r="G3014" s="280"/>
      <c r="H3014" s="280"/>
      <c r="I3014" s="280"/>
      <c r="J3014" s="280"/>
      <c r="K3014" s="280"/>
      <c r="L3014" s="280"/>
      <c r="M3014" s="300"/>
      <c r="N3014" s="300"/>
      <c r="O3014" s="300"/>
      <c r="P3014" s="300"/>
      <c r="Q3014" s="300"/>
      <c r="R3014" s="538"/>
    </row>
    <row r="3015" spans="2:18" s="360" customFormat="1" ht="15" customHeight="1" thickBot="1" x14ac:dyDescent="0.25">
      <c r="B3015" s="573"/>
      <c r="C3015" s="574"/>
      <c r="D3015" s="574"/>
      <c r="E3015" s="574"/>
      <c r="F3015" s="574"/>
      <c r="G3015" s="574"/>
      <c r="H3015" s="574"/>
      <c r="I3015" s="574"/>
      <c r="J3015" s="574"/>
      <c r="K3015" s="574"/>
      <c r="L3015" s="574"/>
      <c r="M3015" s="575"/>
      <c r="N3015" s="575"/>
      <c r="O3015" s="575"/>
      <c r="P3015" s="575"/>
      <c r="Q3015" s="575"/>
      <c r="R3015" s="576"/>
    </row>
    <row r="3016" spans="2:18" s="360" customFormat="1" ht="15" customHeight="1" thickTop="1" x14ac:dyDescent="0.2">
      <c r="B3016" s="249" t="str">
        <f>+C2779</f>
        <v>.</v>
      </c>
      <c r="C3016"/>
      <c r="D3016"/>
      <c r="E3016"/>
      <c r="F3016"/>
      <c r="G3016"/>
      <c r="H3016"/>
      <c r="I3016"/>
      <c r="J3016"/>
      <c r="K3016"/>
      <c r="L3016"/>
      <c r="M3016" s="314"/>
      <c r="N3016" s="314"/>
      <c r="O3016" s="314"/>
      <c r="P3016" s="314"/>
      <c r="Q3016" s="314"/>
      <c r="R3016"/>
    </row>
    <row r="3017" spans="2:18" s="360" customFormat="1" ht="15" customHeight="1" x14ac:dyDescent="0.3">
      <c r="C3017" s="534"/>
      <c r="D3017" s="534"/>
      <c r="E3017" s="534"/>
      <c r="F3017" s="534"/>
      <c r="G3017" s="534"/>
      <c r="H3017" s="534"/>
      <c r="I3017" s="506"/>
      <c r="J3017" s="506"/>
      <c r="K3017" s="506"/>
      <c r="L3017" s="506"/>
      <c r="M3017" s="506"/>
      <c r="N3017" s="506"/>
      <c r="O3017" s="506"/>
      <c r="P3017" s="506"/>
    </row>
    <row r="3018" spans="2:18" ht="13.5" thickBot="1" x14ac:dyDescent="0.25">
      <c r="C3018" s="6"/>
      <c r="D3018" s="2"/>
      <c r="E3018" s="2"/>
      <c r="F3018" s="2"/>
      <c r="G3018" s="2"/>
      <c r="H3018" s="2"/>
      <c r="I3018" s="2"/>
      <c r="J3018" s="2"/>
      <c r="K3018" s="2"/>
      <c r="L3018" s="2"/>
      <c r="M3018" s="2"/>
      <c r="N3018" s="2"/>
      <c r="O3018" s="2"/>
      <c r="P3018" s="2"/>
    </row>
    <row r="3019" spans="2:18" ht="13.5" thickTop="1" x14ac:dyDescent="0.2">
      <c r="C3019" s="4917" t="s">
        <v>559</v>
      </c>
      <c r="D3019" s="4918"/>
      <c r="E3019" s="4918"/>
      <c r="F3019" s="4918"/>
      <c r="G3019" s="4918"/>
      <c r="H3019" s="4919"/>
      <c r="I3019" s="2"/>
      <c r="J3019" s="2"/>
      <c r="K3019" s="2"/>
      <c r="L3019" s="2"/>
      <c r="M3019" s="2"/>
      <c r="N3019" s="2"/>
      <c r="O3019" s="2"/>
      <c r="P3019" s="2"/>
    </row>
    <row r="3020" spans="2:18" x14ac:dyDescent="0.2">
      <c r="C3020" s="4920" t="s">
        <v>560</v>
      </c>
      <c r="D3020" s="4921"/>
      <c r="E3020" s="4932" t="s">
        <v>345</v>
      </c>
      <c r="F3020" s="4933"/>
      <c r="G3020" s="4933"/>
      <c r="H3020" s="4934"/>
      <c r="I3020" s="2"/>
      <c r="J3020" s="2"/>
      <c r="K3020" s="2"/>
      <c r="L3020" s="2"/>
      <c r="M3020" s="2"/>
      <c r="N3020" s="2"/>
      <c r="O3020" s="2"/>
      <c r="P3020" s="2"/>
    </row>
    <row r="3021" spans="2:18" ht="63.75" x14ac:dyDescent="0.2">
      <c r="C3021" s="452" t="s">
        <v>346</v>
      </c>
      <c r="D3021" s="389" t="s">
        <v>561</v>
      </c>
      <c r="E3021" s="385" t="s">
        <v>2031</v>
      </c>
      <c r="F3021" s="385" t="s">
        <v>562</v>
      </c>
      <c r="G3021" s="385" t="s">
        <v>563</v>
      </c>
      <c r="H3021" s="453" t="s">
        <v>564</v>
      </c>
      <c r="I3021" s="2"/>
      <c r="J3021" s="2"/>
      <c r="K3021" s="2"/>
      <c r="L3021" s="2"/>
      <c r="M3021" s="2"/>
      <c r="N3021" s="2"/>
      <c r="O3021" s="2"/>
      <c r="P3021" s="2"/>
    </row>
    <row r="3022" spans="2:18" x14ac:dyDescent="0.2">
      <c r="C3022" s="454" t="s">
        <v>559</v>
      </c>
      <c r="D3022" s="324">
        <v>100</v>
      </c>
      <c r="E3022" s="320">
        <v>100</v>
      </c>
      <c r="F3022" s="19">
        <v>1250</v>
      </c>
      <c r="G3022" s="323">
        <v>0.08</v>
      </c>
      <c r="H3022" s="455">
        <v>0.23300000000000001</v>
      </c>
      <c r="I3022" s="2"/>
      <c r="J3022" s="2"/>
      <c r="K3022" s="2"/>
      <c r="L3022" s="2"/>
      <c r="M3022" s="2"/>
      <c r="N3022" s="2"/>
      <c r="O3022" s="2"/>
      <c r="P3022" s="2"/>
    </row>
    <row r="3023" spans="2:18" ht="12.75" customHeight="1" x14ac:dyDescent="0.2">
      <c r="C3023" s="4900" t="s">
        <v>565</v>
      </c>
      <c r="D3023" s="4901"/>
      <c r="E3023" s="4901"/>
      <c r="F3023" s="4901"/>
      <c r="G3023" s="4901"/>
      <c r="H3023" s="4902"/>
      <c r="I3023" s="2"/>
      <c r="J3023" s="2"/>
      <c r="K3023" s="2"/>
      <c r="L3023" s="2"/>
      <c r="M3023" s="2"/>
      <c r="N3023" s="2"/>
      <c r="O3023" s="2"/>
      <c r="P3023" s="2"/>
    </row>
    <row r="3024" spans="2:18" x14ac:dyDescent="0.2">
      <c r="C3024" s="318" t="s">
        <v>2133</v>
      </c>
      <c r="D3024" s="280"/>
      <c r="E3024" s="280"/>
      <c r="F3024" s="280"/>
      <c r="G3024" s="280"/>
      <c r="H3024" s="319"/>
      <c r="I3024" s="2"/>
      <c r="J3024" s="2"/>
      <c r="K3024" s="2"/>
      <c r="L3024" s="2"/>
      <c r="M3024" s="2"/>
      <c r="N3024" s="2"/>
      <c r="O3024" s="2"/>
      <c r="P3024" s="2"/>
    </row>
    <row r="3025" spans="3:16" ht="13.5" thickBot="1" x14ac:dyDescent="0.25">
      <c r="C3025" s="325" t="str">
        <f>+C3060</f>
        <v>No esta incluido el valor de los impuestos</v>
      </c>
      <c r="D3025" s="326"/>
      <c r="E3025" s="326"/>
      <c r="F3025" s="326"/>
      <c r="G3025" s="326"/>
      <c r="H3025" s="327"/>
      <c r="I3025" s="2"/>
      <c r="J3025" s="2"/>
      <c r="K3025" s="2"/>
      <c r="L3025" s="2"/>
      <c r="M3025" s="2"/>
      <c r="N3025" s="2"/>
      <c r="O3025" s="2"/>
      <c r="P3025" s="2"/>
    </row>
    <row r="3026" spans="3:16" ht="13.5" thickTop="1" x14ac:dyDescent="0.2">
      <c r="C3026" s="249" t="str">
        <f>+B3016</f>
        <v>.</v>
      </c>
      <c r="D3026" s="2"/>
      <c r="E3026" s="2"/>
      <c r="F3026" s="2"/>
      <c r="G3026" s="2"/>
      <c r="H3026" s="2"/>
      <c r="I3026" s="2"/>
      <c r="J3026" s="2"/>
      <c r="K3026" s="2"/>
      <c r="L3026" s="2"/>
      <c r="M3026" s="2"/>
      <c r="N3026" s="2"/>
      <c r="O3026" s="2"/>
      <c r="P3026" s="2"/>
    </row>
    <row r="3027" spans="3:16" ht="13.5" thickBot="1" x14ac:dyDescent="0.25">
      <c r="C3027" s="6"/>
      <c r="D3027" s="2"/>
      <c r="E3027" s="2"/>
      <c r="F3027" s="2"/>
      <c r="G3027" s="2"/>
      <c r="H3027" s="2"/>
      <c r="I3027" s="2"/>
      <c r="J3027" s="2"/>
      <c r="K3027" s="2"/>
      <c r="L3027" s="2"/>
      <c r="M3027" s="2"/>
      <c r="N3027" s="2"/>
      <c r="O3027" s="2"/>
      <c r="P3027" s="2"/>
    </row>
    <row r="3028" spans="3:16" ht="13.5" thickTop="1" x14ac:dyDescent="0.2">
      <c r="C3028" s="4917" t="s">
        <v>343</v>
      </c>
      <c r="D3028" s="4918"/>
      <c r="E3028" s="4918"/>
      <c r="F3028" s="4918"/>
      <c r="G3028" s="4918"/>
      <c r="H3028" s="4918"/>
      <c r="I3028" s="4918"/>
      <c r="J3028" s="4918"/>
      <c r="K3028" s="4918"/>
      <c r="L3028" s="4919"/>
      <c r="M3028" s="2"/>
      <c r="N3028" s="2"/>
      <c r="O3028" s="2"/>
      <c r="P3028" s="2"/>
    </row>
    <row r="3029" spans="3:16" x14ac:dyDescent="0.2">
      <c r="C3029" s="4920" t="s">
        <v>344</v>
      </c>
      <c r="D3029" s="4921"/>
      <c r="E3029" s="4922" t="s">
        <v>345</v>
      </c>
      <c r="F3029" s="4923"/>
      <c r="G3029" s="4923"/>
      <c r="H3029" s="4924"/>
      <c r="I3029" s="456"/>
      <c r="J3029" s="456"/>
      <c r="K3029" s="456"/>
      <c r="L3029" s="458"/>
      <c r="M3029" s="2"/>
      <c r="N3029" s="2"/>
      <c r="O3029" s="2"/>
      <c r="P3029" s="2"/>
    </row>
    <row r="3030" spans="3:16" ht="76.5" x14ac:dyDescent="0.2">
      <c r="C3030" s="459" t="s">
        <v>346</v>
      </c>
      <c r="D3030" s="457" t="s">
        <v>347</v>
      </c>
      <c r="E3030" s="389" t="s">
        <v>348</v>
      </c>
      <c r="F3030" s="389" t="s">
        <v>349</v>
      </c>
      <c r="G3030" s="389" t="s">
        <v>350</v>
      </c>
      <c r="H3030" s="389" t="s">
        <v>351</v>
      </c>
      <c r="I3030" s="389" t="s">
        <v>352</v>
      </c>
      <c r="J3030" s="389" t="s">
        <v>353</v>
      </c>
      <c r="K3030" s="389" t="s">
        <v>354</v>
      </c>
      <c r="L3030" s="460" t="s">
        <v>355</v>
      </c>
      <c r="M3030" s="2"/>
      <c r="N3030" s="2"/>
      <c r="O3030" s="2"/>
      <c r="P3030" s="2"/>
    </row>
    <row r="3031" spans="3:16" x14ac:dyDescent="0.2">
      <c r="C3031" s="454" t="s">
        <v>356</v>
      </c>
      <c r="D3031" s="320">
        <f>+E3031+J3031</f>
        <v>0</v>
      </c>
      <c r="E3031" s="320">
        <v>0</v>
      </c>
      <c r="F3031" s="321">
        <v>0</v>
      </c>
      <c r="G3031" s="322">
        <v>0.08</v>
      </c>
      <c r="H3031" s="323">
        <v>0.19</v>
      </c>
      <c r="I3031" s="323">
        <v>0.04</v>
      </c>
      <c r="J3031" s="317"/>
      <c r="K3031" s="317"/>
      <c r="L3031" s="461"/>
      <c r="M3031" s="2"/>
      <c r="N3031" s="2"/>
      <c r="O3031" s="2"/>
      <c r="P3031" s="2"/>
    </row>
    <row r="3032" spans="3:16" x14ac:dyDescent="0.2">
      <c r="C3032" s="454" t="s">
        <v>357</v>
      </c>
      <c r="D3032" s="320">
        <f>+E3032+J3032</f>
        <v>6</v>
      </c>
      <c r="E3032" s="320">
        <v>6</v>
      </c>
      <c r="F3032" s="321">
        <v>75</v>
      </c>
      <c r="G3032" s="322">
        <v>0.08</v>
      </c>
      <c r="H3032" s="323">
        <v>0.19</v>
      </c>
      <c r="I3032" s="323">
        <v>0.04</v>
      </c>
      <c r="J3032" s="317"/>
      <c r="K3032" s="317"/>
      <c r="L3032" s="461"/>
      <c r="M3032" s="2"/>
      <c r="N3032" s="2"/>
      <c r="O3032" s="2"/>
      <c r="P3032" s="2"/>
    </row>
    <row r="3033" spans="3:16" x14ac:dyDescent="0.2">
      <c r="C3033" s="454" t="s">
        <v>358</v>
      </c>
      <c r="D3033" s="320">
        <f t="shared" ref="D3033:D3055" si="37">+E3033+J3033</f>
        <v>8</v>
      </c>
      <c r="E3033" s="320">
        <v>8</v>
      </c>
      <c r="F3033" s="321">
        <v>100</v>
      </c>
      <c r="G3033" s="322">
        <v>0.08</v>
      </c>
      <c r="H3033" s="323">
        <v>0.19</v>
      </c>
      <c r="I3033" s="323">
        <v>0.04</v>
      </c>
      <c r="J3033" s="317"/>
      <c r="K3033" s="317"/>
      <c r="L3033" s="461"/>
      <c r="M3033" s="2"/>
      <c r="N3033" s="2"/>
      <c r="O3033" s="2"/>
      <c r="P3033" s="2"/>
    </row>
    <row r="3034" spans="3:16" x14ac:dyDescent="0.2">
      <c r="C3034" s="454" t="s">
        <v>2451</v>
      </c>
      <c r="D3034" s="320">
        <f t="shared" si="37"/>
        <v>10</v>
      </c>
      <c r="E3034" s="320">
        <v>10</v>
      </c>
      <c r="F3034" s="321">
        <v>125</v>
      </c>
      <c r="G3034" s="322">
        <v>0.08</v>
      </c>
      <c r="H3034" s="323">
        <v>0.19</v>
      </c>
      <c r="I3034" s="323">
        <v>0.04</v>
      </c>
      <c r="J3034" s="317"/>
      <c r="K3034" s="317"/>
      <c r="L3034" s="461"/>
      <c r="M3034" s="2"/>
      <c r="N3034" s="2"/>
      <c r="O3034" s="2"/>
      <c r="P3034" s="2"/>
    </row>
    <row r="3035" spans="3:16" x14ac:dyDescent="0.2">
      <c r="C3035" s="454" t="s">
        <v>2452</v>
      </c>
      <c r="D3035" s="320">
        <f t="shared" si="37"/>
        <v>12</v>
      </c>
      <c r="E3035" s="320">
        <v>12</v>
      </c>
      <c r="F3035" s="321">
        <v>150</v>
      </c>
      <c r="G3035" s="322">
        <v>0.08</v>
      </c>
      <c r="H3035" s="323">
        <v>0.19</v>
      </c>
      <c r="I3035" s="323">
        <v>0.04</v>
      </c>
      <c r="J3035" s="317"/>
      <c r="K3035" s="317"/>
      <c r="L3035" s="461"/>
      <c r="M3035" s="2"/>
      <c r="N3035" s="2"/>
      <c r="O3035" s="2"/>
      <c r="P3035" s="2"/>
    </row>
    <row r="3036" spans="3:16" x14ac:dyDescent="0.2">
      <c r="C3036" s="454" t="s">
        <v>906</v>
      </c>
      <c r="D3036" s="320">
        <f t="shared" si="37"/>
        <v>15</v>
      </c>
      <c r="E3036" s="320">
        <v>15</v>
      </c>
      <c r="F3036" s="321">
        <v>188</v>
      </c>
      <c r="G3036" s="322">
        <v>0.08</v>
      </c>
      <c r="H3036" s="323">
        <v>0.19</v>
      </c>
      <c r="I3036" s="323">
        <v>0.04</v>
      </c>
      <c r="J3036" s="317"/>
      <c r="K3036" s="317"/>
      <c r="L3036" s="461"/>
      <c r="M3036" s="2"/>
      <c r="N3036" s="2"/>
      <c r="O3036" s="2"/>
      <c r="P3036" s="2"/>
    </row>
    <row r="3037" spans="3:16" x14ac:dyDescent="0.2">
      <c r="C3037" s="454" t="s">
        <v>907</v>
      </c>
      <c r="D3037" s="320">
        <f t="shared" si="37"/>
        <v>20</v>
      </c>
      <c r="E3037" s="320">
        <v>20</v>
      </c>
      <c r="F3037" s="321">
        <v>250</v>
      </c>
      <c r="G3037" s="322">
        <v>0.08</v>
      </c>
      <c r="H3037" s="323">
        <v>0.19</v>
      </c>
      <c r="I3037" s="323">
        <v>0.04</v>
      </c>
      <c r="J3037" s="317"/>
      <c r="K3037" s="317"/>
      <c r="L3037" s="461"/>
      <c r="M3037" s="2"/>
      <c r="N3037" s="2"/>
      <c r="O3037" s="2"/>
      <c r="P3037" s="2"/>
    </row>
    <row r="3038" spans="3:16" x14ac:dyDescent="0.2">
      <c r="C3038" s="454" t="s">
        <v>908</v>
      </c>
      <c r="D3038" s="320">
        <f t="shared" si="37"/>
        <v>25</v>
      </c>
      <c r="E3038" s="320">
        <v>25</v>
      </c>
      <c r="F3038" s="321">
        <v>313</v>
      </c>
      <c r="G3038" s="322">
        <v>0.08</v>
      </c>
      <c r="H3038" s="323">
        <v>0.19</v>
      </c>
      <c r="I3038" s="323">
        <v>0.04</v>
      </c>
      <c r="J3038" s="317"/>
      <c r="K3038" s="317"/>
      <c r="L3038" s="461"/>
      <c r="M3038" s="2"/>
      <c r="N3038" s="2"/>
      <c r="O3038" s="2"/>
      <c r="P3038" s="2"/>
    </row>
    <row r="3039" spans="3:16" x14ac:dyDescent="0.2">
      <c r="C3039" s="454" t="s">
        <v>909</v>
      </c>
      <c r="D3039" s="320">
        <f t="shared" si="37"/>
        <v>30</v>
      </c>
      <c r="E3039" s="320">
        <v>30</v>
      </c>
      <c r="F3039" s="321">
        <v>375</v>
      </c>
      <c r="G3039" s="322">
        <v>0.08</v>
      </c>
      <c r="H3039" s="323">
        <v>0.19</v>
      </c>
      <c r="I3039" s="323">
        <v>0.04</v>
      </c>
      <c r="J3039" s="317"/>
      <c r="K3039" s="317"/>
      <c r="L3039" s="461"/>
      <c r="M3039" s="2"/>
      <c r="N3039" s="2"/>
      <c r="O3039" s="2"/>
      <c r="P3039" s="2"/>
    </row>
    <row r="3040" spans="3:16" x14ac:dyDescent="0.2">
      <c r="C3040" s="454" t="s">
        <v>910</v>
      </c>
      <c r="D3040" s="320">
        <f t="shared" si="37"/>
        <v>40</v>
      </c>
      <c r="E3040" s="320">
        <v>40</v>
      </c>
      <c r="F3040" s="321">
        <v>500</v>
      </c>
      <c r="G3040" s="322">
        <v>0.08</v>
      </c>
      <c r="H3040" s="323">
        <v>0.19</v>
      </c>
      <c r="I3040" s="323">
        <v>0.04</v>
      </c>
      <c r="J3040" s="317"/>
      <c r="K3040" s="317"/>
      <c r="L3040" s="461"/>
      <c r="M3040" s="2"/>
      <c r="N3040" s="2"/>
      <c r="O3040" s="2"/>
      <c r="P3040" s="2"/>
    </row>
    <row r="3041" spans="3:16" x14ac:dyDescent="0.2">
      <c r="C3041" s="454" t="s">
        <v>911</v>
      </c>
      <c r="D3041" s="320">
        <f t="shared" si="37"/>
        <v>50</v>
      </c>
      <c r="E3041" s="320">
        <v>50</v>
      </c>
      <c r="F3041" s="321">
        <v>625</v>
      </c>
      <c r="G3041" s="322">
        <v>0.08</v>
      </c>
      <c r="H3041" s="323">
        <v>0.19</v>
      </c>
      <c r="I3041" s="323">
        <v>0.04</v>
      </c>
      <c r="J3041" s="317"/>
      <c r="K3041" s="317"/>
      <c r="L3041" s="461"/>
      <c r="M3041" s="2"/>
      <c r="N3041" s="2"/>
      <c r="O3041" s="2"/>
      <c r="P3041" s="2"/>
    </row>
    <row r="3042" spans="3:16" x14ac:dyDescent="0.2">
      <c r="C3042" s="454" t="s">
        <v>912</v>
      </c>
      <c r="D3042" s="320">
        <f t="shared" si="37"/>
        <v>70</v>
      </c>
      <c r="E3042" s="320">
        <v>70</v>
      </c>
      <c r="F3042" s="321">
        <v>875</v>
      </c>
      <c r="G3042" s="322">
        <v>0.08</v>
      </c>
      <c r="H3042" s="323">
        <v>0.19</v>
      </c>
      <c r="I3042" s="323">
        <v>0.04</v>
      </c>
      <c r="J3042" s="317"/>
      <c r="K3042" s="317"/>
      <c r="L3042" s="461"/>
      <c r="M3042" s="2"/>
      <c r="N3042" s="2"/>
      <c r="O3042" s="2"/>
      <c r="P3042" s="2"/>
    </row>
    <row r="3043" spans="3:16" x14ac:dyDescent="0.2">
      <c r="C3043" s="454" t="s">
        <v>913</v>
      </c>
      <c r="D3043" s="320">
        <f t="shared" si="37"/>
        <v>100</v>
      </c>
      <c r="E3043" s="320">
        <v>100</v>
      </c>
      <c r="F3043" s="321">
        <v>1250</v>
      </c>
      <c r="G3043" s="322">
        <v>0.08</v>
      </c>
      <c r="H3043" s="323">
        <v>0.19</v>
      </c>
      <c r="I3043" s="323">
        <v>0.04</v>
      </c>
      <c r="J3043" s="317"/>
      <c r="K3043" s="317"/>
      <c r="L3043" s="461"/>
      <c r="M3043" s="2"/>
      <c r="N3043" s="2"/>
      <c r="O3043" s="2"/>
      <c r="P3043" s="2"/>
    </row>
    <row r="3044" spans="3:16" x14ac:dyDescent="0.2">
      <c r="C3044" s="454" t="s">
        <v>914</v>
      </c>
      <c r="D3044" s="320">
        <f t="shared" si="37"/>
        <v>200</v>
      </c>
      <c r="E3044" s="320">
        <v>200</v>
      </c>
      <c r="F3044" s="321">
        <v>2500</v>
      </c>
      <c r="G3044" s="322">
        <v>0.08</v>
      </c>
      <c r="H3044" s="323">
        <v>0.19</v>
      </c>
      <c r="I3044" s="323">
        <v>0.04</v>
      </c>
      <c r="J3044" s="317"/>
      <c r="K3044" s="317"/>
      <c r="L3044" s="461"/>
      <c r="M3044" s="2"/>
      <c r="N3044" s="2"/>
      <c r="O3044" s="2"/>
      <c r="P3044" s="2"/>
    </row>
    <row r="3045" spans="3:16" x14ac:dyDescent="0.2">
      <c r="C3045" s="454" t="s">
        <v>915</v>
      </c>
      <c r="D3045" s="320">
        <f t="shared" si="37"/>
        <v>300</v>
      </c>
      <c r="E3045" s="320">
        <v>300</v>
      </c>
      <c r="F3045" s="321">
        <v>3750</v>
      </c>
      <c r="G3045" s="322">
        <v>0.08</v>
      </c>
      <c r="H3045" s="323">
        <v>0.19</v>
      </c>
      <c r="I3045" s="323">
        <v>0.04</v>
      </c>
      <c r="J3045" s="317"/>
      <c r="K3045" s="317"/>
      <c r="L3045" s="461"/>
      <c r="M3045" s="2"/>
      <c r="N3045" s="2"/>
      <c r="O3045" s="2"/>
      <c r="P3045" s="2"/>
    </row>
    <row r="3046" spans="3:16" x14ac:dyDescent="0.2">
      <c r="C3046" s="454" t="s">
        <v>916</v>
      </c>
      <c r="D3046" s="320">
        <f t="shared" si="37"/>
        <v>25</v>
      </c>
      <c r="E3046" s="320">
        <v>10</v>
      </c>
      <c r="F3046" s="321">
        <v>125</v>
      </c>
      <c r="G3046" s="322">
        <v>0.08</v>
      </c>
      <c r="H3046" s="323">
        <v>0.19</v>
      </c>
      <c r="I3046" s="323">
        <v>0.04</v>
      </c>
      <c r="J3046" s="324">
        <v>15</v>
      </c>
      <c r="K3046" s="317">
        <v>60</v>
      </c>
      <c r="L3046" s="462">
        <v>0.01</v>
      </c>
      <c r="M3046" s="2"/>
      <c r="N3046" s="2"/>
      <c r="O3046" s="2"/>
      <c r="P3046" s="2"/>
    </row>
    <row r="3047" spans="3:16" x14ac:dyDescent="0.2">
      <c r="C3047" s="454" t="s">
        <v>917</v>
      </c>
      <c r="D3047" s="320">
        <f t="shared" si="37"/>
        <v>30</v>
      </c>
      <c r="E3047" s="320">
        <v>15</v>
      </c>
      <c r="F3047" s="321">
        <v>188</v>
      </c>
      <c r="G3047" s="322">
        <v>0.08</v>
      </c>
      <c r="H3047" s="323">
        <v>0.19</v>
      </c>
      <c r="I3047" s="323">
        <v>0.04</v>
      </c>
      <c r="J3047" s="324">
        <v>15</v>
      </c>
      <c r="K3047" s="317">
        <v>60</v>
      </c>
      <c r="L3047" s="462">
        <v>0.01</v>
      </c>
      <c r="M3047" s="2"/>
      <c r="N3047" s="2"/>
      <c r="O3047" s="2"/>
      <c r="P3047" s="2"/>
    </row>
    <row r="3048" spans="3:16" x14ac:dyDescent="0.2">
      <c r="C3048" s="454" t="s">
        <v>918</v>
      </c>
      <c r="D3048" s="320">
        <f t="shared" si="37"/>
        <v>35</v>
      </c>
      <c r="E3048" s="320">
        <v>20</v>
      </c>
      <c r="F3048" s="321">
        <v>250</v>
      </c>
      <c r="G3048" s="322">
        <v>0.08</v>
      </c>
      <c r="H3048" s="323">
        <v>0.19</v>
      </c>
      <c r="I3048" s="323">
        <v>0.04</v>
      </c>
      <c r="J3048" s="324">
        <v>15</v>
      </c>
      <c r="K3048" s="317">
        <v>60</v>
      </c>
      <c r="L3048" s="462">
        <v>0.01</v>
      </c>
      <c r="M3048" s="2"/>
      <c r="N3048" s="2"/>
      <c r="O3048" s="2"/>
      <c r="P3048" s="2"/>
    </row>
    <row r="3049" spans="3:16" x14ac:dyDescent="0.2">
      <c r="C3049" s="454" t="s">
        <v>919</v>
      </c>
      <c r="D3049" s="320">
        <f t="shared" si="37"/>
        <v>40</v>
      </c>
      <c r="E3049" s="320">
        <v>25</v>
      </c>
      <c r="F3049" s="321">
        <v>313</v>
      </c>
      <c r="G3049" s="322">
        <v>0.08</v>
      </c>
      <c r="H3049" s="323">
        <v>0.19</v>
      </c>
      <c r="I3049" s="323">
        <v>0.04</v>
      </c>
      <c r="J3049" s="324">
        <v>15</v>
      </c>
      <c r="K3049" s="317">
        <v>60</v>
      </c>
      <c r="L3049" s="462">
        <v>0.01</v>
      </c>
      <c r="M3049" s="2"/>
      <c r="N3049" s="2"/>
      <c r="O3049" s="2"/>
      <c r="P3049" s="2"/>
    </row>
    <row r="3050" spans="3:16" x14ac:dyDescent="0.2">
      <c r="C3050" s="454" t="s">
        <v>920</v>
      </c>
      <c r="D3050" s="320">
        <f t="shared" si="37"/>
        <v>55</v>
      </c>
      <c r="E3050" s="320">
        <v>35</v>
      </c>
      <c r="F3050" s="321">
        <v>438</v>
      </c>
      <c r="G3050" s="322">
        <v>0.08</v>
      </c>
      <c r="H3050" s="323">
        <v>0.19</v>
      </c>
      <c r="I3050" s="323">
        <v>0.04</v>
      </c>
      <c r="J3050" s="324">
        <v>20</v>
      </c>
      <c r="K3050" s="317">
        <v>5000</v>
      </c>
      <c r="L3050" s="462">
        <v>0.01</v>
      </c>
      <c r="M3050" s="2"/>
      <c r="N3050" s="2"/>
      <c r="O3050" s="2"/>
      <c r="P3050" s="2"/>
    </row>
    <row r="3051" spans="3:16" x14ac:dyDescent="0.2">
      <c r="C3051" s="454" t="s">
        <v>921</v>
      </c>
      <c r="D3051" s="320">
        <f t="shared" si="37"/>
        <v>60</v>
      </c>
      <c r="E3051" s="320">
        <v>40</v>
      </c>
      <c r="F3051" s="321">
        <v>500</v>
      </c>
      <c r="G3051" s="322">
        <v>0.08</v>
      </c>
      <c r="H3051" s="323">
        <v>0.19</v>
      </c>
      <c r="I3051" s="323">
        <v>0.04</v>
      </c>
      <c r="J3051" s="324">
        <v>20</v>
      </c>
      <c r="K3051" s="317">
        <v>5000</v>
      </c>
      <c r="L3051" s="462">
        <v>0.01</v>
      </c>
      <c r="M3051" s="2"/>
      <c r="N3051" s="2"/>
      <c r="O3051" s="2"/>
      <c r="P3051" s="2"/>
    </row>
    <row r="3052" spans="3:16" x14ac:dyDescent="0.2">
      <c r="C3052" s="454" t="s">
        <v>922</v>
      </c>
      <c r="D3052" s="320">
        <f t="shared" si="37"/>
        <v>65</v>
      </c>
      <c r="E3052" s="320">
        <v>45</v>
      </c>
      <c r="F3052" s="321">
        <v>563</v>
      </c>
      <c r="G3052" s="322">
        <v>0.08</v>
      </c>
      <c r="H3052" s="323">
        <v>0.19</v>
      </c>
      <c r="I3052" s="323">
        <v>0.04</v>
      </c>
      <c r="J3052" s="324">
        <v>20</v>
      </c>
      <c r="K3052" s="317">
        <v>5000</v>
      </c>
      <c r="L3052" s="462">
        <v>0.01</v>
      </c>
      <c r="M3052" s="2"/>
      <c r="N3052" s="2"/>
      <c r="O3052" s="2"/>
      <c r="P3052" s="2"/>
    </row>
    <row r="3053" spans="3:16" x14ac:dyDescent="0.2">
      <c r="C3053" s="454" t="s">
        <v>923</v>
      </c>
      <c r="D3053" s="320">
        <f t="shared" si="37"/>
        <v>80</v>
      </c>
      <c r="E3053" s="320">
        <v>60</v>
      </c>
      <c r="F3053" s="321">
        <v>750</v>
      </c>
      <c r="G3053" s="322">
        <v>0.08</v>
      </c>
      <c r="H3053" s="323">
        <v>0.19</v>
      </c>
      <c r="I3053" s="323">
        <v>0.04</v>
      </c>
      <c r="J3053" s="324">
        <v>20</v>
      </c>
      <c r="K3053" s="317">
        <v>5000</v>
      </c>
      <c r="L3053" s="462">
        <v>0.01</v>
      </c>
      <c r="M3053" s="2"/>
      <c r="N3053" s="2"/>
      <c r="O3053" s="2"/>
      <c r="P3053" s="2"/>
    </row>
    <row r="3054" spans="3:16" x14ac:dyDescent="0.2">
      <c r="C3054" s="454" t="s">
        <v>924</v>
      </c>
      <c r="D3054" s="320">
        <f t="shared" si="37"/>
        <v>100</v>
      </c>
      <c r="E3054" s="320">
        <v>80</v>
      </c>
      <c r="F3054" s="321">
        <v>1000</v>
      </c>
      <c r="G3054" s="322">
        <v>0.08</v>
      </c>
      <c r="H3054" s="323">
        <v>0.19</v>
      </c>
      <c r="I3054" s="323">
        <v>0.04</v>
      </c>
      <c r="J3054" s="324">
        <v>20</v>
      </c>
      <c r="K3054" s="317">
        <v>5000</v>
      </c>
      <c r="L3054" s="462">
        <v>0.01</v>
      </c>
      <c r="M3054" s="2"/>
      <c r="N3054" s="2"/>
      <c r="O3054" s="2"/>
      <c r="P3054" s="2"/>
    </row>
    <row r="3055" spans="3:16" x14ac:dyDescent="0.2">
      <c r="C3055" s="454" t="s">
        <v>925</v>
      </c>
      <c r="D3055" s="320">
        <f t="shared" si="37"/>
        <v>120</v>
      </c>
      <c r="E3055" s="320">
        <v>100</v>
      </c>
      <c r="F3055" s="321">
        <v>1250</v>
      </c>
      <c r="G3055" s="322">
        <v>0.08</v>
      </c>
      <c r="H3055" s="323">
        <v>0.19</v>
      </c>
      <c r="I3055" s="323">
        <v>0.04</v>
      </c>
      <c r="J3055" s="324">
        <v>20</v>
      </c>
      <c r="K3055" s="317">
        <v>5000</v>
      </c>
      <c r="L3055" s="462">
        <v>0.01</v>
      </c>
      <c r="M3055" s="2"/>
      <c r="N3055" s="2"/>
      <c r="O3055" s="2"/>
      <c r="P3055" s="2"/>
    </row>
    <row r="3056" spans="3:16" ht="27.75" customHeight="1" x14ac:dyDescent="0.2">
      <c r="C3056" s="4900" t="s">
        <v>189</v>
      </c>
      <c r="D3056" s="4901"/>
      <c r="E3056" s="4901"/>
      <c r="F3056" s="4901"/>
      <c r="G3056" s="4901"/>
      <c r="H3056" s="4901"/>
      <c r="I3056" s="4901"/>
      <c r="J3056" s="4901"/>
      <c r="K3056" s="4901"/>
      <c r="L3056" s="4902"/>
      <c r="M3056" s="2"/>
      <c r="N3056" s="2"/>
      <c r="O3056" s="2"/>
      <c r="P3056" s="2"/>
    </row>
    <row r="3057" spans="3:16" ht="12.75" customHeight="1" x14ac:dyDescent="0.2">
      <c r="C3057" s="4938" t="s">
        <v>190</v>
      </c>
      <c r="D3057" s="4939"/>
      <c r="E3057" s="4939"/>
      <c r="F3057" s="4939"/>
      <c r="G3057" s="4939"/>
      <c r="H3057" s="4939"/>
      <c r="I3057" s="4939"/>
      <c r="J3057" s="4939"/>
      <c r="K3057" s="4939"/>
      <c r="L3057" s="4940"/>
      <c r="M3057" s="2"/>
      <c r="N3057" s="2"/>
      <c r="O3057" s="2"/>
      <c r="P3057" s="2"/>
    </row>
    <row r="3058" spans="3:16" x14ac:dyDescent="0.2">
      <c r="C3058" s="318" t="s">
        <v>191</v>
      </c>
      <c r="D3058" s="280"/>
      <c r="E3058" s="280"/>
      <c r="F3058" s="280"/>
      <c r="G3058" s="280"/>
      <c r="H3058" s="280"/>
      <c r="I3058" s="280"/>
      <c r="J3058" s="280"/>
      <c r="K3058" s="280"/>
      <c r="L3058" s="319"/>
      <c r="M3058" s="2"/>
      <c r="N3058" s="2"/>
      <c r="O3058" s="2"/>
      <c r="P3058" s="2"/>
    </row>
    <row r="3059" spans="3:16" x14ac:dyDescent="0.2">
      <c r="C3059" s="318" t="s">
        <v>557</v>
      </c>
      <c r="D3059" s="280"/>
      <c r="E3059" s="280"/>
      <c r="F3059" s="280"/>
      <c r="G3059" s="280"/>
      <c r="H3059" s="280"/>
      <c r="I3059" s="280"/>
      <c r="J3059" s="280"/>
      <c r="K3059" s="280"/>
      <c r="L3059" s="319"/>
      <c r="M3059" s="2"/>
      <c r="N3059" s="2"/>
      <c r="O3059" s="2"/>
      <c r="P3059" s="2"/>
    </row>
    <row r="3060" spans="3:16" ht="13.5" thickBot="1" x14ac:dyDescent="0.25">
      <c r="C3060" s="325" t="s">
        <v>558</v>
      </c>
      <c r="D3060" s="326"/>
      <c r="E3060" s="326"/>
      <c r="F3060" s="326"/>
      <c r="G3060" s="326"/>
      <c r="H3060" s="326"/>
      <c r="I3060" s="326"/>
      <c r="J3060" s="326"/>
      <c r="K3060" s="326"/>
      <c r="L3060" s="327"/>
      <c r="M3060" s="2"/>
      <c r="N3060" s="2"/>
      <c r="O3060" s="2"/>
      <c r="P3060" s="2"/>
    </row>
    <row r="3061" spans="3:16" ht="13.5" thickTop="1" x14ac:dyDescent="0.2">
      <c r="C3061" s="249" t="str">
        <f>+C3026</f>
        <v>.</v>
      </c>
      <c r="D3061" s="280"/>
      <c r="E3061" s="280"/>
      <c r="F3061" s="280"/>
      <c r="G3061" s="280"/>
      <c r="H3061" s="280"/>
      <c r="I3061" s="280"/>
      <c r="J3061" s="280"/>
      <c r="K3061" s="280"/>
      <c r="L3061" s="280"/>
      <c r="M3061" s="2"/>
      <c r="N3061" s="2"/>
      <c r="O3061" s="2"/>
      <c r="P3061" s="2"/>
    </row>
    <row r="3062" spans="3:16" x14ac:dyDescent="0.2">
      <c r="C3062" s="6"/>
      <c r="D3062" s="2"/>
      <c r="E3062" s="2"/>
      <c r="F3062" s="2"/>
      <c r="G3062" s="2"/>
      <c r="H3062" s="2"/>
      <c r="I3062" s="2"/>
      <c r="J3062" s="2"/>
      <c r="K3062" s="2"/>
      <c r="L3062" s="2"/>
      <c r="M3062" s="2"/>
      <c r="N3062" s="2"/>
      <c r="O3062" s="2"/>
      <c r="P3062" s="2"/>
    </row>
    <row r="3063" spans="3:16" ht="5.25" customHeight="1" x14ac:dyDescent="0.2">
      <c r="C3063" s="328"/>
      <c r="D3063" s="329"/>
      <c r="E3063" s="329"/>
      <c r="F3063" s="329"/>
      <c r="G3063" s="2"/>
      <c r="H3063" s="2"/>
      <c r="I3063" s="2"/>
      <c r="J3063" s="2"/>
      <c r="K3063" s="2"/>
      <c r="L3063" s="2"/>
      <c r="M3063" s="2"/>
      <c r="N3063" s="2"/>
      <c r="O3063" s="2"/>
      <c r="P3063" s="2"/>
    </row>
    <row r="3064" spans="3:16" ht="13.5" thickBot="1" x14ac:dyDescent="0.25"/>
    <row r="3065" spans="3:16" ht="13.5" thickTop="1" x14ac:dyDescent="0.2">
      <c r="C3065" s="4929" t="s">
        <v>1464</v>
      </c>
      <c r="D3065" s="4930"/>
      <c r="E3065" s="4930"/>
      <c r="F3065" s="4930"/>
      <c r="G3065" s="4931"/>
    </row>
    <row r="3066" spans="3:16" ht="12.75" customHeight="1" x14ac:dyDescent="0.2">
      <c r="C3066" s="466"/>
      <c r="D3066" s="463"/>
      <c r="E3066" s="4935" t="s">
        <v>333</v>
      </c>
      <c r="F3066" s="4936"/>
      <c r="G3066" s="4937"/>
    </row>
    <row r="3067" spans="3:16" ht="25.5" x14ac:dyDescent="0.2">
      <c r="C3067" s="467" t="s">
        <v>1226</v>
      </c>
      <c r="D3067" s="359" t="s">
        <v>381</v>
      </c>
      <c r="E3067" s="359" t="s">
        <v>1618</v>
      </c>
      <c r="F3067" s="359" t="s">
        <v>1619</v>
      </c>
      <c r="G3067" s="468" t="s">
        <v>1620</v>
      </c>
    </row>
    <row r="3068" spans="3:16" x14ac:dyDescent="0.2">
      <c r="C3068" s="216" t="s">
        <v>165</v>
      </c>
      <c r="D3068" s="464" t="s">
        <v>334</v>
      </c>
      <c r="E3068" s="217">
        <v>0.08</v>
      </c>
      <c r="F3068" s="465">
        <v>0.23319999999999999</v>
      </c>
      <c r="G3068" s="218">
        <v>0.23319999999999999</v>
      </c>
    </row>
    <row r="3069" spans="3:16" x14ac:dyDescent="0.2">
      <c r="C3069" s="216" t="s">
        <v>165</v>
      </c>
      <c r="D3069" s="66" t="s">
        <v>335</v>
      </c>
      <c r="E3069" s="217">
        <v>0.15</v>
      </c>
      <c r="F3069" s="465">
        <v>0.15</v>
      </c>
      <c r="G3069" s="218">
        <v>0.15</v>
      </c>
    </row>
    <row r="3070" spans="3:16" ht="13.5" thickBot="1" x14ac:dyDescent="0.25">
      <c r="C3070" s="4927" t="s">
        <v>52</v>
      </c>
      <c r="D3070" s="4928"/>
      <c r="E3070" s="4928"/>
      <c r="F3070" s="220"/>
      <c r="G3070" s="221"/>
    </row>
    <row r="3071" spans="3:16" ht="13.5" thickTop="1" x14ac:dyDescent="0.2">
      <c r="C3071" s="249" t="str">
        <f>+C3061</f>
        <v>.</v>
      </c>
    </row>
    <row r="3073" spans="7:7" x14ac:dyDescent="0.2">
      <c r="G3073" s="246"/>
    </row>
  </sheetData>
  <sheetProtection algorithmName="SHA-512" hashValue="PDhG2Y2s+YJFyOgdFhmltLIbtjNHBbHbLrkROH0BnJXyGSr6rpI9KqAKrYOO6W/fAhwf4LkGxiCliJmP7GNurA==" saltValue="4tmDoT5fcVv7ZpLiIvYAQQ==" spinCount="100000" sheet="1" objects="1" scenarios="1"/>
  <mergeCells count="4413">
    <mergeCell ref="B528:C528"/>
    <mergeCell ref="B530:C530"/>
    <mergeCell ref="D530:H530"/>
    <mergeCell ref="U508:U509"/>
    <mergeCell ref="V508:V509"/>
    <mergeCell ref="W508:W509"/>
    <mergeCell ref="X508:X509"/>
    <mergeCell ref="Y508:Y509"/>
    <mergeCell ref="Z508:Z509"/>
    <mergeCell ref="AA508:AA509"/>
    <mergeCell ref="AB508:AB509"/>
    <mergeCell ref="AC508:AC509"/>
    <mergeCell ref="AD508:AD509"/>
    <mergeCell ref="AE508:AE509"/>
    <mergeCell ref="B510:C510"/>
    <mergeCell ref="B512:C512"/>
    <mergeCell ref="D512:H512"/>
    <mergeCell ref="B513:C513"/>
    <mergeCell ref="D513:H513"/>
    <mergeCell ref="B520:C520"/>
    <mergeCell ref="D520:F520"/>
    <mergeCell ref="B521:C521"/>
    <mergeCell ref="D521:F521"/>
    <mergeCell ref="B523:C523"/>
    <mergeCell ref="D523:Q523"/>
    <mergeCell ref="N526:N527"/>
    <mergeCell ref="O526:O527"/>
    <mergeCell ref="P526:P527"/>
    <mergeCell ref="Q526:Q527"/>
    <mergeCell ref="B531:C531"/>
    <mergeCell ref="D531:H531"/>
    <mergeCell ref="R526:R527"/>
    <mergeCell ref="S526:S527"/>
    <mergeCell ref="T526:T527"/>
    <mergeCell ref="U526:U527"/>
    <mergeCell ref="V526:V527"/>
    <mergeCell ref="W526:W527"/>
    <mergeCell ref="X526:X527"/>
    <mergeCell ref="Y526:Y527"/>
    <mergeCell ref="Z526:Z527"/>
    <mergeCell ref="AA526:AA527"/>
    <mergeCell ref="AB526:AB527"/>
    <mergeCell ref="AC526:AC527"/>
    <mergeCell ref="AD526:AD527"/>
    <mergeCell ref="AE526:AE527"/>
    <mergeCell ref="AD842:AD843"/>
    <mergeCell ref="AE842:AE843"/>
    <mergeCell ref="B525:C527"/>
    <mergeCell ref="D525:D527"/>
    <mergeCell ref="E525:P525"/>
    <mergeCell ref="Q525:Y525"/>
    <mergeCell ref="Z525:AB525"/>
    <mergeCell ref="AC525:AE525"/>
    <mergeCell ref="E526:E527"/>
    <mergeCell ref="F526:F527"/>
    <mergeCell ref="G526:G527"/>
    <mergeCell ref="H526:H527"/>
    <mergeCell ref="I526:I527"/>
    <mergeCell ref="J526:J527"/>
    <mergeCell ref="K526:L526"/>
    <mergeCell ref="M526:M527"/>
    <mergeCell ref="AF842:AF843"/>
    <mergeCell ref="B499:AF499"/>
    <mergeCell ref="D501:F501"/>
    <mergeCell ref="B502:C502"/>
    <mergeCell ref="D502:F502"/>
    <mergeCell ref="B503:C503"/>
    <mergeCell ref="D503:F503"/>
    <mergeCell ref="B505:C505"/>
    <mergeCell ref="D505:Q505"/>
    <mergeCell ref="B507:C509"/>
    <mergeCell ref="D507:D509"/>
    <mergeCell ref="E507:P507"/>
    <mergeCell ref="Q507:Y507"/>
    <mergeCell ref="Z507:AB507"/>
    <mergeCell ref="AC507:AE507"/>
    <mergeCell ref="E508:E509"/>
    <mergeCell ref="F508:F509"/>
    <mergeCell ref="G508:G509"/>
    <mergeCell ref="H508:H509"/>
    <mergeCell ref="I508:I509"/>
    <mergeCell ref="J508:J509"/>
    <mergeCell ref="K508:L508"/>
    <mergeCell ref="M508:M509"/>
    <mergeCell ref="N508:N509"/>
    <mergeCell ref="O508:O509"/>
    <mergeCell ref="P508:P509"/>
    <mergeCell ref="Q508:Q509"/>
    <mergeCell ref="R508:R509"/>
    <mergeCell ref="S508:S509"/>
    <mergeCell ref="T508:T509"/>
    <mergeCell ref="B517:AF517"/>
    <mergeCell ref="D519:F519"/>
    <mergeCell ref="AG842:AG843"/>
    <mergeCell ref="AH842:AH843"/>
    <mergeCell ref="AI842:AI843"/>
    <mergeCell ref="AJ842:AJ843"/>
    <mergeCell ref="B844:C844"/>
    <mergeCell ref="B866:C866"/>
    <mergeCell ref="D866:H866"/>
    <mergeCell ref="B867:C867"/>
    <mergeCell ref="D867:G867"/>
    <mergeCell ref="B868:C868"/>
    <mergeCell ref="D868:G868"/>
    <mergeCell ref="B845:C845"/>
    <mergeCell ref="B846:C846"/>
    <mergeCell ref="B847:C847"/>
    <mergeCell ref="B848:C848"/>
    <mergeCell ref="B849:C849"/>
    <mergeCell ref="B850:C850"/>
    <mergeCell ref="B851:C851"/>
    <mergeCell ref="B852:C852"/>
    <mergeCell ref="B853:C853"/>
    <mergeCell ref="B854:C854"/>
    <mergeCell ref="B855:C855"/>
    <mergeCell ref="B856:C856"/>
    <mergeCell ref="B857:C857"/>
    <mergeCell ref="B858:C858"/>
    <mergeCell ref="B859:C859"/>
    <mergeCell ref="B860:C860"/>
    <mergeCell ref="B861:C861"/>
    <mergeCell ref="B862:C862"/>
    <mergeCell ref="B863:C863"/>
    <mergeCell ref="B864:C864"/>
    <mergeCell ref="AB842:AB843"/>
    <mergeCell ref="D838:Q838"/>
    <mergeCell ref="B839:C839"/>
    <mergeCell ref="D839:Q839"/>
    <mergeCell ref="B841:C843"/>
    <mergeCell ref="D841:D843"/>
    <mergeCell ref="E841:E843"/>
    <mergeCell ref="F841:R841"/>
    <mergeCell ref="S841:AC841"/>
    <mergeCell ref="AD841:AG841"/>
    <mergeCell ref="AH841:AJ841"/>
    <mergeCell ref="F842:F843"/>
    <mergeCell ref="G842:G843"/>
    <mergeCell ref="H842:H843"/>
    <mergeCell ref="I842:I843"/>
    <mergeCell ref="J842:J843"/>
    <mergeCell ref="K842:K843"/>
    <mergeCell ref="L842:L843"/>
    <mergeCell ref="M842:N842"/>
    <mergeCell ref="O842:O843"/>
    <mergeCell ref="P842:P843"/>
    <mergeCell ref="Q842:Q843"/>
    <mergeCell ref="R842:R843"/>
    <mergeCell ref="S842:S843"/>
    <mergeCell ref="T842:T843"/>
    <mergeCell ref="U842:U843"/>
    <mergeCell ref="V842:V843"/>
    <mergeCell ref="W842:W843"/>
    <mergeCell ref="X842:X843"/>
    <mergeCell ref="Y842:Y843"/>
    <mergeCell ref="Z842:Z843"/>
    <mergeCell ref="AA842:AA843"/>
    <mergeCell ref="AC842:AC843"/>
    <mergeCell ref="X544:X545"/>
    <mergeCell ref="Y544:Y545"/>
    <mergeCell ref="Z544:Z545"/>
    <mergeCell ref="AA544:AA545"/>
    <mergeCell ref="AB544:AB545"/>
    <mergeCell ref="AC544:AC545"/>
    <mergeCell ref="AD544:AD545"/>
    <mergeCell ref="AE544:AE545"/>
    <mergeCell ref="B546:C546"/>
    <mergeCell ref="B548:C548"/>
    <mergeCell ref="D548:H548"/>
    <mergeCell ref="B549:C549"/>
    <mergeCell ref="D549:H549"/>
    <mergeCell ref="B834:AK834"/>
    <mergeCell ref="D836:F836"/>
    <mergeCell ref="B837:C837"/>
    <mergeCell ref="D837:E837"/>
    <mergeCell ref="B585:C585"/>
    <mergeCell ref="D585:H585"/>
    <mergeCell ref="B553:AF553"/>
    <mergeCell ref="D555:F555"/>
    <mergeCell ref="B556:C556"/>
    <mergeCell ref="D556:F556"/>
    <mergeCell ref="B557:C557"/>
    <mergeCell ref="D557:F557"/>
    <mergeCell ref="B559:C559"/>
    <mergeCell ref="D559:Q559"/>
    <mergeCell ref="B561:C563"/>
    <mergeCell ref="D561:D563"/>
    <mergeCell ref="E561:P561"/>
    <mergeCell ref="Q561:Y561"/>
    <mergeCell ref="Z561:AB561"/>
    <mergeCell ref="B535:AF535"/>
    <mergeCell ref="D537:F537"/>
    <mergeCell ref="B538:C538"/>
    <mergeCell ref="D538:F538"/>
    <mergeCell ref="B539:C539"/>
    <mergeCell ref="D539:F539"/>
    <mergeCell ref="B541:C541"/>
    <mergeCell ref="D541:Q541"/>
    <mergeCell ref="B543:C545"/>
    <mergeCell ref="D543:D545"/>
    <mergeCell ref="E543:P543"/>
    <mergeCell ref="Q543:Y543"/>
    <mergeCell ref="Z543:AB543"/>
    <mergeCell ref="AC543:AE543"/>
    <mergeCell ref="E544:E545"/>
    <mergeCell ref="F544:F545"/>
    <mergeCell ref="G544:G545"/>
    <mergeCell ref="H544:H545"/>
    <mergeCell ref="I544:I545"/>
    <mergeCell ref="J544:J545"/>
    <mergeCell ref="K544:L544"/>
    <mergeCell ref="M544:M545"/>
    <mergeCell ref="N544:N545"/>
    <mergeCell ref="O544:O545"/>
    <mergeCell ref="P544:P545"/>
    <mergeCell ref="Q544:Q545"/>
    <mergeCell ref="R544:R545"/>
    <mergeCell ref="S544:S545"/>
    <mergeCell ref="T544:T545"/>
    <mergeCell ref="U544:U545"/>
    <mergeCell ref="V544:V545"/>
    <mergeCell ref="W544:W545"/>
    <mergeCell ref="AC561:AE561"/>
    <mergeCell ref="E562:E563"/>
    <mergeCell ref="F562:F563"/>
    <mergeCell ref="G562:G563"/>
    <mergeCell ref="H562:H563"/>
    <mergeCell ref="I562:I563"/>
    <mergeCell ref="J562:J563"/>
    <mergeCell ref="K562:L562"/>
    <mergeCell ref="P562:P563"/>
    <mergeCell ref="Q562:Q563"/>
    <mergeCell ref="R562:R563"/>
    <mergeCell ref="S562:S563"/>
    <mergeCell ref="T562:T563"/>
    <mergeCell ref="U562:U563"/>
    <mergeCell ref="V562:V563"/>
    <mergeCell ref="W562:W563"/>
    <mergeCell ref="X562:X563"/>
    <mergeCell ref="M562:M563"/>
    <mergeCell ref="N562:N563"/>
    <mergeCell ref="O562:O563"/>
    <mergeCell ref="B582:C582"/>
    <mergeCell ref="D584:H584"/>
    <mergeCell ref="Y562:Y563"/>
    <mergeCell ref="Z562:Z563"/>
    <mergeCell ref="AA562:AA563"/>
    <mergeCell ref="AB562:AB563"/>
    <mergeCell ref="AC562:AC563"/>
    <mergeCell ref="B566:C566"/>
    <mergeCell ref="D566:H566"/>
    <mergeCell ref="B567:C567"/>
    <mergeCell ref="D567:H567"/>
    <mergeCell ref="H580:H581"/>
    <mergeCell ref="I580:I581"/>
    <mergeCell ref="D575:F575"/>
    <mergeCell ref="B577:C577"/>
    <mergeCell ref="Y580:Y581"/>
    <mergeCell ref="Z580:Z581"/>
    <mergeCell ref="B574:C574"/>
    <mergeCell ref="D574:F574"/>
    <mergeCell ref="B575:C575"/>
    <mergeCell ref="D577:Q577"/>
    <mergeCell ref="B579:C581"/>
    <mergeCell ref="D579:D581"/>
    <mergeCell ref="E579:P579"/>
    <mergeCell ref="Q579:Y579"/>
    <mergeCell ref="Z579:AB579"/>
    <mergeCell ref="AC579:AE579"/>
    <mergeCell ref="E580:E581"/>
    <mergeCell ref="F580:F581"/>
    <mergeCell ref="G580:G581"/>
    <mergeCell ref="AD562:AD563"/>
    <mergeCell ref="AE562:AE563"/>
    <mergeCell ref="B564:C564"/>
    <mergeCell ref="AB580:AB581"/>
    <mergeCell ref="AC580:AC581"/>
    <mergeCell ref="AD580:AD581"/>
    <mergeCell ref="AE580:AE581"/>
    <mergeCell ref="Z705:AB705"/>
    <mergeCell ref="AC705:AE705"/>
    <mergeCell ref="E706:E707"/>
    <mergeCell ref="F706:F707"/>
    <mergeCell ref="G706:G707"/>
    <mergeCell ref="H706:H707"/>
    <mergeCell ref="I706:I707"/>
    <mergeCell ref="U706:U707"/>
    <mergeCell ref="V706:V707"/>
    <mergeCell ref="W706:W707"/>
    <mergeCell ref="X706:X707"/>
    <mergeCell ref="AA580:AA581"/>
    <mergeCell ref="B584:C584"/>
    <mergeCell ref="J580:J581"/>
    <mergeCell ref="K580:L580"/>
    <mergeCell ref="M580:M581"/>
    <mergeCell ref="N580:N581"/>
    <mergeCell ref="O580:O581"/>
    <mergeCell ref="P580:P581"/>
    <mergeCell ref="Q580:Q581"/>
    <mergeCell ref="R580:R581"/>
    <mergeCell ref="S580:S581"/>
    <mergeCell ref="T580:T581"/>
    <mergeCell ref="U580:U581"/>
    <mergeCell ref="V580:V581"/>
    <mergeCell ref="W580:W581"/>
    <mergeCell ref="X580:X581"/>
    <mergeCell ref="B571:AF571"/>
    <mergeCell ref="D573:F573"/>
    <mergeCell ref="B838:C838"/>
    <mergeCell ref="B715:AF715"/>
    <mergeCell ref="D717:F717"/>
    <mergeCell ref="B718:C718"/>
    <mergeCell ref="D718:F718"/>
    <mergeCell ref="AB706:AB707"/>
    <mergeCell ref="AC706:AC707"/>
    <mergeCell ref="AD706:AD707"/>
    <mergeCell ref="AE706:AE707"/>
    <mergeCell ref="B719:C719"/>
    <mergeCell ref="D719:F719"/>
    <mergeCell ref="B721:C721"/>
    <mergeCell ref="D721:Q721"/>
    <mergeCell ref="B723:C725"/>
    <mergeCell ref="D723:D725"/>
    <mergeCell ref="E723:P723"/>
    <mergeCell ref="Q723:Y723"/>
    <mergeCell ref="Z723:AB723"/>
    <mergeCell ref="AC723:AE723"/>
    <mergeCell ref="E724:E725"/>
    <mergeCell ref="F724:F725"/>
    <mergeCell ref="G724:G725"/>
    <mergeCell ref="H724:H725"/>
    <mergeCell ref="B755:C755"/>
    <mergeCell ref="J706:J707"/>
    <mergeCell ref="K706:L706"/>
    <mergeCell ref="M706:M707"/>
    <mergeCell ref="N706:N707"/>
    <mergeCell ref="O706:O707"/>
    <mergeCell ref="P706:P707"/>
    <mergeCell ref="AE724:AE725"/>
    <mergeCell ref="B733:AF733"/>
    <mergeCell ref="D735:F735"/>
    <mergeCell ref="B736:C736"/>
    <mergeCell ref="D736:F736"/>
    <mergeCell ref="Y706:Y707"/>
    <mergeCell ref="Z706:Z707"/>
    <mergeCell ref="AA706:AA707"/>
    <mergeCell ref="X724:X725"/>
    <mergeCell ref="Y724:Y725"/>
    <mergeCell ref="Z724:Z725"/>
    <mergeCell ref="AA724:AA725"/>
    <mergeCell ref="D710:H710"/>
    <mergeCell ref="D711:H711"/>
    <mergeCell ref="S706:S707"/>
    <mergeCell ref="T706:T707"/>
    <mergeCell ref="B726:C726"/>
    <mergeCell ref="B728:C728"/>
    <mergeCell ref="D728:H728"/>
    <mergeCell ref="B729:C729"/>
    <mergeCell ref="D729:H729"/>
    <mergeCell ref="O724:O725"/>
    <mergeCell ref="P724:P725"/>
    <mergeCell ref="Q724:Q725"/>
    <mergeCell ref="B731:C731"/>
    <mergeCell ref="AA897:AA898"/>
    <mergeCell ref="AB897:AB898"/>
    <mergeCell ref="B737:C737"/>
    <mergeCell ref="D739:Q739"/>
    <mergeCell ref="B741:C743"/>
    <mergeCell ref="D741:D743"/>
    <mergeCell ref="E741:P741"/>
    <mergeCell ref="Q741:Y741"/>
    <mergeCell ref="Z741:AB741"/>
    <mergeCell ref="AC741:AE741"/>
    <mergeCell ref="E742:E743"/>
    <mergeCell ref="F742:F743"/>
    <mergeCell ref="G742:G743"/>
    <mergeCell ref="H742:H743"/>
    <mergeCell ref="S724:S725"/>
    <mergeCell ref="AI897:AI898"/>
    <mergeCell ref="AJ897:AJ898"/>
    <mergeCell ref="AA879:AA880"/>
    <mergeCell ref="R742:R743"/>
    <mergeCell ref="S742:S743"/>
    <mergeCell ref="T742:T743"/>
    <mergeCell ref="U742:U743"/>
    <mergeCell ref="S878:AC878"/>
    <mergeCell ref="I897:I898"/>
    <mergeCell ref="J897:J898"/>
    <mergeCell ref="K897:K898"/>
    <mergeCell ref="L897:L898"/>
    <mergeCell ref="M897:N897"/>
    <mergeCell ref="O897:O898"/>
    <mergeCell ref="P897:P898"/>
    <mergeCell ref="AC897:AC898"/>
    <mergeCell ref="AD897:AD898"/>
    <mergeCell ref="AJ879:AJ880"/>
    <mergeCell ref="B882:C882"/>
    <mergeCell ref="D884:H884"/>
    <mergeCell ref="B886:C886"/>
    <mergeCell ref="D886:G886"/>
    <mergeCell ref="B884:C884"/>
    <mergeCell ref="B885:C885"/>
    <mergeCell ref="D885:G885"/>
    <mergeCell ref="B871:AK871"/>
    <mergeCell ref="D873:F873"/>
    <mergeCell ref="D874:E874"/>
    <mergeCell ref="B876:C876"/>
    <mergeCell ref="D876:Q876"/>
    <mergeCell ref="B878:C880"/>
    <mergeCell ref="D878:D880"/>
    <mergeCell ref="E878:E880"/>
    <mergeCell ref="F878:R878"/>
    <mergeCell ref="AD878:AG878"/>
    <mergeCell ref="AH878:AJ878"/>
    <mergeCell ref="F879:F880"/>
    <mergeCell ref="G879:G880"/>
    <mergeCell ref="H879:H880"/>
    <mergeCell ref="I879:I880"/>
    <mergeCell ref="O879:O880"/>
    <mergeCell ref="P879:P880"/>
    <mergeCell ref="B874:C874"/>
    <mergeCell ref="B875:C875"/>
    <mergeCell ref="D875:Q875"/>
    <mergeCell ref="J879:J880"/>
    <mergeCell ref="K879:K880"/>
    <mergeCell ref="AG879:AG880"/>
    <mergeCell ref="AH879:AH880"/>
    <mergeCell ref="AI879:AI880"/>
    <mergeCell ref="AB879:AB880"/>
    <mergeCell ref="AC879:AC880"/>
    <mergeCell ref="AD879:AD880"/>
    <mergeCell ref="AE879:AE880"/>
    <mergeCell ref="AF879:AF880"/>
    <mergeCell ref="Q897:Q898"/>
    <mergeCell ref="R897:R898"/>
    <mergeCell ref="S897:S898"/>
    <mergeCell ref="T897:T898"/>
    <mergeCell ref="B899:C899"/>
    <mergeCell ref="U897:U898"/>
    <mergeCell ref="V897:V898"/>
    <mergeCell ref="W897:W898"/>
    <mergeCell ref="X897:X898"/>
    <mergeCell ref="Y897:Y898"/>
    <mergeCell ref="Z897:Z898"/>
    <mergeCell ref="Q879:Q880"/>
    <mergeCell ref="R879:R880"/>
    <mergeCell ref="S879:S880"/>
    <mergeCell ref="T879:T880"/>
    <mergeCell ref="B881:C881"/>
    <mergeCell ref="U879:U880"/>
    <mergeCell ref="V879:V880"/>
    <mergeCell ref="W879:W880"/>
    <mergeCell ref="X879:X880"/>
    <mergeCell ref="Y879:Y880"/>
    <mergeCell ref="Z879:Z880"/>
    <mergeCell ref="L879:L880"/>
    <mergeCell ref="M879:N879"/>
    <mergeCell ref="B887:C887"/>
    <mergeCell ref="B907:C907"/>
    <mergeCell ref="B889:AK889"/>
    <mergeCell ref="D891:F891"/>
    <mergeCell ref="B892:C892"/>
    <mergeCell ref="D892:E892"/>
    <mergeCell ref="B893:C893"/>
    <mergeCell ref="D893:Q893"/>
    <mergeCell ref="B894:C894"/>
    <mergeCell ref="D894:Q894"/>
    <mergeCell ref="B896:C898"/>
    <mergeCell ref="D896:D898"/>
    <mergeCell ref="E896:E898"/>
    <mergeCell ref="F896:R896"/>
    <mergeCell ref="S896:AC896"/>
    <mergeCell ref="AD896:AG896"/>
    <mergeCell ref="AH896:AJ896"/>
    <mergeCell ref="F897:F898"/>
    <mergeCell ref="G897:G898"/>
    <mergeCell ref="H897:H898"/>
    <mergeCell ref="B900:C900"/>
    <mergeCell ref="B901:C901"/>
    <mergeCell ref="D904:H904"/>
    <mergeCell ref="D905:G905"/>
    <mergeCell ref="B906:C906"/>
    <mergeCell ref="D906:G906"/>
    <mergeCell ref="B902:C902"/>
    <mergeCell ref="B904:C904"/>
    <mergeCell ref="B905:C905"/>
    <mergeCell ref="AE897:AE898"/>
    <mergeCell ref="AF897:AF898"/>
    <mergeCell ref="AG897:AG898"/>
    <mergeCell ref="AH897:AH898"/>
    <mergeCell ref="B909:AK909"/>
    <mergeCell ref="D911:F911"/>
    <mergeCell ref="D912:E912"/>
    <mergeCell ref="B916:C918"/>
    <mergeCell ref="D916:D918"/>
    <mergeCell ref="E916:E918"/>
    <mergeCell ref="F916:R916"/>
    <mergeCell ref="S916:AC916"/>
    <mergeCell ref="AD916:AG916"/>
    <mergeCell ref="AH916:AJ916"/>
    <mergeCell ref="F917:F918"/>
    <mergeCell ref="G917:G918"/>
    <mergeCell ref="H917:H918"/>
    <mergeCell ref="I917:I918"/>
    <mergeCell ref="J917:J918"/>
    <mergeCell ref="K917:K918"/>
    <mergeCell ref="R917:R918"/>
    <mergeCell ref="B914:C914"/>
    <mergeCell ref="D914:Q914"/>
    <mergeCell ref="AB917:AB918"/>
    <mergeCell ref="AC917:AC918"/>
    <mergeCell ref="L917:L918"/>
    <mergeCell ref="M917:N917"/>
    <mergeCell ref="O917:O918"/>
    <mergeCell ref="AE917:AE918"/>
    <mergeCell ref="AF917:AF918"/>
    <mergeCell ref="AG917:AG918"/>
    <mergeCell ref="AH917:AH918"/>
    <mergeCell ref="AI917:AI918"/>
    <mergeCell ref="AJ917:AJ918"/>
    <mergeCell ref="Y917:Y918"/>
    <mergeCell ref="Z917:Z918"/>
    <mergeCell ref="D921:H921"/>
    <mergeCell ref="B923:C923"/>
    <mergeCell ref="D923:G923"/>
    <mergeCell ref="B919:C919"/>
    <mergeCell ref="B921:C921"/>
    <mergeCell ref="B922:C922"/>
    <mergeCell ref="D922:G922"/>
    <mergeCell ref="B924:C924"/>
    <mergeCell ref="B912:C912"/>
    <mergeCell ref="B913:C913"/>
    <mergeCell ref="D913:Q913"/>
    <mergeCell ref="S917:S918"/>
    <mergeCell ref="T917:T918"/>
    <mergeCell ref="U917:U918"/>
    <mergeCell ref="V917:V918"/>
    <mergeCell ref="W917:W918"/>
    <mergeCell ref="X917:X918"/>
    <mergeCell ref="AA917:AA918"/>
    <mergeCell ref="P917:P918"/>
    <mergeCell ref="Q917:Q918"/>
    <mergeCell ref="AD917:AD918"/>
    <mergeCell ref="B1286:C1286"/>
    <mergeCell ref="D1291:G1291"/>
    <mergeCell ref="AH1282:AH1283"/>
    <mergeCell ref="B1280:C1280"/>
    <mergeCell ref="D1280:Q1280"/>
    <mergeCell ref="AH1281:AJ1281"/>
    <mergeCell ref="F1282:F1283"/>
    <mergeCell ref="G1282:G1283"/>
    <mergeCell ref="H1282:H1283"/>
    <mergeCell ref="I1282:I1283"/>
    <mergeCell ref="J1282:J1283"/>
    <mergeCell ref="K1282:K1283"/>
    <mergeCell ref="L1282:L1283"/>
    <mergeCell ref="M1282:N1282"/>
    <mergeCell ref="O1282:O1283"/>
    <mergeCell ref="P1282:P1283"/>
    <mergeCell ref="L1234:L1235"/>
    <mergeCell ref="M1234:N1234"/>
    <mergeCell ref="AJ1282:AJ1283"/>
    <mergeCell ref="B1287:C1287"/>
    <mergeCell ref="B1288:C1288"/>
    <mergeCell ref="B1290:C1290"/>
    <mergeCell ref="D1290:G1290"/>
    <mergeCell ref="AG1282:AG1283"/>
    <mergeCell ref="B1291:C1291"/>
    <mergeCell ref="P1251:P1252"/>
    <mergeCell ref="Q1251:Q1252"/>
    <mergeCell ref="R1251:R1252"/>
    <mergeCell ref="S1251:S1252"/>
    <mergeCell ref="T1251:T1252"/>
    <mergeCell ref="U1251:U1252"/>
    <mergeCell ref="AB1251:AB1252"/>
    <mergeCell ref="D1292:G1292"/>
    <mergeCell ref="Q1282:Q1283"/>
    <mergeCell ref="R1282:R1283"/>
    <mergeCell ref="S1282:S1283"/>
    <mergeCell ref="T1282:T1283"/>
    <mergeCell ref="U1282:U1283"/>
    <mergeCell ref="V1282:V1283"/>
    <mergeCell ref="W1282:W1283"/>
    <mergeCell ref="X1282:X1283"/>
    <mergeCell ref="Y1282:Y1283"/>
    <mergeCell ref="Z1282:Z1283"/>
    <mergeCell ref="AA1282:AA1283"/>
    <mergeCell ref="AB1282:AB1283"/>
    <mergeCell ref="AC1282:AC1283"/>
    <mergeCell ref="AD1282:AD1283"/>
    <mergeCell ref="AE1282:AE1283"/>
    <mergeCell ref="AF1282:AF1283"/>
    <mergeCell ref="B1292:C1292"/>
    <mergeCell ref="B1281:C1283"/>
    <mergeCell ref="D1281:D1283"/>
    <mergeCell ref="E1281:E1283"/>
    <mergeCell ref="F1281:R1281"/>
    <mergeCell ref="S1281:AC1281"/>
    <mergeCell ref="AD1281:AG1281"/>
    <mergeCell ref="B1285:C1285"/>
    <mergeCell ref="O1234:O1235"/>
    <mergeCell ref="P1234:P1235"/>
    <mergeCell ref="Q1234:Q1235"/>
    <mergeCell ref="R1234:R1235"/>
    <mergeCell ref="S1234:S1235"/>
    <mergeCell ref="D1246:F1246"/>
    <mergeCell ref="B1247:C1247"/>
    <mergeCell ref="D1247:E1247"/>
    <mergeCell ref="B1248:C1248"/>
    <mergeCell ref="B1249:C1249"/>
    <mergeCell ref="B1275:AK1275"/>
    <mergeCell ref="D1277:F1277"/>
    <mergeCell ref="B1278:C1278"/>
    <mergeCell ref="D1278:E1278"/>
    <mergeCell ref="B1279:C1279"/>
    <mergeCell ref="D1279:P1279"/>
    <mergeCell ref="D1270:AK1270"/>
    <mergeCell ref="D1271:AK1271"/>
    <mergeCell ref="B1262:C1262"/>
    <mergeCell ref="B1263:C1263"/>
    <mergeCell ref="B1264:C1264"/>
    <mergeCell ref="B1265:C1265"/>
    <mergeCell ref="B1266:C1266"/>
    <mergeCell ref="B1267:C1267"/>
    <mergeCell ref="D1248:Q1248"/>
    <mergeCell ref="B1231:C1231"/>
    <mergeCell ref="B1232:C1232"/>
    <mergeCell ref="D1232:Q1232"/>
    <mergeCell ref="B1233:C1235"/>
    <mergeCell ref="D1233:D1235"/>
    <mergeCell ref="E1233:E1235"/>
    <mergeCell ref="F1233:R1233"/>
    <mergeCell ref="S1233:AC1233"/>
    <mergeCell ref="AD1233:AG1233"/>
    <mergeCell ref="AH1233:AJ1233"/>
    <mergeCell ref="F1234:F1235"/>
    <mergeCell ref="G1234:G1235"/>
    <mergeCell ref="H1234:H1235"/>
    <mergeCell ref="W1251:W1252"/>
    <mergeCell ref="B1236:C1236"/>
    <mergeCell ref="B1237:C1237"/>
    <mergeCell ref="B1239:C1239"/>
    <mergeCell ref="D1239:G1239"/>
    <mergeCell ref="B1240:C1240"/>
    <mergeCell ref="B1241:C1241"/>
    <mergeCell ref="D1241:G1241"/>
    <mergeCell ref="D1240:G1240"/>
    <mergeCell ref="T1234:T1235"/>
    <mergeCell ref="U1234:U1235"/>
    <mergeCell ref="V1234:V1235"/>
    <mergeCell ref="W1234:W1235"/>
    <mergeCell ref="X1234:X1235"/>
    <mergeCell ref="I1234:I1235"/>
    <mergeCell ref="J1234:J1235"/>
    <mergeCell ref="AJ1217:AJ1218"/>
    <mergeCell ref="B1219:C1219"/>
    <mergeCell ref="B1220:C1220"/>
    <mergeCell ref="B1222:C1222"/>
    <mergeCell ref="D1222:G1222"/>
    <mergeCell ref="AA1234:AA1235"/>
    <mergeCell ref="AB1234:AB1235"/>
    <mergeCell ref="AC1234:AC1235"/>
    <mergeCell ref="AD1234:AD1235"/>
    <mergeCell ref="AE1234:AE1235"/>
    <mergeCell ref="AF1234:AF1235"/>
    <mergeCell ref="AG1234:AG1235"/>
    <mergeCell ref="AH1234:AH1235"/>
    <mergeCell ref="AI1234:AI1235"/>
    <mergeCell ref="AJ1234:AJ1235"/>
    <mergeCell ref="B1223:C1223"/>
    <mergeCell ref="B1224:C1224"/>
    <mergeCell ref="D1224:G1224"/>
    <mergeCell ref="D1223:G1223"/>
    <mergeCell ref="B1227:AK1227"/>
    <mergeCell ref="D1229:F1229"/>
    <mergeCell ref="B1230:C1230"/>
    <mergeCell ref="S1217:S1218"/>
    <mergeCell ref="T1217:T1218"/>
    <mergeCell ref="U1217:U1218"/>
    <mergeCell ref="V1217:V1218"/>
    <mergeCell ref="W1217:W1218"/>
    <mergeCell ref="X1217:X1218"/>
    <mergeCell ref="AE1217:AE1218"/>
    <mergeCell ref="AF1217:AF1218"/>
    <mergeCell ref="AG1217:AG1218"/>
    <mergeCell ref="AH1217:AH1218"/>
    <mergeCell ref="AI1217:AI1218"/>
    <mergeCell ref="AJ1198:AJ1199"/>
    <mergeCell ref="B1200:C1200"/>
    <mergeCell ref="B1202:C1202"/>
    <mergeCell ref="B1203:C1203"/>
    <mergeCell ref="B1205:C1205"/>
    <mergeCell ref="D1205:G1205"/>
    <mergeCell ref="B1206:C1206"/>
    <mergeCell ref="D1230:E1230"/>
    <mergeCell ref="B1213:C1213"/>
    <mergeCell ref="D1213:E1213"/>
    <mergeCell ref="B1214:C1214"/>
    <mergeCell ref="B1215:C1215"/>
    <mergeCell ref="D1215:Q1215"/>
    <mergeCell ref="B1216:C1218"/>
    <mergeCell ref="D1216:D1218"/>
    <mergeCell ref="E1216:E1218"/>
    <mergeCell ref="F1216:R1216"/>
    <mergeCell ref="S1216:AC1216"/>
    <mergeCell ref="AD1216:AG1216"/>
    <mergeCell ref="AH1216:AJ1216"/>
    <mergeCell ref="F1217:F1218"/>
    <mergeCell ref="M1217:N1217"/>
    <mergeCell ref="O1217:O1218"/>
    <mergeCell ref="P1217:P1218"/>
    <mergeCell ref="Q1217:Q1218"/>
    <mergeCell ref="R1217:R1218"/>
    <mergeCell ref="R1198:R1199"/>
    <mergeCell ref="S1198:S1199"/>
    <mergeCell ref="T1198:T1199"/>
    <mergeCell ref="U1198:U1199"/>
    <mergeCell ref="V1198:V1199"/>
    <mergeCell ref="W1198:W1199"/>
    <mergeCell ref="Y1217:Y1218"/>
    <mergeCell ref="K1234:K1235"/>
    <mergeCell ref="AA1217:AA1218"/>
    <mergeCell ref="AB1217:AB1218"/>
    <mergeCell ref="AC1217:AC1218"/>
    <mergeCell ref="AD1217:AD1218"/>
    <mergeCell ref="Y1234:Y1235"/>
    <mergeCell ref="Z1234:Z1235"/>
    <mergeCell ref="X1198:X1199"/>
    <mergeCell ref="Z1217:Z1218"/>
    <mergeCell ref="B1210:AK1210"/>
    <mergeCell ref="D1212:F1212"/>
    <mergeCell ref="B1197:C1199"/>
    <mergeCell ref="D1197:D1199"/>
    <mergeCell ref="E1197:E1199"/>
    <mergeCell ref="F1197:R1197"/>
    <mergeCell ref="S1197:AC1197"/>
    <mergeCell ref="AD1197:AG1197"/>
    <mergeCell ref="AH1197:AJ1197"/>
    <mergeCell ref="F1198:F1199"/>
    <mergeCell ref="G1198:G1199"/>
    <mergeCell ref="H1198:H1199"/>
    <mergeCell ref="I1198:I1199"/>
    <mergeCell ref="J1198:J1199"/>
    <mergeCell ref="K1198:K1199"/>
    <mergeCell ref="L1198:L1199"/>
    <mergeCell ref="M1198:N1198"/>
    <mergeCell ref="AC1198:AC1199"/>
    <mergeCell ref="AD1198:AD1199"/>
    <mergeCell ref="AE1198:AE1199"/>
    <mergeCell ref="AF1198:AF1199"/>
    <mergeCell ref="AG1198:AG1199"/>
    <mergeCell ref="AH1198:AH1199"/>
    <mergeCell ref="AI1198:AI1199"/>
    <mergeCell ref="G1217:G1218"/>
    <mergeCell ref="H1217:H1218"/>
    <mergeCell ref="I1217:I1218"/>
    <mergeCell ref="J1217:J1218"/>
    <mergeCell ref="K1217:K1218"/>
    <mergeCell ref="L1217:L1218"/>
    <mergeCell ref="B1191:AK1191"/>
    <mergeCell ref="D1193:F1193"/>
    <mergeCell ref="Y1198:Y1199"/>
    <mergeCell ref="Z1198:Z1199"/>
    <mergeCell ref="AA1198:AA1199"/>
    <mergeCell ref="AB1198:AB1199"/>
    <mergeCell ref="AA1251:AA1252"/>
    <mergeCell ref="K1174:K1175"/>
    <mergeCell ref="L1174:L1175"/>
    <mergeCell ref="M1174:N1174"/>
    <mergeCell ref="AH1174:AH1175"/>
    <mergeCell ref="AI1174:AI1175"/>
    <mergeCell ref="AJ1174:AJ1175"/>
    <mergeCell ref="AD1174:AD1175"/>
    <mergeCell ref="AE1174:AE1175"/>
    <mergeCell ref="AF1174:AF1175"/>
    <mergeCell ref="AG1174:AG1175"/>
    <mergeCell ref="X1174:X1175"/>
    <mergeCell ref="AA1174:AA1175"/>
    <mergeCell ref="D1231:Q1231"/>
    <mergeCell ref="D1214:Q1214"/>
    <mergeCell ref="D1195:Q1195"/>
    <mergeCell ref="B1207:C1207"/>
    <mergeCell ref="D1207:G1207"/>
    <mergeCell ref="B1201:C1201"/>
    <mergeCell ref="D1206:G1206"/>
    <mergeCell ref="B1195:C1195"/>
    <mergeCell ref="B1196:C1196"/>
    <mergeCell ref="D1196:Q1196"/>
    <mergeCell ref="O1198:O1199"/>
    <mergeCell ref="P1198:P1199"/>
    <mergeCell ref="Q1198:Q1199"/>
    <mergeCell ref="I1174:I1175"/>
    <mergeCell ref="D1171:Q1171"/>
    <mergeCell ref="B1176:C1176"/>
    <mergeCell ref="B1177:C1177"/>
    <mergeCell ref="B1184:C1184"/>
    <mergeCell ref="B1186:C1186"/>
    <mergeCell ref="D1186:G1186"/>
    <mergeCell ref="B1187:C1187"/>
    <mergeCell ref="B1188:C1188"/>
    <mergeCell ref="D1188:G1188"/>
    <mergeCell ref="B1178:C1178"/>
    <mergeCell ref="B1179:C1179"/>
    <mergeCell ref="B1180:C1180"/>
    <mergeCell ref="B1181:C1181"/>
    <mergeCell ref="B1182:C1182"/>
    <mergeCell ref="B1183:C1183"/>
    <mergeCell ref="D1187:G1187"/>
    <mergeCell ref="B1250:C1252"/>
    <mergeCell ref="D1250:D1252"/>
    <mergeCell ref="E1250:E1252"/>
    <mergeCell ref="F1250:R1250"/>
    <mergeCell ref="S1250:AC1250"/>
    <mergeCell ref="AD1250:AG1250"/>
    <mergeCell ref="AH1250:AJ1250"/>
    <mergeCell ref="F1251:F1252"/>
    <mergeCell ref="X1251:X1252"/>
    <mergeCell ref="Y1251:Y1252"/>
    <mergeCell ref="Z1251:Z1252"/>
    <mergeCell ref="AI1282:AI1283"/>
    <mergeCell ref="B1194:C1194"/>
    <mergeCell ref="D1194:E1194"/>
    <mergeCell ref="D1163:G1163"/>
    <mergeCell ref="B1167:AK1167"/>
    <mergeCell ref="D1169:F1169"/>
    <mergeCell ref="B1170:C1170"/>
    <mergeCell ref="D1170:E1170"/>
    <mergeCell ref="B1171:C1171"/>
    <mergeCell ref="B1172:C1172"/>
    <mergeCell ref="D1172:Q1172"/>
    <mergeCell ref="B1173:C1175"/>
    <mergeCell ref="D1173:D1175"/>
    <mergeCell ref="E1173:E1175"/>
    <mergeCell ref="F1173:R1173"/>
    <mergeCell ref="S1173:AC1173"/>
    <mergeCell ref="AD1173:AG1173"/>
    <mergeCell ref="AH1173:AJ1173"/>
    <mergeCell ref="F1174:F1175"/>
    <mergeCell ref="G1174:G1175"/>
    <mergeCell ref="H1174:H1175"/>
    <mergeCell ref="AE1156:AE1157"/>
    <mergeCell ref="AF1156:AF1157"/>
    <mergeCell ref="AG1156:AG1157"/>
    <mergeCell ref="AH1156:AH1157"/>
    <mergeCell ref="AI1156:AI1157"/>
    <mergeCell ref="AJ1156:AJ1157"/>
    <mergeCell ref="AB1174:AB1175"/>
    <mergeCell ref="AC1174:AC1175"/>
    <mergeCell ref="G1251:G1252"/>
    <mergeCell ref="H1251:H1252"/>
    <mergeCell ref="I1251:I1252"/>
    <mergeCell ref="J1251:J1252"/>
    <mergeCell ref="K1251:K1252"/>
    <mergeCell ref="L1251:L1252"/>
    <mergeCell ref="M1251:N1251"/>
    <mergeCell ref="O1251:O1252"/>
    <mergeCell ref="O1174:O1175"/>
    <mergeCell ref="P1174:P1175"/>
    <mergeCell ref="Q1174:Q1175"/>
    <mergeCell ref="R1174:R1175"/>
    <mergeCell ref="S1174:S1175"/>
    <mergeCell ref="T1174:T1175"/>
    <mergeCell ref="U1174:U1175"/>
    <mergeCell ref="V1174:V1175"/>
    <mergeCell ref="W1174:W1175"/>
    <mergeCell ref="D1249:Q1249"/>
    <mergeCell ref="J1174:J1175"/>
    <mergeCell ref="AG1251:AG1252"/>
    <mergeCell ref="AH1251:AH1252"/>
    <mergeCell ref="AI1251:AI1252"/>
    <mergeCell ref="AJ1251:AJ1252"/>
    <mergeCell ref="V1251:V1252"/>
    <mergeCell ref="C1421:D1421"/>
    <mergeCell ref="C1410:E1410"/>
    <mergeCell ref="C1416:E1416"/>
    <mergeCell ref="C1417:E1417"/>
    <mergeCell ref="C1418:E1418"/>
    <mergeCell ref="C1419:E1419"/>
    <mergeCell ref="C1420:E1420"/>
    <mergeCell ref="I1463:J1463"/>
    <mergeCell ref="I1464:I1465"/>
    <mergeCell ref="J1464:J1465"/>
    <mergeCell ref="C1423:G1423"/>
    <mergeCell ref="C1425:D1425"/>
    <mergeCell ref="E1425:G1425"/>
    <mergeCell ref="C1426:C1427"/>
    <mergeCell ref="D1426:D1427"/>
    <mergeCell ref="E1426:G1426"/>
    <mergeCell ref="C1394:F1394"/>
    <mergeCell ref="C1395:D1395"/>
    <mergeCell ref="E1395:F1395"/>
    <mergeCell ref="D1396:D1397"/>
    <mergeCell ref="E1396:F1396"/>
    <mergeCell ref="C1402:F1402"/>
    <mergeCell ref="C1403:F1403"/>
    <mergeCell ref="C1404:F1404"/>
    <mergeCell ref="C1438:G1438"/>
    <mergeCell ref="C1461:K1461"/>
    <mergeCell ref="C1462:C1465"/>
    <mergeCell ref="G1463:G1465"/>
    <mergeCell ref="H1463:H1465"/>
    <mergeCell ref="C1432:G1432"/>
    <mergeCell ref="C1433:G1433"/>
    <mergeCell ref="C1434:G1434"/>
    <mergeCell ref="C1435:G1435"/>
    <mergeCell ref="C1436:G1436"/>
    <mergeCell ref="C1437:G1437"/>
    <mergeCell ref="K1444:L1444"/>
    <mergeCell ref="C1451:L1451"/>
    <mergeCell ref="C1450:L1450"/>
    <mergeCell ref="C1453:L1453"/>
    <mergeCell ref="C1454:J1454"/>
    <mergeCell ref="C1455:L1455"/>
    <mergeCell ref="C1452:L1452"/>
    <mergeCell ref="C1442:L1442"/>
    <mergeCell ref="C1443:D1443"/>
    <mergeCell ref="E1443:L1443"/>
    <mergeCell ref="D1444:D1445"/>
    <mergeCell ref="E1444:G1444"/>
    <mergeCell ref="C1440:D1440"/>
    <mergeCell ref="I1444:J1444"/>
    <mergeCell ref="C1456:G1456"/>
    <mergeCell ref="C1457:L1457"/>
    <mergeCell ref="C1459:D1459"/>
    <mergeCell ref="K1464:K1465"/>
    <mergeCell ref="D1462:D1465"/>
    <mergeCell ref="E1462:G1462"/>
    <mergeCell ref="H1462:K1462"/>
    <mergeCell ref="E1463:E1465"/>
    <mergeCell ref="F1463:F1465"/>
    <mergeCell ref="C1499:K1499"/>
    <mergeCell ref="C1502:D1502"/>
    <mergeCell ref="C1548:L1548"/>
    <mergeCell ref="C1549:L1549"/>
    <mergeCell ref="C1550:D1550"/>
    <mergeCell ref="C1568:D1568"/>
    <mergeCell ref="C1536:D1536"/>
    <mergeCell ref="C1504:K1504"/>
    <mergeCell ref="C1505:C1508"/>
    <mergeCell ref="D1505:D1508"/>
    <mergeCell ref="E1505:H1505"/>
    <mergeCell ref="I1505:K1505"/>
    <mergeCell ref="C1547:L1547"/>
    <mergeCell ref="C1538:L1538"/>
    <mergeCell ref="C1539:C1540"/>
    <mergeCell ref="D1539:E1539"/>
    <mergeCell ref="F1539:H1539"/>
    <mergeCell ref="I1539:L1539"/>
    <mergeCell ref="C1543:L1543"/>
    <mergeCell ref="C1544:L1544"/>
    <mergeCell ref="C1552:N1552"/>
    <mergeCell ref="C1554:D1554"/>
    <mergeCell ref="E1554:N1554"/>
    <mergeCell ref="C1555:C1557"/>
    <mergeCell ref="D1555:D1557"/>
    <mergeCell ref="E1555:J1556"/>
    <mergeCell ref="K1555:L1556"/>
    <mergeCell ref="M1555:N1555"/>
    <mergeCell ref="M1556:M1557"/>
    <mergeCell ref="K1506:K1508"/>
    <mergeCell ref="J1507:J1508"/>
    <mergeCell ref="C1533:K1533"/>
    <mergeCell ref="C1534:K1534"/>
    <mergeCell ref="C1594:N1594"/>
    <mergeCell ref="C1595:N1595"/>
    <mergeCell ref="C1596:N1596"/>
    <mergeCell ref="C1597:N1597"/>
    <mergeCell ref="C1598:N1598"/>
    <mergeCell ref="E1506:E1508"/>
    <mergeCell ref="F1506:F1508"/>
    <mergeCell ref="G1506:G1508"/>
    <mergeCell ref="H1506:H1508"/>
    <mergeCell ref="I1506:I1508"/>
    <mergeCell ref="C1600:E1600"/>
    <mergeCell ref="C1593:N1593"/>
    <mergeCell ref="C1576:N1576"/>
    <mergeCell ref="C1578:D1578"/>
    <mergeCell ref="E1578:N1578"/>
    <mergeCell ref="C1579:C1581"/>
    <mergeCell ref="D1579:D1581"/>
    <mergeCell ref="E1579:J1580"/>
    <mergeCell ref="K1579:L1580"/>
    <mergeCell ref="M1579:N1579"/>
    <mergeCell ref="M1580:M1581"/>
    <mergeCell ref="C1569:N1569"/>
    <mergeCell ref="C1570:N1570"/>
    <mergeCell ref="C1571:N1571"/>
    <mergeCell ref="C1572:N1572"/>
    <mergeCell ref="C1574:D1574"/>
    <mergeCell ref="C1614:N1614"/>
    <mergeCell ref="C1615:N1615"/>
    <mergeCell ref="C1616:N1616"/>
    <mergeCell ref="C1617:N1617"/>
    <mergeCell ref="C1619:E1619"/>
    <mergeCell ref="C1606:N1606"/>
    <mergeCell ref="C1607:N1607"/>
    <mergeCell ref="C1610:N1610"/>
    <mergeCell ref="C1611:N1611"/>
    <mergeCell ref="C1612:N1612"/>
    <mergeCell ref="C1613:N1613"/>
    <mergeCell ref="C1602:N1602"/>
    <mergeCell ref="C1603:N1603"/>
    <mergeCell ref="E1605:F1605"/>
    <mergeCell ref="H1605:I1605"/>
    <mergeCell ref="J1605:N1605"/>
    <mergeCell ref="C1632:G1632"/>
    <mergeCell ref="C1633:G1633"/>
    <mergeCell ref="C1634:G1634"/>
    <mergeCell ref="C1635:G1635"/>
    <mergeCell ref="C1636:G1636"/>
    <mergeCell ref="C1637:G1637"/>
    <mergeCell ref="C1641:E1641"/>
    <mergeCell ref="C1645:E1645"/>
    <mergeCell ref="C1647:E1647"/>
    <mergeCell ref="C1648:E1648"/>
    <mergeCell ref="C1621:G1621"/>
    <mergeCell ref="E1622:G1622"/>
    <mergeCell ref="C1629:G1629"/>
    <mergeCell ref="C1630:G1630"/>
    <mergeCell ref="C1631:G1631"/>
    <mergeCell ref="C1638:G1638"/>
    <mergeCell ref="C1676:E1676"/>
    <mergeCell ref="C1651:G1651"/>
    <mergeCell ref="C1653:D1653"/>
    <mergeCell ref="E1653:G1653"/>
    <mergeCell ref="C1654:C1655"/>
    <mergeCell ref="D1654:D1655"/>
    <mergeCell ref="E1654:G1654"/>
    <mergeCell ref="C1659:G1659"/>
    <mergeCell ref="C1660:G1660"/>
    <mergeCell ref="C1661:G1661"/>
    <mergeCell ref="C1680:F1680"/>
    <mergeCell ref="C1665:N1665"/>
    <mergeCell ref="C1667:D1667"/>
    <mergeCell ref="E1667:N1667"/>
    <mergeCell ref="C1668:C1669"/>
    <mergeCell ref="D1668:D1669"/>
    <mergeCell ref="E1668:G1668"/>
    <mergeCell ref="H1668:J1668"/>
    <mergeCell ref="K1668:N1668"/>
    <mergeCell ref="C1675:N1675"/>
    <mergeCell ref="D1681:F1681"/>
    <mergeCell ref="D1688:F1688"/>
    <mergeCell ref="D1687:F1687"/>
    <mergeCell ref="D1689:F1689"/>
    <mergeCell ref="D1690:F1690"/>
    <mergeCell ref="D1691:F1691"/>
    <mergeCell ref="D1682:F1682"/>
    <mergeCell ref="D1683:F1683"/>
    <mergeCell ref="D1685:F1685"/>
    <mergeCell ref="D1686:F1686"/>
    <mergeCell ref="D1684:F1684"/>
    <mergeCell ref="C1705:M1705"/>
    <mergeCell ref="C1825:E1825"/>
    <mergeCell ref="J1730:J1731"/>
    <mergeCell ref="E1712:N1712"/>
    <mergeCell ref="E1713:G1713"/>
    <mergeCell ref="C1686:C1688"/>
    <mergeCell ref="C1710:N1710"/>
    <mergeCell ref="C1697:C1698"/>
    <mergeCell ref="C1706:M1706"/>
    <mergeCell ref="C1712:D1713"/>
    <mergeCell ref="C2593:I2593"/>
    <mergeCell ref="E1697:G1697"/>
    <mergeCell ref="H1697:J1697"/>
    <mergeCell ref="K1697:N1697"/>
    <mergeCell ref="C1703:M1703"/>
    <mergeCell ref="C1704:M1704"/>
    <mergeCell ref="K1713:N1713"/>
    <mergeCell ref="C1707:N1707"/>
    <mergeCell ref="H1713:J1713"/>
    <mergeCell ref="C1726:N1726"/>
    <mergeCell ref="C1728:D1729"/>
    <mergeCell ref="E1728:N1728"/>
    <mergeCell ref="E1729:G1729"/>
    <mergeCell ref="C1737:N1737"/>
    <mergeCell ref="C1724:E1724"/>
    <mergeCell ref="C1741:M1741"/>
    <mergeCell ref="D1743:M1743"/>
    <mergeCell ref="K1730:K1731"/>
    <mergeCell ref="L1730:L1731"/>
    <mergeCell ref="M1730:M1731"/>
    <mergeCell ref="N1730:N1731"/>
    <mergeCell ref="K1760:K1761"/>
    <mergeCell ref="C1739:E1739"/>
    <mergeCell ref="D1730:D1731"/>
    <mergeCell ref="E1730:E1731"/>
    <mergeCell ref="H1729:J1729"/>
    <mergeCell ref="K1729:N1729"/>
    <mergeCell ref="C1749:M1749"/>
    <mergeCell ref="C1750:M1750"/>
    <mergeCell ref="F1730:F1731"/>
    <mergeCell ref="G1730:G1731"/>
    <mergeCell ref="J1744:M1744"/>
    <mergeCell ref="C1751:M1751"/>
    <mergeCell ref="C1752:M1752"/>
    <mergeCell ref="C1753:M1753"/>
    <mergeCell ref="C1730:C1731"/>
    <mergeCell ref="I1730:I1731"/>
    <mergeCell ref="C1744:C1745"/>
    <mergeCell ref="D1744:F1744"/>
    <mergeCell ref="G1744:I1744"/>
    <mergeCell ref="H1730:H1731"/>
    <mergeCell ref="C1756:N1756"/>
    <mergeCell ref="C1758:D1759"/>
    <mergeCell ref="E1758:N1758"/>
    <mergeCell ref="E1759:G1759"/>
    <mergeCell ref="H1759:J1759"/>
    <mergeCell ref="K1759:N1759"/>
    <mergeCell ref="C1760:C1761"/>
    <mergeCell ref="D1760:D1761"/>
    <mergeCell ref="N1775:Q1775"/>
    <mergeCell ref="C1789:Q1789"/>
    <mergeCell ref="C1790:Q1790"/>
    <mergeCell ref="C1784:Q1784"/>
    <mergeCell ref="C1785:Q1785"/>
    <mergeCell ref="C1786:Q1786"/>
    <mergeCell ref="C1787:Q1787"/>
    <mergeCell ref="C1788:Q1788"/>
    <mergeCell ref="C1772:Q1772"/>
    <mergeCell ref="C1774:D1774"/>
    <mergeCell ref="E1774:Q1774"/>
    <mergeCell ref="C1775:C1777"/>
    <mergeCell ref="D1775:D1777"/>
    <mergeCell ref="O1776:P1776"/>
    <mergeCell ref="Q1776:Q1777"/>
    <mergeCell ref="C1770:E1770"/>
    <mergeCell ref="C1822:G1822"/>
    <mergeCell ref="C1811:M1811"/>
    <mergeCell ref="C1813:D1813"/>
    <mergeCell ref="E1813:M1813"/>
    <mergeCell ref="C1814:C1815"/>
    <mergeCell ref="H1814:J1814"/>
    <mergeCell ref="C1809:E1809"/>
    <mergeCell ref="E1797:N1797"/>
    <mergeCell ref="C1798:C1799"/>
    <mergeCell ref="D1798:D1799"/>
    <mergeCell ref="E1798:G1798"/>
    <mergeCell ref="H1798:J1798"/>
    <mergeCell ref="C1821:M1821"/>
    <mergeCell ref="D1814:D1815"/>
    <mergeCell ref="C1805:M1805"/>
    <mergeCell ref="C1806:M1806"/>
    <mergeCell ref="C1807:M1807"/>
    <mergeCell ref="C1804:M1804"/>
    <mergeCell ref="C1791:Q1791"/>
    <mergeCell ref="E2099:H2099"/>
    <mergeCell ref="C2103:H2103"/>
    <mergeCell ref="C2104:H2104"/>
    <mergeCell ref="C2106:E2106"/>
    <mergeCell ref="C1823:M1823"/>
    <mergeCell ref="C2085:D2086"/>
    <mergeCell ref="C2122:E2122"/>
    <mergeCell ref="C2108:G2108"/>
    <mergeCell ref="D2110:G2110"/>
    <mergeCell ref="D2112:G2112"/>
    <mergeCell ref="D2113:G2113"/>
    <mergeCell ref="C2115:C2118"/>
    <mergeCell ref="D2115:G2115"/>
    <mergeCell ref="D2116:G2116"/>
    <mergeCell ref="D2117:G2117"/>
    <mergeCell ref="H2086:J2086"/>
    <mergeCell ref="K2086:N2086"/>
    <mergeCell ref="D2019:D2020"/>
    <mergeCell ref="E2019:E2020"/>
    <mergeCell ref="F2019:F2020"/>
    <mergeCell ref="C2000:D2000"/>
    <mergeCell ref="H2019:H2020"/>
    <mergeCell ref="G2019:G2020"/>
    <mergeCell ref="I2019:I2020"/>
    <mergeCell ref="J2019:J2020"/>
    <mergeCell ref="K2019:K2020"/>
    <mergeCell ref="C2016:K2016"/>
    <mergeCell ref="C2018:D2018"/>
    <mergeCell ref="E2018:K2018"/>
    <mergeCell ref="C1808:M1808"/>
    <mergeCell ref="C2019:C2020"/>
    <mergeCell ref="C2136:E2136"/>
    <mergeCell ref="C2137:E2137"/>
    <mergeCell ref="C2138:E2138"/>
    <mergeCell ref="C2139:D2139"/>
    <mergeCell ref="C2158:E2158"/>
    <mergeCell ref="C2193:E2193"/>
    <mergeCell ref="C2141:G2141"/>
    <mergeCell ref="C2144:F2144"/>
    <mergeCell ref="C2188:J2188"/>
    <mergeCell ref="C1592:D1592"/>
    <mergeCell ref="C2146:D2146"/>
    <mergeCell ref="C2148:G2148"/>
    <mergeCell ref="C2150:C2151"/>
    <mergeCell ref="D2150:G2150"/>
    <mergeCell ref="C2124:E2124"/>
    <mergeCell ref="C2125:C2126"/>
    <mergeCell ref="D2125:E2125"/>
    <mergeCell ref="C2135:E2135"/>
    <mergeCell ref="C2121:G2121"/>
    <mergeCell ref="C2134:D2134"/>
    <mergeCell ref="C2160:J2160"/>
    <mergeCell ref="C2162:D2162"/>
    <mergeCell ref="E2162:J2162"/>
    <mergeCell ref="C2163:C2164"/>
    <mergeCell ref="D2163:D2164"/>
    <mergeCell ref="E2163:E2164"/>
    <mergeCell ref="F2163:F2164"/>
    <mergeCell ref="G2163:G2164"/>
    <mergeCell ref="C2145:G2145"/>
    <mergeCell ref="C2190:J2190"/>
    <mergeCell ref="C2120:F2120"/>
    <mergeCell ref="D2118:G2118"/>
    <mergeCell ref="H2163:H2164"/>
    <mergeCell ref="I2163:I2164"/>
    <mergeCell ref="J2163:J2164"/>
    <mergeCell ref="C2187:J2187"/>
    <mergeCell ref="C2197:D2197"/>
    <mergeCell ref="E2197:M2197"/>
    <mergeCell ref="C2198:C2199"/>
    <mergeCell ref="D2198:D2199"/>
    <mergeCell ref="E2198:F2198"/>
    <mergeCell ref="G2198:I2198"/>
    <mergeCell ref="J2198:M2198"/>
    <mergeCell ref="C2210:I2210"/>
    <mergeCell ref="C2211:C2212"/>
    <mergeCell ref="D2211:G2211"/>
    <mergeCell ref="H2211:I2211"/>
    <mergeCell ref="C2202:M2202"/>
    <mergeCell ref="C2205:M2205"/>
    <mergeCell ref="C2206:M2206"/>
    <mergeCell ref="C2207:M2207"/>
    <mergeCell ref="C2208:E2208"/>
    <mergeCell ref="C2195:M2195"/>
    <mergeCell ref="C2220:I2220"/>
    <mergeCell ref="C2221:E2221"/>
    <mergeCell ref="C2452:G2452"/>
    <mergeCell ref="C2453:G2453"/>
    <mergeCell ref="C2459:D2459"/>
    <mergeCell ref="E2459:M2459"/>
    <mergeCell ref="C2460:C2461"/>
    <mergeCell ref="C2228:G2228"/>
    <mergeCell ref="D2244:D2245"/>
    <mergeCell ref="C2244:C2245"/>
    <mergeCell ref="C2428:D2428"/>
    <mergeCell ref="E2428:N2428"/>
    <mergeCell ref="C2394:G2394"/>
    <mergeCell ref="C2396:G2396"/>
    <mergeCell ref="C2398:G2398"/>
    <mergeCell ref="C2405:G2405"/>
    <mergeCell ref="C2377:O2377"/>
    <mergeCell ref="C2379:D2379"/>
    <mergeCell ref="E2379:N2379"/>
    <mergeCell ref="C2380:C2381"/>
    <mergeCell ref="D2380:D2381"/>
    <mergeCell ref="E2380:G2380"/>
    <mergeCell ref="H2380:J2380"/>
    <mergeCell ref="C2388:N2388"/>
    <mergeCell ref="C2238:E2238"/>
    <mergeCell ref="C2429:C2430"/>
    <mergeCell ref="C2442:G2442"/>
    <mergeCell ref="C2445:C2446"/>
    <mergeCell ref="D2445:G2445"/>
    <mergeCell ref="C2454:G2454"/>
    <mergeCell ref="D2444:G2444"/>
    <mergeCell ref="C2457:M2457"/>
    <mergeCell ref="D2460:D2461"/>
    <mergeCell ref="E2460:G2460"/>
    <mergeCell ref="H2460:J2460"/>
    <mergeCell ref="C2467:M2467"/>
    <mergeCell ref="C2468:G2468"/>
    <mergeCell ref="C2469:M2469"/>
    <mergeCell ref="C2474:D2474"/>
    <mergeCell ref="E2474:I2474"/>
    <mergeCell ref="C2475:C2476"/>
    <mergeCell ref="D2475:D2476"/>
    <mergeCell ref="E2475:E2476"/>
    <mergeCell ref="F2475:F2476"/>
    <mergeCell ref="G2475:G2476"/>
    <mergeCell ref="H2475:H2476"/>
    <mergeCell ref="I2475:I2476"/>
    <mergeCell ref="C2471:E2471"/>
    <mergeCell ref="C2485:Y2485"/>
    <mergeCell ref="F2486:F2487"/>
    <mergeCell ref="I2486:J2486"/>
    <mergeCell ref="K2486:L2486"/>
    <mergeCell ref="Y2486:Y2487"/>
    <mergeCell ref="X2486:X2487"/>
    <mergeCell ref="S2486:W2486"/>
    <mergeCell ref="B2582:D2582"/>
    <mergeCell ref="B2583:K2583"/>
    <mergeCell ref="M2486:R2486"/>
    <mergeCell ref="C2586:I2586"/>
    <mergeCell ref="B2486:B2487"/>
    <mergeCell ref="C2486:C2487"/>
    <mergeCell ref="D2486:D2487"/>
    <mergeCell ref="E2486:E2487"/>
    <mergeCell ref="G2486:H2486"/>
    <mergeCell ref="C2473:I2473"/>
    <mergeCell ref="C2719:O2719"/>
    <mergeCell ref="E2705:N2705"/>
    <mergeCell ref="E2706:G2706"/>
    <mergeCell ref="C2714:N2714"/>
    <mergeCell ref="C2665:D2665"/>
    <mergeCell ref="H2707:H2708"/>
    <mergeCell ref="I2707:I2708"/>
    <mergeCell ref="J2707:J2708"/>
    <mergeCell ref="K2707:K2708"/>
    <mergeCell ref="L2707:L2708"/>
    <mergeCell ref="C2641:C2642"/>
    <mergeCell ref="C2707:C2708"/>
    <mergeCell ref="C2696:J2696"/>
    <mergeCell ref="H2670:H2671"/>
    <mergeCell ref="C2653:D2654"/>
    <mergeCell ref="C2699:J2699"/>
    <mergeCell ref="C2667:J2667"/>
    <mergeCell ref="E2655:E2656"/>
    <mergeCell ref="D2655:D2656"/>
    <mergeCell ref="C2663:M2663"/>
    <mergeCell ref="G2655:G2656"/>
    <mergeCell ref="M2655:M2656"/>
    <mergeCell ref="H2655:H2656"/>
    <mergeCell ref="I2655:I2656"/>
    <mergeCell ref="C2655:C2656"/>
    <mergeCell ref="E2653:M2653"/>
    <mergeCell ref="E2654:I2654"/>
    <mergeCell ref="J2654:K2654"/>
    <mergeCell ref="L2654:M2654"/>
    <mergeCell ref="J2655:J2656"/>
    <mergeCell ref="F2655:F2656"/>
    <mergeCell ref="L2655:L2656"/>
    <mergeCell ref="E2722:I2722"/>
    <mergeCell ref="J2722:L2722"/>
    <mergeCell ref="M2722:O2722"/>
    <mergeCell ref="O2723:O2724"/>
    <mergeCell ref="C2721:D2722"/>
    <mergeCell ref="G2723:G2724"/>
    <mergeCell ref="E2721:O2721"/>
    <mergeCell ref="C2743:H2743"/>
    <mergeCell ref="K2949:L2949"/>
    <mergeCell ref="K2936:L2936"/>
    <mergeCell ref="K2937:L2937"/>
    <mergeCell ref="K2908:L2908"/>
    <mergeCell ref="K2909:L2909"/>
    <mergeCell ref="K2934:L2934"/>
    <mergeCell ref="K2935:L2935"/>
    <mergeCell ref="K2918:L2918"/>
    <mergeCell ref="K2919:L2919"/>
    <mergeCell ref="C2777:K2777"/>
    <mergeCell ref="C2778:K2778"/>
    <mergeCell ref="K2892:L2892"/>
    <mergeCell ref="K2870:L2870"/>
    <mergeCell ref="K2871:L2871"/>
    <mergeCell ref="K2872:L2872"/>
    <mergeCell ref="K2873:L2873"/>
    <mergeCell ref="K2886:L2886"/>
    <mergeCell ref="K2882:L2882"/>
    <mergeCell ref="K2883:L2883"/>
    <mergeCell ref="K2924:L2924"/>
    <mergeCell ref="K2925:L2925"/>
    <mergeCell ref="K2942:L2942"/>
    <mergeCell ref="K2943:L2943"/>
    <mergeCell ref="K2944:L2944"/>
    <mergeCell ref="K2945:L2945"/>
    <mergeCell ref="K2946:L2946"/>
    <mergeCell ref="K2922:L2922"/>
    <mergeCell ref="K2959:L2959"/>
    <mergeCell ref="K2960:L2960"/>
    <mergeCell ref="K2933:L2933"/>
    <mergeCell ref="K2926:L2926"/>
    <mergeCell ref="K2947:L2947"/>
    <mergeCell ref="K2927:L2927"/>
    <mergeCell ref="K2928:L2928"/>
    <mergeCell ref="K2929:L2929"/>
    <mergeCell ref="K2930:L2930"/>
    <mergeCell ref="K2948:L2948"/>
    <mergeCell ref="K2992:L2992"/>
    <mergeCell ref="K2993:L2993"/>
    <mergeCell ref="K2977:L2977"/>
    <mergeCell ref="K2978:L2978"/>
    <mergeCell ref="K2979:L2979"/>
    <mergeCell ref="K2980:L2980"/>
    <mergeCell ref="K2981:L2981"/>
    <mergeCell ref="K2982:L2982"/>
    <mergeCell ref="K2931:L2931"/>
    <mergeCell ref="K2932:L2932"/>
    <mergeCell ref="K2956:L2956"/>
    <mergeCell ref="K2957:L2957"/>
    <mergeCell ref="K2958:L2958"/>
    <mergeCell ref="K2951:L2951"/>
    <mergeCell ref="K2952:L2952"/>
    <mergeCell ref="K2953:L2953"/>
    <mergeCell ref="K2954:L2954"/>
    <mergeCell ref="K2950:L2950"/>
    <mergeCell ref="K2938:L2938"/>
    <mergeCell ref="K2939:L2939"/>
    <mergeCell ref="K2940:L2940"/>
    <mergeCell ref="K2941:L2941"/>
    <mergeCell ref="B2783:B2784"/>
    <mergeCell ref="C2783:C2784"/>
    <mergeCell ref="D2783:D2784"/>
    <mergeCell ref="E2783:E2784"/>
    <mergeCell ref="K2896:L2896"/>
    <mergeCell ref="K2897:L2897"/>
    <mergeCell ref="K2994:L2994"/>
    <mergeCell ref="K2983:L2983"/>
    <mergeCell ref="K2984:L2984"/>
    <mergeCell ref="K2985:L2985"/>
    <mergeCell ref="K2986:L2986"/>
    <mergeCell ref="K2987:L2987"/>
    <mergeCell ref="K2988:L2988"/>
    <mergeCell ref="K2989:L2989"/>
    <mergeCell ref="K2990:L2990"/>
    <mergeCell ref="K2991:L2991"/>
    <mergeCell ref="K3005:L3005"/>
    <mergeCell ref="K2995:L2995"/>
    <mergeCell ref="K3000:L3000"/>
    <mergeCell ref="K3001:L3001"/>
    <mergeCell ref="K3002:L3002"/>
    <mergeCell ref="K3003:L3003"/>
    <mergeCell ref="K3004:L3004"/>
    <mergeCell ref="K2975:L2975"/>
    <mergeCell ref="K2976:L2976"/>
    <mergeCell ref="K2965:L2965"/>
    <mergeCell ref="K2966:L2966"/>
    <mergeCell ref="K2967:L2967"/>
    <mergeCell ref="K2968:L2968"/>
    <mergeCell ref="K2969:L2969"/>
    <mergeCell ref="K2970:L2970"/>
    <mergeCell ref="K2955:L2955"/>
    <mergeCell ref="K2923:L2923"/>
    <mergeCell ref="K2912:L2912"/>
    <mergeCell ref="K2913:L2913"/>
    <mergeCell ref="K2914:L2914"/>
    <mergeCell ref="K2915:L2915"/>
    <mergeCell ref="K2916:L2916"/>
    <mergeCell ref="K2917:L2917"/>
    <mergeCell ref="K2920:L2920"/>
    <mergeCell ref="K2921:L2921"/>
    <mergeCell ref="K2911:L2911"/>
    <mergeCell ref="K2900:L2900"/>
    <mergeCell ref="K2901:L2901"/>
    <mergeCell ref="K2902:L2902"/>
    <mergeCell ref="K2903:L2903"/>
    <mergeCell ref="K2904:L2904"/>
    <mergeCell ref="K2905:L2905"/>
    <mergeCell ref="K2906:L2906"/>
    <mergeCell ref="K2907:L2907"/>
    <mergeCell ref="K2895:L2895"/>
    <mergeCell ref="K2888:L2888"/>
    <mergeCell ref="K2889:L2889"/>
    <mergeCell ref="K2890:L2890"/>
    <mergeCell ref="K2891:L2891"/>
    <mergeCell ref="K2910:L2910"/>
    <mergeCell ref="K2898:L2898"/>
    <mergeCell ref="K2899:L2899"/>
    <mergeCell ref="K2893:L2893"/>
    <mergeCell ref="K2894:L2894"/>
    <mergeCell ref="K2875:L2875"/>
    <mergeCell ref="K2885:L2885"/>
    <mergeCell ref="K2867:L2867"/>
    <mergeCell ref="K2868:L2868"/>
    <mergeCell ref="K2869:L2869"/>
    <mergeCell ref="K2880:L2880"/>
    <mergeCell ref="K2881:L2881"/>
    <mergeCell ref="K2884:L2884"/>
    <mergeCell ref="K2828:L2828"/>
    <mergeCell ref="K2829:L2829"/>
    <mergeCell ref="K2833:L2833"/>
    <mergeCell ref="K2834:L2834"/>
    <mergeCell ref="K2835:L2835"/>
    <mergeCell ref="K2836:L2836"/>
    <mergeCell ref="K2862:L2862"/>
    <mergeCell ref="K2863:L2863"/>
    <mergeCell ref="K2887:L2887"/>
    <mergeCell ref="K2876:L2876"/>
    <mergeCell ref="K2877:L2877"/>
    <mergeCell ref="K2878:L2878"/>
    <mergeCell ref="K2879:L2879"/>
    <mergeCell ref="K2865:L2865"/>
    <mergeCell ref="K2866:L2866"/>
    <mergeCell ref="K2874:L2874"/>
    <mergeCell ref="K2860:L2860"/>
    <mergeCell ref="K2861:L2861"/>
    <mergeCell ref="K2858:L2858"/>
    <mergeCell ref="K2859:L2859"/>
    <mergeCell ref="K2864:L2864"/>
    <mergeCell ref="K2852:L2852"/>
    <mergeCell ref="K2853:L2853"/>
    <mergeCell ref="K2854:L2854"/>
    <mergeCell ref="K2855:L2855"/>
    <mergeCell ref="K2856:L2856"/>
    <mergeCell ref="K2857:L2857"/>
    <mergeCell ref="K2818:L2818"/>
    <mergeCell ref="K2819:L2819"/>
    <mergeCell ref="K2821:L2821"/>
    <mergeCell ref="K2820:L2820"/>
    <mergeCell ref="C3070:E3070"/>
    <mergeCell ref="C3065:G3065"/>
    <mergeCell ref="K2804:L2804"/>
    <mergeCell ref="K2805:L2805"/>
    <mergeCell ref="K2831:L2831"/>
    <mergeCell ref="K2806:L2806"/>
    <mergeCell ref="K2807:L2807"/>
    <mergeCell ref="K2830:L2830"/>
    <mergeCell ref="K2832:L2832"/>
    <mergeCell ref="C3020:D3020"/>
    <mergeCell ref="E3020:H3020"/>
    <mergeCell ref="K2812:L2812"/>
    <mergeCell ref="E3066:G3066"/>
    <mergeCell ref="C3057:L3057"/>
    <mergeCell ref="K2851:L2851"/>
    <mergeCell ref="K2840:L2840"/>
    <mergeCell ref="K2841:L2841"/>
    <mergeCell ref="K2842:L2842"/>
    <mergeCell ref="K2843:L2843"/>
    <mergeCell ref="K2844:L2844"/>
    <mergeCell ref="K2845:L2845"/>
    <mergeCell ref="K2846:L2846"/>
    <mergeCell ref="K2847:L2847"/>
    <mergeCell ref="K2848:L2848"/>
    <mergeCell ref="K2824:L2824"/>
    <mergeCell ref="K2825:L2825"/>
    <mergeCell ref="K2838:L2838"/>
    <mergeCell ref="K2839:L2839"/>
    <mergeCell ref="K2793:L2793"/>
    <mergeCell ref="K2810:L2810"/>
    <mergeCell ref="K2811:L2811"/>
    <mergeCell ref="K2800:L2800"/>
    <mergeCell ref="K2801:L2801"/>
    <mergeCell ref="K2803:L2803"/>
    <mergeCell ref="K2796:L2796"/>
    <mergeCell ref="C3023:H3023"/>
    <mergeCell ref="K2837:L2837"/>
    <mergeCell ref="K2850:L2850"/>
    <mergeCell ref="K2849:L2849"/>
    <mergeCell ref="K2823:L2823"/>
    <mergeCell ref="K2786:L2786"/>
    <mergeCell ref="K2799:L2799"/>
    <mergeCell ref="K2809:L2809"/>
    <mergeCell ref="K2813:L2813"/>
    <mergeCell ref="C3019:H3019"/>
    <mergeCell ref="K2790:L2790"/>
    <mergeCell ref="K2791:L2791"/>
    <mergeCell ref="K2814:L2814"/>
    <mergeCell ref="K2815:L2815"/>
    <mergeCell ref="K2808:L2808"/>
    <mergeCell ref="K2802:L2802"/>
    <mergeCell ref="K2792:L2792"/>
    <mergeCell ref="K2797:L2797"/>
    <mergeCell ref="K2798:L2798"/>
    <mergeCell ref="K2794:L2794"/>
    <mergeCell ref="K2795:L2795"/>
    <mergeCell ref="K2826:L2826"/>
    <mergeCell ref="K2827:L2827"/>
    <mergeCell ref="K2816:L2816"/>
    <mergeCell ref="K2817:L2817"/>
    <mergeCell ref="R2783:R2784"/>
    <mergeCell ref="O2783:O2784"/>
    <mergeCell ref="Q2783:Q2784"/>
    <mergeCell ref="K2785:L2785"/>
    <mergeCell ref="M2783:M2784"/>
    <mergeCell ref="N2783:N2784"/>
    <mergeCell ref="P2783:P2784"/>
    <mergeCell ref="K2783:L2783"/>
    <mergeCell ref="C3056:L3056"/>
    <mergeCell ref="C2729:O2729"/>
    <mergeCell ref="C2736:D2736"/>
    <mergeCell ref="E2736:H2736"/>
    <mergeCell ref="I2723:I2724"/>
    <mergeCell ref="J2723:J2724"/>
    <mergeCell ref="K2723:L2723"/>
    <mergeCell ref="M2723:M2724"/>
    <mergeCell ref="N2723:N2724"/>
    <mergeCell ref="K2822:L2822"/>
    <mergeCell ref="K2789:L2789"/>
    <mergeCell ref="C2735:H2735"/>
    <mergeCell ref="C2781:R2781"/>
    <mergeCell ref="M2782:Q2782"/>
    <mergeCell ref="F2783:F2784"/>
    <mergeCell ref="C3028:L3028"/>
    <mergeCell ref="C3029:D3029"/>
    <mergeCell ref="E3029:H3029"/>
    <mergeCell ref="H2783:H2784"/>
    <mergeCell ref="I2783:I2784"/>
    <mergeCell ref="J2783:J2784"/>
    <mergeCell ref="K2788:L2788"/>
    <mergeCell ref="K2787:L2787"/>
    <mergeCell ref="C2779:I2779"/>
    <mergeCell ref="C2750:L2750"/>
    <mergeCell ref="C2767:K2767"/>
    <mergeCell ref="C2705:D2706"/>
    <mergeCell ref="C2740:H2740"/>
    <mergeCell ref="G2783:G2784"/>
    <mergeCell ref="H2706:J2706"/>
    <mergeCell ref="K2706:N2706"/>
    <mergeCell ref="F2723:F2724"/>
    <mergeCell ref="H2723:H2724"/>
    <mergeCell ref="N2707:N2708"/>
    <mergeCell ref="C2638:M2638"/>
    <mergeCell ref="C2640:D2640"/>
    <mergeCell ref="G2670:G2671"/>
    <mergeCell ref="I2670:I2671"/>
    <mergeCell ref="J2670:J2671"/>
    <mergeCell ref="C2670:C2671"/>
    <mergeCell ref="E2641:E2642"/>
    <mergeCell ref="D2670:D2671"/>
    <mergeCell ref="E2670:E2671"/>
    <mergeCell ref="C2649:E2649"/>
    <mergeCell ref="F2670:F2671"/>
    <mergeCell ref="C2669:D2669"/>
    <mergeCell ref="E2669:J2669"/>
    <mergeCell ref="M2707:M2708"/>
    <mergeCell ref="D2707:D2708"/>
    <mergeCell ref="E2707:E2708"/>
    <mergeCell ref="F2707:F2708"/>
    <mergeCell ref="C2703:N2703"/>
    <mergeCell ref="G2707:G2708"/>
    <mergeCell ref="C2723:C2724"/>
    <mergeCell ref="D2723:D2724"/>
    <mergeCell ref="E2723:E2724"/>
    <mergeCell ref="E2640:M2640"/>
    <mergeCell ref="C2415:E2415"/>
    <mergeCell ref="E2429:G2429"/>
    <mergeCell ref="H2429:J2429"/>
    <mergeCell ref="C2424:E2424"/>
    <mergeCell ref="C2417:G2417"/>
    <mergeCell ref="C2419:G2419"/>
    <mergeCell ref="K2641:K2642"/>
    <mergeCell ref="C2651:M2651"/>
    <mergeCell ref="F2641:F2642"/>
    <mergeCell ref="G2641:G2642"/>
    <mergeCell ref="L2641:L2642"/>
    <mergeCell ref="M2641:M2642"/>
    <mergeCell ref="D2641:D2642"/>
    <mergeCell ref="C2634:J2634"/>
    <mergeCell ref="C2636:D2636"/>
    <mergeCell ref="H2599:H2600"/>
    <mergeCell ref="I2599:I2600"/>
    <mergeCell ref="J2599:J2600"/>
    <mergeCell ref="C2631:J2631"/>
    <mergeCell ref="C2596:J2596"/>
    <mergeCell ref="C2598:D2598"/>
    <mergeCell ref="E2598:J2598"/>
    <mergeCell ref="C2599:C2600"/>
    <mergeCell ref="D2599:D2600"/>
    <mergeCell ref="E2599:E2600"/>
    <mergeCell ref="F2599:F2600"/>
    <mergeCell ref="G2599:G2600"/>
    <mergeCell ref="H2641:H2642"/>
    <mergeCell ref="I2641:I2642"/>
    <mergeCell ref="J2641:J2642"/>
    <mergeCell ref="C2480:I2480"/>
    <mergeCell ref="C2328:N2328"/>
    <mergeCell ref="C2330:D2330"/>
    <mergeCell ref="E2330:N2330"/>
    <mergeCell ref="C2331:C2332"/>
    <mergeCell ref="D2331:D2332"/>
    <mergeCell ref="E2331:G2331"/>
    <mergeCell ref="H2331:J2331"/>
    <mergeCell ref="C2342:M2342"/>
    <mergeCell ref="C2343:M2343"/>
    <mergeCell ref="C2344:M2344"/>
    <mergeCell ref="C2345:M2345"/>
    <mergeCell ref="K2331:N2331"/>
    <mergeCell ref="C2339:M2339"/>
    <mergeCell ref="C2340:M2340"/>
    <mergeCell ref="C2341:M2341"/>
    <mergeCell ref="C2353:C2354"/>
    <mergeCell ref="D2353:D2354"/>
    <mergeCell ref="E2353:J2353"/>
    <mergeCell ref="K2353:N2353"/>
    <mergeCell ref="C2346:M2346"/>
    <mergeCell ref="C2347:M2347"/>
    <mergeCell ref="C2370:M2370"/>
    <mergeCell ref="C2371:M2371"/>
    <mergeCell ref="C2372:M2372"/>
    <mergeCell ref="E2365:N2365"/>
    <mergeCell ref="C2366:C2367"/>
    <mergeCell ref="C2363:N2363"/>
    <mergeCell ref="C2365:D2365"/>
    <mergeCell ref="D2366:D2367"/>
    <mergeCell ref="C2389:G2389"/>
    <mergeCell ref="C2440:E2440"/>
    <mergeCell ref="C2420:G2420"/>
    <mergeCell ref="C2421:G2421"/>
    <mergeCell ref="D2422:E2422"/>
    <mergeCell ref="C2423:F2423"/>
    <mergeCell ref="C2438:N2438"/>
    <mergeCell ref="C2436:N2436"/>
    <mergeCell ref="C2437:G2437"/>
    <mergeCell ref="C2426:N2426"/>
    <mergeCell ref="C2390:N2390"/>
    <mergeCell ref="D2429:D2430"/>
    <mergeCell ref="D2316:N2316"/>
    <mergeCell ref="C2317:C2318"/>
    <mergeCell ref="D2317:F2317"/>
    <mergeCell ref="G2317:J2317"/>
    <mergeCell ref="K2317:N2317"/>
    <mergeCell ref="C2323:M2323"/>
    <mergeCell ref="C2321:M2321"/>
    <mergeCell ref="C2322:M2322"/>
    <mergeCell ref="C2375:E2375"/>
    <mergeCell ref="C2324:M2324"/>
    <mergeCell ref="C2325:M2325"/>
    <mergeCell ref="C2326:E2326"/>
    <mergeCell ref="C2373:M2373"/>
    <mergeCell ref="C2299:M2299"/>
    <mergeCell ref="D2301:M2301"/>
    <mergeCell ref="C2302:C2303"/>
    <mergeCell ref="D2302:F2302"/>
    <mergeCell ref="G2302:I2302"/>
    <mergeCell ref="C2311:M2311"/>
    <mergeCell ref="C2314:N2314"/>
    <mergeCell ref="C2350:N2350"/>
    <mergeCell ref="C2352:D2352"/>
    <mergeCell ref="E2352:N2352"/>
    <mergeCell ref="E2366:G2366"/>
    <mergeCell ref="H2366:J2366"/>
    <mergeCell ref="K2366:N2366"/>
    <mergeCell ref="C2357:M2357"/>
    <mergeCell ref="C2358:M2358"/>
    <mergeCell ref="C2359:M2359"/>
    <mergeCell ref="C2360:M2360"/>
    <mergeCell ref="C2374:M2374"/>
    <mergeCell ref="C2348:E2348"/>
    <mergeCell ref="L2244:M2244"/>
    <mergeCell ref="O2244:Q2244"/>
    <mergeCell ref="E2244:E2245"/>
    <mergeCell ref="F2244:F2245"/>
    <mergeCell ref="G2244:G2245"/>
    <mergeCell ref="H2273:L2273"/>
    <mergeCell ref="C2293:K2293"/>
    <mergeCell ref="J2302:M2302"/>
    <mergeCell ref="C2307:M2307"/>
    <mergeCell ref="C2308:M2308"/>
    <mergeCell ref="C2309:M2309"/>
    <mergeCell ref="K2275:K2277"/>
    <mergeCell ref="C2280:L2280"/>
    <mergeCell ref="C2310:M2310"/>
    <mergeCell ref="C2270:L2270"/>
    <mergeCell ref="C2272:D2272"/>
    <mergeCell ref="E2272:L2272"/>
    <mergeCell ref="C2273:C2274"/>
    <mergeCell ref="D2273:D2274"/>
    <mergeCell ref="C2279:L2279"/>
    <mergeCell ref="C2295:K2295"/>
    <mergeCell ref="C2297:E2297"/>
    <mergeCell ref="C2296:K2296"/>
    <mergeCell ref="C2287:K2287"/>
    <mergeCell ref="C2289:D2289"/>
    <mergeCell ref="E2289:K2289"/>
    <mergeCell ref="C2281:L2281"/>
    <mergeCell ref="C2282:L2282"/>
    <mergeCell ref="C2283:L2283"/>
    <mergeCell ref="C2284:L2284"/>
    <mergeCell ref="C2042:E2042"/>
    <mergeCell ref="C2043:E2043"/>
    <mergeCell ref="C2044:E2044"/>
    <mergeCell ref="C2045:E2045"/>
    <mergeCell ref="C2230:G2230"/>
    <mergeCell ref="C2236:F2236"/>
    <mergeCell ref="C2237:G2237"/>
    <mergeCell ref="C2216:I2216"/>
    <mergeCell ref="C2223:G2223"/>
    <mergeCell ref="C2218:I2218"/>
    <mergeCell ref="C2219:I2219"/>
    <mergeCell ref="C2262:C2263"/>
    <mergeCell ref="D2262:D2263"/>
    <mergeCell ref="E2262:E2263"/>
    <mergeCell ref="F2262:F2263"/>
    <mergeCell ref="G2262:G2263"/>
    <mergeCell ref="C2294:K2294"/>
    <mergeCell ref="E2273:G2273"/>
    <mergeCell ref="C2268:E2268"/>
    <mergeCell ref="H2262:H2263"/>
    <mergeCell ref="I2262:I2263"/>
    <mergeCell ref="C2242:D2243"/>
    <mergeCell ref="H2244:H2245"/>
    <mergeCell ref="J2244:J2245"/>
    <mergeCell ref="I2244:I2245"/>
    <mergeCell ref="C2259:I2259"/>
    <mergeCell ref="C2261:D2261"/>
    <mergeCell ref="E2261:I2261"/>
    <mergeCell ref="E2242:Q2242"/>
    <mergeCell ref="E2243:J2243"/>
    <mergeCell ref="K2243:M2243"/>
    <mergeCell ref="N2243:Q2243"/>
    <mergeCell ref="C2026:E2026"/>
    <mergeCell ref="C1970:G1970"/>
    <mergeCell ref="C1972:C1973"/>
    <mergeCell ref="D1972:D1973"/>
    <mergeCell ref="E1972:G1972"/>
    <mergeCell ref="C1979:G1979"/>
    <mergeCell ref="C1980:G1980"/>
    <mergeCell ref="C2012:D2012"/>
    <mergeCell ref="C2013:D2013"/>
    <mergeCell ref="C1994:G1994"/>
    <mergeCell ref="G1961:G1962"/>
    <mergeCell ref="C2240:M2240"/>
    <mergeCell ref="C2224:G2224"/>
    <mergeCell ref="C2225:G2225"/>
    <mergeCell ref="C2226:G2226"/>
    <mergeCell ref="C2227:G2227"/>
    <mergeCell ref="C2098:H2098"/>
    <mergeCell ref="C2099:D2099"/>
    <mergeCell ref="C2229:G2229"/>
    <mergeCell ref="C2046:E2046"/>
    <mergeCell ref="C2049:E2049"/>
    <mergeCell ref="C2028:E2028"/>
    <mergeCell ref="D2080:E2080"/>
    <mergeCell ref="C2081:E2081"/>
    <mergeCell ref="C2096:E2096"/>
    <mergeCell ref="C2051:E2051"/>
    <mergeCell ref="C2083:N2083"/>
    <mergeCell ref="E2085:N2085"/>
    <mergeCell ref="E2086:G2086"/>
    <mergeCell ref="C2047:E2047"/>
    <mergeCell ref="C2048:D2048"/>
    <mergeCell ref="C2041:D2041"/>
    <mergeCell ref="H1961:H1962"/>
    <mergeCell ref="I1961:I1962"/>
    <mergeCell ref="C1983:E1983"/>
    <mergeCell ref="C1998:E1998"/>
    <mergeCell ref="C2014:E2014"/>
    <mergeCell ref="C1985:G1985"/>
    <mergeCell ref="C1987:C1988"/>
    <mergeCell ref="D1987:D1988"/>
    <mergeCell ref="E1987:G1987"/>
    <mergeCell ref="J1961:J1962"/>
    <mergeCell ref="K1961:K1962"/>
    <mergeCell ref="C1968:E1968"/>
    <mergeCell ref="C1958:K1958"/>
    <mergeCell ref="C1960:D1960"/>
    <mergeCell ref="E1960:K1960"/>
    <mergeCell ref="C1961:C1962"/>
    <mergeCell ref="D1961:D1962"/>
    <mergeCell ref="E1961:E1962"/>
    <mergeCell ref="F1961:F1962"/>
    <mergeCell ref="C2006:D2006"/>
    <mergeCell ref="C2007:D2007"/>
    <mergeCell ref="C2008:D2008"/>
    <mergeCell ref="C2009:D2009"/>
    <mergeCell ref="C2010:D2010"/>
    <mergeCell ref="C2011:D2011"/>
    <mergeCell ref="C1953:E1953"/>
    <mergeCell ref="C1954:E1954"/>
    <mergeCell ref="C1955:E1955"/>
    <mergeCell ref="C1839:E1839"/>
    <mergeCell ref="C1943:E1943"/>
    <mergeCell ref="C1948:E1948"/>
    <mergeCell ref="C1950:E1950"/>
    <mergeCell ref="C1951:E1951"/>
    <mergeCell ref="C1952:E1952"/>
    <mergeCell ref="C1841:N1841"/>
    <mergeCell ref="H1844:J1844"/>
    <mergeCell ref="K1844:N1844"/>
    <mergeCell ref="C1937:I1937"/>
    <mergeCell ref="C1940:I1940"/>
    <mergeCell ref="C1923:D1923"/>
    <mergeCell ref="E1923:I1923"/>
    <mergeCell ref="C1924:C1925"/>
    <mergeCell ref="D1924:D1925"/>
    <mergeCell ref="E1924:E1925"/>
    <mergeCell ref="F1924:F1925"/>
    <mergeCell ref="G1924:G1925"/>
    <mergeCell ref="H1924:H1925"/>
    <mergeCell ref="I1924:I1925"/>
    <mergeCell ref="D1906:F1906"/>
    <mergeCell ref="D1907:F1907"/>
    <mergeCell ref="D1908:F1908"/>
    <mergeCell ref="D1909:F1909"/>
    <mergeCell ref="D1910:F1910"/>
    <mergeCell ref="C1921:I1921"/>
    <mergeCell ref="D1912:F1912"/>
    <mergeCell ref="C1899:G1899"/>
    <mergeCell ref="D1913:F1913"/>
    <mergeCell ref="D1914:F1914"/>
    <mergeCell ref="D1915:F1915"/>
    <mergeCell ref="D1916:F1916"/>
    <mergeCell ref="C1902:F1902"/>
    <mergeCell ref="C1906:C1912"/>
    <mergeCell ref="C1914:C1916"/>
    <mergeCell ref="D1905:F1905"/>
    <mergeCell ref="E1844:G1844"/>
    <mergeCell ref="C1919:E1919"/>
    <mergeCell ref="C1889:G1889"/>
    <mergeCell ref="C1890:C1891"/>
    <mergeCell ref="D1890:G1890"/>
    <mergeCell ref="C1894:G1894"/>
    <mergeCell ref="C1895:G1895"/>
    <mergeCell ref="C1896:G1896"/>
    <mergeCell ref="C1897:G1897"/>
    <mergeCell ref="C1898:G1898"/>
    <mergeCell ref="C1852:M1852"/>
    <mergeCell ref="C1853:M1853"/>
    <mergeCell ref="C1854:N1854"/>
    <mergeCell ref="C1858:D1858"/>
    <mergeCell ref="C1859:C1860"/>
    <mergeCell ref="D1859:D1860"/>
    <mergeCell ref="C1886:O1886"/>
    <mergeCell ref="C1880:M1880"/>
    <mergeCell ref="C1869:E1869"/>
    <mergeCell ref="C1871:O1871"/>
    <mergeCell ref="C1872:D1872"/>
    <mergeCell ref="E1872:O1872"/>
    <mergeCell ref="D1873:D1874"/>
    <mergeCell ref="E1873:I1873"/>
    <mergeCell ref="C1881:M1881"/>
    <mergeCell ref="C1882:M1882"/>
    <mergeCell ref="J1873:L1873"/>
    <mergeCell ref="M1873:M1874"/>
    <mergeCell ref="N1873:O1873"/>
    <mergeCell ref="C1865:G1865"/>
    <mergeCell ref="C1866:G1866"/>
    <mergeCell ref="C1851:M1851"/>
    <mergeCell ref="C1873:C1874"/>
    <mergeCell ref="C1868:G1868"/>
    <mergeCell ref="C1857:G1857"/>
    <mergeCell ref="E1859:G1859"/>
    <mergeCell ref="C1835:F1835"/>
    <mergeCell ref="C1836:F1836"/>
    <mergeCell ref="C1867:G1867"/>
    <mergeCell ref="C1855:D1855"/>
    <mergeCell ref="C1850:M1850"/>
    <mergeCell ref="E1858:G1858"/>
    <mergeCell ref="C1843:D1843"/>
    <mergeCell ref="E1843:N1843"/>
    <mergeCell ref="C1844:C1845"/>
    <mergeCell ref="D1844:D1845"/>
    <mergeCell ref="C1754:E1754"/>
    <mergeCell ref="C1827:F1827"/>
    <mergeCell ref="C1828:C1829"/>
    <mergeCell ref="D1828:F1828"/>
    <mergeCell ref="E1814:G1814"/>
    <mergeCell ref="C1795:N1795"/>
    <mergeCell ref="C1797:D1797"/>
    <mergeCell ref="K1798:N1798"/>
    <mergeCell ref="C1708:E1708"/>
    <mergeCell ref="C1639:E1639"/>
    <mergeCell ref="C1692:D1692"/>
    <mergeCell ref="C1678:E1678"/>
    <mergeCell ref="C1663:D1663"/>
    <mergeCell ref="C1649:E1649"/>
    <mergeCell ref="C1694:N1694"/>
    <mergeCell ref="C1696:D1696"/>
    <mergeCell ref="E1696:N1696"/>
    <mergeCell ref="D1697:D1698"/>
    <mergeCell ref="E1775:J1776"/>
    <mergeCell ref="K1775:M1776"/>
    <mergeCell ref="N1776:N1777"/>
    <mergeCell ref="N1760:N1761"/>
    <mergeCell ref="C1767:N1767"/>
    <mergeCell ref="E1760:E1761"/>
    <mergeCell ref="F1760:F1761"/>
    <mergeCell ref="G1760:G1761"/>
    <mergeCell ref="H1760:H1761"/>
    <mergeCell ref="I1760:I1761"/>
    <mergeCell ref="J1760:J1761"/>
    <mergeCell ref="L1760:L1761"/>
    <mergeCell ref="M1760:M1761"/>
    <mergeCell ref="C1793:E1793"/>
    <mergeCell ref="C1405:F1405"/>
    <mergeCell ref="C1406:F1406"/>
    <mergeCell ref="C1408:D1408"/>
    <mergeCell ref="C1360:G1360"/>
    <mergeCell ref="C1362:D1362"/>
    <mergeCell ref="E1362:G1362"/>
    <mergeCell ref="C1363:C1364"/>
    <mergeCell ref="D1363:D1364"/>
    <mergeCell ref="E1363:G1363"/>
    <mergeCell ref="C1381:G1381"/>
    <mergeCell ref="C1382:G1382"/>
    <mergeCell ref="C1383:G1383"/>
    <mergeCell ref="C1384:G1384"/>
    <mergeCell ref="C1385:G1385"/>
    <mergeCell ref="C1386:G1386"/>
    <mergeCell ref="C1387:G1387"/>
    <mergeCell ref="C1388:G1388"/>
    <mergeCell ref="C1389:G1389"/>
    <mergeCell ref="C1390:G1390"/>
    <mergeCell ref="C1392:D1392"/>
    <mergeCell ref="C1331:D1331"/>
    <mergeCell ref="C1333:P1333"/>
    <mergeCell ref="C1335:D1335"/>
    <mergeCell ref="E1335:P1335"/>
    <mergeCell ref="C1336:C1338"/>
    <mergeCell ref="D1336:D1338"/>
    <mergeCell ref="E1336:L1337"/>
    <mergeCell ref="M1336:N1337"/>
    <mergeCell ref="O1336:P1336"/>
    <mergeCell ref="O1337:O1338"/>
    <mergeCell ref="C1349:P1349"/>
    <mergeCell ref="C1350:P1350"/>
    <mergeCell ref="C1358:D1358"/>
    <mergeCell ref="C1351:P1351"/>
    <mergeCell ref="C1352:P1352"/>
    <mergeCell ref="C1353:P1353"/>
    <mergeCell ref="C1354:P1354"/>
    <mergeCell ref="C1355:P1355"/>
    <mergeCell ref="C1356:P1356"/>
    <mergeCell ref="C1308:G1308"/>
    <mergeCell ref="C1309:G1309"/>
    <mergeCell ref="C1310:G1310"/>
    <mergeCell ref="C1311:G1311"/>
    <mergeCell ref="C1312:G1312"/>
    <mergeCell ref="C1313:D1313"/>
    <mergeCell ref="B1149:AK1149"/>
    <mergeCell ref="C1321:J1321"/>
    <mergeCell ref="C1322:J1322"/>
    <mergeCell ref="C1323:J1323"/>
    <mergeCell ref="C1324:J1324"/>
    <mergeCell ref="C1325:J1325"/>
    <mergeCell ref="C1326:J1326"/>
    <mergeCell ref="C1327:J1327"/>
    <mergeCell ref="C1328:J1328"/>
    <mergeCell ref="C1329:J1329"/>
    <mergeCell ref="C1330:J1330"/>
    <mergeCell ref="C1315:J1315"/>
    <mergeCell ref="C1316:C1317"/>
    <mergeCell ref="D1316:D1317"/>
    <mergeCell ref="E1316:G1316"/>
    <mergeCell ref="H1316:J1316"/>
    <mergeCell ref="C1319:J1319"/>
    <mergeCell ref="C1320:J1320"/>
    <mergeCell ref="AH1155:AJ1155"/>
    <mergeCell ref="F1156:F1157"/>
    <mergeCell ref="G1156:G1157"/>
    <mergeCell ref="H1156:H1157"/>
    <mergeCell ref="I1156:I1157"/>
    <mergeCell ref="J1156:J1157"/>
    <mergeCell ref="K1156:K1157"/>
    <mergeCell ref="L1156:L1157"/>
    <mergeCell ref="C1307:G1307"/>
    <mergeCell ref="E1155:E1157"/>
    <mergeCell ref="F1155:R1155"/>
    <mergeCell ref="S1155:AC1155"/>
    <mergeCell ref="AD1155:AG1155"/>
    <mergeCell ref="B1158:C1158"/>
    <mergeCell ref="B1159:C1159"/>
    <mergeCell ref="B1160:C1160"/>
    <mergeCell ref="B1162:C1162"/>
    <mergeCell ref="D1162:G1162"/>
    <mergeCell ref="B1163:C1163"/>
    <mergeCell ref="B1164:C1164"/>
    <mergeCell ref="D1164:G1164"/>
    <mergeCell ref="C1296:G1296"/>
    <mergeCell ref="AC1251:AC1252"/>
    <mergeCell ref="AD1251:AD1252"/>
    <mergeCell ref="AE1251:AE1252"/>
    <mergeCell ref="AF1251:AF1252"/>
    <mergeCell ref="B1244:AK1244"/>
    <mergeCell ref="Y1174:Y1175"/>
    <mergeCell ref="Z1174:Z1175"/>
    <mergeCell ref="M1156:N1156"/>
    <mergeCell ref="O1156:O1157"/>
    <mergeCell ref="P1156:P1157"/>
    <mergeCell ref="Q1156:Q1157"/>
    <mergeCell ref="R1156:R1157"/>
    <mergeCell ref="S1156:S1157"/>
    <mergeCell ref="Z1156:Z1157"/>
    <mergeCell ref="AA1156:AA1157"/>
    <mergeCell ref="AB1156:AB1157"/>
    <mergeCell ref="AC1156:AC1157"/>
    <mergeCell ref="AD1156:AD1157"/>
    <mergeCell ref="B1153:C1153"/>
    <mergeCell ref="B1154:C1154"/>
    <mergeCell ref="D1154:Q1154"/>
    <mergeCell ref="B1155:C1157"/>
    <mergeCell ref="D1155:D1157"/>
    <mergeCell ref="T1156:T1157"/>
    <mergeCell ref="U1156:U1157"/>
    <mergeCell ref="V1156:V1157"/>
    <mergeCell ref="W1156:W1157"/>
    <mergeCell ref="X1156:X1157"/>
    <mergeCell ref="Y1156:Y1157"/>
    <mergeCell ref="S1061:AC1061"/>
    <mergeCell ref="G1297:G1298"/>
    <mergeCell ref="D1298:F1298"/>
    <mergeCell ref="G1299:G1302"/>
    <mergeCell ref="G1303:G1304"/>
    <mergeCell ref="C1306:G1306"/>
    <mergeCell ref="B1284:C1284"/>
    <mergeCell ref="B1253:C1253"/>
    <mergeCell ref="B1270:C1270"/>
    <mergeCell ref="B1271:C1271"/>
    <mergeCell ref="B1272:C1272"/>
    <mergeCell ref="D1272:G1272"/>
    <mergeCell ref="B1268:C1268"/>
    <mergeCell ref="B1254:C1254"/>
    <mergeCell ref="B1255:C1255"/>
    <mergeCell ref="B1256:C1256"/>
    <mergeCell ref="B1257:C1257"/>
    <mergeCell ref="B1258:C1258"/>
    <mergeCell ref="B1259:C1259"/>
    <mergeCell ref="B1260:C1260"/>
    <mergeCell ref="B1261:C1261"/>
    <mergeCell ref="D1151:F1151"/>
    <mergeCell ref="B1152:C1152"/>
    <mergeCell ref="D1152:E1152"/>
    <mergeCell ref="B1115:C1115"/>
    <mergeCell ref="L1099:L1100"/>
    <mergeCell ref="M1099:N1099"/>
    <mergeCell ref="O1099:O1100"/>
    <mergeCell ref="B1094:C1094"/>
    <mergeCell ref="B1095:C1095"/>
    <mergeCell ref="D1108:G1108"/>
    <mergeCell ref="B1102:C1102"/>
    <mergeCell ref="D1107:G1107"/>
    <mergeCell ref="P1099:P1100"/>
    <mergeCell ref="Q1099:Q1100"/>
    <mergeCell ref="R1099:R1100"/>
    <mergeCell ref="S1099:S1100"/>
    <mergeCell ref="T1099:T1100"/>
    <mergeCell ref="B1111:AK1111"/>
    <mergeCell ref="D1113:F1113"/>
    <mergeCell ref="B1116:C1116"/>
    <mergeCell ref="D1116:Q1116"/>
    <mergeCell ref="B1106:C1106"/>
    <mergeCell ref="D1106:G1106"/>
    <mergeCell ref="D1136:F1136"/>
    <mergeCell ref="B1137:C1137"/>
    <mergeCell ref="D1137:E1137"/>
    <mergeCell ref="B1139:C1139"/>
    <mergeCell ref="D1139:Q1139"/>
    <mergeCell ref="B1118:C1120"/>
    <mergeCell ref="D1118:D1120"/>
    <mergeCell ref="E1118:E1120"/>
    <mergeCell ref="F1118:R1118"/>
    <mergeCell ref="D1131:G1131"/>
    <mergeCell ref="B1134:AK1134"/>
    <mergeCell ref="J1079:J1080"/>
    <mergeCell ref="K1079:K1080"/>
    <mergeCell ref="L1079:L1080"/>
    <mergeCell ref="M1079:N1079"/>
    <mergeCell ref="O1079:O1080"/>
    <mergeCell ref="AA1079:AA1080"/>
    <mergeCell ref="AE1079:AE1080"/>
    <mergeCell ref="AF1079:AF1080"/>
    <mergeCell ref="AH1098:AJ1098"/>
    <mergeCell ref="F1099:F1100"/>
    <mergeCell ref="G1099:G1100"/>
    <mergeCell ref="H1099:H1100"/>
    <mergeCell ref="I1099:I1100"/>
    <mergeCell ref="J1099:J1100"/>
    <mergeCell ref="K1099:K1100"/>
    <mergeCell ref="B1086:C1086"/>
    <mergeCell ref="Z1079:Z1080"/>
    <mergeCell ref="U1099:U1100"/>
    <mergeCell ref="B1107:C1107"/>
    <mergeCell ref="B1108:C1108"/>
    <mergeCell ref="AD1118:AG1118"/>
    <mergeCell ref="AH1118:AJ1118"/>
    <mergeCell ref="F1119:F1120"/>
    <mergeCell ref="G1119:G1120"/>
    <mergeCell ref="H1119:H1120"/>
    <mergeCell ref="I1119:I1120"/>
    <mergeCell ref="J1119:J1120"/>
    <mergeCell ref="K1119:K1120"/>
    <mergeCell ref="L1119:L1120"/>
    <mergeCell ref="M1119:N1119"/>
    <mergeCell ref="O1119:O1120"/>
    <mergeCell ref="P1119:P1120"/>
    <mergeCell ref="Q1119:Q1120"/>
    <mergeCell ref="R1119:R1120"/>
    <mergeCell ref="B1122:C1122"/>
    <mergeCell ref="B1123:C1123"/>
    <mergeCell ref="V1099:V1100"/>
    <mergeCell ref="W1099:W1100"/>
    <mergeCell ref="X1099:X1100"/>
    <mergeCell ref="B1104:C1104"/>
    <mergeCell ref="B1101:C1101"/>
    <mergeCell ref="B1103:C1103"/>
    <mergeCell ref="AJ1119:AJ1120"/>
    <mergeCell ref="B1121:C1121"/>
    <mergeCell ref="X1141:X1142"/>
    <mergeCell ref="Y1141:Y1142"/>
    <mergeCell ref="Z1141:Z1142"/>
    <mergeCell ref="AA1141:AA1142"/>
    <mergeCell ref="AB1141:AB1142"/>
    <mergeCell ref="AC1141:AC1142"/>
    <mergeCell ref="AD1141:AD1142"/>
    <mergeCell ref="AE1141:AE1142"/>
    <mergeCell ref="AF1119:AF1120"/>
    <mergeCell ref="AG1119:AG1120"/>
    <mergeCell ref="AH1119:AH1120"/>
    <mergeCell ref="AI1119:AI1120"/>
    <mergeCell ref="S1119:S1120"/>
    <mergeCell ref="T1119:T1120"/>
    <mergeCell ref="U1119:U1120"/>
    <mergeCell ref="V1119:V1120"/>
    <mergeCell ref="W1119:W1120"/>
    <mergeCell ref="X1119:X1120"/>
    <mergeCell ref="Y1119:Y1120"/>
    <mergeCell ref="Z1119:Z1120"/>
    <mergeCell ref="AA1119:AA1120"/>
    <mergeCell ref="AB1119:AB1120"/>
    <mergeCell ref="AC1119:AC1120"/>
    <mergeCell ref="AD1119:AD1120"/>
    <mergeCell ref="AE1119:AE1120"/>
    <mergeCell ref="AF1141:AF1142"/>
    <mergeCell ref="B1127:C1127"/>
    <mergeCell ref="B1129:C1129"/>
    <mergeCell ref="D1129:G1129"/>
    <mergeCell ref="B1131:C1131"/>
    <mergeCell ref="AG1141:AG1142"/>
    <mergeCell ref="AH1141:AH1142"/>
    <mergeCell ref="AI1141:AI1142"/>
    <mergeCell ref="AJ1141:AJ1142"/>
    <mergeCell ref="B1143:C1143"/>
    <mergeCell ref="B1145:C1145"/>
    <mergeCell ref="D1145:G1145"/>
    <mergeCell ref="B1146:C1146"/>
    <mergeCell ref="D1146:G1146"/>
    <mergeCell ref="B1130:C1130"/>
    <mergeCell ref="B1114:C1114"/>
    <mergeCell ref="B1140:C1142"/>
    <mergeCell ref="D1140:D1142"/>
    <mergeCell ref="E1140:E1142"/>
    <mergeCell ref="F1140:R1140"/>
    <mergeCell ref="S1140:AC1140"/>
    <mergeCell ref="AD1140:AG1140"/>
    <mergeCell ref="AH1140:AJ1140"/>
    <mergeCell ref="F1141:F1142"/>
    <mergeCell ref="G1141:G1142"/>
    <mergeCell ref="H1141:H1142"/>
    <mergeCell ref="I1141:I1142"/>
    <mergeCell ref="J1141:J1142"/>
    <mergeCell ref="K1141:K1142"/>
    <mergeCell ref="L1141:L1142"/>
    <mergeCell ref="M1141:N1141"/>
    <mergeCell ref="O1141:O1142"/>
    <mergeCell ref="P1141:P1142"/>
    <mergeCell ref="Q1141:Q1142"/>
    <mergeCell ref="R1141:R1142"/>
    <mergeCell ref="S1141:S1142"/>
    <mergeCell ref="T1141:T1142"/>
    <mergeCell ref="U1141:U1142"/>
    <mergeCell ref="V1141:V1142"/>
    <mergeCell ref="W1141:W1142"/>
    <mergeCell ref="K1062:K1063"/>
    <mergeCell ref="L1062:L1063"/>
    <mergeCell ref="M1062:N1062"/>
    <mergeCell ref="E1098:E1100"/>
    <mergeCell ref="F1098:R1098"/>
    <mergeCell ref="B1061:C1063"/>
    <mergeCell ref="D1061:D1063"/>
    <mergeCell ref="E1061:E1063"/>
    <mergeCell ref="F1061:R1061"/>
    <mergeCell ref="P1079:P1080"/>
    <mergeCell ref="Q1079:Q1080"/>
    <mergeCell ref="D1076:Q1076"/>
    <mergeCell ref="B1081:C1081"/>
    <mergeCell ref="B1083:C1083"/>
    <mergeCell ref="B1084:C1084"/>
    <mergeCell ref="B1078:C1080"/>
    <mergeCell ref="E1078:E1080"/>
    <mergeCell ref="F1078:R1078"/>
    <mergeCell ref="B1074:C1074"/>
    <mergeCell ref="B1075:C1075"/>
    <mergeCell ref="O1062:O1063"/>
    <mergeCell ref="P1062:P1063"/>
    <mergeCell ref="Q1062:Q1063"/>
    <mergeCell ref="R1062:R1063"/>
    <mergeCell ref="B1124:C1124"/>
    <mergeCell ref="B1125:C1125"/>
    <mergeCell ref="B1126:C1126"/>
    <mergeCell ref="D1130:G1130"/>
    <mergeCell ref="S1118:AC1118"/>
    <mergeCell ref="AI1099:AI1100"/>
    <mergeCell ref="AJ1099:AJ1100"/>
    <mergeCell ref="AJ1079:AJ1080"/>
    <mergeCell ref="B1066:C1066"/>
    <mergeCell ref="D1066:G1066"/>
    <mergeCell ref="AI1079:AI1080"/>
    <mergeCell ref="B1088:C1088"/>
    <mergeCell ref="D1088:G1088"/>
    <mergeCell ref="B1091:AK1091"/>
    <mergeCell ref="D1093:F1093"/>
    <mergeCell ref="AD1098:AG1098"/>
    <mergeCell ref="AD1078:AG1078"/>
    <mergeCell ref="B1082:C1082"/>
    <mergeCell ref="D1087:G1087"/>
    <mergeCell ref="AH1078:AJ1078"/>
    <mergeCell ref="F1079:F1080"/>
    <mergeCell ref="G1079:G1080"/>
    <mergeCell ref="H1079:H1080"/>
    <mergeCell ref="I1079:I1080"/>
    <mergeCell ref="AB1079:AB1080"/>
    <mergeCell ref="AC1079:AC1080"/>
    <mergeCell ref="AD1079:AD1080"/>
    <mergeCell ref="T1079:T1080"/>
    <mergeCell ref="B1096:C1096"/>
    <mergeCell ref="D1096:Q1096"/>
    <mergeCell ref="B1098:C1100"/>
    <mergeCell ref="D1098:D1100"/>
    <mergeCell ref="B1087:C1087"/>
    <mergeCell ref="S1079:S1080"/>
    <mergeCell ref="S1078:AC1078"/>
    <mergeCell ref="S1098:AC1098"/>
    <mergeCell ref="AG1099:AG1100"/>
    <mergeCell ref="AH1099:AH1100"/>
    <mergeCell ref="Y1099:Y1100"/>
    <mergeCell ref="Z1099:Z1100"/>
    <mergeCell ref="AA1099:AA1100"/>
    <mergeCell ref="AB1099:AB1100"/>
    <mergeCell ref="AC1099:AC1100"/>
    <mergeCell ref="AD1099:AD1100"/>
    <mergeCell ref="AE1099:AE1100"/>
    <mergeCell ref="AF1099:AF1100"/>
    <mergeCell ref="AG1079:AG1080"/>
    <mergeCell ref="AH1079:AH1080"/>
    <mergeCell ref="AH1061:AJ1061"/>
    <mergeCell ref="F1062:F1063"/>
    <mergeCell ref="G1062:G1063"/>
    <mergeCell ref="H1062:H1063"/>
    <mergeCell ref="I1062:I1063"/>
    <mergeCell ref="D1067:G1067"/>
    <mergeCell ref="U1079:U1080"/>
    <mergeCell ref="V1079:V1080"/>
    <mergeCell ref="W1079:W1080"/>
    <mergeCell ref="X1079:X1080"/>
    <mergeCell ref="Y1079:Y1080"/>
    <mergeCell ref="AD1062:AD1063"/>
    <mergeCell ref="AE1062:AE1063"/>
    <mergeCell ref="AG1062:AG1063"/>
    <mergeCell ref="AH1062:AH1063"/>
    <mergeCell ref="AI1062:AI1063"/>
    <mergeCell ref="AF1062:AF1063"/>
    <mergeCell ref="AD1061:AG1061"/>
    <mergeCell ref="AJ1062:AJ1063"/>
    <mergeCell ref="D1086:G1086"/>
    <mergeCell ref="D1078:D1080"/>
    <mergeCell ref="B1051:C1051"/>
    <mergeCell ref="D1051:G1051"/>
    <mergeCell ref="B1043:C1043"/>
    <mergeCell ref="B1033:AK1033"/>
    <mergeCell ref="D1035:F1035"/>
    <mergeCell ref="B1067:C1067"/>
    <mergeCell ref="D1068:G1068"/>
    <mergeCell ref="B1071:AK1071"/>
    <mergeCell ref="D1073:F1073"/>
    <mergeCell ref="B1076:C1076"/>
    <mergeCell ref="R1079:R1080"/>
    <mergeCell ref="B1054:AK1054"/>
    <mergeCell ref="D1056:F1056"/>
    <mergeCell ref="B1057:C1057"/>
    <mergeCell ref="B1058:C1058"/>
    <mergeCell ref="D1059:Q1059"/>
    <mergeCell ref="S1062:S1063"/>
    <mergeCell ref="T1062:T1063"/>
    <mergeCell ref="U1062:U1063"/>
    <mergeCell ref="V1062:V1063"/>
    <mergeCell ref="B1068:C1068"/>
    <mergeCell ref="B1059:C1059"/>
    <mergeCell ref="B1064:C1064"/>
    <mergeCell ref="W1062:W1063"/>
    <mergeCell ref="X1062:X1063"/>
    <mergeCell ref="Y1062:Y1063"/>
    <mergeCell ref="Z1062:Z1063"/>
    <mergeCell ref="AA1062:AA1063"/>
    <mergeCell ref="AB1062:AB1063"/>
    <mergeCell ref="AC1041:AC1042"/>
    <mergeCell ref="AC1062:AC1063"/>
    <mergeCell ref="J1062:J1063"/>
    <mergeCell ref="AD802:AD803"/>
    <mergeCell ref="AE802:AE803"/>
    <mergeCell ref="K802:L802"/>
    <mergeCell ref="M802:M803"/>
    <mergeCell ref="N802:N803"/>
    <mergeCell ref="B804:C804"/>
    <mergeCell ref="B807:C807"/>
    <mergeCell ref="I802:I803"/>
    <mergeCell ref="J802:J803"/>
    <mergeCell ref="B805:C805"/>
    <mergeCell ref="B806:C806"/>
    <mergeCell ref="X802:X803"/>
    <mergeCell ref="Y802:Y803"/>
    <mergeCell ref="O802:O803"/>
    <mergeCell ref="P802:P803"/>
    <mergeCell ref="Q802:Q803"/>
    <mergeCell ref="D799:AC799"/>
    <mergeCell ref="B812:C812"/>
    <mergeCell ref="B1047:C1047"/>
    <mergeCell ref="M1041:N1041"/>
    <mergeCell ref="Q1041:Q1042"/>
    <mergeCell ref="R1041:R1042"/>
    <mergeCell ref="B1028:C1028"/>
    <mergeCell ref="D1028:G1028"/>
    <mergeCell ref="B1029:C1029"/>
    <mergeCell ref="B783:C785"/>
    <mergeCell ref="D783:D785"/>
    <mergeCell ref="E783:P783"/>
    <mergeCell ref="Q783:Y783"/>
    <mergeCell ref="Z783:AB783"/>
    <mergeCell ref="AB1041:AB1042"/>
    <mergeCell ref="Q1014:Q1015"/>
    <mergeCell ref="S1040:AC1040"/>
    <mergeCell ref="B1016:C1016"/>
    <mergeCell ref="AC783:AE783"/>
    <mergeCell ref="AC802:AC803"/>
    <mergeCell ref="B809:C809"/>
    <mergeCell ref="D809:H809"/>
    <mergeCell ref="Z802:Z803"/>
    <mergeCell ref="AA802:AA803"/>
    <mergeCell ref="B796:C796"/>
    <mergeCell ref="B793:AF793"/>
    <mergeCell ref="D795:F795"/>
    <mergeCell ref="D796:F796"/>
    <mergeCell ref="B797:C797"/>
    <mergeCell ref="D797:F797"/>
    <mergeCell ref="B799:C799"/>
    <mergeCell ref="B801:C803"/>
    <mergeCell ref="D801:D803"/>
    <mergeCell ref="W784:W785"/>
    <mergeCell ref="AB784:AB785"/>
    <mergeCell ref="X784:X785"/>
    <mergeCell ref="Y784:Y785"/>
    <mergeCell ref="Z784:Z785"/>
    <mergeCell ref="AA784:AA785"/>
    <mergeCell ref="Z766:Z767"/>
    <mergeCell ref="AA766:AA767"/>
    <mergeCell ref="AB766:AB767"/>
    <mergeCell ref="D810:H810"/>
    <mergeCell ref="B779:C779"/>
    <mergeCell ref="D779:F779"/>
    <mergeCell ref="AB802:AB803"/>
    <mergeCell ref="B788:C788"/>
    <mergeCell ref="D788:H788"/>
    <mergeCell ref="B789:C789"/>
    <mergeCell ref="D789:H789"/>
    <mergeCell ref="R802:R803"/>
    <mergeCell ref="S802:S803"/>
    <mergeCell ref="B810:C810"/>
    <mergeCell ref="T802:T803"/>
    <mergeCell ref="U802:U803"/>
    <mergeCell ref="V802:V803"/>
    <mergeCell ref="E801:P801"/>
    <mergeCell ref="AC766:AC767"/>
    <mergeCell ref="F766:F767"/>
    <mergeCell ref="G766:G767"/>
    <mergeCell ref="H766:H767"/>
    <mergeCell ref="I766:I767"/>
    <mergeCell ref="D778:F778"/>
    <mergeCell ref="K784:L784"/>
    <mergeCell ref="M784:M785"/>
    <mergeCell ref="N784:N785"/>
    <mergeCell ref="D770:H770"/>
    <mergeCell ref="P766:P767"/>
    <mergeCell ref="Q766:Q767"/>
    <mergeCell ref="R766:R767"/>
    <mergeCell ref="B771:C771"/>
    <mergeCell ref="D771:H771"/>
    <mergeCell ref="R784:R785"/>
    <mergeCell ref="S784:S785"/>
    <mergeCell ref="S766:S767"/>
    <mergeCell ref="B775:AF775"/>
    <mergeCell ref="D777:F777"/>
    <mergeCell ref="B778:C778"/>
    <mergeCell ref="B781:C781"/>
    <mergeCell ref="D781:Q781"/>
    <mergeCell ref="E784:E785"/>
    <mergeCell ref="F784:F785"/>
    <mergeCell ref="G784:G785"/>
    <mergeCell ref="H784:H785"/>
    <mergeCell ref="I784:I785"/>
    <mergeCell ref="J784:J785"/>
    <mergeCell ref="T784:T785"/>
    <mergeCell ref="U784:U785"/>
    <mergeCell ref="V784:V785"/>
    <mergeCell ref="Q801:Y801"/>
    <mergeCell ref="Z801:AB801"/>
    <mergeCell ref="AC801:AE801"/>
    <mergeCell ref="E802:E803"/>
    <mergeCell ref="W802:W803"/>
    <mergeCell ref="F802:F803"/>
    <mergeCell ref="G802:G803"/>
    <mergeCell ref="H802:H803"/>
    <mergeCell ref="AC784:AC785"/>
    <mergeCell ref="AD784:AD785"/>
    <mergeCell ref="AE784:AE785"/>
    <mergeCell ref="B791:C791"/>
    <mergeCell ref="Z1014:Z1015"/>
    <mergeCell ref="AA1014:AA1015"/>
    <mergeCell ref="AB1014:AB1015"/>
    <mergeCell ref="AC1014:AC1015"/>
    <mergeCell ref="AD1014:AD1015"/>
    <mergeCell ref="L997:L998"/>
    <mergeCell ref="M997:N997"/>
    <mergeCell ref="O997:O998"/>
    <mergeCell ref="P997:P998"/>
    <mergeCell ref="Q997:Q998"/>
    <mergeCell ref="R997:R998"/>
    <mergeCell ref="S997:S998"/>
    <mergeCell ref="B1010:C1010"/>
    <mergeCell ref="B1011:C1011"/>
    <mergeCell ref="B1003:C1003"/>
    <mergeCell ref="D1003:G1003"/>
    <mergeCell ref="B1006:AK1006"/>
    <mergeCell ref="AI1014:AI1015"/>
    <mergeCell ref="AJ1014:AJ1015"/>
    <mergeCell ref="AG1014:AG1015"/>
    <mergeCell ref="AH1014:AH1015"/>
    <mergeCell ref="T1014:T1015"/>
    <mergeCell ref="U1014:U1015"/>
    <mergeCell ref="V1014:V1015"/>
    <mergeCell ref="W1014:W1015"/>
    <mergeCell ref="X1014:X1015"/>
    <mergeCell ref="Y1014:Y1015"/>
    <mergeCell ref="T766:T767"/>
    <mergeCell ref="V766:V767"/>
    <mergeCell ref="W766:W767"/>
    <mergeCell ref="X766:X767"/>
    <mergeCell ref="AD766:AD767"/>
    <mergeCell ref="AE766:AE767"/>
    <mergeCell ref="B768:C768"/>
    <mergeCell ref="B770:C770"/>
    <mergeCell ref="O1014:O1015"/>
    <mergeCell ref="P1014:P1015"/>
    <mergeCell ref="J766:J767"/>
    <mergeCell ref="Y766:Y767"/>
    <mergeCell ref="R1014:R1015"/>
    <mergeCell ref="AE1014:AE1015"/>
    <mergeCell ref="AF1014:AF1015"/>
    <mergeCell ref="B1013:C1015"/>
    <mergeCell ref="D1013:D1015"/>
    <mergeCell ref="AD1013:AG1013"/>
    <mergeCell ref="J997:J998"/>
    <mergeCell ref="K997:K998"/>
    <mergeCell ref="G997:G998"/>
    <mergeCell ref="H997:H998"/>
    <mergeCell ref="I997:I998"/>
    <mergeCell ref="B1002:C1002"/>
    <mergeCell ref="T997:T998"/>
    <mergeCell ref="AH1040:AJ1040"/>
    <mergeCell ref="F1041:F1042"/>
    <mergeCell ref="G1041:G1042"/>
    <mergeCell ref="H1041:H1042"/>
    <mergeCell ref="I1041:I1042"/>
    <mergeCell ref="J1041:J1042"/>
    <mergeCell ref="K1041:K1042"/>
    <mergeCell ref="L1041:L1042"/>
    <mergeCell ref="AE1041:AE1042"/>
    <mergeCell ref="AF1041:AF1042"/>
    <mergeCell ref="AG1041:AG1042"/>
    <mergeCell ref="AH1041:AH1042"/>
    <mergeCell ref="AI1041:AI1042"/>
    <mergeCell ref="AJ1041:AJ1042"/>
    <mergeCell ref="W1041:W1042"/>
    <mergeCell ref="X1041:X1042"/>
    <mergeCell ref="Y1041:Y1042"/>
    <mergeCell ref="Z1041:Z1042"/>
    <mergeCell ref="AA1041:AA1042"/>
    <mergeCell ref="AD1041:AD1042"/>
    <mergeCell ref="O1041:O1042"/>
    <mergeCell ref="P1041:P1042"/>
    <mergeCell ref="U997:U998"/>
    <mergeCell ref="AE997:AE998"/>
    <mergeCell ref="AF997:AF998"/>
    <mergeCell ref="AG997:AG998"/>
    <mergeCell ref="D1011:Q1011"/>
    <mergeCell ref="S1013:AC1013"/>
    <mergeCell ref="S1014:S1015"/>
    <mergeCell ref="L1014:L1015"/>
    <mergeCell ref="M1014:N1014"/>
    <mergeCell ref="D1036:E1036"/>
    <mergeCell ref="B1044:C1044"/>
    <mergeCell ref="B1045:C1045"/>
    <mergeCell ref="B1001:C1001"/>
    <mergeCell ref="Z997:Z998"/>
    <mergeCell ref="AA997:AA998"/>
    <mergeCell ref="AB997:AB998"/>
    <mergeCell ref="AC997:AC998"/>
    <mergeCell ref="AD1040:AG1040"/>
    <mergeCell ref="B1046:C1046"/>
    <mergeCell ref="D1049:H1049"/>
    <mergeCell ref="D1050:H1050"/>
    <mergeCell ref="D1009:E1009"/>
    <mergeCell ref="B1017:C1017"/>
    <mergeCell ref="B1018:C1018"/>
    <mergeCell ref="B1019:C1019"/>
    <mergeCell ref="B1021:C1021"/>
    <mergeCell ref="B1025:C1025"/>
    <mergeCell ref="B1026:C1026"/>
    <mergeCell ref="D1029:G1029"/>
    <mergeCell ref="B1030:C1030"/>
    <mergeCell ref="D1030:G1030"/>
    <mergeCell ref="B1020:C1020"/>
    <mergeCell ref="B1036:C1036"/>
    <mergeCell ref="B1037:C1037"/>
    <mergeCell ref="B1038:C1038"/>
    <mergeCell ref="D1038:Q1038"/>
    <mergeCell ref="B1040:C1042"/>
    <mergeCell ref="D1040:D1042"/>
    <mergeCell ref="E1040:E1042"/>
    <mergeCell ref="F1040:R1040"/>
    <mergeCell ref="B1022:C1022"/>
    <mergeCell ref="B1023:C1023"/>
    <mergeCell ref="B1024:C1024"/>
    <mergeCell ref="B1049:C1049"/>
    <mergeCell ref="B1050:C1050"/>
    <mergeCell ref="D1153:Q1153"/>
    <mergeCell ref="D1115:Q1115"/>
    <mergeCell ref="D1095:Q1095"/>
    <mergeCell ref="D1075:Q1075"/>
    <mergeCell ref="D1058:Q1058"/>
    <mergeCell ref="D1037:Q1037"/>
    <mergeCell ref="D1010:Q1010"/>
    <mergeCell ref="S1041:S1042"/>
    <mergeCell ref="T1041:T1042"/>
    <mergeCell ref="U1041:U1042"/>
    <mergeCell ref="V1041:V1042"/>
    <mergeCell ref="B989:AK989"/>
    <mergeCell ref="D991:F991"/>
    <mergeCell ref="B992:C992"/>
    <mergeCell ref="B993:C993"/>
    <mergeCell ref="D993:Q993"/>
    <mergeCell ref="B994:C994"/>
    <mergeCell ref="D994:Q994"/>
    <mergeCell ref="B996:C998"/>
    <mergeCell ref="D996:D998"/>
    <mergeCell ref="E996:E998"/>
    <mergeCell ref="F996:R996"/>
    <mergeCell ref="S996:AC996"/>
    <mergeCell ref="AD996:AG996"/>
    <mergeCell ref="AH996:AJ996"/>
    <mergeCell ref="F997:F998"/>
    <mergeCell ref="AH1013:AJ1013"/>
    <mergeCell ref="F1014:F1015"/>
    <mergeCell ref="G1014:G1015"/>
    <mergeCell ref="H1014:H1015"/>
    <mergeCell ref="I1014:I1015"/>
    <mergeCell ref="J1014:J1015"/>
    <mergeCell ref="B951:C951"/>
    <mergeCell ref="B956:C956"/>
    <mergeCell ref="B984:C984"/>
    <mergeCell ref="AD997:AD998"/>
    <mergeCell ref="B926:AK926"/>
    <mergeCell ref="D928:F928"/>
    <mergeCell ref="B929:C929"/>
    <mergeCell ref="D930:Q930"/>
    <mergeCell ref="S933:AC933"/>
    <mergeCell ref="AD933:AG933"/>
    <mergeCell ref="AH933:AJ933"/>
    <mergeCell ref="F934:F935"/>
    <mergeCell ref="G934:G935"/>
    <mergeCell ref="H934:H935"/>
    <mergeCell ref="I934:I935"/>
    <mergeCell ref="J934:J935"/>
    <mergeCell ref="K934:K935"/>
    <mergeCell ref="L934:L935"/>
    <mergeCell ref="M934:N934"/>
    <mergeCell ref="AH997:AH998"/>
    <mergeCell ref="AI997:AI998"/>
    <mergeCell ref="B979:C979"/>
    <mergeCell ref="B980:C980"/>
    <mergeCell ref="B981:C981"/>
    <mergeCell ref="B972:C972"/>
    <mergeCell ref="B973:C973"/>
    <mergeCell ref="B974:C974"/>
    <mergeCell ref="AJ997:AJ998"/>
    <mergeCell ref="V997:V998"/>
    <mergeCell ref="W997:W998"/>
    <mergeCell ref="X997:X998"/>
    <mergeCell ref="Y997:Y998"/>
    <mergeCell ref="B757:AF757"/>
    <mergeCell ref="B760:C760"/>
    <mergeCell ref="D760:F760"/>
    <mergeCell ref="B761:C761"/>
    <mergeCell ref="D761:F761"/>
    <mergeCell ref="B763:C763"/>
    <mergeCell ref="D763:Q763"/>
    <mergeCell ref="B765:C767"/>
    <mergeCell ref="D765:D767"/>
    <mergeCell ref="E765:P765"/>
    <mergeCell ref="Q765:Y765"/>
    <mergeCell ref="Z765:AB765"/>
    <mergeCell ref="AC765:AE765"/>
    <mergeCell ref="E766:E767"/>
    <mergeCell ref="Y934:Y935"/>
    <mergeCell ref="Z934:Z935"/>
    <mergeCell ref="AA934:AA935"/>
    <mergeCell ref="AB934:AB935"/>
    <mergeCell ref="AC934:AC935"/>
    <mergeCell ref="AD934:AD935"/>
    <mergeCell ref="AE934:AE935"/>
    <mergeCell ref="AF934:AF935"/>
    <mergeCell ref="T934:T935"/>
    <mergeCell ref="U934:U935"/>
    <mergeCell ref="V934:V935"/>
    <mergeCell ref="W934:W935"/>
    <mergeCell ref="X934:X935"/>
    <mergeCell ref="K766:L766"/>
    <mergeCell ref="M766:M767"/>
    <mergeCell ref="N766:N767"/>
    <mergeCell ref="O766:O767"/>
    <mergeCell ref="U766:U767"/>
    <mergeCell ref="M961:N961"/>
    <mergeCell ref="O961:O962"/>
    <mergeCell ref="P961:P962"/>
    <mergeCell ref="Q961:Q962"/>
    <mergeCell ref="R961:R962"/>
    <mergeCell ref="S961:S962"/>
    <mergeCell ref="T961:T962"/>
    <mergeCell ref="U961:U962"/>
    <mergeCell ref="V961:V962"/>
    <mergeCell ref="W961:W962"/>
    <mergeCell ref="X961:X962"/>
    <mergeCell ref="Y961:Y962"/>
    <mergeCell ref="Z961:Z962"/>
    <mergeCell ref="AA961:AA962"/>
    <mergeCell ref="AB961:AB962"/>
    <mergeCell ref="AC961:AC962"/>
    <mergeCell ref="AD961:AD962"/>
    <mergeCell ref="B963:C963"/>
    <mergeCell ref="B964:C964"/>
    <mergeCell ref="B965:C965"/>
    <mergeCell ref="D984:G984"/>
    <mergeCell ref="D985:G985"/>
    <mergeCell ref="AG934:AG935"/>
    <mergeCell ref="AH934:AH935"/>
    <mergeCell ref="AI934:AI935"/>
    <mergeCell ref="AJ934:AJ935"/>
    <mergeCell ref="AE961:AE962"/>
    <mergeCell ref="AF961:AF962"/>
    <mergeCell ref="AG961:AG962"/>
    <mergeCell ref="AH961:AH962"/>
    <mergeCell ref="AI961:AI962"/>
    <mergeCell ref="AJ961:AJ962"/>
    <mergeCell ref="B953:AK953"/>
    <mergeCell ref="D955:F955"/>
    <mergeCell ref="B957:C957"/>
    <mergeCell ref="D957:Q957"/>
    <mergeCell ref="B958:C958"/>
    <mergeCell ref="D958:Q958"/>
    <mergeCell ref="B960:C962"/>
    <mergeCell ref="D960:D962"/>
    <mergeCell ref="E960:E962"/>
    <mergeCell ref="F960:R960"/>
    <mergeCell ref="S960:AC960"/>
    <mergeCell ref="AD960:AG960"/>
    <mergeCell ref="AH960:AJ960"/>
    <mergeCell ref="F961:F962"/>
    <mergeCell ref="B950:C950"/>
    <mergeCell ref="D950:G950"/>
    <mergeCell ref="B933:C935"/>
    <mergeCell ref="D933:D935"/>
    <mergeCell ref="E933:E935"/>
    <mergeCell ref="F933:R933"/>
    <mergeCell ref="R934:R935"/>
    <mergeCell ref="S934:S935"/>
    <mergeCell ref="B987:C987"/>
    <mergeCell ref="B1031:C1031"/>
    <mergeCell ref="D992:E992"/>
    <mergeCell ref="D1001:G1001"/>
    <mergeCell ref="D1002:G1002"/>
    <mergeCell ref="D956:E956"/>
    <mergeCell ref="B970:C970"/>
    <mergeCell ref="B971:C971"/>
    <mergeCell ref="B966:C966"/>
    <mergeCell ref="B982:C982"/>
    <mergeCell ref="B977:C977"/>
    <mergeCell ref="B978:C978"/>
    <mergeCell ref="B967:C967"/>
    <mergeCell ref="B968:C968"/>
    <mergeCell ref="B969:C969"/>
    <mergeCell ref="B1004:C1004"/>
    <mergeCell ref="D986:G986"/>
    <mergeCell ref="G961:G962"/>
    <mergeCell ref="D1008:F1008"/>
    <mergeCell ref="B1009:C1009"/>
    <mergeCell ref="E1013:E1015"/>
    <mergeCell ref="F1013:R1013"/>
    <mergeCell ref="H961:H962"/>
    <mergeCell ref="I961:I962"/>
    <mergeCell ref="J961:J962"/>
    <mergeCell ref="K961:K962"/>
    <mergeCell ref="L961:L962"/>
    <mergeCell ref="B985:C985"/>
    <mergeCell ref="B986:C986"/>
    <mergeCell ref="B976:C976"/>
    <mergeCell ref="B975:C975"/>
    <mergeCell ref="K1014:K1015"/>
    <mergeCell ref="D759:I759"/>
    <mergeCell ref="D949:G949"/>
    <mergeCell ref="D948:H948"/>
    <mergeCell ref="D929:E929"/>
    <mergeCell ref="B936:C936"/>
    <mergeCell ref="B937:C937"/>
    <mergeCell ref="B938:C938"/>
    <mergeCell ref="B946:C946"/>
    <mergeCell ref="B940:C940"/>
    <mergeCell ref="B941:C941"/>
    <mergeCell ref="B942:C942"/>
    <mergeCell ref="B943:C943"/>
    <mergeCell ref="B944:C944"/>
    <mergeCell ref="B939:C939"/>
    <mergeCell ref="B945:C945"/>
    <mergeCell ref="B948:C948"/>
    <mergeCell ref="B930:C930"/>
    <mergeCell ref="B931:C931"/>
    <mergeCell ref="D931:Q931"/>
    <mergeCell ref="O934:O935"/>
    <mergeCell ref="P934:P935"/>
    <mergeCell ref="Q934:Q935"/>
    <mergeCell ref="B949:C949"/>
    <mergeCell ref="B786:C786"/>
    <mergeCell ref="O784:O785"/>
    <mergeCell ref="P784:P785"/>
    <mergeCell ref="Q784:Q785"/>
    <mergeCell ref="W742:W743"/>
    <mergeCell ref="X742:X743"/>
    <mergeCell ref="Y742:Y743"/>
    <mergeCell ref="Z742:Z743"/>
    <mergeCell ref="AA742:AA743"/>
    <mergeCell ref="AB742:AB743"/>
    <mergeCell ref="AC742:AC743"/>
    <mergeCell ref="AD742:AD743"/>
    <mergeCell ref="AE742:AE743"/>
    <mergeCell ref="B744:C744"/>
    <mergeCell ref="B752:C752"/>
    <mergeCell ref="D752:H752"/>
    <mergeCell ref="B753:C753"/>
    <mergeCell ref="D753:H753"/>
    <mergeCell ref="B745:C745"/>
    <mergeCell ref="B746:C746"/>
    <mergeCell ref="B747:C747"/>
    <mergeCell ref="B748:C748"/>
    <mergeCell ref="B749:C749"/>
    <mergeCell ref="B750:C750"/>
    <mergeCell ref="I742:I743"/>
    <mergeCell ref="J742:J743"/>
    <mergeCell ref="K742:L742"/>
    <mergeCell ref="M742:M743"/>
    <mergeCell ref="N742:N743"/>
    <mergeCell ref="O742:O743"/>
    <mergeCell ref="P742:P743"/>
    <mergeCell ref="Q742:Q743"/>
    <mergeCell ref="V742:V743"/>
    <mergeCell ref="M688:M689"/>
    <mergeCell ref="N688:N689"/>
    <mergeCell ref="B690:C690"/>
    <mergeCell ref="B692:C692"/>
    <mergeCell ref="D692:H692"/>
    <mergeCell ref="B693:C693"/>
    <mergeCell ref="D693:H693"/>
    <mergeCell ref="D737:F737"/>
    <mergeCell ref="B739:C739"/>
    <mergeCell ref="B713:C713"/>
    <mergeCell ref="B695:C695"/>
    <mergeCell ref="I724:I725"/>
    <mergeCell ref="J724:J725"/>
    <mergeCell ref="K724:L724"/>
    <mergeCell ref="M724:M725"/>
    <mergeCell ref="N724:N725"/>
    <mergeCell ref="B697:AF697"/>
    <mergeCell ref="D699:F699"/>
    <mergeCell ref="B700:C700"/>
    <mergeCell ref="D700:F700"/>
    <mergeCell ref="B701:C701"/>
    <mergeCell ref="T724:T725"/>
    <mergeCell ref="U724:U725"/>
    <mergeCell ref="V724:V725"/>
    <mergeCell ref="D701:F701"/>
    <mergeCell ref="Q706:Q707"/>
    <mergeCell ref="R706:R707"/>
    <mergeCell ref="R724:R725"/>
    <mergeCell ref="W724:W725"/>
    <mergeCell ref="AB724:AB725"/>
    <mergeCell ref="AC724:AC725"/>
    <mergeCell ref="AD724:AD725"/>
    <mergeCell ref="B703:C703"/>
    <mergeCell ref="D703:Q703"/>
    <mergeCell ref="B705:C707"/>
    <mergeCell ref="D705:D707"/>
    <mergeCell ref="E705:P705"/>
    <mergeCell ref="Q705:Y705"/>
    <mergeCell ref="B708:C708"/>
    <mergeCell ref="B710:C710"/>
    <mergeCell ref="B711:C711"/>
    <mergeCell ref="B605:C605"/>
    <mergeCell ref="T688:T689"/>
    <mergeCell ref="U688:U689"/>
    <mergeCell ref="V688:V689"/>
    <mergeCell ref="W688:W689"/>
    <mergeCell ref="X688:X689"/>
    <mergeCell ref="Y688:Y689"/>
    <mergeCell ref="B675:C675"/>
    <mergeCell ref="B677:C677"/>
    <mergeCell ref="B667:C667"/>
    <mergeCell ref="S652:S653"/>
    <mergeCell ref="T652:T653"/>
    <mergeCell ref="U652:U653"/>
    <mergeCell ref="V652:V653"/>
    <mergeCell ref="W652:W653"/>
    <mergeCell ref="X652:X653"/>
    <mergeCell ref="Y652:Y653"/>
    <mergeCell ref="D645:F645"/>
    <mergeCell ref="B646:C646"/>
    <mergeCell ref="B649:C649"/>
    <mergeCell ref="B651:C653"/>
    <mergeCell ref="G652:G653"/>
    <mergeCell ref="H652:H653"/>
    <mergeCell ref="Z688:Z689"/>
    <mergeCell ref="AA688:AA689"/>
    <mergeCell ref="AB688:AB689"/>
    <mergeCell ref="AC688:AC689"/>
    <mergeCell ref="AD688:AD689"/>
    <mergeCell ref="AE688:AE689"/>
    <mergeCell ref="O688:O689"/>
    <mergeCell ref="P688:P689"/>
    <mergeCell ref="Q688:Q689"/>
    <mergeCell ref="R688:R689"/>
    <mergeCell ref="S688:S689"/>
    <mergeCell ref="B679:AF679"/>
    <mergeCell ref="D681:F681"/>
    <mergeCell ref="B682:C682"/>
    <mergeCell ref="D682:F682"/>
    <mergeCell ref="B683:C683"/>
    <mergeCell ref="D683:F683"/>
    <mergeCell ref="B685:C685"/>
    <mergeCell ref="D685:Q685"/>
    <mergeCell ref="B687:C689"/>
    <mergeCell ref="D687:D689"/>
    <mergeCell ref="E687:P687"/>
    <mergeCell ref="Q687:Y687"/>
    <mergeCell ref="Z687:AB687"/>
    <mergeCell ref="AC687:AE687"/>
    <mergeCell ref="E688:E689"/>
    <mergeCell ref="F688:F689"/>
    <mergeCell ref="G688:G689"/>
    <mergeCell ref="H688:H689"/>
    <mergeCell ref="I688:I689"/>
    <mergeCell ref="J688:J689"/>
    <mergeCell ref="K688:L688"/>
    <mergeCell ref="AE634:AE635"/>
    <mergeCell ref="B636:C636"/>
    <mergeCell ref="B638:C638"/>
    <mergeCell ref="D638:H638"/>
    <mergeCell ref="B639:C639"/>
    <mergeCell ref="O634:O635"/>
    <mergeCell ref="J616:J617"/>
    <mergeCell ref="K616:L616"/>
    <mergeCell ref="M616:M617"/>
    <mergeCell ref="N616:N617"/>
    <mergeCell ref="D639:H639"/>
    <mergeCell ref="S616:S617"/>
    <mergeCell ref="T616:T617"/>
    <mergeCell ref="U616:U617"/>
    <mergeCell ref="V616:V617"/>
    <mergeCell ref="W616:W617"/>
    <mergeCell ref="X616:X617"/>
    <mergeCell ref="Y616:Y617"/>
    <mergeCell ref="Z616:Z617"/>
    <mergeCell ref="AA616:AA617"/>
    <mergeCell ref="S634:S635"/>
    <mergeCell ref="T634:T635"/>
    <mergeCell ref="I634:I635"/>
    <mergeCell ref="J634:J635"/>
    <mergeCell ref="K634:L634"/>
    <mergeCell ref="M634:M635"/>
    <mergeCell ref="N634:N635"/>
    <mergeCell ref="H616:H617"/>
    <mergeCell ref="I616:I617"/>
    <mergeCell ref="AE670:AE671"/>
    <mergeCell ref="B672:C672"/>
    <mergeCell ref="B674:C674"/>
    <mergeCell ref="D674:H674"/>
    <mergeCell ref="D675:H675"/>
    <mergeCell ref="D646:F646"/>
    <mergeCell ref="B647:C647"/>
    <mergeCell ref="D647:F647"/>
    <mergeCell ref="B661:AF661"/>
    <mergeCell ref="D663:F663"/>
    <mergeCell ref="B664:C664"/>
    <mergeCell ref="D664:F664"/>
    <mergeCell ref="B665:C665"/>
    <mergeCell ref="D665:F665"/>
    <mergeCell ref="D667:Q667"/>
    <mergeCell ref="B669:C671"/>
    <mergeCell ref="D669:D671"/>
    <mergeCell ref="E669:P669"/>
    <mergeCell ref="Q669:Y669"/>
    <mergeCell ref="Z669:AB669"/>
    <mergeCell ref="AC669:AE669"/>
    <mergeCell ref="E670:E671"/>
    <mergeCell ref="F670:F671"/>
    <mergeCell ref="G670:G671"/>
    <mergeCell ref="H670:H671"/>
    <mergeCell ref="I670:I671"/>
    <mergeCell ref="J670:J671"/>
    <mergeCell ref="K670:L670"/>
    <mergeCell ref="M670:M671"/>
    <mergeCell ref="N670:N671"/>
    <mergeCell ref="O670:O671"/>
    <mergeCell ref="Y670:Y671"/>
    <mergeCell ref="Z670:Z671"/>
    <mergeCell ref="AA670:AA671"/>
    <mergeCell ref="AB670:AB671"/>
    <mergeCell ref="AC670:AC671"/>
    <mergeCell ref="P670:P671"/>
    <mergeCell ref="Q670:Q671"/>
    <mergeCell ref="R670:R671"/>
    <mergeCell ref="S670:S671"/>
    <mergeCell ref="T670:T671"/>
    <mergeCell ref="U670:U671"/>
    <mergeCell ref="V670:V671"/>
    <mergeCell ref="W670:W671"/>
    <mergeCell ref="X670:X671"/>
    <mergeCell ref="AD670:AD671"/>
    <mergeCell ref="U634:U635"/>
    <mergeCell ref="V634:V635"/>
    <mergeCell ref="W634:W635"/>
    <mergeCell ref="X634:X635"/>
    <mergeCell ref="Y634:Y635"/>
    <mergeCell ref="Z634:Z635"/>
    <mergeCell ref="AA634:AA635"/>
    <mergeCell ref="AB634:AB635"/>
    <mergeCell ref="AC634:AC635"/>
    <mergeCell ref="AD634:AD635"/>
    <mergeCell ref="D649:Q649"/>
    <mergeCell ref="D651:D653"/>
    <mergeCell ref="E651:P651"/>
    <mergeCell ref="Q651:Y651"/>
    <mergeCell ref="Z651:AB651"/>
    <mergeCell ref="AC651:AE651"/>
    <mergeCell ref="E652:E653"/>
    <mergeCell ref="F652:F653"/>
    <mergeCell ref="I652:I653"/>
    <mergeCell ref="J652:J653"/>
    <mergeCell ref="K652:L652"/>
    <mergeCell ref="M652:M653"/>
    <mergeCell ref="N652:N653"/>
    <mergeCell ref="O652:O653"/>
    <mergeCell ref="P652:P653"/>
    <mergeCell ref="Q652:Q653"/>
    <mergeCell ref="R652:R653"/>
    <mergeCell ref="Z652:Z653"/>
    <mergeCell ref="AA652:AA653"/>
    <mergeCell ref="AB652:AB653"/>
    <mergeCell ref="AC652:AC653"/>
    <mergeCell ref="B659:C659"/>
    <mergeCell ref="B625:AF625"/>
    <mergeCell ref="D627:F627"/>
    <mergeCell ref="B628:C628"/>
    <mergeCell ref="D628:F628"/>
    <mergeCell ref="B629:C629"/>
    <mergeCell ref="D629:F629"/>
    <mergeCell ref="B631:C631"/>
    <mergeCell ref="D631:Q631"/>
    <mergeCell ref="B633:C635"/>
    <mergeCell ref="D633:D635"/>
    <mergeCell ref="E633:P633"/>
    <mergeCell ref="Q633:Y633"/>
    <mergeCell ref="Z633:AB633"/>
    <mergeCell ref="AC633:AE633"/>
    <mergeCell ref="E634:E635"/>
    <mergeCell ref="F634:F635"/>
    <mergeCell ref="G634:G635"/>
    <mergeCell ref="H634:H635"/>
    <mergeCell ref="AD652:AD653"/>
    <mergeCell ref="AE652:AE653"/>
    <mergeCell ref="B654:C654"/>
    <mergeCell ref="B656:C656"/>
    <mergeCell ref="D656:H656"/>
    <mergeCell ref="B657:C657"/>
    <mergeCell ref="D657:H657"/>
    <mergeCell ref="B643:AF643"/>
    <mergeCell ref="AB598:AB599"/>
    <mergeCell ref="AC598:AC599"/>
    <mergeCell ref="AD598:AD599"/>
    <mergeCell ref="AB616:AB617"/>
    <mergeCell ref="AC616:AC617"/>
    <mergeCell ref="AD616:AD617"/>
    <mergeCell ref="AE616:AE617"/>
    <mergeCell ref="B607:AF607"/>
    <mergeCell ref="D609:F609"/>
    <mergeCell ref="B610:C610"/>
    <mergeCell ref="D610:F610"/>
    <mergeCell ref="B611:C611"/>
    <mergeCell ref="D611:F611"/>
    <mergeCell ref="B613:C613"/>
    <mergeCell ref="D613:Q613"/>
    <mergeCell ref="B615:C617"/>
    <mergeCell ref="D615:D617"/>
    <mergeCell ref="E615:P615"/>
    <mergeCell ref="Q615:Y615"/>
    <mergeCell ref="Z615:AB615"/>
    <mergeCell ref="AC615:AE615"/>
    <mergeCell ref="E616:E617"/>
    <mergeCell ref="F616:F617"/>
    <mergeCell ref="G616:G617"/>
    <mergeCell ref="Y598:Y599"/>
    <mergeCell ref="Z598:Z599"/>
    <mergeCell ref="AA598:AA599"/>
    <mergeCell ref="B589:AF589"/>
    <mergeCell ref="D591:F591"/>
    <mergeCell ref="B592:C592"/>
    <mergeCell ref="D592:F592"/>
    <mergeCell ref="B593:C593"/>
    <mergeCell ref="D593:F593"/>
    <mergeCell ref="B595:C595"/>
    <mergeCell ref="D595:Q595"/>
    <mergeCell ref="B597:C599"/>
    <mergeCell ref="D597:D599"/>
    <mergeCell ref="E597:P597"/>
    <mergeCell ref="Q597:Y597"/>
    <mergeCell ref="Z597:AB597"/>
    <mergeCell ref="AC597:AE597"/>
    <mergeCell ref="E598:E599"/>
    <mergeCell ref="F598:F599"/>
    <mergeCell ref="G598:G599"/>
    <mergeCell ref="H598:H599"/>
    <mergeCell ref="I598:I599"/>
    <mergeCell ref="J598:J599"/>
    <mergeCell ref="K598:L598"/>
    <mergeCell ref="M598:M599"/>
    <mergeCell ref="AE598:AE599"/>
    <mergeCell ref="B618:C618"/>
    <mergeCell ref="B620:C620"/>
    <mergeCell ref="D620:H620"/>
    <mergeCell ref="B621:C621"/>
    <mergeCell ref="D621:H621"/>
    <mergeCell ref="B641:C641"/>
    <mergeCell ref="B623:C623"/>
    <mergeCell ref="O616:O617"/>
    <mergeCell ref="P616:P617"/>
    <mergeCell ref="Q616:Q617"/>
    <mergeCell ref="R616:R617"/>
    <mergeCell ref="B600:C600"/>
    <mergeCell ref="B603:C603"/>
    <mergeCell ref="D603:H603"/>
    <mergeCell ref="N598:N599"/>
    <mergeCell ref="O598:O599"/>
    <mergeCell ref="P598:P599"/>
    <mergeCell ref="Q598:Q599"/>
    <mergeCell ref="R598:R599"/>
    <mergeCell ref="P634:P635"/>
    <mergeCell ref="Q634:Q635"/>
    <mergeCell ref="R634:R635"/>
    <mergeCell ref="B602:C602"/>
    <mergeCell ref="D602:H602"/>
    <mergeCell ref="S598:S599"/>
    <mergeCell ref="T598:T599"/>
    <mergeCell ref="U598:U599"/>
    <mergeCell ref="V598:V599"/>
    <mergeCell ref="W598:W599"/>
    <mergeCell ref="X598:X599"/>
    <mergeCell ref="Y822:Y823"/>
    <mergeCell ref="Z822:Z823"/>
    <mergeCell ref="B819:C819"/>
    <mergeCell ref="B824:C824"/>
    <mergeCell ref="B814:AK814"/>
    <mergeCell ref="B817:C817"/>
    <mergeCell ref="D817:E817"/>
    <mergeCell ref="B818:C818"/>
    <mergeCell ref="D818:Q818"/>
    <mergeCell ref="D819:Q819"/>
    <mergeCell ref="B821:C823"/>
    <mergeCell ref="D821:D823"/>
    <mergeCell ref="E821:E823"/>
    <mergeCell ref="F821:R821"/>
    <mergeCell ref="S821:AC821"/>
    <mergeCell ref="AD821:AG821"/>
    <mergeCell ref="AH821:AJ821"/>
    <mergeCell ref="F822:F823"/>
    <mergeCell ref="G822:G823"/>
    <mergeCell ref="H822:H823"/>
    <mergeCell ref="AA822:AA823"/>
    <mergeCell ref="AB822:AB823"/>
    <mergeCell ref="AC822:AC823"/>
    <mergeCell ref="AD822:AD823"/>
    <mergeCell ref="AE822:AE823"/>
    <mergeCell ref="AF822:AF823"/>
    <mergeCell ref="AG822:AG823"/>
    <mergeCell ref="AH822:AH823"/>
    <mergeCell ref="AI822:AI823"/>
    <mergeCell ref="AJ822:AJ823"/>
    <mergeCell ref="T822:T823"/>
    <mergeCell ref="U822:U823"/>
    <mergeCell ref="B827:C827"/>
    <mergeCell ref="B829:C829"/>
    <mergeCell ref="D829:H829"/>
    <mergeCell ref="B830:C830"/>
    <mergeCell ref="D830:G830"/>
    <mergeCell ref="B831:C831"/>
    <mergeCell ref="D831:G831"/>
    <mergeCell ref="I822:I823"/>
    <mergeCell ref="J822:J823"/>
    <mergeCell ref="K822:K823"/>
    <mergeCell ref="L822:L823"/>
    <mergeCell ref="M822:N822"/>
    <mergeCell ref="O822:O823"/>
    <mergeCell ref="P822:P823"/>
    <mergeCell ref="Q822:Q823"/>
    <mergeCell ref="R822:R823"/>
    <mergeCell ref="S822:S823"/>
    <mergeCell ref="V822:V823"/>
    <mergeCell ref="W822:W823"/>
    <mergeCell ref="X822:X823"/>
    <mergeCell ref="D816:I816"/>
    <mergeCell ref="B825:C825"/>
    <mergeCell ref="B826:C826"/>
    <mergeCell ref="B481:AF481"/>
    <mergeCell ref="D483:F483"/>
    <mergeCell ref="B484:C484"/>
    <mergeCell ref="D484:F484"/>
    <mergeCell ref="B485:C485"/>
    <mergeCell ref="D485:F485"/>
    <mergeCell ref="B487:C487"/>
    <mergeCell ref="D487:Q487"/>
    <mergeCell ref="B489:C491"/>
    <mergeCell ref="D489:D491"/>
    <mergeCell ref="E489:P489"/>
    <mergeCell ref="Q489:Y489"/>
    <mergeCell ref="Z489:AB489"/>
    <mergeCell ref="AC489:AE489"/>
    <mergeCell ref="E490:E491"/>
    <mergeCell ref="F490:F491"/>
    <mergeCell ref="G490:G491"/>
    <mergeCell ref="H490:H491"/>
    <mergeCell ref="I490:I491"/>
    <mergeCell ref="J490:J491"/>
    <mergeCell ref="K490:L490"/>
    <mergeCell ref="M490:M491"/>
    <mergeCell ref="N490:N491"/>
    <mergeCell ref="O490:O491"/>
    <mergeCell ref="P490:P491"/>
    <mergeCell ref="Q490:Q491"/>
    <mergeCell ref="R490:R491"/>
    <mergeCell ref="S490:S491"/>
    <mergeCell ref="T490:T491"/>
    <mergeCell ref="U490:U491"/>
    <mergeCell ref="V490:V491"/>
    <mergeCell ref="W490:W491"/>
    <mergeCell ref="X490:X491"/>
    <mergeCell ref="Y490:Y491"/>
    <mergeCell ref="Z490:Z491"/>
    <mergeCell ref="AA490:AA491"/>
    <mergeCell ref="AB490:AB491"/>
    <mergeCell ref="AC490:AC491"/>
    <mergeCell ref="AD490:AD491"/>
    <mergeCell ref="AE490:AE491"/>
    <mergeCell ref="B492:C492"/>
    <mergeCell ref="B494:C494"/>
    <mergeCell ref="D494:H494"/>
    <mergeCell ref="B495:C495"/>
    <mergeCell ref="D495:H495"/>
    <mergeCell ref="B463:AF463"/>
    <mergeCell ref="D465:F465"/>
    <mergeCell ref="B466:C466"/>
    <mergeCell ref="D466:F466"/>
    <mergeCell ref="B467:C467"/>
    <mergeCell ref="D467:F467"/>
    <mergeCell ref="B469:C469"/>
    <mergeCell ref="D469:Q469"/>
    <mergeCell ref="B471:C473"/>
    <mergeCell ref="D471:D473"/>
    <mergeCell ref="E471:P471"/>
    <mergeCell ref="Q471:Y471"/>
    <mergeCell ref="Z471:AB471"/>
    <mergeCell ref="AC471:AE471"/>
    <mergeCell ref="E472:E473"/>
    <mergeCell ref="F472:F473"/>
    <mergeCell ref="G472:G473"/>
    <mergeCell ref="H472:H473"/>
    <mergeCell ref="I472:I473"/>
    <mergeCell ref="J472:J473"/>
    <mergeCell ref="K472:L472"/>
    <mergeCell ref="M472:M473"/>
    <mergeCell ref="N472:N473"/>
    <mergeCell ref="O472:O473"/>
    <mergeCell ref="P472:P473"/>
    <mergeCell ref="Q472:Q473"/>
    <mergeCell ref="R472:R473"/>
    <mergeCell ref="S472:S473"/>
    <mergeCell ref="T472:T473"/>
    <mergeCell ref="U472:U473"/>
    <mergeCell ref="V472:V473"/>
    <mergeCell ref="W472:W473"/>
    <mergeCell ref="X472:X473"/>
    <mergeCell ref="Y472:Y473"/>
    <mergeCell ref="Z472:Z473"/>
    <mergeCell ref="AA472:AA473"/>
    <mergeCell ref="AB472:AB473"/>
    <mergeCell ref="AC472:AC473"/>
    <mergeCell ref="AD472:AD473"/>
    <mergeCell ref="AE472:AE473"/>
    <mergeCell ref="B474:C474"/>
    <mergeCell ref="B476:C476"/>
    <mergeCell ref="D476:H476"/>
    <mergeCell ref="B477:C477"/>
    <mergeCell ref="D477:H477"/>
    <mergeCell ref="B445:AF445"/>
    <mergeCell ref="D447:F447"/>
    <mergeCell ref="B448:C448"/>
    <mergeCell ref="D448:F448"/>
    <mergeCell ref="B449:C449"/>
    <mergeCell ref="D449:F449"/>
    <mergeCell ref="B451:C451"/>
    <mergeCell ref="D451:Q451"/>
    <mergeCell ref="B453:C455"/>
    <mergeCell ref="D453:D455"/>
    <mergeCell ref="E453:P453"/>
    <mergeCell ref="Q453:Y453"/>
    <mergeCell ref="Z453:AB453"/>
    <mergeCell ref="AC453:AE453"/>
    <mergeCell ref="E454:E455"/>
    <mergeCell ref="F454:F455"/>
    <mergeCell ref="G454:G455"/>
    <mergeCell ref="H454:H455"/>
    <mergeCell ref="I454:I455"/>
    <mergeCell ref="J454:J455"/>
    <mergeCell ref="K454:L454"/>
    <mergeCell ref="M454:M455"/>
    <mergeCell ref="N454:N455"/>
    <mergeCell ref="O454:O455"/>
    <mergeCell ref="P454:P455"/>
    <mergeCell ref="Q454:Q455"/>
    <mergeCell ref="R454:R455"/>
    <mergeCell ref="S454:S455"/>
    <mergeCell ref="T454:T455"/>
    <mergeCell ref="U454:U455"/>
    <mergeCell ref="V454:V455"/>
    <mergeCell ref="W454:W455"/>
    <mergeCell ref="X454:X455"/>
    <mergeCell ref="Y454:Y455"/>
    <mergeCell ref="AA436:AA437"/>
    <mergeCell ref="AB436:AB437"/>
    <mergeCell ref="AC436:AC437"/>
    <mergeCell ref="Z454:Z455"/>
    <mergeCell ref="AA454:AA455"/>
    <mergeCell ref="AB454:AB455"/>
    <mergeCell ref="AC454:AC455"/>
    <mergeCell ref="AD454:AD455"/>
    <mergeCell ref="AE454:AE455"/>
    <mergeCell ref="B456:C456"/>
    <mergeCell ref="B458:C458"/>
    <mergeCell ref="D458:H458"/>
    <mergeCell ref="B459:C459"/>
    <mergeCell ref="D459:H459"/>
    <mergeCell ref="B427:AF427"/>
    <mergeCell ref="D429:F429"/>
    <mergeCell ref="B430:C430"/>
    <mergeCell ref="D430:F430"/>
    <mergeCell ref="B431:C431"/>
    <mergeCell ref="D431:F431"/>
    <mergeCell ref="B433:C433"/>
    <mergeCell ref="D433:Q433"/>
    <mergeCell ref="B435:C437"/>
    <mergeCell ref="D435:D437"/>
    <mergeCell ref="E435:P435"/>
    <mergeCell ref="Q435:Y435"/>
    <mergeCell ref="Z435:AB435"/>
    <mergeCell ref="AC435:AE435"/>
    <mergeCell ref="E436:E437"/>
    <mergeCell ref="F436:F437"/>
    <mergeCell ref="G436:G437"/>
    <mergeCell ref="H436:H437"/>
    <mergeCell ref="D423:H423"/>
    <mergeCell ref="B440:C440"/>
    <mergeCell ref="D440:H440"/>
    <mergeCell ref="M436:M437"/>
    <mergeCell ref="N436:N437"/>
    <mergeCell ref="O436:O437"/>
    <mergeCell ref="P436:P437"/>
    <mergeCell ref="Q436:Q437"/>
    <mergeCell ref="R436:R437"/>
    <mergeCell ref="S436:S437"/>
    <mergeCell ref="T436:T437"/>
    <mergeCell ref="U436:U437"/>
    <mergeCell ref="V436:V437"/>
    <mergeCell ref="W436:W437"/>
    <mergeCell ref="X436:X437"/>
    <mergeCell ref="Y436:Y437"/>
    <mergeCell ref="Z436:Z437"/>
    <mergeCell ref="I436:I437"/>
    <mergeCell ref="J436:J437"/>
    <mergeCell ref="K436:L436"/>
    <mergeCell ref="B441:C441"/>
    <mergeCell ref="D441:H441"/>
    <mergeCell ref="B417:C419"/>
    <mergeCell ref="D417:D419"/>
    <mergeCell ref="E417:P417"/>
    <mergeCell ref="Q417:Y417"/>
    <mergeCell ref="Z417:AB417"/>
    <mergeCell ref="AC417:AE417"/>
    <mergeCell ref="E418:E419"/>
    <mergeCell ref="F418:F419"/>
    <mergeCell ref="G418:G419"/>
    <mergeCell ref="H418:H419"/>
    <mergeCell ref="I418:I419"/>
    <mergeCell ref="J418:J419"/>
    <mergeCell ref="K418:L418"/>
    <mergeCell ref="M418:M419"/>
    <mergeCell ref="N418:N419"/>
    <mergeCell ref="AD436:AD437"/>
    <mergeCell ref="AE436:AE437"/>
    <mergeCell ref="B438:C438"/>
    <mergeCell ref="X418:X419"/>
    <mergeCell ref="Y418:Y419"/>
    <mergeCell ref="Z418:Z419"/>
    <mergeCell ref="AA418:AA419"/>
    <mergeCell ref="AB418:AB419"/>
    <mergeCell ref="AC418:AC419"/>
    <mergeCell ref="AD418:AD419"/>
    <mergeCell ref="AE418:AE419"/>
    <mergeCell ref="B420:C420"/>
    <mergeCell ref="B422:C422"/>
    <mergeCell ref="D422:H422"/>
    <mergeCell ref="B423:C423"/>
    <mergeCell ref="H76:H77"/>
    <mergeCell ref="I76:I77"/>
    <mergeCell ref="J76:J77"/>
    <mergeCell ref="K76:L76"/>
    <mergeCell ref="M76:M77"/>
    <mergeCell ref="N76:N77"/>
    <mergeCell ref="O76:O77"/>
    <mergeCell ref="P76:P77"/>
    <mergeCell ref="Q76:Q77"/>
    <mergeCell ref="R76:R77"/>
    <mergeCell ref="S76:S77"/>
    <mergeCell ref="T76:T77"/>
    <mergeCell ref="U76:U77"/>
    <mergeCell ref="V76:V77"/>
    <mergeCell ref="W76:W77"/>
    <mergeCell ref="T418:T419"/>
    <mergeCell ref="U418:U419"/>
    <mergeCell ref="V418:V419"/>
    <mergeCell ref="W418:W419"/>
    <mergeCell ref="B409:AF409"/>
    <mergeCell ref="D411:F411"/>
    <mergeCell ref="B412:C412"/>
    <mergeCell ref="D412:F412"/>
    <mergeCell ref="B413:C413"/>
    <mergeCell ref="D413:F413"/>
    <mergeCell ref="B415:C415"/>
    <mergeCell ref="D415:Q415"/>
    <mergeCell ref="O418:O419"/>
    <mergeCell ref="P418:P419"/>
    <mergeCell ref="Q418:Q419"/>
    <mergeCell ref="R418:R419"/>
    <mergeCell ref="S418:S419"/>
    <mergeCell ref="AB76:AB77"/>
    <mergeCell ref="AC76:AC77"/>
    <mergeCell ref="AD76:AD77"/>
    <mergeCell ref="AE76:AE77"/>
    <mergeCell ref="B78:C78"/>
    <mergeCell ref="B405:C405"/>
    <mergeCell ref="D405:H405"/>
    <mergeCell ref="B81:C81"/>
    <mergeCell ref="D81:H81"/>
    <mergeCell ref="B391:AF391"/>
    <mergeCell ref="D393:F393"/>
    <mergeCell ref="B394:C394"/>
    <mergeCell ref="B397:C397"/>
    <mergeCell ref="D397:Q397"/>
    <mergeCell ref="B399:C401"/>
    <mergeCell ref="D399:D401"/>
    <mergeCell ref="E399:P399"/>
    <mergeCell ref="Q399:Y399"/>
    <mergeCell ref="Z399:AB399"/>
    <mergeCell ref="AC399:AE399"/>
    <mergeCell ref="E400:E401"/>
    <mergeCell ref="F400:F401"/>
    <mergeCell ref="G400:G401"/>
    <mergeCell ref="H400:H401"/>
    <mergeCell ref="I400:I401"/>
    <mergeCell ref="J400:J401"/>
    <mergeCell ref="K400:L400"/>
    <mergeCell ref="M400:M401"/>
    <mergeCell ref="D394:F394"/>
    <mergeCell ref="B395:C395"/>
    <mergeCell ref="D395:F395"/>
    <mergeCell ref="B170:C170"/>
    <mergeCell ref="W382:W383"/>
    <mergeCell ref="X382:X383"/>
    <mergeCell ref="B387:C387"/>
    <mergeCell ref="B63:C63"/>
    <mergeCell ref="D63:H63"/>
    <mergeCell ref="B163:C163"/>
    <mergeCell ref="B332:C332"/>
    <mergeCell ref="D332:H332"/>
    <mergeCell ref="AE400:AE401"/>
    <mergeCell ref="B402:C402"/>
    <mergeCell ref="B404:C404"/>
    <mergeCell ref="D404:H404"/>
    <mergeCell ref="B379:C379"/>
    <mergeCell ref="N400:N401"/>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X76:X77"/>
    <mergeCell ref="Y76:Y77"/>
    <mergeCell ref="J364:J365"/>
    <mergeCell ref="K364:L364"/>
    <mergeCell ref="B373:AF373"/>
    <mergeCell ref="D375:F375"/>
    <mergeCell ref="B376:C376"/>
    <mergeCell ref="D376:F376"/>
    <mergeCell ref="B377:C377"/>
    <mergeCell ref="D377:F377"/>
    <mergeCell ref="D379:Q379"/>
    <mergeCell ref="B381:C383"/>
    <mergeCell ref="D381:D383"/>
    <mergeCell ref="E381:P381"/>
    <mergeCell ref="Q381:Y381"/>
    <mergeCell ref="Z381:AB381"/>
    <mergeCell ref="AC381:AE381"/>
    <mergeCell ref="E382:E383"/>
    <mergeCell ref="F382:F383"/>
    <mergeCell ref="G382:G383"/>
    <mergeCell ref="H382:H383"/>
    <mergeCell ref="I382:I383"/>
    <mergeCell ref="J382:J383"/>
    <mergeCell ref="K382:L382"/>
    <mergeCell ref="M382:M383"/>
    <mergeCell ref="N382:N383"/>
    <mergeCell ref="O382:O383"/>
    <mergeCell ref="P382:P383"/>
    <mergeCell ref="Q382:Q383"/>
    <mergeCell ref="R382:R383"/>
    <mergeCell ref="S382:S383"/>
    <mergeCell ref="T382:T383"/>
    <mergeCell ref="U382:U383"/>
    <mergeCell ref="V382:V383"/>
    <mergeCell ref="AB364:AB365"/>
    <mergeCell ref="AC364:AC365"/>
    <mergeCell ref="Y382:Y383"/>
    <mergeCell ref="Z382:Z383"/>
    <mergeCell ref="AA382:AA383"/>
    <mergeCell ref="AB382:AB383"/>
    <mergeCell ref="AC382:AC383"/>
    <mergeCell ref="AD382:AD383"/>
    <mergeCell ref="AE382:AE383"/>
    <mergeCell ref="B384:C384"/>
    <mergeCell ref="B386:C386"/>
    <mergeCell ref="D386:H386"/>
    <mergeCell ref="D387:H387"/>
    <mergeCell ref="B355:AF355"/>
    <mergeCell ref="D357:F357"/>
    <mergeCell ref="B358:C358"/>
    <mergeCell ref="D358:F358"/>
    <mergeCell ref="B359:C359"/>
    <mergeCell ref="D359:F359"/>
    <mergeCell ref="B361:C361"/>
    <mergeCell ref="D361:Q361"/>
    <mergeCell ref="B363:C365"/>
    <mergeCell ref="D363:D365"/>
    <mergeCell ref="E363:P363"/>
    <mergeCell ref="Q363:Y363"/>
    <mergeCell ref="Z363:AB363"/>
    <mergeCell ref="AC363:AE363"/>
    <mergeCell ref="E364:E365"/>
    <mergeCell ref="F364:F365"/>
    <mergeCell ref="G364:G365"/>
    <mergeCell ref="H364:H365"/>
    <mergeCell ref="I364:I365"/>
    <mergeCell ref="P346:P347"/>
    <mergeCell ref="M364:M365"/>
    <mergeCell ref="N364:N365"/>
    <mergeCell ref="O364:O365"/>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A346:AA347"/>
    <mergeCell ref="AB346:AB347"/>
    <mergeCell ref="AC346:AC347"/>
    <mergeCell ref="AD346:AD347"/>
    <mergeCell ref="AE346:AE347"/>
    <mergeCell ref="B348:C348"/>
    <mergeCell ref="B350:C350"/>
    <mergeCell ref="D350:H350"/>
    <mergeCell ref="AD364:AD365"/>
    <mergeCell ref="AE364:AE365"/>
    <mergeCell ref="B366:C366"/>
    <mergeCell ref="B368:C368"/>
    <mergeCell ref="D368:H368"/>
    <mergeCell ref="B369:C369"/>
    <mergeCell ref="D369:H369"/>
    <mergeCell ref="B337:AF337"/>
    <mergeCell ref="D339:F339"/>
    <mergeCell ref="B340:C340"/>
    <mergeCell ref="D340:F340"/>
    <mergeCell ref="B341:C341"/>
    <mergeCell ref="D341:F341"/>
    <mergeCell ref="B343:C343"/>
    <mergeCell ref="D343:Q343"/>
    <mergeCell ref="B345:C347"/>
    <mergeCell ref="D345:D347"/>
    <mergeCell ref="E345:P345"/>
    <mergeCell ref="Q345:Y345"/>
    <mergeCell ref="Z345:AB345"/>
    <mergeCell ref="AC345:AE345"/>
    <mergeCell ref="E346:E347"/>
    <mergeCell ref="F346:F347"/>
    <mergeCell ref="G346:G347"/>
    <mergeCell ref="O346:O347"/>
    <mergeCell ref="P328:P329"/>
    <mergeCell ref="Q328:Q329"/>
    <mergeCell ref="R328:R329"/>
    <mergeCell ref="S328:S329"/>
    <mergeCell ref="T328:T329"/>
    <mergeCell ref="U328:U329"/>
    <mergeCell ref="V328:V329"/>
    <mergeCell ref="W328:W329"/>
    <mergeCell ref="X328:X329"/>
    <mergeCell ref="Y328:Y329"/>
    <mergeCell ref="Z328:Z329"/>
    <mergeCell ref="B351:C351"/>
    <mergeCell ref="D351:H351"/>
    <mergeCell ref="D321:F321"/>
    <mergeCell ref="B322:C322"/>
    <mergeCell ref="D322:F322"/>
    <mergeCell ref="Q346:Q347"/>
    <mergeCell ref="R346:R347"/>
    <mergeCell ref="S346:S347"/>
    <mergeCell ref="T346:T347"/>
    <mergeCell ref="U346:U347"/>
    <mergeCell ref="V346:V347"/>
    <mergeCell ref="W346:W347"/>
    <mergeCell ref="X346:X347"/>
    <mergeCell ref="Y346:Y347"/>
    <mergeCell ref="Z346:Z347"/>
    <mergeCell ref="H346:H347"/>
    <mergeCell ref="I346:I347"/>
    <mergeCell ref="J346:J347"/>
    <mergeCell ref="K346:L346"/>
    <mergeCell ref="M346:M347"/>
    <mergeCell ref="N346:N347"/>
    <mergeCell ref="B314:C314"/>
    <mergeCell ref="AA328:AA329"/>
    <mergeCell ref="AB328:AB329"/>
    <mergeCell ref="AC328:AC329"/>
    <mergeCell ref="AD328:AD329"/>
    <mergeCell ref="AE328:AE329"/>
    <mergeCell ref="B330:C330"/>
    <mergeCell ref="B333:C333"/>
    <mergeCell ref="D333:H333"/>
    <mergeCell ref="D305:F305"/>
    <mergeCell ref="B307:C307"/>
    <mergeCell ref="B319:AF319"/>
    <mergeCell ref="B323:C323"/>
    <mergeCell ref="D323:F323"/>
    <mergeCell ref="B325:C325"/>
    <mergeCell ref="D325:Q325"/>
    <mergeCell ref="B327:C329"/>
    <mergeCell ref="D327:D329"/>
    <mergeCell ref="E327:P327"/>
    <mergeCell ref="Q327:Y327"/>
    <mergeCell ref="Z327:AB327"/>
    <mergeCell ref="AC327:AE327"/>
    <mergeCell ref="E328:E329"/>
    <mergeCell ref="F328:F329"/>
    <mergeCell ref="G328:G329"/>
    <mergeCell ref="H328:H329"/>
    <mergeCell ref="I328:I329"/>
    <mergeCell ref="J328:J329"/>
    <mergeCell ref="K328:L328"/>
    <mergeCell ref="M328:M329"/>
    <mergeCell ref="N328:N329"/>
    <mergeCell ref="O328:O329"/>
    <mergeCell ref="AE310:AE311"/>
    <mergeCell ref="B312:C312"/>
    <mergeCell ref="D314:H314"/>
    <mergeCell ref="B315:C315"/>
    <mergeCell ref="D315:H315"/>
    <mergeCell ref="B289:C289"/>
    <mergeCell ref="B301:AF301"/>
    <mergeCell ref="D303:F303"/>
    <mergeCell ref="B304:C304"/>
    <mergeCell ref="D304:F304"/>
    <mergeCell ref="B305:C305"/>
    <mergeCell ref="D307:Q307"/>
    <mergeCell ref="B309:C311"/>
    <mergeCell ref="D309:D311"/>
    <mergeCell ref="E309:P309"/>
    <mergeCell ref="Q309:Y309"/>
    <mergeCell ref="Z309:AB309"/>
    <mergeCell ref="AC309:AE309"/>
    <mergeCell ref="E310:E311"/>
    <mergeCell ref="F310:F311"/>
    <mergeCell ref="G310:G311"/>
    <mergeCell ref="H310:H311"/>
    <mergeCell ref="I310:I311"/>
    <mergeCell ref="J310:J311"/>
    <mergeCell ref="K310:L310"/>
    <mergeCell ref="M310:M311"/>
    <mergeCell ref="N310:N311"/>
    <mergeCell ref="O310:O311"/>
    <mergeCell ref="P310:P311"/>
    <mergeCell ref="Q310:Q311"/>
    <mergeCell ref="R310:R311"/>
    <mergeCell ref="S310:S311"/>
    <mergeCell ref="T292:T293"/>
    <mergeCell ref="U292:U293"/>
    <mergeCell ref="V292:V293"/>
    <mergeCell ref="W292:W293"/>
    <mergeCell ref="X292:X293"/>
    <mergeCell ref="Y292:Y293"/>
    <mergeCell ref="Z292:Z293"/>
    <mergeCell ref="AA292:AA293"/>
    <mergeCell ref="AB292:AB293"/>
    <mergeCell ref="AC292:AC293"/>
    <mergeCell ref="AD292:AD293"/>
    <mergeCell ref="B297:C297"/>
    <mergeCell ref="D285:F285"/>
    <mergeCell ref="B286:C286"/>
    <mergeCell ref="D286:F286"/>
    <mergeCell ref="V310:V311"/>
    <mergeCell ref="W310:W311"/>
    <mergeCell ref="X310:X311"/>
    <mergeCell ref="Y310:Y311"/>
    <mergeCell ref="Z310:Z311"/>
    <mergeCell ref="AA310:AA311"/>
    <mergeCell ref="AB310:AB311"/>
    <mergeCell ref="AC310:AC311"/>
    <mergeCell ref="AD310:AD311"/>
    <mergeCell ref="T310:T311"/>
    <mergeCell ref="U310:U311"/>
    <mergeCell ref="AE292:AE293"/>
    <mergeCell ref="B294:C294"/>
    <mergeCell ref="D297:H297"/>
    <mergeCell ref="D268:F268"/>
    <mergeCell ref="B269:C269"/>
    <mergeCell ref="D269:F269"/>
    <mergeCell ref="B296:C296"/>
    <mergeCell ref="D296:H296"/>
    <mergeCell ref="B283:AF283"/>
    <mergeCell ref="B287:C287"/>
    <mergeCell ref="D287:F287"/>
    <mergeCell ref="D289:Q289"/>
    <mergeCell ref="B291:C293"/>
    <mergeCell ref="D291:D293"/>
    <mergeCell ref="E291:P291"/>
    <mergeCell ref="Q291:Y291"/>
    <mergeCell ref="Z291:AB291"/>
    <mergeCell ref="AC291:AE291"/>
    <mergeCell ref="E292:E293"/>
    <mergeCell ref="F292:F293"/>
    <mergeCell ref="G292:G293"/>
    <mergeCell ref="H292:H293"/>
    <mergeCell ref="I292:I293"/>
    <mergeCell ref="J292:J293"/>
    <mergeCell ref="K292:L292"/>
    <mergeCell ref="M292:M293"/>
    <mergeCell ref="N292:N293"/>
    <mergeCell ref="O292:O293"/>
    <mergeCell ref="P292:P293"/>
    <mergeCell ref="Q292:Q293"/>
    <mergeCell ref="R292:R293"/>
    <mergeCell ref="S292:S293"/>
    <mergeCell ref="Z274:Z275"/>
    <mergeCell ref="AA274:AA275"/>
    <mergeCell ref="Y256:Y257"/>
    <mergeCell ref="Z256:Z257"/>
    <mergeCell ref="AA256:AA257"/>
    <mergeCell ref="AB256:AB257"/>
    <mergeCell ref="AC256:AC257"/>
    <mergeCell ref="AD256:AD257"/>
    <mergeCell ref="B279:C279"/>
    <mergeCell ref="D279:H279"/>
    <mergeCell ref="B265:AF265"/>
    <mergeCell ref="D267:F267"/>
    <mergeCell ref="B268:C268"/>
    <mergeCell ref="B271:C271"/>
    <mergeCell ref="D271:Q271"/>
    <mergeCell ref="B273:C275"/>
    <mergeCell ref="D273:D275"/>
    <mergeCell ref="E273:P273"/>
    <mergeCell ref="Q273:Y273"/>
    <mergeCell ref="Z273:AB273"/>
    <mergeCell ref="AC273:AE273"/>
    <mergeCell ref="E274:E275"/>
    <mergeCell ref="F274:F275"/>
    <mergeCell ref="G274:G275"/>
    <mergeCell ref="H274:H275"/>
    <mergeCell ref="I274:I275"/>
    <mergeCell ref="Q256:Q257"/>
    <mergeCell ref="R256:R257"/>
    <mergeCell ref="S256:S257"/>
    <mergeCell ref="T256:T257"/>
    <mergeCell ref="U256:U257"/>
    <mergeCell ref="V256:V257"/>
    <mergeCell ref="W256:W257"/>
    <mergeCell ref="X256:X257"/>
    <mergeCell ref="B261:C261"/>
    <mergeCell ref="AB274:AB275"/>
    <mergeCell ref="AC274:AC275"/>
    <mergeCell ref="AD274:AD275"/>
    <mergeCell ref="AE274:AE275"/>
    <mergeCell ref="B276:C276"/>
    <mergeCell ref="B278:C278"/>
    <mergeCell ref="D278:H278"/>
    <mergeCell ref="B253:C253"/>
    <mergeCell ref="J274:J275"/>
    <mergeCell ref="K274:L274"/>
    <mergeCell ref="M274:M275"/>
    <mergeCell ref="N274:N275"/>
    <mergeCell ref="O274:O275"/>
    <mergeCell ref="P274:P275"/>
    <mergeCell ref="Q274:Q275"/>
    <mergeCell ref="R274:R275"/>
    <mergeCell ref="S274:S275"/>
    <mergeCell ref="T274:T275"/>
    <mergeCell ref="U274:U275"/>
    <mergeCell ref="V274:V275"/>
    <mergeCell ref="W274:W275"/>
    <mergeCell ref="X274:X275"/>
    <mergeCell ref="Y274:Y275"/>
    <mergeCell ref="J238:J239"/>
    <mergeCell ref="K238:L238"/>
    <mergeCell ref="M238:M239"/>
    <mergeCell ref="N238:N239"/>
    <mergeCell ref="O238:O239"/>
    <mergeCell ref="P238:P239"/>
    <mergeCell ref="Q238:Q239"/>
    <mergeCell ref="R238:R239"/>
    <mergeCell ref="B247:AF247"/>
    <mergeCell ref="D249:F249"/>
    <mergeCell ref="B250:C250"/>
    <mergeCell ref="D250:F250"/>
    <mergeCell ref="B251:C251"/>
    <mergeCell ref="D251:F251"/>
    <mergeCell ref="D253:Q253"/>
    <mergeCell ref="B255:C257"/>
    <mergeCell ref="D255:D257"/>
    <mergeCell ref="E255:P255"/>
    <mergeCell ref="Q255:Y255"/>
    <mergeCell ref="Z255:AB255"/>
    <mergeCell ref="AC255:AE255"/>
    <mergeCell ref="E256:E257"/>
    <mergeCell ref="F256:F257"/>
    <mergeCell ref="G256:G257"/>
    <mergeCell ref="H256:H257"/>
    <mergeCell ref="I256:I257"/>
    <mergeCell ref="J256:J257"/>
    <mergeCell ref="K256:L256"/>
    <mergeCell ref="M256:M257"/>
    <mergeCell ref="N256:N257"/>
    <mergeCell ref="O256:O257"/>
    <mergeCell ref="P256:P257"/>
    <mergeCell ref="AC238:AC239"/>
    <mergeCell ref="AD238:AD239"/>
    <mergeCell ref="AE238:AE239"/>
    <mergeCell ref="B240:C240"/>
    <mergeCell ref="B242:C242"/>
    <mergeCell ref="D242:H242"/>
    <mergeCell ref="B243:C243"/>
    <mergeCell ref="D243:H243"/>
    <mergeCell ref="AE256:AE257"/>
    <mergeCell ref="B258:C258"/>
    <mergeCell ref="B260:C260"/>
    <mergeCell ref="D260:H260"/>
    <mergeCell ref="D261:H261"/>
    <mergeCell ref="B229:AF229"/>
    <mergeCell ref="D231:F231"/>
    <mergeCell ref="B232:C232"/>
    <mergeCell ref="D232:F232"/>
    <mergeCell ref="B233:C233"/>
    <mergeCell ref="D233:F233"/>
    <mergeCell ref="B235:C235"/>
    <mergeCell ref="D235:Q235"/>
    <mergeCell ref="B237:C239"/>
    <mergeCell ref="D237:D239"/>
    <mergeCell ref="E237:P237"/>
    <mergeCell ref="Q237:Y237"/>
    <mergeCell ref="Z237:AB237"/>
    <mergeCell ref="AC237:AE237"/>
    <mergeCell ref="E238:E239"/>
    <mergeCell ref="F238:F239"/>
    <mergeCell ref="G238:G239"/>
    <mergeCell ref="H238:H239"/>
    <mergeCell ref="I238:I239"/>
    <mergeCell ref="Q220:Q221"/>
    <mergeCell ref="R220:R221"/>
    <mergeCell ref="S220:S221"/>
    <mergeCell ref="T220:T221"/>
    <mergeCell ref="U220:U221"/>
    <mergeCell ref="V220:V221"/>
    <mergeCell ref="W220:W221"/>
    <mergeCell ref="S238:S239"/>
    <mergeCell ref="T238:T239"/>
    <mergeCell ref="U238:U239"/>
    <mergeCell ref="V238:V239"/>
    <mergeCell ref="W238:W239"/>
    <mergeCell ref="X238:X239"/>
    <mergeCell ref="Y238:Y239"/>
    <mergeCell ref="Z238:Z239"/>
    <mergeCell ref="AA238:AA239"/>
    <mergeCell ref="AB238:AB239"/>
    <mergeCell ref="AD202:AD203"/>
    <mergeCell ref="AE202:AE203"/>
    <mergeCell ref="B204:C204"/>
    <mergeCell ref="B206:C206"/>
    <mergeCell ref="D206:H206"/>
    <mergeCell ref="B207:C207"/>
    <mergeCell ref="D207:H207"/>
    <mergeCell ref="B211:AF211"/>
    <mergeCell ref="D213:F213"/>
    <mergeCell ref="B214:C214"/>
    <mergeCell ref="D214:F214"/>
    <mergeCell ref="B215:C215"/>
    <mergeCell ref="D215:F215"/>
    <mergeCell ref="B217:C217"/>
    <mergeCell ref="D217:Q217"/>
    <mergeCell ref="B219:C221"/>
    <mergeCell ref="D219:D221"/>
    <mergeCell ref="E219:P219"/>
    <mergeCell ref="Q219:Y219"/>
    <mergeCell ref="Z219:AB219"/>
    <mergeCell ref="AC219:AE219"/>
    <mergeCell ref="E220:E221"/>
    <mergeCell ref="F220:F221"/>
    <mergeCell ref="G220:G221"/>
    <mergeCell ref="H220:H221"/>
    <mergeCell ref="I220:I221"/>
    <mergeCell ref="J220:J221"/>
    <mergeCell ref="K220:L220"/>
    <mergeCell ref="M220:M221"/>
    <mergeCell ref="N220:N221"/>
    <mergeCell ref="O220:O221"/>
    <mergeCell ref="P220:P221"/>
    <mergeCell ref="B222:C222"/>
    <mergeCell ref="B224:C224"/>
    <mergeCell ref="D224:H224"/>
    <mergeCell ref="B225:C225"/>
    <mergeCell ref="D225:H225"/>
    <mergeCell ref="B201:C203"/>
    <mergeCell ref="D201:D203"/>
    <mergeCell ref="E201:P201"/>
    <mergeCell ref="Q201:Y201"/>
    <mergeCell ref="Z201:AB201"/>
    <mergeCell ref="AC201:AE201"/>
    <mergeCell ref="E202:E203"/>
    <mergeCell ref="F202:F203"/>
    <mergeCell ref="G202:G203"/>
    <mergeCell ref="H202:H203"/>
    <mergeCell ref="I202:I203"/>
    <mergeCell ref="J202:J203"/>
    <mergeCell ref="K202:L202"/>
    <mergeCell ref="M202:M203"/>
    <mergeCell ref="X220:X221"/>
    <mergeCell ref="Y220:Y221"/>
    <mergeCell ref="Z220:Z221"/>
    <mergeCell ref="AA220:AA221"/>
    <mergeCell ref="AB220:AB221"/>
    <mergeCell ref="AC220:AC221"/>
    <mergeCell ref="AD220:AD221"/>
    <mergeCell ref="AE220:AE221"/>
    <mergeCell ref="X202:X203"/>
    <mergeCell ref="Y202:Y203"/>
    <mergeCell ref="Z202:Z203"/>
    <mergeCell ref="AA202:AA203"/>
    <mergeCell ref="AB202:AB203"/>
    <mergeCell ref="K184:L184"/>
    <mergeCell ref="M184:M185"/>
    <mergeCell ref="N184:N185"/>
    <mergeCell ref="O184:O185"/>
    <mergeCell ref="P184:P185"/>
    <mergeCell ref="Q184:Q185"/>
    <mergeCell ref="R184:R185"/>
    <mergeCell ref="S184:S185"/>
    <mergeCell ref="T184:T185"/>
    <mergeCell ref="U184:U185"/>
    <mergeCell ref="V184:V185"/>
    <mergeCell ref="W184:W185"/>
    <mergeCell ref="S202:S203"/>
    <mergeCell ref="T202:T203"/>
    <mergeCell ref="U202:U203"/>
    <mergeCell ref="V202:V203"/>
    <mergeCell ref="W202:W203"/>
    <mergeCell ref="B193:AF193"/>
    <mergeCell ref="D195:F195"/>
    <mergeCell ref="B196:C196"/>
    <mergeCell ref="D196:F196"/>
    <mergeCell ref="B197:C197"/>
    <mergeCell ref="D197:F197"/>
    <mergeCell ref="B199:C199"/>
    <mergeCell ref="D199:Q199"/>
    <mergeCell ref="N202:N203"/>
    <mergeCell ref="O202:O203"/>
    <mergeCell ref="P202:P203"/>
    <mergeCell ref="Q202:Q203"/>
    <mergeCell ref="R202:R203"/>
    <mergeCell ref="X184:X185"/>
    <mergeCell ref="AC202:AC203"/>
    <mergeCell ref="Y184:Y185"/>
    <mergeCell ref="Z184:Z185"/>
    <mergeCell ref="AA184:AA185"/>
    <mergeCell ref="AB184:AB185"/>
    <mergeCell ref="AC184:AC185"/>
    <mergeCell ref="AD184:AD185"/>
    <mergeCell ref="AE184:AE185"/>
    <mergeCell ref="B186:C186"/>
    <mergeCell ref="B188:C188"/>
    <mergeCell ref="D188:H188"/>
    <mergeCell ref="B189:C189"/>
    <mergeCell ref="D189:H189"/>
    <mergeCell ref="B175:AF175"/>
    <mergeCell ref="D177:F177"/>
    <mergeCell ref="B178:C178"/>
    <mergeCell ref="D178:F178"/>
    <mergeCell ref="B179:C179"/>
    <mergeCell ref="D179:F179"/>
    <mergeCell ref="B181:C181"/>
    <mergeCell ref="D181:Q181"/>
    <mergeCell ref="B183:C185"/>
    <mergeCell ref="D183:D185"/>
    <mergeCell ref="E183:P183"/>
    <mergeCell ref="Q183:Y183"/>
    <mergeCell ref="Z183:AB183"/>
    <mergeCell ref="AC183:AE183"/>
    <mergeCell ref="E184:E185"/>
    <mergeCell ref="F184:F185"/>
    <mergeCell ref="G184:G185"/>
    <mergeCell ref="H184:H185"/>
    <mergeCell ref="I184:I185"/>
    <mergeCell ref="J184:J185"/>
    <mergeCell ref="D159:F159"/>
    <mergeCell ref="B160:C160"/>
    <mergeCell ref="D160:F160"/>
    <mergeCell ref="B161:C161"/>
    <mergeCell ref="D161:F161"/>
    <mergeCell ref="D163:Q163"/>
    <mergeCell ref="B165:C167"/>
    <mergeCell ref="D165:D167"/>
    <mergeCell ref="E165:P165"/>
    <mergeCell ref="Q165:Y165"/>
    <mergeCell ref="Z165:AB165"/>
    <mergeCell ref="AC165:AE165"/>
    <mergeCell ref="E166:E167"/>
    <mergeCell ref="F166:F167"/>
    <mergeCell ref="G166:G167"/>
    <mergeCell ref="H166:H167"/>
    <mergeCell ref="I166:I167"/>
    <mergeCell ref="J166:J167"/>
    <mergeCell ref="K166:L166"/>
    <mergeCell ref="M166:M167"/>
    <mergeCell ref="N166:N167"/>
    <mergeCell ref="O166:O167"/>
    <mergeCell ref="P166:P167"/>
    <mergeCell ref="Q166:Q167"/>
    <mergeCell ref="R166:R167"/>
    <mergeCell ref="S166:S167"/>
    <mergeCell ref="T166:T167"/>
    <mergeCell ref="U166:U167"/>
    <mergeCell ref="V166:V167"/>
    <mergeCell ref="W166:W167"/>
    <mergeCell ref="X148:X149"/>
    <mergeCell ref="Y148:Y149"/>
    <mergeCell ref="Z148:Z149"/>
    <mergeCell ref="AA148:AA149"/>
    <mergeCell ref="AB148:AB149"/>
    <mergeCell ref="AC148:AC149"/>
    <mergeCell ref="X166:X167"/>
    <mergeCell ref="Y166:Y167"/>
    <mergeCell ref="Z166:Z167"/>
    <mergeCell ref="AA166:AA167"/>
    <mergeCell ref="AB166:AB167"/>
    <mergeCell ref="AC166:AC167"/>
    <mergeCell ref="AD166:AD167"/>
    <mergeCell ref="AE166:AE167"/>
    <mergeCell ref="B168:C168"/>
    <mergeCell ref="D170:H170"/>
    <mergeCell ref="D171:H171"/>
    <mergeCell ref="B147:C149"/>
    <mergeCell ref="D147:D149"/>
    <mergeCell ref="E147:P147"/>
    <mergeCell ref="Q147:Y147"/>
    <mergeCell ref="Z147:AB147"/>
    <mergeCell ref="AC147:AE147"/>
    <mergeCell ref="E148:E149"/>
    <mergeCell ref="F148:F149"/>
    <mergeCell ref="G148:G149"/>
    <mergeCell ref="H148:H149"/>
    <mergeCell ref="I148:I149"/>
    <mergeCell ref="J148:J149"/>
    <mergeCell ref="K148:L148"/>
    <mergeCell ref="B171:C171"/>
    <mergeCell ref="B157:AF157"/>
    <mergeCell ref="B134:C134"/>
    <mergeCell ref="D134:H134"/>
    <mergeCell ref="B135:C135"/>
    <mergeCell ref="D135:H135"/>
    <mergeCell ref="I130:I131"/>
    <mergeCell ref="J130:J131"/>
    <mergeCell ref="M148:M149"/>
    <mergeCell ref="N148:N149"/>
    <mergeCell ref="O148:O149"/>
    <mergeCell ref="P148:P149"/>
    <mergeCell ref="Q148:Q149"/>
    <mergeCell ref="R148:R149"/>
    <mergeCell ref="S148:S149"/>
    <mergeCell ref="T148:T149"/>
    <mergeCell ref="U148:U149"/>
    <mergeCell ref="V148:V149"/>
    <mergeCell ref="W148:W149"/>
    <mergeCell ref="B139:AF139"/>
    <mergeCell ref="D141:F141"/>
    <mergeCell ref="B142:C142"/>
    <mergeCell ref="D142:F142"/>
    <mergeCell ref="B143:C143"/>
    <mergeCell ref="D143:F143"/>
    <mergeCell ref="B145:C145"/>
    <mergeCell ref="D145:Q145"/>
    <mergeCell ref="D117:H117"/>
    <mergeCell ref="Y112:Y113"/>
    <mergeCell ref="Z112:Z113"/>
    <mergeCell ref="AA112:AA113"/>
    <mergeCell ref="AB112:AB113"/>
    <mergeCell ref="AC112:AC113"/>
    <mergeCell ref="AD148:AD149"/>
    <mergeCell ref="AE148:AE149"/>
    <mergeCell ref="B150:C150"/>
    <mergeCell ref="B152:C152"/>
    <mergeCell ref="D152:H152"/>
    <mergeCell ref="B153:C153"/>
    <mergeCell ref="D153:H153"/>
    <mergeCell ref="B121:AF121"/>
    <mergeCell ref="D123:F123"/>
    <mergeCell ref="B124:C124"/>
    <mergeCell ref="D124:F124"/>
    <mergeCell ref="B125:C125"/>
    <mergeCell ref="D125:F125"/>
    <mergeCell ref="B127:C127"/>
    <mergeCell ref="D127:Q127"/>
    <mergeCell ref="B129:C131"/>
    <mergeCell ref="D129:D131"/>
    <mergeCell ref="E129:P129"/>
    <mergeCell ref="Q129:Y129"/>
    <mergeCell ref="Z129:AB129"/>
    <mergeCell ref="AC129:AE129"/>
    <mergeCell ref="E130:E131"/>
    <mergeCell ref="F130:F131"/>
    <mergeCell ref="G130:G131"/>
    <mergeCell ref="H130:H131"/>
    <mergeCell ref="B132:C132"/>
    <mergeCell ref="V112:V113"/>
    <mergeCell ref="W112:W113"/>
    <mergeCell ref="X112:X113"/>
    <mergeCell ref="AD112:AD113"/>
    <mergeCell ref="AE112:AE113"/>
    <mergeCell ref="B114:C114"/>
    <mergeCell ref="B116:C116"/>
    <mergeCell ref="D116:H116"/>
    <mergeCell ref="D106:F106"/>
    <mergeCell ref="B107:C107"/>
    <mergeCell ref="D107:F107"/>
    <mergeCell ref="AA130:AA131"/>
    <mergeCell ref="AB130:AB131"/>
    <mergeCell ref="AC130:AC131"/>
    <mergeCell ref="AD130:AD131"/>
    <mergeCell ref="AE130:AE131"/>
    <mergeCell ref="V130:V131"/>
    <mergeCell ref="W130:W131"/>
    <mergeCell ref="X130:X131"/>
    <mergeCell ref="Y130:Y131"/>
    <mergeCell ref="Z130:Z131"/>
    <mergeCell ref="K130:L130"/>
    <mergeCell ref="M130:M131"/>
    <mergeCell ref="N130:N131"/>
    <mergeCell ref="O130:O131"/>
    <mergeCell ref="P130:P131"/>
    <mergeCell ref="Q130:Q131"/>
    <mergeCell ref="R130:R131"/>
    <mergeCell ref="S130:S131"/>
    <mergeCell ref="T130:T131"/>
    <mergeCell ref="U130:U131"/>
    <mergeCell ref="B117:C117"/>
    <mergeCell ref="I94:I95"/>
    <mergeCell ref="J94:J95"/>
    <mergeCell ref="K94:L94"/>
    <mergeCell ref="D89:F89"/>
    <mergeCell ref="B91:C91"/>
    <mergeCell ref="B103:AF103"/>
    <mergeCell ref="D105:F105"/>
    <mergeCell ref="B106:C106"/>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N112:N113"/>
    <mergeCell ref="O112:O113"/>
    <mergeCell ref="P112:P113"/>
    <mergeCell ref="Q112:Q113"/>
    <mergeCell ref="R112:R113"/>
    <mergeCell ref="S112:S113"/>
    <mergeCell ref="T112:T113"/>
    <mergeCell ref="U112:U113"/>
    <mergeCell ref="B67:AF67"/>
    <mergeCell ref="D71:F71"/>
    <mergeCell ref="B73:C73"/>
    <mergeCell ref="D73:Q73"/>
    <mergeCell ref="B75:C77"/>
    <mergeCell ref="D75:D77"/>
    <mergeCell ref="E75:P75"/>
    <mergeCell ref="Q75:Y75"/>
    <mergeCell ref="Z75:AB75"/>
    <mergeCell ref="AC75:AE75"/>
    <mergeCell ref="E76:E77"/>
    <mergeCell ref="F76:F77"/>
    <mergeCell ref="G76:G77"/>
    <mergeCell ref="AB94:AB95"/>
    <mergeCell ref="AC94:AC95"/>
    <mergeCell ref="B98:C98"/>
    <mergeCell ref="B85:AF85"/>
    <mergeCell ref="D87:F87"/>
    <mergeCell ref="B88:C88"/>
    <mergeCell ref="D88:F88"/>
    <mergeCell ref="B89:C89"/>
    <mergeCell ref="D91:Q91"/>
    <mergeCell ref="B93:C95"/>
    <mergeCell ref="D93:D95"/>
    <mergeCell ref="E93:P93"/>
    <mergeCell ref="Q93:Y93"/>
    <mergeCell ref="Z93:AB93"/>
    <mergeCell ref="AC93:AE93"/>
    <mergeCell ref="E94:E95"/>
    <mergeCell ref="F94:F95"/>
    <mergeCell ref="G94:G95"/>
    <mergeCell ref="H94:H95"/>
    <mergeCell ref="M94:M95"/>
    <mergeCell ref="N94:N95"/>
    <mergeCell ref="O94:O95"/>
    <mergeCell ref="P94:P95"/>
    <mergeCell ref="Q94:Q95"/>
    <mergeCell ref="R94:R95"/>
    <mergeCell ref="S94:S95"/>
    <mergeCell ref="T94:T95"/>
    <mergeCell ref="U94:U95"/>
    <mergeCell ref="V94:V95"/>
    <mergeCell ref="W94:W95"/>
    <mergeCell ref="X94:X95"/>
    <mergeCell ref="Y94:Y95"/>
    <mergeCell ref="Z94:Z95"/>
    <mergeCell ref="AA94:AA95"/>
    <mergeCell ref="Z76:Z77"/>
    <mergeCell ref="AA76:AA77"/>
    <mergeCell ref="AD94:AD95"/>
    <mergeCell ref="AE94:AE95"/>
    <mergeCell ref="B96:C96"/>
    <mergeCell ref="D98:H98"/>
    <mergeCell ref="B99:C99"/>
    <mergeCell ref="D99:H99"/>
    <mergeCell ref="D69:F69"/>
    <mergeCell ref="B70:C70"/>
    <mergeCell ref="D70:F70"/>
    <mergeCell ref="B71:C71"/>
    <mergeCell ref="B80:C80"/>
    <mergeCell ref="D80:H80"/>
    <mergeCell ref="B49:AF49"/>
    <mergeCell ref="D51:F51"/>
    <mergeCell ref="B52:C52"/>
    <mergeCell ref="D52:F52"/>
    <mergeCell ref="B53:C53"/>
    <mergeCell ref="D53:F5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B60:C60"/>
    <mergeCell ref="B62:C62"/>
    <mergeCell ref="D62:H62"/>
    <mergeCell ref="B31:AF31"/>
    <mergeCell ref="D33:F33"/>
    <mergeCell ref="B34:C34"/>
    <mergeCell ref="D34:F34"/>
    <mergeCell ref="B35:C35"/>
    <mergeCell ref="D35:F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N40:N41"/>
    <mergeCell ref="O40:O41"/>
    <mergeCell ref="P40:P41"/>
    <mergeCell ref="Q40:Q41"/>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45:C45"/>
    <mergeCell ref="D45:H45"/>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B42:C42"/>
    <mergeCell ref="B44:C44"/>
    <mergeCell ref="D44:H44"/>
  </mergeCells>
  <phoneticPr fontId="0" type="noConversion"/>
  <dataValidations count="15">
    <dataValidation type="date" operator="greaterThan" allowBlank="1" showInputMessage="1" showErrorMessage="1" sqref="D912 D736 D718 D664 D646 D610 D574 D538 D817 D520 D502 D484 D448 D430 D412 D376 D358 D340 D322 D304 D286 D232 D196 D178 D160 D142 D124 D106 D88 D70 D34">
      <formula1>E22</formula1>
    </dataValidation>
    <dataValidation type="date" operator="greaterThan" allowBlank="1" showInputMessage="1" showErrorMessage="1" sqref="D737 D719 D665 D647 D611 D575 D539 D521 D503 D485 D466 D449 D431 D413 D394 D377 D359 D341 D323 D305 D287 D250 D233 D197 D179 D161 D143 D125 D107 D89 D71 D35">
      <formula1>E24</formula1>
    </dataValidation>
    <dataValidation type="date" operator="greaterThan" allowBlank="1" showInputMessage="1" showErrorMessage="1" sqref="D796:D797 D929 D956 D992 D760:D761 D1009 D892 D874 D700:D701 D778:D779 D556:D557 D837 D682:D683 D628:D629 D592:D593">
      <formula1>#REF!</formula1>
    </dataValidation>
    <dataValidation type="decimal" operator="greaterThan" showInputMessage="1" showErrorMessage="1" sqref="E1253:F1266 K1253:M1266 H1253:H1266">
      <formula1>XEM1271</formula1>
    </dataValidation>
    <dataValidation type="decimal" operator="greaterThan" showInputMessage="1" showErrorMessage="1" sqref="E1267:F1268 K1267:M1268 H1267:H1268">
      <formula1>XEM1287</formula1>
    </dataValidation>
    <dataValidation type="decimal" operator="greaterThan" showInputMessage="1" showErrorMessage="1" sqref="O1253:R1268">
      <formula1>A1271</formula1>
    </dataValidation>
    <dataValidation type="decimal" operator="greaterThan" allowBlank="1" showInputMessage="1" showErrorMessage="1" sqref="AD1253:AG1266">
      <formula1>AD1271</formula1>
    </dataValidation>
    <dataValidation type="decimal" operator="greaterThan" allowBlank="1" showInputMessage="1" showErrorMessage="1" sqref="AD1267:AG1268">
      <formula1>AD1287</formula1>
    </dataValidation>
    <dataValidation type="decimal" operator="greaterThan" showInputMessage="1" showErrorMessage="1" sqref="S1253:AB1266">
      <formula1>S1271</formula1>
    </dataValidation>
    <dataValidation type="decimal" operator="greaterThan" showInputMessage="1" showErrorMessage="1" sqref="S1267:AB1268">
      <formula1>S1287</formula1>
    </dataValidation>
    <dataValidation type="decimal" operator="greaterThan" showInputMessage="1" showErrorMessage="1" sqref="AJ1253:AJ1268">
      <formula1>AD1271</formula1>
    </dataValidation>
    <dataValidation type="date" operator="greaterThan" allowBlank="1" showInputMessage="1" showErrorMessage="1" sqref="D1036">
      <formula1>E1014</formula1>
    </dataValidation>
    <dataValidation type="date" operator="greaterThan" allowBlank="1" showInputMessage="1" showErrorMessage="1" sqref="D467 D395 D268 D251 D16">
      <formula1>E6</formula1>
    </dataValidation>
    <dataValidation type="date" operator="greaterThan" allowBlank="1" showInputMessage="1" showErrorMessage="1" sqref="D269 D214 D52 D17">
      <formula1>E8</formula1>
    </dataValidation>
    <dataValidation type="date" operator="greaterThan" allowBlank="1" showInputMessage="1" showErrorMessage="1" sqref="D215 D53">
      <formula1>E45</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097"/>
  <sheetViews>
    <sheetView showGridLines="0" zoomScale="90" zoomScaleNormal="90" workbookViewId="0">
      <selection activeCell="K1" sqref="K1"/>
    </sheetView>
  </sheetViews>
  <sheetFormatPr baseColWidth="10" defaultRowHeight="12.75" x14ac:dyDescent="0.2"/>
  <cols>
    <col min="1" max="1" width="3.28515625" style="2412"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412" customFormat="1" x14ac:dyDescent="0.2">
      <c r="B1" s="2522"/>
      <c r="C1" s="2522"/>
      <c r="D1" s="2522"/>
      <c r="E1" s="2522"/>
      <c r="F1" s="2522"/>
      <c r="G1" s="2522"/>
      <c r="H1" s="2522"/>
      <c r="I1" s="2522"/>
      <c r="J1" s="2525"/>
      <c r="K1" s="2525"/>
      <c r="L1" s="2525"/>
    </row>
    <row r="2" spans="2:32" s="2412" customFormat="1" ht="18" x14ac:dyDescent="0.25">
      <c r="B2" s="2488" t="s">
        <v>5030</v>
      </c>
      <c r="C2" s="2522"/>
      <c r="D2" s="2522"/>
      <c r="E2" s="2522"/>
      <c r="F2" s="2522"/>
      <c r="G2" s="2522"/>
      <c r="H2" s="2522"/>
      <c r="I2" s="2522"/>
      <c r="J2" s="2522"/>
      <c r="K2" s="2522"/>
      <c r="L2" s="2522"/>
    </row>
    <row r="3" spans="2:32" s="2412" customFormat="1" ht="14.25" x14ac:dyDescent="0.2">
      <c r="B3" s="2487" t="s">
        <v>5035</v>
      </c>
      <c r="C3" s="2522"/>
      <c r="D3" s="2522"/>
      <c r="E3" s="2522"/>
      <c r="F3" s="2522"/>
      <c r="G3" s="2522"/>
      <c r="H3" s="2522"/>
      <c r="I3" s="2522"/>
      <c r="J3" s="2522"/>
      <c r="K3" s="2522"/>
      <c r="L3" s="2522"/>
    </row>
    <row r="4" spans="2:32" s="2412" customFormat="1" ht="14.25" x14ac:dyDescent="0.2">
      <c r="B4" s="2485"/>
      <c r="C4" s="2522"/>
      <c r="D4" s="2522"/>
      <c r="E4" s="2522"/>
      <c r="F4" s="2522"/>
      <c r="G4" s="2522"/>
      <c r="H4" s="2522"/>
      <c r="I4" s="2522"/>
      <c r="J4" s="2522"/>
      <c r="K4" s="2522"/>
      <c r="L4" s="2522"/>
    </row>
    <row r="5" spans="2:32" s="2412" customFormat="1" ht="14.25" x14ac:dyDescent="0.2">
      <c r="B5" s="2485"/>
      <c r="C5" s="2522"/>
      <c r="D5" s="2522"/>
      <c r="E5" s="2522"/>
      <c r="F5" s="2522"/>
      <c r="G5" s="2522"/>
      <c r="H5" s="2522"/>
      <c r="I5" s="2522"/>
      <c r="J5" s="2522"/>
      <c r="K5" s="2522"/>
      <c r="L5" s="2522"/>
    </row>
    <row r="6" spans="2:32" s="2412" customFormat="1" ht="14.25" x14ac:dyDescent="0.2">
      <c r="B6" s="2486"/>
      <c r="C6" s="2522"/>
      <c r="D6" s="2522"/>
      <c r="E6" s="2522"/>
      <c r="F6" s="2522"/>
      <c r="G6" s="2522"/>
      <c r="H6" s="2522"/>
      <c r="I6" s="2522"/>
      <c r="J6" s="2522"/>
      <c r="K6" s="2522"/>
      <c r="L6" s="2522"/>
    </row>
    <row r="7" spans="2:32" s="2412" customFormat="1" ht="14.25" x14ac:dyDescent="0.2">
      <c r="B7" s="2486"/>
      <c r="C7" s="2522"/>
      <c r="D7" s="2522"/>
      <c r="E7" s="2522"/>
      <c r="F7" s="2522"/>
      <c r="G7" s="2522"/>
      <c r="H7" s="2522"/>
      <c r="I7" s="2522"/>
      <c r="J7" s="2522"/>
      <c r="K7" s="2522"/>
      <c r="L7" s="2522"/>
    </row>
    <row r="8" spans="2:32" s="2412" customFormat="1" x14ac:dyDescent="0.2">
      <c r="B8" s="2489" t="str">
        <f>+Inicio!B8</f>
        <v xml:space="preserve">          Fecha de publicación: enero de 2014</v>
      </c>
      <c r="C8" s="2522"/>
      <c r="D8" s="2522"/>
      <c r="E8" s="2522"/>
      <c r="F8" s="2522"/>
      <c r="G8" s="2522"/>
      <c r="H8" s="2522"/>
      <c r="I8" s="2522"/>
      <c r="J8" s="2522"/>
      <c r="K8" s="2522"/>
      <c r="L8" s="2522"/>
    </row>
    <row r="9" spans="2:32" s="2412" customFormat="1" x14ac:dyDescent="0.2">
      <c r="B9" s="2522"/>
      <c r="C9" s="2522"/>
      <c r="D9" s="2522"/>
      <c r="E9" s="2522"/>
      <c r="F9" s="2522"/>
      <c r="G9" s="2522"/>
      <c r="H9" s="2522"/>
      <c r="I9" s="2522"/>
      <c r="J9" s="2522"/>
      <c r="K9" s="2522"/>
      <c r="L9" s="2522"/>
    </row>
    <row r="10" spans="2:32" s="2412" customFormat="1" x14ac:dyDescent="0.2">
      <c r="B10" s="2522"/>
      <c r="C10" s="2522"/>
      <c r="D10" s="2522"/>
      <c r="E10" s="2522"/>
      <c r="F10" s="2522"/>
      <c r="G10" s="2522"/>
      <c r="H10" s="2522"/>
      <c r="I10" s="2522"/>
      <c r="J10" s="2522"/>
      <c r="K10" s="2522"/>
      <c r="L10" s="2522"/>
    </row>
    <row r="11" spans="2:32" x14ac:dyDescent="0.2">
      <c r="B11" s="5444"/>
      <c r="C11" s="5444"/>
      <c r="D11" s="5444"/>
      <c r="E11" s="5444"/>
      <c r="F11" s="5444"/>
      <c r="G11" s="2526"/>
      <c r="H11" s="2527"/>
      <c r="I11" s="2528"/>
      <c r="J11" s="2528"/>
      <c r="K11" s="3603"/>
      <c r="L11" s="3603"/>
    </row>
    <row r="12" spans="2:32" s="2461" customFormat="1" ht="13.5" thickBot="1" x14ac:dyDescent="0.25">
      <c r="B12" s="2889"/>
      <c r="C12" s="2889"/>
      <c r="D12" s="2889"/>
      <c r="E12" s="2889"/>
      <c r="F12" s="2889"/>
      <c r="G12" s="2890"/>
      <c r="H12" s="2891"/>
      <c r="I12" s="2889"/>
      <c r="J12" s="2889"/>
    </row>
    <row r="13" spans="2:32" s="2461" customFormat="1" ht="20.25" x14ac:dyDescent="0.2">
      <c r="B13" s="3616" t="s">
        <v>5124</v>
      </c>
      <c r="C13" s="3617"/>
      <c r="D13" s="3617"/>
      <c r="E13" s="3617"/>
      <c r="F13" s="3617"/>
      <c r="G13" s="3617"/>
      <c r="H13" s="3617"/>
      <c r="I13" s="3617"/>
      <c r="J13" s="3617"/>
      <c r="K13" s="3617"/>
      <c r="L13" s="3617"/>
      <c r="M13" s="3617"/>
      <c r="N13" s="3617"/>
      <c r="O13" s="3617"/>
      <c r="P13" s="3617"/>
      <c r="Q13" s="3617"/>
      <c r="R13" s="3617"/>
      <c r="S13" s="3617"/>
      <c r="T13" s="3617"/>
      <c r="U13" s="3617"/>
      <c r="V13" s="3617"/>
      <c r="W13" s="3617"/>
      <c r="X13" s="3617"/>
      <c r="Y13" s="3617"/>
      <c r="Z13" s="3617"/>
      <c r="AA13" s="3617"/>
      <c r="AB13" s="3617"/>
      <c r="AC13" s="3617"/>
      <c r="AD13" s="3617"/>
      <c r="AE13" s="3617"/>
      <c r="AF13" s="3618"/>
    </row>
    <row r="14" spans="2:32" s="2461" customFormat="1" x14ac:dyDescent="0.2">
      <c r="B14" s="3431"/>
      <c r="C14" s="3432"/>
      <c r="D14" s="3432"/>
      <c r="E14" s="3432"/>
      <c r="F14" s="3432"/>
      <c r="G14" s="2580"/>
      <c r="H14" s="2580"/>
      <c r="I14" s="2580"/>
      <c r="J14" s="2580"/>
      <c r="K14" s="2580"/>
      <c r="L14" s="2580"/>
      <c r="M14" s="2580"/>
      <c r="N14" s="2580"/>
      <c r="O14" s="2580"/>
      <c r="P14" s="2580"/>
      <c r="Q14" s="2580"/>
      <c r="R14" s="2580"/>
      <c r="S14" s="2580"/>
      <c r="T14" s="2580"/>
      <c r="U14" s="2580"/>
      <c r="V14" s="2580"/>
      <c r="W14" s="2580"/>
      <c r="X14" s="2580"/>
      <c r="Y14" s="2580"/>
      <c r="Z14" s="2580"/>
      <c r="AA14" s="2580"/>
      <c r="AB14" s="2580"/>
      <c r="AC14" s="2580"/>
      <c r="AD14" s="2580"/>
      <c r="AE14" s="2580"/>
      <c r="AF14" s="2581"/>
    </row>
    <row r="15" spans="2:32" s="2461" customFormat="1" x14ac:dyDescent="0.2">
      <c r="B15" s="2644" t="s">
        <v>5144</v>
      </c>
      <c r="C15" s="3432"/>
      <c r="D15" s="3674" t="s">
        <v>6584</v>
      </c>
      <c r="E15" s="3674"/>
      <c r="F15" s="3674"/>
      <c r="G15" s="2580"/>
      <c r="H15" s="2580"/>
      <c r="I15" s="2580"/>
      <c r="J15" s="2580"/>
      <c r="K15" s="2580"/>
      <c r="L15" s="2580"/>
      <c r="M15" s="2580"/>
      <c r="N15" s="2580"/>
      <c r="O15" s="2580"/>
      <c r="P15" s="2580"/>
      <c r="Q15" s="2580"/>
      <c r="R15" s="2580"/>
      <c r="S15" s="2580"/>
      <c r="T15" s="2580"/>
      <c r="U15" s="2580"/>
      <c r="V15" s="2580"/>
      <c r="W15" s="2580"/>
      <c r="X15" s="2580"/>
      <c r="Y15" s="2580"/>
      <c r="Z15" s="2580"/>
      <c r="AA15" s="2580"/>
      <c r="AB15" s="2580"/>
      <c r="AC15" s="2580"/>
      <c r="AD15" s="2580"/>
      <c r="AE15" s="2580"/>
      <c r="AF15" s="2581"/>
    </row>
    <row r="16" spans="2:32" s="2461" customFormat="1" x14ac:dyDescent="0.2">
      <c r="B16" s="3675" t="s">
        <v>5127</v>
      </c>
      <c r="C16" s="3676"/>
      <c r="D16" s="3670">
        <v>41640</v>
      </c>
      <c r="E16" s="3670"/>
      <c r="F16" s="3670"/>
      <c r="G16" s="2580"/>
      <c r="H16" s="2580"/>
      <c r="I16" s="2580"/>
      <c r="J16" s="2580"/>
      <c r="K16" s="2580"/>
      <c r="L16" s="2580"/>
      <c r="M16" s="2580"/>
      <c r="N16" s="2580"/>
      <c r="O16" s="2580"/>
      <c r="P16" s="2580"/>
      <c r="Q16" s="2580"/>
      <c r="R16" s="2580"/>
      <c r="S16" s="2580"/>
      <c r="T16" s="2580"/>
      <c r="U16" s="2580"/>
      <c r="V16" s="2580"/>
      <c r="W16" s="2580"/>
      <c r="X16" s="2580"/>
      <c r="Y16" s="2580"/>
      <c r="Z16" s="2580"/>
      <c r="AA16" s="2580"/>
      <c r="AB16" s="2580"/>
      <c r="AC16" s="2580"/>
      <c r="AD16" s="2580"/>
      <c r="AE16" s="2580"/>
      <c r="AF16" s="2581"/>
    </row>
    <row r="17" spans="2:32" s="2461" customFormat="1" x14ac:dyDescent="0.2">
      <c r="B17" s="3620" t="s">
        <v>5125</v>
      </c>
      <c r="C17" s="3621"/>
      <c r="D17" s="3692">
        <v>41729</v>
      </c>
      <c r="E17" s="3692"/>
      <c r="F17" s="3692"/>
      <c r="G17" s="2580"/>
      <c r="H17" s="2580"/>
      <c r="I17" s="2580"/>
      <c r="J17" s="2580"/>
      <c r="K17" s="2580"/>
      <c r="L17" s="2580"/>
      <c r="M17" s="2580"/>
      <c r="N17" s="2580"/>
      <c r="O17" s="2580"/>
      <c r="P17" s="2580"/>
      <c r="Q17" s="2580"/>
      <c r="R17" s="2580"/>
      <c r="S17" s="2580"/>
      <c r="T17" s="2580"/>
      <c r="U17" s="2580"/>
      <c r="V17" s="2580"/>
      <c r="W17" s="2580"/>
      <c r="X17" s="2580"/>
      <c r="Y17" s="2580"/>
      <c r="Z17" s="2580"/>
      <c r="AA17" s="2580"/>
      <c r="AB17" s="2580"/>
      <c r="AC17" s="2580"/>
      <c r="AD17" s="2580"/>
      <c r="AE17" s="2580"/>
      <c r="AF17" s="2581"/>
    </row>
    <row r="18" spans="2:32" s="2461" customFormat="1" ht="13.5" thickBot="1" x14ac:dyDescent="0.25">
      <c r="B18" s="3431"/>
      <c r="C18" s="3432"/>
      <c r="D18" s="3432"/>
      <c r="E18" s="3432"/>
      <c r="F18" s="3432"/>
      <c r="G18" s="2580"/>
      <c r="H18" s="2580"/>
      <c r="I18" s="2580"/>
      <c r="J18" s="2580"/>
      <c r="K18" s="2580"/>
      <c r="L18" s="2580"/>
      <c r="M18" s="2580"/>
      <c r="N18" s="2580"/>
      <c r="O18" s="2580"/>
      <c r="P18" s="2580"/>
      <c r="Q18" s="2580"/>
      <c r="R18" s="2580"/>
      <c r="S18" s="2580"/>
      <c r="T18" s="2580"/>
      <c r="U18" s="2580"/>
      <c r="V18" s="2580"/>
      <c r="W18" s="2580"/>
      <c r="X18" s="2580"/>
      <c r="Y18" s="2580"/>
      <c r="Z18" s="2580"/>
      <c r="AA18" s="2580"/>
      <c r="AB18" s="2580"/>
      <c r="AC18" s="2580"/>
      <c r="AD18" s="2580"/>
      <c r="AE18" s="2580"/>
      <c r="AF18" s="2581"/>
    </row>
    <row r="19" spans="2:32" s="2461" customFormat="1" ht="64.5" customHeight="1" thickBot="1" x14ac:dyDescent="0.25">
      <c r="B19" s="3633" t="s">
        <v>5126</v>
      </c>
      <c r="C19" s="3634"/>
      <c r="D19" s="3623" t="s">
        <v>6585</v>
      </c>
      <c r="E19" s="3624"/>
      <c r="F19" s="3624"/>
      <c r="G19" s="3624"/>
      <c r="H19" s="3624"/>
      <c r="I19" s="3624"/>
      <c r="J19" s="3624"/>
      <c r="K19" s="3624"/>
      <c r="L19" s="3624"/>
      <c r="M19" s="3624"/>
      <c r="N19" s="3624"/>
      <c r="O19" s="3624"/>
      <c r="P19" s="3624"/>
      <c r="Q19" s="3625"/>
      <c r="R19" s="2580"/>
      <c r="S19" s="2580"/>
      <c r="T19" s="2580"/>
      <c r="U19" s="2580"/>
      <c r="V19" s="2580"/>
      <c r="W19" s="2580"/>
      <c r="X19" s="2580"/>
      <c r="Y19" s="2580"/>
      <c r="Z19" s="2580"/>
      <c r="AA19" s="2580"/>
      <c r="AB19" s="2580"/>
      <c r="AC19" s="2580"/>
      <c r="AD19" s="2580"/>
      <c r="AE19" s="2580"/>
      <c r="AF19" s="2581"/>
    </row>
    <row r="20" spans="2:32" s="2461" customFormat="1" ht="13.5" thickBot="1" x14ac:dyDescent="0.25">
      <c r="B20" s="3431"/>
      <c r="C20" s="3432"/>
      <c r="D20" s="3432"/>
      <c r="E20" s="3432"/>
      <c r="F20" s="3432"/>
      <c r="G20" s="2580"/>
      <c r="H20" s="2580"/>
      <c r="I20" s="2580"/>
      <c r="J20" s="2580"/>
      <c r="K20" s="2580"/>
      <c r="L20" s="2580"/>
      <c r="M20" s="2580"/>
      <c r="N20" s="2580"/>
      <c r="O20" s="2580"/>
      <c r="P20" s="2580"/>
      <c r="Q20" s="2580"/>
      <c r="R20" s="2646"/>
      <c r="S20" s="2580"/>
      <c r="T20" s="2580"/>
      <c r="U20" s="2580"/>
      <c r="V20" s="2580"/>
      <c r="W20" s="2580"/>
      <c r="X20" s="2580"/>
      <c r="Y20" s="2580"/>
      <c r="Z20" s="2580"/>
      <c r="AA20" s="2580"/>
      <c r="AB20" s="2580"/>
      <c r="AC20" s="2580"/>
      <c r="AD20" s="2580"/>
      <c r="AE20" s="2580"/>
      <c r="AF20" s="2581"/>
    </row>
    <row r="21" spans="2:32" s="2461" customFormat="1" ht="13.5" thickBot="1" x14ac:dyDescent="0.25">
      <c r="B21" s="3678" t="s">
        <v>5128</v>
      </c>
      <c r="C21" s="3679"/>
      <c r="D21" s="3627" t="s">
        <v>5129</v>
      </c>
      <c r="E21" s="3685" t="s">
        <v>224</v>
      </c>
      <c r="F21" s="3687"/>
      <c r="G21" s="3687"/>
      <c r="H21" s="3687"/>
      <c r="I21" s="3687"/>
      <c r="J21" s="3687"/>
      <c r="K21" s="3687"/>
      <c r="L21" s="3687"/>
      <c r="M21" s="3687"/>
      <c r="N21" s="3687"/>
      <c r="O21" s="3687"/>
      <c r="P21" s="3688"/>
      <c r="Q21" s="3685" t="s">
        <v>340</v>
      </c>
      <c r="R21" s="3687"/>
      <c r="S21" s="3687"/>
      <c r="T21" s="3687"/>
      <c r="U21" s="3687"/>
      <c r="V21" s="3687"/>
      <c r="W21" s="3687"/>
      <c r="X21" s="3687"/>
      <c r="Y21" s="3688"/>
      <c r="Z21" s="3685" t="s">
        <v>225</v>
      </c>
      <c r="AA21" s="3687"/>
      <c r="AB21" s="3688"/>
      <c r="AC21" s="3689" t="s">
        <v>5048</v>
      </c>
      <c r="AD21" s="3690"/>
      <c r="AE21" s="3691"/>
      <c r="AF21" s="2581"/>
    </row>
    <row r="22" spans="2:32" s="2461" customFormat="1" ht="27" customHeight="1" thickBot="1" x14ac:dyDescent="0.25">
      <c r="B22" s="3680"/>
      <c r="C22" s="3681"/>
      <c r="D22" s="3628"/>
      <c r="E22" s="3627" t="s">
        <v>5066</v>
      </c>
      <c r="F22" s="3627" t="s">
        <v>5067</v>
      </c>
      <c r="G22" s="3631" t="s">
        <v>5069</v>
      </c>
      <c r="H22" s="3631" t="s">
        <v>5130</v>
      </c>
      <c r="I22" s="3631" t="s">
        <v>5131</v>
      </c>
      <c r="J22" s="3631" t="s">
        <v>5132</v>
      </c>
      <c r="K22" s="4437" t="s">
        <v>5072</v>
      </c>
      <c r="L22" s="4438"/>
      <c r="M22" s="3631" t="s">
        <v>5133</v>
      </c>
      <c r="N22" s="3631" t="s">
        <v>5134</v>
      </c>
      <c r="O22" s="3631" t="s">
        <v>5135</v>
      </c>
      <c r="P22" s="3631" t="s">
        <v>5136</v>
      </c>
      <c r="Q22" s="3627" t="s">
        <v>5078</v>
      </c>
      <c r="R22" s="3627" t="s">
        <v>5079</v>
      </c>
      <c r="S22" s="3627" t="s">
        <v>5080</v>
      </c>
      <c r="T22" s="3627" t="s">
        <v>5137</v>
      </c>
      <c r="U22" s="3627" t="s">
        <v>5138</v>
      </c>
      <c r="V22" s="3627" t="s">
        <v>5083</v>
      </c>
      <c r="W22" s="3627" t="s">
        <v>5085</v>
      </c>
      <c r="X22" s="3631" t="s">
        <v>5139</v>
      </c>
      <c r="Y22" s="3631" t="s">
        <v>5140</v>
      </c>
      <c r="Z22" s="3627" t="s">
        <v>5141</v>
      </c>
      <c r="AA22" s="3627" t="s">
        <v>5142</v>
      </c>
      <c r="AB22" s="3627" t="s">
        <v>5143</v>
      </c>
      <c r="AC22" s="3627" t="s">
        <v>1162</v>
      </c>
      <c r="AD22" s="3627" t="s">
        <v>5049</v>
      </c>
      <c r="AE22" s="3627" t="s">
        <v>5050</v>
      </c>
      <c r="AF22" s="2581"/>
    </row>
    <row r="23" spans="2:32" s="2461" customFormat="1" ht="27" customHeight="1" thickBot="1" x14ac:dyDescent="0.25">
      <c r="B23" s="4439"/>
      <c r="C23" s="4440"/>
      <c r="D23" s="3657"/>
      <c r="E23" s="3657"/>
      <c r="F23" s="3657"/>
      <c r="G23" s="3693"/>
      <c r="H23" s="3693"/>
      <c r="I23" s="3693"/>
      <c r="J23" s="3693"/>
      <c r="K23" s="3434" t="s">
        <v>5092</v>
      </c>
      <c r="L23" s="3435" t="s">
        <v>2809</v>
      </c>
      <c r="M23" s="3693"/>
      <c r="N23" s="3693"/>
      <c r="O23" s="3693"/>
      <c r="P23" s="3693"/>
      <c r="Q23" s="3657"/>
      <c r="R23" s="3657"/>
      <c r="S23" s="3657"/>
      <c r="T23" s="3657"/>
      <c r="U23" s="3657"/>
      <c r="V23" s="3657"/>
      <c r="W23" s="3657"/>
      <c r="X23" s="3693"/>
      <c r="Y23" s="3693"/>
      <c r="Z23" s="3657"/>
      <c r="AA23" s="3657"/>
      <c r="AB23" s="3657"/>
      <c r="AC23" s="3657"/>
      <c r="AD23" s="3657"/>
      <c r="AE23" s="3657"/>
      <c r="AF23" s="2581"/>
    </row>
    <row r="24" spans="2:32" s="2461" customFormat="1" ht="13.5" thickBot="1" x14ac:dyDescent="0.25">
      <c r="B24" s="5105" t="s">
        <v>6586</v>
      </c>
      <c r="C24" s="5106"/>
      <c r="D24" s="3182" t="s">
        <v>1545</v>
      </c>
      <c r="E24" s="3163" t="s">
        <v>1545</v>
      </c>
      <c r="F24" s="3183" t="s">
        <v>1545</v>
      </c>
      <c r="G24" s="3454" t="s">
        <v>1545</v>
      </c>
      <c r="H24" s="3574" t="s">
        <v>5249</v>
      </c>
      <c r="I24" s="3163" t="s">
        <v>6587</v>
      </c>
      <c r="J24" s="3163" t="s">
        <v>6587</v>
      </c>
      <c r="K24" s="3183" t="s">
        <v>1545</v>
      </c>
      <c r="L24" s="3454" t="s">
        <v>1545</v>
      </c>
      <c r="M24" s="3163" t="s">
        <v>6587</v>
      </c>
      <c r="N24" s="3163" t="s">
        <v>6587</v>
      </c>
      <c r="O24" s="3163" t="s">
        <v>6587</v>
      </c>
      <c r="P24" s="3163" t="s">
        <v>6587</v>
      </c>
      <c r="Q24" s="3163" t="s">
        <v>1545</v>
      </c>
      <c r="R24" s="3163" t="s">
        <v>1545</v>
      </c>
      <c r="S24" s="3183" t="s">
        <v>1545</v>
      </c>
      <c r="T24" s="3163" t="s">
        <v>1545</v>
      </c>
      <c r="U24" s="3163" t="s">
        <v>1545</v>
      </c>
      <c r="V24" s="3183" t="s">
        <v>1545</v>
      </c>
      <c r="W24" s="3183" t="s">
        <v>1545</v>
      </c>
      <c r="X24" s="3163" t="s">
        <v>1545</v>
      </c>
      <c r="Y24" s="3163" t="s">
        <v>1545</v>
      </c>
      <c r="Z24" s="3183" t="s">
        <v>1545</v>
      </c>
      <c r="AA24" s="3163" t="s">
        <v>1545</v>
      </c>
      <c r="AB24" s="3163" t="s">
        <v>1545</v>
      </c>
      <c r="AC24" s="3456" t="s">
        <v>1545</v>
      </c>
      <c r="AD24" s="3456" t="s">
        <v>1545</v>
      </c>
      <c r="AE24" s="3456" t="s">
        <v>1545</v>
      </c>
      <c r="AF24" s="2581"/>
    </row>
    <row r="25" spans="2:32" s="2461" customFormat="1" x14ac:dyDescent="0.2">
      <c r="B25" s="2645"/>
      <c r="C25" s="2575"/>
      <c r="D25" s="2575"/>
      <c r="E25" s="2575"/>
      <c r="F25" s="2575"/>
      <c r="G25" s="2576"/>
      <c r="H25" s="2576"/>
      <c r="I25" s="2576"/>
      <c r="J25" s="2576"/>
      <c r="K25" s="2575"/>
      <c r="L25" s="2576"/>
      <c r="M25" s="2576"/>
      <c r="N25" s="2576"/>
      <c r="O25" s="2576"/>
      <c r="P25" s="2576"/>
      <c r="Q25" s="2642"/>
      <c r="R25" s="2642"/>
      <c r="S25" s="2642"/>
      <c r="T25" s="2642"/>
      <c r="U25" s="2642"/>
      <c r="V25" s="2642"/>
      <c r="W25" s="2642"/>
      <c r="X25" s="2642"/>
      <c r="Y25" s="2642"/>
      <c r="Z25" s="2642"/>
      <c r="AA25" s="2642"/>
      <c r="AB25" s="2642"/>
      <c r="AC25" s="2642"/>
      <c r="AD25" s="2642"/>
      <c r="AE25" s="2642"/>
      <c r="AF25" s="2581"/>
    </row>
    <row r="26" spans="2:32" s="2461" customFormat="1" x14ac:dyDescent="0.2">
      <c r="B26" s="3661" t="s">
        <v>5051</v>
      </c>
      <c r="C26" s="3662"/>
      <c r="D26" s="3663" t="s">
        <v>1545</v>
      </c>
      <c r="E26" s="3663"/>
      <c r="F26" s="3663"/>
      <c r="G26" s="3663"/>
      <c r="H26" s="3663"/>
      <c r="I26" s="2643"/>
      <c r="J26" s="2643"/>
      <c r="K26" s="2643"/>
      <c r="L26" s="2643"/>
      <c r="M26" s="2643"/>
      <c r="N26" s="2643"/>
      <c r="O26" s="2643"/>
      <c r="P26" s="2643"/>
      <c r="Q26" s="2642"/>
      <c r="R26" s="2642"/>
      <c r="S26" s="2642"/>
      <c r="T26" s="2642"/>
      <c r="U26" s="2642"/>
      <c r="V26" s="2642"/>
      <c r="W26" s="2642"/>
      <c r="X26" s="2642"/>
      <c r="Y26" s="2642"/>
      <c r="Z26" s="2642"/>
      <c r="AA26" s="2642"/>
      <c r="AB26" s="2642"/>
      <c r="AC26" s="2642"/>
      <c r="AD26" s="2642"/>
      <c r="AE26" s="2642"/>
      <c r="AF26" s="2581"/>
    </row>
    <row r="27" spans="2:32" s="2461" customFormat="1" x14ac:dyDescent="0.2">
      <c r="B27" s="3661" t="s">
        <v>5052</v>
      </c>
      <c r="C27" s="3662"/>
      <c r="D27" s="3663" t="s">
        <v>1545</v>
      </c>
      <c r="E27" s="3663"/>
      <c r="F27" s="3663"/>
      <c r="G27" s="3663"/>
      <c r="H27" s="3663"/>
      <c r="I27" s="2643"/>
      <c r="J27" s="2643"/>
      <c r="K27" s="2643"/>
      <c r="L27" s="2643"/>
      <c r="M27" s="2643"/>
      <c r="N27" s="2643"/>
      <c r="O27" s="2643"/>
      <c r="P27" s="2643"/>
      <c r="Q27" s="2642"/>
      <c r="R27" s="2642"/>
      <c r="S27" s="2642"/>
      <c r="T27" s="2642"/>
      <c r="U27" s="2642"/>
      <c r="V27" s="2642"/>
      <c r="W27" s="2642"/>
      <c r="X27" s="2642"/>
      <c r="Y27" s="2642"/>
      <c r="Z27" s="2642"/>
      <c r="AA27" s="2642"/>
      <c r="AB27" s="2642"/>
      <c r="AC27" s="2642"/>
      <c r="AD27" s="2642"/>
      <c r="AE27" s="2642"/>
      <c r="AF27" s="2581"/>
    </row>
    <row r="28" spans="2:32" s="2461" customFormat="1" ht="13.5" thickBot="1" x14ac:dyDescent="0.25">
      <c r="B28" s="3436"/>
      <c r="C28" s="3433"/>
      <c r="D28" s="3433"/>
      <c r="E28" s="3433"/>
      <c r="F28" s="3433"/>
      <c r="G28" s="2646"/>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586"/>
    </row>
    <row r="29" spans="2:32" s="2461" customFormat="1" x14ac:dyDescent="0.2">
      <c r="B29" s="3660" t="str">
        <f>+Resumen!B36</f>
        <v>.</v>
      </c>
      <c r="C29" s="3660"/>
      <c r="D29" s="2889"/>
      <c r="E29" s="2889"/>
      <c r="F29" s="2889"/>
      <c r="G29" s="2890"/>
      <c r="H29" s="2891"/>
      <c r="I29" s="2889"/>
      <c r="J29" s="2889"/>
    </row>
    <row r="30" spans="2:32" s="2461" customFormat="1" ht="13.5" thickBot="1" x14ac:dyDescent="0.25">
      <c r="B30" s="2889"/>
      <c r="C30" s="2889"/>
      <c r="D30" s="2889"/>
      <c r="E30" s="2889"/>
      <c r="F30" s="2889"/>
      <c r="G30" s="2890"/>
      <c r="H30" s="2891"/>
      <c r="I30" s="2889"/>
      <c r="J30" s="2889"/>
    </row>
    <row r="31" spans="2:32" s="2461" customFormat="1" ht="20.25" x14ac:dyDescent="0.2">
      <c r="B31" s="3616" t="s">
        <v>5124</v>
      </c>
      <c r="C31" s="3617"/>
      <c r="D31" s="3617"/>
      <c r="E31" s="3617"/>
      <c r="F31" s="3617"/>
      <c r="G31" s="3617"/>
      <c r="H31" s="3617"/>
      <c r="I31" s="3617"/>
      <c r="J31" s="3617"/>
      <c r="K31" s="3617"/>
      <c r="L31" s="3617"/>
      <c r="M31" s="3617"/>
      <c r="N31" s="3617"/>
      <c r="O31" s="3617"/>
      <c r="P31" s="3617"/>
      <c r="Q31" s="3617"/>
      <c r="R31" s="3617"/>
      <c r="S31" s="3617"/>
      <c r="T31" s="3617"/>
      <c r="U31" s="3617"/>
      <c r="V31" s="3617"/>
      <c r="W31" s="3617"/>
      <c r="X31" s="3617"/>
      <c r="Y31" s="3617"/>
      <c r="Z31" s="3617"/>
      <c r="AA31" s="3617"/>
      <c r="AB31" s="3617"/>
      <c r="AC31" s="3617"/>
      <c r="AD31" s="3617"/>
      <c r="AE31" s="3617"/>
      <c r="AF31" s="3618"/>
    </row>
    <row r="32" spans="2:32" s="2461" customFormat="1" x14ac:dyDescent="0.2">
      <c r="B32" s="3431"/>
      <c r="C32" s="3432"/>
      <c r="D32" s="3432"/>
      <c r="E32" s="3432"/>
      <c r="F32" s="3432"/>
      <c r="G32" s="2580"/>
      <c r="H32" s="2580"/>
      <c r="I32" s="2580"/>
      <c r="J32" s="2580"/>
      <c r="K32" s="2580"/>
      <c r="L32" s="2580"/>
      <c r="M32" s="2580"/>
      <c r="N32" s="2580"/>
      <c r="O32" s="2580"/>
      <c r="P32" s="2580"/>
      <c r="Q32" s="2580"/>
      <c r="R32" s="2580"/>
      <c r="S32" s="2580"/>
      <c r="T32" s="2580"/>
      <c r="U32" s="2580"/>
      <c r="V32" s="2580"/>
      <c r="W32" s="2580"/>
      <c r="X32" s="2580"/>
      <c r="Y32" s="2580"/>
      <c r="Z32" s="2580"/>
      <c r="AA32" s="2580"/>
      <c r="AB32" s="2580"/>
      <c r="AC32" s="2580"/>
      <c r="AD32" s="2580"/>
      <c r="AE32" s="2580"/>
      <c r="AF32" s="2581"/>
    </row>
    <row r="33" spans="2:32" s="2461" customFormat="1" x14ac:dyDescent="0.2">
      <c r="B33" s="2644" t="s">
        <v>5144</v>
      </c>
      <c r="C33" s="3432"/>
      <c r="D33" s="3674" t="s">
        <v>6580</v>
      </c>
      <c r="E33" s="3674"/>
      <c r="F33" s="3674"/>
      <c r="G33" s="2580"/>
      <c r="H33" s="2580"/>
      <c r="I33" s="2580"/>
      <c r="J33" s="2580"/>
      <c r="K33" s="2580"/>
      <c r="L33" s="2580"/>
      <c r="M33" s="2580"/>
      <c r="N33" s="2580"/>
      <c r="O33" s="2580"/>
      <c r="P33" s="2580"/>
      <c r="Q33" s="2580"/>
      <c r="R33" s="2580"/>
      <c r="S33" s="2580"/>
      <c r="T33" s="2580"/>
      <c r="U33" s="2580"/>
      <c r="V33" s="2580"/>
      <c r="W33" s="2580"/>
      <c r="X33" s="2580"/>
      <c r="Y33" s="2580"/>
      <c r="Z33" s="2580"/>
      <c r="AA33" s="2580"/>
      <c r="AB33" s="2580"/>
      <c r="AC33" s="2580"/>
      <c r="AD33" s="2580"/>
      <c r="AE33" s="2580"/>
      <c r="AF33" s="2581"/>
    </row>
    <row r="34" spans="2:32" s="2461" customFormat="1" x14ac:dyDescent="0.2">
      <c r="B34" s="3675" t="s">
        <v>5127</v>
      </c>
      <c r="C34" s="3676"/>
      <c r="D34" s="3670">
        <v>41669</v>
      </c>
      <c r="E34" s="3670"/>
      <c r="F34" s="3670"/>
      <c r="G34" s="2580"/>
      <c r="H34" s="2580"/>
      <c r="I34" s="2580"/>
      <c r="J34" s="2580"/>
      <c r="K34" s="2580"/>
      <c r="L34" s="2580"/>
      <c r="M34" s="2580"/>
      <c r="N34" s="2580"/>
      <c r="O34" s="2580"/>
      <c r="P34" s="2580"/>
      <c r="Q34" s="2580"/>
      <c r="R34" s="2580"/>
      <c r="S34" s="2580"/>
      <c r="T34" s="2580"/>
      <c r="U34" s="2580"/>
      <c r="V34" s="2580"/>
      <c r="W34" s="2580"/>
      <c r="X34" s="2580"/>
      <c r="Y34" s="2580"/>
      <c r="Z34" s="2580"/>
      <c r="AA34" s="2580"/>
      <c r="AB34" s="2580"/>
      <c r="AC34" s="2580"/>
      <c r="AD34" s="2580"/>
      <c r="AE34" s="2580"/>
      <c r="AF34" s="2581"/>
    </row>
    <row r="35" spans="2:32" s="2461" customFormat="1" x14ac:dyDescent="0.2">
      <c r="B35" s="3620" t="s">
        <v>5125</v>
      </c>
      <c r="C35" s="3621"/>
      <c r="D35" s="3692">
        <v>41670</v>
      </c>
      <c r="E35" s="3692"/>
      <c r="F35" s="3692"/>
      <c r="G35" s="2580"/>
      <c r="H35" s="2580"/>
      <c r="I35" s="2580"/>
      <c r="J35" s="2580"/>
      <c r="K35" s="2580"/>
      <c r="L35" s="2580"/>
      <c r="M35" s="2580"/>
      <c r="N35" s="2580"/>
      <c r="O35" s="2580"/>
      <c r="P35" s="2580"/>
      <c r="Q35" s="2580"/>
      <c r="R35" s="2580"/>
      <c r="S35" s="2580"/>
      <c r="T35" s="2580"/>
      <c r="U35" s="2580"/>
      <c r="V35" s="2580"/>
      <c r="W35" s="2580"/>
      <c r="X35" s="2580"/>
      <c r="Y35" s="2580"/>
      <c r="Z35" s="2580"/>
      <c r="AA35" s="2580"/>
      <c r="AB35" s="2580"/>
      <c r="AC35" s="2580"/>
      <c r="AD35" s="2580"/>
      <c r="AE35" s="2580"/>
      <c r="AF35" s="2581"/>
    </row>
    <row r="36" spans="2:32" s="2461" customFormat="1" ht="13.5" thickBot="1" x14ac:dyDescent="0.25">
      <c r="B36" s="3431"/>
      <c r="C36" s="3432"/>
      <c r="D36" s="3432"/>
      <c r="E36" s="3432"/>
      <c r="F36" s="3432"/>
      <c r="G36" s="2580"/>
      <c r="H36" s="2580"/>
      <c r="I36" s="2580"/>
      <c r="J36" s="2580"/>
      <c r="K36" s="2580"/>
      <c r="L36" s="2580"/>
      <c r="M36" s="2580"/>
      <c r="N36" s="2580"/>
      <c r="O36" s="2580"/>
      <c r="P36" s="2580"/>
      <c r="Q36" s="2580"/>
      <c r="R36" s="2580"/>
      <c r="S36" s="2580"/>
      <c r="T36" s="2580"/>
      <c r="U36" s="2580"/>
      <c r="V36" s="2580"/>
      <c r="W36" s="2580"/>
      <c r="X36" s="2580"/>
      <c r="Y36" s="2580"/>
      <c r="Z36" s="2580"/>
      <c r="AA36" s="2580"/>
      <c r="AB36" s="2580"/>
      <c r="AC36" s="2580"/>
      <c r="AD36" s="2580"/>
      <c r="AE36" s="2580"/>
      <c r="AF36" s="2581"/>
    </row>
    <row r="37" spans="2:32" s="2461" customFormat="1" ht="81.75" customHeight="1" thickBot="1" x14ac:dyDescent="0.25">
      <c r="B37" s="3633" t="s">
        <v>5126</v>
      </c>
      <c r="C37" s="3634"/>
      <c r="D37" s="3623" t="s">
        <v>6581</v>
      </c>
      <c r="E37" s="3624"/>
      <c r="F37" s="3624"/>
      <c r="G37" s="3624"/>
      <c r="H37" s="3624"/>
      <c r="I37" s="3624"/>
      <c r="J37" s="3624"/>
      <c r="K37" s="3624"/>
      <c r="L37" s="3624"/>
      <c r="M37" s="3624"/>
      <c r="N37" s="3624"/>
      <c r="O37" s="3624"/>
      <c r="P37" s="3624"/>
      <c r="Q37" s="3625"/>
      <c r="R37" s="2580"/>
      <c r="S37" s="2580"/>
      <c r="T37" s="2580"/>
      <c r="U37" s="2580"/>
      <c r="V37" s="2580"/>
      <c r="W37" s="2580"/>
      <c r="X37" s="2580"/>
      <c r="Y37" s="2580"/>
      <c r="Z37" s="2580"/>
      <c r="AA37" s="2580"/>
      <c r="AB37" s="2580"/>
      <c r="AC37" s="2580"/>
      <c r="AD37" s="2580"/>
      <c r="AE37" s="2580"/>
      <c r="AF37" s="2581"/>
    </row>
    <row r="38" spans="2:32" s="2461" customFormat="1" ht="13.5" thickBot="1" x14ac:dyDescent="0.25">
      <c r="B38" s="3431"/>
      <c r="C38" s="3432"/>
      <c r="D38" s="3432"/>
      <c r="E38" s="3432"/>
      <c r="F38" s="3432"/>
      <c r="G38" s="2580"/>
      <c r="H38" s="2580"/>
      <c r="I38" s="2580"/>
      <c r="J38" s="2580"/>
      <c r="K38" s="2580"/>
      <c r="L38" s="2580"/>
      <c r="M38" s="2580"/>
      <c r="N38" s="2580"/>
      <c r="O38" s="2580"/>
      <c r="P38" s="2580"/>
      <c r="Q38" s="2580"/>
      <c r="R38" s="2646"/>
      <c r="S38" s="2580"/>
      <c r="T38" s="2580"/>
      <c r="U38" s="2580"/>
      <c r="V38" s="2580"/>
      <c r="W38" s="2580"/>
      <c r="X38" s="2580"/>
      <c r="Y38" s="2580"/>
      <c r="Z38" s="2580"/>
      <c r="AA38" s="2580"/>
      <c r="AB38" s="2580"/>
      <c r="AC38" s="2580"/>
      <c r="AD38" s="2580"/>
      <c r="AE38" s="2580"/>
      <c r="AF38" s="2581"/>
    </row>
    <row r="39" spans="2:32" s="2461" customFormat="1" ht="12.75" customHeight="1" thickBot="1" x14ac:dyDescent="0.25">
      <c r="B39" s="3678" t="s">
        <v>5128</v>
      </c>
      <c r="C39" s="3679"/>
      <c r="D39" s="3627" t="s">
        <v>5129</v>
      </c>
      <c r="E39" s="3685" t="s">
        <v>224</v>
      </c>
      <c r="F39" s="3687"/>
      <c r="G39" s="3687"/>
      <c r="H39" s="3687"/>
      <c r="I39" s="3687"/>
      <c r="J39" s="3687"/>
      <c r="K39" s="3687"/>
      <c r="L39" s="3687"/>
      <c r="M39" s="3687"/>
      <c r="N39" s="3687"/>
      <c r="O39" s="3687"/>
      <c r="P39" s="3688"/>
      <c r="Q39" s="3685" t="s">
        <v>340</v>
      </c>
      <c r="R39" s="3687"/>
      <c r="S39" s="3687"/>
      <c r="T39" s="3687"/>
      <c r="U39" s="3687"/>
      <c r="V39" s="3687"/>
      <c r="W39" s="3687"/>
      <c r="X39" s="3687"/>
      <c r="Y39" s="3688"/>
      <c r="Z39" s="3685" t="s">
        <v>225</v>
      </c>
      <c r="AA39" s="3687"/>
      <c r="AB39" s="3688"/>
      <c r="AC39" s="3689" t="s">
        <v>5048</v>
      </c>
      <c r="AD39" s="3690"/>
      <c r="AE39" s="3691"/>
      <c r="AF39" s="2581"/>
    </row>
    <row r="40" spans="2:32" s="2461" customFormat="1" ht="24.75" customHeight="1" thickBot="1" x14ac:dyDescent="0.25">
      <c r="B40" s="3680"/>
      <c r="C40" s="3681"/>
      <c r="D40" s="3628"/>
      <c r="E40" s="3627" t="s">
        <v>5066</v>
      </c>
      <c r="F40" s="3627" t="s">
        <v>5067</v>
      </c>
      <c r="G40" s="3631" t="s">
        <v>5069</v>
      </c>
      <c r="H40" s="3631" t="s">
        <v>5130</v>
      </c>
      <c r="I40" s="3631" t="s">
        <v>5131</v>
      </c>
      <c r="J40" s="3631" t="s">
        <v>5132</v>
      </c>
      <c r="K40" s="4437" t="s">
        <v>5072</v>
      </c>
      <c r="L40" s="4438"/>
      <c r="M40" s="3631" t="s">
        <v>5133</v>
      </c>
      <c r="N40" s="3631" t="s">
        <v>5134</v>
      </c>
      <c r="O40" s="3631" t="s">
        <v>5135</v>
      </c>
      <c r="P40" s="3631" t="s">
        <v>5136</v>
      </c>
      <c r="Q40" s="3627" t="s">
        <v>5078</v>
      </c>
      <c r="R40" s="3627" t="s">
        <v>5079</v>
      </c>
      <c r="S40" s="3627" t="s">
        <v>5080</v>
      </c>
      <c r="T40" s="3627" t="s">
        <v>5137</v>
      </c>
      <c r="U40" s="3627" t="s">
        <v>5138</v>
      </c>
      <c r="V40" s="3627" t="s">
        <v>5083</v>
      </c>
      <c r="W40" s="3627" t="s">
        <v>5085</v>
      </c>
      <c r="X40" s="3631" t="s">
        <v>5139</v>
      </c>
      <c r="Y40" s="3631" t="s">
        <v>5140</v>
      </c>
      <c r="Z40" s="3627" t="s">
        <v>5141</v>
      </c>
      <c r="AA40" s="3627" t="s">
        <v>5142</v>
      </c>
      <c r="AB40" s="3627" t="s">
        <v>5143</v>
      </c>
      <c r="AC40" s="3627" t="s">
        <v>1162</v>
      </c>
      <c r="AD40" s="3627" t="s">
        <v>5049</v>
      </c>
      <c r="AE40" s="3627" t="s">
        <v>5050</v>
      </c>
      <c r="AF40" s="2581"/>
    </row>
    <row r="41" spans="2:32" s="2461" customFormat="1" ht="24.75" customHeight="1" thickBot="1" x14ac:dyDescent="0.25">
      <c r="B41" s="4439"/>
      <c r="C41" s="4440"/>
      <c r="D41" s="3657"/>
      <c r="E41" s="3657"/>
      <c r="F41" s="3657"/>
      <c r="G41" s="3693"/>
      <c r="H41" s="3693"/>
      <c r="I41" s="3693"/>
      <c r="J41" s="3693"/>
      <c r="K41" s="3434" t="s">
        <v>5092</v>
      </c>
      <c r="L41" s="3435" t="s">
        <v>2809</v>
      </c>
      <c r="M41" s="3693"/>
      <c r="N41" s="3693"/>
      <c r="O41" s="3693"/>
      <c r="P41" s="3693"/>
      <c r="Q41" s="3657"/>
      <c r="R41" s="3657"/>
      <c r="S41" s="3657"/>
      <c r="T41" s="3657"/>
      <c r="U41" s="3657"/>
      <c r="V41" s="3657"/>
      <c r="W41" s="3657"/>
      <c r="X41" s="3693"/>
      <c r="Y41" s="3693"/>
      <c r="Z41" s="3657"/>
      <c r="AA41" s="3657"/>
      <c r="AB41" s="3657"/>
      <c r="AC41" s="3657"/>
      <c r="AD41" s="3657"/>
      <c r="AE41" s="3657"/>
      <c r="AF41" s="2581"/>
    </row>
    <row r="42" spans="2:32" s="2461" customFormat="1" ht="13.5" thickBot="1" x14ac:dyDescent="0.25">
      <c r="B42" s="3697" t="s">
        <v>6582</v>
      </c>
      <c r="C42" s="3698"/>
      <c r="D42" s="3288"/>
      <c r="E42" s="3037" t="s">
        <v>1545</v>
      </c>
      <c r="F42" s="3179" t="s">
        <v>1545</v>
      </c>
      <c r="G42" s="2972" t="s">
        <v>1545</v>
      </c>
      <c r="H42" s="2972" t="s">
        <v>1545</v>
      </c>
      <c r="I42" s="3037" t="s">
        <v>1545</v>
      </c>
      <c r="J42" s="3037" t="s">
        <v>1545</v>
      </c>
      <c r="K42" s="3179" t="s">
        <v>1545</v>
      </c>
      <c r="L42" s="2972" t="s">
        <v>1545</v>
      </c>
      <c r="M42" s="2972" t="s">
        <v>1545</v>
      </c>
      <c r="N42" s="2972" t="s">
        <v>1545</v>
      </c>
      <c r="O42" s="2972" t="s">
        <v>1545</v>
      </c>
      <c r="P42" s="2972" t="s">
        <v>1545</v>
      </c>
      <c r="Q42" s="2972" t="s">
        <v>1545</v>
      </c>
      <c r="R42" s="2972" t="s">
        <v>1545</v>
      </c>
      <c r="S42" s="2972" t="s">
        <v>1545</v>
      </c>
      <c r="T42" s="2972" t="s">
        <v>1545</v>
      </c>
      <c r="U42" s="2972" t="s">
        <v>1545</v>
      </c>
      <c r="V42" s="2972" t="s">
        <v>1545</v>
      </c>
      <c r="W42" s="2972" t="s">
        <v>1545</v>
      </c>
      <c r="X42" s="2972" t="s">
        <v>1545</v>
      </c>
      <c r="Y42" s="2972" t="s">
        <v>1545</v>
      </c>
      <c r="Z42" s="2972" t="s">
        <v>1545</v>
      </c>
      <c r="AA42" s="2972" t="s">
        <v>1545</v>
      </c>
      <c r="AB42" s="2972" t="s">
        <v>1545</v>
      </c>
      <c r="AC42" s="2972" t="s">
        <v>1545</v>
      </c>
      <c r="AD42" s="2972" t="s">
        <v>1545</v>
      </c>
      <c r="AE42" s="3573" t="s">
        <v>1545</v>
      </c>
      <c r="AF42" s="2581"/>
    </row>
    <row r="43" spans="2:32" s="2461" customFormat="1" x14ac:dyDescent="0.2">
      <c r="B43" s="2645"/>
      <c r="C43" s="2575"/>
      <c r="D43" s="2575"/>
      <c r="E43" s="2575"/>
      <c r="F43" s="2575"/>
      <c r="G43" s="2576"/>
      <c r="H43" s="2576"/>
      <c r="I43" s="2576"/>
      <c r="J43" s="2576"/>
      <c r="K43" s="2575"/>
      <c r="L43" s="2576"/>
      <c r="M43" s="2576"/>
      <c r="N43" s="2576"/>
      <c r="O43" s="2576"/>
      <c r="P43" s="2576"/>
      <c r="Q43" s="2642"/>
      <c r="R43" s="2642"/>
      <c r="S43" s="2642"/>
      <c r="T43" s="2642"/>
      <c r="U43" s="2642"/>
      <c r="V43" s="2642"/>
      <c r="W43" s="2642"/>
      <c r="X43" s="2642"/>
      <c r="Y43" s="2642"/>
      <c r="Z43" s="2642"/>
      <c r="AA43" s="2642"/>
      <c r="AB43" s="2642"/>
      <c r="AC43" s="2642"/>
      <c r="AD43" s="2642"/>
      <c r="AE43" s="2642"/>
      <c r="AF43" s="2581"/>
    </row>
    <row r="44" spans="2:32" s="2461" customFormat="1" x14ac:dyDescent="0.2">
      <c r="B44" s="3661" t="s">
        <v>5051</v>
      </c>
      <c r="C44" s="3662"/>
      <c r="D44" s="3663" t="s">
        <v>6583</v>
      </c>
      <c r="E44" s="3663"/>
      <c r="F44" s="3663"/>
      <c r="G44" s="3663"/>
      <c r="H44" s="3663"/>
      <c r="I44" s="2643"/>
      <c r="J44" s="2643"/>
      <c r="K44" s="2643"/>
      <c r="L44" s="2643"/>
      <c r="M44" s="2643"/>
      <c r="N44" s="2643"/>
      <c r="O44" s="2643"/>
      <c r="P44" s="2643"/>
      <c r="Q44" s="2642"/>
      <c r="R44" s="2642"/>
      <c r="S44" s="2642"/>
      <c r="T44" s="2642"/>
      <c r="U44" s="2642"/>
      <c r="V44" s="2642"/>
      <c r="W44" s="2642"/>
      <c r="X44" s="2642"/>
      <c r="Y44" s="2642"/>
      <c r="Z44" s="2642"/>
      <c r="AA44" s="2642"/>
      <c r="AB44" s="2642"/>
      <c r="AC44" s="2642"/>
      <c r="AD44" s="2642"/>
      <c r="AE44" s="2642"/>
      <c r="AF44" s="2581"/>
    </row>
    <row r="45" spans="2:32" s="2461" customFormat="1" x14ac:dyDescent="0.2">
      <c r="B45" s="3661" t="s">
        <v>5052</v>
      </c>
      <c r="C45" s="3662"/>
      <c r="D45" s="3663" t="s">
        <v>6583</v>
      </c>
      <c r="E45" s="3663"/>
      <c r="F45" s="3663"/>
      <c r="G45" s="3663"/>
      <c r="H45" s="3663"/>
      <c r="I45" s="2643"/>
      <c r="J45" s="2643"/>
      <c r="K45" s="2643"/>
      <c r="L45" s="2643"/>
      <c r="M45" s="2643"/>
      <c r="N45" s="2643"/>
      <c r="O45" s="2643"/>
      <c r="P45" s="2643"/>
      <c r="Q45" s="2642"/>
      <c r="R45" s="2642"/>
      <c r="S45" s="2642"/>
      <c r="T45" s="2642"/>
      <c r="U45" s="2642"/>
      <c r="V45" s="2642"/>
      <c r="W45" s="2642"/>
      <c r="X45" s="2642"/>
      <c r="Y45" s="2642"/>
      <c r="Z45" s="2642"/>
      <c r="AA45" s="2642"/>
      <c r="AB45" s="2642"/>
      <c r="AC45" s="2642"/>
      <c r="AD45" s="2642"/>
      <c r="AE45" s="2642"/>
      <c r="AF45" s="2581"/>
    </row>
    <row r="46" spans="2:32" s="2461" customFormat="1" ht="13.5" thickBot="1" x14ac:dyDescent="0.25">
      <c r="B46" s="3436"/>
      <c r="C46" s="3433"/>
      <c r="D46" s="3433"/>
      <c r="E46" s="3433"/>
      <c r="F46" s="3433"/>
      <c r="G46" s="2646"/>
      <c r="H46" s="2646"/>
      <c r="I46" s="2646"/>
      <c r="J46" s="2646"/>
      <c r="K46" s="2646"/>
      <c r="L46" s="2646"/>
      <c r="M46" s="2646"/>
      <c r="N46" s="2646"/>
      <c r="O46" s="2646"/>
      <c r="P46" s="2646"/>
      <c r="Q46" s="2646"/>
      <c r="R46" s="2646"/>
      <c r="S46" s="2646"/>
      <c r="T46" s="2646"/>
      <c r="U46" s="2646"/>
      <c r="V46" s="2646"/>
      <c r="W46" s="2646"/>
      <c r="X46" s="2646"/>
      <c r="Y46" s="2646"/>
      <c r="Z46" s="2646"/>
      <c r="AA46" s="2646"/>
      <c r="AB46" s="2646"/>
      <c r="AC46" s="2646"/>
      <c r="AD46" s="2646"/>
      <c r="AE46" s="2646"/>
      <c r="AF46" s="2586"/>
    </row>
    <row r="47" spans="2:32" s="2461" customFormat="1" x14ac:dyDescent="0.2">
      <c r="B47" s="2786" t="str">
        <f>+B29</f>
        <v>.</v>
      </c>
      <c r="C47" s="2889"/>
      <c r="D47" s="2889"/>
      <c r="E47" s="2889"/>
      <c r="F47" s="2889"/>
      <c r="G47" s="2890"/>
      <c r="H47" s="2891"/>
      <c r="I47" s="2889"/>
      <c r="J47" s="2889"/>
    </row>
    <row r="48" spans="2:32" s="2461" customFormat="1" ht="13.5" thickBot="1" x14ac:dyDescent="0.25">
      <c r="B48" s="2889"/>
      <c r="C48" s="2889"/>
      <c r="D48" s="2889"/>
      <c r="E48" s="2889"/>
      <c r="F48" s="2889"/>
      <c r="G48" s="2890"/>
      <c r="H48" s="2891"/>
      <c r="I48" s="2889"/>
      <c r="J48" s="2889"/>
    </row>
    <row r="49" spans="2:32" s="2461" customFormat="1" ht="20.25" x14ac:dyDescent="0.2">
      <c r="B49" s="3616" t="s">
        <v>5124</v>
      </c>
      <c r="C49" s="3617"/>
      <c r="D49" s="3617"/>
      <c r="E49" s="3617"/>
      <c r="F49" s="3617"/>
      <c r="G49" s="3617"/>
      <c r="H49" s="3617"/>
      <c r="I49" s="3617"/>
      <c r="J49" s="3617"/>
      <c r="K49" s="3617"/>
      <c r="L49" s="3617"/>
      <c r="M49" s="3617"/>
      <c r="N49" s="3617"/>
      <c r="O49" s="3617"/>
      <c r="P49" s="3617"/>
      <c r="Q49" s="3617"/>
      <c r="R49" s="3617"/>
      <c r="S49" s="3617"/>
      <c r="T49" s="3617"/>
      <c r="U49" s="3617"/>
      <c r="V49" s="3617"/>
      <c r="W49" s="3617"/>
      <c r="X49" s="3617"/>
      <c r="Y49" s="3617"/>
      <c r="Z49" s="3617"/>
      <c r="AA49" s="3617"/>
      <c r="AB49" s="3617"/>
      <c r="AC49" s="3617"/>
      <c r="AD49" s="3617"/>
      <c r="AE49" s="3617"/>
      <c r="AF49" s="3618"/>
    </row>
    <row r="50" spans="2:32" s="2461" customFormat="1" x14ac:dyDescent="0.2">
      <c r="B50" s="3431"/>
      <c r="C50" s="3432"/>
      <c r="D50" s="3432"/>
      <c r="E50" s="3432"/>
      <c r="F50" s="3432"/>
      <c r="G50" s="2580"/>
      <c r="H50" s="2580"/>
      <c r="I50" s="2580"/>
      <c r="J50" s="2580"/>
      <c r="K50" s="2580"/>
      <c r="L50" s="2580"/>
      <c r="M50" s="2580"/>
      <c r="N50" s="2580"/>
      <c r="O50" s="2580"/>
      <c r="P50" s="2580"/>
      <c r="Q50" s="2580"/>
      <c r="R50" s="2580"/>
      <c r="S50" s="2580"/>
      <c r="T50" s="2580"/>
      <c r="U50" s="2580"/>
      <c r="V50" s="2580"/>
      <c r="W50" s="2580"/>
      <c r="X50" s="2580"/>
      <c r="Y50" s="2580"/>
      <c r="Z50" s="2580"/>
      <c r="AA50" s="2580"/>
      <c r="AB50" s="2580"/>
      <c r="AC50" s="2580"/>
      <c r="AD50" s="2580"/>
      <c r="AE50" s="2580"/>
      <c r="AF50" s="2581"/>
    </row>
    <row r="51" spans="2:32" s="2461" customFormat="1" x14ac:dyDescent="0.2">
      <c r="B51" s="2644" t="s">
        <v>5144</v>
      </c>
      <c r="C51" s="3432"/>
      <c r="D51" s="3674" t="s">
        <v>6449</v>
      </c>
      <c r="E51" s="3674"/>
      <c r="F51" s="3674"/>
      <c r="G51" s="2580"/>
      <c r="H51" s="2580"/>
      <c r="I51" s="2580"/>
      <c r="J51" s="2580"/>
      <c r="K51" s="2580"/>
      <c r="L51" s="2580"/>
      <c r="M51" s="2580"/>
      <c r="N51" s="2580"/>
      <c r="O51" s="2580"/>
      <c r="P51" s="2580"/>
      <c r="Q51" s="2580"/>
      <c r="R51" s="2580"/>
      <c r="S51" s="2580"/>
      <c r="T51" s="2580"/>
      <c r="U51" s="2580"/>
      <c r="V51" s="2580"/>
      <c r="W51" s="2580"/>
      <c r="X51" s="2580"/>
      <c r="Y51" s="2580"/>
      <c r="Z51" s="2580"/>
      <c r="AA51" s="2580"/>
      <c r="AB51" s="2580"/>
      <c r="AC51" s="2580"/>
      <c r="AD51" s="2580"/>
      <c r="AE51" s="2580"/>
      <c r="AF51" s="2581"/>
    </row>
    <row r="52" spans="2:32" s="2461" customFormat="1" x14ac:dyDescent="0.2">
      <c r="B52" s="3675" t="s">
        <v>5127</v>
      </c>
      <c r="C52" s="3676"/>
      <c r="D52" s="3670">
        <v>41605</v>
      </c>
      <c r="E52" s="3670"/>
      <c r="F52" s="3670"/>
      <c r="G52" s="2580"/>
      <c r="H52" s="2580"/>
      <c r="I52" s="2580"/>
      <c r="J52" s="2580"/>
      <c r="K52" s="2580"/>
      <c r="L52" s="2580"/>
      <c r="M52" s="2580"/>
      <c r="N52" s="2580"/>
      <c r="O52" s="2580"/>
      <c r="P52" s="2580"/>
      <c r="Q52" s="2580"/>
      <c r="R52" s="2580"/>
      <c r="S52" s="2580"/>
      <c r="T52" s="2580"/>
      <c r="U52" s="2580"/>
      <c r="V52" s="2580"/>
      <c r="W52" s="2580"/>
      <c r="X52" s="2580"/>
      <c r="Y52" s="2580"/>
      <c r="Z52" s="2580"/>
      <c r="AA52" s="2580"/>
      <c r="AB52" s="2580"/>
      <c r="AC52" s="2580"/>
      <c r="AD52" s="2580"/>
      <c r="AE52" s="2580"/>
      <c r="AF52" s="2581"/>
    </row>
    <row r="53" spans="2:32" s="2461" customFormat="1" x14ac:dyDescent="0.2">
      <c r="B53" s="3620" t="s">
        <v>5125</v>
      </c>
      <c r="C53" s="3621"/>
      <c r="D53" s="3692">
        <v>41670</v>
      </c>
      <c r="E53" s="3692"/>
      <c r="F53" s="3692"/>
      <c r="G53" s="2580"/>
      <c r="H53" s="2580"/>
      <c r="I53" s="2580"/>
      <c r="J53" s="2580"/>
      <c r="K53" s="2580"/>
      <c r="L53" s="2580"/>
      <c r="M53" s="2580"/>
      <c r="N53" s="2580"/>
      <c r="O53" s="2580"/>
      <c r="P53" s="2580"/>
      <c r="Q53" s="2580"/>
      <c r="R53" s="2580"/>
      <c r="S53" s="2580"/>
      <c r="T53" s="2580"/>
      <c r="U53" s="2580"/>
      <c r="V53" s="2580"/>
      <c r="W53" s="2580"/>
      <c r="X53" s="2580"/>
      <c r="Y53" s="2580"/>
      <c r="Z53" s="2580"/>
      <c r="AA53" s="2580"/>
      <c r="AB53" s="2580"/>
      <c r="AC53" s="2580"/>
      <c r="AD53" s="2580"/>
      <c r="AE53" s="2580"/>
      <c r="AF53" s="2581"/>
    </row>
    <row r="54" spans="2:32" s="2461" customFormat="1" ht="13.5" thickBot="1" x14ac:dyDescent="0.25">
      <c r="B54" s="3431"/>
      <c r="C54" s="3432"/>
      <c r="D54" s="3432"/>
      <c r="E54" s="3432"/>
      <c r="F54" s="3432"/>
      <c r="G54" s="2580"/>
      <c r="H54" s="2580"/>
      <c r="I54" s="2580"/>
      <c r="J54" s="2580"/>
      <c r="K54" s="2580"/>
      <c r="L54" s="2580"/>
      <c r="M54" s="2580"/>
      <c r="N54" s="2580"/>
      <c r="O54" s="2580"/>
      <c r="P54" s="2580"/>
      <c r="Q54" s="2580"/>
      <c r="R54" s="2580"/>
      <c r="S54" s="2580"/>
      <c r="T54" s="2580"/>
      <c r="U54" s="2580"/>
      <c r="V54" s="2580"/>
      <c r="W54" s="2580"/>
      <c r="X54" s="2580"/>
      <c r="Y54" s="2580"/>
      <c r="Z54" s="2580"/>
      <c r="AA54" s="2580"/>
      <c r="AB54" s="2580"/>
      <c r="AC54" s="2580"/>
      <c r="AD54" s="2580"/>
      <c r="AE54" s="2580"/>
      <c r="AF54" s="2581"/>
    </row>
    <row r="55" spans="2:32" s="2461" customFormat="1" ht="28.5" customHeight="1" thickBot="1" x14ac:dyDescent="0.25">
      <c r="B55" s="3633" t="s">
        <v>5126</v>
      </c>
      <c r="C55" s="3634"/>
      <c r="D55" s="3623" t="s">
        <v>6450</v>
      </c>
      <c r="E55" s="3624"/>
      <c r="F55" s="3624"/>
      <c r="G55" s="3624"/>
      <c r="H55" s="3624"/>
      <c r="I55" s="3624"/>
      <c r="J55" s="3624"/>
      <c r="K55" s="3624"/>
      <c r="L55" s="3624"/>
      <c r="M55" s="3624"/>
      <c r="N55" s="3624"/>
      <c r="O55" s="3624"/>
      <c r="P55" s="3624"/>
      <c r="Q55" s="3625"/>
      <c r="R55" s="2580"/>
      <c r="S55" s="2580"/>
      <c r="T55" s="2580"/>
      <c r="U55" s="2580"/>
      <c r="V55" s="2580"/>
      <c r="W55" s="2580"/>
      <c r="X55" s="2580"/>
      <c r="Y55" s="2580"/>
      <c r="Z55" s="2580"/>
      <c r="AA55" s="2580"/>
      <c r="AB55" s="2580"/>
      <c r="AC55" s="2580"/>
      <c r="AD55" s="2580"/>
      <c r="AE55" s="2580"/>
      <c r="AF55" s="2581"/>
    </row>
    <row r="56" spans="2:32" s="2461" customFormat="1" ht="13.5" thickBot="1" x14ac:dyDescent="0.25">
      <c r="B56" s="3431"/>
      <c r="C56" s="3432"/>
      <c r="D56" s="3432"/>
      <c r="E56" s="3432"/>
      <c r="F56" s="3432"/>
      <c r="G56" s="2580"/>
      <c r="H56" s="2580"/>
      <c r="I56" s="2580"/>
      <c r="J56" s="2580"/>
      <c r="K56" s="2580"/>
      <c r="L56" s="2580"/>
      <c r="M56" s="2580"/>
      <c r="N56" s="2580"/>
      <c r="O56" s="2580"/>
      <c r="P56" s="2580"/>
      <c r="Q56" s="2580"/>
      <c r="R56" s="2646"/>
      <c r="S56" s="2580"/>
      <c r="T56" s="2580"/>
      <c r="U56" s="2580"/>
      <c r="V56" s="2580"/>
      <c r="W56" s="2580"/>
      <c r="X56" s="2580"/>
      <c r="Y56" s="2580"/>
      <c r="Z56" s="2580"/>
      <c r="AA56" s="2580"/>
      <c r="AB56" s="2580"/>
      <c r="AC56" s="2580"/>
      <c r="AD56" s="2580"/>
      <c r="AE56" s="2580"/>
      <c r="AF56" s="2581"/>
    </row>
    <row r="57" spans="2:32" s="2461" customFormat="1" ht="13.5" thickBot="1" x14ac:dyDescent="0.25">
      <c r="B57" s="3678" t="s">
        <v>5128</v>
      </c>
      <c r="C57" s="3679"/>
      <c r="D57" s="3627" t="s">
        <v>5129</v>
      </c>
      <c r="E57" s="3685" t="s">
        <v>224</v>
      </c>
      <c r="F57" s="3687"/>
      <c r="G57" s="3687"/>
      <c r="H57" s="3687"/>
      <c r="I57" s="3687"/>
      <c r="J57" s="3687"/>
      <c r="K57" s="3687"/>
      <c r="L57" s="3687"/>
      <c r="M57" s="3687"/>
      <c r="N57" s="3687"/>
      <c r="O57" s="3687"/>
      <c r="P57" s="3688"/>
      <c r="Q57" s="3685" t="s">
        <v>340</v>
      </c>
      <c r="R57" s="3687"/>
      <c r="S57" s="3687"/>
      <c r="T57" s="3687"/>
      <c r="U57" s="3687"/>
      <c r="V57" s="3687"/>
      <c r="W57" s="3687"/>
      <c r="X57" s="3687"/>
      <c r="Y57" s="3688"/>
      <c r="Z57" s="3685" t="s">
        <v>225</v>
      </c>
      <c r="AA57" s="3687"/>
      <c r="AB57" s="3688"/>
      <c r="AC57" s="3689" t="s">
        <v>5048</v>
      </c>
      <c r="AD57" s="3690"/>
      <c r="AE57" s="3691"/>
      <c r="AF57" s="2581"/>
    </row>
    <row r="58" spans="2:32" s="2461" customFormat="1" ht="30" customHeight="1" thickBot="1" x14ac:dyDescent="0.25">
      <c r="B58" s="3680"/>
      <c r="C58" s="3681"/>
      <c r="D58" s="3628"/>
      <c r="E58" s="3627" t="s">
        <v>5066</v>
      </c>
      <c r="F58" s="3627" t="s">
        <v>5067</v>
      </c>
      <c r="G58" s="3631" t="s">
        <v>5069</v>
      </c>
      <c r="H58" s="3631" t="s">
        <v>5130</v>
      </c>
      <c r="I58" s="3631" t="s">
        <v>5131</v>
      </c>
      <c r="J58" s="3631" t="s">
        <v>5132</v>
      </c>
      <c r="K58" s="4437" t="s">
        <v>5072</v>
      </c>
      <c r="L58" s="4438"/>
      <c r="M58" s="3631" t="s">
        <v>5133</v>
      </c>
      <c r="N58" s="3631" t="s">
        <v>5134</v>
      </c>
      <c r="O58" s="3631" t="s">
        <v>5135</v>
      </c>
      <c r="P58" s="3631" t="s">
        <v>5136</v>
      </c>
      <c r="Q58" s="3627" t="s">
        <v>5078</v>
      </c>
      <c r="R58" s="3627" t="s">
        <v>5079</v>
      </c>
      <c r="S58" s="3627" t="s">
        <v>5080</v>
      </c>
      <c r="T58" s="3627" t="s">
        <v>5137</v>
      </c>
      <c r="U58" s="3627" t="s">
        <v>5138</v>
      </c>
      <c r="V58" s="3627" t="s">
        <v>5083</v>
      </c>
      <c r="W58" s="3627" t="s">
        <v>5085</v>
      </c>
      <c r="X58" s="3631" t="s">
        <v>5139</v>
      </c>
      <c r="Y58" s="3631" t="s">
        <v>5140</v>
      </c>
      <c r="Z58" s="3627" t="s">
        <v>5141</v>
      </c>
      <c r="AA58" s="3627" t="s">
        <v>5142</v>
      </c>
      <c r="AB58" s="3627" t="s">
        <v>5143</v>
      </c>
      <c r="AC58" s="3627" t="s">
        <v>1162</v>
      </c>
      <c r="AD58" s="3627" t="s">
        <v>5049</v>
      </c>
      <c r="AE58" s="3627" t="s">
        <v>5050</v>
      </c>
      <c r="AF58" s="2581"/>
    </row>
    <row r="59" spans="2:32" s="2461" customFormat="1" ht="30" customHeight="1" thickBot="1" x14ac:dyDescent="0.25">
      <c r="B59" s="3680"/>
      <c r="C59" s="3681"/>
      <c r="D59" s="3628"/>
      <c r="E59" s="3628"/>
      <c r="F59" s="3628"/>
      <c r="G59" s="3632"/>
      <c r="H59" s="3632"/>
      <c r="I59" s="3632"/>
      <c r="J59" s="3632"/>
      <c r="K59" s="3434" t="s">
        <v>5092</v>
      </c>
      <c r="L59" s="3435" t="s">
        <v>2809</v>
      </c>
      <c r="M59" s="3632"/>
      <c r="N59" s="3632"/>
      <c r="O59" s="3632"/>
      <c r="P59" s="3632"/>
      <c r="Q59" s="3628"/>
      <c r="R59" s="3628"/>
      <c r="S59" s="3628"/>
      <c r="T59" s="3628"/>
      <c r="U59" s="3628"/>
      <c r="V59" s="3628"/>
      <c r="W59" s="3628"/>
      <c r="X59" s="3632"/>
      <c r="Y59" s="3632"/>
      <c r="Z59" s="3628"/>
      <c r="AA59" s="3628"/>
      <c r="AB59" s="3628"/>
      <c r="AC59" s="3628"/>
      <c r="AD59" s="3628"/>
      <c r="AE59" s="3628"/>
      <c r="AF59" s="2581"/>
    </row>
    <row r="60" spans="2:32" s="2461" customFormat="1" x14ac:dyDescent="0.2">
      <c r="B60" s="4533" t="s">
        <v>6451</v>
      </c>
      <c r="C60" s="4534"/>
      <c r="D60" s="2710">
        <v>300305</v>
      </c>
      <c r="E60" s="3166" t="s">
        <v>1428</v>
      </c>
      <c r="F60" s="3166" t="s">
        <v>1428</v>
      </c>
      <c r="G60" s="3166" t="s">
        <v>1428</v>
      </c>
      <c r="H60" s="2660">
        <v>40</v>
      </c>
      <c r="I60" s="3166" t="s">
        <v>6445</v>
      </c>
      <c r="J60" s="3166" t="s">
        <v>1428</v>
      </c>
      <c r="K60" s="3166" t="s">
        <v>1428</v>
      </c>
      <c r="L60" s="3166" t="s">
        <v>1428</v>
      </c>
      <c r="M60" s="3499" t="s">
        <v>6446</v>
      </c>
      <c r="N60" s="3166" t="s">
        <v>1428</v>
      </c>
      <c r="O60" s="3166" t="s">
        <v>1428</v>
      </c>
      <c r="P60" s="3166" t="s">
        <v>1428</v>
      </c>
      <c r="Q60" s="3166" t="s">
        <v>6447</v>
      </c>
      <c r="R60" s="3166" t="s">
        <v>1428</v>
      </c>
      <c r="S60" s="3166" t="s">
        <v>1428</v>
      </c>
      <c r="T60" s="3166" t="s">
        <v>1428</v>
      </c>
      <c r="U60" s="3166" t="s">
        <v>1428</v>
      </c>
      <c r="V60" s="3166" t="s">
        <v>1428</v>
      </c>
      <c r="W60" s="3166" t="s">
        <v>1428</v>
      </c>
      <c r="X60" s="3166" t="s">
        <v>6448</v>
      </c>
      <c r="Y60" s="3166" t="s">
        <v>1428</v>
      </c>
      <c r="Z60" s="3166" t="s">
        <v>1428</v>
      </c>
      <c r="AA60" s="3166" t="s">
        <v>1428</v>
      </c>
      <c r="AB60" s="3166" t="s">
        <v>1428</v>
      </c>
      <c r="AC60" s="3166" t="s">
        <v>1428</v>
      </c>
      <c r="AD60" s="3166" t="s">
        <v>1428</v>
      </c>
      <c r="AE60" s="3077" t="s">
        <v>1428</v>
      </c>
      <c r="AF60" s="2581"/>
    </row>
    <row r="61" spans="2:32" s="2461" customFormat="1" x14ac:dyDescent="0.2">
      <c r="B61" s="4590" t="s">
        <v>6452</v>
      </c>
      <c r="C61" s="4591"/>
      <c r="D61" s="2715">
        <v>300305</v>
      </c>
      <c r="E61" s="3068" t="s">
        <v>1428</v>
      </c>
      <c r="F61" s="3068" t="s">
        <v>1428</v>
      </c>
      <c r="G61" s="3068" t="s">
        <v>1428</v>
      </c>
      <c r="H61" s="2650">
        <v>40</v>
      </c>
      <c r="I61" s="3068" t="s">
        <v>6445</v>
      </c>
      <c r="J61" s="3068" t="s">
        <v>1428</v>
      </c>
      <c r="K61" s="3068" t="s">
        <v>1428</v>
      </c>
      <c r="L61" s="3068" t="s">
        <v>1428</v>
      </c>
      <c r="M61" s="3498" t="s">
        <v>6446</v>
      </c>
      <c r="N61" s="3068" t="s">
        <v>1428</v>
      </c>
      <c r="O61" s="3068" t="s">
        <v>1428</v>
      </c>
      <c r="P61" s="3068" t="s">
        <v>1428</v>
      </c>
      <c r="Q61" s="3068" t="s">
        <v>6447</v>
      </c>
      <c r="R61" s="3068" t="s">
        <v>1428</v>
      </c>
      <c r="S61" s="3068" t="s">
        <v>1428</v>
      </c>
      <c r="T61" s="3068" t="s">
        <v>1428</v>
      </c>
      <c r="U61" s="3068" t="s">
        <v>1428</v>
      </c>
      <c r="V61" s="3068" t="s">
        <v>1428</v>
      </c>
      <c r="W61" s="3068" t="s">
        <v>1428</v>
      </c>
      <c r="X61" s="3068" t="s">
        <v>6448</v>
      </c>
      <c r="Y61" s="3068" t="s">
        <v>1428</v>
      </c>
      <c r="Z61" s="3068" t="s">
        <v>1428</v>
      </c>
      <c r="AA61" s="3068" t="s">
        <v>1428</v>
      </c>
      <c r="AB61" s="3068" t="s">
        <v>1428</v>
      </c>
      <c r="AC61" s="3068" t="s">
        <v>1428</v>
      </c>
      <c r="AD61" s="3068" t="s">
        <v>1428</v>
      </c>
      <c r="AE61" s="3065" t="s">
        <v>1428</v>
      </c>
      <c r="AF61" s="2581"/>
    </row>
    <row r="62" spans="2:32" s="2461" customFormat="1" x14ac:dyDescent="0.2">
      <c r="B62" s="4590" t="s">
        <v>6453</v>
      </c>
      <c r="C62" s="4591"/>
      <c r="D62" s="2715">
        <v>300305</v>
      </c>
      <c r="E62" s="3068" t="s">
        <v>1428</v>
      </c>
      <c r="F62" s="3068" t="s">
        <v>1428</v>
      </c>
      <c r="G62" s="3068" t="s">
        <v>1428</v>
      </c>
      <c r="H62" s="2650">
        <v>60</v>
      </c>
      <c r="I62" s="3068" t="s">
        <v>6445</v>
      </c>
      <c r="J62" s="3068" t="s">
        <v>1428</v>
      </c>
      <c r="K62" s="3068" t="s">
        <v>1428</v>
      </c>
      <c r="L62" s="3068" t="s">
        <v>1428</v>
      </c>
      <c r="M62" s="3498" t="s">
        <v>6446</v>
      </c>
      <c r="N62" s="3068" t="s">
        <v>1428</v>
      </c>
      <c r="O62" s="3068" t="s">
        <v>1428</v>
      </c>
      <c r="P62" s="3068" t="s">
        <v>1428</v>
      </c>
      <c r="Q62" s="3068" t="s">
        <v>6447</v>
      </c>
      <c r="R62" s="3068" t="s">
        <v>1428</v>
      </c>
      <c r="S62" s="3068" t="s">
        <v>1428</v>
      </c>
      <c r="T62" s="3068" t="s">
        <v>1428</v>
      </c>
      <c r="U62" s="3068" t="s">
        <v>1428</v>
      </c>
      <c r="V62" s="3068" t="s">
        <v>1428</v>
      </c>
      <c r="W62" s="3068" t="s">
        <v>1428</v>
      </c>
      <c r="X62" s="3068" t="s">
        <v>6448</v>
      </c>
      <c r="Y62" s="3068" t="s">
        <v>1428</v>
      </c>
      <c r="Z62" s="3068" t="s">
        <v>1428</v>
      </c>
      <c r="AA62" s="3068" t="s">
        <v>1428</v>
      </c>
      <c r="AB62" s="3068" t="s">
        <v>1428</v>
      </c>
      <c r="AC62" s="3068" t="s">
        <v>1428</v>
      </c>
      <c r="AD62" s="3068" t="s">
        <v>1428</v>
      </c>
      <c r="AE62" s="3065" t="s">
        <v>1428</v>
      </c>
      <c r="AF62" s="2581"/>
    </row>
    <row r="63" spans="2:32" s="2461" customFormat="1" x14ac:dyDescent="0.2">
      <c r="B63" s="4590" t="s">
        <v>6454</v>
      </c>
      <c r="C63" s="4591"/>
      <c r="D63" s="2715">
        <v>300306</v>
      </c>
      <c r="E63" s="3068" t="s">
        <v>1428</v>
      </c>
      <c r="F63" s="3068" t="s">
        <v>1428</v>
      </c>
      <c r="G63" s="3068" t="s">
        <v>1428</v>
      </c>
      <c r="H63" s="2650">
        <v>60</v>
      </c>
      <c r="I63" s="3068" t="s">
        <v>6445</v>
      </c>
      <c r="J63" s="3068" t="s">
        <v>1428</v>
      </c>
      <c r="K63" s="3068" t="s">
        <v>1428</v>
      </c>
      <c r="L63" s="3068" t="s">
        <v>1428</v>
      </c>
      <c r="M63" s="3498" t="s">
        <v>6446</v>
      </c>
      <c r="N63" s="3068" t="s">
        <v>1428</v>
      </c>
      <c r="O63" s="3068" t="s">
        <v>1428</v>
      </c>
      <c r="P63" s="3068" t="s">
        <v>1428</v>
      </c>
      <c r="Q63" s="3068" t="s">
        <v>6447</v>
      </c>
      <c r="R63" s="3068" t="s">
        <v>1428</v>
      </c>
      <c r="S63" s="3068" t="s">
        <v>1428</v>
      </c>
      <c r="T63" s="3068" t="s">
        <v>1428</v>
      </c>
      <c r="U63" s="3068" t="s">
        <v>1428</v>
      </c>
      <c r="V63" s="3068" t="s">
        <v>1428</v>
      </c>
      <c r="W63" s="3068" t="s">
        <v>1428</v>
      </c>
      <c r="X63" s="3068" t="s">
        <v>6448</v>
      </c>
      <c r="Y63" s="3068" t="s">
        <v>1428</v>
      </c>
      <c r="Z63" s="3068" t="s">
        <v>1428</v>
      </c>
      <c r="AA63" s="3068" t="s">
        <v>1428</v>
      </c>
      <c r="AB63" s="3068" t="s">
        <v>1428</v>
      </c>
      <c r="AC63" s="3068" t="s">
        <v>1428</v>
      </c>
      <c r="AD63" s="3068" t="s">
        <v>1428</v>
      </c>
      <c r="AE63" s="3065" t="s">
        <v>1428</v>
      </c>
      <c r="AF63" s="2581"/>
    </row>
    <row r="64" spans="2:32" s="2461" customFormat="1" x14ac:dyDescent="0.2">
      <c r="B64" s="4590" t="s">
        <v>6455</v>
      </c>
      <c r="C64" s="4591"/>
      <c r="D64" s="2715">
        <v>300307</v>
      </c>
      <c r="E64" s="3068" t="s">
        <v>1428</v>
      </c>
      <c r="F64" s="3068" t="s">
        <v>1428</v>
      </c>
      <c r="G64" s="3068" t="s">
        <v>1428</v>
      </c>
      <c r="H64" s="2650">
        <v>80</v>
      </c>
      <c r="I64" s="3068" t="s">
        <v>6445</v>
      </c>
      <c r="J64" s="3068" t="s">
        <v>1428</v>
      </c>
      <c r="K64" s="3068" t="s">
        <v>1428</v>
      </c>
      <c r="L64" s="3068" t="s">
        <v>1428</v>
      </c>
      <c r="M64" s="3498" t="s">
        <v>6446</v>
      </c>
      <c r="N64" s="3068" t="s">
        <v>1428</v>
      </c>
      <c r="O64" s="3068" t="s">
        <v>1428</v>
      </c>
      <c r="P64" s="3068" t="s">
        <v>1428</v>
      </c>
      <c r="Q64" s="3068" t="s">
        <v>6447</v>
      </c>
      <c r="R64" s="3068" t="s">
        <v>1428</v>
      </c>
      <c r="S64" s="3068" t="s">
        <v>1428</v>
      </c>
      <c r="T64" s="3068" t="s">
        <v>1428</v>
      </c>
      <c r="U64" s="3068" t="s">
        <v>1428</v>
      </c>
      <c r="V64" s="3068" t="s">
        <v>1428</v>
      </c>
      <c r="W64" s="3068" t="s">
        <v>1428</v>
      </c>
      <c r="X64" s="3068" t="s">
        <v>6448</v>
      </c>
      <c r="Y64" s="3068" t="s">
        <v>1428</v>
      </c>
      <c r="Z64" s="3068" t="s">
        <v>1428</v>
      </c>
      <c r="AA64" s="3068" t="s">
        <v>1428</v>
      </c>
      <c r="AB64" s="3068" t="s">
        <v>1428</v>
      </c>
      <c r="AC64" s="3068" t="s">
        <v>1428</v>
      </c>
      <c r="AD64" s="3068" t="s">
        <v>1428</v>
      </c>
      <c r="AE64" s="3065" t="s">
        <v>1428</v>
      </c>
      <c r="AF64" s="2581"/>
    </row>
    <row r="65" spans="2:32" s="2461" customFormat="1" ht="13.5" thickBot="1" x14ac:dyDescent="0.25">
      <c r="B65" s="4512" t="s">
        <v>6456</v>
      </c>
      <c r="C65" s="4513"/>
      <c r="D65" s="2635">
        <v>300308</v>
      </c>
      <c r="E65" s="3170" t="s">
        <v>1428</v>
      </c>
      <c r="F65" s="3170" t="s">
        <v>1428</v>
      </c>
      <c r="G65" s="3170" t="s">
        <v>1428</v>
      </c>
      <c r="H65" s="2653">
        <v>80</v>
      </c>
      <c r="I65" s="3170" t="s">
        <v>6445</v>
      </c>
      <c r="J65" s="3170" t="s">
        <v>1428</v>
      </c>
      <c r="K65" s="3170" t="s">
        <v>1428</v>
      </c>
      <c r="L65" s="3170" t="s">
        <v>1428</v>
      </c>
      <c r="M65" s="3500" t="s">
        <v>6446</v>
      </c>
      <c r="N65" s="3170" t="s">
        <v>1428</v>
      </c>
      <c r="O65" s="3170" t="s">
        <v>1428</v>
      </c>
      <c r="P65" s="3170" t="s">
        <v>1428</v>
      </c>
      <c r="Q65" s="3170" t="s">
        <v>6447</v>
      </c>
      <c r="R65" s="3170" t="s">
        <v>1428</v>
      </c>
      <c r="S65" s="3170" t="s">
        <v>1428</v>
      </c>
      <c r="T65" s="3170" t="s">
        <v>1428</v>
      </c>
      <c r="U65" s="3170" t="s">
        <v>1428</v>
      </c>
      <c r="V65" s="3170" t="s">
        <v>1428</v>
      </c>
      <c r="W65" s="3170" t="s">
        <v>1428</v>
      </c>
      <c r="X65" s="3170" t="s">
        <v>6448</v>
      </c>
      <c r="Y65" s="3170" t="s">
        <v>1428</v>
      </c>
      <c r="Z65" s="3170" t="s">
        <v>1428</v>
      </c>
      <c r="AA65" s="3170" t="s">
        <v>1428</v>
      </c>
      <c r="AB65" s="3170" t="s">
        <v>1428</v>
      </c>
      <c r="AC65" s="3170" t="s">
        <v>1428</v>
      </c>
      <c r="AD65" s="3170" t="s">
        <v>1428</v>
      </c>
      <c r="AE65" s="3086" t="s">
        <v>1428</v>
      </c>
      <c r="AF65" s="2581"/>
    </row>
    <row r="66" spans="2:32" s="2461" customFormat="1" x14ac:dyDescent="0.2">
      <c r="B66" s="2645"/>
      <c r="C66" s="2575"/>
      <c r="D66" s="2575"/>
      <c r="E66" s="2575"/>
      <c r="F66" s="2575"/>
      <c r="G66" s="2576"/>
      <c r="H66" s="2576"/>
      <c r="I66" s="2576"/>
      <c r="J66" s="2576"/>
      <c r="K66" s="2575"/>
      <c r="L66" s="2576"/>
      <c r="M66" s="2576"/>
      <c r="N66" s="2576"/>
      <c r="O66" s="2576"/>
      <c r="P66" s="2576"/>
      <c r="Q66" s="2642"/>
      <c r="R66" s="2642"/>
      <c r="S66" s="2642"/>
      <c r="T66" s="2642"/>
      <c r="U66" s="2642"/>
      <c r="V66" s="2642"/>
      <c r="W66" s="2642"/>
      <c r="X66" s="2642"/>
      <c r="Y66" s="2642"/>
      <c r="Z66" s="2642"/>
      <c r="AA66" s="2642"/>
      <c r="AB66" s="2642"/>
      <c r="AC66" s="2642"/>
      <c r="AD66" s="2642"/>
      <c r="AE66" s="2642"/>
      <c r="AF66" s="2581"/>
    </row>
    <row r="67" spans="2:32" s="2461" customFormat="1" x14ac:dyDescent="0.2">
      <c r="B67" s="3661" t="s">
        <v>5051</v>
      </c>
      <c r="C67" s="3662"/>
      <c r="D67" s="3663" t="s">
        <v>6457</v>
      </c>
      <c r="E67" s="3663"/>
      <c r="F67" s="3663"/>
      <c r="G67" s="3663"/>
      <c r="H67" s="3663"/>
      <c r="I67" s="2643"/>
      <c r="J67" s="2643"/>
      <c r="K67" s="2643"/>
      <c r="L67" s="2643"/>
      <c r="M67" s="2643"/>
      <c r="N67" s="2643"/>
      <c r="O67" s="2643"/>
      <c r="P67" s="2643"/>
      <c r="Q67" s="2642"/>
      <c r="R67" s="2642"/>
      <c r="S67" s="2642"/>
      <c r="T67" s="2642"/>
      <c r="U67" s="2642"/>
      <c r="V67" s="2642"/>
      <c r="W67" s="2642"/>
      <c r="X67" s="2642"/>
      <c r="Y67" s="2642"/>
      <c r="Z67" s="2642"/>
      <c r="AA67" s="2642"/>
      <c r="AB67" s="2642"/>
      <c r="AC67" s="2642"/>
      <c r="AD67" s="2642"/>
      <c r="AE67" s="2642"/>
      <c r="AF67" s="2581"/>
    </row>
    <row r="68" spans="2:32" s="2461" customFormat="1" x14ac:dyDescent="0.2">
      <c r="B68" s="3661" t="s">
        <v>5052</v>
      </c>
      <c r="C68" s="3662"/>
      <c r="D68" s="3663" t="s">
        <v>6458</v>
      </c>
      <c r="E68" s="3663"/>
      <c r="F68" s="3663"/>
      <c r="G68" s="3663"/>
      <c r="H68" s="3663"/>
      <c r="I68" s="2643"/>
      <c r="J68" s="2643"/>
      <c r="K68" s="2643"/>
      <c r="L68" s="2643"/>
      <c r="M68" s="2643"/>
      <c r="N68" s="2643"/>
      <c r="O68" s="2643"/>
      <c r="P68" s="2643"/>
      <c r="Q68" s="2642"/>
      <c r="R68" s="2642"/>
      <c r="S68" s="2642"/>
      <c r="T68" s="2642"/>
      <c r="U68" s="2642"/>
      <c r="V68" s="2642"/>
      <c r="W68" s="2642"/>
      <c r="X68" s="2642"/>
      <c r="Y68" s="2642"/>
      <c r="Z68" s="2642"/>
      <c r="AA68" s="2642"/>
      <c r="AB68" s="2642"/>
      <c r="AC68" s="2642"/>
      <c r="AD68" s="2642"/>
      <c r="AE68" s="2642"/>
      <c r="AF68" s="2581"/>
    </row>
    <row r="69" spans="2:32" s="2461" customFormat="1" ht="13.5" thickBot="1" x14ac:dyDescent="0.25">
      <c r="B69" s="3436"/>
      <c r="C69" s="3433"/>
      <c r="D69" s="3433"/>
      <c r="E69" s="3433"/>
      <c r="F69" s="3433"/>
      <c r="G69" s="2646"/>
      <c r="H69" s="2646"/>
      <c r="I69" s="2646"/>
      <c r="J69" s="2646"/>
      <c r="K69" s="2646"/>
      <c r="L69" s="2646"/>
      <c r="M69" s="2646"/>
      <c r="N69" s="2646"/>
      <c r="O69" s="2646"/>
      <c r="P69" s="2646"/>
      <c r="Q69" s="2646"/>
      <c r="R69" s="2646"/>
      <c r="S69" s="2646"/>
      <c r="T69" s="2646"/>
      <c r="U69" s="2646"/>
      <c r="V69" s="2646"/>
      <c r="W69" s="2646"/>
      <c r="X69" s="2646"/>
      <c r="Y69" s="2646"/>
      <c r="Z69" s="2646"/>
      <c r="AA69" s="2646"/>
      <c r="AB69" s="2646"/>
      <c r="AC69" s="2646"/>
      <c r="AD69" s="2646"/>
      <c r="AE69" s="2646"/>
      <c r="AF69" s="2586"/>
    </row>
    <row r="70" spans="2:32" s="2461" customFormat="1" x14ac:dyDescent="0.2">
      <c r="B70" s="2786" t="str">
        <f>+B47</f>
        <v>.</v>
      </c>
      <c r="C70" s="2889"/>
      <c r="D70" s="2889"/>
      <c r="E70" s="2889"/>
      <c r="F70" s="2889"/>
      <c r="G70" s="2890"/>
      <c r="H70" s="2891"/>
      <c r="I70" s="2889"/>
      <c r="J70" s="2889"/>
    </row>
    <row r="71" spans="2:32" s="2461" customFormat="1" ht="13.5" thickBot="1" x14ac:dyDescent="0.25">
      <c r="B71" s="2889"/>
      <c r="C71" s="2889"/>
      <c r="D71" s="2889"/>
      <c r="E71" s="2889"/>
      <c r="F71" s="2889"/>
      <c r="G71" s="2890"/>
      <c r="H71" s="2891"/>
      <c r="I71" s="2889"/>
      <c r="J71" s="2889"/>
    </row>
    <row r="72" spans="2:32" s="2461" customFormat="1" ht="20.25" x14ac:dyDescent="0.2">
      <c r="B72" s="3616" t="s">
        <v>5124</v>
      </c>
      <c r="C72" s="3617"/>
      <c r="D72" s="3617"/>
      <c r="E72" s="3617"/>
      <c r="F72" s="3617"/>
      <c r="G72" s="3617"/>
      <c r="H72" s="3617"/>
      <c r="I72" s="3617"/>
      <c r="J72" s="3617"/>
      <c r="K72" s="3617"/>
      <c r="L72" s="3617"/>
      <c r="M72" s="3617"/>
      <c r="N72" s="3617"/>
      <c r="O72" s="3617"/>
      <c r="P72" s="3617"/>
      <c r="Q72" s="3617"/>
      <c r="R72" s="3617"/>
      <c r="S72" s="3617"/>
      <c r="T72" s="3617"/>
      <c r="U72" s="3617"/>
      <c r="V72" s="3617"/>
      <c r="W72" s="3617"/>
      <c r="X72" s="3617"/>
      <c r="Y72" s="3617"/>
      <c r="Z72" s="3617"/>
      <c r="AA72" s="3617"/>
      <c r="AB72" s="3617"/>
      <c r="AC72" s="3617"/>
      <c r="AD72" s="3617"/>
      <c r="AE72" s="3617"/>
      <c r="AF72" s="3618"/>
    </row>
    <row r="73" spans="2:32" s="2461" customFormat="1" x14ac:dyDescent="0.2">
      <c r="B73" s="3431"/>
      <c r="C73" s="3432"/>
      <c r="D73" s="3432"/>
      <c r="E73" s="3432"/>
      <c r="F73" s="3432"/>
      <c r="G73" s="2580"/>
      <c r="H73" s="2580"/>
      <c r="I73" s="2580"/>
      <c r="J73" s="2580"/>
      <c r="K73" s="2580"/>
      <c r="L73" s="2580"/>
      <c r="M73" s="2580"/>
      <c r="N73" s="2580"/>
      <c r="O73" s="2580"/>
      <c r="P73" s="2580"/>
      <c r="Q73" s="2580"/>
      <c r="R73" s="2580"/>
      <c r="S73" s="2580"/>
      <c r="T73" s="2580"/>
      <c r="U73" s="2580"/>
      <c r="V73" s="2580"/>
      <c r="W73" s="2580"/>
      <c r="X73" s="2580"/>
      <c r="Y73" s="2580"/>
      <c r="Z73" s="2580"/>
      <c r="AA73" s="2580"/>
      <c r="AB73" s="2580"/>
      <c r="AC73" s="2580"/>
      <c r="AD73" s="2580"/>
      <c r="AE73" s="2580"/>
      <c r="AF73" s="2581"/>
    </row>
    <row r="74" spans="2:32" s="2461" customFormat="1" ht="37.5" customHeight="1" x14ac:dyDescent="0.2">
      <c r="B74" s="2644" t="s">
        <v>5144</v>
      </c>
      <c r="C74" s="3432"/>
      <c r="D74" s="3674" t="s">
        <v>6441</v>
      </c>
      <c r="E74" s="3674"/>
      <c r="F74" s="3674"/>
      <c r="G74" s="2580"/>
      <c r="H74" s="2580"/>
      <c r="I74" s="2580"/>
      <c r="J74" s="2580"/>
      <c r="K74" s="2580"/>
      <c r="L74" s="2580"/>
      <c r="M74" s="2580"/>
      <c r="N74" s="2580"/>
      <c r="O74" s="2580"/>
      <c r="P74" s="2580"/>
      <c r="Q74" s="2580"/>
      <c r="R74" s="2580"/>
      <c r="S74" s="2580"/>
      <c r="T74" s="2580"/>
      <c r="U74" s="2580"/>
      <c r="V74" s="2580"/>
      <c r="W74" s="2580"/>
      <c r="X74" s="2580"/>
      <c r="Y74" s="2580"/>
      <c r="Z74" s="2580"/>
      <c r="AA74" s="2580"/>
      <c r="AB74" s="2580"/>
      <c r="AC74" s="2580"/>
      <c r="AD74" s="2580"/>
      <c r="AE74" s="2580"/>
      <c r="AF74" s="2581"/>
    </row>
    <row r="75" spans="2:32" s="2461" customFormat="1" x14ac:dyDescent="0.2">
      <c r="B75" s="3675" t="s">
        <v>5127</v>
      </c>
      <c r="C75" s="3676"/>
      <c r="D75" s="3670">
        <v>41605</v>
      </c>
      <c r="E75" s="3670"/>
      <c r="F75" s="3670"/>
      <c r="G75" s="2580"/>
      <c r="H75" s="2580"/>
      <c r="I75" s="2580"/>
      <c r="J75" s="2580"/>
      <c r="K75" s="2580"/>
      <c r="L75" s="2580"/>
      <c r="M75" s="2580"/>
      <c r="N75" s="2580"/>
      <c r="O75" s="2580"/>
      <c r="P75" s="2580"/>
      <c r="Q75" s="2580"/>
      <c r="R75" s="2580"/>
      <c r="S75" s="2580"/>
      <c r="T75" s="2580"/>
      <c r="U75" s="2580"/>
      <c r="V75" s="2580"/>
      <c r="W75" s="2580"/>
      <c r="X75" s="2580"/>
      <c r="Y75" s="2580"/>
      <c r="Z75" s="2580"/>
      <c r="AA75" s="2580"/>
      <c r="AB75" s="2580"/>
      <c r="AC75" s="2580"/>
      <c r="AD75" s="2580"/>
      <c r="AE75" s="2580"/>
      <c r="AF75" s="2581"/>
    </row>
    <row r="76" spans="2:32" s="2461" customFormat="1" ht="12.75" customHeight="1" x14ac:dyDescent="0.2">
      <c r="B76" s="3620" t="s">
        <v>5125</v>
      </c>
      <c r="C76" s="3621"/>
      <c r="D76" s="3670">
        <v>41670</v>
      </c>
      <c r="E76" s="3670"/>
      <c r="F76" s="3670"/>
      <c r="G76" s="2580"/>
      <c r="H76" s="2580"/>
      <c r="I76" s="2580"/>
      <c r="J76" s="2580"/>
      <c r="K76" s="2580"/>
      <c r="L76" s="2580"/>
      <c r="M76" s="2580"/>
      <c r="N76" s="2580"/>
      <c r="O76" s="2580"/>
      <c r="P76" s="2580"/>
      <c r="Q76" s="2580"/>
      <c r="R76" s="2580"/>
      <c r="S76" s="2580"/>
      <c r="T76" s="2580"/>
      <c r="U76" s="2580"/>
      <c r="V76" s="2580"/>
      <c r="W76" s="2580"/>
      <c r="X76" s="2580"/>
      <c r="Y76" s="2580"/>
      <c r="Z76" s="2580"/>
      <c r="AA76" s="2580"/>
      <c r="AB76" s="2580"/>
      <c r="AC76" s="2580"/>
      <c r="AD76" s="2580"/>
      <c r="AE76" s="2580"/>
      <c r="AF76" s="2581"/>
    </row>
    <row r="77" spans="2:32" s="2461" customFormat="1" ht="12.75" customHeight="1" thickBot="1" x14ac:dyDescent="0.25">
      <c r="B77" s="3431"/>
      <c r="C77" s="3432"/>
      <c r="D77" s="3432"/>
      <c r="E77" s="3432"/>
      <c r="F77" s="3432"/>
      <c r="G77" s="2580"/>
      <c r="H77" s="2580"/>
      <c r="I77" s="2580"/>
      <c r="J77" s="2580"/>
      <c r="K77" s="2580"/>
      <c r="L77" s="2580"/>
      <c r="M77" s="2580"/>
      <c r="N77" s="2580"/>
      <c r="O77" s="2580"/>
      <c r="P77" s="2580"/>
      <c r="Q77" s="2580"/>
      <c r="R77" s="2580"/>
      <c r="S77" s="2580"/>
      <c r="T77" s="2580"/>
      <c r="U77" s="2580"/>
      <c r="V77" s="2580"/>
      <c r="W77" s="2580"/>
      <c r="X77" s="2580"/>
      <c r="Y77" s="2580"/>
      <c r="Z77" s="2580"/>
      <c r="AA77" s="2580"/>
      <c r="AB77" s="2580"/>
      <c r="AC77" s="2580"/>
      <c r="AD77" s="2580"/>
      <c r="AE77" s="2580"/>
      <c r="AF77" s="2581"/>
    </row>
    <row r="78" spans="2:32" s="2461" customFormat="1" ht="57.75" customHeight="1" thickBot="1" x14ac:dyDescent="0.25">
      <c r="B78" s="3633" t="s">
        <v>5126</v>
      </c>
      <c r="C78" s="3634"/>
      <c r="D78" s="3623" t="s">
        <v>6442</v>
      </c>
      <c r="E78" s="3624"/>
      <c r="F78" s="3624"/>
      <c r="G78" s="3624"/>
      <c r="H78" s="3624"/>
      <c r="I78" s="3624"/>
      <c r="J78" s="3624"/>
      <c r="K78" s="3624"/>
      <c r="L78" s="3624"/>
      <c r="M78" s="3624"/>
      <c r="N78" s="3624"/>
      <c r="O78" s="3624"/>
      <c r="P78" s="3624"/>
      <c r="Q78" s="3625"/>
      <c r="R78" s="2580"/>
      <c r="S78" s="2580"/>
      <c r="T78" s="2580"/>
      <c r="U78" s="2580"/>
      <c r="V78" s="2580"/>
      <c r="W78" s="2580"/>
      <c r="X78" s="2580"/>
      <c r="Y78" s="2580"/>
      <c r="Z78" s="2580"/>
      <c r="AA78" s="2580"/>
      <c r="AB78" s="2580"/>
      <c r="AC78" s="2580"/>
      <c r="AD78" s="2580"/>
      <c r="AE78" s="2580"/>
      <c r="AF78" s="2581"/>
    </row>
    <row r="79" spans="2:32" s="2461" customFormat="1" ht="12.75" customHeight="1" thickBot="1" x14ac:dyDescent="0.25">
      <c r="B79" s="3431"/>
      <c r="C79" s="3432"/>
      <c r="D79" s="3432"/>
      <c r="E79" s="3432"/>
      <c r="F79" s="3432"/>
      <c r="G79" s="2580"/>
      <c r="H79" s="2580"/>
      <c r="I79" s="2580"/>
      <c r="J79" s="2580"/>
      <c r="K79" s="2580"/>
      <c r="L79" s="2580"/>
      <c r="M79" s="2580"/>
      <c r="N79" s="2580"/>
      <c r="O79" s="2580"/>
      <c r="P79" s="2580"/>
      <c r="Q79" s="2580"/>
      <c r="R79" s="2646"/>
      <c r="S79" s="2580"/>
      <c r="T79" s="2580"/>
      <c r="U79" s="2580"/>
      <c r="V79" s="2580"/>
      <c r="W79" s="2580"/>
      <c r="X79" s="2580"/>
      <c r="Y79" s="2580"/>
      <c r="Z79" s="2580"/>
      <c r="AA79" s="2580"/>
      <c r="AB79" s="2580"/>
      <c r="AC79" s="2580"/>
      <c r="AD79" s="2580"/>
      <c r="AE79" s="2580"/>
      <c r="AF79" s="2581"/>
    </row>
    <row r="80" spans="2:32" s="2461" customFormat="1" ht="13.5" thickBot="1" x14ac:dyDescent="0.25">
      <c r="B80" s="3678" t="s">
        <v>5128</v>
      </c>
      <c r="C80" s="3679"/>
      <c r="D80" s="3627" t="s">
        <v>5129</v>
      </c>
      <c r="E80" s="3685" t="s">
        <v>224</v>
      </c>
      <c r="F80" s="3687"/>
      <c r="G80" s="3687"/>
      <c r="H80" s="3687"/>
      <c r="I80" s="3687"/>
      <c r="J80" s="3687"/>
      <c r="K80" s="3687"/>
      <c r="L80" s="3687"/>
      <c r="M80" s="3687"/>
      <c r="N80" s="3687"/>
      <c r="O80" s="3687"/>
      <c r="P80" s="3688"/>
      <c r="Q80" s="3685" t="s">
        <v>340</v>
      </c>
      <c r="R80" s="3687"/>
      <c r="S80" s="3687"/>
      <c r="T80" s="3687"/>
      <c r="U80" s="3687"/>
      <c r="V80" s="3687"/>
      <c r="W80" s="3687"/>
      <c r="X80" s="3687"/>
      <c r="Y80" s="3688"/>
      <c r="Z80" s="3685" t="s">
        <v>225</v>
      </c>
      <c r="AA80" s="3687"/>
      <c r="AB80" s="3688"/>
      <c r="AC80" s="3689" t="s">
        <v>5048</v>
      </c>
      <c r="AD80" s="3690"/>
      <c r="AE80" s="3691"/>
      <c r="AF80" s="2581"/>
    </row>
    <row r="81" spans="2:45" s="2461" customFormat="1" ht="31.5" customHeight="1" thickBot="1" x14ac:dyDescent="0.25">
      <c r="B81" s="3680"/>
      <c r="C81" s="3681"/>
      <c r="D81" s="3628"/>
      <c r="E81" s="3627" t="s">
        <v>5066</v>
      </c>
      <c r="F81" s="3627" t="s">
        <v>5067</v>
      </c>
      <c r="G81" s="3631" t="s">
        <v>5069</v>
      </c>
      <c r="H81" s="3631" t="s">
        <v>5130</v>
      </c>
      <c r="I81" s="3631" t="s">
        <v>5131</v>
      </c>
      <c r="J81" s="3631" t="s">
        <v>5132</v>
      </c>
      <c r="K81" s="4437" t="s">
        <v>5072</v>
      </c>
      <c r="L81" s="4438"/>
      <c r="M81" s="3631" t="s">
        <v>5133</v>
      </c>
      <c r="N81" s="3631" t="s">
        <v>5134</v>
      </c>
      <c r="O81" s="3631" t="s">
        <v>5135</v>
      </c>
      <c r="P81" s="3631" t="s">
        <v>5136</v>
      </c>
      <c r="Q81" s="3627" t="s">
        <v>5078</v>
      </c>
      <c r="R81" s="3627" t="s">
        <v>5079</v>
      </c>
      <c r="S81" s="3627" t="s">
        <v>5080</v>
      </c>
      <c r="T81" s="3627" t="s">
        <v>5137</v>
      </c>
      <c r="U81" s="3627" t="s">
        <v>5138</v>
      </c>
      <c r="V81" s="3627" t="s">
        <v>5083</v>
      </c>
      <c r="W81" s="3627" t="s">
        <v>5085</v>
      </c>
      <c r="X81" s="3631" t="s">
        <v>5139</v>
      </c>
      <c r="Y81" s="3631" t="s">
        <v>5140</v>
      </c>
      <c r="Z81" s="3627" t="s">
        <v>5141</v>
      </c>
      <c r="AA81" s="3627" t="s">
        <v>5142</v>
      </c>
      <c r="AB81" s="3627" t="s">
        <v>5143</v>
      </c>
      <c r="AC81" s="3627" t="s">
        <v>1162</v>
      </c>
      <c r="AD81" s="3627" t="s">
        <v>5049</v>
      </c>
      <c r="AE81" s="3627" t="s">
        <v>5050</v>
      </c>
      <c r="AF81" s="2581"/>
    </row>
    <row r="82" spans="2:45" s="2461" customFormat="1" ht="31.5" customHeight="1" thickBot="1" x14ac:dyDescent="0.25">
      <c r="B82" s="3680"/>
      <c r="C82" s="3681"/>
      <c r="D82" s="3628"/>
      <c r="E82" s="3628"/>
      <c r="F82" s="3628"/>
      <c r="G82" s="3632"/>
      <c r="H82" s="3632"/>
      <c r="I82" s="3632"/>
      <c r="J82" s="3632"/>
      <c r="K82" s="3434" t="s">
        <v>5092</v>
      </c>
      <c r="L82" s="3435" t="s">
        <v>2809</v>
      </c>
      <c r="M82" s="3632"/>
      <c r="N82" s="3632"/>
      <c r="O82" s="3632"/>
      <c r="P82" s="3632"/>
      <c r="Q82" s="3628"/>
      <c r="R82" s="3628"/>
      <c r="S82" s="3628"/>
      <c r="T82" s="3628"/>
      <c r="U82" s="3628"/>
      <c r="V82" s="3628"/>
      <c r="W82" s="3628"/>
      <c r="X82" s="3632"/>
      <c r="Y82" s="3632"/>
      <c r="Z82" s="3628"/>
      <c r="AA82" s="3628"/>
      <c r="AB82" s="3628"/>
      <c r="AC82" s="3628"/>
      <c r="AD82" s="3628"/>
      <c r="AE82" s="3628"/>
      <c r="AF82" s="2581"/>
    </row>
    <row r="83" spans="2:45" s="2461" customFormat="1" ht="13.5" customHeight="1" x14ac:dyDescent="0.2">
      <c r="B83" s="3726" t="s">
        <v>6443</v>
      </c>
      <c r="C83" s="3727"/>
      <c r="D83" s="3152" t="s">
        <v>6444</v>
      </c>
      <c r="E83" s="3482" t="s">
        <v>1428</v>
      </c>
      <c r="F83" s="3482" t="s">
        <v>1428</v>
      </c>
      <c r="G83" s="3482" t="s">
        <v>1428</v>
      </c>
      <c r="H83" s="3356">
        <v>50</v>
      </c>
      <c r="I83" s="3356" t="s">
        <v>6445</v>
      </c>
      <c r="J83" s="3482" t="s">
        <v>1428</v>
      </c>
      <c r="K83" s="3482" t="s">
        <v>1428</v>
      </c>
      <c r="L83" s="3482" t="s">
        <v>1428</v>
      </c>
      <c r="M83" s="3482" t="s">
        <v>1428</v>
      </c>
      <c r="N83" s="2708" t="s">
        <v>6446</v>
      </c>
      <c r="O83" s="3482" t="s">
        <v>1428</v>
      </c>
      <c r="P83" s="3482" t="s">
        <v>1428</v>
      </c>
      <c r="Q83" s="3482" t="s">
        <v>1428</v>
      </c>
      <c r="R83" s="3482" t="s">
        <v>1428</v>
      </c>
      <c r="S83" s="3482" t="s">
        <v>1428</v>
      </c>
      <c r="T83" s="3355" t="s">
        <v>6447</v>
      </c>
      <c r="U83" s="3482" t="s">
        <v>1428</v>
      </c>
      <c r="V83" s="3482" t="s">
        <v>1428</v>
      </c>
      <c r="W83" s="3482" t="s">
        <v>1428</v>
      </c>
      <c r="X83" s="3355" t="s">
        <v>6448</v>
      </c>
      <c r="Y83" s="3482" t="s">
        <v>1428</v>
      </c>
      <c r="Z83" s="3482" t="s">
        <v>1428</v>
      </c>
      <c r="AA83" s="3482" t="s">
        <v>1428</v>
      </c>
      <c r="AB83" s="3482" t="s">
        <v>1428</v>
      </c>
      <c r="AC83" s="3482" t="s">
        <v>1428</v>
      </c>
      <c r="AD83" s="3482" t="s">
        <v>1428</v>
      </c>
      <c r="AE83" s="3483" t="s">
        <v>1428</v>
      </c>
      <c r="AF83" s="2581"/>
    </row>
    <row r="84" spans="2:45" s="2461" customFormat="1" ht="13.5" customHeight="1" x14ac:dyDescent="0.2">
      <c r="B84" s="3733" t="s">
        <v>6443</v>
      </c>
      <c r="C84" s="3734"/>
      <c r="D84" s="3481">
        <v>300279</v>
      </c>
      <c r="E84" s="3480" t="s">
        <v>1428</v>
      </c>
      <c r="F84" s="3480" t="s">
        <v>1428</v>
      </c>
      <c r="G84" s="3480" t="s">
        <v>1428</v>
      </c>
      <c r="H84" s="3365">
        <v>80</v>
      </c>
      <c r="I84" s="3365" t="s">
        <v>6445</v>
      </c>
      <c r="J84" s="3480" t="s">
        <v>1428</v>
      </c>
      <c r="K84" s="3480" t="s">
        <v>1428</v>
      </c>
      <c r="L84" s="3480" t="s">
        <v>1428</v>
      </c>
      <c r="M84" s="3480" t="s">
        <v>1428</v>
      </c>
      <c r="N84" s="2713" t="s">
        <v>6446</v>
      </c>
      <c r="O84" s="3480" t="s">
        <v>1428</v>
      </c>
      <c r="P84" s="3480" t="s">
        <v>1428</v>
      </c>
      <c r="Q84" s="3480" t="s">
        <v>1428</v>
      </c>
      <c r="R84" s="3480" t="s">
        <v>1428</v>
      </c>
      <c r="S84" s="3480" t="s">
        <v>1428</v>
      </c>
      <c r="T84" s="3364" t="s">
        <v>6447</v>
      </c>
      <c r="U84" s="3480" t="s">
        <v>1428</v>
      </c>
      <c r="V84" s="3480" t="s">
        <v>1428</v>
      </c>
      <c r="W84" s="3480" t="s">
        <v>1428</v>
      </c>
      <c r="X84" s="3364" t="s">
        <v>6448</v>
      </c>
      <c r="Y84" s="3480" t="s">
        <v>1428</v>
      </c>
      <c r="Z84" s="3480" t="s">
        <v>1428</v>
      </c>
      <c r="AA84" s="3480" t="s">
        <v>1428</v>
      </c>
      <c r="AB84" s="3480" t="s">
        <v>1428</v>
      </c>
      <c r="AC84" s="3480" t="s">
        <v>1428</v>
      </c>
      <c r="AD84" s="3480" t="s">
        <v>1428</v>
      </c>
      <c r="AE84" s="3484" t="s">
        <v>1428</v>
      </c>
      <c r="AF84" s="2581"/>
    </row>
    <row r="85" spans="2:45" s="2461" customFormat="1" ht="13.5" customHeight="1" x14ac:dyDescent="0.2">
      <c r="B85" s="3733" t="s">
        <v>6443</v>
      </c>
      <c r="C85" s="3734"/>
      <c r="D85" s="3479" t="s">
        <v>6444</v>
      </c>
      <c r="E85" s="3480" t="s">
        <v>1428</v>
      </c>
      <c r="F85" s="3480" t="s">
        <v>1428</v>
      </c>
      <c r="G85" s="3480" t="s">
        <v>1428</v>
      </c>
      <c r="H85" s="3365">
        <v>180</v>
      </c>
      <c r="I85" s="3365" t="s">
        <v>6445</v>
      </c>
      <c r="J85" s="3480" t="s">
        <v>1428</v>
      </c>
      <c r="K85" s="3480" t="s">
        <v>1428</v>
      </c>
      <c r="L85" s="3480" t="s">
        <v>1428</v>
      </c>
      <c r="M85" s="3480" t="s">
        <v>1428</v>
      </c>
      <c r="N85" s="2713" t="s">
        <v>6446</v>
      </c>
      <c r="O85" s="3480" t="s">
        <v>1428</v>
      </c>
      <c r="P85" s="3480" t="s">
        <v>1428</v>
      </c>
      <c r="Q85" s="3480" t="s">
        <v>1428</v>
      </c>
      <c r="R85" s="3480" t="s">
        <v>1428</v>
      </c>
      <c r="S85" s="3480" t="s">
        <v>1428</v>
      </c>
      <c r="T85" s="3364" t="s">
        <v>6447</v>
      </c>
      <c r="U85" s="3480" t="s">
        <v>1428</v>
      </c>
      <c r="V85" s="3480" t="s">
        <v>1428</v>
      </c>
      <c r="W85" s="3480" t="s">
        <v>1428</v>
      </c>
      <c r="X85" s="3364" t="s">
        <v>6448</v>
      </c>
      <c r="Y85" s="3480" t="s">
        <v>1428</v>
      </c>
      <c r="Z85" s="3480" t="s">
        <v>1428</v>
      </c>
      <c r="AA85" s="3480" t="s">
        <v>1428</v>
      </c>
      <c r="AB85" s="3480" t="s">
        <v>1428</v>
      </c>
      <c r="AC85" s="3480" t="s">
        <v>1428</v>
      </c>
      <c r="AD85" s="3480" t="s">
        <v>1428</v>
      </c>
      <c r="AE85" s="3484" t="s">
        <v>1428</v>
      </c>
      <c r="AF85" s="2581"/>
    </row>
    <row r="86" spans="2:45" s="2461" customFormat="1" ht="14.25" x14ac:dyDescent="0.2">
      <c r="B86" s="3733" t="s">
        <v>6443</v>
      </c>
      <c r="C86" s="3734"/>
      <c r="D86" s="3481">
        <v>300279</v>
      </c>
      <c r="E86" s="3480" t="s">
        <v>1428</v>
      </c>
      <c r="F86" s="3480" t="s">
        <v>1428</v>
      </c>
      <c r="G86" s="3480" t="s">
        <v>1428</v>
      </c>
      <c r="H86" s="3365">
        <v>200</v>
      </c>
      <c r="I86" s="3365" t="s">
        <v>6445</v>
      </c>
      <c r="J86" s="3480" t="s">
        <v>1428</v>
      </c>
      <c r="K86" s="3480" t="s">
        <v>1428</v>
      </c>
      <c r="L86" s="3480" t="s">
        <v>1428</v>
      </c>
      <c r="M86" s="3480" t="s">
        <v>1428</v>
      </c>
      <c r="N86" s="2713" t="s">
        <v>6446</v>
      </c>
      <c r="O86" s="3480" t="s">
        <v>1428</v>
      </c>
      <c r="P86" s="3480" t="s">
        <v>1428</v>
      </c>
      <c r="Q86" s="3480" t="s">
        <v>1428</v>
      </c>
      <c r="R86" s="3480" t="s">
        <v>1428</v>
      </c>
      <c r="S86" s="3480" t="s">
        <v>1428</v>
      </c>
      <c r="T86" s="3364" t="s">
        <v>6447</v>
      </c>
      <c r="U86" s="3480" t="s">
        <v>1428</v>
      </c>
      <c r="V86" s="3480" t="s">
        <v>1428</v>
      </c>
      <c r="W86" s="3480" t="s">
        <v>1428</v>
      </c>
      <c r="X86" s="3364" t="s">
        <v>6448</v>
      </c>
      <c r="Y86" s="3480" t="s">
        <v>1428</v>
      </c>
      <c r="Z86" s="3480" t="s">
        <v>1428</v>
      </c>
      <c r="AA86" s="3480" t="s">
        <v>1428</v>
      </c>
      <c r="AB86" s="3480" t="s">
        <v>1428</v>
      </c>
      <c r="AC86" s="3480" t="s">
        <v>1428</v>
      </c>
      <c r="AD86" s="3480" t="s">
        <v>1428</v>
      </c>
      <c r="AE86" s="3484" t="s">
        <v>1428</v>
      </c>
      <c r="AF86" s="2581"/>
    </row>
    <row r="87" spans="2:45" s="2461" customFormat="1" x14ac:dyDescent="0.2">
      <c r="B87" s="3733" t="s">
        <v>6443</v>
      </c>
      <c r="C87" s="3734"/>
      <c r="D87" s="3479" t="s">
        <v>6444</v>
      </c>
      <c r="E87" s="3480" t="s">
        <v>1428</v>
      </c>
      <c r="F87" s="3480" t="s">
        <v>1428</v>
      </c>
      <c r="G87" s="3480" t="s">
        <v>1428</v>
      </c>
      <c r="H87" s="3365">
        <v>240</v>
      </c>
      <c r="I87" s="3365" t="s">
        <v>6445</v>
      </c>
      <c r="J87" s="3480" t="s">
        <v>1428</v>
      </c>
      <c r="K87" s="3480" t="s">
        <v>1428</v>
      </c>
      <c r="L87" s="3480" t="s">
        <v>1428</v>
      </c>
      <c r="M87" s="3480" t="s">
        <v>1428</v>
      </c>
      <c r="N87" s="2713" t="s">
        <v>6446</v>
      </c>
      <c r="O87" s="3480" t="s">
        <v>1428</v>
      </c>
      <c r="P87" s="3480" t="s">
        <v>1428</v>
      </c>
      <c r="Q87" s="3480" t="s">
        <v>1428</v>
      </c>
      <c r="R87" s="3480" t="s">
        <v>1428</v>
      </c>
      <c r="S87" s="3480" t="s">
        <v>1428</v>
      </c>
      <c r="T87" s="3364" t="s">
        <v>6447</v>
      </c>
      <c r="U87" s="3480" t="s">
        <v>1428</v>
      </c>
      <c r="V87" s="3480" t="s">
        <v>1428</v>
      </c>
      <c r="W87" s="3480" t="s">
        <v>1428</v>
      </c>
      <c r="X87" s="3364" t="s">
        <v>6448</v>
      </c>
      <c r="Y87" s="3480" t="s">
        <v>1428</v>
      </c>
      <c r="Z87" s="3480" t="s">
        <v>1428</v>
      </c>
      <c r="AA87" s="3480" t="s">
        <v>1428</v>
      </c>
      <c r="AB87" s="3480" t="s">
        <v>1428</v>
      </c>
      <c r="AC87" s="3480" t="s">
        <v>1428</v>
      </c>
      <c r="AD87" s="3480" t="s">
        <v>1428</v>
      </c>
      <c r="AE87" s="3484" t="s">
        <v>1428</v>
      </c>
      <c r="AF87" s="2581"/>
    </row>
    <row r="88" spans="2:45" s="2461" customFormat="1" ht="14.25" x14ac:dyDescent="0.2">
      <c r="B88" s="3733" t="s">
        <v>6443</v>
      </c>
      <c r="C88" s="3734"/>
      <c r="D88" s="3481">
        <v>300279</v>
      </c>
      <c r="E88" s="3480" t="s">
        <v>1428</v>
      </c>
      <c r="F88" s="3480" t="s">
        <v>1428</v>
      </c>
      <c r="G88" s="3480" t="s">
        <v>1428</v>
      </c>
      <c r="H88" s="3365">
        <v>280</v>
      </c>
      <c r="I88" s="3365" t="s">
        <v>6445</v>
      </c>
      <c r="J88" s="3480" t="s">
        <v>1428</v>
      </c>
      <c r="K88" s="3480" t="s">
        <v>1428</v>
      </c>
      <c r="L88" s="3480" t="s">
        <v>1428</v>
      </c>
      <c r="M88" s="3480" t="s">
        <v>1428</v>
      </c>
      <c r="N88" s="2713" t="s">
        <v>6446</v>
      </c>
      <c r="O88" s="3480" t="s">
        <v>1428</v>
      </c>
      <c r="P88" s="3480" t="s">
        <v>1428</v>
      </c>
      <c r="Q88" s="3480" t="s">
        <v>1428</v>
      </c>
      <c r="R88" s="3480" t="s">
        <v>1428</v>
      </c>
      <c r="S88" s="3480" t="s">
        <v>1428</v>
      </c>
      <c r="T88" s="3364" t="s">
        <v>6447</v>
      </c>
      <c r="U88" s="3480" t="s">
        <v>1428</v>
      </c>
      <c r="V88" s="3480" t="s">
        <v>1428</v>
      </c>
      <c r="W88" s="3480" t="s">
        <v>1428</v>
      </c>
      <c r="X88" s="3364" t="s">
        <v>6448</v>
      </c>
      <c r="Y88" s="3480" t="s">
        <v>1428</v>
      </c>
      <c r="Z88" s="3480" t="s">
        <v>1428</v>
      </c>
      <c r="AA88" s="3480" t="s">
        <v>1428</v>
      </c>
      <c r="AB88" s="3480" t="s">
        <v>1428</v>
      </c>
      <c r="AC88" s="3480" t="s">
        <v>1428</v>
      </c>
      <c r="AD88" s="3480" t="s">
        <v>1428</v>
      </c>
      <c r="AE88" s="3484" t="s">
        <v>1428</v>
      </c>
      <c r="AF88" s="2581"/>
    </row>
    <row r="89" spans="2:45" s="2461" customFormat="1" x14ac:dyDescent="0.2">
      <c r="B89" s="3733" t="s">
        <v>6443</v>
      </c>
      <c r="C89" s="3734"/>
      <c r="D89" s="3479" t="s">
        <v>6444</v>
      </c>
      <c r="E89" s="3480" t="s">
        <v>1428</v>
      </c>
      <c r="F89" s="3480" t="s">
        <v>1428</v>
      </c>
      <c r="G89" s="3480" t="s">
        <v>1428</v>
      </c>
      <c r="H89" s="3365">
        <v>360</v>
      </c>
      <c r="I89" s="3365" t="s">
        <v>6445</v>
      </c>
      <c r="J89" s="3480" t="s">
        <v>1428</v>
      </c>
      <c r="K89" s="3480" t="s">
        <v>1428</v>
      </c>
      <c r="L89" s="3480" t="s">
        <v>1428</v>
      </c>
      <c r="M89" s="3480" t="s">
        <v>1428</v>
      </c>
      <c r="N89" s="2713" t="s">
        <v>6446</v>
      </c>
      <c r="O89" s="3480" t="s">
        <v>1428</v>
      </c>
      <c r="P89" s="3480" t="s">
        <v>1428</v>
      </c>
      <c r="Q89" s="3480" t="s">
        <v>1428</v>
      </c>
      <c r="R89" s="3480" t="s">
        <v>1428</v>
      </c>
      <c r="S89" s="3480" t="s">
        <v>1428</v>
      </c>
      <c r="T89" s="3364" t="s">
        <v>6447</v>
      </c>
      <c r="U89" s="3480" t="s">
        <v>1428</v>
      </c>
      <c r="V89" s="3480" t="s">
        <v>1428</v>
      </c>
      <c r="W89" s="3480" t="s">
        <v>1428</v>
      </c>
      <c r="X89" s="3364" t="s">
        <v>6448</v>
      </c>
      <c r="Y89" s="3480" t="s">
        <v>1428</v>
      </c>
      <c r="Z89" s="3480" t="s">
        <v>1428</v>
      </c>
      <c r="AA89" s="3480" t="s">
        <v>1428</v>
      </c>
      <c r="AB89" s="3480" t="s">
        <v>1428</v>
      </c>
      <c r="AC89" s="3480" t="s">
        <v>1428</v>
      </c>
      <c r="AD89" s="3480" t="s">
        <v>1428</v>
      </c>
      <c r="AE89" s="3484" t="s">
        <v>1428</v>
      </c>
      <c r="AF89" s="2581"/>
    </row>
    <row r="90" spans="2:45" s="2461" customFormat="1" ht="15" thickBot="1" x14ac:dyDescent="0.25">
      <c r="B90" s="3737" t="s">
        <v>6443</v>
      </c>
      <c r="C90" s="3738"/>
      <c r="D90" s="3485">
        <v>300279</v>
      </c>
      <c r="E90" s="3486" t="s">
        <v>1428</v>
      </c>
      <c r="F90" s="3486" t="s">
        <v>1428</v>
      </c>
      <c r="G90" s="3486" t="s">
        <v>1428</v>
      </c>
      <c r="H90" s="3321">
        <v>500</v>
      </c>
      <c r="I90" s="3321" t="s">
        <v>6445</v>
      </c>
      <c r="J90" s="3486" t="s">
        <v>1428</v>
      </c>
      <c r="K90" s="3486" t="s">
        <v>1428</v>
      </c>
      <c r="L90" s="3486" t="s">
        <v>1428</v>
      </c>
      <c r="M90" s="3486" t="s">
        <v>1428</v>
      </c>
      <c r="N90" s="3264" t="s">
        <v>6446</v>
      </c>
      <c r="O90" s="3486" t="s">
        <v>1428</v>
      </c>
      <c r="P90" s="3486" t="s">
        <v>1428</v>
      </c>
      <c r="Q90" s="3486" t="s">
        <v>1428</v>
      </c>
      <c r="R90" s="3486" t="s">
        <v>1428</v>
      </c>
      <c r="S90" s="3486" t="s">
        <v>1428</v>
      </c>
      <c r="T90" s="3083" t="s">
        <v>6447</v>
      </c>
      <c r="U90" s="3486" t="s">
        <v>1428</v>
      </c>
      <c r="V90" s="3486" t="s">
        <v>1428</v>
      </c>
      <c r="W90" s="3486" t="s">
        <v>1428</v>
      </c>
      <c r="X90" s="3083" t="s">
        <v>6448</v>
      </c>
      <c r="Y90" s="3486" t="s">
        <v>1428</v>
      </c>
      <c r="Z90" s="3486" t="s">
        <v>1428</v>
      </c>
      <c r="AA90" s="3486" t="s">
        <v>1428</v>
      </c>
      <c r="AB90" s="3486" t="s">
        <v>1428</v>
      </c>
      <c r="AC90" s="3486" t="s">
        <v>1428</v>
      </c>
      <c r="AD90" s="3486" t="s">
        <v>1428</v>
      </c>
      <c r="AE90" s="3487" t="s">
        <v>1428</v>
      </c>
      <c r="AF90" s="2581"/>
    </row>
    <row r="91" spans="2:45" s="2461" customFormat="1" x14ac:dyDescent="0.2">
      <c r="B91" s="2645"/>
      <c r="C91" s="2575"/>
      <c r="D91" s="2575"/>
      <c r="E91" s="2575"/>
      <c r="F91" s="2575"/>
      <c r="G91" s="2576"/>
      <c r="H91" s="2576"/>
      <c r="I91" s="2576"/>
      <c r="J91" s="2576"/>
      <c r="K91" s="2575"/>
      <c r="L91" s="2576"/>
      <c r="M91" s="2576"/>
      <c r="N91" s="2576"/>
      <c r="O91" s="2576"/>
      <c r="P91" s="2576"/>
      <c r="Q91" s="2642"/>
      <c r="R91" s="2642"/>
      <c r="S91" s="2642"/>
      <c r="T91" s="2642"/>
      <c r="U91" s="2642"/>
      <c r="V91" s="2642"/>
      <c r="W91" s="2642"/>
      <c r="X91" s="2642"/>
      <c r="Y91" s="2642"/>
      <c r="Z91" s="2642"/>
      <c r="AA91" s="2642"/>
      <c r="AB91" s="2642"/>
      <c r="AC91" s="2642"/>
      <c r="AD91" s="2642"/>
      <c r="AE91" s="2642"/>
      <c r="AF91" s="2581"/>
    </row>
    <row r="92" spans="2:45" s="2461" customFormat="1" x14ac:dyDescent="0.2">
      <c r="B92" s="3661" t="s">
        <v>5051</v>
      </c>
      <c r="C92" s="3662"/>
      <c r="D92" s="3663" t="s">
        <v>5258</v>
      </c>
      <c r="E92" s="3663"/>
      <c r="F92" s="3663"/>
      <c r="G92" s="3663"/>
      <c r="H92" s="3663"/>
      <c r="I92" s="3663"/>
      <c r="J92" s="3663"/>
      <c r="K92" s="3663"/>
      <c r="L92" s="3663"/>
      <c r="M92" s="3663"/>
      <c r="N92" s="3663"/>
      <c r="O92" s="3663"/>
      <c r="P92" s="3663"/>
      <c r="Q92" s="3663"/>
      <c r="R92" s="3663"/>
      <c r="S92" s="3663"/>
      <c r="T92" s="3663"/>
      <c r="U92" s="3663"/>
      <c r="V92" s="3663"/>
      <c r="W92" s="3663"/>
      <c r="X92" s="3663"/>
      <c r="Y92" s="3663"/>
      <c r="Z92" s="3663"/>
      <c r="AA92" s="3663"/>
      <c r="AB92" s="3663"/>
      <c r="AC92" s="3663"/>
      <c r="AD92" s="3663"/>
      <c r="AE92" s="3663"/>
      <c r="AF92" s="3663"/>
      <c r="AG92" s="3663"/>
      <c r="AH92" s="3663"/>
      <c r="AI92" s="3663"/>
      <c r="AJ92" s="3663"/>
      <c r="AK92" s="3663"/>
      <c r="AL92" s="3663"/>
      <c r="AM92" s="3663"/>
      <c r="AN92" s="3663"/>
      <c r="AO92" s="3663"/>
      <c r="AP92" s="3663"/>
      <c r="AQ92" s="3663"/>
      <c r="AR92" s="3663"/>
      <c r="AS92" s="3663"/>
    </row>
    <row r="93" spans="2:45" s="2461" customFormat="1" x14ac:dyDescent="0.2">
      <c r="B93" s="3661" t="s">
        <v>5052</v>
      </c>
      <c r="C93" s="3662"/>
      <c r="D93" s="3663" t="s">
        <v>5246</v>
      </c>
      <c r="E93" s="3663"/>
      <c r="F93" s="3663"/>
      <c r="G93" s="3663"/>
      <c r="H93" s="3663"/>
      <c r="I93" s="3663"/>
      <c r="J93" s="3663"/>
      <c r="K93" s="3663"/>
      <c r="L93" s="3663"/>
      <c r="M93" s="3663"/>
      <c r="N93" s="3663"/>
      <c r="O93" s="3663"/>
      <c r="P93" s="3663"/>
      <c r="Q93" s="3663"/>
      <c r="R93" s="3663"/>
      <c r="S93" s="3663"/>
      <c r="T93" s="3663"/>
      <c r="U93" s="3663"/>
      <c r="V93" s="3663"/>
      <c r="W93" s="3663"/>
      <c r="X93" s="3663"/>
      <c r="Y93" s="3663"/>
      <c r="Z93" s="3663"/>
      <c r="AA93" s="3663"/>
      <c r="AB93" s="3663"/>
      <c r="AC93" s="3663"/>
      <c r="AD93" s="3663"/>
      <c r="AE93" s="3663"/>
      <c r="AF93" s="3663"/>
      <c r="AG93" s="3663"/>
      <c r="AH93" s="3663"/>
      <c r="AI93" s="3663"/>
      <c r="AJ93" s="3663"/>
      <c r="AK93" s="3663"/>
      <c r="AL93" s="3663"/>
      <c r="AM93" s="3663"/>
      <c r="AN93" s="3663"/>
      <c r="AO93" s="3663"/>
      <c r="AP93" s="3663"/>
      <c r="AQ93" s="3663"/>
      <c r="AR93" s="3663"/>
      <c r="AS93" s="3663"/>
    </row>
    <row r="94" spans="2:45" s="2461" customFormat="1" ht="13.5" thickBot="1" x14ac:dyDescent="0.25">
      <c r="B94" s="3436"/>
      <c r="C94" s="3433"/>
      <c r="D94" s="3433"/>
      <c r="E94" s="3433"/>
      <c r="F94" s="3433"/>
      <c r="G94" s="2646"/>
      <c r="H94" s="2646"/>
      <c r="I94" s="2646"/>
      <c r="J94" s="2646"/>
      <c r="K94" s="2646"/>
      <c r="L94" s="2646"/>
      <c r="M94" s="2646"/>
      <c r="N94" s="2646"/>
      <c r="O94" s="2646"/>
      <c r="P94" s="2646"/>
      <c r="Q94" s="2646"/>
      <c r="R94" s="2646"/>
      <c r="S94" s="2646"/>
      <c r="T94" s="2646"/>
      <c r="U94" s="2646"/>
      <c r="V94" s="2646"/>
      <c r="W94" s="2646"/>
      <c r="X94" s="2646"/>
      <c r="Y94" s="2646"/>
      <c r="Z94" s="2646"/>
      <c r="AA94" s="2646"/>
      <c r="AB94" s="2646"/>
      <c r="AC94" s="2646"/>
      <c r="AD94" s="2646"/>
      <c r="AE94" s="2646"/>
      <c r="AF94" s="2586"/>
    </row>
    <row r="95" spans="2:45" s="2461" customFormat="1" x14ac:dyDescent="0.2">
      <c r="B95" s="2786" t="str">
        <f>+B70</f>
        <v>.</v>
      </c>
      <c r="C95" s="2889"/>
      <c r="D95" s="2889"/>
      <c r="E95" s="2889"/>
      <c r="F95" s="2889"/>
      <c r="G95" s="2890"/>
      <c r="H95" s="2891"/>
      <c r="I95" s="2889"/>
      <c r="J95" s="2889"/>
    </row>
    <row r="96" spans="2:45" s="2461" customFormat="1" ht="13.5" thickBot="1" x14ac:dyDescent="0.25">
      <c r="B96" s="2889"/>
      <c r="C96" s="2889"/>
      <c r="D96" s="2889"/>
      <c r="E96" s="2889"/>
      <c r="F96" s="2889"/>
      <c r="G96" s="2890"/>
      <c r="H96" s="2891"/>
      <c r="I96" s="2889"/>
      <c r="J96" s="2889"/>
    </row>
    <row r="97" spans="2:32" s="2461" customFormat="1" ht="20.25" x14ac:dyDescent="0.2">
      <c r="B97" s="3616" t="s">
        <v>5124</v>
      </c>
      <c r="C97" s="3617"/>
      <c r="D97" s="3617"/>
      <c r="E97" s="3617"/>
      <c r="F97" s="3617"/>
      <c r="G97" s="3617"/>
      <c r="H97" s="3617"/>
      <c r="I97" s="3617"/>
      <c r="J97" s="3617"/>
      <c r="K97" s="3617"/>
      <c r="L97" s="3617"/>
      <c r="M97" s="3617"/>
      <c r="N97" s="3617"/>
      <c r="O97" s="3617"/>
      <c r="P97" s="3617"/>
      <c r="Q97" s="3617"/>
      <c r="R97" s="3617"/>
      <c r="S97" s="3617"/>
      <c r="T97" s="3617"/>
      <c r="U97" s="3617"/>
      <c r="V97" s="3617"/>
      <c r="W97" s="3617"/>
      <c r="X97" s="3617"/>
      <c r="Y97" s="3617"/>
      <c r="Z97" s="3617"/>
      <c r="AA97" s="3617"/>
      <c r="AB97" s="3617"/>
      <c r="AC97" s="3617"/>
      <c r="AD97" s="3617"/>
      <c r="AE97" s="3617"/>
      <c r="AF97" s="3618"/>
    </row>
    <row r="98" spans="2:32" s="2461" customFormat="1" x14ac:dyDescent="0.2">
      <c r="B98" s="3431"/>
      <c r="C98" s="3432"/>
      <c r="D98" s="3432"/>
      <c r="E98" s="3432"/>
      <c r="F98" s="3432"/>
      <c r="G98" s="2580"/>
      <c r="H98" s="2580"/>
      <c r="I98" s="2580"/>
      <c r="J98" s="2580"/>
      <c r="K98" s="2580"/>
      <c r="L98" s="2580"/>
      <c r="M98" s="2580"/>
      <c r="N98" s="2580"/>
      <c r="O98" s="2580"/>
      <c r="P98" s="2580"/>
      <c r="Q98" s="2580"/>
      <c r="R98" s="2580"/>
      <c r="S98" s="2580"/>
      <c r="T98" s="2580"/>
      <c r="U98" s="2580"/>
      <c r="V98" s="2580"/>
      <c r="W98" s="2580"/>
      <c r="X98" s="2580"/>
      <c r="Y98" s="2580"/>
      <c r="Z98" s="2580"/>
      <c r="AA98" s="2580"/>
      <c r="AB98" s="2580"/>
      <c r="AC98" s="2580"/>
      <c r="AD98" s="2580"/>
      <c r="AE98" s="2580"/>
      <c r="AF98" s="2581"/>
    </row>
    <row r="99" spans="2:32" s="2461" customFormat="1" x14ac:dyDescent="0.2">
      <c r="B99" s="2644" t="s">
        <v>5144</v>
      </c>
      <c r="C99" s="3432"/>
      <c r="D99" s="3674" t="s">
        <v>6771</v>
      </c>
      <c r="E99" s="3674"/>
      <c r="F99" s="3674"/>
      <c r="G99" s="2580"/>
      <c r="H99" s="2580"/>
      <c r="I99" s="2580"/>
      <c r="J99" s="2580"/>
      <c r="K99" s="2580"/>
      <c r="L99" s="2580"/>
      <c r="M99" s="2580"/>
      <c r="N99" s="2580"/>
      <c r="O99" s="2580"/>
      <c r="P99" s="2580"/>
      <c r="Q99" s="2580"/>
      <c r="R99" s="2580"/>
      <c r="S99" s="2580"/>
      <c r="T99" s="2580"/>
      <c r="U99" s="2580"/>
      <c r="V99" s="2580"/>
      <c r="W99" s="2580"/>
      <c r="X99" s="2580"/>
      <c r="Y99" s="2580"/>
      <c r="Z99" s="2580"/>
      <c r="AA99" s="2580"/>
      <c r="AB99" s="2580"/>
      <c r="AC99" s="2580"/>
      <c r="AD99" s="2580"/>
      <c r="AE99" s="2580"/>
      <c r="AF99" s="2581"/>
    </row>
    <row r="100" spans="2:32" s="2461" customFormat="1" x14ac:dyDescent="0.2">
      <c r="B100" s="3675" t="s">
        <v>5127</v>
      </c>
      <c r="C100" s="3676"/>
      <c r="D100" s="3670">
        <v>41603</v>
      </c>
      <c r="E100" s="3670"/>
      <c r="F100" s="3670"/>
      <c r="G100" s="2580"/>
      <c r="H100" s="2580"/>
      <c r="I100" s="2580"/>
      <c r="J100" s="2580"/>
      <c r="K100" s="2580"/>
      <c r="L100" s="2580"/>
      <c r="M100" s="2580"/>
      <c r="N100" s="2580"/>
      <c r="O100" s="2580"/>
      <c r="P100" s="2580"/>
      <c r="Q100" s="2580"/>
      <c r="R100" s="2580"/>
      <c r="S100" s="2580"/>
      <c r="T100" s="2580"/>
      <c r="U100" s="2580"/>
      <c r="V100" s="2580"/>
      <c r="W100" s="2580"/>
      <c r="X100" s="2580"/>
      <c r="Y100" s="2580"/>
      <c r="Z100" s="2580"/>
      <c r="AA100" s="2580"/>
      <c r="AB100" s="2580"/>
      <c r="AC100" s="2580"/>
      <c r="AD100" s="2580"/>
      <c r="AE100" s="2580"/>
      <c r="AF100" s="2581"/>
    </row>
    <row r="101" spans="2:32" s="2461" customFormat="1" x14ac:dyDescent="0.2">
      <c r="B101" s="3620" t="s">
        <v>5125</v>
      </c>
      <c r="C101" s="3621"/>
      <c r="D101" s="3670">
        <v>41670</v>
      </c>
      <c r="E101" s="3670"/>
      <c r="F101" s="3670"/>
      <c r="G101" s="2580"/>
      <c r="H101" s="2580"/>
      <c r="I101" s="2580"/>
      <c r="J101" s="2580"/>
      <c r="K101" s="2580"/>
      <c r="L101" s="2580"/>
      <c r="M101" s="2580"/>
      <c r="N101" s="2580"/>
      <c r="O101" s="2580"/>
      <c r="P101" s="2580"/>
      <c r="Q101" s="2580"/>
      <c r="R101" s="2580"/>
      <c r="S101" s="2580"/>
      <c r="T101" s="2580"/>
      <c r="U101" s="2580"/>
      <c r="V101" s="2580"/>
      <c r="W101" s="2580"/>
      <c r="X101" s="2580"/>
      <c r="Y101" s="2580"/>
      <c r="Z101" s="2580"/>
      <c r="AA101" s="2580"/>
      <c r="AB101" s="2580"/>
      <c r="AC101" s="2580"/>
      <c r="AD101" s="2580"/>
      <c r="AE101" s="2580"/>
      <c r="AF101" s="2581"/>
    </row>
    <row r="102" spans="2:32" s="2461" customFormat="1" ht="13.5" thickBot="1" x14ac:dyDescent="0.25">
      <c r="B102" s="3431"/>
      <c r="C102" s="3432"/>
      <c r="D102" s="3432"/>
      <c r="E102" s="3432"/>
      <c r="F102" s="3432"/>
      <c r="G102" s="2580"/>
      <c r="H102" s="2580"/>
      <c r="I102" s="2580"/>
      <c r="J102" s="2580"/>
      <c r="K102" s="2580"/>
      <c r="L102" s="2580"/>
      <c r="M102" s="2580"/>
      <c r="N102" s="2580"/>
      <c r="O102" s="2580"/>
      <c r="P102" s="2580"/>
      <c r="Q102" s="2580"/>
      <c r="R102" s="2580"/>
      <c r="S102" s="2580"/>
      <c r="T102" s="2580"/>
      <c r="U102" s="2580"/>
      <c r="V102" s="2580"/>
      <c r="W102" s="2580"/>
      <c r="X102" s="2580"/>
      <c r="Y102" s="2580"/>
      <c r="Z102" s="2580"/>
      <c r="AA102" s="2580"/>
      <c r="AB102" s="2580"/>
      <c r="AC102" s="2580"/>
      <c r="AD102" s="2580"/>
      <c r="AE102" s="2580"/>
      <c r="AF102" s="2581"/>
    </row>
    <row r="103" spans="2:32" s="2461" customFormat="1" ht="93" customHeight="1" thickBot="1" x14ac:dyDescent="0.25">
      <c r="B103" s="3633" t="s">
        <v>5126</v>
      </c>
      <c r="C103" s="3634"/>
      <c r="D103" s="3623" t="s">
        <v>6437</v>
      </c>
      <c r="E103" s="3624"/>
      <c r="F103" s="3624"/>
      <c r="G103" s="3624"/>
      <c r="H103" s="3624"/>
      <c r="I103" s="3624"/>
      <c r="J103" s="3624"/>
      <c r="K103" s="3624"/>
      <c r="L103" s="3624"/>
      <c r="M103" s="3624"/>
      <c r="N103" s="3624"/>
      <c r="O103" s="3624"/>
      <c r="P103" s="3624"/>
      <c r="Q103" s="3625"/>
      <c r="R103" s="2580"/>
      <c r="S103" s="2580"/>
      <c r="T103" s="2580"/>
      <c r="U103" s="2580"/>
      <c r="V103" s="2580"/>
      <c r="W103" s="2580"/>
      <c r="X103" s="2580"/>
      <c r="Y103" s="2580"/>
      <c r="Z103" s="2580"/>
      <c r="AA103" s="2580"/>
      <c r="AB103" s="2580"/>
      <c r="AC103" s="2580"/>
      <c r="AD103" s="2580"/>
      <c r="AE103" s="2580"/>
      <c r="AF103" s="2581"/>
    </row>
    <row r="104" spans="2:32" s="2461" customFormat="1" ht="12.75" customHeight="1" thickBot="1" x14ac:dyDescent="0.25">
      <c r="B104" s="3431"/>
      <c r="C104" s="3432"/>
      <c r="D104" s="3432"/>
      <c r="E104" s="3432"/>
      <c r="F104" s="3432"/>
      <c r="G104" s="2580"/>
      <c r="H104" s="2580"/>
      <c r="I104" s="2580"/>
      <c r="J104" s="2580"/>
      <c r="K104" s="2580"/>
      <c r="L104" s="2580"/>
      <c r="M104" s="2580"/>
      <c r="N104" s="2580"/>
      <c r="O104" s="2580"/>
      <c r="P104" s="2580"/>
      <c r="Q104" s="2580"/>
      <c r="R104" s="2646"/>
      <c r="S104" s="2580"/>
      <c r="T104" s="2580"/>
      <c r="U104" s="2580"/>
      <c r="V104" s="2580"/>
      <c r="W104" s="2580"/>
      <c r="X104" s="2580"/>
      <c r="Y104" s="2580"/>
      <c r="Z104" s="2580"/>
      <c r="AA104" s="2580"/>
      <c r="AB104" s="2580"/>
      <c r="AC104" s="2580"/>
      <c r="AD104" s="2580"/>
      <c r="AE104" s="2580"/>
      <c r="AF104" s="2581"/>
    </row>
    <row r="105" spans="2:32" s="2461" customFormat="1" ht="13.5" thickBot="1" x14ac:dyDescent="0.25">
      <c r="B105" s="3678" t="s">
        <v>5128</v>
      </c>
      <c r="C105" s="3679"/>
      <c r="D105" s="3627" t="s">
        <v>5129</v>
      </c>
      <c r="E105" s="3685" t="s">
        <v>224</v>
      </c>
      <c r="F105" s="3687"/>
      <c r="G105" s="3687"/>
      <c r="H105" s="3687"/>
      <c r="I105" s="3687"/>
      <c r="J105" s="3687"/>
      <c r="K105" s="3687"/>
      <c r="L105" s="3687"/>
      <c r="M105" s="3687"/>
      <c r="N105" s="3687"/>
      <c r="O105" s="3687"/>
      <c r="P105" s="3688"/>
      <c r="Q105" s="3685" t="s">
        <v>340</v>
      </c>
      <c r="R105" s="3687"/>
      <c r="S105" s="3687"/>
      <c r="T105" s="3687"/>
      <c r="U105" s="3687"/>
      <c r="V105" s="3687"/>
      <c r="W105" s="3687"/>
      <c r="X105" s="3687"/>
      <c r="Y105" s="3688"/>
      <c r="Z105" s="3685" t="s">
        <v>225</v>
      </c>
      <c r="AA105" s="3687"/>
      <c r="AB105" s="3688"/>
      <c r="AC105" s="3689" t="s">
        <v>5048</v>
      </c>
      <c r="AD105" s="3690"/>
      <c r="AE105" s="3691"/>
      <c r="AF105" s="2581"/>
    </row>
    <row r="106" spans="2:32" s="2461" customFormat="1" ht="23.25" customHeight="1" thickBot="1" x14ac:dyDescent="0.25">
      <c r="B106" s="3680"/>
      <c r="C106" s="3681"/>
      <c r="D106" s="3628"/>
      <c r="E106" s="3627" t="s">
        <v>5066</v>
      </c>
      <c r="F106" s="3627" t="s">
        <v>5067</v>
      </c>
      <c r="G106" s="3631" t="s">
        <v>5069</v>
      </c>
      <c r="H106" s="3631" t="s">
        <v>5130</v>
      </c>
      <c r="I106" s="3631" t="s">
        <v>5131</v>
      </c>
      <c r="J106" s="3631" t="s">
        <v>5132</v>
      </c>
      <c r="K106" s="4437" t="s">
        <v>5072</v>
      </c>
      <c r="L106" s="4438"/>
      <c r="M106" s="3631" t="s">
        <v>5133</v>
      </c>
      <c r="N106" s="3631" t="s">
        <v>5134</v>
      </c>
      <c r="O106" s="3631" t="s">
        <v>5135</v>
      </c>
      <c r="P106" s="3631" t="s">
        <v>5136</v>
      </c>
      <c r="Q106" s="3627" t="s">
        <v>5078</v>
      </c>
      <c r="R106" s="3627" t="s">
        <v>5079</v>
      </c>
      <c r="S106" s="3627" t="s">
        <v>5080</v>
      </c>
      <c r="T106" s="3627" t="s">
        <v>5137</v>
      </c>
      <c r="U106" s="3627" t="s">
        <v>5138</v>
      </c>
      <c r="V106" s="3627" t="s">
        <v>5083</v>
      </c>
      <c r="W106" s="3627" t="s">
        <v>5085</v>
      </c>
      <c r="X106" s="3631" t="s">
        <v>5139</v>
      </c>
      <c r="Y106" s="3631" t="s">
        <v>5140</v>
      </c>
      <c r="Z106" s="3627" t="s">
        <v>5141</v>
      </c>
      <c r="AA106" s="3627" t="s">
        <v>5142</v>
      </c>
      <c r="AB106" s="3627" t="s">
        <v>5143</v>
      </c>
      <c r="AC106" s="3627" t="s">
        <v>1162</v>
      </c>
      <c r="AD106" s="3627" t="s">
        <v>5049</v>
      </c>
      <c r="AE106" s="3627" t="s">
        <v>5050</v>
      </c>
      <c r="AF106" s="2581"/>
    </row>
    <row r="107" spans="2:32" s="2461" customFormat="1" ht="13.5" thickBot="1" x14ac:dyDescent="0.25">
      <c r="B107" s="4439"/>
      <c r="C107" s="4440"/>
      <c r="D107" s="3657"/>
      <c r="E107" s="3657"/>
      <c r="F107" s="3657"/>
      <c r="G107" s="3693"/>
      <c r="H107" s="3693"/>
      <c r="I107" s="3693"/>
      <c r="J107" s="3693"/>
      <c r="K107" s="3434" t="s">
        <v>5092</v>
      </c>
      <c r="L107" s="3435" t="s">
        <v>2809</v>
      </c>
      <c r="M107" s="3693"/>
      <c r="N107" s="3693"/>
      <c r="O107" s="3693"/>
      <c r="P107" s="3693"/>
      <c r="Q107" s="3657"/>
      <c r="R107" s="3657"/>
      <c r="S107" s="3657"/>
      <c r="T107" s="3657"/>
      <c r="U107" s="3657"/>
      <c r="V107" s="3657"/>
      <c r="W107" s="3657"/>
      <c r="X107" s="3693"/>
      <c r="Y107" s="3693"/>
      <c r="Z107" s="3657"/>
      <c r="AA107" s="3657"/>
      <c r="AB107" s="3657"/>
      <c r="AC107" s="3657"/>
      <c r="AD107" s="3657"/>
      <c r="AE107" s="3657"/>
      <c r="AF107" s="2581"/>
    </row>
    <row r="108" spans="2:32" s="2461" customFormat="1" ht="13.5" customHeight="1" x14ac:dyDescent="0.2">
      <c r="B108" s="5107" t="s">
        <v>6438</v>
      </c>
      <c r="C108" s="5108"/>
      <c r="D108" s="2745">
        <v>300295</v>
      </c>
      <c r="E108" s="3177" t="s">
        <v>1545</v>
      </c>
      <c r="F108" s="3177" t="s">
        <v>1545</v>
      </c>
      <c r="G108" s="3177" t="s">
        <v>1545</v>
      </c>
      <c r="H108" s="3177" t="s">
        <v>1545</v>
      </c>
      <c r="I108" s="3177" t="s">
        <v>1545</v>
      </c>
      <c r="J108" s="3177" t="s">
        <v>1545</v>
      </c>
      <c r="K108" s="3177" t="s">
        <v>1545</v>
      </c>
      <c r="L108" s="3177" t="s">
        <v>1545</v>
      </c>
      <c r="M108" s="3177" t="s">
        <v>1545</v>
      </c>
      <c r="N108" s="3177" t="s">
        <v>1545</v>
      </c>
      <c r="O108" s="3177" t="s">
        <v>1545</v>
      </c>
      <c r="P108" s="3177" t="s">
        <v>1545</v>
      </c>
      <c r="Q108" s="3177" t="s">
        <v>1545</v>
      </c>
      <c r="R108" s="3177" t="s">
        <v>1545</v>
      </c>
      <c r="S108" s="3177" t="s">
        <v>1545</v>
      </c>
      <c r="T108" s="3177" t="s">
        <v>1545</v>
      </c>
      <c r="U108" s="3177" t="s">
        <v>1545</v>
      </c>
      <c r="V108" s="3177" t="s">
        <v>1545</v>
      </c>
      <c r="W108" s="3177" t="s">
        <v>1545</v>
      </c>
      <c r="X108" s="3177" t="s">
        <v>1545</v>
      </c>
      <c r="Y108" s="3177" t="s">
        <v>1545</v>
      </c>
      <c r="Z108" s="3177" t="s">
        <v>1545</v>
      </c>
      <c r="AA108" s="3177" t="s">
        <v>1545</v>
      </c>
      <c r="AB108" s="3177">
        <v>0.1</v>
      </c>
      <c r="AC108" s="2679"/>
      <c r="AD108" s="2679"/>
      <c r="AE108" s="2679"/>
      <c r="AF108" s="2581"/>
    </row>
    <row r="109" spans="2:32" s="2461" customFormat="1" x14ac:dyDescent="0.2">
      <c r="B109" s="2645"/>
      <c r="C109" s="2575"/>
      <c r="D109" s="2575"/>
      <c r="E109" s="2575"/>
      <c r="F109" s="2575"/>
      <c r="G109" s="2576"/>
      <c r="H109" s="2576"/>
      <c r="I109" s="2576"/>
      <c r="J109" s="2576"/>
      <c r="K109" s="2575"/>
      <c r="L109" s="2576"/>
      <c r="M109" s="2576"/>
      <c r="N109" s="2576"/>
      <c r="O109" s="2576"/>
      <c r="P109" s="2576"/>
      <c r="Q109" s="2642"/>
      <c r="R109" s="2642"/>
      <c r="S109" s="2642"/>
      <c r="T109" s="2642"/>
      <c r="U109" s="2642"/>
      <c r="V109" s="2642"/>
      <c r="W109" s="2642"/>
      <c r="X109" s="2642"/>
      <c r="Y109" s="2642"/>
      <c r="Z109" s="2642"/>
      <c r="AA109" s="2642"/>
      <c r="AB109" s="2642"/>
      <c r="AC109" s="2642"/>
      <c r="AD109" s="2642"/>
      <c r="AE109" s="2642"/>
      <c r="AF109" s="2581"/>
    </row>
    <row r="110" spans="2:32" s="2461" customFormat="1" x14ac:dyDescent="0.2">
      <c r="B110" s="3661" t="s">
        <v>5051</v>
      </c>
      <c r="C110" s="3662"/>
      <c r="D110" s="3663" t="s">
        <v>6439</v>
      </c>
      <c r="E110" s="3663"/>
      <c r="F110" s="3663"/>
      <c r="G110" s="3663"/>
      <c r="H110" s="3663"/>
      <c r="I110" s="2643"/>
      <c r="J110" s="2643"/>
      <c r="K110" s="2643"/>
      <c r="L110" s="2643"/>
      <c r="M110" s="2643"/>
      <c r="N110" s="2643"/>
      <c r="O110" s="2643"/>
      <c r="P110" s="2643"/>
      <c r="Q110" s="2642"/>
      <c r="R110" s="2642"/>
      <c r="S110" s="2642"/>
      <c r="T110" s="2642"/>
      <c r="U110" s="2642"/>
      <c r="V110" s="2642"/>
      <c r="W110" s="2642"/>
      <c r="X110" s="2642"/>
      <c r="Y110" s="2642"/>
      <c r="Z110" s="2642"/>
      <c r="AA110" s="2642"/>
      <c r="AB110" s="2642"/>
      <c r="AC110" s="2642"/>
      <c r="AD110" s="2642"/>
      <c r="AE110" s="2642"/>
      <c r="AF110" s="2581"/>
    </row>
    <row r="111" spans="2:32" s="2461" customFormat="1" x14ac:dyDescent="0.2">
      <c r="B111" s="3661" t="s">
        <v>5052</v>
      </c>
      <c r="C111" s="3662"/>
      <c r="D111" s="3663" t="s">
        <v>6440</v>
      </c>
      <c r="E111" s="3663"/>
      <c r="F111" s="3663"/>
      <c r="G111" s="3663"/>
      <c r="H111" s="3663"/>
      <c r="I111" s="2643"/>
      <c r="J111" s="2643"/>
      <c r="K111" s="2643"/>
      <c r="L111" s="2643"/>
      <c r="M111" s="2643"/>
      <c r="N111" s="2643"/>
      <c r="O111" s="2643"/>
      <c r="P111" s="2643"/>
      <c r="Q111" s="2642"/>
      <c r="R111" s="2642"/>
      <c r="S111" s="2642"/>
      <c r="T111" s="2642"/>
      <c r="U111" s="2642"/>
      <c r="V111" s="2642"/>
      <c r="W111" s="2642"/>
      <c r="X111" s="2642"/>
      <c r="Y111" s="2642"/>
      <c r="Z111" s="2642"/>
      <c r="AA111" s="2642"/>
      <c r="AB111" s="2642"/>
      <c r="AC111" s="2642"/>
      <c r="AD111" s="2642"/>
      <c r="AE111" s="2642"/>
      <c r="AF111" s="2581"/>
    </row>
    <row r="112" spans="2:32" s="2461" customFormat="1" ht="13.5" thickBot="1" x14ac:dyDescent="0.25">
      <c r="B112" s="3436"/>
      <c r="C112" s="3433"/>
      <c r="D112" s="3433"/>
      <c r="E112" s="3433"/>
      <c r="F112" s="3433"/>
      <c r="G112" s="2646"/>
      <c r="H112" s="2646"/>
      <c r="I112" s="2646"/>
      <c r="J112" s="2646"/>
      <c r="K112" s="2646"/>
      <c r="L112" s="2646"/>
      <c r="M112" s="2646"/>
      <c r="N112" s="2646"/>
      <c r="O112" s="2646"/>
      <c r="P112" s="2646"/>
      <c r="Q112" s="2646"/>
      <c r="R112" s="2646"/>
      <c r="S112" s="2646"/>
      <c r="T112" s="2646"/>
      <c r="U112" s="2646"/>
      <c r="V112" s="2646"/>
      <c r="W112" s="2646"/>
      <c r="X112" s="2646"/>
      <c r="Y112" s="2646"/>
      <c r="Z112" s="2646"/>
      <c r="AA112" s="2646"/>
      <c r="AB112" s="2646"/>
      <c r="AC112" s="2646"/>
      <c r="AD112" s="2646"/>
      <c r="AE112" s="2646"/>
      <c r="AF112" s="2586"/>
    </row>
    <row r="113" spans="2:32" s="2461" customFormat="1" x14ac:dyDescent="0.2">
      <c r="B113" s="2786" t="str">
        <f>+B95</f>
        <v>.</v>
      </c>
      <c r="C113" s="2889"/>
      <c r="D113" s="2889"/>
      <c r="E113" s="2889"/>
      <c r="F113" s="2889"/>
      <c r="G113" s="2890"/>
      <c r="H113" s="2891"/>
      <c r="I113" s="2889"/>
      <c r="J113" s="2889"/>
    </row>
    <row r="114" spans="2:32" s="2461" customFormat="1" ht="13.5" thickBot="1" x14ac:dyDescent="0.25">
      <c r="B114" s="2889"/>
      <c r="C114" s="2889"/>
      <c r="D114" s="2889"/>
      <c r="E114" s="2889"/>
      <c r="F114" s="2889"/>
      <c r="G114" s="2890"/>
      <c r="H114" s="2891"/>
      <c r="I114" s="2889"/>
      <c r="J114" s="2889"/>
    </row>
    <row r="115" spans="2:32" s="2461" customFormat="1" ht="20.25" x14ac:dyDescent="0.2">
      <c r="B115" s="3616" t="s">
        <v>5124</v>
      </c>
      <c r="C115" s="3617"/>
      <c r="D115" s="3617"/>
      <c r="E115" s="3617"/>
      <c r="F115" s="3617"/>
      <c r="G115" s="3617"/>
      <c r="H115" s="3617"/>
      <c r="I115" s="3617"/>
      <c r="J115" s="3617"/>
      <c r="K115" s="3617"/>
      <c r="L115" s="3617"/>
      <c r="M115" s="3617"/>
      <c r="N115" s="3617"/>
      <c r="O115" s="3617"/>
      <c r="P115" s="3617"/>
      <c r="Q115" s="3617"/>
      <c r="R115" s="3617"/>
      <c r="S115" s="3617"/>
      <c r="T115" s="3617"/>
      <c r="U115" s="3617"/>
      <c r="V115" s="3617"/>
      <c r="W115" s="3617"/>
      <c r="X115" s="3617"/>
      <c r="Y115" s="3617"/>
      <c r="Z115" s="3617"/>
      <c r="AA115" s="3617"/>
      <c r="AB115" s="3617"/>
      <c r="AC115" s="3617"/>
      <c r="AD115" s="3617"/>
      <c r="AE115" s="3617"/>
      <c r="AF115" s="3618"/>
    </row>
    <row r="116" spans="2:32" s="2461" customFormat="1" x14ac:dyDescent="0.2">
      <c r="B116" s="3431"/>
      <c r="C116" s="3432"/>
      <c r="D116" s="3432"/>
      <c r="E116" s="3432"/>
      <c r="F116" s="3432"/>
      <c r="G116" s="2580"/>
      <c r="H116" s="2580"/>
      <c r="I116" s="2580"/>
      <c r="J116" s="2580"/>
      <c r="K116" s="2580"/>
      <c r="L116" s="2580"/>
      <c r="M116" s="2580"/>
      <c r="N116" s="2580"/>
      <c r="O116" s="2580"/>
      <c r="P116" s="2580"/>
      <c r="Q116" s="2580"/>
      <c r="R116" s="2580"/>
      <c r="S116" s="2580"/>
      <c r="T116" s="2580"/>
      <c r="U116" s="2580"/>
      <c r="V116" s="2580"/>
      <c r="W116" s="2580"/>
      <c r="X116" s="2580"/>
      <c r="Y116" s="2580"/>
      <c r="Z116" s="2580"/>
      <c r="AA116" s="2580"/>
      <c r="AB116" s="2580"/>
      <c r="AC116" s="2580"/>
      <c r="AD116" s="2580"/>
      <c r="AE116" s="2580"/>
      <c r="AF116" s="2581"/>
    </row>
    <row r="117" spans="2:32" s="2461" customFormat="1" x14ac:dyDescent="0.2">
      <c r="B117" s="2644" t="s">
        <v>5144</v>
      </c>
      <c r="C117" s="3432"/>
      <c r="D117" s="3674" t="s">
        <v>6432</v>
      </c>
      <c r="E117" s="3674"/>
      <c r="F117" s="3674"/>
      <c r="G117" s="2580"/>
      <c r="H117" s="2580"/>
      <c r="I117" s="2580"/>
      <c r="J117" s="2580"/>
      <c r="K117" s="2580"/>
      <c r="L117" s="2580"/>
      <c r="M117" s="2580"/>
      <c r="N117" s="2580"/>
      <c r="O117" s="2580"/>
      <c r="P117" s="2580"/>
      <c r="Q117" s="2580"/>
      <c r="R117" s="2580"/>
      <c r="S117" s="2580"/>
      <c r="T117" s="2580"/>
      <c r="U117" s="2580"/>
      <c r="V117" s="2580"/>
      <c r="W117" s="2580"/>
      <c r="X117" s="2580"/>
      <c r="Y117" s="2580"/>
      <c r="Z117" s="2580"/>
      <c r="AA117" s="2580"/>
      <c r="AB117" s="2580"/>
      <c r="AC117" s="2580"/>
      <c r="AD117" s="2580"/>
      <c r="AE117" s="2580"/>
      <c r="AF117" s="2581"/>
    </row>
    <row r="118" spans="2:32" s="2461" customFormat="1" x14ac:dyDescent="0.2">
      <c r="B118" s="3675" t="s">
        <v>5127</v>
      </c>
      <c r="C118" s="3676"/>
      <c r="D118" s="3670">
        <v>41601</v>
      </c>
      <c r="E118" s="3670"/>
      <c r="F118" s="3670"/>
      <c r="G118" s="2580"/>
      <c r="H118" s="2580"/>
      <c r="I118" s="2580"/>
      <c r="J118" s="2580"/>
      <c r="K118" s="2580"/>
      <c r="L118" s="2580"/>
      <c r="M118" s="2580"/>
      <c r="N118" s="2580"/>
      <c r="O118" s="2580"/>
      <c r="P118" s="2580"/>
      <c r="Q118" s="2580"/>
      <c r="R118" s="2580"/>
      <c r="S118" s="2580"/>
      <c r="T118" s="2580"/>
      <c r="U118" s="2580"/>
      <c r="V118" s="2580"/>
      <c r="W118" s="2580"/>
      <c r="X118" s="2580"/>
      <c r="Y118" s="2580"/>
      <c r="Z118" s="2580"/>
      <c r="AA118" s="2580"/>
      <c r="AB118" s="2580"/>
      <c r="AC118" s="2580"/>
      <c r="AD118" s="2580"/>
      <c r="AE118" s="2580"/>
      <c r="AF118" s="2581"/>
    </row>
    <row r="119" spans="2:32" s="2461" customFormat="1" x14ac:dyDescent="0.2">
      <c r="B119" s="3620" t="s">
        <v>5125</v>
      </c>
      <c r="C119" s="3621"/>
      <c r="D119" s="3692">
        <v>41670</v>
      </c>
      <c r="E119" s="3692"/>
      <c r="F119" s="3692"/>
      <c r="G119" s="2580"/>
      <c r="H119" s="2580"/>
      <c r="I119" s="2580"/>
      <c r="J119" s="2580"/>
      <c r="K119" s="2580"/>
      <c r="L119" s="2580"/>
      <c r="M119" s="2580"/>
      <c r="N119" s="2580"/>
      <c r="O119" s="2580"/>
      <c r="P119" s="2580"/>
      <c r="Q119" s="2580"/>
      <c r="R119" s="2580"/>
      <c r="S119" s="2580"/>
      <c r="T119" s="2580"/>
      <c r="U119" s="2580"/>
      <c r="V119" s="2580"/>
      <c r="W119" s="2580"/>
      <c r="X119" s="2580"/>
      <c r="Y119" s="2580"/>
      <c r="Z119" s="2580"/>
      <c r="AA119" s="2580"/>
      <c r="AB119" s="2580"/>
      <c r="AC119" s="2580"/>
      <c r="AD119" s="2580"/>
      <c r="AE119" s="2580"/>
      <c r="AF119" s="2581"/>
    </row>
    <row r="120" spans="2:32" s="2461" customFormat="1" ht="13.5" thickBot="1" x14ac:dyDescent="0.25">
      <c r="B120" s="3431"/>
      <c r="C120" s="3432"/>
      <c r="D120" s="3432"/>
      <c r="E120" s="3432"/>
      <c r="F120" s="3432"/>
      <c r="G120" s="2580"/>
      <c r="H120" s="2580"/>
      <c r="I120" s="2580"/>
      <c r="J120" s="2580"/>
      <c r="K120" s="2580"/>
      <c r="L120" s="2580"/>
      <c r="M120" s="2580"/>
      <c r="N120" s="2580"/>
      <c r="O120" s="2580"/>
      <c r="P120" s="2580"/>
      <c r="Q120" s="2580"/>
      <c r="R120" s="2580"/>
      <c r="S120" s="2580"/>
      <c r="T120" s="2580"/>
      <c r="U120" s="2580"/>
      <c r="V120" s="2580"/>
      <c r="W120" s="2580"/>
      <c r="X120" s="2580"/>
      <c r="Y120" s="2580"/>
      <c r="Z120" s="2580"/>
      <c r="AA120" s="2580"/>
      <c r="AB120" s="2580"/>
      <c r="AC120" s="2580"/>
      <c r="AD120" s="2580"/>
      <c r="AE120" s="2580"/>
      <c r="AF120" s="2581"/>
    </row>
    <row r="121" spans="2:32" s="2461" customFormat="1" ht="84" customHeight="1" thickBot="1" x14ac:dyDescent="0.25">
      <c r="B121" s="3633" t="s">
        <v>5126</v>
      </c>
      <c r="C121" s="3634"/>
      <c r="D121" s="3623" t="s">
        <v>6433</v>
      </c>
      <c r="E121" s="3624"/>
      <c r="F121" s="3624"/>
      <c r="G121" s="3624"/>
      <c r="H121" s="3624"/>
      <c r="I121" s="3624"/>
      <c r="J121" s="3624"/>
      <c r="K121" s="3624"/>
      <c r="L121" s="3624"/>
      <c r="M121" s="3624"/>
      <c r="N121" s="3624"/>
      <c r="O121" s="3624"/>
      <c r="P121" s="3624"/>
      <c r="Q121" s="3625"/>
      <c r="R121" s="2580"/>
      <c r="S121" s="2580"/>
      <c r="T121" s="2580"/>
      <c r="U121" s="2580"/>
      <c r="V121" s="2580"/>
      <c r="W121" s="2580"/>
      <c r="X121" s="2580"/>
      <c r="Y121" s="2580"/>
      <c r="Z121" s="2580"/>
      <c r="AA121" s="2580"/>
      <c r="AB121" s="2580"/>
      <c r="AC121" s="2580"/>
      <c r="AD121" s="2580"/>
      <c r="AE121" s="2580"/>
      <c r="AF121" s="2581"/>
    </row>
    <row r="122" spans="2:32" s="2461" customFormat="1" ht="12.75" customHeight="1" thickBot="1" x14ac:dyDescent="0.25">
      <c r="B122" s="3431"/>
      <c r="C122" s="3432"/>
      <c r="D122" s="3432"/>
      <c r="E122" s="3432"/>
      <c r="F122" s="3432"/>
      <c r="G122" s="2580"/>
      <c r="H122" s="2580"/>
      <c r="I122" s="2580"/>
      <c r="J122" s="2580"/>
      <c r="K122" s="2580"/>
      <c r="L122" s="2580"/>
      <c r="M122" s="2580"/>
      <c r="N122" s="2580"/>
      <c r="O122" s="2580"/>
      <c r="P122" s="2580"/>
      <c r="Q122" s="2580"/>
      <c r="R122" s="2646"/>
      <c r="S122" s="2580"/>
      <c r="T122" s="2580"/>
      <c r="U122" s="2580"/>
      <c r="V122" s="2580"/>
      <c r="W122" s="2580"/>
      <c r="X122" s="2580"/>
      <c r="Y122" s="2580"/>
      <c r="Z122" s="2580"/>
      <c r="AA122" s="2580"/>
      <c r="AB122" s="2580"/>
      <c r="AC122" s="2580"/>
      <c r="AD122" s="2580"/>
      <c r="AE122" s="2580"/>
      <c r="AF122" s="2581"/>
    </row>
    <row r="123" spans="2:32" s="2461" customFormat="1" ht="13.5" thickBot="1" x14ac:dyDescent="0.25">
      <c r="B123" s="3678" t="s">
        <v>5128</v>
      </c>
      <c r="C123" s="3679"/>
      <c r="D123" s="3627" t="s">
        <v>5129</v>
      </c>
      <c r="E123" s="3685" t="s">
        <v>224</v>
      </c>
      <c r="F123" s="3687"/>
      <c r="G123" s="3687"/>
      <c r="H123" s="3687"/>
      <c r="I123" s="3687"/>
      <c r="J123" s="3687"/>
      <c r="K123" s="3687"/>
      <c r="L123" s="3687"/>
      <c r="M123" s="3687"/>
      <c r="N123" s="3687"/>
      <c r="O123" s="3687"/>
      <c r="P123" s="3688"/>
      <c r="Q123" s="3685" t="s">
        <v>340</v>
      </c>
      <c r="R123" s="3687"/>
      <c r="S123" s="3687"/>
      <c r="T123" s="3687"/>
      <c r="U123" s="3687"/>
      <c r="V123" s="3687"/>
      <c r="W123" s="3687"/>
      <c r="X123" s="3687"/>
      <c r="Y123" s="3688"/>
      <c r="Z123" s="3685" t="s">
        <v>225</v>
      </c>
      <c r="AA123" s="3687"/>
      <c r="AB123" s="3688"/>
      <c r="AC123" s="3689" t="s">
        <v>5048</v>
      </c>
      <c r="AD123" s="3690"/>
      <c r="AE123" s="3691"/>
      <c r="AF123" s="2581"/>
    </row>
    <row r="124" spans="2:32" s="2461" customFormat="1" ht="43.5" customHeight="1" thickBot="1" x14ac:dyDescent="0.25">
      <c r="B124" s="3680"/>
      <c r="C124" s="3681"/>
      <c r="D124" s="3628"/>
      <c r="E124" s="3627" t="s">
        <v>5066</v>
      </c>
      <c r="F124" s="3627" t="s">
        <v>5067</v>
      </c>
      <c r="G124" s="3631" t="s">
        <v>5069</v>
      </c>
      <c r="H124" s="3631" t="s">
        <v>5130</v>
      </c>
      <c r="I124" s="3631" t="s">
        <v>5131</v>
      </c>
      <c r="J124" s="3631" t="s">
        <v>5132</v>
      </c>
      <c r="K124" s="4437" t="s">
        <v>5072</v>
      </c>
      <c r="L124" s="4438"/>
      <c r="M124" s="3631" t="s">
        <v>5133</v>
      </c>
      <c r="N124" s="3631" t="s">
        <v>5134</v>
      </c>
      <c r="O124" s="3631" t="s">
        <v>5135</v>
      </c>
      <c r="P124" s="3631" t="s">
        <v>5136</v>
      </c>
      <c r="Q124" s="3627" t="s">
        <v>5078</v>
      </c>
      <c r="R124" s="3627" t="s">
        <v>5079</v>
      </c>
      <c r="S124" s="3627" t="s">
        <v>5080</v>
      </c>
      <c r="T124" s="3627" t="s">
        <v>5137</v>
      </c>
      <c r="U124" s="3627" t="s">
        <v>5138</v>
      </c>
      <c r="V124" s="3627" t="s">
        <v>5083</v>
      </c>
      <c r="W124" s="3627" t="s">
        <v>5085</v>
      </c>
      <c r="X124" s="3631" t="s">
        <v>5139</v>
      </c>
      <c r="Y124" s="3631" t="s">
        <v>5140</v>
      </c>
      <c r="Z124" s="3627" t="s">
        <v>5141</v>
      </c>
      <c r="AA124" s="3627" t="s">
        <v>5142</v>
      </c>
      <c r="AB124" s="3627" t="s">
        <v>5143</v>
      </c>
      <c r="AC124" s="3627" t="s">
        <v>1162</v>
      </c>
      <c r="AD124" s="3627" t="s">
        <v>5049</v>
      </c>
      <c r="AE124" s="3627" t="s">
        <v>5050</v>
      </c>
      <c r="AF124" s="2581"/>
    </row>
    <row r="125" spans="2:32" s="2461" customFormat="1" ht="23.25" customHeight="1" thickBot="1" x14ac:dyDescent="0.25">
      <c r="B125" s="4439"/>
      <c r="C125" s="4440"/>
      <c r="D125" s="3657"/>
      <c r="E125" s="3657"/>
      <c r="F125" s="3657"/>
      <c r="G125" s="3693"/>
      <c r="H125" s="3693"/>
      <c r="I125" s="3693"/>
      <c r="J125" s="3693"/>
      <c r="K125" s="3434" t="s">
        <v>5092</v>
      </c>
      <c r="L125" s="3435" t="s">
        <v>2809</v>
      </c>
      <c r="M125" s="3693"/>
      <c r="N125" s="3693"/>
      <c r="O125" s="3693"/>
      <c r="P125" s="3693"/>
      <c r="Q125" s="3657"/>
      <c r="R125" s="3657"/>
      <c r="S125" s="3657"/>
      <c r="T125" s="3657"/>
      <c r="U125" s="3657"/>
      <c r="V125" s="3657"/>
      <c r="W125" s="3657"/>
      <c r="X125" s="3693"/>
      <c r="Y125" s="3693"/>
      <c r="Z125" s="3657"/>
      <c r="AA125" s="3657"/>
      <c r="AB125" s="3657"/>
      <c r="AC125" s="3657"/>
      <c r="AD125" s="3657"/>
      <c r="AE125" s="3657"/>
      <c r="AF125" s="2581"/>
    </row>
    <row r="126" spans="2:32" s="2461" customFormat="1" ht="34.5" customHeight="1" thickBot="1" x14ac:dyDescent="0.25">
      <c r="B126" s="4529" t="s">
        <v>6434</v>
      </c>
      <c r="C126" s="3727"/>
      <c r="D126" s="3186" t="s">
        <v>6435</v>
      </c>
      <c r="E126" s="3354" t="s">
        <v>1545</v>
      </c>
      <c r="F126" s="3354" t="s">
        <v>1545</v>
      </c>
      <c r="G126" s="3354" t="s">
        <v>1545</v>
      </c>
      <c r="H126" s="3354" t="s">
        <v>1545</v>
      </c>
      <c r="I126" s="3354" t="s">
        <v>1545</v>
      </c>
      <c r="J126" s="3354" t="s">
        <v>1545</v>
      </c>
      <c r="K126" s="3354" t="s">
        <v>1545</v>
      </c>
      <c r="L126" s="3354" t="s">
        <v>1545</v>
      </c>
      <c r="M126" s="3354" t="s">
        <v>1545</v>
      </c>
      <c r="N126" s="3354" t="s">
        <v>1545</v>
      </c>
      <c r="O126" s="3354" t="s">
        <v>1545</v>
      </c>
      <c r="P126" s="3354" t="s">
        <v>1545</v>
      </c>
      <c r="Q126" s="3354" t="s">
        <v>1545</v>
      </c>
      <c r="R126" s="3354" t="s">
        <v>1545</v>
      </c>
      <c r="S126" s="3354" t="s">
        <v>1545</v>
      </c>
      <c r="T126" s="3354" t="s">
        <v>1545</v>
      </c>
      <c r="U126" s="3354" t="s">
        <v>1545</v>
      </c>
      <c r="V126" s="3354" t="s">
        <v>1545</v>
      </c>
      <c r="W126" s="3354" t="s">
        <v>1545</v>
      </c>
      <c r="X126" s="3354" t="s">
        <v>1545</v>
      </c>
      <c r="Y126" s="3476" t="s">
        <v>1545</v>
      </c>
      <c r="Z126" s="3477">
        <v>3000</v>
      </c>
      <c r="AA126" s="3478">
        <f>29.99/2000</f>
        <v>1.4995E-2</v>
      </c>
      <c r="AB126" s="3354">
        <v>0.2</v>
      </c>
      <c r="AC126" s="3354" t="s">
        <v>1545</v>
      </c>
      <c r="AD126" s="3354" t="s">
        <v>1545</v>
      </c>
      <c r="AE126" s="3354" t="s">
        <v>1545</v>
      </c>
      <c r="AF126" s="2581"/>
    </row>
    <row r="127" spans="2:32" s="2461" customFormat="1" x14ac:dyDescent="0.2">
      <c r="B127" s="2645"/>
      <c r="C127" s="2575"/>
      <c r="D127" s="2575"/>
      <c r="E127" s="2575"/>
      <c r="F127" s="2575"/>
      <c r="G127" s="2576"/>
      <c r="H127" s="2576"/>
      <c r="I127" s="2576"/>
      <c r="J127" s="2576"/>
      <c r="K127" s="2575"/>
      <c r="L127" s="2576"/>
      <c r="M127" s="2576"/>
      <c r="N127" s="2576"/>
      <c r="O127" s="2576"/>
      <c r="P127" s="2576"/>
      <c r="Q127" s="2642"/>
      <c r="R127" s="2642"/>
      <c r="S127" s="2642"/>
      <c r="T127" s="2642"/>
      <c r="U127" s="2642"/>
      <c r="V127" s="2642"/>
      <c r="W127" s="2642"/>
      <c r="X127" s="2642"/>
      <c r="Y127" s="2642"/>
      <c r="Z127" s="2642"/>
      <c r="AA127" s="2642"/>
      <c r="AB127" s="2642"/>
      <c r="AC127" s="2642"/>
      <c r="AD127" s="2642"/>
      <c r="AE127" s="2642"/>
      <c r="AF127" s="2581"/>
    </row>
    <row r="128" spans="2:32" s="2461" customFormat="1" x14ac:dyDescent="0.2">
      <c r="B128" s="3661" t="s">
        <v>5051</v>
      </c>
      <c r="C128" s="3662"/>
      <c r="D128" s="3663" t="s">
        <v>1545</v>
      </c>
      <c r="E128" s="3663"/>
      <c r="F128" s="3663"/>
      <c r="G128" s="3663"/>
      <c r="H128" s="3663"/>
      <c r="I128" s="2643"/>
      <c r="J128" s="2643"/>
      <c r="K128" s="2643"/>
      <c r="L128" s="2643"/>
      <c r="M128" s="2643"/>
      <c r="N128" s="2643"/>
      <c r="O128" s="2643"/>
      <c r="P128" s="2643"/>
      <c r="Q128" s="2642"/>
      <c r="R128" s="2642"/>
      <c r="S128" s="2642"/>
      <c r="T128" s="2642"/>
      <c r="U128" s="2642"/>
      <c r="V128" s="2642"/>
      <c r="W128" s="2642"/>
      <c r="X128" s="2642"/>
      <c r="Y128" s="2642"/>
      <c r="Z128" s="2642"/>
      <c r="AA128" s="2642"/>
      <c r="AB128" s="2642"/>
      <c r="AC128" s="2642"/>
      <c r="AD128" s="2642"/>
      <c r="AE128" s="2642"/>
      <c r="AF128" s="2581"/>
    </row>
    <row r="129" spans="2:32" s="2461" customFormat="1" x14ac:dyDescent="0.2">
      <c r="B129" s="3661" t="s">
        <v>5052</v>
      </c>
      <c r="C129" s="3662"/>
      <c r="D129" s="3663" t="s">
        <v>6436</v>
      </c>
      <c r="E129" s="3663"/>
      <c r="F129" s="3663"/>
      <c r="G129" s="3663"/>
      <c r="H129" s="3663"/>
      <c r="I129" s="2643"/>
      <c r="J129" s="2643"/>
      <c r="K129" s="2643"/>
      <c r="L129" s="2643"/>
      <c r="M129" s="2643"/>
      <c r="N129" s="2643"/>
      <c r="O129" s="2643"/>
      <c r="P129" s="2643"/>
      <c r="Q129" s="2642"/>
      <c r="R129" s="2642"/>
      <c r="S129" s="2642"/>
      <c r="T129" s="2642"/>
      <c r="U129" s="2642"/>
      <c r="V129" s="2642"/>
      <c r="W129" s="2642"/>
      <c r="X129" s="2642"/>
      <c r="Y129" s="2642"/>
      <c r="Z129" s="2642"/>
      <c r="AA129" s="2642"/>
      <c r="AB129" s="2642"/>
      <c r="AC129" s="2642"/>
      <c r="AD129" s="2642"/>
      <c r="AE129" s="2642"/>
      <c r="AF129" s="2581"/>
    </row>
    <row r="130" spans="2:32" s="2461" customFormat="1" ht="13.5" thickBot="1" x14ac:dyDescent="0.25">
      <c r="B130" s="3436"/>
      <c r="C130" s="3433"/>
      <c r="D130" s="3433"/>
      <c r="E130" s="3433"/>
      <c r="F130" s="3433"/>
      <c r="G130" s="2646"/>
      <c r="H130" s="2646"/>
      <c r="I130" s="2646"/>
      <c r="J130" s="2646"/>
      <c r="K130" s="2646"/>
      <c r="L130" s="2646"/>
      <c r="M130" s="2646"/>
      <c r="N130" s="2646"/>
      <c r="O130" s="2646"/>
      <c r="P130" s="2646"/>
      <c r="Q130" s="2646"/>
      <c r="R130" s="2646"/>
      <c r="S130" s="2646"/>
      <c r="T130" s="2646"/>
      <c r="U130" s="2646"/>
      <c r="V130" s="2646"/>
      <c r="W130" s="2646"/>
      <c r="X130" s="2646"/>
      <c r="Y130" s="2646"/>
      <c r="Z130" s="2646"/>
      <c r="AA130" s="2646"/>
      <c r="AB130" s="2646"/>
      <c r="AC130" s="2646"/>
      <c r="AD130" s="2646"/>
      <c r="AE130" s="2646"/>
      <c r="AF130" s="2586"/>
    </row>
    <row r="131" spans="2:32" s="2461" customFormat="1" x14ac:dyDescent="0.2">
      <c r="B131" s="2786" t="str">
        <f>+B113</f>
        <v>.</v>
      </c>
      <c r="C131" s="2889"/>
      <c r="D131" s="2889"/>
      <c r="E131" s="2889"/>
      <c r="F131" s="2889"/>
      <c r="G131" s="2890"/>
      <c r="H131" s="2891"/>
      <c r="I131" s="2889"/>
      <c r="J131" s="2889"/>
    </row>
    <row r="132" spans="2:32" s="2461" customFormat="1" ht="13.5" thickBot="1" x14ac:dyDescent="0.25">
      <c r="B132" s="2889"/>
      <c r="C132" s="2889"/>
      <c r="D132" s="2889"/>
      <c r="E132" s="2889"/>
      <c r="F132" s="2889"/>
      <c r="G132" s="2890"/>
      <c r="H132" s="2891"/>
      <c r="I132" s="2889"/>
      <c r="J132" s="2889"/>
    </row>
    <row r="133" spans="2:32" s="2461" customFormat="1" ht="20.25" x14ac:dyDescent="0.2">
      <c r="B133" s="3616" t="s">
        <v>5124</v>
      </c>
      <c r="C133" s="3617"/>
      <c r="D133" s="3617"/>
      <c r="E133" s="3617"/>
      <c r="F133" s="3617"/>
      <c r="G133" s="3617"/>
      <c r="H133" s="3617"/>
      <c r="I133" s="3617"/>
      <c r="J133" s="3617"/>
      <c r="K133" s="3617"/>
      <c r="L133" s="3617"/>
      <c r="M133" s="3617"/>
      <c r="N133" s="3617"/>
      <c r="O133" s="3617"/>
      <c r="P133" s="3617"/>
      <c r="Q133" s="3617"/>
      <c r="R133" s="3617"/>
      <c r="S133" s="3617"/>
      <c r="T133" s="3617"/>
      <c r="U133" s="3617"/>
      <c r="V133" s="3617"/>
      <c r="W133" s="3617"/>
      <c r="X133" s="3617"/>
      <c r="Y133" s="3617"/>
      <c r="Z133" s="3617"/>
      <c r="AA133" s="3617"/>
      <c r="AB133" s="3617"/>
      <c r="AC133" s="3617"/>
      <c r="AD133" s="3617"/>
      <c r="AE133" s="3617"/>
      <c r="AF133" s="3618"/>
    </row>
    <row r="134" spans="2:32" s="2461" customFormat="1" x14ac:dyDescent="0.2">
      <c r="B134" s="3258"/>
      <c r="C134" s="3259"/>
      <c r="D134" s="3259"/>
      <c r="E134" s="3259"/>
      <c r="F134" s="3259"/>
      <c r="G134" s="2580"/>
      <c r="H134" s="2580"/>
      <c r="I134" s="2580"/>
      <c r="J134" s="2580"/>
      <c r="K134" s="2580"/>
      <c r="L134" s="2580"/>
      <c r="M134" s="2580"/>
      <c r="N134" s="2580"/>
      <c r="O134" s="2580"/>
      <c r="P134" s="2580"/>
      <c r="Q134" s="2580"/>
      <c r="R134" s="2580"/>
      <c r="S134" s="2580"/>
      <c r="T134" s="2580"/>
      <c r="U134" s="2580"/>
      <c r="V134" s="2580"/>
      <c r="W134" s="2580"/>
      <c r="X134" s="2580"/>
      <c r="Y134" s="2580"/>
      <c r="Z134" s="2580"/>
      <c r="AA134" s="2580"/>
      <c r="AB134" s="2580"/>
      <c r="AC134" s="2580"/>
      <c r="AD134" s="2580"/>
      <c r="AE134" s="2580"/>
      <c r="AF134" s="2581"/>
    </row>
    <row r="135" spans="2:32" s="2461" customFormat="1" x14ac:dyDescent="0.2">
      <c r="B135" s="2644" t="s">
        <v>5144</v>
      </c>
      <c r="C135" s="3259"/>
      <c r="D135" s="3674" t="s">
        <v>5972</v>
      </c>
      <c r="E135" s="3674"/>
      <c r="F135" s="3674"/>
      <c r="G135" s="2580"/>
      <c r="H135" s="2580"/>
      <c r="I135" s="2580"/>
      <c r="J135" s="2580"/>
      <c r="K135" s="2580"/>
      <c r="L135" s="2580"/>
      <c r="M135" s="2580"/>
      <c r="N135" s="2580"/>
      <c r="O135" s="2580"/>
      <c r="P135" s="2580"/>
      <c r="Q135" s="2580"/>
      <c r="R135" s="2580"/>
      <c r="S135" s="2580"/>
      <c r="T135" s="2580"/>
      <c r="U135" s="2580"/>
      <c r="V135" s="2580"/>
      <c r="W135" s="2580"/>
      <c r="X135" s="2580"/>
      <c r="Y135" s="2580"/>
      <c r="Z135" s="2580"/>
      <c r="AA135" s="2580"/>
      <c r="AB135" s="2580"/>
      <c r="AC135" s="2580"/>
      <c r="AD135" s="2580"/>
      <c r="AE135" s="2580"/>
      <c r="AF135" s="2581"/>
    </row>
    <row r="136" spans="2:32" s="2461" customFormat="1" x14ac:dyDescent="0.2">
      <c r="B136" s="3675" t="s">
        <v>5127</v>
      </c>
      <c r="C136" s="3676"/>
      <c r="D136" s="3670">
        <v>41571</v>
      </c>
      <c r="E136" s="3670"/>
      <c r="F136" s="3670"/>
      <c r="G136" s="2580"/>
      <c r="H136" s="2580"/>
      <c r="I136" s="2580"/>
      <c r="J136" s="2580"/>
      <c r="K136" s="2580"/>
      <c r="L136" s="2580"/>
      <c r="M136" s="2580"/>
      <c r="N136" s="2580"/>
      <c r="O136" s="2580"/>
      <c r="P136" s="2580"/>
      <c r="Q136" s="2580"/>
      <c r="R136" s="2580"/>
      <c r="S136" s="2580"/>
      <c r="T136" s="2580"/>
      <c r="U136" s="2580"/>
      <c r="V136" s="2580"/>
      <c r="W136" s="2580"/>
      <c r="X136" s="2580"/>
      <c r="Y136" s="2580"/>
      <c r="Z136" s="2580"/>
      <c r="AA136" s="2580"/>
      <c r="AB136" s="2580"/>
      <c r="AC136" s="2580"/>
      <c r="AD136" s="2580"/>
      <c r="AE136" s="2580"/>
      <c r="AF136" s="2581"/>
    </row>
    <row r="137" spans="2:32" s="2461" customFormat="1" x14ac:dyDescent="0.2">
      <c r="B137" s="3620" t="s">
        <v>5125</v>
      </c>
      <c r="C137" s="3621"/>
      <c r="D137" s="3692">
        <v>41670</v>
      </c>
      <c r="E137" s="3692"/>
      <c r="F137" s="3692"/>
      <c r="G137" s="2580"/>
      <c r="H137" s="2580"/>
      <c r="I137" s="2580"/>
      <c r="J137" s="2580"/>
      <c r="K137" s="2580"/>
      <c r="L137" s="2580"/>
      <c r="M137" s="2580"/>
      <c r="N137" s="2580"/>
      <c r="O137" s="2580"/>
      <c r="P137" s="2580"/>
      <c r="Q137" s="2580"/>
      <c r="R137" s="2580"/>
      <c r="S137" s="2580"/>
      <c r="T137" s="2580"/>
      <c r="U137" s="2580"/>
      <c r="V137" s="2580"/>
      <c r="W137" s="2580"/>
      <c r="X137" s="2580"/>
      <c r="Y137" s="2580"/>
      <c r="Z137" s="2580"/>
      <c r="AA137" s="2580"/>
      <c r="AB137" s="2580"/>
      <c r="AC137" s="2580"/>
      <c r="AD137" s="2580"/>
      <c r="AE137" s="2580"/>
      <c r="AF137" s="2581"/>
    </row>
    <row r="138" spans="2:32" s="2461" customFormat="1" ht="13.5" thickBot="1" x14ac:dyDescent="0.25">
      <c r="B138" s="3258"/>
      <c r="C138" s="3259"/>
      <c r="D138" s="3259"/>
      <c r="E138" s="3259"/>
      <c r="F138" s="3259"/>
      <c r="G138" s="2580"/>
      <c r="H138" s="2580"/>
      <c r="I138" s="2580"/>
      <c r="J138" s="2580"/>
      <c r="K138" s="2580"/>
      <c r="L138" s="2580"/>
      <c r="M138" s="2580"/>
      <c r="N138" s="2580"/>
      <c r="O138" s="2580"/>
      <c r="P138" s="2580"/>
      <c r="Q138" s="2580"/>
      <c r="R138" s="2580"/>
      <c r="S138" s="2580"/>
      <c r="T138" s="2580"/>
      <c r="U138" s="2580"/>
      <c r="V138" s="2580"/>
      <c r="W138" s="2580"/>
      <c r="X138" s="2580"/>
      <c r="Y138" s="2580"/>
      <c r="Z138" s="2580"/>
      <c r="AA138" s="2580"/>
      <c r="AB138" s="2580"/>
      <c r="AC138" s="2580"/>
      <c r="AD138" s="2580"/>
      <c r="AE138" s="2580"/>
      <c r="AF138" s="2581"/>
    </row>
    <row r="139" spans="2:32" s="2461" customFormat="1" ht="125.25" customHeight="1" thickBot="1" x14ac:dyDescent="0.25">
      <c r="B139" s="3633" t="s">
        <v>5126</v>
      </c>
      <c r="C139" s="3634"/>
      <c r="D139" s="3721" t="s">
        <v>5973</v>
      </c>
      <c r="E139" s="3722"/>
      <c r="F139" s="3722"/>
      <c r="G139" s="3722"/>
      <c r="H139" s="3722"/>
      <c r="I139" s="3722"/>
      <c r="J139" s="3722"/>
      <c r="K139" s="3722"/>
      <c r="L139" s="3722"/>
      <c r="M139" s="3722"/>
      <c r="N139" s="3722"/>
      <c r="O139" s="3722"/>
      <c r="P139" s="3722"/>
      <c r="Q139" s="3723"/>
      <c r="R139" s="2580"/>
      <c r="S139" s="2580"/>
      <c r="T139" s="2580"/>
      <c r="U139" s="2580"/>
      <c r="V139" s="2580"/>
      <c r="W139" s="2580"/>
      <c r="X139" s="2580"/>
      <c r="Y139" s="2580"/>
      <c r="Z139" s="2580"/>
      <c r="AA139" s="2580"/>
      <c r="AB139" s="2580"/>
      <c r="AC139" s="2580"/>
      <c r="AD139" s="2580"/>
      <c r="AE139" s="2580"/>
      <c r="AF139" s="2581"/>
    </row>
    <row r="140" spans="2:32" s="2461" customFormat="1" ht="13.5" thickBot="1" x14ac:dyDescent="0.25">
      <c r="B140" s="3258"/>
      <c r="C140" s="3259"/>
      <c r="D140" s="3259"/>
      <c r="E140" s="3259"/>
      <c r="F140" s="3259"/>
      <c r="G140" s="2580"/>
      <c r="H140" s="2580"/>
      <c r="I140" s="2580"/>
      <c r="J140" s="2580"/>
      <c r="K140" s="2580"/>
      <c r="L140" s="2580"/>
      <c r="M140" s="2580"/>
      <c r="N140" s="2580"/>
      <c r="O140" s="2580"/>
      <c r="P140" s="2580"/>
      <c r="Q140" s="2580"/>
      <c r="R140" s="2646"/>
      <c r="S140" s="2580"/>
      <c r="T140" s="2580"/>
      <c r="U140" s="2580"/>
      <c r="V140" s="2580"/>
      <c r="W140" s="2580"/>
      <c r="X140" s="2580"/>
      <c r="Y140" s="2580"/>
      <c r="Z140" s="2580"/>
      <c r="AA140" s="2580"/>
      <c r="AB140" s="2580"/>
      <c r="AC140" s="2580"/>
      <c r="AD140" s="2580"/>
      <c r="AE140" s="2580"/>
      <c r="AF140" s="2581"/>
    </row>
    <row r="141" spans="2:32" s="2461" customFormat="1" ht="13.5" thickBot="1" x14ac:dyDescent="0.25">
      <c r="B141" s="3678" t="s">
        <v>5128</v>
      </c>
      <c r="C141" s="3679"/>
      <c r="D141" s="3627" t="s">
        <v>5129</v>
      </c>
      <c r="E141" s="3685" t="s">
        <v>224</v>
      </c>
      <c r="F141" s="3687"/>
      <c r="G141" s="3687"/>
      <c r="H141" s="3687"/>
      <c r="I141" s="3687"/>
      <c r="J141" s="3687"/>
      <c r="K141" s="3687"/>
      <c r="L141" s="3687"/>
      <c r="M141" s="3687"/>
      <c r="N141" s="3687"/>
      <c r="O141" s="3687"/>
      <c r="P141" s="3688"/>
      <c r="Q141" s="3685" t="s">
        <v>340</v>
      </c>
      <c r="R141" s="3687"/>
      <c r="S141" s="3687"/>
      <c r="T141" s="3687"/>
      <c r="U141" s="3687"/>
      <c r="V141" s="3687"/>
      <c r="W141" s="3687"/>
      <c r="X141" s="3687"/>
      <c r="Y141" s="3688"/>
      <c r="Z141" s="3685" t="s">
        <v>225</v>
      </c>
      <c r="AA141" s="3687"/>
      <c r="AB141" s="3688"/>
      <c r="AC141" s="3689" t="s">
        <v>5048</v>
      </c>
      <c r="AD141" s="3690"/>
      <c r="AE141" s="3691"/>
      <c r="AF141" s="2581"/>
    </row>
    <row r="142" spans="2:32" s="2461" customFormat="1" ht="28.5" customHeight="1" thickBot="1" x14ac:dyDescent="0.25">
      <c r="B142" s="3680"/>
      <c r="C142" s="3681"/>
      <c r="D142" s="3628"/>
      <c r="E142" s="3627" t="s">
        <v>5066</v>
      </c>
      <c r="F142" s="3627" t="s">
        <v>5067</v>
      </c>
      <c r="G142" s="3631" t="s">
        <v>5069</v>
      </c>
      <c r="H142" s="3631" t="s">
        <v>5130</v>
      </c>
      <c r="I142" s="3631" t="s">
        <v>5131</v>
      </c>
      <c r="J142" s="3631" t="s">
        <v>5132</v>
      </c>
      <c r="K142" s="4437" t="s">
        <v>5072</v>
      </c>
      <c r="L142" s="4438"/>
      <c r="M142" s="3631" t="s">
        <v>5133</v>
      </c>
      <c r="N142" s="3631" t="s">
        <v>5134</v>
      </c>
      <c r="O142" s="3631" t="s">
        <v>5135</v>
      </c>
      <c r="P142" s="3631" t="s">
        <v>5136</v>
      </c>
      <c r="Q142" s="3627" t="s">
        <v>5078</v>
      </c>
      <c r="R142" s="3627" t="s">
        <v>5079</v>
      </c>
      <c r="S142" s="3627" t="s">
        <v>5080</v>
      </c>
      <c r="T142" s="3627" t="s">
        <v>5137</v>
      </c>
      <c r="U142" s="3627" t="s">
        <v>5138</v>
      </c>
      <c r="V142" s="3627" t="s">
        <v>5083</v>
      </c>
      <c r="W142" s="3627" t="s">
        <v>5085</v>
      </c>
      <c r="X142" s="3631" t="s">
        <v>5139</v>
      </c>
      <c r="Y142" s="3631" t="s">
        <v>5140</v>
      </c>
      <c r="Z142" s="3627" t="s">
        <v>5141</v>
      </c>
      <c r="AA142" s="3627" t="s">
        <v>5142</v>
      </c>
      <c r="AB142" s="3627" t="s">
        <v>5143</v>
      </c>
      <c r="AC142" s="3627" t="s">
        <v>1162</v>
      </c>
      <c r="AD142" s="3627" t="s">
        <v>5049</v>
      </c>
      <c r="AE142" s="3627" t="s">
        <v>5050</v>
      </c>
      <c r="AF142" s="2581"/>
    </row>
    <row r="143" spans="2:32" s="2461" customFormat="1" ht="42.75" customHeight="1" thickBot="1" x14ac:dyDescent="0.25">
      <c r="B143" s="4439"/>
      <c r="C143" s="4440"/>
      <c r="D143" s="3657"/>
      <c r="E143" s="3657"/>
      <c r="F143" s="3657"/>
      <c r="G143" s="3693"/>
      <c r="H143" s="3693"/>
      <c r="I143" s="3693"/>
      <c r="J143" s="3693"/>
      <c r="K143" s="3256" t="s">
        <v>5092</v>
      </c>
      <c r="L143" s="3257" t="s">
        <v>2809</v>
      </c>
      <c r="M143" s="3693"/>
      <c r="N143" s="3693"/>
      <c r="O143" s="3693"/>
      <c r="P143" s="3693"/>
      <c r="Q143" s="3657"/>
      <c r="R143" s="3657"/>
      <c r="S143" s="3657"/>
      <c r="T143" s="3657"/>
      <c r="U143" s="3657"/>
      <c r="V143" s="3657"/>
      <c r="W143" s="3657"/>
      <c r="X143" s="3693"/>
      <c r="Y143" s="3693"/>
      <c r="Z143" s="3657"/>
      <c r="AA143" s="3657"/>
      <c r="AB143" s="3657"/>
      <c r="AC143" s="3657"/>
      <c r="AD143" s="3657"/>
      <c r="AE143" s="3657"/>
      <c r="AF143" s="2581"/>
    </row>
    <row r="144" spans="2:32" s="2461" customFormat="1" x14ac:dyDescent="0.2">
      <c r="B144" s="5109" t="s">
        <v>5974</v>
      </c>
      <c r="C144" s="5110"/>
      <c r="D144" s="3164" t="s">
        <v>5975</v>
      </c>
      <c r="E144" s="3166"/>
      <c r="F144" s="3165"/>
      <c r="G144" s="2660"/>
      <c r="H144" s="2660"/>
      <c r="I144" s="3166"/>
      <c r="J144" s="3166"/>
      <c r="K144" s="3165"/>
      <c r="L144" s="2660"/>
      <c r="M144" s="3166"/>
      <c r="N144" s="3166"/>
      <c r="O144" s="3166"/>
      <c r="P144" s="3166"/>
      <c r="Q144" s="3166"/>
      <c r="R144" s="3165"/>
      <c r="S144" s="3165"/>
      <c r="T144" s="3166"/>
      <c r="U144" s="3166"/>
      <c r="V144" s="3165"/>
      <c r="W144" s="3165"/>
      <c r="X144" s="3166"/>
      <c r="Y144" s="3166"/>
      <c r="Z144" s="3165" t="s">
        <v>5249</v>
      </c>
      <c r="AA144" s="3166"/>
      <c r="AB144" s="3180">
        <v>0.1</v>
      </c>
      <c r="AC144" s="2661"/>
      <c r="AD144" s="2661"/>
      <c r="AE144" s="3268"/>
      <c r="AF144" s="2581"/>
    </row>
    <row r="145" spans="2:32" s="2461" customFormat="1" x14ac:dyDescent="0.2">
      <c r="B145" s="4590" t="s">
        <v>5976</v>
      </c>
      <c r="C145" s="4591"/>
      <c r="D145" s="3159"/>
      <c r="E145" s="3068"/>
      <c r="F145" s="3160"/>
      <c r="G145" s="2650"/>
      <c r="H145" s="2650"/>
      <c r="I145" s="3068"/>
      <c r="J145" s="3068"/>
      <c r="K145" s="3160"/>
      <c r="L145" s="2650"/>
      <c r="M145" s="3068"/>
      <c r="N145" s="3068"/>
      <c r="O145" s="3068"/>
      <c r="P145" s="3068"/>
      <c r="Q145" s="3068"/>
      <c r="R145" s="3160"/>
      <c r="S145" s="3160"/>
      <c r="T145" s="3068"/>
      <c r="U145" s="3068"/>
      <c r="V145" s="3160"/>
      <c r="W145" s="3160"/>
      <c r="X145" s="3068"/>
      <c r="Y145" s="3068"/>
      <c r="Z145" s="3160">
        <v>150</v>
      </c>
      <c r="AA145" s="3068"/>
      <c r="AB145" s="3269">
        <v>0.1</v>
      </c>
      <c r="AC145" s="2620"/>
      <c r="AD145" s="2620"/>
      <c r="AE145" s="3270"/>
      <c r="AF145" s="2581"/>
    </row>
    <row r="146" spans="2:32" s="2461" customFormat="1" x14ac:dyDescent="0.2">
      <c r="B146" s="4590" t="s">
        <v>5977</v>
      </c>
      <c r="C146" s="4591"/>
      <c r="D146" s="3159"/>
      <c r="E146" s="3068"/>
      <c r="F146" s="3160"/>
      <c r="G146" s="2650"/>
      <c r="H146" s="2650"/>
      <c r="I146" s="3068"/>
      <c r="J146" s="3068"/>
      <c r="K146" s="3160"/>
      <c r="L146" s="2650"/>
      <c r="M146" s="3068"/>
      <c r="N146" s="3068"/>
      <c r="O146" s="3068"/>
      <c r="P146" s="3068"/>
      <c r="Q146" s="3068"/>
      <c r="R146" s="3160"/>
      <c r="S146" s="3160"/>
      <c r="T146" s="3068"/>
      <c r="U146" s="3068"/>
      <c r="V146" s="3160"/>
      <c r="W146" s="3160"/>
      <c r="X146" s="3068"/>
      <c r="Y146" s="3068"/>
      <c r="Z146" s="3160">
        <v>200</v>
      </c>
      <c r="AA146" s="3068"/>
      <c r="AB146" s="3269">
        <v>0.1</v>
      </c>
      <c r="AC146" s="2620"/>
      <c r="AD146" s="2620"/>
      <c r="AE146" s="3270"/>
      <c r="AF146" s="2581"/>
    </row>
    <row r="147" spans="2:32" s="2461" customFormat="1" x14ac:dyDescent="0.2">
      <c r="B147" s="4590" t="s">
        <v>5978</v>
      </c>
      <c r="C147" s="4591"/>
      <c r="D147" s="3159"/>
      <c r="E147" s="3068"/>
      <c r="F147" s="3160"/>
      <c r="G147" s="2650"/>
      <c r="H147" s="2650"/>
      <c r="I147" s="3068"/>
      <c r="J147" s="3068"/>
      <c r="K147" s="3160"/>
      <c r="L147" s="2650"/>
      <c r="M147" s="3068"/>
      <c r="N147" s="3068"/>
      <c r="O147" s="3068"/>
      <c r="P147" s="3068"/>
      <c r="Q147" s="3068"/>
      <c r="R147" s="3160"/>
      <c r="S147" s="3160"/>
      <c r="T147" s="3068"/>
      <c r="U147" s="3068"/>
      <c r="V147" s="3160"/>
      <c r="W147" s="3160"/>
      <c r="X147" s="3068"/>
      <c r="Y147" s="3068"/>
      <c r="Z147" s="3160">
        <v>200</v>
      </c>
      <c r="AA147" s="3068"/>
      <c r="AB147" s="3269">
        <v>0.1</v>
      </c>
      <c r="AC147" s="2620"/>
      <c r="AD147" s="2620"/>
      <c r="AE147" s="3270"/>
      <c r="AF147" s="2581"/>
    </row>
    <row r="148" spans="2:32" s="2461" customFormat="1" x14ac:dyDescent="0.2">
      <c r="B148" s="4590" t="s">
        <v>5979</v>
      </c>
      <c r="C148" s="4591"/>
      <c r="D148" s="3159"/>
      <c r="E148" s="3068"/>
      <c r="F148" s="3160"/>
      <c r="G148" s="2650"/>
      <c r="H148" s="2650"/>
      <c r="I148" s="3068"/>
      <c r="J148" s="3068"/>
      <c r="K148" s="3160"/>
      <c r="L148" s="2650"/>
      <c r="M148" s="3068"/>
      <c r="N148" s="3068"/>
      <c r="O148" s="3068"/>
      <c r="P148" s="3068"/>
      <c r="Q148" s="3068"/>
      <c r="R148" s="3160"/>
      <c r="S148" s="3160"/>
      <c r="T148" s="3068"/>
      <c r="U148" s="3068"/>
      <c r="V148" s="3160"/>
      <c r="W148" s="3160"/>
      <c r="X148" s="3068"/>
      <c r="Y148" s="3068"/>
      <c r="Z148" s="3160">
        <v>500</v>
      </c>
      <c r="AA148" s="3068"/>
      <c r="AB148" s="3269">
        <v>0.1</v>
      </c>
      <c r="AC148" s="2620"/>
      <c r="AD148" s="2620"/>
      <c r="AE148" s="3270"/>
      <c r="AF148" s="2581"/>
    </row>
    <row r="149" spans="2:32" s="2461" customFormat="1" x14ac:dyDescent="0.2">
      <c r="B149" s="4590" t="s">
        <v>5980</v>
      </c>
      <c r="C149" s="4591"/>
      <c r="D149" s="3159"/>
      <c r="E149" s="3068"/>
      <c r="F149" s="3160"/>
      <c r="G149" s="2650"/>
      <c r="H149" s="2650"/>
      <c r="I149" s="3068"/>
      <c r="J149" s="3068"/>
      <c r="K149" s="3160"/>
      <c r="L149" s="2650"/>
      <c r="M149" s="3068"/>
      <c r="N149" s="3068"/>
      <c r="O149" s="3068"/>
      <c r="P149" s="3068"/>
      <c r="Q149" s="3068"/>
      <c r="R149" s="3160"/>
      <c r="S149" s="3160"/>
      <c r="T149" s="3068"/>
      <c r="U149" s="3068"/>
      <c r="V149" s="3160"/>
      <c r="W149" s="3160"/>
      <c r="X149" s="3068"/>
      <c r="Y149" s="3068"/>
      <c r="Z149" s="3160">
        <v>500</v>
      </c>
      <c r="AA149" s="3068"/>
      <c r="AB149" s="3269">
        <v>0.1</v>
      </c>
      <c r="AC149" s="2620"/>
      <c r="AD149" s="2620"/>
      <c r="AE149" s="3270"/>
      <c r="AF149" s="2581"/>
    </row>
    <row r="150" spans="2:32" s="2461" customFormat="1" ht="13.5" thickBot="1" x14ac:dyDescent="0.25">
      <c r="B150" s="4512" t="s">
        <v>5981</v>
      </c>
      <c r="C150" s="4513"/>
      <c r="D150" s="3168"/>
      <c r="E150" s="3170"/>
      <c r="F150" s="3169"/>
      <c r="G150" s="2653"/>
      <c r="H150" s="2653"/>
      <c r="I150" s="3170"/>
      <c r="J150" s="3170"/>
      <c r="K150" s="3169"/>
      <c r="L150" s="2653"/>
      <c r="M150" s="3170"/>
      <c r="N150" s="3170"/>
      <c r="O150" s="3170"/>
      <c r="P150" s="3170"/>
      <c r="Q150" s="3170"/>
      <c r="R150" s="3169"/>
      <c r="S150" s="3169"/>
      <c r="T150" s="3170"/>
      <c r="U150" s="3170"/>
      <c r="V150" s="3169"/>
      <c r="W150" s="3169"/>
      <c r="X150" s="3170"/>
      <c r="Y150" s="3170"/>
      <c r="Z150" s="3169">
        <v>500</v>
      </c>
      <c r="AA150" s="3170"/>
      <c r="AB150" s="3181">
        <v>0.1</v>
      </c>
      <c r="AC150" s="2682"/>
      <c r="AD150" s="2682"/>
      <c r="AE150" s="2683"/>
      <c r="AF150" s="2581"/>
    </row>
    <row r="151" spans="2:32" s="2461" customFormat="1" x14ac:dyDescent="0.2">
      <c r="B151" s="2645"/>
      <c r="C151" s="2575"/>
      <c r="D151" s="2575"/>
      <c r="E151" s="2575"/>
      <c r="F151" s="2575"/>
      <c r="G151" s="2576"/>
      <c r="H151" s="2576"/>
      <c r="I151" s="2576"/>
      <c r="J151" s="2576"/>
      <c r="K151" s="2575"/>
      <c r="L151" s="2576"/>
      <c r="M151" s="2576"/>
      <c r="N151" s="2576"/>
      <c r="O151" s="2576"/>
      <c r="P151" s="2576"/>
      <c r="Q151" s="2642"/>
      <c r="R151" s="2642"/>
      <c r="S151" s="2642"/>
      <c r="T151" s="2642"/>
      <c r="U151" s="2642"/>
      <c r="V151" s="2642"/>
      <c r="W151" s="2642"/>
      <c r="X151" s="2642"/>
      <c r="Y151" s="2642"/>
      <c r="Z151" s="2642"/>
      <c r="AA151" s="2642"/>
      <c r="AB151" s="2642"/>
      <c r="AC151" s="2642"/>
      <c r="AD151" s="2642"/>
      <c r="AE151" s="2642"/>
      <c r="AF151" s="2581"/>
    </row>
    <row r="152" spans="2:32" s="2461" customFormat="1" x14ac:dyDescent="0.2">
      <c r="B152" s="3661" t="s">
        <v>5051</v>
      </c>
      <c r="C152" s="3662"/>
      <c r="D152" s="3663" t="s">
        <v>1545</v>
      </c>
      <c r="E152" s="3663"/>
      <c r="F152" s="3663"/>
      <c r="G152" s="3663"/>
      <c r="H152" s="3663"/>
      <c r="I152" s="2643"/>
      <c r="J152" s="2643"/>
      <c r="K152" s="2643"/>
      <c r="L152" s="2643"/>
      <c r="M152" s="2643"/>
      <c r="N152" s="2643"/>
      <c r="O152" s="2643"/>
      <c r="P152" s="2643"/>
      <c r="Q152" s="2642"/>
      <c r="R152" s="2642"/>
      <c r="S152" s="2642"/>
      <c r="T152" s="2642"/>
      <c r="U152" s="2642"/>
      <c r="V152" s="2642"/>
      <c r="W152" s="2642"/>
      <c r="X152" s="2642"/>
      <c r="Y152" s="2642"/>
      <c r="Z152" s="2642"/>
      <c r="AA152" s="2642"/>
      <c r="AB152" s="2642"/>
      <c r="AC152" s="2642"/>
      <c r="AD152" s="2642"/>
      <c r="AE152" s="2642"/>
      <c r="AF152" s="2581"/>
    </row>
    <row r="153" spans="2:32" s="2461" customFormat="1" x14ac:dyDescent="0.2">
      <c r="B153" s="3661" t="s">
        <v>5052</v>
      </c>
      <c r="C153" s="3662"/>
      <c r="D153" s="3663" t="s">
        <v>5982</v>
      </c>
      <c r="E153" s="3663"/>
      <c r="F153" s="3663"/>
      <c r="G153" s="3663"/>
      <c r="H153" s="3663"/>
      <c r="I153" s="2643"/>
      <c r="J153" s="2643"/>
      <c r="K153" s="2643"/>
      <c r="L153" s="2643"/>
      <c r="M153" s="2643"/>
      <c r="N153" s="2643"/>
      <c r="O153" s="2643"/>
      <c r="P153" s="2643"/>
      <c r="Q153" s="2642"/>
      <c r="R153" s="2642"/>
      <c r="S153" s="2642"/>
      <c r="T153" s="2642"/>
      <c r="U153" s="2642"/>
      <c r="V153" s="2642"/>
      <c r="W153" s="2642"/>
      <c r="X153" s="2642"/>
      <c r="Y153" s="2642"/>
      <c r="Z153" s="2642"/>
      <c r="AA153" s="2642"/>
      <c r="AB153" s="2642"/>
      <c r="AC153" s="2642"/>
      <c r="AD153" s="2642"/>
      <c r="AE153" s="2642"/>
      <c r="AF153" s="2581"/>
    </row>
    <row r="154" spans="2:32" s="2461" customFormat="1" ht="13.5" thickBot="1" x14ac:dyDescent="0.25">
      <c r="B154" s="3260"/>
      <c r="C154" s="3261"/>
      <c r="D154" s="3261"/>
      <c r="E154" s="3261"/>
      <c r="F154" s="3261"/>
      <c r="G154" s="2646"/>
      <c r="H154" s="2646"/>
      <c r="I154" s="2646"/>
      <c r="J154" s="2646"/>
      <c r="K154" s="2646"/>
      <c r="L154" s="2646"/>
      <c r="M154" s="2646"/>
      <c r="N154" s="2646"/>
      <c r="O154" s="2646"/>
      <c r="P154" s="2646"/>
      <c r="Q154" s="2646"/>
      <c r="R154" s="2646"/>
      <c r="S154" s="2646"/>
      <c r="T154" s="2646"/>
      <c r="U154" s="2646"/>
      <c r="V154" s="2646"/>
      <c r="W154" s="2646"/>
      <c r="X154" s="2646"/>
      <c r="Y154" s="2646"/>
      <c r="Z154" s="2646"/>
      <c r="AA154" s="2646"/>
      <c r="AB154" s="2646"/>
      <c r="AC154" s="2646"/>
      <c r="AD154" s="2646"/>
      <c r="AE154" s="2646"/>
      <c r="AF154" s="2586"/>
    </row>
    <row r="155" spans="2:32" s="2461" customFormat="1" x14ac:dyDescent="0.2">
      <c r="B155" s="3660" t="str">
        <f>+B131</f>
        <v>.</v>
      </c>
      <c r="C155" s="3660"/>
      <c r="D155" s="2889"/>
      <c r="E155" s="2889"/>
      <c r="F155" s="2889"/>
      <c r="G155" s="2890"/>
      <c r="H155" s="2891"/>
      <c r="I155" s="2889"/>
      <c r="J155" s="2889"/>
    </row>
    <row r="156" spans="2:32" s="2461" customFormat="1" ht="12.75" customHeight="1" thickBot="1" x14ac:dyDescent="0.25">
      <c r="B156" s="2889"/>
      <c r="C156" s="2889"/>
      <c r="D156" s="2889"/>
      <c r="E156" s="2889"/>
      <c r="F156" s="2889"/>
      <c r="G156" s="2890"/>
      <c r="H156" s="2891"/>
      <c r="I156" s="2889"/>
      <c r="J156" s="2889"/>
    </row>
    <row r="157" spans="2:32" s="2461" customFormat="1" ht="15.75" customHeight="1" x14ac:dyDescent="0.2">
      <c r="B157" s="3616" t="s">
        <v>5124</v>
      </c>
      <c r="C157" s="3617"/>
      <c r="D157" s="3617"/>
      <c r="E157" s="3617"/>
      <c r="F157" s="3617"/>
      <c r="G157" s="3617"/>
      <c r="H157" s="3617"/>
      <c r="I157" s="3617"/>
      <c r="J157" s="3617"/>
      <c r="K157" s="3617"/>
      <c r="L157" s="3617"/>
      <c r="M157" s="3617"/>
      <c r="N157" s="3617"/>
      <c r="O157" s="3617"/>
      <c r="P157" s="3617"/>
      <c r="Q157" s="3617"/>
      <c r="R157" s="3617"/>
      <c r="S157" s="3617"/>
      <c r="T157" s="3617"/>
      <c r="U157" s="3617"/>
      <c r="V157" s="3617"/>
      <c r="W157" s="3617"/>
      <c r="X157" s="3617"/>
      <c r="Y157" s="3617"/>
      <c r="Z157" s="3617"/>
      <c r="AA157" s="3617"/>
      <c r="AB157" s="3617"/>
      <c r="AC157" s="3617"/>
      <c r="AD157" s="3617"/>
      <c r="AE157" s="3617"/>
      <c r="AF157" s="3618"/>
    </row>
    <row r="158" spans="2:32" s="2461" customFormat="1" x14ac:dyDescent="0.2">
      <c r="B158" s="3258"/>
      <c r="C158" s="3259"/>
      <c r="D158" s="3259"/>
      <c r="E158" s="3259"/>
      <c r="F158" s="3259"/>
      <c r="G158" s="2580"/>
      <c r="H158" s="2580"/>
      <c r="I158" s="2580"/>
      <c r="J158" s="2580"/>
      <c r="K158" s="2580"/>
      <c r="L158" s="2580"/>
      <c r="M158" s="2580"/>
      <c r="N158" s="2580"/>
      <c r="O158" s="2580"/>
      <c r="P158" s="2580"/>
      <c r="Q158" s="2580"/>
      <c r="R158" s="2580"/>
      <c r="S158" s="2580"/>
      <c r="T158" s="2580"/>
      <c r="U158" s="2580"/>
      <c r="V158" s="2580"/>
      <c r="W158" s="2580"/>
      <c r="X158" s="2580"/>
      <c r="Y158" s="2580"/>
      <c r="Z158" s="2580"/>
      <c r="AA158" s="2580"/>
      <c r="AB158" s="2580"/>
      <c r="AC158" s="2580"/>
      <c r="AD158" s="2580"/>
      <c r="AE158" s="2580"/>
      <c r="AF158" s="2581"/>
    </row>
    <row r="159" spans="2:32" s="2461" customFormat="1" ht="13.5" customHeight="1" x14ac:dyDescent="0.2">
      <c r="B159" s="2644" t="s">
        <v>5144</v>
      </c>
      <c r="C159" s="3259"/>
      <c r="D159" s="3674" t="s">
        <v>5963</v>
      </c>
      <c r="E159" s="3674"/>
      <c r="F159" s="3674"/>
      <c r="G159" s="2580"/>
      <c r="H159" s="2580"/>
      <c r="I159" s="2580"/>
      <c r="J159" s="2580"/>
      <c r="K159" s="2580"/>
      <c r="L159" s="2580"/>
      <c r="M159" s="2580"/>
      <c r="N159" s="2580"/>
      <c r="O159" s="2580"/>
      <c r="P159" s="2580"/>
      <c r="Q159" s="2580"/>
      <c r="R159" s="2580"/>
      <c r="S159" s="2580"/>
      <c r="T159" s="2580"/>
      <c r="U159" s="2580"/>
      <c r="V159" s="2580"/>
      <c r="W159" s="2580"/>
      <c r="X159" s="2580"/>
      <c r="Y159" s="2580"/>
      <c r="Z159" s="2580"/>
      <c r="AA159" s="2580"/>
      <c r="AB159" s="2580"/>
      <c r="AC159" s="2580"/>
      <c r="AD159" s="2580"/>
      <c r="AE159" s="2580"/>
      <c r="AF159" s="2581"/>
    </row>
    <row r="160" spans="2:32" s="2461" customFormat="1" x14ac:dyDescent="0.2">
      <c r="B160" s="3675" t="s">
        <v>5127</v>
      </c>
      <c r="C160" s="3676"/>
      <c r="D160" s="3670">
        <v>41575</v>
      </c>
      <c r="E160" s="3670"/>
      <c r="F160" s="3670"/>
      <c r="G160" s="2580"/>
      <c r="H160" s="2580"/>
      <c r="I160" s="2580"/>
      <c r="J160" s="2580"/>
      <c r="K160" s="2580"/>
      <c r="L160" s="2580"/>
      <c r="M160" s="2580"/>
      <c r="N160" s="2580"/>
      <c r="O160" s="2580"/>
      <c r="P160" s="2580"/>
      <c r="Q160" s="2580"/>
      <c r="R160" s="2580"/>
      <c r="S160" s="2580"/>
      <c r="T160" s="2580"/>
      <c r="U160" s="2580"/>
      <c r="V160" s="2580"/>
      <c r="W160" s="2580"/>
      <c r="X160" s="2580"/>
      <c r="Y160" s="2580"/>
      <c r="Z160" s="2580"/>
      <c r="AA160" s="2580"/>
      <c r="AB160" s="2580"/>
      <c r="AC160" s="2580"/>
      <c r="AD160" s="2580"/>
      <c r="AE160" s="2580"/>
      <c r="AF160" s="2581"/>
    </row>
    <row r="161" spans="2:37" s="2461" customFormat="1" ht="13.5" customHeight="1" x14ac:dyDescent="0.2">
      <c r="B161" s="3620" t="s">
        <v>5125</v>
      </c>
      <c r="C161" s="3621"/>
      <c r="D161" s="3692">
        <v>41670</v>
      </c>
      <c r="E161" s="3692"/>
      <c r="F161" s="3692"/>
      <c r="G161" s="2580"/>
      <c r="H161" s="2580"/>
      <c r="I161" s="2580"/>
      <c r="J161" s="2580"/>
      <c r="K161" s="2580"/>
      <c r="L161" s="2580"/>
      <c r="M161" s="2580"/>
      <c r="N161" s="2580"/>
      <c r="O161" s="2580"/>
      <c r="P161" s="2580"/>
      <c r="Q161" s="2580"/>
      <c r="R161" s="2580"/>
      <c r="S161" s="2580"/>
      <c r="T161" s="2580"/>
      <c r="U161" s="2580"/>
      <c r="V161" s="2580"/>
      <c r="W161" s="2580"/>
      <c r="X161" s="2580"/>
      <c r="Y161" s="2580"/>
      <c r="Z161" s="2580"/>
      <c r="AA161" s="2580"/>
      <c r="AB161" s="2580"/>
      <c r="AC161" s="2580"/>
      <c r="AD161" s="2580"/>
      <c r="AE161" s="2580"/>
      <c r="AF161" s="2581"/>
    </row>
    <row r="162" spans="2:37" s="2461" customFormat="1" ht="13.5" customHeight="1" thickBot="1" x14ac:dyDescent="0.25">
      <c r="B162" s="3258"/>
      <c r="C162" s="3259"/>
      <c r="D162" s="3259"/>
      <c r="E162" s="3259"/>
      <c r="F162" s="3259"/>
      <c r="G162" s="2580"/>
      <c r="H162" s="2580"/>
      <c r="I162" s="2580"/>
      <c r="J162" s="2580"/>
      <c r="K162" s="2580"/>
      <c r="L162" s="2580"/>
      <c r="M162" s="2580"/>
      <c r="N162" s="2580"/>
      <c r="O162" s="2580"/>
      <c r="P162" s="2580"/>
      <c r="Q162" s="2580"/>
      <c r="R162" s="2580"/>
      <c r="S162" s="2580"/>
      <c r="T162" s="2580"/>
      <c r="U162" s="2580"/>
      <c r="V162" s="2580"/>
      <c r="W162" s="2580"/>
      <c r="X162" s="2580"/>
      <c r="Y162" s="2580"/>
      <c r="Z162" s="2580"/>
      <c r="AA162" s="2580"/>
      <c r="AB162" s="2580"/>
      <c r="AC162" s="2580"/>
      <c r="AD162" s="2580"/>
      <c r="AE162" s="2580"/>
      <c r="AF162" s="2581"/>
    </row>
    <row r="163" spans="2:37" s="2461" customFormat="1" ht="81" customHeight="1" thickBot="1" x14ac:dyDescent="0.25">
      <c r="B163" s="3633" t="s">
        <v>5126</v>
      </c>
      <c r="C163" s="3634"/>
      <c r="D163" s="3721" t="s">
        <v>5964</v>
      </c>
      <c r="E163" s="3722"/>
      <c r="F163" s="3722"/>
      <c r="G163" s="3722"/>
      <c r="H163" s="3722"/>
      <c r="I163" s="3722"/>
      <c r="J163" s="3722"/>
      <c r="K163" s="3722"/>
      <c r="L163" s="3722"/>
      <c r="M163" s="3722"/>
      <c r="N163" s="3722"/>
      <c r="O163" s="3722"/>
      <c r="P163" s="3722"/>
      <c r="Q163" s="3723"/>
      <c r="R163" s="2580"/>
      <c r="S163" s="2580"/>
      <c r="T163" s="2580"/>
      <c r="U163" s="2580"/>
      <c r="V163" s="2580"/>
      <c r="W163" s="2580"/>
      <c r="X163" s="2580"/>
      <c r="Y163" s="2580"/>
      <c r="Z163" s="2580"/>
      <c r="AA163" s="2580"/>
      <c r="AB163" s="2580"/>
      <c r="AC163" s="2580"/>
      <c r="AD163" s="2580"/>
      <c r="AE163" s="2580"/>
      <c r="AF163" s="2581"/>
    </row>
    <row r="164" spans="2:37" s="2461" customFormat="1" ht="13.5" thickBot="1" x14ac:dyDescent="0.25">
      <c r="B164" s="3258"/>
      <c r="C164" s="3259"/>
      <c r="D164" s="3259"/>
      <c r="E164" s="3259"/>
      <c r="F164" s="3259"/>
      <c r="G164" s="2580"/>
      <c r="H164" s="2580"/>
      <c r="I164" s="2580"/>
      <c r="J164" s="2580"/>
      <c r="K164" s="2580"/>
      <c r="L164" s="2580"/>
      <c r="M164" s="2580"/>
      <c r="N164" s="2580"/>
      <c r="O164" s="2580"/>
      <c r="P164" s="2580"/>
      <c r="Q164" s="2580"/>
      <c r="R164" s="2646"/>
      <c r="S164" s="2580"/>
      <c r="T164" s="2580"/>
      <c r="U164" s="2580"/>
      <c r="V164" s="2580"/>
      <c r="W164" s="2580"/>
      <c r="X164" s="2580"/>
      <c r="Y164" s="2580"/>
      <c r="Z164" s="2580"/>
      <c r="AA164" s="2580"/>
      <c r="AB164" s="2580"/>
      <c r="AC164" s="2580"/>
      <c r="AD164" s="2580"/>
      <c r="AE164" s="2580"/>
      <c r="AF164" s="2581"/>
    </row>
    <row r="165" spans="2:37" s="2461" customFormat="1" ht="13.5" thickBot="1" x14ac:dyDescent="0.25">
      <c r="B165" s="3678" t="s">
        <v>5128</v>
      </c>
      <c r="C165" s="3679"/>
      <c r="D165" s="3627" t="s">
        <v>5129</v>
      </c>
      <c r="E165" s="3685" t="s">
        <v>224</v>
      </c>
      <c r="F165" s="3687"/>
      <c r="G165" s="3687"/>
      <c r="H165" s="3687"/>
      <c r="I165" s="3687"/>
      <c r="J165" s="3687"/>
      <c r="K165" s="3687"/>
      <c r="L165" s="3687"/>
      <c r="M165" s="3687"/>
      <c r="N165" s="3687"/>
      <c r="O165" s="3687"/>
      <c r="P165" s="3688"/>
      <c r="Q165" s="3685" t="s">
        <v>340</v>
      </c>
      <c r="R165" s="3687"/>
      <c r="S165" s="3687"/>
      <c r="T165" s="3687"/>
      <c r="U165" s="3687"/>
      <c r="V165" s="3687"/>
      <c r="W165" s="3687"/>
      <c r="X165" s="3687"/>
      <c r="Y165" s="3688"/>
      <c r="Z165" s="3685" t="s">
        <v>225</v>
      </c>
      <c r="AA165" s="3687"/>
      <c r="AB165" s="3688"/>
      <c r="AC165" s="3689" t="s">
        <v>5048</v>
      </c>
      <c r="AD165" s="3690"/>
      <c r="AE165" s="3691"/>
      <c r="AF165" s="2581"/>
    </row>
    <row r="166" spans="2:37" s="2461" customFormat="1" ht="13.5" thickBot="1" x14ac:dyDescent="0.25">
      <c r="B166" s="3680"/>
      <c r="C166" s="3681"/>
      <c r="D166" s="3628"/>
      <c r="E166" s="3627" t="s">
        <v>5066</v>
      </c>
      <c r="F166" s="3627" t="s">
        <v>5067</v>
      </c>
      <c r="G166" s="3631" t="s">
        <v>5069</v>
      </c>
      <c r="H166" s="3631" t="s">
        <v>5130</v>
      </c>
      <c r="I166" s="3631" t="s">
        <v>5131</v>
      </c>
      <c r="J166" s="3631" t="s">
        <v>5132</v>
      </c>
      <c r="K166" s="4437" t="s">
        <v>5072</v>
      </c>
      <c r="L166" s="4438"/>
      <c r="M166" s="3631" t="s">
        <v>5133</v>
      </c>
      <c r="N166" s="3631" t="s">
        <v>5134</v>
      </c>
      <c r="O166" s="3631" t="s">
        <v>5135</v>
      </c>
      <c r="P166" s="3631" t="s">
        <v>5136</v>
      </c>
      <c r="Q166" s="3627" t="s">
        <v>5078</v>
      </c>
      <c r="R166" s="3627" t="s">
        <v>5079</v>
      </c>
      <c r="S166" s="3627" t="s">
        <v>5080</v>
      </c>
      <c r="T166" s="3627" t="s">
        <v>5137</v>
      </c>
      <c r="U166" s="3627" t="s">
        <v>5138</v>
      </c>
      <c r="V166" s="3627" t="s">
        <v>5083</v>
      </c>
      <c r="W166" s="3627" t="s">
        <v>5085</v>
      </c>
      <c r="X166" s="3631" t="s">
        <v>5139</v>
      </c>
      <c r="Y166" s="3631" t="s">
        <v>5140</v>
      </c>
      <c r="Z166" s="3627" t="s">
        <v>5141</v>
      </c>
      <c r="AA166" s="3627" t="s">
        <v>5142</v>
      </c>
      <c r="AB166" s="3627" t="s">
        <v>5143</v>
      </c>
      <c r="AC166" s="3627" t="s">
        <v>1162</v>
      </c>
      <c r="AD166" s="3627" t="s">
        <v>5049</v>
      </c>
      <c r="AE166" s="3627" t="s">
        <v>5050</v>
      </c>
      <c r="AF166" s="2581"/>
    </row>
    <row r="167" spans="2:37" s="2461" customFormat="1" ht="13.5" thickBot="1" x14ac:dyDescent="0.25">
      <c r="B167" s="4439"/>
      <c r="C167" s="4440"/>
      <c r="D167" s="3657"/>
      <c r="E167" s="3657"/>
      <c r="F167" s="3657"/>
      <c r="G167" s="3693"/>
      <c r="H167" s="3693"/>
      <c r="I167" s="3693"/>
      <c r="J167" s="3693"/>
      <c r="K167" s="3256" t="s">
        <v>5092</v>
      </c>
      <c r="L167" s="3257" t="s">
        <v>2809</v>
      </c>
      <c r="M167" s="3693"/>
      <c r="N167" s="3693"/>
      <c r="O167" s="3693"/>
      <c r="P167" s="3693"/>
      <c r="Q167" s="3657"/>
      <c r="R167" s="3657"/>
      <c r="S167" s="3657"/>
      <c r="T167" s="3657"/>
      <c r="U167" s="3657"/>
      <c r="V167" s="3657"/>
      <c r="W167" s="3657"/>
      <c r="X167" s="3693"/>
      <c r="Y167" s="3693"/>
      <c r="Z167" s="3657"/>
      <c r="AA167" s="3657"/>
      <c r="AB167" s="3657"/>
      <c r="AC167" s="3657"/>
      <c r="AD167" s="3657"/>
      <c r="AE167" s="3657"/>
      <c r="AF167" s="2581"/>
    </row>
    <row r="168" spans="2:37" s="2461" customFormat="1" ht="90" thickBot="1" x14ac:dyDescent="0.25">
      <c r="B168" s="5111" t="s">
        <v>5965</v>
      </c>
      <c r="C168" s="5112"/>
      <c r="D168" s="3175" t="s">
        <v>5966</v>
      </c>
      <c r="E168" s="3037" t="s">
        <v>1545</v>
      </c>
      <c r="F168" s="3179" t="s">
        <v>1545</v>
      </c>
      <c r="G168" s="2972" t="s">
        <v>1545</v>
      </c>
      <c r="H168" s="2972" t="s">
        <v>1545</v>
      </c>
      <c r="I168" s="3037" t="s">
        <v>5967</v>
      </c>
      <c r="J168" s="3037" t="s">
        <v>5967</v>
      </c>
      <c r="K168" s="3179" t="s">
        <v>1545</v>
      </c>
      <c r="L168" s="2972" t="s">
        <v>1545</v>
      </c>
      <c r="M168" s="3037" t="s">
        <v>5968</v>
      </c>
      <c r="N168" s="3037" t="s">
        <v>5968</v>
      </c>
      <c r="O168" s="3037" t="s">
        <v>5968</v>
      </c>
      <c r="P168" s="3037" t="s">
        <v>5968</v>
      </c>
      <c r="Q168" s="3037" t="s">
        <v>1545</v>
      </c>
      <c r="R168" s="3179" t="s">
        <v>1545</v>
      </c>
      <c r="S168" s="3179" t="s">
        <v>1545</v>
      </c>
      <c r="T168" s="3037" t="s">
        <v>5969</v>
      </c>
      <c r="U168" s="3037" t="s">
        <v>5969</v>
      </c>
      <c r="V168" s="3179" t="s">
        <v>1545</v>
      </c>
      <c r="W168" s="3179" t="s">
        <v>1545</v>
      </c>
      <c r="X168" s="3037" t="s">
        <v>5970</v>
      </c>
      <c r="Y168" s="3037" t="s">
        <v>5970</v>
      </c>
      <c r="Z168" s="3179" t="s">
        <v>1545</v>
      </c>
      <c r="AA168" s="3037" t="s">
        <v>5971</v>
      </c>
      <c r="AB168" s="3037" t="s">
        <v>5971</v>
      </c>
      <c r="AC168" s="3004" t="s">
        <v>1545</v>
      </c>
      <c r="AD168" s="3004" t="s">
        <v>1545</v>
      </c>
      <c r="AE168" s="3005" t="s">
        <v>1545</v>
      </c>
      <c r="AF168" s="2581"/>
    </row>
    <row r="169" spans="2:37" s="2461" customFormat="1" x14ac:dyDescent="0.2">
      <c r="B169" s="2645"/>
      <c r="C169" s="2575"/>
      <c r="D169" s="2575"/>
      <c r="E169" s="2575"/>
      <c r="F169" s="2575"/>
      <c r="G169" s="2576"/>
      <c r="H169" s="2576"/>
      <c r="I169" s="2576"/>
      <c r="J169" s="2576"/>
      <c r="K169" s="2575"/>
      <c r="L169" s="2576"/>
      <c r="M169" s="2576"/>
      <c r="N169" s="2576"/>
      <c r="O169" s="2576"/>
      <c r="P169" s="2576"/>
      <c r="Q169" s="2642"/>
      <c r="R169" s="2642"/>
      <c r="S169" s="2642"/>
      <c r="T169" s="2642"/>
      <c r="U169" s="2642"/>
      <c r="V169" s="2642"/>
      <c r="W169" s="2642"/>
      <c r="X169" s="2642"/>
      <c r="Y169" s="2642"/>
      <c r="Z169" s="2642"/>
      <c r="AA169" s="2642"/>
      <c r="AB169" s="2642"/>
      <c r="AC169" s="2642"/>
      <c r="AD169" s="2642"/>
      <c r="AE169" s="2642"/>
      <c r="AF169" s="2581"/>
    </row>
    <row r="170" spans="2:37" s="2461" customFormat="1" x14ac:dyDescent="0.2">
      <c r="B170" s="3661" t="s">
        <v>5051</v>
      </c>
      <c r="C170" s="3662"/>
      <c r="D170" s="3663" t="s">
        <v>1545</v>
      </c>
      <c r="E170" s="3663"/>
      <c r="F170" s="3663"/>
      <c r="G170" s="3663"/>
      <c r="H170" s="3663"/>
      <c r="I170" s="2643"/>
      <c r="J170" s="2643"/>
      <c r="K170" s="2643"/>
      <c r="L170" s="2643"/>
      <c r="M170" s="2643"/>
      <c r="N170" s="2643"/>
      <c r="O170" s="2643"/>
      <c r="P170" s="2643"/>
      <c r="Q170" s="2642"/>
      <c r="R170" s="2642"/>
      <c r="S170" s="2642"/>
      <c r="T170" s="2642"/>
      <c r="U170" s="2642"/>
      <c r="V170" s="2642"/>
      <c r="W170" s="2642"/>
      <c r="X170" s="2642"/>
      <c r="Y170" s="2642"/>
      <c r="Z170" s="2642"/>
      <c r="AA170" s="2642"/>
      <c r="AB170" s="2642"/>
      <c r="AC170" s="2642"/>
      <c r="AD170" s="2642"/>
      <c r="AE170" s="2642"/>
      <c r="AF170" s="2581"/>
    </row>
    <row r="171" spans="2:37" s="2461" customFormat="1" x14ac:dyDescent="0.2">
      <c r="B171" s="3661" t="s">
        <v>5052</v>
      </c>
      <c r="C171" s="3662"/>
      <c r="D171" s="3663" t="s">
        <v>6</v>
      </c>
      <c r="E171" s="3663"/>
      <c r="F171" s="3663"/>
      <c r="G171" s="3663"/>
      <c r="H171" s="3663"/>
      <c r="I171" s="2643"/>
      <c r="J171" s="2643"/>
      <c r="K171" s="2643"/>
      <c r="L171" s="2643"/>
      <c r="M171" s="2643"/>
      <c r="N171" s="2643"/>
      <c r="O171" s="2643"/>
      <c r="P171" s="2643"/>
      <c r="Q171" s="2642"/>
      <c r="R171" s="2642"/>
      <c r="S171" s="2642"/>
      <c r="T171" s="2642"/>
      <c r="U171" s="2642"/>
      <c r="V171" s="2642"/>
      <c r="W171" s="2642"/>
      <c r="X171" s="2642"/>
      <c r="Y171" s="2642"/>
      <c r="Z171" s="2642"/>
      <c r="AA171" s="2642"/>
      <c r="AB171" s="2642"/>
      <c r="AC171" s="2642"/>
      <c r="AD171" s="2642"/>
      <c r="AE171" s="2642"/>
      <c r="AF171" s="2581"/>
    </row>
    <row r="172" spans="2:37" s="2461" customFormat="1" ht="13.5" thickBot="1" x14ac:dyDescent="0.25">
      <c r="B172" s="3260"/>
      <c r="C172" s="3261"/>
      <c r="D172" s="3261"/>
      <c r="E172" s="3261"/>
      <c r="F172" s="3261"/>
      <c r="G172" s="2646"/>
      <c r="H172" s="2646"/>
      <c r="I172" s="2646"/>
      <c r="J172" s="2646"/>
      <c r="K172" s="2646"/>
      <c r="L172" s="2646"/>
      <c r="M172" s="2646"/>
      <c r="N172" s="2646"/>
      <c r="O172" s="2646"/>
      <c r="P172" s="2646"/>
      <c r="Q172" s="2646"/>
      <c r="R172" s="2646"/>
      <c r="S172" s="2646"/>
      <c r="T172" s="2646"/>
      <c r="U172" s="2646"/>
      <c r="V172" s="2646"/>
      <c r="W172" s="2646"/>
      <c r="X172" s="2646"/>
      <c r="Y172" s="2646"/>
      <c r="Z172" s="2646"/>
      <c r="AA172" s="2646"/>
      <c r="AB172" s="2646"/>
      <c r="AC172" s="2646"/>
      <c r="AD172" s="2646"/>
      <c r="AE172" s="2646"/>
      <c r="AF172" s="2586"/>
    </row>
    <row r="173" spans="2:37" s="2461" customFormat="1" x14ac:dyDescent="0.2">
      <c r="B173" s="3660" t="str">
        <f>+B155</f>
        <v>.</v>
      </c>
      <c r="C173" s="3660"/>
      <c r="D173" s="2889"/>
      <c r="E173" s="2889"/>
      <c r="F173" s="2889"/>
      <c r="G173" s="2890"/>
      <c r="H173" s="2891"/>
      <c r="I173" s="2889"/>
      <c r="J173" s="2889"/>
    </row>
    <row r="174" spans="2:37" s="2461" customFormat="1" ht="13.5" thickBot="1" x14ac:dyDescent="0.25">
      <c r="B174" s="3267"/>
      <c r="C174" s="3267"/>
      <c r="D174" s="2889"/>
      <c r="E174" s="2889"/>
      <c r="F174" s="2889"/>
      <c r="G174" s="2890"/>
      <c r="H174" s="2891"/>
      <c r="I174" s="2889"/>
      <c r="J174" s="2889"/>
    </row>
    <row r="175" spans="2:37" s="2461" customFormat="1" ht="20.25" x14ac:dyDescent="0.2">
      <c r="B175" s="3616" t="s">
        <v>5060</v>
      </c>
      <c r="C175" s="3617"/>
      <c r="D175" s="3617"/>
      <c r="E175" s="3617"/>
      <c r="F175" s="3617"/>
      <c r="G175" s="3617"/>
      <c r="H175" s="3617"/>
      <c r="I175" s="3617"/>
      <c r="J175" s="3617"/>
      <c r="K175" s="3617"/>
      <c r="L175" s="3617"/>
      <c r="M175" s="3617"/>
      <c r="N175" s="3617"/>
      <c r="O175" s="3617"/>
      <c r="P175" s="3617"/>
      <c r="Q175" s="3617"/>
      <c r="R175" s="3617"/>
      <c r="S175" s="3617"/>
      <c r="T175" s="3617"/>
      <c r="U175" s="3617"/>
      <c r="V175" s="3617"/>
      <c r="W175" s="3617"/>
      <c r="X175" s="3617"/>
      <c r="Y175" s="3617"/>
      <c r="Z175" s="3617"/>
      <c r="AA175" s="3617"/>
      <c r="AB175" s="3617"/>
      <c r="AC175" s="3617"/>
      <c r="AD175" s="3617"/>
      <c r="AE175" s="3617"/>
      <c r="AF175" s="3617"/>
      <c r="AG175" s="3617"/>
      <c r="AH175" s="3617"/>
      <c r="AI175" s="3617"/>
      <c r="AJ175" s="3617"/>
      <c r="AK175" s="3618"/>
    </row>
    <row r="176" spans="2:37" s="2461" customFormat="1" x14ac:dyDescent="0.2">
      <c r="B176" s="2579"/>
      <c r="C176" s="3559"/>
      <c r="D176" s="3559"/>
      <c r="E176" s="3559"/>
      <c r="F176" s="3559"/>
      <c r="G176" s="2580"/>
      <c r="H176" s="2580"/>
      <c r="I176" s="2580"/>
      <c r="J176" s="2580"/>
      <c r="K176" s="2580"/>
      <c r="L176" s="2580"/>
      <c r="M176" s="2580"/>
      <c r="N176" s="2580"/>
      <c r="O176" s="2580"/>
      <c r="P176" s="2580"/>
      <c r="Q176" s="2580"/>
      <c r="R176" s="2580"/>
      <c r="S176" s="2580"/>
      <c r="T176" s="2580"/>
      <c r="U176" s="2580"/>
      <c r="V176" s="2580"/>
      <c r="W176" s="2580"/>
      <c r="X176" s="2580"/>
      <c r="Y176" s="2580"/>
      <c r="Z176" s="2580"/>
      <c r="AA176" s="2580"/>
      <c r="AB176" s="2580"/>
      <c r="AC176" s="2580"/>
      <c r="AD176" s="2580"/>
      <c r="AE176" s="2580"/>
      <c r="AF176" s="2580"/>
      <c r="AG176" s="2580"/>
      <c r="AH176" s="2580"/>
      <c r="AI176" s="2580"/>
      <c r="AJ176" s="2580"/>
      <c r="AK176" s="2581"/>
    </row>
    <row r="177" spans="2:37" s="2461" customFormat="1" x14ac:dyDescent="0.2">
      <c r="B177" s="2579" t="s">
        <v>5047</v>
      </c>
      <c r="C177" s="3559"/>
      <c r="D177" s="3619" t="s">
        <v>6574</v>
      </c>
      <c r="E177" s="3619"/>
      <c r="F177" s="3619"/>
      <c r="G177" s="2580"/>
      <c r="H177" s="2580"/>
      <c r="I177" s="2580"/>
      <c r="J177" s="2580"/>
      <c r="K177" s="2580"/>
      <c r="L177" s="2580"/>
      <c r="M177" s="2580"/>
      <c r="N177" s="2580"/>
      <c r="O177" s="2580"/>
      <c r="P177" s="2580"/>
      <c r="Q177" s="2580"/>
      <c r="R177" s="2580"/>
      <c r="S177" s="2580"/>
      <c r="T177" s="2580"/>
      <c r="U177" s="2580"/>
      <c r="V177" s="2580"/>
      <c r="W177" s="2580"/>
      <c r="X177" s="2580"/>
      <c r="Y177" s="2580"/>
      <c r="Z177" s="2580"/>
      <c r="AA177" s="2580"/>
      <c r="AB177" s="2580"/>
      <c r="AC177" s="2580"/>
      <c r="AD177" s="2580"/>
      <c r="AE177" s="2580"/>
      <c r="AF177" s="2580"/>
      <c r="AG177" s="2580"/>
      <c r="AH177" s="2580"/>
      <c r="AI177" s="2580"/>
      <c r="AJ177" s="2580"/>
      <c r="AK177" s="2581"/>
    </row>
    <row r="178" spans="2:37" s="2461" customFormat="1" ht="13.5" thickBot="1" x14ac:dyDescent="0.25">
      <c r="B178" s="3620" t="s">
        <v>5061</v>
      </c>
      <c r="C178" s="3621"/>
      <c r="D178" s="3622">
        <v>41671</v>
      </c>
      <c r="E178" s="3622"/>
      <c r="F178" s="3559"/>
      <c r="G178" s="2580"/>
      <c r="H178" s="2580"/>
      <c r="I178" s="2580"/>
      <c r="J178" s="2580"/>
      <c r="K178" s="2580"/>
      <c r="L178" s="2580"/>
      <c r="M178" s="2580"/>
      <c r="N178" s="2580"/>
      <c r="O178" s="2580"/>
      <c r="P178" s="2580"/>
      <c r="Q178" s="2580"/>
      <c r="R178" s="2580"/>
      <c r="S178" s="2580"/>
      <c r="T178" s="2580"/>
      <c r="U178" s="2580"/>
      <c r="V178" s="2580"/>
      <c r="W178" s="2580"/>
      <c r="X178" s="2580"/>
      <c r="Y178" s="2580"/>
      <c r="Z178" s="2580"/>
      <c r="AA178" s="2580"/>
      <c r="AB178" s="2580"/>
      <c r="AC178" s="2580"/>
      <c r="AD178" s="2580"/>
      <c r="AE178" s="2580"/>
      <c r="AF178" s="2580"/>
      <c r="AG178" s="2580"/>
      <c r="AH178" s="2580"/>
      <c r="AI178" s="2580"/>
      <c r="AJ178" s="2580"/>
      <c r="AK178" s="2581"/>
    </row>
    <row r="179" spans="2:37" s="2461" customFormat="1" ht="124.5" customHeight="1" thickBot="1" x14ac:dyDescent="0.25">
      <c r="B179" s="3633" t="s">
        <v>5062</v>
      </c>
      <c r="C179" s="3677"/>
      <c r="D179" s="3623" t="s">
        <v>6575</v>
      </c>
      <c r="E179" s="3624"/>
      <c r="F179" s="3624"/>
      <c r="G179" s="3624"/>
      <c r="H179" s="3624"/>
      <c r="I179" s="3624"/>
      <c r="J179" s="3624"/>
      <c r="K179" s="3624"/>
      <c r="L179" s="3624"/>
      <c r="M179" s="3624"/>
      <c r="N179" s="3624"/>
      <c r="O179" s="3624"/>
      <c r="P179" s="3624"/>
      <c r="Q179" s="3625"/>
      <c r="R179" s="2580"/>
      <c r="S179" s="2580"/>
      <c r="T179" s="2580"/>
      <c r="U179" s="2580"/>
      <c r="V179" s="2580"/>
      <c r="W179" s="2580"/>
      <c r="X179" s="2580"/>
      <c r="Y179" s="2580"/>
      <c r="Z179" s="2580"/>
      <c r="AA179" s="2580"/>
      <c r="AB179" s="2580"/>
      <c r="AC179" s="2580"/>
      <c r="AD179" s="2580"/>
      <c r="AE179" s="2580"/>
      <c r="AF179" s="2580"/>
      <c r="AG179" s="2580"/>
      <c r="AH179" s="2580"/>
      <c r="AI179" s="2580"/>
      <c r="AJ179" s="2580"/>
      <c r="AK179" s="2581"/>
    </row>
    <row r="180" spans="2:37" s="2461" customFormat="1" ht="13.5" thickBot="1" x14ac:dyDescent="0.25">
      <c r="B180" s="3635"/>
      <c r="C180" s="3626"/>
      <c r="D180" s="3626"/>
      <c r="E180" s="3626"/>
      <c r="F180" s="3626"/>
      <c r="G180" s="3626"/>
      <c r="H180" s="3626"/>
      <c r="I180" s="3626"/>
      <c r="J180" s="3626"/>
      <c r="K180" s="3626"/>
      <c r="L180" s="3626"/>
      <c r="M180" s="3626"/>
      <c r="N180" s="3626"/>
      <c r="O180" s="3626"/>
      <c r="P180" s="3626"/>
      <c r="Q180" s="3626"/>
      <c r="R180" s="2580"/>
      <c r="S180" s="2580"/>
      <c r="T180" s="2580"/>
      <c r="U180" s="2580"/>
      <c r="V180" s="2580"/>
      <c r="W180" s="2580"/>
      <c r="X180" s="2580"/>
      <c r="Y180" s="2580"/>
      <c r="Z180" s="2580"/>
      <c r="AA180" s="2580"/>
      <c r="AB180" s="2580"/>
      <c r="AC180" s="2580"/>
      <c r="AD180" s="2580"/>
      <c r="AE180" s="2580"/>
      <c r="AF180" s="2580"/>
      <c r="AG180" s="2580"/>
      <c r="AH180" s="2580"/>
      <c r="AI180" s="2580"/>
      <c r="AJ180" s="2580"/>
      <c r="AK180" s="2581"/>
    </row>
    <row r="181" spans="2:37" s="2461" customFormat="1" ht="13.5" thickBot="1" x14ac:dyDescent="0.25">
      <c r="B181" s="3627" t="s">
        <v>5063</v>
      </c>
      <c r="C181" s="3627"/>
      <c r="D181" s="3627" t="s">
        <v>5053</v>
      </c>
      <c r="E181" s="3627" t="s">
        <v>5064</v>
      </c>
      <c r="F181" s="3629" t="s">
        <v>224</v>
      </c>
      <c r="G181" s="3629"/>
      <c r="H181" s="3629"/>
      <c r="I181" s="3629"/>
      <c r="J181" s="3629"/>
      <c r="K181" s="3629"/>
      <c r="L181" s="3629"/>
      <c r="M181" s="3629"/>
      <c r="N181" s="3629"/>
      <c r="O181" s="3629"/>
      <c r="P181" s="3629"/>
      <c r="Q181" s="3629"/>
      <c r="R181" s="3629"/>
      <c r="S181" s="3629" t="s">
        <v>340</v>
      </c>
      <c r="T181" s="3629"/>
      <c r="U181" s="3629"/>
      <c r="V181" s="3629"/>
      <c r="W181" s="3629"/>
      <c r="X181" s="3629"/>
      <c r="Y181" s="3629"/>
      <c r="Z181" s="3629"/>
      <c r="AA181" s="3629"/>
      <c r="AB181" s="3629"/>
      <c r="AC181" s="3629"/>
      <c r="AD181" s="3629" t="s">
        <v>225</v>
      </c>
      <c r="AE181" s="3629"/>
      <c r="AF181" s="3629"/>
      <c r="AG181" s="3629"/>
      <c r="AH181" s="3630" t="s">
        <v>5048</v>
      </c>
      <c r="AI181" s="3630"/>
      <c r="AJ181" s="3630"/>
      <c r="AK181" s="2581"/>
    </row>
    <row r="182" spans="2:37" s="2461" customFormat="1" ht="13.5" thickBot="1" x14ac:dyDescent="0.25">
      <c r="B182" s="3628"/>
      <c r="C182" s="3628"/>
      <c r="D182" s="3628"/>
      <c r="E182" s="3628"/>
      <c r="F182" s="3628" t="s">
        <v>5065</v>
      </c>
      <c r="G182" s="3628" t="s">
        <v>5066</v>
      </c>
      <c r="H182" s="3627" t="s">
        <v>5067</v>
      </c>
      <c r="I182" s="3631" t="s">
        <v>5068</v>
      </c>
      <c r="J182" s="3631" t="s">
        <v>5069</v>
      </c>
      <c r="K182" s="3632" t="s">
        <v>5070</v>
      </c>
      <c r="L182" s="3632" t="s">
        <v>5071</v>
      </c>
      <c r="M182" s="3631" t="s">
        <v>5072</v>
      </c>
      <c r="N182" s="3631"/>
      <c r="O182" s="3632" t="s">
        <v>5073</v>
      </c>
      <c r="P182" s="3632" t="s">
        <v>5074</v>
      </c>
      <c r="Q182" s="3632" t="s">
        <v>5075</v>
      </c>
      <c r="R182" s="3632" t="s">
        <v>5076</v>
      </c>
      <c r="S182" s="3627" t="s">
        <v>5077</v>
      </c>
      <c r="T182" s="3627" t="s">
        <v>5078</v>
      </c>
      <c r="U182" s="3627" t="s">
        <v>5079</v>
      </c>
      <c r="V182" s="3627" t="s">
        <v>5080</v>
      </c>
      <c r="W182" s="3627" t="s">
        <v>5081</v>
      </c>
      <c r="X182" s="3627" t="s">
        <v>5082</v>
      </c>
      <c r="Y182" s="3627" t="s">
        <v>5083</v>
      </c>
      <c r="Z182" s="3627" t="s">
        <v>5084</v>
      </c>
      <c r="AA182" s="3627" t="s">
        <v>5085</v>
      </c>
      <c r="AB182" s="3631" t="s">
        <v>5086</v>
      </c>
      <c r="AC182" s="3631" t="s">
        <v>5087</v>
      </c>
      <c r="AD182" s="3627" t="s">
        <v>5088</v>
      </c>
      <c r="AE182" s="3627" t="s">
        <v>5089</v>
      </c>
      <c r="AF182" s="3627" t="s">
        <v>5090</v>
      </c>
      <c r="AG182" s="3627" t="s">
        <v>5091</v>
      </c>
      <c r="AH182" s="3627" t="s">
        <v>1162</v>
      </c>
      <c r="AI182" s="3627" t="s">
        <v>5049</v>
      </c>
      <c r="AJ182" s="3627" t="s">
        <v>5050</v>
      </c>
      <c r="AK182" s="2581"/>
    </row>
    <row r="183" spans="2:37" s="2461" customFormat="1" ht="13.5" thickBot="1" x14ac:dyDescent="0.25">
      <c r="B183" s="3628"/>
      <c r="C183" s="3628"/>
      <c r="D183" s="3628"/>
      <c r="E183" s="3628"/>
      <c r="F183" s="3628"/>
      <c r="G183" s="3628"/>
      <c r="H183" s="3628"/>
      <c r="I183" s="3632"/>
      <c r="J183" s="3632"/>
      <c r="K183" s="3632"/>
      <c r="L183" s="3632"/>
      <c r="M183" s="3556" t="s">
        <v>5092</v>
      </c>
      <c r="N183" s="3557" t="s">
        <v>2809</v>
      </c>
      <c r="O183" s="3632"/>
      <c r="P183" s="3632"/>
      <c r="Q183" s="3632"/>
      <c r="R183" s="3632"/>
      <c r="S183" s="3628"/>
      <c r="T183" s="3628"/>
      <c r="U183" s="3628"/>
      <c r="V183" s="3628"/>
      <c r="W183" s="3628"/>
      <c r="X183" s="3628"/>
      <c r="Y183" s="3628"/>
      <c r="Z183" s="3628"/>
      <c r="AA183" s="3628"/>
      <c r="AB183" s="3632"/>
      <c r="AC183" s="3632"/>
      <c r="AD183" s="3628"/>
      <c r="AE183" s="3628"/>
      <c r="AF183" s="3628"/>
      <c r="AG183" s="3628"/>
      <c r="AH183" s="3628"/>
      <c r="AI183" s="3628"/>
      <c r="AJ183" s="3628"/>
      <c r="AK183" s="2581"/>
    </row>
    <row r="184" spans="2:37" s="2461" customFormat="1" x14ac:dyDescent="0.2">
      <c r="B184" s="3726" t="s">
        <v>6576</v>
      </c>
      <c r="C184" s="5589"/>
      <c r="D184" s="3567">
        <v>300300</v>
      </c>
      <c r="E184" s="3354">
        <v>14</v>
      </c>
      <c r="F184" s="3354" t="s">
        <v>1545</v>
      </c>
      <c r="G184" s="3354" t="s">
        <v>1545</v>
      </c>
      <c r="H184" s="3354" t="s">
        <v>1545</v>
      </c>
      <c r="I184" s="3354" t="s">
        <v>1545</v>
      </c>
      <c r="J184" s="3354" t="s">
        <v>1545</v>
      </c>
      <c r="K184" s="3354" t="s">
        <v>1545</v>
      </c>
      <c r="L184" s="3354" t="s">
        <v>1545</v>
      </c>
      <c r="M184" s="3354" t="s">
        <v>1545</v>
      </c>
      <c r="N184" s="3354" t="s">
        <v>1545</v>
      </c>
      <c r="O184" s="3354" t="s">
        <v>1545</v>
      </c>
      <c r="P184" s="3354" t="s">
        <v>1545</v>
      </c>
      <c r="Q184" s="3354" t="s">
        <v>1545</v>
      </c>
      <c r="R184" s="3354" t="s">
        <v>1545</v>
      </c>
      <c r="S184" s="3354" t="s">
        <v>1545</v>
      </c>
      <c r="T184" s="3354" t="s">
        <v>1545</v>
      </c>
      <c r="U184" s="3354" t="s">
        <v>1545</v>
      </c>
      <c r="V184" s="3354" t="s">
        <v>1545</v>
      </c>
      <c r="W184" s="3354" t="s">
        <v>1545</v>
      </c>
      <c r="X184" s="3354" t="s">
        <v>1545</v>
      </c>
      <c r="Y184" s="3354" t="s">
        <v>1545</v>
      </c>
      <c r="Z184" s="3354" t="s">
        <v>1545</v>
      </c>
      <c r="AA184" s="3354" t="s">
        <v>1545</v>
      </c>
      <c r="AB184" s="3354" t="s">
        <v>1545</v>
      </c>
      <c r="AC184" s="3354" t="s">
        <v>1545</v>
      </c>
      <c r="AD184" s="3354">
        <v>14</v>
      </c>
      <c r="AE184" s="2660" t="s">
        <v>1545</v>
      </c>
      <c r="AF184" s="2660" t="s">
        <v>1545</v>
      </c>
      <c r="AG184" s="2660" t="s">
        <v>1545</v>
      </c>
      <c r="AH184" s="2660" t="s">
        <v>1545</v>
      </c>
      <c r="AI184" s="2660" t="s">
        <v>1545</v>
      </c>
      <c r="AJ184" s="3568" t="s">
        <v>1545</v>
      </c>
      <c r="AK184" s="2581"/>
    </row>
    <row r="185" spans="2:37" s="2461" customFormat="1" x14ac:dyDescent="0.2">
      <c r="B185" s="3733" t="s">
        <v>6577</v>
      </c>
      <c r="C185" s="5590"/>
      <c r="D185" s="3569">
        <v>300299</v>
      </c>
      <c r="E185" s="3363">
        <v>27</v>
      </c>
      <c r="F185" s="3363" t="s">
        <v>1545</v>
      </c>
      <c r="G185" s="3363" t="s">
        <v>1545</v>
      </c>
      <c r="H185" s="3363" t="s">
        <v>1545</v>
      </c>
      <c r="I185" s="3363" t="s">
        <v>1545</v>
      </c>
      <c r="J185" s="3363" t="s">
        <v>1545</v>
      </c>
      <c r="K185" s="3363" t="s">
        <v>1545</v>
      </c>
      <c r="L185" s="3363" t="s">
        <v>1545</v>
      </c>
      <c r="M185" s="3363" t="s">
        <v>1545</v>
      </c>
      <c r="N185" s="3363" t="s">
        <v>1545</v>
      </c>
      <c r="O185" s="3363" t="s">
        <v>1545</v>
      </c>
      <c r="P185" s="3363" t="s">
        <v>1545</v>
      </c>
      <c r="Q185" s="3363" t="s">
        <v>1545</v>
      </c>
      <c r="R185" s="3363" t="s">
        <v>1545</v>
      </c>
      <c r="S185" s="3363" t="s">
        <v>1545</v>
      </c>
      <c r="T185" s="3363" t="s">
        <v>1545</v>
      </c>
      <c r="U185" s="3363" t="s">
        <v>1545</v>
      </c>
      <c r="V185" s="3363" t="s">
        <v>1545</v>
      </c>
      <c r="W185" s="3363" t="s">
        <v>1545</v>
      </c>
      <c r="X185" s="3363" t="s">
        <v>1545</v>
      </c>
      <c r="Y185" s="3363" t="s">
        <v>1545</v>
      </c>
      <c r="Z185" s="3363" t="s">
        <v>1545</v>
      </c>
      <c r="AA185" s="3363" t="s">
        <v>1545</v>
      </c>
      <c r="AB185" s="3363" t="s">
        <v>1545</v>
      </c>
      <c r="AC185" s="3363" t="s">
        <v>1545</v>
      </c>
      <c r="AD185" s="3363">
        <v>27</v>
      </c>
      <c r="AE185" s="2591">
        <v>1000</v>
      </c>
      <c r="AF185" s="3468">
        <f>AD185/1000</f>
        <v>2.7E-2</v>
      </c>
      <c r="AG185" s="2650" t="s">
        <v>1545</v>
      </c>
      <c r="AH185" s="2650" t="s">
        <v>1545</v>
      </c>
      <c r="AI185" s="2650" t="s">
        <v>1545</v>
      </c>
      <c r="AJ185" s="3570" t="s">
        <v>1545</v>
      </c>
      <c r="AK185" s="2581"/>
    </row>
    <row r="186" spans="2:37" s="2461" customFormat="1" x14ac:dyDescent="0.2">
      <c r="B186" s="3733" t="s">
        <v>6578</v>
      </c>
      <c r="C186" s="5590"/>
      <c r="D186" s="3569">
        <v>300301</v>
      </c>
      <c r="E186" s="3363">
        <v>49</v>
      </c>
      <c r="F186" s="3363" t="s">
        <v>1545</v>
      </c>
      <c r="G186" s="3363" t="s">
        <v>1545</v>
      </c>
      <c r="H186" s="3363" t="s">
        <v>1545</v>
      </c>
      <c r="I186" s="3363" t="s">
        <v>1545</v>
      </c>
      <c r="J186" s="3363" t="s">
        <v>1545</v>
      </c>
      <c r="K186" s="3363" t="s">
        <v>1545</v>
      </c>
      <c r="L186" s="3363" t="s">
        <v>1545</v>
      </c>
      <c r="M186" s="3363" t="s">
        <v>1545</v>
      </c>
      <c r="N186" s="3363" t="s">
        <v>1545</v>
      </c>
      <c r="O186" s="3363" t="s">
        <v>1545</v>
      </c>
      <c r="P186" s="3363" t="s">
        <v>1545</v>
      </c>
      <c r="Q186" s="3363" t="s">
        <v>1545</v>
      </c>
      <c r="R186" s="3363" t="s">
        <v>1545</v>
      </c>
      <c r="S186" s="3363" t="s">
        <v>1545</v>
      </c>
      <c r="T186" s="3363" t="s">
        <v>1545</v>
      </c>
      <c r="U186" s="3363" t="s">
        <v>1545</v>
      </c>
      <c r="V186" s="3363" t="s">
        <v>1545</v>
      </c>
      <c r="W186" s="3363" t="s">
        <v>1545</v>
      </c>
      <c r="X186" s="3363" t="s">
        <v>1545</v>
      </c>
      <c r="Y186" s="3363" t="s">
        <v>1545</v>
      </c>
      <c r="Z186" s="3363" t="s">
        <v>1545</v>
      </c>
      <c r="AA186" s="3363" t="s">
        <v>1545</v>
      </c>
      <c r="AB186" s="3363" t="s">
        <v>1545</v>
      </c>
      <c r="AC186" s="3363" t="s">
        <v>1545</v>
      </c>
      <c r="AD186" s="3363">
        <v>49</v>
      </c>
      <c r="AE186" s="2591">
        <v>3000</v>
      </c>
      <c r="AF186" s="3468">
        <f>AD186/3000</f>
        <v>1.6333333333333332E-2</v>
      </c>
      <c r="AG186" s="2650" t="s">
        <v>1545</v>
      </c>
      <c r="AH186" s="2650" t="s">
        <v>1545</v>
      </c>
      <c r="AI186" s="2650" t="s">
        <v>1545</v>
      </c>
      <c r="AJ186" s="3570" t="s">
        <v>1545</v>
      </c>
      <c r="AK186" s="2581"/>
    </row>
    <row r="187" spans="2:37" s="2461" customFormat="1" ht="13.5" thickBot="1" x14ac:dyDescent="0.25">
      <c r="B187" s="3737" t="s">
        <v>6579</v>
      </c>
      <c r="C187" s="5591"/>
      <c r="D187" s="3571">
        <v>300302</v>
      </c>
      <c r="E187" s="3081">
        <v>59.99</v>
      </c>
      <c r="F187" s="3081" t="s">
        <v>1545</v>
      </c>
      <c r="G187" s="3081" t="s">
        <v>1545</v>
      </c>
      <c r="H187" s="3081" t="s">
        <v>1545</v>
      </c>
      <c r="I187" s="3081" t="s">
        <v>1545</v>
      </c>
      <c r="J187" s="3081" t="s">
        <v>1545</v>
      </c>
      <c r="K187" s="3081" t="s">
        <v>1545</v>
      </c>
      <c r="L187" s="3081" t="s">
        <v>1545</v>
      </c>
      <c r="M187" s="3081" t="s">
        <v>1545</v>
      </c>
      <c r="N187" s="3081" t="s">
        <v>1545</v>
      </c>
      <c r="O187" s="3081" t="s">
        <v>1545</v>
      </c>
      <c r="P187" s="3081" t="s">
        <v>1545</v>
      </c>
      <c r="Q187" s="3081" t="s">
        <v>1545</v>
      </c>
      <c r="R187" s="3081" t="s">
        <v>1545</v>
      </c>
      <c r="S187" s="3081" t="s">
        <v>1545</v>
      </c>
      <c r="T187" s="3081" t="s">
        <v>1545</v>
      </c>
      <c r="U187" s="3081" t="s">
        <v>1545</v>
      </c>
      <c r="V187" s="3081" t="s">
        <v>1545</v>
      </c>
      <c r="W187" s="3081" t="s">
        <v>1545</v>
      </c>
      <c r="X187" s="3081" t="s">
        <v>1545</v>
      </c>
      <c r="Y187" s="3081" t="s">
        <v>1545</v>
      </c>
      <c r="Z187" s="3081" t="s">
        <v>1545</v>
      </c>
      <c r="AA187" s="3081" t="s">
        <v>1545</v>
      </c>
      <c r="AB187" s="3081" t="s">
        <v>1545</v>
      </c>
      <c r="AC187" s="3081" t="s">
        <v>1545</v>
      </c>
      <c r="AD187" s="3081">
        <v>59.99</v>
      </c>
      <c r="AE187" s="2633">
        <v>5000</v>
      </c>
      <c r="AF187" s="3469">
        <f>AD187/4000</f>
        <v>1.49975E-2</v>
      </c>
      <c r="AG187" s="2653" t="s">
        <v>1545</v>
      </c>
      <c r="AH187" s="2653" t="s">
        <v>1545</v>
      </c>
      <c r="AI187" s="2653" t="s">
        <v>1545</v>
      </c>
      <c r="AJ187" s="3572" t="s">
        <v>1545</v>
      </c>
      <c r="AK187" s="2581"/>
    </row>
    <row r="188" spans="2:37" s="2461" customFormat="1" x14ac:dyDescent="0.2">
      <c r="B188" s="2582"/>
      <c r="C188" s="2575"/>
      <c r="D188" s="2921"/>
      <c r="E188" s="2921"/>
      <c r="F188" s="2921"/>
      <c r="G188" s="2921"/>
      <c r="H188" s="2575"/>
      <c r="I188" s="2576"/>
      <c r="J188" s="2576"/>
      <c r="K188" s="2576"/>
      <c r="L188" s="2576"/>
      <c r="M188" s="2575"/>
      <c r="N188" s="2576"/>
      <c r="O188" s="2576"/>
      <c r="P188" s="2576"/>
      <c r="Q188" s="2576"/>
      <c r="R188" s="2576"/>
      <c r="S188" s="2575"/>
      <c r="T188" s="2574"/>
      <c r="U188" s="2574"/>
      <c r="V188" s="2574"/>
      <c r="W188" s="2574"/>
      <c r="X188" s="2574"/>
      <c r="Y188" s="2574"/>
      <c r="Z188" s="2574"/>
      <c r="AA188" s="2574"/>
      <c r="AB188" s="2574"/>
      <c r="AC188" s="2574"/>
      <c r="AD188" s="2574"/>
      <c r="AE188" s="2574"/>
      <c r="AF188" s="2574"/>
      <c r="AG188" s="2574"/>
      <c r="AH188" s="2574"/>
      <c r="AI188" s="2574"/>
      <c r="AJ188" s="2574"/>
      <c r="AK188" s="2581"/>
    </row>
    <row r="189" spans="2:37" s="2461" customFormat="1" x14ac:dyDescent="0.2">
      <c r="B189" s="3641" t="s">
        <v>5051</v>
      </c>
      <c r="C189" s="3642"/>
      <c r="D189" s="3663" t="s">
        <v>1545</v>
      </c>
      <c r="E189" s="3663"/>
      <c r="F189" s="3663"/>
      <c r="G189" s="3663"/>
      <c r="H189" s="3663"/>
      <c r="I189" s="3663"/>
      <c r="J189" s="2578"/>
      <c r="K189" s="2578"/>
      <c r="L189" s="2578"/>
      <c r="M189" s="2578"/>
      <c r="N189" s="2578"/>
      <c r="O189" s="2578"/>
      <c r="P189" s="2578"/>
      <c r="Q189" s="2578"/>
      <c r="R189" s="2578"/>
      <c r="S189" s="2578"/>
      <c r="T189" s="2574"/>
      <c r="U189" s="2574"/>
      <c r="V189" s="2574"/>
      <c r="W189" s="2574"/>
      <c r="X189" s="2574"/>
      <c r="Y189" s="2574"/>
      <c r="Z189" s="2574"/>
      <c r="AA189" s="2574"/>
      <c r="AB189" s="2574"/>
      <c r="AC189" s="2574"/>
      <c r="AD189" s="2574"/>
      <c r="AE189" s="2574"/>
      <c r="AF189" s="2574"/>
      <c r="AG189" s="2574"/>
      <c r="AH189" s="2574"/>
      <c r="AI189" s="2574"/>
      <c r="AJ189" s="2574"/>
      <c r="AK189" s="2581"/>
    </row>
    <row r="190" spans="2:37" s="2461" customFormat="1" x14ac:dyDescent="0.2">
      <c r="B190" s="3641" t="s">
        <v>5052</v>
      </c>
      <c r="C190" s="3642"/>
      <c r="D190" s="3700" t="s">
        <v>6</v>
      </c>
      <c r="E190" s="3700"/>
      <c r="F190" s="3700"/>
      <c r="G190" s="3700"/>
      <c r="H190" s="3700"/>
      <c r="I190" s="3565"/>
      <c r="J190" s="2578"/>
      <c r="K190" s="2578"/>
      <c r="L190" s="2578"/>
      <c r="M190" s="2578"/>
      <c r="N190" s="2578"/>
      <c r="O190" s="2578"/>
      <c r="P190" s="2578"/>
      <c r="Q190" s="2578"/>
      <c r="R190" s="2578"/>
      <c r="S190" s="2578"/>
      <c r="T190" s="2574"/>
      <c r="U190" s="2574"/>
      <c r="V190" s="2574"/>
      <c r="W190" s="2574"/>
      <c r="X190" s="2574"/>
      <c r="Y190" s="2574"/>
      <c r="Z190" s="2574"/>
      <c r="AA190" s="2574"/>
      <c r="AB190" s="2574"/>
      <c r="AC190" s="2574"/>
      <c r="AD190" s="2574"/>
      <c r="AE190" s="2574"/>
      <c r="AF190" s="2574"/>
      <c r="AG190" s="2574"/>
      <c r="AH190" s="2574"/>
      <c r="AI190" s="2574"/>
      <c r="AJ190" s="2574"/>
      <c r="AK190" s="2581"/>
    </row>
    <row r="191" spans="2:37" s="2461" customFormat="1" ht="15.75" thickBot="1" x14ac:dyDescent="0.25">
      <c r="B191" s="3645"/>
      <c r="C191" s="3646"/>
      <c r="D191" s="3647"/>
      <c r="E191" s="3647"/>
      <c r="F191" s="3647"/>
      <c r="G191" s="3647"/>
      <c r="H191" s="2583"/>
      <c r="I191" s="2583"/>
      <c r="J191" s="2583"/>
      <c r="K191" s="2583"/>
      <c r="L191" s="2583"/>
      <c r="M191" s="2583"/>
      <c r="N191" s="2583"/>
      <c r="O191" s="2583"/>
      <c r="P191" s="2583"/>
      <c r="Q191" s="2583"/>
      <c r="R191" s="2583"/>
      <c r="S191" s="2583"/>
      <c r="T191" s="2584"/>
      <c r="U191" s="2584"/>
      <c r="V191" s="2584"/>
      <c r="W191" s="2584"/>
      <c r="X191" s="2584"/>
      <c r="Y191" s="2584"/>
      <c r="Z191" s="2584"/>
      <c r="AA191" s="2584"/>
      <c r="AB191" s="2584"/>
      <c r="AC191" s="2584"/>
      <c r="AD191" s="2584"/>
      <c r="AE191" s="2584"/>
      <c r="AF191" s="2584"/>
      <c r="AG191" s="2584"/>
      <c r="AH191" s="2584"/>
      <c r="AI191" s="2584"/>
      <c r="AJ191" s="2584"/>
      <c r="AK191" s="2586"/>
    </row>
    <row r="192" spans="2:37" s="2461" customFormat="1" x14ac:dyDescent="0.2">
      <c r="B192" s="3267" t="str">
        <f>+B173</f>
        <v>.</v>
      </c>
      <c r="C192" s="3267"/>
      <c r="D192" s="2889"/>
      <c r="E192" s="2889"/>
      <c r="F192" s="2889"/>
      <c r="G192" s="2890"/>
      <c r="H192" s="2891"/>
      <c r="I192" s="2889"/>
      <c r="J192" s="2889"/>
    </row>
    <row r="193" spans="2:37" s="2461" customFormat="1" ht="13.5" thickBot="1" x14ac:dyDescent="0.25">
      <c r="B193" s="3267"/>
      <c r="C193" s="3267"/>
      <c r="D193" s="2889"/>
      <c r="E193" s="2889"/>
      <c r="F193" s="2889"/>
      <c r="G193" s="2890"/>
      <c r="H193" s="2891"/>
      <c r="I193" s="2889"/>
      <c r="J193" s="2889"/>
    </row>
    <row r="194" spans="2:37" s="2461" customFormat="1" ht="20.25" x14ac:dyDescent="0.2">
      <c r="B194" s="3616" t="s">
        <v>5060</v>
      </c>
      <c r="C194" s="3617"/>
      <c r="D194" s="3617"/>
      <c r="E194" s="3617"/>
      <c r="F194" s="3617"/>
      <c r="G194" s="3617"/>
      <c r="H194" s="3617"/>
      <c r="I194" s="3617"/>
      <c r="J194" s="3617"/>
      <c r="K194" s="3617"/>
      <c r="L194" s="3617"/>
      <c r="M194" s="3617"/>
      <c r="N194" s="3617"/>
      <c r="O194" s="3617"/>
      <c r="P194" s="3617"/>
      <c r="Q194" s="3617"/>
      <c r="R194" s="3617"/>
      <c r="S194" s="3617"/>
      <c r="T194" s="3617"/>
      <c r="U194" s="3617"/>
      <c r="V194" s="3617"/>
      <c r="W194" s="3617"/>
      <c r="X194" s="3617"/>
      <c r="Y194" s="3617"/>
      <c r="Z194" s="3617"/>
      <c r="AA194" s="3617"/>
      <c r="AB194" s="3617"/>
      <c r="AC194" s="3617"/>
      <c r="AD194" s="3617"/>
      <c r="AE194" s="3617"/>
      <c r="AF194" s="3617"/>
      <c r="AG194" s="3617"/>
      <c r="AH194" s="3617"/>
      <c r="AI194" s="3617"/>
      <c r="AJ194" s="3617"/>
      <c r="AK194" s="3618"/>
    </row>
    <row r="195" spans="2:37" s="2461" customFormat="1" x14ac:dyDescent="0.2">
      <c r="B195" s="2579"/>
      <c r="C195" s="3493"/>
      <c r="D195" s="3493"/>
      <c r="E195" s="3493"/>
      <c r="F195" s="3493"/>
      <c r="G195" s="2580"/>
      <c r="H195" s="2580"/>
      <c r="I195" s="2580"/>
      <c r="J195" s="2580"/>
      <c r="K195" s="2580"/>
      <c r="L195" s="2580"/>
      <c r="M195" s="2580"/>
      <c r="N195" s="2580"/>
      <c r="O195" s="2580"/>
      <c r="P195" s="2580"/>
      <c r="Q195" s="2580"/>
      <c r="R195" s="2580"/>
      <c r="S195" s="2580"/>
      <c r="T195" s="2580"/>
      <c r="U195" s="2580"/>
      <c r="V195" s="2580"/>
      <c r="W195" s="2580"/>
      <c r="X195" s="2580"/>
      <c r="Y195" s="2580"/>
      <c r="Z195" s="2580"/>
      <c r="AA195" s="2580"/>
      <c r="AB195" s="2580"/>
      <c r="AC195" s="2580"/>
      <c r="AD195" s="2580"/>
      <c r="AE195" s="2580"/>
      <c r="AF195" s="2580"/>
      <c r="AG195" s="2580"/>
      <c r="AH195" s="2580"/>
      <c r="AI195" s="2580"/>
      <c r="AJ195" s="2580"/>
      <c r="AK195" s="2581"/>
    </row>
    <row r="196" spans="2:37" s="2461" customFormat="1" x14ac:dyDescent="0.2">
      <c r="B196" s="2579" t="s">
        <v>5047</v>
      </c>
      <c r="C196" s="3493"/>
      <c r="D196" s="3619" t="s">
        <v>6459</v>
      </c>
      <c r="E196" s="3619"/>
      <c r="F196" s="3619"/>
      <c r="G196" s="2580"/>
      <c r="H196" s="2580"/>
      <c r="I196" s="2580"/>
      <c r="J196" s="2580"/>
      <c r="K196" s="2580"/>
      <c r="L196" s="2580"/>
      <c r="M196" s="2580"/>
      <c r="N196" s="2580"/>
      <c r="O196" s="2580"/>
      <c r="P196" s="2580"/>
      <c r="Q196" s="2580"/>
      <c r="R196" s="2580"/>
      <c r="S196" s="2580"/>
      <c r="T196" s="2580"/>
      <c r="U196" s="2580"/>
      <c r="V196" s="2580"/>
      <c r="W196" s="2580"/>
      <c r="X196" s="2580"/>
      <c r="Y196" s="2580"/>
      <c r="Z196" s="2580"/>
      <c r="AA196" s="2580"/>
      <c r="AB196" s="2580"/>
      <c r="AC196" s="2580"/>
      <c r="AD196" s="2580"/>
      <c r="AE196" s="2580"/>
      <c r="AF196" s="2580"/>
      <c r="AG196" s="2580"/>
      <c r="AH196" s="2580"/>
      <c r="AI196" s="2580"/>
      <c r="AJ196" s="2580"/>
      <c r="AK196" s="2581"/>
    </row>
    <row r="197" spans="2:37" s="2461" customFormat="1" ht="13.5" thickBot="1" x14ac:dyDescent="0.25">
      <c r="B197" s="3620" t="s">
        <v>5061</v>
      </c>
      <c r="C197" s="3621"/>
      <c r="D197" s="3622">
        <v>41620</v>
      </c>
      <c r="E197" s="3622"/>
      <c r="F197" s="3493"/>
      <c r="G197" s="2580"/>
      <c r="H197" s="2580"/>
      <c r="I197" s="2580"/>
      <c r="J197" s="2580"/>
      <c r="K197" s="2580"/>
      <c r="L197" s="2580"/>
      <c r="M197" s="2580"/>
      <c r="N197" s="2580"/>
      <c r="O197" s="2580"/>
      <c r="P197" s="2580"/>
      <c r="Q197" s="2580"/>
      <c r="R197" s="2580"/>
      <c r="S197" s="2580"/>
      <c r="T197" s="2580"/>
      <c r="U197" s="2580"/>
      <c r="V197" s="2580"/>
      <c r="W197" s="2580"/>
      <c r="X197" s="2580"/>
      <c r="Y197" s="2580"/>
      <c r="Z197" s="2580"/>
      <c r="AA197" s="2580"/>
      <c r="AB197" s="2580"/>
      <c r="AC197" s="2580"/>
      <c r="AD197" s="2580"/>
      <c r="AE197" s="2580"/>
      <c r="AF197" s="2580"/>
      <c r="AG197" s="2580"/>
      <c r="AH197" s="2580"/>
      <c r="AI197" s="2580"/>
      <c r="AJ197" s="2580"/>
      <c r="AK197" s="2581"/>
    </row>
    <row r="198" spans="2:37" s="2461" customFormat="1" ht="97.5" customHeight="1" thickBot="1" x14ac:dyDescent="0.25">
      <c r="B198" s="3633" t="s">
        <v>5062</v>
      </c>
      <c r="C198" s="3677"/>
      <c r="D198" s="3623" t="s">
        <v>6460</v>
      </c>
      <c r="E198" s="3624"/>
      <c r="F198" s="3624"/>
      <c r="G198" s="3624"/>
      <c r="H198" s="3624"/>
      <c r="I198" s="3624"/>
      <c r="J198" s="3624"/>
      <c r="K198" s="3624"/>
      <c r="L198" s="3624"/>
      <c r="M198" s="3624"/>
      <c r="N198" s="3624"/>
      <c r="O198" s="3624"/>
      <c r="P198" s="3624"/>
      <c r="Q198" s="3625"/>
      <c r="R198" s="2580"/>
      <c r="S198" s="2580"/>
      <c r="T198" s="2580"/>
      <c r="U198" s="2580"/>
      <c r="V198" s="2580"/>
      <c r="W198" s="2580"/>
      <c r="X198" s="2580"/>
      <c r="Y198" s="2580"/>
      <c r="Z198" s="2580"/>
      <c r="AA198" s="2580"/>
      <c r="AB198" s="2580"/>
      <c r="AC198" s="2580"/>
      <c r="AD198" s="2580"/>
      <c r="AE198" s="2580"/>
      <c r="AF198" s="2580"/>
      <c r="AG198" s="2580"/>
      <c r="AH198" s="2580"/>
      <c r="AI198" s="2580"/>
      <c r="AJ198" s="2580"/>
      <c r="AK198" s="2581"/>
    </row>
    <row r="199" spans="2:37" s="2461" customFormat="1" ht="13.5" thickBot="1" x14ac:dyDescent="0.25">
      <c r="B199" s="3635"/>
      <c r="C199" s="3626"/>
      <c r="D199" s="3626"/>
      <c r="E199" s="3626"/>
      <c r="F199" s="3626"/>
      <c r="G199" s="3626"/>
      <c r="H199" s="3626"/>
      <c r="I199" s="3626"/>
      <c r="J199" s="3626"/>
      <c r="K199" s="3626"/>
      <c r="L199" s="3626"/>
      <c r="M199" s="3626"/>
      <c r="N199" s="3626"/>
      <c r="O199" s="3626"/>
      <c r="P199" s="3626"/>
      <c r="Q199" s="3626"/>
      <c r="R199" s="2580"/>
      <c r="S199" s="2580"/>
      <c r="T199" s="2580"/>
      <c r="U199" s="2580"/>
      <c r="V199" s="2580"/>
      <c r="W199" s="2580"/>
      <c r="X199" s="2580"/>
      <c r="Y199" s="2580"/>
      <c r="Z199" s="2580"/>
      <c r="AA199" s="2580"/>
      <c r="AB199" s="2580"/>
      <c r="AC199" s="2580"/>
      <c r="AD199" s="2580"/>
      <c r="AE199" s="2580"/>
      <c r="AF199" s="2580"/>
      <c r="AG199" s="2580"/>
      <c r="AH199" s="2580"/>
      <c r="AI199" s="2580"/>
      <c r="AJ199" s="2580"/>
      <c r="AK199" s="2581"/>
    </row>
    <row r="200" spans="2:37" s="2461" customFormat="1" ht="13.5" thickBot="1" x14ac:dyDescent="0.25">
      <c r="B200" s="3627" t="s">
        <v>5063</v>
      </c>
      <c r="C200" s="3627"/>
      <c r="D200" s="3627" t="s">
        <v>5053</v>
      </c>
      <c r="E200" s="3627" t="s">
        <v>5064</v>
      </c>
      <c r="F200" s="3629" t="s">
        <v>224</v>
      </c>
      <c r="G200" s="3629"/>
      <c r="H200" s="3629"/>
      <c r="I200" s="3629"/>
      <c r="J200" s="3629"/>
      <c r="K200" s="3629"/>
      <c r="L200" s="3629"/>
      <c r="M200" s="3629"/>
      <c r="N200" s="3629"/>
      <c r="O200" s="3629"/>
      <c r="P200" s="3629"/>
      <c r="Q200" s="3629"/>
      <c r="R200" s="3629"/>
      <c r="S200" s="3629" t="s">
        <v>340</v>
      </c>
      <c r="T200" s="3629"/>
      <c r="U200" s="3629"/>
      <c r="V200" s="3629"/>
      <c r="W200" s="3629"/>
      <c r="X200" s="3629"/>
      <c r="Y200" s="3629"/>
      <c r="Z200" s="3629"/>
      <c r="AA200" s="3629"/>
      <c r="AB200" s="3629"/>
      <c r="AC200" s="3629"/>
      <c r="AD200" s="3629" t="s">
        <v>225</v>
      </c>
      <c r="AE200" s="3629"/>
      <c r="AF200" s="3629"/>
      <c r="AG200" s="3629"/>
      <c r="AH200" s="3630" t="s">
        <v>5048</v>
      </c>
      <c r="AI200" s="3630"/>
      <c r="AJ200" s="3630"/>
      <c r="AK200" s="2581"/>
    </row>
    <row r="201" spans="2:37" s="2461" customFormat="1" ht="13.5" thickBot="1" x14ac:dyDescent="0.25">
      <c r="B201" s="3628"/>
      <c r="C201" s="3628"/>
      <c r="D201" s="3628"/>
      <c r="E201" s="3628"/>
      <c r="F201" s="3628" t="s">
        <v>5065</v>
      </c>
      <c r="G201" s="3628" t="s">
        <v>5066</v>
      </c>
      <c r="H201" s="3627" t="s">
        <v>5067</v>
      </c>
      <c r="I201" s="3631" t="s">
        <v>5068</v>
      </c>
      <c r="J201" s="3631" t="s">
        <v>5069</v>
      </c>
      <c r="K201" s="3632" t="s">
        <v>5070</v>
      </c>
      <c r="L201" s="3632" t="s">
        <v>5071</v>
      </c>
      <c r="M201" s="3631" t="s">
        <v>5072</v>
      </c>
      <c r="N201" s="3631"/>
      <c r="O201" s="3632" t="s">
        <v>5073</v>
      </c>
      <c r="P201" s="3632" t="s">
        <v>5074</v>
      </c>
      <c r="Q201" s="3632" t="s">
        <v>5075</v>
      </c>
      <c r="R201" s="3632" t="s">
        <v>5076</v>
      </c>
      <c r="S201" s="3627" t="s">
        <v>5077</v>
      </c>
      <c r="T201" s="3627" t="s">
        <v>5078</v>
      </c>
      <c r="U201" s="3627" t="s">
        <v>5079</v>
      </c>
      <c r="V201" s="3627" t="s">
        <v>5080</v>
      </c>
      <c r="W201" s="3627" t="s">
        <v>5081</v>
      </c>
      <c r="X201" s="3627" t="s">
        <v>5082</v>
      </c>
      <c r="Y201" s="3627" t="s">
        <v>5083</v>
      </c>
      <c r="Z201" s="3627" t="s">
        <v>5084</v>
      </c>
      <c r="AA201" s="3627" t="s">
        <v>5085</v>
      </c>
      <c r="AB201" s="3631" t="s">
        <v>5086</v>
      </c>
      <c r="AC201" s="3631" t="s">
        <v>5087</v>
      </c>
      <c r="AD201" s="3627" t="s">
        <v>5088</v>
      </c>
      <c r="AE201" s="3627" t="s">
        <v>5089</v>
      </c>
      <c r="AF201" s="3627" t="s">
        <v>5090</v>
      </c>
      <c r="AG201" s="3627" t="s">
        <v>5091</v>
      </c>
      <c r="AH201" s="3627" t="s">
        <v>1162</v>
      </c>
      <c r="AI201" s="3627" t="s">
        <v>5049</v>
      </c>
      <c r="AJ201" s="3627" t="s">
        <v>5050</v>
      </c>
      <c r="AK201" s="2581"/>
    </row>
    <row r="202" spans="2:37" s="2461" customFormat="1" ht="13.5" thickBot="1" x14ac:dyDescent="0.25">
      <c r="B202" s="3628"/>
      <c r="C202" s="3628"/>
      <c r="D202" s="3628"/>
      <c r="E202" s="3628"/>
      <c r="F202" s="3628"/>
      <c r="G202" s="3628"/>
      <c r="H202" s="3628"/>
      <c r="I202" s="3632"/>
      <c r="J202" s="3632"/>
      <c r="K202" s="3632"/>
      <c r="L202" s="3632"/>
      <c r="M202" s="3489" t="s">
        <v>5092</v>
      </c>
      <c r="N202" s="3490" t="s">
        <v>2809</v>
      </c>
      <c r="O202" s="3632"/>
      <c r="P202" s="3632"/>
      <c r="Q202" s="3632"/>
      <c r="R202" s="3632"/>
      <c r="S202" s="3628"/>
      <c r="T202" s="3628"/>
      <c r="U202" s="3628"/>
      <c r="V202" s="3628"/>
      <c r="W202" s="3628"/>
      <c r="X202" s="3628"/>
      <c r="Y202" s="3628"/>
      <c r="Z202" s="3628"/>
      <c r="AA202" s="3628"/>
      <c r="AB202" s="3632"/>
      <c r="AC202" s="3632"/>
      <c r="AD202" s="3628"/>
      <c r="AE202" s="3628"/>
      <c r="AF202" s="3628"/>
      <c r="AG202" s="3628"/>
      <c r="AH202" s="3628"/>
      <c r="AI202" s="3628"/>
      <c r="AJ202" s="3628"/>
      <c r="AK202" s="2581"/>
    </row>
    <row r="203" spans="2:37" s="2461" customFormat="1" x14ac:dyDescent="0.2">
      <c r="B203" s="3726" t="s">
        <v>6461</v>
      </c>
      <c r="C203" s="3727"/>
      <c r="D203" s="3186">
        <v>300318</v>
      </c>
      <c r="E203" s="3180" t="s">
        <v>1428</v>
      </c>
      <c r="F203" s="3180" t="s">
        <v>1428</v>
      </c>
      <c r="G203" s="3180" t="s">
        <v>1428</v>
      </c>
      <c r="H203" s="3180" t="s">
        <v>1428</v>
      </c>
      <c r="I203" s="3180" t="s">
        <v>1428</v>
      </c>
      <c r="J203" s="3180" t="s">
        <v>1428</v>
      </c>
      <c r="K203" s="3180" t="s">
        <v>1428</v>
      </c>
      <c r="L203" s="3180" t="s">
        <v>1428</v>
      </c>
      <c r="M203" s="3180" t="s">
        <v>1428</v>
      </c>
      <c r="N203" s="3180" t="s">
        <v>1428</v>
      </c>
      <c r="O203" s="3180" t="s">
        <v>1428</v>
      </c>
      <c r="P203" s="3180" t="s">
        <v>1428</v>
      </c>
      <c r="Q203" s="3180" t="s">
        <v>1428</v>
      </c>
      <c r="R203" s="3180" t="s">
        <v>1428</v>
      </c>
      <c r="S203" s="3180" t="s">
        <v>1428</v>
      </c>
      <c r="T203" s="3180" t="s">
        <v>1428</v>
      </c>
      <c r="U203" s="3180" t="s">
        <v>1428</v>
      </c>
      <c r="V203" s="3180" t="s">
        <v>1428</v>
      </c>
      <c r="W203" s="3180" t="s">
        <v>1428</v>
      </c>
      <c r="X203" s="3180" t="s">
        <v>1428</v>
      </c>
      <c r="Y203" s="3180" t="s">
        <v>1428</v>
      </c>
      <c r="Z203" s="3180" t="s">
        <v>1428</v>
      </c>
      <c r="AA203" s="3180" t="s">
        <v>1428</v>
      </c>
      <c r="AB203" s="3180" t="s">
        <v>1428</v>
      </c>
      <c r="AC203" s="3180" t="s">
        <v>1428</v>
      </c>
      <c r="AD203" s="3180" t="s">
        <v>1428</v>
      </c>
      <c r="AE203" s="3165">
        <v>0</v>
      </c>
      <c r="AF203" s="3180" t="s">
        <v>1428</v>
      </c>
      <c r="AG203" s="3180" t="s">
        <v>1428</v>
      </c>
      <c r="AH203" s="3180" t="s">
        <v>1428</v>
      </c>
      <c r="AI203" s="3180" t="s">
        <v>1428</v>
      </c>
      <c r="AJ203" s="3246" t="s">
        <v>1428</v>
      </c>
      <c r="AK203" s="2581"/>
    </row>
    <row r="204" spans="2:37" s="2461" customFormat="1" x14ac:dyDescent="0.2">
      <c r="B204" s="3733" t="s">
        <v>6462</v>
      </c>
      <c r="C204" s="3734"/>
      <c r="D204" s="3503">
        <v>2061</v>
      </c>
      <c r="E204" s="3269">
        <v>2.5</v>
      </c>
      <c r="F204" s="3269" t="s">
        <v>1428</v>
      </c>
      <c r="G204" s="3269" t="s">
        <v>1428</v>
      </c>
      <c r="H204" s="3269" t="s">
        <v>1428</v>
      </c>
      <c r="I204" s="3269" t="s">
        <v>1428</v>
      </c>
      <c r="J204" s="3269" t="s">
        <v>1428</v>
      </c>
      <c r="K204" s="3269" t="s">
        <v>1428</v>
      </c>
      <c r="L204" s="3269" t="s">
        <v>1428</v>
      </c>
      <c r="M204" s="3269" t="s">
        <v>1428</v>
      </c>
      <c r="N204" s="3269" t="s">
        <v>1428</v>
      </c>
      <c r="O204" s="3269" t="s">
        <v>1428</v>
      </c>
      <c r="P204" s="3269" t="s">
        <v>1428</v>
      </c>
      <c r="Q204" s="3269" t="s">
        <v>1428</v>
      </c>
      <c r="R204" s="3269" t="s">
        <v>1428</v>
      </c>
      <c r="S204" s="3269" t="s">
        <v>1428</v>
      </c>
      <c r="T204" s="3269" t="s">
        <v>1428</v>
      </c>
      <c r="U204" s="3269" t="s">
        <v>1428</v>
      </c>
      <c r="V204" s="3269" t="s">
        <v>1428</v>
      </c>
      <c r="W204" s="3269" t="s">
        <v>1428</v>
      </c>
      <c r="X204" s="3269" t="s">
        <v>1428</v>
      </c>
      <c r="Y204" s="3269" t="s">
        <v>1428</v>
      </c>
      <c r="Z204" s="3269" t="s">
        <v>1428</v>
      </c>
      <c r="AA204" s="3269" t="s">
        <v>1428</v>
      </c>
      <c r="AB204" s="3269" t="s">
        <v>1428</v>
      </c>
      <c r="AC204" s="3269" t="s">
        <v>1428</v>
      </c>
      <c r="AD204" s="3269">
        <v>2.5</v>
      </c>
      <c r="AE204" s="3160">
        <v>10</v>
      </c>
      <c r="AF204" s="3269">
        <v>0.25</v>
      </c>
      <c r="AG204" s="3269">
        <v>0.2</v>
      </c>
      <c r="AH204" s="3269" t="s">
        <v>1428</v>
      </c>
      <c r="AI204" s="3269" t="s">
        <v>1428</v>
      </c>
      <c r="AJ204" s="3504" t="s">
        <v>1428</v>
      </c>
      <c r="AK204" s="2581"/>
    </row>
    <row r="205" spans="2:37" s="2461" customFormat="1" x14ac:dyDescent="0.2">
      <c r="B205" s="3733" t="s">
        <v>6463</v>
      </c>
      <c r="C205" s="3734"/>
      <c r="D205" s="3194">
        <v>2062</v>
      </c>
      <c r="E205" s="3269">
        <v>8</v>
      </c>
      <c r="F205" s="3269" t="s">
        <v>1428</v>
      </c>
      <c r="G205" s="3269" t="s">
        <v>1428</v>
      </c>
      <c r="H205" s="3269" t="s">
        <v>1428</v>
      </c>
      <c r="I205" s="3269" t="s">
        <v>1428</v>
      </c>
      <c r="J205" s="3269" t="s">
        <v>1428</v>
      </c>
      <c r="K205" s="3269" t="s">
        <v>1428</v>
      </c>
      <c r="L205" s="3269" t="s">
        <v>1428</v>
      </c>
      <c r="M205" s="3269" t="s">
        <v>1428</v>
      </c>
      <c r="N205" s="3269" t="s">
        <v>1428</v>
      </c>
      <c r="O205" s="3269" t="s">
        <v>1428</v>
      </c>
      <c r="P205" s="3269" t="s">
        <v>1428</v>
      </c>
      <c r="Q205" s="3269" t="s">
        <v>1428</v>
      </c>
      <c r="R205" s="3269" t="s">
        <v>1428</v>
      </c>
      <c r="S205" s="3269" t="s">
        <v>1428</v>
      </c>
      <c r="T205" s="3269" t="s">
        <v>1428</v>
      </c>
      <c r="U205" s="3269" t="s">
        <v>1428</v>
      </c>
      <c r="V205" s="3269" t="s">
        <v>1428</v>
      </c>
      <c r="W205" s="3269" t="s">
        <v>1428</v>
      </c>
      <c r="X205" s="3269" t="s">
        <v>1428</v>
      </c>
      <c r="Y205" s="3269" t="s">
        <v>1428</v>
      </c>
      <c r="Z205" s="3269" t="s">
        <v>1428</v>
      </c>
      <c r="AA205" s="3269" t="s">
        <v>1428</v>
      </c>
      <c r="AB205" s="3269" t="s">
        <v>1428</v>
      </c>
      <c r="AC205" s="3269" t="s">
        <v>1428</v>
      </c>
      <c r="AD205" s="3269">
        <v>8</v>
      </c>
      <c r="AE205" s="3160">
        <v>100</v>
      </c>
      <c r="AF205" s="3269">
        <v>0.08</v>
      </c>
      <c r="AG205" s="3269">
        <v>0.2</v>
      </c>
      <c r="AH205" s="3269" t="s">
        <v>1428</v>
      </c>
      <c r="AI205" s="3269" t="s">
        <v>1428</v>
      </c>
      <c r="AJ205" s="3504" t="s">
        <v>1428</v>
      </c>
      <c r="AK205" s="2581"/>
    </row>
    <row r="206" spans="2:37" s="2461" customFormat="1" x14ac:dyDescent="0.2">
      <c r="B206" s="3733" t="s">
        <v>6464</v>
      </c>
      <c r="C206" s="3734"/>
      <c r="D206" s="3194">
        <v>2063</v>
      </c>
      <c r="E206" s="3269">
        <v>4</v>
      </c>
      <c r="F206" s="3269" t="s">
        <v>1428</v>
      </c>
      <c r="G206" s="3269" t="s">
        <v>1428</v>
      </c>
      <c r="H206" s="3269" t="s">
        <v>1428</v>
      </c>
      <c r="I206" s="3269" t="s">
        <v>1428</v>
      </c>
      <c r="J206" s="3269" t="s">
        <v>1428</v>
      </c>
      <c r="K206" s="3269" t="s">
        <v>1428</v>
      </c>
      <c r="L206" s="3269" t="s">
        <v>1428</v>
      </c>
      <c r="M206" s="3269" t="s">
        <v>1428</v>
      </c>
      <c r="N206" s="3269" t="s">
        <v>1428</v>
      </c>
      <c r="O206" s="3269" t="s">
        <v>1428</v>
      </c>
      <c r="P206" s="3269" t="s">
        <v>1428</v>
      </c>
      <c r="Q206" s="3269" t="s">
        <v>1428</v>
      </c>
      <c r="R206" s="3269" t="s">
        <v>1428</v>
      </c>
      <c r="S206" s="3269" t="s">
        <v>1428</v>
      </c>
      <c r="T206" s="3269" t="s">
        <v>1428</v>
      </c>
      <c r="U206" s="3269" t="s">
        <v>1428</v>
      </c>
      <c r="V206" s="3269" t="s">
        <v>1428</v>
      </c>
      <c r="W206" s="3269" t="s">
        <v>1428</v>
      </c>
      <c r="X206" s="3269" t="s">
        <v>1428</v>
      </c>
      <c r="Y206" s="3269" t="s">
        <v>1428</v>
      </c>
      <c r="Z206" s="3269" t="s">
        <v>1428</v>
      </c>
      <c r="AA206" s="3269" t="s">
        <v>1428</v>
      </c>
      <c r="AB206" s="3269" t="s">
        <v>1428</v>
      </c>
      <c r="AC206" s="3269" t="s">
        <v>1428</v>
      </c>
      <c r="AD206" s="3269">
        <v>4</v>
      </c>
      <c r="AE206" s="3160">
        <v>20</v>
      </c>
      <c r="AF206" s="3269">
        <v>0.2</v>
      </c>
      <c r="AG206" s="3269">
        <v>0.2</v>
      </c>
      <c r="AH206" s="3269" t="s">
        <v>1428</v>
      </c>
      <c r="AI206" s="3269" t="s">
        <v>1428</v>
      </c>
      <c r="AJ206" s="3504" t="s">
        <v>1428</v>
      </c>
      <c r="AK206" s="2581"/>
    </row>
    <row r="207" spans="2:37" s="2461" customFormat="1" x14ac:dyDescent="0.2">
      <c r="B207" s="3733" t="s">
        <v>6465</v>
      </c>
      <c r="C207" s="3734"/>
      <c r="D207" s="3194">
        <v>2064</v>
      </c>
      <c r="E207" s="3269">
        <v>1.5</v>
      </c>
      <c r="F207" s="3269" t="s">
        <v>1428</v>
      </c>
      <c r="G207" s="3269" t="s">
        <v>1428</v>
      </c>
      <c r="H207" s="3269" t="s">
        <v>1428</v>
      </c>
      <c r="I207" s="3269" t="s">
        <v>1428</v>
      </c>
      <c r="J207" s="3269" t="s">
        <v>1428</v>
      </c>
      <c r="K207" s="3269" t="s">
        <v>1428</v>
      </c>
      <c r="L207" s="3269" t="s">
        <v>1428</v>
      </c>
      <c r="M207" s="3269" t="s">
        <v>1428</v>
      </c>
      <c r="N207" s="3269" t="s">
        <v>1428</v>
      </c>
      <c r="O207" s="3269" t="s">
        <v>1428</v>
      </c>
      <c r="P207" s="3269" t="s">
        <v>1428</v>
      </c>
      <c r="Q207" s="3269" t="s">
        <v>1428</v>
      </c>
      <c r="R207" s="3269" t="s">
        <v>1428</v>
      </c>
      <c r="S207" s="3269" t="s">
        <v>1428</v>
      </c>
      <c r="T207" s="3269" t="s">
        <v>1428</v>
      </c>
      <c r="U207" s="3269" t="s">
        <v>1428</v>
      </c>
      <c r="V207" s="3269" t="s">
        <v>1428</v>
      </c>
      <c r="W207" s="3269" t="s">
        <v>1428</v>
      </c>
      <c r="X207" s="3269" t="s">
        <v>1428</v>
      </c>
      <c r="Y207" s="3269" t="s">
        <v>1428</v>
      </c>
      <c r="Z207" s="3269" t="s">
        <v>1428</v>
      </c>
      <c r="AA207" s="3269" t="s">
        <v>1428</v>
      </c>
      <c r="AB207" s="3269" t="s">
        <v>1428</v>
      </c>
      <c r="AC207" s="3269" t="s">
        <v>1428</v>
      </c>
      <c r="AD207" s="3269">
        <v>1.5</v>
      </c>
      <c r="AE207" s="3160">
        <v>5</v>
      </c>
      <c r="AF207" s="3269">
        <v>0.3</v>
      </c>
      <c r="AG207" s="3269">
        <v>0.2</v>
      </c>
      <c r="AH207" s="3269" t="s">
        <v>1428</v>
      </c>
      <c r="AI207" s="3269" t="s">
        <v>1428</v>
      </c>
      <c r="AJ207" s="3504" t="s">
        <v>1428</v>
      </c>
      <c r="AK207" s="2581"/>
    </row>
    <row r="208" spans="2:37" s="2461" customFormat="1" x14ac:dyDescent="0.2">
      <c r="B208" s="3733" t="s">
        <v>6466</v>
      </c>
      <c r="C208" s="3734"/>
      <c r="D208" s="3194">
        <v>2065</v>
      </c>
      <c r="E208" s="3269">
        <v>6</v>
      </c>
      <c r="F208" s="3269" t="s">
        <v>1428</v>
      </c>
      <c r="G208" s="3269" t="s">
        <v>1428</v>
      </c>
      <c r="H208" s="3269" t="s">
        <v>1428</v>
      </c>
      <c r="I208" s="3269" t="s">
        <v>1428</v>
      </c>
      <c r="J208" s="3269" t="s">
        <v>1428</v>
      </c>
      <c r="K208" s="3269" t="s">
        <v>1428</v>
      </c>
      <c r="L208" s="3269" t="s">
        <v>1428</v>
      </c>
      <c r="M208" s="3269" t="s">
        <v>1428</v>
      </c>
      <c r="N208" s="3269" t="s">
        <v>1428</v>
      </c>
      <c r="O208" s="3269" t="s">
        <v>1428</v>
      </c>
      <c r="P208" s="3269" t="s">
        <v>1428</v>
      </c>
      <c r="Q208" s="3269" t="s">
        <v>1428</v>
      </c>
      <c r="R208" s="3269" t="s">
        <v>1428</v>
      </c>
      <c r="S208" s="3269" t="s">
        <v>1428</v>
      </c>
      <c r="T208" s="3269" t="s">
        <v>1428</v>
      </c>
      <c r="U208" s="3269" t="s">
        <v>1428</v>
      </c>
      <c r="V208" s="3269" t="s">
        <v>1428</v>
      </c>
      <c r="W208" s="3269" t="s">
        <v>1428</v>
      </c>
      <c r="X208" s="3269" t="s">
        <v>1428</v>
      </c>
      <c r="Y208" s="3269" t="s">
        <v>1428</v>
      </c>
      <c r="Z208" s="3269" t="s">
        <v>1428</v>
      </c>
      <c r="AA208" s="3269" t="s">
        <v>1428</v>
      </c>
      <c r="AB208" s="3269" t="s">
        <v>1428</v>
      </c>
      <c r="AC208" s="3269" t="s">
        <v>1428</v>
      </c>
      <c r="AD208" s="3269">
        <v>6</v>
      </c>
      <c r="AE208" s="3160">
        <v>50</v>
      </c>
      <c r="AF208" s="3269">
        <v>0.12</v>
      </c>
      <c r="AG208" s="3269">
        <v>0.2</v>
      </c>
      <c r="AH208" s="3269" t="s">
        <v>1428</v>
      </c>
      <c r="AI208" s="3269" t="s">
        <v>1428</v>
      </c>
      <c r="AJ208" s="3504" t="s">
        <v>1428</v>
      </c>
      <c r="AK208" s="2581"/>
    </row>
    <row r="209" spans="2:37" s="2461" customFormat="1" x14ac:dyDescent="0.2">
      <c r="B209" s="3733" t="s">
        <v>6467</v>
      </c>
      <c r="C209" s="3734"/>
      <c r="D209" s="3194">
        <v>300317</v>
      </c>
      <c r="E209" s="3269" t="s">
        <v>1428</v>
      </c>
      <c r="F209" s="3269" t="s">
        <v>1428</v>
      </c>
      <c r="G209" s="3269" t="s">
        <v>1428</v>
      </c>
      <c r="H209" s="3269" t="s">
        <v>1428</v>
      </c>
      <c r="I209" s="3269" t="s">
        <v>1428</v>
      </c>
      <c r="J209" s="3269" t="s">
        <v>1428</v>
      </c>
      <c r="K209" s="3269" t="s">
        <v>1428</v>
      </c>
      <c r="L209" s="3269" t="s">
        <v>1428</v>
      </c>
      <c r="M209" s="3269" t="s">
        <v>1428</v>
      </c>
      <c r="N209" s="3269" t="s">
        <v>1428</v>
      </c>
      <c r="O209" s="3269" t="s">
        <v>1428</v>
      </c>
      <c r="P209" s="3269" t="s">
        <v>1428</v>
      </c>
      <c r="Q209" s="3269" t="s">
        <v>1428</v>
      </c>
      <c r="R209" s="3269" t="s">
        <v>1428</v>
      </c>
      <c r="S209" s="3269" t="s">
        <v>1428</v>
      </c>
      <c r="T209" s="3269" t="s">
        <v>1428</v>
      </c>
      <c r="U209" s="3269" t="s">
        <v>1428</v>
      </c>
      <c r="V209" s="3269" t="s">
        <v>1428</v>
      </c>
      <c r="W209" s="3269" t="s">
        <v>1428</v>
      </c>
      <c r="X209" s="3269" t="s">
        <v>1428</v>
      </c>
      <c r="Y209" s="3269" t="s">
        <v>1428</v>
      </c>
      <c r="Z209" s="3269" t="s">
        <v>1428</v>
      </c>
      <c r="AA209" s="3269" t="s">
        <v>1428</v>
      </c>
      <c r="AB209" s="3269" t="s">
        <v>1428</v>
      </c>
      <c r="AC209" s="3269" t="s">
        <v>1428</v>
      </c>
      <c r="AD209" s="3269" t="s">
        <v>1428</v>
      </c>
      <c r="AE209" s="3160">
        <v>0</v>
      </c>
      <c r="AF209" s="3269" t="s">
        <v>1428</v>
      </c>
      <c r="AG209" s="3269">
        <v>0.2</v>
      </c>
      <c r="AH209" s="3269" t="s">
        <v>1428</v>
      </c>
      <c r="AI209" s="3269" t="s">
        <v>1428</v>
      </c>
      <c r="AJ209" s="3504" t="s">
        <v>1428</v>
      </c>
      <c r="AK209" s="2581"/>
    </row>
    <row r="210" spans="2:37" s="2461" customFormat="1" x14ac:dyDescent="0.2">
      <c r="B210" s="3733" t="s">
        <v>6468</v>
      </c>
      <c r="C210" s="3734"/>
      <c r="D210" s="3194">
        <v>2066</v>
      </c>
      <c r="E210" s="3269">
        <v>2.5</v>
      </c>
      <c r="F210" s="3269" t="s">
        <v>1428</v>
      </c>
      <c r="G210" s="3269" t="s">
        <v>1428</v>
      </c>
      <c r="H210" s="3269" t="s">
        <v>1428</v>
      </c>
      <c r="I210" s="3269" t="s">
        <v>1428</v>
      </c>
      <c r="J210" s="3269" t="s">
        <v>1428</v>
      </c>
      <c r="K210" s="3269" t="s">
        <v>1428</v>
      </c>
      <c r="L210" s="3269" t="s">
        <v>1428</v>
      </c>
      <c r="M210" s="3269" t="s">
        <v>1428</v>
      </c>
      <c r="N210" s="3269" t="s">
        <v>1428</v>
      </c>
      <c r="O210" s="3269" t="s">
        <v>1428</v>
      </c>
      <c r="P210" s="3269" t="s">
        <v>1428</v>
      </c>
      <c r="Q210" s="3269" t="s">
        <v>1428</v>
      </c>
      <c r="R210" s="3269" t="s">
        <v>1428</v>
      </c>
      <c r="S210" s="3269" t="s">
        <v>1428</v>
      </c>
      <c r="T210" s="3269" t="s">
        <v>1428</v>
      </c>
      <c r="U210" s="3269" t="s">
        <v>1428</v>
      </c>
      <c r="V210" s="3269" t="s">
        <v>1428</v>
      </c>
      <c r="W210" s="3269" t="s">
        <v>1428</v>
      </c>
      <c r="X210" s="3269" t="s">
        <v>1428</v>
      </c>
      <c r="Y210" s="3269" t="s">
        <v>1428</v>
      </c>
      <c r="Z210" s="3269" t="s">
        <v>1428</v>
      </c>
      <c r="AA210" s="3269" t="s">
        <v>1428</v>
      </c>
      <c r="AB210" s="3269" t="s">
        <v>1428</v>
      </c>
      <c r="AC210" s="3269" t="s">
        <v>1428</v>
      </c>
      <c r="AD210" s="3269">
        <v>2.5</v>
      </c>
      <c r="AE210" s="3160">
        <v>10</v>
      </c>
      <c r="AF210" s="3269">
        <v>0.25</v>
      </c>
      <c r="AG210" s="3269">
        <v>0.2</v>
      </c>
      <c r="AH210" s="3269" t="s">
        <v>1428</v>
      </c>
      <c r="AI210" s="3269" t="s">
        <v>1428</v>
      </c>
      <c r="AJ210" s="3504" t="s">
        <v>1428</v>
      </c>
      <c r="AK210" s="2581"/>
    </row>
    <row r="211" spans="2:37" s="2461" customFormat="1" x14ac:dyDescent="0.2">
      <c r="B211" s="3733" t="s">
        <v>6469</v>
      </c>
      <c r="C211" s="3734"/>
      <c r="D211" s="3194">
        <v>2067</v>
      </c>
      <c r="E211" s="3269">
        <v>8</v>
      </c>
      <c r="F211" s="3269" t="s">
        <v>1428</v>
      </c>
      <c r="G211" s="3269" t="s">
        <v>1428</v>
      </c>
      <c r="H211" s="3269" t="s">
        <v>1428</v>
      </c>
      <c r="I211" s="3269" t="s">
        <v>1428</v>
      </c>
      <c r="J211" s="3269" t="s">
        <v>1428</v>
      </c>
      <c r="K211" s="3269" t="s">
        <v>1428</v>
      </c>
      <c r="L211" s="3269" t="s">
        <v>1428</v>
      </c>
      <c r="M211" s="3269" t="s">
        <v>1428</v>
      </c>
      <c r="N211" s="3269" t="s">
        <v>1428</v>
      </c>
      <c r="O211" s="3269" t="s">
        <v>1428</v>
      </c>
      <c r="P211" s="3269" t="s">
        <v>1428</v>
      </c>
      <c r="Q211" s="3269" t="s">
        <v>1428</v>
      </c>
      <c r="R211" s="3269" t="s">
        <v>1428</v>
      </c>
      <c r="S211" s="3269" t="s">
        <v>1428</v>
      </c>
      <c r="T211" s="3269" t="s">
        <v>1428</v>
      </c>
      <c r="U211" s="3269" t="s">
        <v>1428</v>
      </c>
      <c r="V211" s="3269" t="s">
        <v>1428</v>
      </c>
      <c r="W211" s="3269" t="s">
        <v>1428</v>
      </c>
      <c r="X211" s="3269" t="s">
        <v>1428</v>
      </c>
      <c r="Y211" s="3269" t="s">
        <v>1428</v>
      </c>
      <c r="Z211" s="3269" t="s">
        <v>1428</v>
      </c>
      <c r="AA211" s="3269" t="s">
        <v>1428</v>
      </c>
      <c r="AB211" s="3269" t="s">
        <v>1428</v>
      </c>
      <c r="AC211" s="3269" t="s">
        <v>1428</v>
      </c>
      <c r="AD211" s="3269">
        <v>8</v>
      </c>
      <c r="AE211" s="3160">
        <v>100</v>
      </c>
      <c r="AF211" s="3269">
        <v>0.08</v>
      </c>
      <c r="AG211" s="3269">
        <v>0.2</v>
      </c>
      <c r="AH211" s="3269" t="s">
        <v>1428</v>
      </c>
      <c r="AI211" s="3269" t="s">
        <v>1428</v>
      </c>
      <c r="AJ211" s="3504" t="s">
        <v>1428</v>
      </c>
      <c r="AK211" s="2581"/>
    </row>
    <row r="212" spans="2:37" s="2461" customFormat="1" x14ac:dyDescent="0.2">
      <c r="B212" s="3733" t="s">
        <v>6470</v>
      </c>
      <c r="C212" s="3734"/>
      <c r="D212" s="3194">
        <v>2068</v>
      </c>
      <c r="E212" s="3269">
        <v>4</v>
      </c>
      <c r="F212" s="3269" t="s">
        <v>1428</v>
      </c>
      <c r="G212" s="3269" t="s">
        <v>1428</v>
      </c>
      <c r="H212" s="3269" t="s">
        <v>1428</v>
      </c>
      <c r="I212" s="3269" t="s">
        <v>1428</v>
      </c>
      <c r="J212" s="3269" t="s">
        <v>1428</v>
      </c>
      <c r="K212" s="3269" t="s">
        <v>1428</v>
      </c>
      <c r="L212" s="3269" t="s">
        <v>1428</v>
      </c>
      <c r="M212" s="3269" t="s">
        <v>1428</v>
      </c>
      <c r="N212" s="3269" t="s">
        <v>1428</v>
      </c>
      <c r="O212" s="3269" t="s">
        <v>1428</v>
      </c>
      <c r="P212" s="3269" t="s">
        <v>1428</v>
      </c>
      <c r="Q212" s="3269" t="s">
        <v>1428</v>
      </c>
      <c r="R212" s="3269" t="s">
        <v>1428</v>
      </c>
      <c r="S212" s="3269" t="s">
        <v>1428</v>
      </c>
      <c r="T212" s="3269" t="s">
        <v>1428</v>
      </c>
      <c r="U212" s="3269" t="s">
        <v>1428</v>
      </c>
      <c r="V212" s="3269" t="s">
        <v>1428</v>
      </c>
      <c r="W212" s="3269" t="s">
        <v>1428</v>
      </c>
      <c r="X212" s="3269" t="s">
        <v>1428</v>
      </c>
      <c r="Y212" s="3269" t="s">
        <v>1428</v>
      </c>
      <c r="Z212" s="3269" t="s">
        <v>1428</v>
      </c>
      <c r="AA212" s="3269" t="s">
        <v>1428</v>
      </c>
      <c r="AB212" s="3269" t="s">
        <v>1428</v>
      </c>
      <c r="AC212" s="3269" t="s">
        <v>1428</v>
      </c>
      <c r="AD212" s="3269">
        <v>4</v>
      </c>
      <c r="AE212" s="3160">
        <v>20</v>
      </c>
      <c r="AF212" s="3269">
        <v>0.2</v>
      </c>
      <c r="AG212" s="3269">
        <v>0.2</v>
      </c>
      <c r="AH212" s="3269" t="s">
        <v>1428</v>
      </c>
      <c r="AI212" s="3269" t="s">
        <v>1428</v>
      </c>
      <c r="AJ212" s="3504" t="s">
        <v>1428</v>
      </c>
      <c r="AK212" s="2581"/>
    </row>
    <row r="213" spans="2:37" s="2461" customFormat="1" x14ac:dyDescent="0.2">
      <c r="B213" s="3733" t="s">
        <v>6471</v>
      </c>
      <c r="C213" s="3734"/>
      <c r="D213" s="3194">
        <v>2069</v>
      </c>
      <c r="E213" s="3269">
        <v>1.5</v>
      </c>
      <c r="F213" s="3269" t="s">
        <v>1428</v>
      </c>
      <c r="G213" s="3269" t="s">
        <v>1428</v>
      </c>
      <c r="H213" s="3269" t="s">
        <v>1428</v>
      </c>
      <c r="I213" s="3269" t="s">
        <v>1428</v>
      </c>
      <c r="J213" s="3269" t="s">
        <v>1428</v>
      </c>
      <c r="K213" s="3269" t="s">
        <v>1428</v>
      </c>
      <c r="L213" s="3269" t="s">
        <v>1428</v>
      </c>
      <c r="M213" s="3269" t="s">
        <v>1428</v>
      </c>
      <c r="N213" s="3269" t="s">
        <v>1428</v>
      </c>
      <c r="O213" s="3269" t="s">
        <v>1428</v>
      </c>
      <c r="P213" s="3269" t="s">
        <v>1428</v>
      </c>
      <c r="Q213" s="3269" t="s">
        <v>1428</v>
      </c>
      <c r="R213" s="3269" t="s">
        <v>1428</v>
      </c>
      <c r="S213" s="3269" t="s">
        <v>1428</v>
      </c>
      <c r="T213" s="3269" t="s">
        <v>1428</v>
      </c>
      <c r="U213" s="3269" t="s">
        <v>1428</v>
      </c>
      <c r="V213" s="3269" t="s">
        <v>1428</v>
      </c>
      <c r="W213" s="3269" t="s">
        <v>1428</v>
      </c>
      <c r="X213" s="3269" t="s">
        <v>1428</v>
      </c>
      <c r="Y213" s="3269" t="s">
        <v>1428</v>
      </c>
      <c r="Z213" s="3269" t="s">
        <v>1428</v>
      </c>
      <c r="AA213" s="3269" t="s">
        <v>1428</v>
      </c>
      <c r="AB213" s="3269" t="s">
        <v>1428</v>
      </c>
      <c r="AC213" s="3269" t="s">
        <v>1428</v>
      </c>
      <c r="AD213" s="3269">
        <v>1.5</v>
      </c>
      <c r="AE213" s="3160">
        <v>5</v>
      </c>
      <c r="AF213" s="3269">
        <v>0.3</v>
      </c>
      <c r="AG213" s="3269">
        <v>0.2</v>
      </c>
      <c r="AH213" s="3269" t="s">
        <v>1428</v>
      </c>
      <c r="AI213" s="3269" t="s">
        <v>1428</v>
      </c>
      <c r="AJ213" s="3504" t="s">
        <v>1428</v>
      </c>
      <c r="AK213" s="2581"/>
    </row>
    <row r="214" spans="2:37" s="2461" customFormat="1" ht="13.5" thickBot="1" x14ac:dyDescent="0.25">
      <c r="B214" s="3737" t="s">
        <v>6472</v>
      </c>
      <c r="C214" s="3738"/>
      <c r="D214" s="3201">
        <v>2070</v>
      </c>
      <c r="E214" s="3181">
        <v>6</v>
      </c>
      <c r="F214" s="3181" t="s">
        <v>1428</v>
      </c>
      <c r="G214" s="3181" t="s">
        <v>1428</v>
      </c>
      <c r="H214" s="3181" t="s">
        <v>1428</v>
      </c>
      <c r="I214" s="3181" t="s">
        <v>1428</v>
      </c>
      <c r="J214" s="3181" t="s">
        <v>1428</v>
      </c>
      <c r="K214" s="3181" t="s">
        <v>1428</v>
      </c>
      <c r="L214" s="3181" t="s">
        <v>1428</v>
      </c>
      <c r="M214" s="3181" t="s">
        <v>1428</v>
      </c>
      <c r="N214" s="3181" t="s">
        <v>1428</v>
      </c>
      <c r="O214" s="3181" t="s">
        <v>1428</v>
      </c>
      <c r="P214" s="3181" t="s">
        <v>1428</v>
      </c>
      <c r="Q214" s="3181" t="s">
        <v>1428</v>
      </c>
      <c r="R214" s="3181" t="s">
        <v>1428</v>
      </c>
      <c r="S214" s="3181" t="s">
        <v>1428</v>
      </c>
      <c r="T214" s="3181" t="s">
        <v>1428</v>
      </c>
      <c r="U214" s="3181" t="s">
        <v>1428</v>
      </c>
      <c r="V214" s="3181" t="s">
        <v>1428</v>
      </c>
      <c r="W214" s="3181" t="s">
        <v>1428</v>
      </c>
      <c r="X214" s="3181" t="s">
        <v>1428</v>
      </c>
      <c r="Y214" s="3181" t="s">
        <v>1428</v>
      </c>
      <c r="Z214" s="3181" t="s">
        <v>1428</v>
      </c>
      <c r="AA214" s="3181" t="s">
        <v>1428</v>
      </c>
      <c r="AB214" s="3181" t="s">
        <v>1428</v>
      </c>
      <c r="AC214" s="3181" t="s">
        <v>1428</v>
      </c>
      <c r="AD214" s="3181">
        <v>6</v>
      </c>
      <c r="AE214" s="3169">
        <v>50</v>
      </c>
      <c r="AF214" s="3181">
        <v>0.12</v>
      </c>
      <c r="AG214" s="3181">
        <v>0.2</v>
      </c>
      <c r="AH214" s="3181" t="s">
        <v>1428</v>
      </c>
      <c r="AI214" s="3181" t="s">
        <v>1428</v>
      </c>
      <c r="AJ214" s="3505" t="s">
        <v>1428</v>
      </c>
      <c r="AK214" s="2581"/>
    </row>
    <row r="215" spans="2:37" s="2461" customFormat="1" x14ac:dyDescent="0.2">
      <c r="B215" s="2582"/>
      <c r="C215" s="2575"/>
      <c r="D215" s="2921"/>
      <c r="E215" s="2921"/>
      <c r="F215" s="2921"/>
      <c r="G215" s="2921"/>
      <c r="H215" s="2575"/>
      <c r="I215" s="2576"/>
      <c r="J215" s="2576"/>
      <c r="K215" s="2576"/>
      <c r="L215" s="2576"/>
      <c r="M215" s="2575"/>
      <c r="N215" s="2576"/>
      <c r="O215" s="2576"/>
      <c r="P215" s="2576"/>
      <c r="Q215" s="2576"/>
      <c r="R215" s="2576"/>
      <c r="S215" s="2575"/>
      <c r="T215" s="2574"/>
      <c r="U215" s="2574"/>
      <c r="V215" s="2574"/>
      <c r="W215" s="2574"/>
      <c r="X215" s="2574"/>
      <c r="Y215" s="2574"/>
      <c r="Z215" s="2574"/>
      <c r="AA215" s="2574"/>
      <c r="AB215" s="2574"/>
      <c r="AC215" s="2574"/>
      <c r="AD215" s="2574"/>
      <c r="AE215" s="2574"/>
      <c r="AF215" s="2574"/>
      <c r="AG215" s="2574"/>
      <c r="AH215" s="2574"/>
      <c r="AI215" s="2574"/>
      <c r="AJ215" s="2574"/>
      <c r="AK215" s="2581"/>
    </row>
    <row r="216" spans="2:37" s="2461" customFormat="1" x14ac:dyDescent="0.2">
      <c r="B216" s="3641" t="s">
        <v>5051</v>
      </c>
      <c r="C216" s="3642"/>
      <c r="D216" s="3663" t="s">
        <v>5236</v>
      </c>
      <c r="E216" s="3663"/>
      <c r="F216" s="3663"/>
      <c r="G216" s="3663"/>
      <c r="H216" s="3663"/>
      <c r="I216" s="3663"/>
      <c r="J216" s="2578"/>
      <c r="K216" s="2578"/>
      <c r="L216" s="2578"/>
      <c r="M216" s="2578"/>
      <c r="N216" s="2578"/>
      <c r="O216" s="2578"/>
      <c r="P216" s="2578"/>
      <c r="Q216" s="2578"/>
      <c r="R216" s="2578"/>
      <c r="S216" s="2578"/>
      <c r="T216" s="2574"/>
      <c r="U216" s="2574"/>
      <c r="V216" s="2574"/>
      <c r="W216" s="2574"/>
      <c r="X216" s="2574"/>
      <c r="Y216" s="2574"/>
      <c r="Z216" s="2574"/>
      <c r="AA216" s="2574"/>
      <c r="AB216" s="2574"/>
      <c r="AC216" s="2574"/>
      <c r="AD216" s="2574"/>
      <c r="AE216" s="2574"/>
      <c r="AF216" s="2574"/>
      <c r="AG216" s="2574"/>
      <c r="AH216" s="2574"/>
      <c r="AI216" s="2574"/>
      <c r="AJ216" s="2574"/>
      <c r="AK216" s="2581"/>
    </row>
    <row r="217" spans="2:37" s="2461" customFormat="1" x14ac:dyDescent="0.2">
      <c r="B217" s="3641" t="s">
        <v>5052</v>
      </c>
      <c r="C217" s="3642"/>
      <c r="D217" s="3700" t="s">
        <v>6473</v>
      </c>
      <c r="E217" s="3700"/>
      <c r="F217" s="3700"/>
      <c r="G217" s="3700"/>
      <c r="H217" s="3700"/>
      <c r="I217" s="3497"/>
      <c r="J217" s="2578"/>
      <c r="K217" s="2578"/>
      <c r="L217" s="2578"/>
      <c r="M217" s="2578"/>
      <c r="N217" s="2578"/>
      <c r="O217" s="2578"/>
      <c r="P217" s="2578"/>
      <c r="Q217" s="2578"/>
      <c r="R217" s="2578"/>
      <c r="S217" s="2578"/>
      <c r="T217" s="2574"/>
      <c r="U217" s="2574"/>
      <c r="V217" s="2574"/>
      <c r="W217" s="2574"/>
      <c r="X217" s="2574"/>
      <c r="Y217" s="2574"/>
      <c r="Z217" s="2574"/>
      <c r="AA217" s="2574"/>
      <c r="AB217" s="2574"/>
      <c r="AC217" s="2574"/>
      <c r="AD217" s="2574"/>
      <c r="AE217" s="2574"/>
      <c r="AF217" s="2574"/>
      <c r="AG217" s="2574"/>
      <c r="AH217" s="2574"/>
      <c r="AI217" s="2574"/>
      <c r="AJ217" s="2574"/>
      <c r="AK217" s="2581"/>
    </row>
    <row r="218" spans="2:37" s="2461" customFormat="1" ht="15.75" thickBot="1" x14ac:dyDescent="0.25">
      <c r="B218" s="3645"/>
      <c r="C218" s="3646"/>
      <c r="D218" s="3647"/>
      <c r="E218" s="3647"/>
      <c r="F218" s="3647"/>
      <c r="G218" s="3647"/>
      <c r="H218" s="2583"/>
      <c r="I218" s="2583"/>
      <c r="J218" s="2583"/>
      <c r="K218" s="2583"/>
      <c r="L218" s="2583"/>
      <c r="M218" s="2583"/>
      <c r="N218" s="2583"/>
      <c r="O218" s="2583"/>
      <c r="P218" s="2583"/>
      <c r="Q218" s="2583"/>
      <c r="R218" s="2583"/>
      <c r="S218" s="2583"/>
      <c r="T218" s="2584"/>
      <c r="U218" s="2584"/>
      <c r="V218" s="2584"/>
      <c r="W218" s="2584"/>
      <c r="X218" s="2584"/>
      <c r="Y218" s="2584"/>
      <c r="Z218" s="2584"/>
      <c r="AA218" s="2584"/>
      <c r="AB218" s="2584"/>
      <c r="AC218" s="2584"/>
      <c r="AD218" s="2584"/>
      <c r="AE218" s="2584"/>
      <c r="AF218" s="2584"/>
      <c r="AG218" s="2584"/>
      <c r="AH218" s="2584"/>
      <c r="AI218" s="2584"/>
      <c r="AJ218" s="2584"/>
      <c r="AK218" s="2586"/>
    </row>
    <row r="219" spans="2:37" s="2461" customFormat="1" x14ac:dyDescent="0.2">
      <c r="B219" s="3267" t="str">
        <f>+B192</f>
        <v>.</v>
      </c>
      <c r="C219" s="3267"/>
      <c r="D219" s="2889"/>
      <c r="E219" s="2889"/>
      <c r="F219" s="2889"/>
      <c r="G219" s="2890"/>
      <c r="H219" s="2891"/>
      <c r="I219" s="2889"/>
      <c r="J219" s="2889"/>
    </row>
    <row r="220" spans="2:37" s="2461" customFormat="1" ht="13.5" thickBot="1" x14ac:dyDescent="0.25">
      <c r="B220" s="3267"/>
      <c r="C220" s="3267"/>
      <c r="D220" s="2889"/>
      <c r="E220" s="2889"/>
      <c r="F220" s="2889"/>
      <c r="G220" s="2890"/>
      <c r="H220" s="2891"/>
      <c r="I220" s="2889"/>
      <c r="J220" s="2889"/>
    </row>
    <row r="221" spans="2:37" s="2461" customFormat="1" ht="20.25" x14ac:dyDescent="0.2">
      <c r="B221" s="3616" t="s">
        <v>5060</v>
      </c>
      <c r="C221" s="3617"/>
      <c r="D221" s="3617"/>
      <c r="E221" s="3617"/>
      <c r="F221" s="3617"/>
      <c r="G221" s="3617"/>
      <c r="H221" s="3617"/>
      <c r="I221" s="3617"/>
      <c r="J221" s="3617"/>
      <c r="K221" s="3617"/>
      <c r="L221" s="3617"/>
      <c r="M221" s="3617"/>
      <c r="N221" s="3617"/>
      <c r="O221" s="3617"/>
      <c r="P221" s="3617"/>
      <c r="Q221" s="3617"/>
      <c r="R221" s="3617"/>
      <c r="S221" s="3617"/>
      <c r="T221" s="3617"/>
      <c r="U221" s="3617"/>
      <c r="V221" s="3617"/>
      <c r="W221" s="3617"/>
      <c r="X221" s="3617"/>
      <c r="Y221" s="3617"/>
      <c r="Z221" s="3617"/>
      <c r="AA221" s="3617"/>
      <c r="AB221" s="3617"/>
      <c r="AC221" s="3617"/>
      <c r="AD221" s="3617"/>
      <c r="AE221" s="3617"/>
      <c r="AF221" s="3617"/>
      <c r="AG221" s="3617"/>
      <c r="AH221" s="3617"/>
      <c r="AI221" s="3617"/>
      <c r="AJ221" s="3617"/>
      <c r="AK221" s="3618"/>
    </row>
    <row r="222" spans="2:37" s="2461" customFormat="1" ht="13.5" customHeight="1" x14ac:dyDescent="0.2">
      <c r="B222" s="2579"/>
      <c r="C222" s="3432"/>
      <c r="D222" s="3432"/>
      <c r="E222" s="3432"/>
      <c r="F222" s="3432"/>
      <c r="G222" s="2580"/>
      <c r="H222" s="2580"/>
      <c r="I222" s="2580"/>
      <c r="J222" s="2580"/>
      <c r="K222" s="2580"/>
      <c r="L222" s="2580"/>
      <c r="M222" s="2580"/>
      <c r="N222" s="2580"/>
      <c r="O222" s="2580"/>
      <c r="P222" s="2580"/>
      <c r="Q222" s="2580"/>
      <c r="R222" s="2580"/>
      <c r="S222" s="2580"/>
      <c r="T222" s="2580"/>
      <c r="U222" s="2580"/>
      <c r="V222" s="2580"/>
      <c r="W222" s="2580"/>
      <c r="X222" s="2580"/>
      <c r="Y222" s="2580"/>
      <c r="Z222" s="2580"/>
      <c r="AA222" s="2580"/>
      <c r="AB222" s="2580"/>
      <c r="AC222" s="2580"/>
      <c r="AD222" s="2580"/>
      <c r="AE222" s="2580"/>
      <c r="AF222" s="2580"/>
      <c r="AG222" s="2580"/>
      <c r="AH222" s="2580"/>
      <c r="AI222" s="2580"/>
      <c r="AJ222" s="2580"/>
      <c r="AK222" s="2581"/>
    </row>
    <row r="223" spans="2:37" s="2461" customFormat="1" ht="13.5" customHeight="1" x14ac:dyDescent="0.2">
      <c r="B223" s="2579" t="s">
        <v>5047</v>
      </c>
      <c r="C223" s="3432"/>
      <c r="D223" s="3619" t="s">
        <v>6419</v>
      </c>
      <c r="E223" s="3619"/>
      <c r="F223" s="3619"/>
      <c r="G223" s="2580"/>
      <c r="H223" s="2580"/>
      <c r="I223" s="2580"/>
      <c r="J223" s="2580"/>
      <c r="K223" s="2580"/>
      <c r="L223" s="2580"/>
      <c r="M223" s="2580"/>
      <c r="N223" s="2580"/>
      <c r="O223" s="2580"/>
      <c r="P223" s="2580"/>
      <c r="Q223" s="2580"/>
      <c r="R223" s="2580"/>
      <c r="S223" s="2580"/>
      <c r="T223" s="2580"/>
      <c r="U223" s="2580"/>
      <c r="V223" s="2580"/>
      <c r="W223" s="2580"/>
      <c r="X223" s="2580"/>
      <c r="Y223" s="2580"/>
      <c r="Z223" s="2580"/>
      <c r="AA223" s="2580"/>
      <c r="AB223" s="2580"/>
      <c r="AC223" s="2580"/>
      <c r="AD223" s="2580"/>
      <c r="AE223" s="2580"/>
      <c r="AF223" s="2580"/>
      <c r="AG223" s="2580"/>
      <c r="AH223" s="2580"/>
      <c r="AI223" s="2580"/>
      <c r="AJ223" s="2580"/>
      <c r="AK223" s="2581"/>
    </row>
    <row r="224" spans="2:37" s="2461" customFormat="1" ht="13.5" thickBot="1" x14ac:dyDescent="0.25">
      <c r="B224" s="3620" t="s">
        <v>5061</v>
      </c>
      <c r="C224" s="3621"/>
      <c r="D224" s="3622">
        <v>41594</v>
      </c>
      <c r="E224" s="3622"/>
      <c r="F224" s="3432"/>
      <c r="G224" s="2580"/>
      <c r="H224" s="2580"/>
      <c r="I224" s="2580"/>
      <c r="J224" s="2580"/>
      <c r="K224" s="2580"/>
      <c r="L224" s="2580"/>
      <c r="M224" s="2580"/>
      <c r="N224" s="2580"/>
      <c r="O224" s="2580"/>
      <c r="P224" s="2580"/>
      <c r="Q224" s="2580"/>
      <c r="R224" s="2580"/>
      <c r="S224" s="2580"/>
      <c r="T224" s="2580"/>
      <c r="U224" s="2580"/>
      <c r="V224" s="2580"/>
      <c r="W224" s="2580"/>
      <c r="X224" s="2580"/>
      <c r="Y224" s="2580"/>
      <c r="Z224" s="2580"/>
      <c r="AA224" s="2580"/>
      <c r="AB224" s="2580"/>
      <c r="AC224" s="2580"/>
      <c r="AD224" s="2580"/>
      <c r="AE224" s="2580"/>
      <c r="AF224" s="2580"/>
      <c r="AG224" s="2580"/>
      <c r="AH224" s="2580"/>
      <c r="AI224" s="2580"/>
      <c r="AJ224" s="2580"/>
      <c r="AK224" s="2581"/>
    </row>
    <row r="225" spans="2:37" s="2461" customFormat="1" ht="77.25" customHeight="1" thickBot="1" x14ac:dyDescent="0.25">
      <c r="B225" s="3633" t="s">
        <v>5062</v>
      </c>
      <c r="C225" s="3677"/>
      <c r="D225" s="3623" t="s">
        <v>6420</v>
      </c>
      <c r="E225" s="3624"/>
      <c r="F225" s="3624"/>
      <c r="G225" s="3624"/>
      <c r="H225" s="3624"/>
      <c r="I225" s="3624"/>
      <c r="J225" s="3624"/>
      <c r="K225" s="3624"/>
      <c r="L225" s="3624"/>
      <c r="M225" s="3624"/>
      <c r="N225" s="3624"/>
      <c r="O225" s="3624"/>
      <c r="P225" s="3624"/>
      <c r="Q225" s="3625"/>
      <c r="R225" s="2580"/>
      <c r="S225" s="2580"/>
      <c r="T225" s="2580"/>
      <c r="U225" s="2580"/>
      <c r="V225" s="2580"/>
      <c r="W225" s="2580"/>
      <c r="X225" s="2580"/>
      <c r="Y225" s="2580"/>
      <c r="Z225" s="2580"/>
      <c r="AA225" s="2580"/>
      <c r="AB225" s="2580"/>
      <c r="AC225" s="2580"/>
      <c r="AD225" s="2580"/>
      <c r="AE225" s="2580"/>
      <c r="AF225" s="2580"/>
      <c r="AG225" s="2580"/>
      <c r="AH225" s="2580"/>
      <c r="AI225" s="2580"/>
      <c r="AJ225" s="2580"/>
      <c r="AK225" s="2581"/>
    </row>
    <row r="226" spans="2:37" s="2461" customFormat="1" ht="13.5" customHeight="1" thickBot="1" x14ac:dyDescent="0.25">
      <c r="B226" s="3635"/>
      <c r="C226" s="3626"/>
      <c r="D226" s="3626"/>
      <c r="E226" s="3626"/>
      <c r="F226" s="3626"/>
      <c r="G226" s="3626"/>
      <c r="H226" s="3626"/>
      <c r="I226" s="3626"/>
      <c r="J226" s="3626"/>
      <c r="K226" s="3626"/>
      <c r="L226" s="3626"/>
      <c r="M226" s="3626"/>
      <c r="N226" s="3626"/>
      <c r="O226" s="3626"/>
      <c r="P226" s="3626"/>
      <c r="Q226" s="3626"/>
      <c r="R226" s="2580"/>
      <c r="S226" s="2580"/>
      <c r="T226" s="2580"/>
      <c r="U226" s="2580"/>
      <c r="V226" s="2580"/>
      <c r="W226" s="2580"/>
      <c r="X226" s="2580"/>
      <c r="Y226" s="2580"/>
      <c r="Z226" s="2580"/>
      <c r="AA226" s="2580"/>
      <c r="AB226" s="2580"/>
      <c r="AC226" s="2580"/>
      <c r="AD226" s="2580"/>
      <c r="AE226" s="2580"/>
      <c r="AF226" s="2580"/>
      <c r="AG226" s="2580"/>
      <c r="AH226" s="2580"/>
      <c r="AI226" s="2580"/>
      <c r="AJ226" s="2580"/>
      <c r="AK226" s="2581"/>
    </row>
    <row r="227" spans="2:37" s="2461" customFormat="1" ht="13.5" thickBot="1" x14ac:dyDescent="0.25">
      <c r="B227" s="3627" t="s">
        <v>5063</v>
      </c>
      <c r="C227" s="3627"/>
      <c r="D227" s="3627" t="s">
        <v>5053</v>
      </c>
      <c r="E227" s="3627" t="s">
        <v>5064</v>
      </c>
      <c r="F227" s="3629" t="s">
        <v>224</v>
      </c>
      <c r="G227" s="3629"/>
      <c r="H227" s="3629"/>
      <c r="I227" s="3629"/>
      <c r="J227" s="3629"/>
      <c r="K227" s="3629"/>
      <c r="L227" s="3629"/>
      <c r="M227" s="3629"/>
      <c r="N227" s="3629"/>
      <c r="O227" s="3629"/>
      <c r="P227" s="3629"/>
      <c r="Q227" s="3629"/>
      <c r="R227" s="3629"/>
      <c r="S227" s="3629" t="s">
        <v>340</v>
      </c>
      <c r="T227" s="3629"/>
      <c r="U227" s="3629"/>
      <c r="V227" s="3629"/>
      <c r="W227" s="3629"/>
      <c r="X227" s="3629"/>
      <c r="Y227" s="3629"/>
      <c r="Z227" s="3629"/>
      <c r="AA227" s="3629"/>
      <c r="AB227" s="3629"/>
      <c r="AC227" s="3629"/>
      <c r="AD227" s="3629" t="s">
        <v>225</v>
      </c>
      <c r="AE227" s="3629"/>
      <c r="AF227" s="3629"/>
      <c r="AG227" s="3629"/>
      <c r="AH227" s="3630" t="s">
        <v>5048</v>
      </c>
      <c r="AI227" s="3630"/>
      <c r="AJ227" s="3630"/>
      <c r="AK227" s="2581"/>
    </row>
    <row r="228" spans="2:37" s="2461" customFormat="1" ht="13.5" thickBot="1" x14ac:dyDescent="0.25">
      <c r="B228" s="3628"/>
      <c r="C228" s="3628"/>
      <c r="D228" s="3628"/>
      <c r="E228" s="3628"/>
      <c r="F228" s="3628" t="s">
        <v>5065</v>
      </c>
      <c r="G228" s="3628" t="s">
        <v>5066</v>
      </c>
      <c r="H228" s="3627" t="s">
        <v>5067</v>
      </c>
      <c r="I228" s="3631" t="s">
        <v>5068</v>
      </c>
      <c r="J228" s="3631" t="s">
        <v>5069</v>
      </c>
      <c r="K228" s="3632" t="s">
        <v>5070</v>
      </c>
      <c r="L228" s="3632" t="s">
        <v>5071</v>
      </c>
      <c r="M228" s="3631" t="s">
        <v>5072</v>
      </c>
      <c r="N228" s="3631"/>
      <c r="O228" s="3632" t="s">
        <v>5073</v>
      </c>
      <c r="P228" s="3632" t="s">
        <v>5074</v>
      </c>
      <c r="Q228" s="3632" t="s">
        <v>5075</v>
      </c>
      <c r="R228" s="3632" t="s">
        <v>5076</v>
      </c>
      <c r="S228" s="3627" t="s">
        <v>5077</v>
      </c>
      <c r="T228" s="3627" t="s">
        <v>5078</v>
      </c>
      <c r="U228" s="3627" t="s">
        <v>5079</v>
      </c>
      <c r="V228" s="3627" t="s">
        <v>5080</v>
      </c>
      <c r="W228" s="3627" t="s">
        <v>5081</v>
      </c>
      <c r="X228" s="3627" t="s">
        <v>5082</v>
      </c>
      <c r="Y228" s="3627" t="s">
        <v>5083</v>
      </c>
      <c r="Z228" s="3627" t="s">
        <v>5084</v>
      </c>
      <c r="AA228" s="3627" t="s">
        <v>5085</v>
      </c>
      <c r="AB228" s="3631" t="s">
        <v>5086</v>
      </c>
      <c r="AC228" s="3631" t="s">
        <v>5087</v>
      </c>
      <c r="AD228" s="3627" t="s">
        <v>5088</v>
      </c>
      <c r="AE228" s="3627" t="s">
        <v>5089</v>
      </c>
      <c r="AF228" s="3627" t="s">
        <v>5090</v>
      </c>
      <c r="AG228" s="3627" t="s">
        <v>5091</v>
      </c>
      <c r="AH228" s="3627" t="s">
        <v>1162</v>
      </c>
      <c r="AI228" s="3627" t="s">
        <v>5049</v>
      </c>
      <c r="AJ228" s="3627" t="s">
        <v>5050</v>
      </c>
      <c r="AK228" s="2581"/>
    </row>
    <row r="229" spans="2:37" s="2461" customFormat="1" ht="13.5" thickBot="1" x14ac:dyDescent="0.25">
      <c r="B229" s="3628"/>
      <c r="C229" s="3628"/>
      <c r="D229" s="3628"/>
      <c r="E229" s="3628"/>
      <c r="F229" s="3628"/>
      <c r="G229" s="3628"/>
      <c r="H229" s="3628"/>
      <c r="I229" s="3632"/>
      <c r="J229" s="3632"/>
      <c r="K229" s="3632"/>
      <c r="L229" s="3632"/>
      <c r="M229" s="3434" t="s">
        <v>5092</v>
      </c>
      <c r="N229" s="3435" t="s">
        <v>2809</v>
      </c>
      <c r="O229" s="3632"/>
      <c r="P229" s="3632"/>
      <c r="Q229" s="3632"/>
      <c r="R229" s="3632"/>
      <c r="S229" s="3628"/>
      <c r="T229" s="3628"/>
      <c r="U229" s="3628"/>
      <c r="V229" s="3628"/>
      <c r="W229" s="3628"/>
      <c r="X229" s="3628"/>
      <c r="Y229" s="3628"/>
      <c r="Z229" s="3628"/>
      <c r="AA229" s="3628"/>
      <c r="AB229" s="3632"/>
      <c r="AC229" s="3632"/>
      <c r="AD229" s="3628"/>
      <c r="AE229" s="3628"/>
      <c r="AF229" s="3628"/>
      <c r="AG229" s="3628"/>
      <c r="AH229" s="3628"/>
      <c r="AI229" s="3628"/>
      <c r="AJ229" s="3628"/>
      <c r="AK229" s="2581"/>
    </row>
    <row r="230" spans="2:37" s="2461" customFormat="1" x14ac:dyDescent="0.2">
      <c r="B230" s="3726" t="s">
        <v>6421</v>
      </c>
      <c r="C230" s="3727"/>
      <c r="D230" s="3470">
        <v>300335</v>
      </c>
      <c r="E230" s="3354">
        <v>29</v>
      </c>
      <c r="F230" s="3180" t="s">
        <v>1545</v>
      </c>
      <c r="G230" s="3166" t="s">
        <v>1545</v>
      </c>
      <c r="H230" s="3166" t="s">
        <v>1545</v>
      </c>
      <c r="I230" s="3166" t="s">
        <v>1545</v>
      </c>
      <c r="J230" s="3166" t="s">
        <v>1545</v>
      </c>
      <c r="K230" s="3166" t="s">
        <v>1545</v>
      </c>
      <c r="L230" s="3355" t="s">
        <v>1545</v>
      </c>
      <c r="M230" s="3208" t="s">
        <v>1545</v>
      </c>
      <c r="N230" s="3208" t="s">
        <v>1545</v>
      </c>
      <c r="O230" s="3166" t="s">
        <v>1545</v>
      </c>
      <c r="P230" s="3166" t="s">
        <v>1545</v>
      </c>
      <c r="Q230" s="3166" t="s">
        <v>1545</v>
      </c>
      <c r="R230" s="3166" t="s">
        <v>1545</v>
      </c>
      <c r="S230" s="2709" t="s">
        <v>1545</v>
      </c>
      <c r="T230" s="2709" t="s">
        <v>1545</v>
      </c>
      <c r="U230" s="2709" t="s">
        <v>1545</v>
      </c>
      <c r="V230" s="2709" t="s">
        <v>1545</v>
      </c>
      <c r="W230" s="2709" t="s">
        <v>1545</v>
      </c>
      <c r="X230" s="2709" t="s">
        <v>1545</v>
      </c>
      <c r="Y230" s="2709" t="s">
        <v>1545</v>
      </c>
      <c r="Z230" s="2709" t="s">
        <v>1545</v>
      </c>
      <c r="AA230" s="2709" t="s">
        <v>1545</v>
      </c>
      <c r="AB230" s="2709" t="s">
        <v>1545</v>
      </c>
      <c r="AC230" s="2709" t="s">
        <v>1545</v>
      </c>
      <c r="AD230" s="3354">
        <v>29</v>
      </c>
      <c r="AE230" s="3471" t="s">
        <v>6422</v>
      </c>
      <c r="AF230" s="2717" t="s">
        <v>1545</v>
      </c>
      <c r="AG230" s="2717">
        <v>0.1</v>
      </c>
      <c r="AH230" s="2710"/>
      <c r="AI230" s="2710"/>
      <c r="AJ230" s="3443"/>
      <c r="AK230" s="2581"/>
    </row>
    <row r="231" spans="2:37" s="2461" customFormat="1" x14ac:dyDescent="0.2">
      <c r="B231" s="3733" t="s">
        <v>6423</v>
      </c>
      <c r="C231" s="3734"/>
      <c r="D231" s="3472">
        <v>300335</v>
      </c>
      <c r="E231" s="3363">
        <v>39</v>
      </c>
      <c r="F231" s="3269" t="s">
        <v>1545</v>
      </c>
      <c r="G231" s="3068" t="s">
        <v>1545</v>
      </c>
      <c r="H231" s="3068" t="s">
        <v>1545</v>
      </c>
      <c r="I231" s="3068" t="s">
        <v>1545</v>
      </c>
      <c r="J231" s="3068" t="s">
        <v>1545</v>
      </c>
      <c r="K231" s="3068" t="s">
        <v>1545</v>
      </c>
      <c r="L231" s="3364" t="s">
        <v>1545</v>
      </c>
      <c r="M231" s="3213" t="s">
        <v>1545</v>
      </c>
      <c r="N231" s="3213" t="s">
        <v>1545</v>
      </c>
      <c r="O231" s="3068" t="s">
        <v>1545</v>
      </c>
      <c r="P231" s="3068" t="s">
        <v>1545</v>
      </c>
      <c r="Q231" s="3068" t="s">
        <v>1545</v>
      </c>
      <c r="R231" s="3068" t="s">
        <v>1545</v>
      </c>
      <c r="S231" s="2621" t="s">
        <v>1545</v>
      </c>
      <c r="T231" s="2621" t="s">
        <v>1545</v>
      </c>
      <c r="U231" s="2621" t="s">
        <v>1545</v>
      </c>
      <c r="V231" s="2621" t="s">
        <v>1545</v>
      </c>
      <c r="W231" s="2621" t="s">
        <v>1545</v>
      </c>
      <c r="X231" s="2621" t="s">
        <v>1545</v>
      </c>
      <c r="Y231" s="2621" t="s">
        <v>1545</v>
      </c>
      <c r="Z231" s="2621" t="s">
        <v>1545</v>
      </c>
      <c r="AA231" s="2621" t="s">
        <v>1545</v>
      </c>
      <c r="AB231" s="2621" t="s">
        <v>1545</v>
      </c>
      <c r="AC231" s="2621" t="s">
        <v>1545</v>
      </c>
      <c r="AD231" s="3363">
        <v>39</v>
      </c>
      <c r="AE231" s="3473" t="s">
        <v>6424</v>
      </c>
      <c r="AF231" s="2722" t="s">
        <v>1545</v>
      </c>
      <c r="AG231" s="2722">
        <v>0.1</v>
      </c>
      <c r="AH231" s="2715"/>
      <c r="AI231" s="2715"/>
      <c r="AJ231" s="3460"/>
      <c r="AK231" s="2581"/>
    </row>
    <row r="232" spans="2:37" s="2461" customFormat="1" x14ac:dyDescent="0.2">
      <c r="B232" s="3733" t="s">
        <v>6425</v>
      </c>
      <c r="C232" s="3734"/>
      <c r="D232" s="3472">
        <v>300335</v>
      </c>
      <c r="E232" s="3363">
        <v>49</v>
      </c>
      <c r="F232" s="3269" t="s">
        <v>1545</v>
      </c>
      <c r="G232" s="3068" t="s">
        <v>1545</v>
      </c>
      <c r="H232" s="3068" t="s">
        <v>1545</v>
      </c>
      <c r="I232" s="3068" t="s">
        <v>1545</v>
      </c>
      <c r="J232" s="3068" t="s">
        <v>1545</v>
      </c>
      <c r="K232" s="3068" t="s">
        <v>1545</v>
      </c>
      <c r="L232" s="3364" t="s">
        <v>1545</v>
      </c>
      <c r="M232" s="3213" t="s">
        <v>1545</v>
      </c>
      <c r="N232" s="3213" t="s">
        <v>1545</v>
      </c>
      <c r="O232" s="3068" t="s">
        <v>1545</v>
      </c>
      <c r="P232" s="3068" t="s">
        <v>1545</v>
      </c>
      <c r="Q232" s="3068" t="s">
        <v>1545</v>
      </c>
      <c r="R232" s="3068" t="s">
        <v>1545</v>
      </c>
      <c r="S232" s="2621" t="s">
        <v>1545</v>
      </c>
      <c r="T232" s="2621" t="s">
        <v>1545</v>
      </c>
      <c r="U232" s="2621" t="s">
        <v>1545</v>
      </c>
      <c r="V232" s="2621" t="s">
        <v>1545</v>
      </c>
      <c r="W232" s="2621" t="s">
        <v>1545</v>
      </c>
      <c r="X232" s="2621" t="s">
        <v>1545</v>
      </c>
      <c r="Y232" s="2621" t="s">
        <v>1545</v>
      </c>
      <c r="Z232" s="2621" t="s">
        <v>1545</v>
      </c>
      <c r="AA232" s="2621" t="s">
        <v>1545</v>
      </c>
      <c r="AB232" s="2621" t="s">
        <v>1545</v>
      </c>
      <c r="AC232" s="2621" t="s">
        <v>1545</v>
      </c>
      <c r="AD232" s="3363">
        <v>49</v>
      </c>
      <c r="AE232" s="3473" t="s">
        <v>6426</v>
      </c>
      <c r="AF232" s="2722" t="s">
        <v>1545</v>
      </c>
      <c r="AG232" s="2722">
        <v>0.1</v>
      </c>
      <c r="AH232" s="2715"/>
      <c r="AI232" s="2715"/>
      <c r="AJ232" s="3460"/>
      <c r="AK232" s="2581"/>
    </row>
    <row r="233" spans="2:37" s="2461" customFormat="1" x14ac:dyDescent="0.2">
      <c r="B233" s="3733" t="s">
        <v>6427</v>
      </c>
      <c r="C233" s="3734"/>
      <c r="D233" s="3472">
        <v>300335</v>
      </c>
      <c r="E233" s="3363">
        <v>95</v>
      </c>
      <c r="F233" s="3269" t="s">
        <v>1545</v>
      </c>
      <c r="G233" s="3068" t="s">
        <v>1545</v>
      </c>
      <c r="H233" s="3068" t="s">
        <v>1545</v>
      </c>
      <c r="I233" s="3068" t="s">
        <v>1545</v>
      </c>
      <c r="J233" s="3068" t="s">
        <v>1545</v>
      </c>
      <c r="K233" s="3068" t="s">
        <v>1545</v>
      </c>
      <c r="L233" s="3364" t="s">
        <v>1545</v>
      </c>
      <c r="M233" s="3213" t="s">
        <v>1545</v>
      </c>
      <c r="N233" s="3213" t="s">
        <v>1545</v>
      </c>
      <c r="O233" s="3068" t="s">
        <v>1545</v>
      </c>
      <c r="P233" s="3068" t="s">
        <v>1545</v>
      </c>
      <c r="Q233" s="3068" t="s">
        <v>1545</v>
      </c>
      <c r="R233" s="3068" t="s">
        <v>1545</v>
      </c>
      <c r="S233" s="2621" t="s">
        <v>1545</v>
      </c>
      <c r="T233" s="2621" t="s">
        <v>1545</v>
      </c>
      <c r="U233" s="2621" t="s">
        <v>1545</v>
      </c>
      <c r="V233" s="2621" t="s">
        <v>1545</v>
      </c>
      <c r="W233" s="2621" t="s">
        <v>1545</v>
      </c>
      <c r="X233" s="2621" t="s">
        <v>1545</v>
      </c>
      <c r="Y233" s="2621" t="s">
        <v>1545</v>
      </c>
      <c r="Z233" s="2621" t="s">
        <v>1545</v>
      </c>
      <c r="AA233" s="2621" t="s">
        <v>1545</v>
      </c>
      <c r="AB233" s="2621" t="s">
        <v>1545</v>
      </c>
      <c r="AC233" s="2621" t="s">
        <v>1545</v>
      </c>
      <c r="AD233" s="3363">
        <v>95</v>
      </c>
      <c r="AE233" s="3473" t="s">
        <v>6428</v>
      </c>
      <c r="AF233" s="2722" t="s">
        <v>1545</v>
      </c>
      <c r="AG233" s="2722">
        <v>0.1</v>
      </c>
      <c r="AH233" s="2715"/>
      <c r="AI233" s="2715"/>
      <c r="AJ233" s="3460"/>
      <c r="AK233" s="2581"/>
    </row>
    <row r="234" spans="2:37" s="2461" customFormat="1" ht="13.5" thickBot="1" x14ac:dyDescent="0.25">
      <c r="B234" s="3737" t="s">
        <v>6429</v>
      </c>
      <c r="C234" s="3738"/>
      <c r="D234" s="3474">
        <v>300335</v>
      </c>
      <c r="E234" s="3081">
        <v>140</v>
      </c>
      <c r="F234" s="3181" t="s">
        <v>1545</v>
      </c>
      <c r="G234" s="3170" t="s">
        <v>1545</v>
      </c>
      <c r="H234" s="3170" t="s">
        <v>1545</v>
      </c>
      <c r="I234" s="3170" t="s">
        <v>1545</v>
      </c>
      <c r="J234" s="3170" t="s">
        <v>1545</v>
      </c>
      <c r="K234" s="3170" t="s">
        <v>1545</v>
      </c>
      <c r="L234" s="3083" t="s">
        <v>1545</v>
      </c>
      <c r="M234" s="3381" t="s">
        <v>1545</v>
      </c>
      <c r="N234" s="3381" t="s">
        <v>1545</v>
      </c>
      <c r="O234" s="3170" t="s">
        <v>1545</v>
      </c>
      <c r="P234" s="3170" t="s">
        <v>1545</v>
      </c>
      <c r="Q234" s="3170" t="s">
        <v>1545</v>
      </c>
      <c r="R234" s="3170" t="s">
        <v>1545</v>
      </c>
      <c r="S234" s="2813" t="s">
        <v>1545</v>
      </c>
      <c r="T234" s="2813" t="s">
        <v>1545</v>
      </c>
      <c r="U234" s="2813" t="s">
        <v>1545</v>
      </c>
      <c r="V234" s="2813" t="s">
        <v>1545</v>
      </c>
      <c r="W234" s="2813" t="s">
        <v>1545</v>
      </c>
      <c r="X234" s="2813" t="s">
        <v>1545</v>
      </c>
      <c r="Y234" s="2813" t="s">
        <v>1545</v>
      </c>
      <c r="Z234" s="2813" t="s">
        <v>1545</v>
      </c>
      <c r="AA234" s="2813" t="s">
        <v>1545</v>
      </c>
      <c r="AB234" s="2813" t="s">
        <v>1545</v>
      </c>
      <c r="AC234" s="2813" t="s">
        <v>1545</v>
      </c>
      <c r="AD234" s="3081">
        <v>140</v>
      </c>
      <c r="AE234" s="3475" t="s">
        <v>6430</v>
      </c>
      <c r="AF234" s="3383" t="s">
        <v>1545</v>
      </c>
      <c r="AG234" s="3383">
        <v>0.1</v>
      </c>
      <c r="AH234" s="2635"/>
      <c r="AI234" s="2635"/>
      <c r="AJ234" s="3451"/>
      <c r="AK234" s="2581"/>
    </row>
    <row r="235" spans="2:37" s="2461" customFormat="1" x14ac:dyDescent="0.2">
      <c r="B235" s="2582"/>
      <c r="C235" s="2575"/>
      <c r="D235" s="2921"/>
      <c r="E235" s="2921"/>
      <c r="F235" s="2921"/>
      <c r="G235" s="2921"/>
      <c r="H235" s="2575"/>
      <c r="I235" s="2576"/>
      <c r="J235" s="2576"/>
      <c r="K235" s="2576"/>
      <c r="L235" s="2576"/>
      <c r="M235" s="2575"/>
      <c r="N235" s="2576"/>
      <c r="O235" s="2576"/>
      <c r="P235" s="2576"/>
      <c r="Q235" s="2576"/>
      <c r="R235" s="2576"/>
      <c r="S235" s="2575"/>
      <c r="T235" s="2574"/>
      <c r="U235" s="2574"/>
      <c r="V235" s="2574"/>
      <c r="W235" s="2574"/>
      <c r="X235" s="2574"/>
      <c r="Y235" s="2574"/>
      <c r="Z235" s="2574"/>
      <c r="AA235" s="2574"/>
      <c r="AB235" s="2574"/>
      <c r="AC235" s="2574"/>
      <c r="AD235" s="2574"/>
      <c r="AE235" s="2574"/>
      <c r="AF235" s="2574"/>
      <c r="AG235" s="2574"/>
      <c r="AH235" s="2574"/>
      <c r="AI235" s="2574"/>
      <c r="AJ235" s="2574"/>
      <c r="AK235" s="2581"/>
    </row>
    <row r="236" spans="2:37" s="2461" customFormat="1" x14ac:dyDescent="0.2">
      <c r="B236" s="3641" t="s">
        <v>5051</v>
      </c>
      <c r="C236" s="3642"/>
      <c r="D236" s="3663" t="s">
        <v>1882</v>
      </c>
      <c r="E236" s="3663"/>
      <c r="F236" s="3663"/>
      <c r="G236" s="3663"/>
      <c r="H236" s="3663"/>
      <c r="I236" s="3663"/>
      <c r="J236" s="2578"/>
      <c r="K236" s="2578"/>
      <c r="L236" s="2578"/>
      <c r="M236" s="2578"/>
      <c r="N236" s="2578"/>
      <c r="O236" s="2578"/>
      <c r="P236" s="2578"/>
      <c r="Q236" s="2578"/>
      <c r="R236" s="2578"/>
      <c r="S236" s="2578"/>
      <c r="T236" s="2574"/>
      <c r="U236" s="2574"/>
      <c r="V236" s="2574"/>
      <c r="W236" s="2574"/>
      <c r="X236" s="2574"/>
      <c r="Y236" s="2574"/>
      <c r="Z236" s="2574"/>
      <c r="AA236" s="2574"/>
      <c r="AB236" s="2574"/>
      <c r="AC236" s="2574"/>
      <c r="AD236" s="2574"/>
      <c r="AE236" s="2574"/>
      <c r="AF236" s="2574"/>
      <c r="AG236" s="2574"/>
      <c r="AH236" s="2574"/>
      <c r="AI236" s="2574"/>
      <c r="AJ236" s="2574"/>
      <c r="AK236" s="2581"/>
    </row>
    <row r="237" spans="2:37" s="2461" customFormat="1" x14ac:dyDescent="0.2">
      <c r="B237" s="3641" t="s">
        <v>5052</v>
      </c>
      <c r="C237" s="3642"/>
      <c r="D237" s="3700" t="s">
        <v>6431</v>
      </c>
      <c r="E237" s="3700"/>
      <c r="F237" s="3700"/>
      <c r="G237" s="3700"/>
      <c r="H237" s="3700"/>
      <c r="I237" s="3437"/>
      <c r="J237" s="2578"/>
      <c r="K237" s="2578"/>
      <c r="L237" s="2578"/>
      <c r="M237" s="2578"/>
      <c r="N237" s="2578"/>
      <c r="O237" s="2578"/>
      <c r="P237" s="2578"/>
      <c r="Q237" s="2578"/>
      <c r="R237" s="2578"/>
      <c r="S237" s="2578"/>
      <c r="T237" s="2574"/>
      <c r="U237" s="2574"/>
      <c r="V237" s="2574"/>
      <c r="W237" s="2574"/>
      <c r="X237" s="2574"/>
      <c r="Y237" s="2574"/>
      <c r="Z237" s="2574"/>
      <c r="AA237" s="2574"/>
      <c r="AB237" s="2574"/>
      <c r="AC237" s="2574"/>
      <c r="AD237" s="2574"/>
      <c r="AE237" s="2574"/>
      <c r="AF237" s="2574"/>
      <c r="AG237" s="2574"/>
      <c r="AH237" s="2574"/>
      <c r="AI237" s="2574"/>
      <c r="AJ237" s="2574"/>
      <c r="AK237" s="2581"/>
    </row>
    <row r="238" spans="2:37" s="2461" customFormat="1" ht="15.75" thickBot="1" x14ac:dyDescent="0.25">
      <c r="B238" s="3645"/>
      <c r="C238" s="3646"/>
      <c r="D238" s="3647"/>
      <c r="E238" s="3647"/>
      <c r="F238" s="3647"/>
      <c r="G238" s="3647"/>
      <c r="H238" s="2583"/>
      <c r="I238" s="2583"/>
      <c r="J238" s="2583"/>
      <c r="K238" s="2583"/>
      <c r="L238" s="2583"/>
      <c r="M238" s="2583"/>
      <c r="N238" s="2583"/>
      <c r="O238" s="2583"/>
      <c r="P238" s="2583"/>
      <c r="Q238" s="2583"/>
      <c r="R238" s="2583"/>
      <c r="S238" s="2583"/>
      <c r="T238" s="2584"/>
      <c r="U238" s="2584"/>
      <c r="V238" s="2584"/>
      <c r="W238" s="2584"/>
      <c r="X238" s="2584"/>
      <c r="Y238" s="2584"/>
      <c r="Z238" s="2584"/>
      <c r="AA238" s="2584"/>
      <c r="AB238" s="2584"/>
      <c r="AC238" s="2584"/>
      <c r="AD238" s="2584"/>
      <c r="AE238" s="2584"/>
      <c r="AF238" s="2584"/>
      <c r="AG238" s="2584"/>
      <c r="AH238" s="2584"/>
      <c r="AI238" s="2584"/>
      <c r="AJ238" s="2584"/>
      <c r="AK238" s="2586"/>
    </row>
    <row r="239" spans="2:37" s="2461" customFormat="1" x14ac:dyDescent="0.2">
      <c r="B239" s="3267" t="str">
        <f>+B219</f>
        <v>.</v>
      </c>
      <c r="C239" s="3267"/>
      <c r="D239" s="2889"/>
      <c r="E239" s="2889"/>
      <c r="F239" s="2889"/>
      <c r="G239" s="2890"/>
      <c r="H239" s="2891"/>
      <c r="I239" s="2889"/>
      <c r="J239" s="2889"/>
    </row>
    <row r="240" spans="2:37" s="2461" customFormat="1" ht="13.5" thickBot="1" x14ac:dyDescent="0.25">
      <c r="B240" s="3267"/>
      <c r="C240" s="3267"/>
      <c r="D240" s="2889"/>
      <c r="E240" s="2889"/>
      <c r="F240" s="2889"/>
      <c r="G240" s="2890"/>
      <c r="H240" s="2891"/>
      <c r="I240" s="2889"/>
      <c r="J240" s="2889"/>
    </row>
    <row r="241" spans="2:37" s="2461" customFormat="1" ht="20.25" x14ac:dyDescent="0.2">
      <c r="B241" s="3616" t="s">
        <v>5060</v>
      </c>
      <c r="C241" s="3617"/>
      <c r="D241" s="3617"/>
      <c r="E241" s="3617"/>
      <c r="F241" s="3617"/>
      <c r="G241" s="3617"/>
      <c r="H241" s="3617"/>
      <c r="I241" s="3617"/>
      <c r="J241" s="3617"/>
      <c r="K241" s="3617"/>
      <c r="L241" s="3617"/>
      <c r="M241" s="3617"/>
      <c r="N241" s="3617"/>
      <c r="O241" s="3617"/>
      <c r="P241" s="3617"/>
      <c r="Q241" s="3617"/>
      <c r="R241" s="3617"/>
      <c r="S241" s="3617"/>
      <c r="T241" s="3617"/>
      <c r="U241" s="3617"/>
      <c r="V241" s="3617"/>
      <c r="W241" s="3617"/>
      <c r="X241" s="3617"/>
      <c r="Y241" s="3617"/>
      <c r="Z241" s="3617"/>
      <c r="AA241" s="3617"/>
      <c r="AB241" s="3617"/>
      <c r="AC241" s="3617"/>
      <c r="AD241" s="3617"/>
      <c r="AE241" s="3617"/>
      <c r="AF241" s="3617"/>
      <c r="AG241" s="3617"/>
      <c r="AH241" s="3617"/>
      <c r="AI241" s="3617"/>
      <c r="AJ241" s="3617"/>
      <c r="AK241" s="3618"/>
    </row>
    <row r="242" spans="2:37" s="2461" customFormat="1" x14ac:dyDescent="0.2">
      <c r="B242" s="2579"/>
      <c r="C242" s="3432"/>
      <c r="D242" s="3432"/>
      <c r="E242" s="3432"/>
      <c r="F242" s="3432"/>
      <c r="G242" s="2580"/>
      <c r="H242" s="2580"/>
      <c r="I242" s="2580"/>
      <c r="J242" s="2580"/>
      <c r="K242" s="2580"/>
      <c r="L242" s="2580"/>
      <c r="M242" s="2580"/>
      <c r="N242" s="2580"/>
      <c r="O242" s="2580"/>
      <c r="P242" s="2580"/>
      <c r="Q242" s="2580"/>
      <c r="R242" s="2580"/>
      <c r="S242" s="2580"/>
      <c r="T242" s="2580"/>
      <c r="U242" s="2580"/>
      <c r="V242" s="2580"/>
      <c r="W242" s="2580"/>
      <c r="X242" s="2580"/>
      <c r="Y242" s="2580"/>
      <c r="Z242" s="2580"/>
      <c r="AA242" s="2580"/>
      <c r="AB242" s="2580"/>
      <c r="AC242" s="2580"/>
      <c r="AD242" s="2580"/>
      <c r="AE242" s="2580"/>
      <c r="AF242" s="2580"/>
      <c r="AG242" s="2580"/>
      <c r="AH242" s="2580"/>
      <c r="AI242" s="2580"/>
      <c r="AJ242" s="2580"/>
      <c r="AK242" s="2581"/>
    </row>
    <row r="243" spans="2:37" s="2461" customFormat="1" x14ac:dyDescent="0.2">
      <c r="B243" s="2579" t="s">
        <v>5047</v>
      </c>
      <c r="C243" s="3432"/>
      <c r="D243" s="3619" t="s">
        <v>6415</v>
      </c>
      <c r="E243" s="3619"/>
      <c r="F243" s="3619"/>
      <c r="G243" s="2580"/>
      <c r="H243" s="2580"/>
      <c r="I243" s="2580"/>
      <c r="J243" s="2580"/>
      <c r="K243" s="2580"/>
      <c r="L243" s="2580"/>
      <c r="M243" s="2580"/>
      <c r="N243" s="2580"/>
      <c r="O243" s="2580"/>
      <c r="P243" s="2580"/>
      <c r="Q243" s="2580"/>
      <c r="R243" s="2580"/>
      <c r="S243" s="2580"/>
      <c r="T243" s="2580"/>
      <c r="U243" s="2580"/>
      <c r="V243" s="2580"/>
      <c r="W243" s="2580"/>
      <c r="X243" s="2580"/>
      <c r="Y243" s="2580"/>
      <c r="Z243" s="2580"/>
      <c r="AA243" s="2580"/>
      <c r="AB243" s="2580"/>
      <c r="AC243" s="2580"/>
      <c r="AD243" s="2580"/>
      <c r="AE243" s="2580"/>
      <c r="AF243" s="2580"/>
      <c r="AG243" s="2580"/>
      <c r="AH243" s="2580"/>
      <c r="AI243" s="2580"/>
      <c r="AJ243" s="2580"/>
      <c r="AK243" s="2581"/>
    </row>
    <row r="244" spans="2:37" s="2461" customFormat="1" ht="13.5" thickBot="1" x14ac:dyDescent="0.25">
      <c r="B244" s="3620" t="s">
        <v>5061</v>
      </c>
      <c r="C244" s="3621"/>
      <c r="D244" s="3622">
        <v>41603</v>
      </c>
      <c r="E244" s="3622"/>
      <c r="F244" s="3432"/>
      <c r="G244" s="2580"/>
      <c r="H244" s="2580"/>
      <c r="I244" s="2580"/>
      <c r="J244" s="2580"/>
      <c r="K244" s="2580"/>
      <c r="L244" s="2580"/>
      <c r="M244" s="2580"/>
      <c r="N244" s="2580"/>
      <c r="O244" s="2580"/>
      <c r="P244" s="2580"/>
      <c r="Q244" s="2580"/>
      <c r="R244" s="2580"/>
      <c r="S244" s="2580"/>
      <c r="T244" s="2580"/>
      <c r="U244" s="2580"/>
      <c r="V244" s="2580"/>
      <c r="W244" s="2580"/>
      <c r="X244" s="2580"/>
      <c r="Y244" s="2580"/>
      <c r="Z244" s="2580"/>
      <c r="AA244" s="2580"/>
      <c r="AB244" s="2580"/>
      <c r="AC244" s="2580"/>
      <c r="AD244" s="2580"/>
      <c r="AE244" s="2580"/>
      <c r="AF244" s="2580"/>
      <c r="AG244" s="2580"/>
      <c r="AH244" s="2580"/>
      <c r="AI244" s="2580"/>
      <c r="AJ244" s="2580"/>
      <c r="AK244" s="2581"/>
    </row>
    <row r="245" spans="2:37" s="2461" customFormat="1" ht="127.5" customHeight="1" thickBot="1" x14ac:dyDescent="0.25">
      <c r="B245" s="3633" t="s">
        <v>5062</v>
      </c>
      <c r="C245" s="3677"/>
      <c r="D245" s="3623" t="s">
        <v>6416</v>
      </c>
      <c r="E245" s="3624"/>
      <c r="F245" s="3624"/>
      <c r="G245" s="3624"/>
      <c r="H245" s="3624"/>
      <c r="I245" s="3624"/>
      <c r="J245" s="3624"/>
      <c r="K245" s="3624"/>
      <c r="L245" s="3624"/>
      <c r="M245" s="3624"/>
      <c r="N245" s="3624"/>
      <c r="O245" s="3624"/>
      <c r="P245" s="3624"/>
      <c r="Q245" s="3625"/>
      <c r="R245" s="2580"/>
      <c r="S245" s="2580"/>
      <c r="T245" s="2580"/>
      <c r="U245" s="2580"/>
      <c r="V245" s="2580"/>
      <c r="W245" s="2580"/>
      <c r="X245" s="2580"/>
      <c r="Y245" s="2580"/>
      <c r="Z245" s="2580"/>
      <c r="AA245" s="2580"/>
      <c r="AB245" s="2580"/>
      <c r="AC245" s="2580"/>
      <c r="AD245" s="2580"/>
      <c r="AE245" s="2580"/>
      <c r="AF245" s="2580"/>
      <c r="AG245" s="2580"/>
      <c r="AH245" s="2580"/>
      <c r="AI245" s="2580"/>
      <c r="AJ245" s="2580"/>
      <c r="AK245" s="2581"/>
    </row>
    <row r="246" spans="2:37" s="2461" customFormat="1" ht="13.5" thickBot="1" x14ac:dyDescent="0.25">
      <c r="B246" s="3635"/>
      <c r="C246" s="3626"/>
      <c r="D246" s="3626"/>
      <c r="E246" s="3626"/>
      <c r="F246" s="3626"/>
      <c r="G246" s="3626"/>
      <c r="H246" s="3626"/>
      <c r="I246" s="3626"/>
      <c r="J246" s="3626"/>
      <c r="K246" s="3626"/>
      <c r="L246" s="3626"/>
      <c r="M246" s="3626"/>
      <c r="N246" s="3626"/>
      <c r="O246" s="3626"/>
      <c r="P246" s="3626"/>
      <c r="Q246" s="3626"/>
      <c r="R246" s="2580"/>
      <c r="S246" s="2580"/>
      <c r="T246" s="2580"/>
      <c r="U246" s="2580"/>
      <c r="V246" s="2580"/>
      <c r="W246" s="2580"/>
      <c r="X246" s="2580"/>
      <c r="Y246" s="2580"/>
      <c r="Z246" s="2580"/>
      <c r="AA246" s="2580"/>
      <c r="AB246" s="2580"/>
      <c r="AC246" s="2580"/>
      <c r="AD246" s="2580"/>
      <c r="AE246" s="2580"/>
      <c r="AF246" s="2580"/>
      <c r="AG246" s="2580"/>
      <c r="AH246" s="2580"/>
      <c r="AI246" s="2580"/>
      <c r="AJ246" s="2580"/>
      <c r="AK246" s="2581"/>
    </row>
    <row r="247" spans="2:37" s="2461" customFormat="1" ht="13.5" thickBot="1" x14ac:dyDescent="0.25">
      <c r="B247" s="3627" t="s">
        <v>5063</v>
      </c>
      <c r="C247" s="3627"/>
      <c r="D247" s="3627" t="s">
        <v>5053</v>
      </c>
      <c r="E247" s="3627" t="s">
        <v>5064</v>
      </c>
      <c r="F247" s="3629" t="s">
        <v>224</v>
      </c>
      <c r="G247" s="3629"/>
      <c r="H247" s="3629"/>
      <c r="I247" s="3629"/>
      <c r="J247" s="3629"/>
      <c r="K247" s="3629"/>
      <c r="L247" s="3629"/>
      <c r="M247" s="3629"/>
      <c r="N247" s="3629"/>
      <c r="O247" s="3629"/>
      <c r="P247" s="3629"/>
      <c r="Q247" s="3629"/>
      <c r="R247" s="3629"/>
      <c r="S247" s="3629" t="s">
        <v>340</v>
      </c>
      <c r="T247" s="3629"/>
      <c r="U247" s="3629"/>
      <c r="V247" s="3629"/>
      <c r="W247" s="3629"/>
      <c r="X247" s="3629"/>
      <c r="Y247" s="3629"/>
      <c r="Z247" s="3629"/>
      <c r="AA247" s="3629"/>
      <c r="AB247" s="3629"/>
      <c r="AC247" s="3629"/>
      <c r="AD247" s="3629" t="s">
        <v>225</v>
      </c>
      <c r="AE247" s="3629"/>
      <c r="AF247" s="3629"/>
      <c r="AG247" s="3629"/>
      <c r="AH247" s="3630" t="s">
        <v>5048</v>
      </c>
      <c r="AI247" s="3630"/>
      <c r="AJ247" s="3630"/>
      <c r="AK247" s="2581"/>
    </row>
    <row r="248" spans="2:37" s="2461" customFormat="1" ht="13.5" thickBot="1" x14ac:dyDescent="0.25">
      <c r="B248" s="3628"/>
      <c r="C248" s="3628"/>
      <c r="D248" s="3628"/>
      <c r="E248" s="3628"/>
      <c r="F248" s="3628" t="s">
        <v>5065</v>
      </c>
      <c r="G248" s="3628" t="s">
        <v>5066</v>
      </c>
      <c r="H248" s="3627" t="s">
        <v>5067</v>
      </c>
      <c r="I248" s="3631" t="s">
        <v>5068</v>
      </c>
      <c r="J248" s="3631" t="s">
        <v>5069</v>
      </c>
      <c r="K248" s="3632" t="s">
        <v>5070</v>
      </c>
      <c r="L248" s="3632" t="s">
        <v>5071</v>
      </c>
      <c r="M248" s="3631" t="s">
        <v>5072</v>
      </c>
      <c r="N248" s="3631"/>
      <c r="O248" s="3632" t="s">
        <v>5073</v>
      </c>
      <c r="P248" s="3632" t="s">
        <v>5074</v>
      </c>
      <c r="Q248" s="3632" t="s">
        <v>5075</v>
      </c>
      <c r="R248" s="3632" t="s">
        <v>5076</v>
      </c>
      <c r="S248" s="3627" t="s">
        <v>5077</v>
      </c>
      <c r="T248" s="3627" t="s">
        <v>5078</v>
      </c>
      <c r="U248" s="3627" t="s">
        <v>5079</v>
      </c>
      <c r="V248" s="3627" t="s">
        <v>5080</v>
      </c>
      <c r="W248" s="3627" t="s">
        <v>5081</v>
      </c>
      <c r="X248" s="3627" t="s">
        <v>5082</v>
      </c>
      <c r="Y248" s="3627" t="s">
        <v>5083</v>
      </c>
      <c r="Z248" s="3627" t="s">
        <v>5084</v>
      </c>
      <c r="AA248" s="3627" t="s">
        <v>5085</v>
      </c>
      <c r="AB248" s="3631" t="s">
        <v>5086</v>
      </c>
      <c r="AC248" s="3631" t="s">
        <v>5087</v>
      </c>
      <c r="AD248" s="3627" t="s">
        <v>5088</v>
      </c>
      <c r="AE248" s="3627" t="s">
        <v>5089</v>
      </c>
      <c r="AF248" s="3627" t="s">
        <v>5090</v>
      </c>
      <c r="AG248" s="3627" t="s">
        <v>5091</v>
      </c>
      <c r="AH248" s="3627" t="s">
        <v>1162</v>
      </c>
      <c r="AI248" s="3627" t="s">
        <v>5049</v>
      </c>
      <c r="AJ248" s="3627" t="s">
        <v>5050</v>
      </c>
      <c r="AK248" s="2581"/>
    </row>
    <row r="249" spans="2:37" s="2461" customFormat="1" ht="13.5" thickBot="1" x14ac:dyDescent="0.25">
      <c r="B249" s="3628"/>
      <c r="C249" s="3628"/>
      <c r="D249" s="3628"/>
      <c r="E249" s="3628"/>
      <c r="F249" s="3628"/>
      <c r="G249" s="3628"/>
      <c r="H249" s="3628"/>
      <c r="I249" s="3632"/>
      <c r="J249" s="3632"/>
      <c r="K249" s="3632"/>
      <c r="L249" s="3632"/>
      <c r="M249" s="3434" t="s">
        <v>5092</v>
      </c>
      <c r="N249" s="3435" t="s">
        <v>2809</v>
      </c>
      <c r="O249" s="3632"/>
      <c r="P249" s="3632"/>
      <c r="Q249" s="3632"/>
      <c r="R249" s="3632"/>
      <c r="S249" s="3628"/>
      <c r="T249" s="3628"/>
      <c r="U249" s="3628"/>
      <c r="V249" s="3628"/>
      <c r="W249" s="3628"/>
      <c r="X249" s="3628"/>
      <c r="Y249" s="3628"/>
      <c r="Z249" s="3628"/>
      <c r="AA249" s="3628"/>
      <c r="AB249" s="3632"/>
      <c r="AC249" s="3632"/>
      <c r="AD249" s="3628"/>
      <c r="AE249" s="3628"/>
      <c r="AF249" s="3628"/>
      <c r="AG249" s="3628"/>
      <c r="AH249" s="3628"/>
      <c r="AI249" s="3628"/>
      <c r="AJ249" s="3628"/>
      <c r="AK249" s="2581"/>
    </row>
    <row r="250" spans="2:37" s="2461" customFormat="1" ht="39" thickBot="1" x14ac:dyDescent="0.25">
      <c r="B250" s="3739" t="s">
        <v>6417</v>
      </c>
      <c r="C250" s="3740"/>
      <c r="D250" s="3027">
        <v>300328</v>
      </c>
      <c r="E250" s="3281">
        <v>10</v>
      </c>
      <c r="F250" s="3281" t="s">
        <v>1545</v>
      </c>
      <c r="G250" s="3281" t="s">
        <v>1545</v>
      </c>
      <c r="H250" s="3281" t="s">
        <v>1545</v>
      </c>
      <c r="I250" s="3281" t="s">
        <v>1545</v>
      </c>
      <c r="J250" s="3281" t="s">
        <v>1545</v>
      </c>
      <c r="K250" s="3281" t="s">
        <v>1545</v>
      </c>
      <c r="L250" s="3281" t="s">
        <v>1545</v>
      </c>
      <c r="M250" s="3281" t="s">
        <v>1545</v>
      </c>
      <c r="N250" s="3281" t="s">
        <v>1545</v>
      </c>
      <c r="O250" s="3281" t="s">
        <v>1545</v>
      </c>
      <c r="P250" s="3281" t="s">
        <v>1545</v>
      </c>
      <c r="Q250" s="3281" t="s">
        <v>1545</v>
      </c>
      <c r="R250" s="3281" t="s">
        <v>1545</v>
      </c>
      <c r="S250" s="3281" t="s">
        <v>1545</v>
      </c>
      <c r="T250" s="3281" t="s">
        <v>1545</v>
      </c>
      <c r="U250" s="3281" t="s">
        <v>1545</v>
      </c>
      <c r="V250" s="3281" t="s">
        <v>1545</v>
      </c>
      <c r="W250" s="3281" t="s">
        <v>1545</v>
      </c>
      <c r="X250" s="3281">
        <v>0.05</v>
      </c>
      <c r="Y250" s="3281" t="s">
        <v>1545</v>
      </c>
      <c r="Z250" s="3281" t="s">
        <v>1545</v>
      </c>
      <c r="AA250" s="3281" t="s">
        <v>1545</v>
      </c>
      <c r="AB250" s="3281" t="s">
        <v>1545</v>
      </c>
      <c r="AC250" s="3281">
        <v>0.06</v>
      </c>
      <c r="AD250" s="3281" t="s">
        <v>1545</v>
      </c>
      <c r="AE250" s="2972" t="s">
        <v>6418</v>
      </c>
      <c r="AF250" s="3238" t="s">
        <v>6406</v>
      </c>
      <c r="AG250" s="3239">
        <v>0.2</v>
      </c>
      <c r="AH250" s="3144"/>
      <c r="AI250" s="3144"/>
      <c r="AJ250" s="3446"/>
      <c r="AK250" s="2581"/>
    </row>
    <row r="251" spans="2:37" s="2461" customFormat="1" x14ac:dyDescent="0.2">
      <c r="B251" s="2582"/>
      <c r="C251" s="2575"/>
      <c r="D251" s="2921"/>
      <c r="E251" s="2921"/>
      <c r="F251" s="2921"/>
      <c r="G251" s="2921"/>
      <c r="H251" s="2575"/>
      <c r="I251" s="2576"/>
      <c r="J251" s="2576"/>
      <c r="K251" s="2576"/>
      <c r="L251" s="2576"/>
      <c r="M251" s="2575"/>
      <c r="N251" s="2576"/>
      <c r="O251" s="2576"/>
      <c r="P251" s="2576"/>
      <c r="Q251" s="2576"/>
      <c r="R251" s="2576"/>
      <c r="S251" s="2575"/>
      <c r="T251" s="2574"/>
      <c r="U251" s="2574"/>
      <c r="V251" s="2574"/>
      <c r="W251" s="2574"/>
      <c r="X251" s="2574"/>
      <c r="Y251" s="2574"/>
      <c r="Z251" s="2574"/>
      <c r="AA251" s="2574"/>
      <c r="AB251" s="2574"/>
      <c r="AC251" s="2574"/>
      <c r="AD251" s="2574"/>
      <c r="AE251" s="2574"/>
      <c r="AF251" s="2574"/>
      <c r="AG251" s="2574"/>
      <c r="AH251" s="2574"/>
      <c r="AI251" s="2574"/>
      <c r="AJ251" s="2574"/>
      <c r="AK251" s="2581"/>
    </row>
    <row r="252" spans="2:37" s="2461" customFormat="1" x14ac:dyDescent="0.2">
      <c r="B252" s="3641" t="s">
        <v>5051</v>
      </c>
      <c r="C252" s="3642"/>
      <c r="D252" s="3663" t="s">
        <v>1882</v>
      </c>
      <c r="E252" s="3663"/>
      <c r="F252" s="3663"/>
      <c r="G252" s="3663"/>
      <c r="H252" s="3663"/>
      <c r="I252" s="3663"/>
      <c r="J252" s="2578"/>
      <c r="K252" s="2578"/>
      <c r="L252" s="2578"/>
      <c r="M252" s="2578"/>
      <c r="N252" s="2578"/>
      <c r="O252" s="2578"/>
      <c r="P252" s="2578"/>
      <c r="Q252" s="2578"/>
      <c r="R252" s="2578"/>
      <c r="S252" s="2578"/>
      <c r="T252" s="2574"/>
      <c r="U252" s="2574"/>
      <c r="V252" s="2574"/>
      <c r="W252" s="2574"/>
      <c r="X252" s="2574"/>
      <c r="Y252" s="2574"/>
      <c r="Z252" s="2574"/>
      <c r="AA252" s="2574"/>
      <c r="AB252" s="2574"/>
      <c r="AC252" s="2574"/>
      <c r="AD252" s="2574"/>
      <c r="AE252" s="2574"/>
      <c r="AF252" s="2574"/>
      <c r="AG252" s="2574"/>
      <c r="AH252" s="2574"/>
      <c r="AI252" s="2574"/>
      <c r="AJ252" s="2574"/>
      <c r="AK252" s="2581"/>
    </row>
    <row r="253" spans="2:37" s="2461" customFormat="1" x14ac:dyDescent="0.2">
      <c r="B253" s="3641" t="s">
        <v>5052</v>
      </c>
      <c r="C253" s="3642"/>
      <c r="D253" s="3700" t="s">
        <v>6407</v>
      </c>
      <c r="E253" s="3700"/>
      <c r="F253" s="3700"/>
      <c r="G253" s="3700"/>
      <c r="H253" s="3700"/>
      <c r="I253" s="3437"/>
      <c r="J253" s="2578"/>
      <c r="K253" s="2578"/>
      <c r="L253" s="2578"/>
      <c r="M253" s="2578"/>
      <c r="N253" s="2578"/>
      <c r="O253" s="2578"/>
      <c r="P253" s="2578"/>
      <c r="Q253" s="2578"/>
      <c r="R253" s="2578"/>
      <c r="S253" s="2578"/>
      <c r="T253" s="2574"/>
      <c r="U253" s="2574"/>
      <c r="V253" s="2574"/>
      <c r="W253" s="2574"/>
      <c r="X253" s="2574"/>
      <c r="Y253" s="2574"/>
      <c r="Z253" s="2574"/>
      <c r="AA253" s="2574"/>
      <c r="AB253" s="2574"/>
      <c r="AC253" s="2574"/>
      <c r="AD253" s="2574"/>
      <c r="AE253" s="2574"/>
      <c r="AF253" s="2574"/>
      <c r="AG253" s="2574"/>
      <c r="AH253" s="2574"/>
      <c r="AI253" s="2574"/>
      <c r="AJ253" s="2574"/>
      <c r="AK253" s="2581"/>
    </row>
    <row r="254" spans="2:37" s="2461" customFormat="1" ht="15.75" thickBot="1" x14ac:dyDescent="0.25">
      <c r="B254" s="3645"/>
      <c r="C254" s="3646"/>
      <c r="D254" s="3647"/>
      <c r="E254" s="3647"/>
      <c r="F254" s="3647"/>
      <c r="G254" s="3647"/>
      <c r="H254" s="2583"/>
      <c r="I254" s="2583"/>
      <c r="J254" s="2583"/>
      <c r="K254" s="2583"/>
      <c r="L254" s="2583"/>
      <c r="M254" s="2583"/>
      <c r="N254" s="2583"/>
      <c r="O254" s="2583"/>
      <c r="P254" s="2583"/>
      <c r="Q254" s="2583"/>
      <c r="R254" s="2583"/>
      <c r="S254" s="2583"/>
      <c r="T254" s="2584"/>
      <c r="U254" s="2584"/>
      <c r="V254" s="2584"/>
      <c r="W254" s="2584"/>
      <c r="X254" s="2584"/>
      <c r="Y254" s="2584"/>
      <c r="Z254" s="2584"/>
      <c r="AA254" s="2584"/>
      <c r="AB254" s="2584"/>
      <c r="AC254" s="2584"/>
      <c r="AD254" s="2584"/>
      <c r="AE254" s="2584"/>
      <c r="AF254" s="2584"/>
      <c r="AG254" s="2584"/>
      <c r="AH254" s="2584"/>
      <c r="AI254" s="2584"/>
      <c r="AJ254" s="2584"/>
      <c r="AK254" s="2586"/>
    </row>
    <row r="255" spans="2:37" s="2461" customFormat="1" x14ac:dyDescent="0.2">
      <c r="B255" s="3267" t="str">
        <f>+B239</f>
        <v>.</v>
      </c>
      <c r="C255" s="3267"/>
      <c r="D255" s="2889"/>
      <c r="E255" s="2889"/>
      <c r="F255" s="2889"/>
      <c r="G255" s="2890"/>
      <c r="H255" s="2891"/>
      <c r="I255" s="2889"/>
      <c r="J255" s="2889"/>
    </row>
    <row r="256" spans="2:37" s="2461" customFormat="1" ht="13.5" thickBot="1" x14ac:dyDescent="0.25">
      <c r="B256" s="3267"/>
      <c r="C256" s="3267"/>
      <c r="D256" s="2889"/>
      <c r="E256" s="2889"/>
      <c r="F256" s="2889"/>
      <c r="G256" s="2890"/>
      <c r="H256" s="2891"/>
      <c r="I256" s="2889"/>
      <c r="J256" s="2889"/>
    </row>
    <row r="257" spans="2:37" s="2461" customFormat="1" ht="20.25" x14ac:dyDescent="0.2">
      <c r="B257" s="3616" t="s">
        <v>5060</v>
      </c>
      <c r="C257" s="3617"/>
      <c r="D257" s="3617"/>
      <c r="E257" s="3617"/>
      <c r="F257" s="3617"/>
      <c r="G257" s="3617"/>
      <c r="H257" s="3617"/>
      <c r="I257" s="3617"/>
      <c r="J257" s="3617"/>
      <c r="K257" s="3617"/>
      <c r="L257" s="3617"/>
      <c r="M257" s="3617"/>
      <c r="N257" s="3617"/>
      <c r="O257" s="3617"/>
      <c r="P257" s="3617"/>
      <c r="Q257" s="3617"/>
      <c r="R257" s="3617"/>
      <c r="S257" s="3617"/>
      <c r="T257" s="3617"/>
      <c r="U257" s="3617"/>
      <c r="V257" s="3617"/>
      <c r="W257" s="3617"/>
      <c r="X257" s="3617"/>
      <c r="Y257" s="3617"/>
      <c r="Z257" s="3617"/>
      <c r="AA257" s="3617"/>
      <c r="AB257" s="3617"/>
      <c r="AC257" s="3617"/>
      <c r="AD257" s="3617"/>
      <c r="AE257" s="3617"/>
      <c r="AF257" s="3617"/>
      <c r="AG257" s="3617"/>
      <c r="AH257" s="3617"/>
      <c r="AI257" s="3617"/>
      <c r="AJ257" s="3617"/>
      <c r="AK257" s="3618"/>
    </row>
    <row r="258" spans="2:37" s="2461" customFormat="1" x14ac:dyDescent="0.2">
      <c r="B258" s="2579"/>
      <c r="C258" s="3432"/>
      <c r="D258" s="3432"/>
      <c r="E258" s="3432"/>
      <c r="F258" s="3432"/>
      <c r="G258" s="2580"/>
      <c r="H258" s="2580"/>
      <c r="I258" s="2580"/>
      <c r="J258" s="2580"/>
      <c r="K258" s="2580"/>
      <c r="L258" s="2580"/>
      <c r="M258" s="2580"/>
      <c r="N258" s="2580"/>
      <c r="O258" s="2580"/>
      <c r="P258" s="2580"/>
      <c r="Q258" s="2580"/>
      <c r="R258" s="2580"/>
      <c r="S258" s="2580"/>
      <c r="T258" s="2580"/>
      <c r="U258" s="2580"/>
      <c r="V258" s="2580"/>
      <c r="W258" s="2580"/>
      <c r="X258" s="2580"/>
      <c r="Y258" s="2580"/>
      <c r="Z258" s="2580"/>
      <c r="AA258" s="2580"/>
      <c r="AB258" s="2580"/>
      <c r="AC258" s="2580"/>
      <c r="AD258" s="2580"/>
      <c r="AE258" s="2580"/>
      <c r="AF258" s="2580"/>
      <c r="AG258" s="2580"/>
      <c r="AH258" s="2580"/>
      <c r="AI258" s="2580"/>
      <c r="AJ258" s="2580"/>
      <c r="AK258" s="2581"/>
    </row>
    <row r="259" spans="2:37" s="2461" customFormat="1" x14ac:dyDescent="0.2">
      <c r="B259" s="2579" t="s">
        <v>5047</v>
      </c>
      <c r="C259" s="3432"/>
      <c r="D259" s="3619" t="s">
        <v>6408</v>
      </c>
      <c r="E259" s="3619"/>
      <c r="F259" s="3619"/>
      <c r="G259" s="2580"/>
      <c r="H259" s="2580"/>
      <c r="I259" s="2580"/>
      <c r="J259" s="2580"/>
      <c r="K259" s="2580"/>
      <c r="L259" s="2580"/>
      <c r="M259" s="2580"/>
      <c r="N259" s="2580"/>
      <c r="O259" s="2580"/>
      <c r="P259" s="2580"/>
      <c r="Q259" s="2580"/>
      <c r="R259" s="2580"/>
      <c r="S259" s="2580"/>
      <c r="T259" s="2580"/>
      <c r="U259" s="2580"/>
      <c r="V259" s="2580"/>
      <c r="W259" s="2580"/>
      <c r="X259" s="2580"/>
      <c r="Y259" s="2580"/>
      <c r="Z259" s="2580"/>
      <c r="AA259" s="2580"/>
      <c r="AB259" s="2580"/>
      <c r="AC259" s="2580"/>
      <c r="AD259" s="2580"/>
      <c r="AE259" s="2580"/>
      <c r="AF259" s="2580"/>
      <c r="AG259" s="2580"/>
      <c r="AH259" s="2580"/>
      <c r="AI259" s="2580"/>
      <c r="AJ259" s="2580"/>
      <c r="AK259" s="2581"/>
    </row>
    <row r="260" spans="2:37" s="2461" customFormat="1" ht="13.5" thickBot="1" x14ac:dyDescent="0.25">
      <c r="B260" s="3620" t="s">
        <v>5061</v>
      </c>
      <c r="C260" s="3621"/>
      <c r="D260" s="3622">
        <v>41582</v>
      </c>
      <c r="E260" s="3622"/>
      <c r="F260" s="3432"/>
      <c r="G260" s="2580"/>
      <c r="H260" s="2580"/>
      <c r="I260" s="2580"/>
      <c r="J260" s="2580"/>
      <c r="K260" s="2580"/>
      <c r="L260" s="2580"/>
      <c r="M260" s="2580"/>
      <c r="N260" s="2580"/>
      <c r="O260" s="2580"/>
      <c r="P260" s="2580"/>
      <c r="Q260" s="2580"/>
      <c r="R260" s="2580"/>
      <c r="S260" s="2580"/>
      <c r="T260" s="2580"/>
      <c r="U260" s="2580"/>
      <c r="V260" s="2580"/>
      <c r="W260" s="2580"/>
      <c r="X260" s="2580"/>
      <c r="Y260" s="2580"/>
      <c r="Z260" s="2580"/>
      <c r="AA260" s="2580"/>
      <c r="AB260" s="2580"/>
      <c r="AC260" s="2580"/>
      <c r="AD260" s="2580"/>
      <c r="AE260" s="2580"/>
      <c r="AF260" s="2580"/>
      <c r="AG260" s="2580"/>
      <c r="AH260" s="2580"/>
      <c r="AI260" s="2580"/>
      <c r="AJ260" s="2580"/>
      <c r="AK260" s="2581"/>
    </row>
    <row r="261" spans="2:37" s="2461" customFormat="1" ht="122.25" customHeight="1" thickBot="1" x14ac:dyDescent="0.25">
      <c r="B261" s="3633" t="s">
        <v>5062</v>
      </c>
      <c r="C261" s="3677"/>
      <c r="D261" s="3623" t="s">
        <v>6527</v>
      </c>
      <c r="E261" s="3624"/>
      <c r="F261" s="3624"/>
      <c r="G261" s="3624"/>
      <c r="H261" s="3624"/>
      <c r="I261" s="3624"/>
      <c r="J261" s="3624"/>
      <c r="K261" s="3624"/>
      <c r="L261" s="3624"/>
      <c r="M261" s="3624"/>
      <c r="N261" s="3624"/>
      <c r="O261" s="3624"/>
      <c r="P261" s="3624"/>
      <c r="Q261" s="3625"/>
      <c r="R261" s="2580"/>
      <c r="S261" s="2580"/>
      <c r="T261" s="2580"/>
      <c r="U261" s="2580"/>
      <c r="V261" s="2580"/>
      <c r="W261" s="2580"/>
      <c r="X261" s="2580"/>
      <c r="Y261" s="2580"/>
      <c r="Z261" s="2580"/>
      <c r="AA261" s="2580"/>
      <c r="AB261" s="2580"/>
      <c r="AC261" s="2580"/>
      <c r="AD261" s="2580"/>
      <c r="AE261" s="2580"/>
      <c r="AF261" s="2580"/>
      <c r="AG261" s="2580"/>
      <c r="AH261" s="2580"/>
      <c r="AI261" s="2580"/>
      <c r="AJ261" s="2580"/>
      <c r="AK261" s="2581"/>
    </row>
    <row r="262" spans="2:37" s="2461" customFormat="1" ht="13.5" thickBot="1" x14ac:dyDescent="0.25">
      <c r="B262" s="3635"/>
      <c r="C262" s="3626"/>
      <c r="D262" s="3626"/>
      <c r="E262" s="3626"/>
      <c r="F262" s="3626"/>
      <c r="G262" s="3626"/>
      <c r="H262" s="3626"/>
      <c r="I262" s="3626"/>
      <c r="J262" s="3626"/>
      <c r="K262" s="3626"/>
      <c r="L262" s="3626"/>
      <c r="M262" s="3626"/>
      <c r="N262" s="3626"/>
      <c r="O262" s="3626"/>
      <c r="P262" s="3626"/>
      <c r="Q262" s="3626"/>
      <c r="R262" s="2580"/>
      <c r="S262" s="2580"/>
      <c r="T262" s="2580"/>
      <c r="U262" s="2580"/>
      <c r="V262" s="2580"/>
      <c r="W262" s="2580"/>
      <c r="X262" s="2580"/>
      <c r="Y262" s="2580"/>
      <c r="Z262" s="2580"/>
      <c r="AA262" s="2580"/>
      <c r="AB262" s="2580"/>
      <c r="AC262" s="2580"/>
      <c r="AD262" s="2580"/>
      <c r="AE262" s="2580"/>
      <c r="AF262" s="2580"/>
      <c r="AG262" s="2580"/>
      <c r="AH262" s="2580"/>
      <c r="AI262" s="2580"/>
      <c r="AJ262" s="2580"/>
      <c r="AK262" s="2581"/>
    </row>
    <row r="263" spans="2:37" s="2461" customFormat="1" ht="13.5" thickBot="1" x14ac:dyDescent="0.25">
      <c r="B263" s="3627" t="s">
        <v>5063</v>
      </c>
      <c r="C263" s="3627"/>
      <c r="D263" s="3627" t="s">
        <v>5053</v>
      </c>
      <c r="E263" s="3627" t="s">
        <v>5064</v>
      </c>
      <c r="F263" s="3629" t="s">
        <v>224</v>
      </c>
      <c r="G263" s="3629"/>
      <c r="H263" s="3629"/>
      <c r="I263" s="3629"/>
      <c r="J263" s="3629"/>
      <c r="K263" s="3629"/>
      <c r="L263" s="3629"/>
      <c r="M263" s="3629"/>
      <c r="N263" s="3629"/>
      <c r="O263" s="3629"/>
      <c r="P263" s="3629"/>
      <c r="Q263" s="3629"/>
      <c r="R263" s="3629"/>
      <c r="S263" s="3629" t="s">
        <v>340</v>
      </c>
      <c r="T263" s="3629"/>
      <c r="U263" s="3629"/>
      <c r="V263" s="3629"/>
      <c r="W263" s="3629"/>
      <c r="X263" s="3629"/>
      <c r="Y263" s="3629"/>
      <c r="Z263" s="3629"/>
      <c r="AA263" s="3629"/>
      <c r="AB263" s="3629"/>
      <c r="AC263" s="3629"/>
      <c r="AD263" s="3629" t="s">
        <v>225</v>
      </c>
      <c r="AE263" s="3629"/>
      <c r="AF263" s="3629"/>
      <c r="AG263" s="3629"/>
      <c r="AH263" s="3630" t="s">
        <v>5048</v>
      </c>
      <c r="AI263" s="3630"/>
      <c r="AJ263" s="3630"/>
      <c r="AK263" s="2581"/>
    </row>
    <row r="264" spans="2:37" s="2461" customFormat="1" ht="13.5" thickBot="1" x14ac:dyDescent="0.25">
      <c r="B264" s="3628"/>
      <c r="C264" s="3628"/>
      <c r="D264" s="3628"/>
      <c r="E264" s="3628"/>
      <c r="F264" s="3628" t="s">
        <v>5065</v>
      </c>
      <c r="G264" s="3628" t="s">
        <v>5066</v>
      </c>
      <c r="H264" s="3627" t="s">
        <v>5067</v>
      </c>
      <c r="I264" s="3631" t="s">
        <v>5068</v>
      </c>
      <c r="J264" s="3631" t="s">
        <v>5069</v>
      </c>
      <c r="K264" s="3632" t="s">
        <v>5070</v>
      </c>
      <c r="L264" s="3632" t="s">
        <v>5071</v>
      </c>
      <c r="M264" s="3631" t="s">
        <v>5072</v>
      </c>
      <c r="N264" s="3631"/>
      <c r="O264" s="3632" t="s">
        <v>5073</v>
      </c>
      <c r="P264" s="3632" t="s">
        <v>5074</v>
      </c>
      <c r="Q264" s="3632" t="s">
        <v>5075</v>
      </c>
      <c r="R264" s="3632" t="s">
        <v>5076</v>
      </c>
      <c r="S264" s="3627" t="s">
        <v>5077</v>
      </c>
      <c r="T264" s="3627" t="s">
        <v>5078</v>
      </c>
      <c r="U264" s="3627" t="s">
        <v>5079</v>
      </c>
      <c r="V264" s="3627" t="s">
        <v>5080</v>
      </c>
      <c r="W264" s="3627" t="s">
        <v>5081</v>
      </c>
      <c r="X264" s="3627" t="s">
        <v>5082</v>
      </c>
      <c r="Y264" s="3627" t="s">
        <v>5083</v>
      </c>
      <c r="Z264" s="3627" t="s">
        <v>5084</v>
      </c>
      <c r="AA264" s="3627" t="s">
        <v>5085</v>
      </c>
      <c r="AB264" s="3631" t="s">
        <v>5086</v>
      </c>
      <c r="AC264" s="3631" t="s">
        <v>5087</v>
      </c>
      <c r="AD264" s="3627" t="s">
        <v>5088</v>
      </c>
      <c r="AE264" s="3627" t="s">
        <v>5089</v>
      </c>
      <c r="AF264" s="3627" t="s">
        <v>5090</v>
      </c>
      <c r="AG264" s="3627" t="s">
        <v>5091</v>
      </c>
      <c r="AH264" s="3627" t="s">
        <v>1162</v>
      </c>
      <c r="AI264" s="3627" t="s">
        <v>5049</v>
      </c>
      <c r="AJ264" s="3627" t="s">
        <v>5050</v>
      </c>
      <c r="AK264" s="2581"/>
    </row>
    <row r="265" spans="2:37" s="2461" customFormat="1" ht="13.5" thickBot="1" x14ac:dyDescent="0.25">
      <c r="B265" s="3628"/>
      <c r="C265" s="3628"/>
      <c r="D265" s="3628"/>
      <c r="E265" s="3628"/>
      <c r="F265" s="3628"/>
      <c r="G265" s="3628"/>
      <c r="H265" s="3628"/>
      <c r="I265" s="3632"/>
      <c r="J265" s="3632"/>
      <c r="K265" s="3632"/>
      <c r="L265" s="3632"/>
      <c r="M265" s="3434" t="s">
        <v>5092</v>
      </c>
      <c r="N265" s="3435" t="s">
        <v>2809</v>
      </c>
      <c r="O265" s="3632"/>
      <c r="P265" s="3632"/>
      <c r="Q265" s="3632"/>
      <c r="R265" s="3632"/>
      <c r="S265" s="3628"/>
      <c r="T265" s="3628"/>
      <c r="U265" s="3628"/>
      <c r="V265" s="3628"/>
      <c r="W265" s="3628"/>
      <c r="X265" s="3628"/>
      <c r="Y265" s="3628"/>
      <c r="Z265" s="3628"/>
      <c r="AA265" s="3628"/>
      <c r="AB265" s="3632"/>
      <c r="AC265" s="3632"/>
      <c r="AD265" s="3628"/>
      <c r="AE265" s="3628"/>
      <c r="AF265" s="3628"/>
      <c r="AG265" s="3628"/>
      <c r="AH265" s="3628"/>
      <c r="AI265" s="3628"/>
      <c r="AJ265" s="3628"/>
      <c r="AK265" s="2581"/>
    </row>
    <row r="266" spans="2:37" s="2461" customFormat="1" x14ac:dyDescent="0.2">
      <c r="B266" s="3726" t="s">
        <v>6409</v>
      </c>
      <c r="C266" s="3727"/>
      <c r="D266" s="3353">
        <v>300324</v>
      </c>
      <c r="E266" s="3354">
        <v>10</v>
      </c>
      <c r="F266" s="3354" t="s">
        <v>1545</v>
      </c>
      <c r="G266" s="3354" t="s">
        <v>1545</v>
      </c>
      <c r="H266" s="3354" t="s">
        <v>1545</v>
      </c>
      <c r="I266" s="3354" t="s">
        <v>1545</v>
      </c>
      <c r="J266" s="3354" t="s">
        <v>1545</v>
      </c>
      <c r="K266" s="3354" t="s">
        <v>1545</v>
      </c>
      <c r="L266" s="3354" t="s">
        <v>1545</v>
      </c>
      <c r="M266" s="3354" t="s">
        <v>1545</v>
      </c>
      <c r="N266" s="3354" t="s">
        <v>1545</v>
      </c>
      <c r="O266" s="3354" t="s">
        <v>1545</v>
      </c>
      <c r="P266" s="3354" t="s">
        <v>1545</v>
      </c>
      <c r="Q266" s="3354" t="s">
        <v>1545</v>
      </c>
      <c r="R266" s="3354" t="s">
        <v>1545</v>
      </c>
      <c r="S266" s="3354" t="s">
        <v>1545</v>
      </c>
      <c r="T266" s="3354" t="s">
        <v>1545</v>
      </c>
      <c r="U266" s="3354" t="s">
        <v>1545</v>
      </c>
      <c r="V266" s="3354" t="s">
        <v>1545</v>
      </c>
      <c r="W266" s="3354" t="s">
        <v>1545</v>
      </c>
      <c r="X266" s="3354" t="s">
        <v>1545</v>
      </c>
      <c r="Y266" s="3354" t="s">
        <v>1545</v>
      </c>
      <c r="Z266" s="3354" t="s">
        <v>1545</v>
      </c>
      <c r="AA266" s="3354" t="s">
        <v>1545</v>
      </c>
      <c r="AB266" s="3354" t="s">
        <v>1545</v>
      </c>
      <c r="AC266" s="3354" t="s">
        <v>1545</v>
      </c>
      <c r="AD266" s="3354">
        <v>10</v>
      </c>
      <c r="AE266" s="2602">
        <v>700</v>
      </c>
      <c r="AF266" s="3467">
        <f>AD266/1000</f>
        <v>0.01</v>
      </c>
      <c r="AG266" s="2660" t="s">
        <v>1545</v>
      </c>
      <c r="AH266" s="2710"/>
      <c r="AI266" s="2710"/>
      <c r="AJ266" s="3443"/>
      <c r="AK266" s="2581"/>
    </row>
    <row r="267" spans="2:37" s="2461" customFormat="1" x14ac:dyDescent="0.2">
      <c r="B267" s="3733" t="s">
        <v>6410</v>
      </c>
      <c r="C267" s="3734"/>
      <c r="D267" s="3362">
        <v>300324</v>
      </c>
      <c r="E267" s="3363">
        <v>15</v>
      </c>
      <c r="F267" s="3363" t="s">
        <v>1545</v>
      </c>
      <c r="G267" s="3363" t="s">
        <v>1545</v>
      </c>
      <c r="H267" s="3363" t="s">
        <v>1545</v>
      </c>
      <c r="I267" s="3363" t="s">
        <v>1545</v>
      </c>
      <c r="J267" s="3363" t="s">
        <v>1545</v>
      </c>
      <c r="K267" s="3363" t="s">
        <v>1545</v>
      </c>
      <c r="L267" s="3363" t="s">
        <v>1545</v>
      </c>
      <c r="M267" s="3363" t="s">
        <v>1545</v>
      </c>
      <c r="N267" s="3363" t="s">
        <v>1545</v>
      </c>
      <c r="O267" s="3363" t="s">
        <v>1545</v>
      </c>
      <c r="P267" s="3363" t="s">
        <v>1545</v>
      </c>
      <c r="Q267" s="3363" t="s">
        <v>1545</v>
      </c>
      <c r="R267" s="3363" t="s">
        <v>1545</v>
      </c>
      <c r="S267" s="3363" t="s">
        <v>1545</v>
      </c>
      <c r="T267" s="3363" t="s">
        <v>1545</v>
      </c>
      <c r="U267" s="3363" t="s">
        <v>1545</v>
      </c>
      <c r="V267" s="3363" t="s">
        <v>1545</v>
      </c>
      <c r="W267" s="3363" t="s">
        <v>1545</v>
      </c>
      <c r="X267" s="3363" t="s">
        <v>1545</v>
      </c>
      <c r="Y267" s="3363" t="s">
        <v>1545</v>
      </c>
      <c r="Z267" s="3363" t="s">
        <v>1545</v>
      </c>
      <c r="AA267" s="3363" t="s">
        <v>1545</v>
      </c>
      <c r="AB267" s="3363" t="s">
        <v>1545</v>
      </c>
      <c r="AC267" s="3363" t="s">
        <v>1545</v>
      </c>
      <c r="AD267" s="3363">
        <v>15</v>
      </c>
      <c r="AE267" s="2591">
        <v>900</v>
      </c>
      <c r="AF267" s="3468">
        <f>AD267/1000</f>
        <v>1.4999999999999999E-2</v>
      </c>
      <c r="AG267" s="2650" t="s">
        <v>1545</v>
      </c>
      <c r="AH267" s="2715"/>
      <c r="AI267" s="2715"/>
      <c r="AJ267" s="3460"/>
      <c r="AK267" s="2581"/>
    </row>
    <row r="268" spans="2:37" s="2461" customFormat="1" x14ac:dyDescent="0.2">
      <c r="B268" s="3733" t="s">
        <v>6411</v>
      </c>
      <c r="C268" s="3734"/>
      <c r="D268" s="3362">
        <v>300324</v>
      </c>
      <c r="E268" s="3363">
        <v>19</v>
      </c>
      <c r="F268" s="3363" t="s">
        <v>1545</v>
      </c>
      <c r="G268" s="3363" t="s">
        <v>1545</v>
      </c>
      <c r="H268" s="3363" t="s">
        <v>1545</v>
      </c>
      <c r="I268" s="3363" t="s">
        <v>1545</v>
      </c>
      <c r="J268" s="3363" t="s">
        <v>1545</v>
      </c>
      <c r="K268" s="3363" t="s">
        <v>1545</v>
      </c>
      <c r="L268" s="3363" t="s">
        <v>1545</v>
      </c>
      <c r="M268" s="3363" t="s">
        <v>1545</v>
      </c>
      <c r="N268" s="3363" t="s">
        <v>1545</v>
      </c>
      <c r="O268" s="3363" t="s">
        <v>1545</v>
      </c>
      <c r="P268" s="3363" t="s">
        <v>1545</v>
      </c>
      <c r="Q268" s="3363" t="s">
        <v>1545</v>
      </c>
      <c r="R268" s="3363" t="s">
        <v>1545</v>
      </c>
      <c r="S268" s="3363" t="s">
        <v>1545</v>
      </c>
      <c r="T268" s="3363" t="s">
        <v>1545</v>
      </c>
      <c r="U268" s="3363" t="s">
        <v>1545</v>
      </c>
      <c r="V268" s="3363" t="s">
        <v>1545</v>
      </c>
      <c r="W268" s="3363" t="s">
        <v>1545</v>
      </c>
      <c r="X268" s="3363" t="s">
        <v>1545</v>
      </c>
      <c r="Y268" s="3363" t="s">
        <v>1545</v>
      </c>
      <c r="Z268" s="3363" t="s">
        <v>1545</v>
      </c>
      <c r="AA268" s="3363" t="s">
        <v>1545</v>
      </c>
      <c r="AB268" s="3363" t="s">
        <v>1545</v>
      </c>
      <c r="AC268" s="3363" t="s">
        <v>1545</v>
      </c>
      <c r="AD268" s="3363">
        <v>19</v>
      </c>
      <c r="AE268" s="3430">
        <v>1200</v>
      </c>
      <c r="AF268" s="3468">
        <f t="shared" ref="AF268:AF271" si="0">AD268/1000</f>
        <v>1.9E-2</v>
      </c>
      <c r="AG268" s="2650" t="s">
        <v>1545</v>
      </c>
      <c r="AH268" s="2715"/>
      <c r="AI268" s="2715"/>
      <c r="AJ268" s="3460"/>
      <c r="AK268" s="2581"/>
    </row>
    <row r="269" spans="2:37" s="2461" customFormat="1" x14ac:dyDescent="0.2">
      <c r="B269" s="3733" t="s">
        <v>6412</v>
      </c>
      <c r="C269" s="3734"/>
      <c r="D269" s="3362">
        <v>300324</v>
      </c>
      <c r="E269" s="3363">
        <v>29</v>
      </c>
      <c r="F269" s="3363" t="s">
        <v>1545</v>
      </c>
      <c r="G269" s="3363" t="s">
        <v>1545</v>
      </c>
      <c r="H269" s="3363" t="s">
        <v>1545</v>
      </c>
      <c r="I269" s="3363" t="s">
        <v>1545</v>
      </c>
      <c r="J269" s="3363" t="s">
        <v>1545</v>
      </c>
      <c r="K269" s="3363" t="s">
        <v>1545</v>
      </c>
      <c r="L269" s="3363" t="s">
        <v>1545</v>
      </c>
      <c r="M269" s="3363" t="s">
        <v>1545</v>
      </c>
      <c r="N269" s="3363" t="s">
        <v>1545</v>
      </c>
      <c r="O269" s="3363" t="s">
        <v>1545</v>
      </c>
      <c r="P269" s="3363" t="s">
        <v>1545</v>
      </c>
      <c r="Q269" s="3363" t="s">
        <v>1545</v>
      </c>
      <c r="R269" s="3363" t="s">
        <v>1545</v>
      </c>
      <c r="S269" s="3363" t="s">
        <v>1545</v>
      </c>
      <c r="T269" s="3363" t="s">
        <v>1545</v>
      </c>
      <c r="U269" s="3363" t="s">
        <v>1545</v>
      </c>
      <c r="V269" s="3363" t="s">
        <v>1545</v>
      </c>
      <c r="W269" s="3363" t="s">
        <v>1545</v>
      </c>
      <c r="X269" s="3363" t="s">
        <v>1545</v>
      </c>
      <c r="Y269" s="3363" t="s">
        <v>1545</v>
      </c>
      <c r="Z269" s="3363" t="s">
        <v>1545</v>
      </c>
      <c r="AA269" s="3363" t="s">
        <v>1545</v>
      </c>
      <c r="AB269" s="3363" t="s">
        <v>1545</v>
      </c>
      <c r="AC269" s="3363" t="s">
        <v>1545</v>
      </c>
      <c r="AD269" s="3363">
        <v>29</v>
      </c>
      <c r="AE269" s="2591">
        <v>2500</v>
      </c>
      <c r="AF269" s="3468">
        <f t="shared" si="0"/>
        <v>2.9000000000000001E-2</v>
      </c>
      <c r="AG269" s="2650" t="s">
        <v>1545</v>
      </c>
      <c r="AH269" s="2715"/>
      <c r="AI269" s="2715"/>
      <c r="AJ269" s="3460"/>
      <c r="AK269" s="2581"/>
    </row>
    <row r="270" spans="2:37" s="2461" customFormat="1" x14ac:dyDescent="0.2">
      <c r="B270" s="3733" t="s">
        <v>6413</v>
      </c>
      <c r="C270" s="3734"/>
      <c r="D270" s="3362">
        <v>300324</v>
      </c>
      <c r="E270" s="3363">
        <v>39</v>
      </c>
      <c r="F270" s="3363" t="s">
        <v>1545</v>
      </c>
      <c r="G270" s="3363" t="s">
        <v>1545</v>
      </c>
      <c r="H270" s="3363" t="s">
        <v>1545</v>
      </c>
      <c r="I270" s="3363" t="s">
        <v>1545</v>
      </c>
      <c r="J270" s="3363" t="s">
        <v>1545</v>
      </c>
      <c r="K270" s="3363" t="s">
        <v>1545</v>
      </c>
      <c r="L270" s="3363" t="s">
        <v>1545</v>
      </c>
      <c r="M270" s="3363" t="s">
        <v>1545</v>
      </c>
      <c r="N270" s="3363" t="s">
        <v>1545</v>
      </c>
      <c r="O270" s="3363" t="s">
        <v>1545</v>
      </c>
      <c r="P270" s="3363" t="s">
        <v>1545</v>
      </c>
      <c r="Q270" s="3363" t="s">
        <v>1545</v>
      </c>
      <c r="R270" s="3363" t="s">
        <v>1545</v>
      </c>
      <c r="S270" s="3363" t="s">
        <v>1545</v>
      </c>
      <c r="T270" s="3363" t="s">
        <v>1545</v>
      </c>
      <c r="U270" s="3363" t="s">
        <v>1545</v>
      </c>
      <c r="V270" s="3363" t="s">
        <v>1545</v>
      </c>
      <c r="W270" s="3363" t="s">
        <v>1545</v>
      </c>
      <c r="X270" s="3363" t="s">
        <v>1545</v>
      </c>
      <c r="Y270" s="3363" t="s">
        <v>1545</v>
      </c>
      <c r="Z270" s="3363" t="s">
        <v>1545</v>
      </c>
      <c r="AA270" s="3363" t="s">
        <v>1545</v>
      </c>
      <c r="AB270" s="3363" t="s">
        <v>1545</v>
      </c>
      <c r="AC270" s="3363" t="s">
        <v>1545</v>
      </c>
      <c r="AD270" s="3363">
        <v>39</v>
      </c>
      <c r="AE270" s="2591">
        <v>4000</v>
      </c>
      <c r="AF270" s="3468">
        <f t="shared" si="0"/>
        <v>3.9E-2</v>
      </c>
      <c r="AG270" s="2650" t="s">
        <v>1545</v>
      </c>
      <c r="AH270" s="2715"/>
      <c r="AI270" s="2715"/>
      <c r="AJ270" s="3460"/>
      <c r="AK270" s="2581"/>
    </row>
    <row r="271" spans="2:37" s="2461" customFormat="1" ht="13.5" thickBot="1" x14ac:dyDescent="0.25">
      <c r="B271" s="3737" t="s">
        <v>6414</v>
      </c>
      <c r="C271" s="3738"/>
      <c r="D271" s="3080">
        <v>300324</v>
      </c>
      <c r="E271" s="3081">
        <v>49</v>
      </c>
      <c r="F271" s="3081" t="s">
        <v>1545</v>
      </c>
      <c r="G271" s="3081" t="s">
        <v>1545</v>
      </c>
      <c r="H271" s="3081" t="s">
        <v>1545</v>
      </c>
      <c r="I271" s="3081" t="s">
        <v>1545</v>
      </c>
      <c r="J271" s="3081" t="s">
        <v>1545</v>
      </c>
      <c r="K271" s="3081" t="s">
        <v>1545</v>
      </c>
      <c r="L271" s="3081" t="s">
        <v>1545</v>
      </c>
      <c r="M271" s="3081" t="s">
        <v>1545</v>
      </c>
      <c r="N271" s="3081" t="s">
        <v>1545</v>
      </c>
      <c r="O271" s="3081" t="s">
        <v>1545</v>
      </c>
      <c r="P271" s="3081" t="s">
        <v>1545</v>
      </c>
      <c r="Q271" s="3081" t="s">
        <v>1545</v>
      </c>
      <c r="R271" s="3081" t="s">
        <v>1545</v>
      </c>
      <c r="S271" s="3081" t="s">
        <v>1545</v>
      </c>
      <c r="T271" s="3081" t="s">
        <v>1545</v>
      </c>
      <c r="U271" s="3081" t="s">
        <v>1545</v>
      </c>
      <c r="V271" s="3081" t="s">
        <v>1545</v>
      </c>
      <c r="W271" s="3081" t="s">
        <v>1545</v>
      </c>
      <c r="X271" s="3081" t="s">
        <v>1545</v>
      </c>
      <c r="Y271" s="3081" t="s">
        <v>1545</v>
      </c>
      <c r="Z271" s="3081" t="s">
        <v>1545</v>
      </c>
      <c r="AA271" s="3081" t="s">
        <v>1545</v>
      </c>
      <c r="AB271" s="3081" t="s">
        <v>1545</v>
      </c>
      <c r="AC271" s="3081" t="s">
        <v>1545</v>
      </c>
      <c r="AD271" s="3081">
        <v>49</v>
      </c>
      <c r="AE271" s="2633">
        <v>5000</v>
      </c>
      <c r="AF271" s="3469">
        <f t="shared" si="0"/>
        <v>4.9000000000000002E-2</v>
      </c>
      <c r="AG271" s="2653" t="s">
        <v>1545</v>
      </c>
      <c r="AH271" s="2635"/>
      <c r="AI271" s="2635"/>
      <c r="AJ271" s="3451"/>
      <c r="AK271" s="2581"/>
    </row>
    <row r="272" spans="2:37" s="2461" customFormat="1" x14ac:dyDescent="0.2">
      <c r="B272" s="2582"/>
      <c r="C272" s="2575"/>
      <c r="D272" s="2921"/>
      <c r="E272" s="2921"/>
      <c r="F272" s="2921"/>
      <c r="G272" s="2921"/>
      <c r="H272" s="2575"/>
      <c r="I272" s="2576"/>
      <c r="J272" s="2576"/>
      <c r="K272" s="2576"/>
      <c r="L272" s="2576"/>
      <c r="M272" s="2575"/>
      <c r="N272" s="2576"/>
      <c r="O272" s="2576"/>
      <c r="P272" s="2576"/>
      <c r="Q272" s="2576"/>
      <c r="R272" s="2576"/>
      <c r="S272" s="2575"/>
      <c r="T272" s="2574"/>
      <c r="U272" s="2574"/>
      <c r="V272" s="2574"/>
      <c r="W272" s="2574"/>
      <c r="X272" s="2574"/>
      <c r="Y272" s="2574"/>
      <c r="Z272" s="2574"/>
      <c r="AA272" s="2574"/>
      <c r="AB272" s="2574"/>
      <c r="AC272" s="2574"/>
      <c r="AD272" s="2574"/>
      <c r="AE272" s="2574"/>
      <c r="AF272" s="2574"/>
      <c r="AG272" s="2574"/>
      <c r="AH272" s="2574"/>
      <c r="AI272" s="2574"/>
      <c r="AJ272" s="2574"/>
      <c r="AK272" s="2581"/>
    </row>
    <row r="273" spans="2:37" s="2461" customFormat="1" x14ac:dyDescent="0.2">
      <c r="B273" s="3641" t="s">
        <v>5051</v>
      </c>
      <c r="C273" s="3642"/>
      <c r="D273" s="3663" t="s">
        <v>1882</v>
      </c>
      <c r="E273" s="3663"/>
      <c r="F273" s="3663"/>
      <c r="G273" s="3663"/>
      <c r="H273" s="3663"/>
      <c r="I273" s="3663"/>
      <c r="J273" s="2578"/>
      <c r="K273" s="2578"/>
      <c r="L273" s="2578"/>
      <c r="M273" s="2578"/>
      <c r="N273" s="2578"/>
      <c r="O273" s="2578"/>
      <c r="P273" s="2578"/>
      <c r="Q273" s="2578"/>
      <c r="R273" s="2578"/>
      <c r="S273" s="2578"/>
      <c r="T273" s="2574"/>
      <c r="U273" s="2574"/>
      <c r="V273" s="2574"/>
      <c r="W273" s="2574"/>
      <c r="X273" s="2574"/>
      <c r="Y273" s="2574"/>
      <c r="Z273" s="2574"/>
      <c r="AA273" s="2574"/>
      <c r="AB273" s="2574"/>
      <c r="AC273" s="2574"/>
      <c r="AD273" s="2574"/>
      <c r="AE273" s="2574"/>
      <c r="AF273" s="2574"/>
      <c r="AG273" s="2574"/>
      <c r="AH273" s="2574"/>
      <c r="AI273" s="2574"/>
      <c r="AJ273" s="2574"/>
      <c r="AK273" s="2581"/>
    </row>
    <row r="274" spans="2:37" s="2461" customFormat="1" x14ac:dyDescent="0.2">
      <c r="B274" s="3641" t="s">
        <v>5052</v>
      </c>
      <c r="C274" s="3642"/>
      <c r="D274" s="3700" t="s">
        <v>6407</v>
      </c>
      <c r="E274" s="3700"/>
      <c r="F274" s="3700"/>
      <c r="G274" s="3700"/>
      <c r="H274" s="3700"/>
      <c r="I274" s="3437"/>
      <c r="J274" s="2578"/>
      <c r="K274" s="2578"/>
      <c r="L274" s="2578"/>
      <c r="M274" s="2578"/>
      <c r="N274" s="2578"/>
      <c r="O274" s="2578"/>
      <c r="P274" s="2578"/>
      <c r="Q274" s="2578"/>
      <c r="R274" s="2578"/>
      <c r="S274" s="2578"/>
      <c r="T274" s="2574"/>
      <c r="U274" s="2574"/>
      <c r="V274" s="2574"/>
      <c r="W274" s="2574"/>
      <c r="X274" s="2574"/>
      <c r="Y274" s="2574"/>
      <c r="Z274" s="2574"/>
      <c r="AA274" s="2574"/>
      <c r="AB274" s="2574"/>
      <c r="AC274" s="2574"/>
      <c r="AD274" s="2574"/>
      <c r="AE274" s="2574"/>
      <c r="AF274" s="2574"/>
      <c r="AG274" s="2574"/>
      <c r="AH274" s="2574"/>
      <c r="AI274" s="2574"/>
      <c r="AJ274" s="2574"/>
      <c r="AK274" s="2581"/>
    </row>
    <row r="275" spans="2:37" s="2461" customFormat="1" ht="15.75" thickBot="1" x14ac:dyDescent="0.25">
      <c r="B275" s="3645"/>
      <c r="C275" s="3646"/>
      <c r="D275" s="3647"/>
      <c r="E275" s="3647"/>
      <c r="F275" s="3647"/>
      <c r="G275" s="3647"/>
      <c r="H275" s="2583"/>
      <c r="I275" s="2583"/>
      <c r="J275" s="2583"/>
      <c r="K275" s="2583"/>
      <c r="L275" s="2583"/>
      <c r="M275" s="2583"/>
      <c r="N275" s="2583"/>
      <c r="O275" s="2583"/>
      <c r="P275" s="2583"/>
      <c r="Q275" s="2583"/>
      <c r="R275" s="2583"/>
      <c r="S275" s="2583"/>
      <c r="T275" s="2584"/>
      <c r="U275" s="2584"/>
      <c r="V275" s="2584"/>
      <c r="W275" s="2584"/>
      <c r="X275" s="2584"/>
      <c r="Y275" s="2584"/>
      <c r="Z275" s="2584"/>
      <c r="AA275" s="2584"/>
      <c r="AB275" s="2584"/>
      <c r="AC275" s="2584"/>
      <c r="AD275" s="2584"/>
      <c r="AE275" s="2584"/>
      <c r="AF275" s="2584"/>
      <c r="AG275" s="2584"/>
      <c r="AH275" s="2584"/>
      <c r="AI275" s="2584"/>
      <c r="AJ275" s="2584"/>
      <c r="AK275" s="2586"/>
    </row>
    <row r="276" spans="2:37" s="2461" customFormat="1" x14ac:dyDescent="0.2">
      <c r="B276" s="3267" t="str">
        <f>+B255</f>
        <v>.</v>
      </c>
      <c r="C276" s="3267"/>
      <c r="D276" s="2889"/>
      <c r="E276" s="2889"/>
      <c r="F276" s="2889"/>
      <c r="G276" s="2890"/>
      <c r="H276" s="2891"/>
      <c r="I276" s="2889"/>
      <c r="J276" s="2889"/>
    </row>
    <row r="277" spans="2:37" s="2461" customFormat="1" ht="13.5" thickBot="1" x14ac:dyDescent="0.25">
      <c r="B277" s="3267"/>
      <c r="C277" s="3267"/>
      <c r="D277" s="2889"/>
      <c r="E277" s="2889"/>
      <c r="F277" s="2889"/>
      <c r="G277" s="2890"/>
      <c r="H277" s="2891"/>
      <c r="I277" s="2889"/>
      <c r="J277" s="2889"/>
    </row>
    <row r="278" spans="2:37" s="2461" customFormat="1" ht="20.25" x14ac:dyDescent="0.2">
      <c r="B278" s="3616" t="s">
        <v>5060</v>
      </c>
      <c r="C278" s="3617"/>
      <c r="D278" s="3617"/>
      <c r="E278" s="3617"/>
      <c r="F278" s="3617"/>
      <c r="G278" s="3617"/>
      <c r="H278" s="3617"/>
      <c r="I278" s="3617"/>
      <c r="J278" s="3617"/>
      <c r="K278" s="3617"/>
      <c r="L278" s="3617"/>
      <c r="M278" s="3617"/>
      <c r="N278" s="3617"/>
      <c r="O278" s="3617"/>
      <c r="P278" s="3617"/>
      <c r="Q278" s="3617"/>
      <c r="R278" s="3617"/>
      <c r="S278" s="3617"/>
      <c r="T278" s="3617"/>
      <c r="U278" s="3617"/>
      <c r="V278" s="3617"/>
      <c r="W278" s="3617"/>
      <c r="X278" s="3617"/>
      <c r="Y278" s="3617"/>
      <c r="Z278" s="3617"/>
      <c r="AA278" s="3617"/>
      <c r="AB278" s="3617"/>
      <c r="AC278" s="3617"/>
      <c r="AD278" s="3617"/>
      <c r="AE278" s="3617"/>
      <c r="AF278" s="3617"/>
      <c r="AG278" s="3617"/>
      <c r="AH278" s="3617"/>
      <c r="AI278" s="3617"/>
      <c r="AJ278" s="3617"/>
      <c r="AK278" s="3618"/>
    </row>
    <row r="279" spans="2:37" s="2461" customFormat="1" x14ac:dyDescent="0.2">
      <c r="B279" s="2579"/>
      <c r="C279" s="3432"/>
      <c r="D279" s="3432"/>
      <c r="E279" s="3432"/>
      <c r="F279" s="3432"/>
      <c r="G279" s="2580"/>
      <c r="H279" s="2580"/>
      <c r="I279" s="2580"/>
      <c r="J279" s="2580"/>
      <c r="K279" s="2580"/>
      <c r="L279" s="2580"/>
      <c r="M279" s="2580"/>
      <c r="N279" s="2580"/>
      <c r="O279" s="2580"/>
      <c r="P279" s="2580"/>
      <c r="Q279" s="2580"/>
      <c r="R279" s="2580"/>
      <c r="S279" s="2580"/>
      <c r="T279" s="2580"/>
      <c r="U279" s="2580"/>
      <c r="V279" s="2580"/>
      <c r="W279" s="2580"/>
      <c r="X279" s="2580"/>
      <c r="Y279" s="2580"/>
      <c r="Z279" s="2580"/>
      <c r="AA279" s="2580"/>
      <c r="AB279" s="2580"/>
      <c r="AC279" s="2580"/>
      <c r="AD279" s="2580"/>
      <c r="AE279" s="2580"/>
      <c r="AF279" s="2580"/>
      <c r="AG279" s="2580"/>
      <c r="AH279" s="2580"/>
      <c r="AI279" s="2580"/>
      <c r="AJ279" s="2580"/>
      <c r="AK279" s="2581"/>
    </row>
    <row r="280" spans="2:37" s="2461" customFormat="1" ht="17.25" customHeight="1" x14ac:dyDescent="0.2">
      <c r="B280" s="2579" t="s">
        <v>5047</v>
      </c>
      <c r="C280" s="3432"/>
      <c r="D280" s="3619" t="s">
        <v>6403</v>
      </c>
      <c r="E280" s="3619"/>
      <c r="F280" s="3619"/>
      <c r="G280" s="3267"/>
      <c r="H280" s="3267"/>
      <c r="I280" s="3267"/>
      <c r="J280" s="2580"/>
      <c r="K280" s="2580"/>
      <c r="L280" s="2580"/>
      <c r="M280" s="2580"/>
      <c r="N280" s="2580"/>
      <c r="O280" s="2580"/>
      <c r="P280" s="2580"/>
      <c r="Q280" s="2580"/>
      <c r="R280" s="2580"/>
      <c r="S280" s="2580"/>
      <c r="T280" s="2580"/>
      <c r="U280" s="2580"/>
      <c r="V280" s="2580"/>
      <c r="W280" s="2580"/>
      <c r="X280" s="2580"/>
      <c r="Y280" s="2580"/>
      <c r="Z280" s="2580"/>
      <c r="AA280" s="2580"/>
      <c r="AB280" s="2580"/>
      <c r="AC280" s="2580"/>
      <c r="AD280" s="2580"/>
      <c r="AE280" s="2580"/>
      <c r="AF280" s="2580"/>
      <c r="AG280" s="2580"/>
      <c r="AH280" s="2580"/>
      <c r="AI280" s="2580"/>
      <c r="AJ280" s="2580"/>
      <c r="AK280" s="2581"/>
    </row>
    <row r="281" spans="2:37" s="2461" customFormat="1" ht="13.5" thickBot="1" x14ac:dyDescent="0.25">
      <c r="B281" s="3620" t="s">
        <v>5061</v>
      </c>
      <c r="C281" s="3621"/>
      <c r="D281" s="3622">
        <v>41603</v>
      </c>
      <c r="E281" s="3622"/>
      <c r="F281" s="3432"/>
      <c r="G281" s="2580"/>
      <c r="H281" s="2580"/>
      <c r="I281" s="2580"/>
      <c r="J281" s="2580"/>
      <c r="K281" s="2580"/>
      <c r="L281" s="2580"/>
      <c r="M281" s="2580"/>
      <c r="N281" s="2580"/>
      <c r="O281" s="2580"/>
      <c r="P281" s="2580"/>
      <c r="Q281" s="2580"/>
      <c r="R281" s="2580"/>
      <c r="S281" s="2580"/>
      <c r="T281" s="2580"/>
      <c r="U281" s="2580"/>
      <c r="V281" s="2580"/>
      <c r="W281" s="2580"/>
      <c r="X281" s="2580"/>
      <c r="Y281" s="2580"/>
      <c r="Z281" s="2580"/>
      <c r="AA281" s="2580"/>
      <c r="AB281" s="2580"/>
      <c r="AC281" s="2580"/>
      <c r="AD281" s="2580"/>
      <c r="AE281" s="2580"/>
      <c r="AF281" s="2580"/>
      <c r="AG281" s="2580"/>
      <c r="AH281" s="2580"/>
      <c r="AI281" s="2580"/>
      <c r="AJ281" s="2580"/>
      <c r="AK281" s="2581"/>
    </row>
    <row r="282" spans="2:37" s="2461" customFormat="1" ht="153" customHeight="1" thickBot="1" x14ac:dyDescent="0.25">
      <c r="B282" s="3633" t="s">
        <v>5062</v>
      </c>
      <c r="C282" s="3677"/>
      <c r="D282" s="3623" t="s">
        <v>6404</v>
      </c>
      <c r="E282" s="3624"/>
      <c r="F282" s="3624"/>
      <c r="G282" s="3624"/>
      <c r="H282" s="3624"/>
      <c r="I282" s="3624"/>
      <c r="J282" s="3624"/>
      <c r="K282" s="3624"/>
      <c r="L282" s="3624"/>
      <c r="M282" s="3624"/>
      <c r="N282" s="3624"/>
      <c r="O282" s="3624"/>
      <c r="P282" s="3624"/>
      <c r="Q282" s="3625"/>
      <c r="R282" s="2580"/>
      <c r="S282" s="2580"/>
      <c r="T282" s="2580"/>
      <c r="U282" s="2580"/>
      <c r="V282" s="2580"/>
      <c r="W282" s="2580"/>
      <c r="X282" s="2580"/>
      <c r="Y282" s="2580"/>
      <c r="Z282" s="2580"/>
      <c r="AA282" s="2580"/>
      <c r="AB282" s="2580"/>
      <c r="AC282" s="2580"/>
      <c r="AD282" s="2580"/>
      <c r="AE282" s="2580"/>
      <c r="AF282" s="2580"/>
      <c r="AG282" s="2580"/>
      <c r="AH282" s="2580"/>
      <c r="AI282" s="2580"/>
      <c r="AJ282" s="2580"/>
      <c r="AK282" s="2581"/>
    </row>
    <row r="283" spans="2:37" s="2461" customFormat="1" ht="13.5" thickBot="1" x14ac:dyDescent="0.25">
      <c r="B283" s="3635"/>
      <c r="C283" s="3626"/>
      <c r="D283" s="3626"/>
      <c r="E283" s="3626"/>
      <c r="F283" s="3626"/>
      <c r="G283" s="3626"/>
      <c r="H283" s="3626"/>
      <c r="I283" s="3626"/>
      <c r="J283" s="3626"/>
      <c r="K283" s="3626"/>
      <c r="L283" s="3626"/>
      <c r="M283" s="3626"/>
      <c r="N283" s="3626"/>
      <c r="O283" s="3626"/>
      <c r="P283" s="3626"/>
      <c r="Q283" s="3626"/>
      <c r="R283" s="2580"/>
      <c r="S283" s="2580"/>
      <c r="T283" s="2580"/>
      <c r="U283" s="2580"/>
      <c r="V283" s="2580"/>
      <c r="W283" s="2580"/>
      <c r="X283" s="2580"/>
      <c r="Y283" s="2580"/>
      <c r="Z283" s="2580"/>
      <c r="AA283" s="2580"/>
      <c r="AB283" s="2580"/>
      <c r="AC283" s="2580"/>
      <c r="AD283" s="2580"/>
      <c r="AE283" s="2580"/>
      <c r="AF283" s="2580"/>
      <c r="AG283" s="2580"/>
      <c r="AH283" s="2580"/>
      <c r="AI283" s="2580"/>
      <c r="AJ283" s="2580"/>
      <c r="AK283" s="2581"/>
    </row>
    <row r="284" spans="2:37" s="2461" customFormat="1" ht="13.5" thickBot="1" x14ac:dyDescent="0.25">
      <c r="B284" s="3627" t="s">
        <v>5063</v>
      </c>
      <c r="C284" s="3627"/>
      <c r="D284" s="3627" t="s">
        <v>5053</v>
      </c>
      <c r="E284" s="3627" t="s">
        <v>5064</v>
      </c>
      <c r="F284" s="3629" t="s">
        <v>224</v>
      </c>
      <c r="G284" s="3629"/>
      <c r="H284" s="3629"/>
      <c r="I284" s="3629"/>
      <c r="J284" s="3629"/>
      <c r="K284" s="3629"/>
      <c r="L284" s="3629"/>
      <c r="M284" s="3629"/>
      <c r="N284" s="3629"/>
      <c r="O284" s="3629"/>
      <c r="P284" s="3629"/>
      <c r="Q284" s="3629"/>
      <c r="R284" s="3629"/>
      <c r="S284" s="3629" t="s">
        <v>340</v>
      </c>
      <c r="T284" s="3629"/>
      <c r="U284" s="3629"/>
      <c r="V284" s="3629"/>
      <c r="W284" s="3629"/>
      <c r="X284" s="3629"/>
      <c r="Y284" s="3629"/>
      <c r="Z284" s="3629"/>
      <c r="AA284" s="3629"/>
      <c r="AB284" s="3629"/>
      <c r="AC284" s="3629"/>
      <c r="AD284" s="3629" t="s">
        <v>225</v>
      </c>
      <c r="AE284" s="3629"/>
      <c r="AF284" s="3629"/>
      <c r="AG284" s="3629"/>
      <c r="AH284" s="3630" t="s">
        <v>5048</v>
      </c>
      <c r="AI284" s="3630"/>
      <c r="AJ284" s="3630"/>
      <c r="AK284" s="2581"/>
    </row>
    <row r="285" spans="2:37" s="2461" customFormat="1" ht="13.5" thickBot="1" x14ac:dyDescent="0.25">
      <c r="B285" s="3628"/>
      <c r="C285" s="3628"/>
      <c r="D285" s="3628"/>
      <c r="E285" s="3628"/>
      <c r="F285" s="3628" t="s">
        <v>5065</v>
      </c>
      <c r="G285" s="3628" t="s">
        <v>5066</v>
      </c>
      <c r="H285" s="3627" t="s">
        <v>5067</v>
      </c>
      <c r="I285" s="3631" t="s">
        <v>5068</v>
      </c>
      <c r="J285" s="3631" t="s">
        <v>5069</v>
      </c>
      <c r="K285" s="3632" t="s">
        <v>5070</v>
      </c>
      <c r="L285" s="3632" t="s">
        <v>5071</v>
      </c>
      <c r="M285" s="3631" t="s">
        <v>5072</v>
      </c>
      <c r="N285" s="3631"/>
      <c r="O285" s="3632" t="s">
        <v>5073</v>
      </c>
      <c r="P285" s="3632" t="s">
        <v>5074</v>
      </c>
      <c r="Q285" s="3632" t="s">
        <v>5075</v>
      </c>
      <c r="R285" s="3632" t="s">
        <v>5076</v>
      </c>
      <c r="S285" s="3627" t="s">
        <v>5077</v>
      </c>
      <c r="T285" s="3627" t="s">
        <v>5078</v>
      </c>
      <c r="U285" s="3627" t="s">
        <v>5079</v>
      </c>
      <c r="V285" s="3627" t="s">
        <v>5080</v>
      </c>
      <c r="W285" s="3627" t="s">
        <v>5081</v>
      </c>
      <c r="X285" s="3627" t="s">
        <v>5082</v>
      </c>
      <c r="Y285" s="3627" t="s">
        <v>5083</v>
      </c>
      <c r="Z285" s="3627" t="s">
        <v>5084</v>
      </c>
      <c r="AA285" s="3627" t="s">
        <v>5085</v>
      </c>
      <c r="AB285" s="3631" t="s">
        <v>5086</v>
      </c>
      <c r="AC285" s="3631" t="s">
        <v>5087</v>
      </c>
      <c r="AD285" s="3627" t="s">
        <v>5088</v>
      </c>
      <c r="AE285" s="3627" t="s">
        <v>5089</v>
      </c>
      <c r="AF285" s="3627" t="s">
        <v>5090</v>
      </c>
      <c r="AG285" s="3627" t="s">
        <v>5091</v>
      </c>
      <c r="AH285" s="3627" t="s">
        <v>1162</v>
      </c>
      <c r="AI285" s="3627" t="s">
        <v>5049</v>
      </c>
      <c r="AJ285" s="3627" t="s">
        <v>5050</v>
      </c>
      <c r="AK285" s="2581"/>
    </row>
    <row r="286" spans="2:37" s="2461" customFormat="1" ht="13.5" thickBot="1" x14ac:dyDescent="0.25">
      <c r="B286" s="3628"/>
      <c r="C286" s="3628"/>
      <c r="D286" s="3628"/>
      <c r="E286" s="3628"/>
      <c r="F286" s="3628"/>
      <c r="G286" s="3628"/>
      <c r="H286" s="3628"/>
      <c r="I286" s="3632"/>
      <c r="J286" s="3632"/>
      <c r="K286" s="3632"/>
      <c r="L286" s="3632"/>
      <c r="M286" s="3434" t="s">
        <v>5092</v>
      </c>
      <c r="N286" s="3435" t="s">
        <v>2809</v>
      </c>
      <c r="O286" s="3632"/>
      <c r="P286" s="3632"/>
      <c r="Q286" s="3632"/>
      <c r="R286" s="3632"/>
      <c r="S286" s="3628"/>
      <c r="T286" s="3628"/>
      <c r="U286" s="3628"/>
      <c r="V286" s="3628"/>
      <c r="W286" s="3628"/>
      <c r="X286" s="3628"/>
      <c r="Y286" s="3628"/>
      <c r="Z286" s="3628"/>
      <c r="AA286" s="3628"/>
      <c r="AB286" s="3632"/>
      <c r="AC286" s="3632"/>
      <c r="AD286" s="3628"/>
      <c r="AE286" s="3628"/>
      <c r="AF286" s="3628"/>
      <c r="AG286" s="3628"/>
      <c r="AH286" s="3628"/>
      <c r="AI286" s="3628"/>
      <c r="AJ286" s="3628"/>
      <c r="AK286" s="2581"/>
    </row>
    <row r="287" spans="2:37" s="2461" customFormat="1" ht="13.5" thickBot="1" x14ac:dyDescent="0.25">
      <c r="B287" s="3739" t="s">
        <v>6405</v>
      </c>
      <c r="C287" s="3740"/>
      <c r="D287" s="3027">
        <v>300330</v>
      </c>
      <c r="E287" s="3281">
        <v>90</v>
      </c>
      <c r="F287" s="3281" t="s">
        <v>1545</v>
      </c>
      <c r="G287" s="3281" t="s">
        <v>1545</v>
      </c>
      <c r="H287" s="3281" t="s">
        <v>1545</v>
      </c>
      <c r="I287" s="3281" t="s">
        <v>1545</v>
      </c>
      <c r="J287" s="3281" t="s">
        <v>1545</v>
      </c>
      <c r="K287" s="3281" t="s">
        <v>1545</v>
      </c>
      <c r="L287" s="3281" t="s">
        <v>1545</v>
      </c>
      <c r="M287" s="3281" t="s">
        <v>1545</v>
      </c>
      <c r="N287" s="3281" t="s">
        <v>1545</v>
      </c>
      <c r="O287" s="3281" t="s">
        <v>1545</v>
      </c>
      <c r="P287" s="3281" t="s">
        <v>1545</v>
      </c>
      <c r="Q287" s="3281" t="s">
        <v>1545</v>
      </c>
      <c r="R287" s="3281" t="s">
        <v>1545</v>
      </c>
      <c r="S287" s="3281" t="s">
        <v>1545</v>
      </c>
      <c r="T287" s="3281" t="s">
        <v>1545</v>
      </c>
      <c r="U287" s="3281" t="s">
        <v>1545</v>
      </c>
      <c r="V287" s="3281" t="s">
        <v>1545</v>
      </c>
      <c r="W287" s="3281" t="s">
        <v>1545</v>
      </c>
      <c r="X287" s="3281">
        <v>0.05</v>
      </c>
      <c r="Y287" s="3281" t="s">
        <v>1545</v>
      </c>
      <c r="Z287" s="3281" t="s">
        <v>1545</v>
      </c>
      <c r="AA287" s="3281" t="s">
        <v>1545</v>
      </c>
      <c r="AB287" s="3281" t="s">
        <v>1545</v>
      </c>
      <c r="AC287" s="3281">
        <v>0.06</v>
      </c>
      <c r="AD287" s="3281" t="s">
        <v>1545</v>
      </c>
      <c r="AE287" s="2972">
        <v>6000</v>
      </c>
      <c r="AF287" s="3238" t="s">
        <v>6406</v>
      </c>
      <c r="AG287" s="3239">
        <v>0.2</v>
      </c>
      <c r="AH287" s="3144"/>
      <c r="AI287" s="3144"/>
      <c r="AJ287" s="3446"/>
      <c r="AK287" s="2581"/>
    </row>
    <row r="288" spans="2:37" s="2461" customFormat="1" x14ac:dyDescent="0.2">
      <c r="B288" s="2582"/>
      <c r="C288" s="2575"/>
      <c r="D288" s="2921"/>
      <c r="E288" s="2921"/>
      <c r="F288" s="2921"/>
      <c r="G288" s="2921"/>
      <c r="H288" s="2575"/>
      <c r="I288" s="2576"/>
      <c r="J288" s="2576"/>
      <c r="K288" s="2576"/>
      <c r="L288" s="2576"/>
      <c r="M288" s="2575"/>
      <c r="N288" s="2576"/>
      <c r="O288" s="2576"/>
      <c r="P288" s="2576"/>
      <c r="Q288" s="2576"/>
      <c r="R288" s="2576"/>
      <c r="S288" s="2575"/>
      <c r="T288" s="2574"/>
      <c r="U288" s="2574"/>
      <c r="V288" s="2574"/>
      <c r="W288" s="2574"/>
      <c r="X288" s="2574"/>
      <c r="Y288" s="2574"/>
      <c r="Z288" s="2574"/>
      <c r="AA288" s="2574"/>
      <c r="AB288" s="2574"/>
      <c r="AC288" s="2574"/>
      <c r="AD288" s="2574"/>
      <c r="AE288" s="2574"/>
      <c r="AF288" s="2574"/>
      <c r="AG288" s="2574"/>
      <c r="AH288" s="2574"/>
      <c r="AI288" s="2574"/>
      <c r="AJ288" s="2574"/>
      <c r="AK288" s="2581"/>
    </row>
    <row r="289" spans="2:37" s="2461" customFormat="1" x14ac:dyDescent="0.2">
      <c r="B289" s="3641" t="s">
        <v>5051</v>
      </c>
      <c r="C289" s="3642"/>
      <c r="D289" s="3663" t="s">
        <v>1882</v>
      </c>
      <c r="E289" s="3663"/>
      <c r="F289" s="3663"/>
      <c r="G289" s="3663"/>
      <c r="H289" s="3663"/>
      <c r="I289" s="3663"/>
      <c r="J289" s="2578"/>
      <c r="K289" s="2578"/>
      <c r="L289" s="2578"/>
      <c r="M289" s="2578"/>
      <c r="N289" s="2578"/>
      <c r="O289" s="2578"/>
      <c r="P289" s="2578"/>
      <c r="Q289" s="2578"/>
      <c r="R289" s="2578"/>
      <c r="S289" s="2578"/>
      <c r="T289" s="2574"/>
      <c r="U289" s="2574"/>
      <c r="V289" s="2574"/>
      <c r="W289" s="2574"/>
      <c r="X289" s="2574"/>
      <c r="Y289" s="2574"/>
      <c r="Z289" s="2574"/>
      <c r="AA289" s="2574"/>
      <c r="AB289" s="2574"/>
      <c r="AC289" s="2574"/>
      <c r="AD289" s="2574"/>
      <c r="AE289" s="2574"/>
      <c r="AF289" s="2574"/>
      <c r="AG289" s="2574"/>
      <c r="AH289" s="2574"/>
      <c r="AI289" s="2574"/>
      <c r="AJ289" s="2574"/>
      <c r="AK289" s="2581"/>
    </row>
    <row r="290" spans="2:37" s="2461" customFormat="1" x14ac:dyDescent="0.2">
      <c r="B290" s="3641" t="s">
        <v>5052</v>
      </c>
      <c r="C290" s="3642"/>
      <c r="D290" s="3700" t="s">
        <v>6407</v>
      </c>
      <c r="E290" s="3700"/>
      <c r="F290" s="3700"/>
      <c r="G290" s="3700"/>
      <c r="H290" s="3700"/>
      <c r="I290" s="3437"/>
      <c r="J290" s="2578"/>
      <c r="K290" s="2578"/>
      <c r="L290" s="2578"/>
      <c r="M290" s="2578"/>
      <c r="N290" s="2578"/>
      <c r="O290" s="2578"/>
      <c r="P290" s="2578"/>
      <c r="Q290" s="2578"/>
      <c r="R290" s="2578"/>
      <c r="S290" s="2578"/>
      <c r="T290" s="2574"/>
      <c r="U290" s="2574"/>
      <c r="V290" s="2574"/>
      <c r="W290" s="2574"/>
      <c r="X290" s="2574"/>
      <c r="Y290" s="2574"/>
      <c r="Z290" s="2574"/>
      <c r="AA290" s="2574"/>
      <c r="AB290" s="2574"/>
      <c r="AC290" s="2574"/>
      <c r="AD290" s="2574"/>
      <c r="AE290" s="2574"/>
      <c r="AF290" s="2574"/>
      <c r="AG290" s="2574"/>
      <c r="AH290" s="2574"/>
      <c r="AI290" s="2574"/>
      <c r="AJ290" s="2574"/>
      <c r="AK290" s="2581"/>
    </row>
    <row r="291" spans="2:37" s="2461" customFormat="1" ht="15.75" thickBot="1" x14ac:dyDescent="0.25">
      <c r="B291" s="3645"/>
      <c r="C291" s="3646"/>
      <c r="D291" s="3647"/>
      <c r="E291" s="3647"/>
      <c r="F291" s="3647"/>
      <c r="G291" s="3647"/>
      <c r="H291" s="2583"/>
      <c r="I291" s="2583"/>
      <c r="J291" s="2583"/>
      <c r="K291" s="2583"/>
      <c r="L291" s="2583"/>
      <c r="M291" s="2583"/>
      <c r="N291" s="2583"/>
      <c r="O291" s="2583"/>
      <c r="P291" s="2583"/>
      <c r="Q291" s="2583"/>
      <c r="R291" s="2583"/>
      <c r="S291" s="2583"/>
      <c r="T291" s="2584"/>
      <c r="U291" s="2584"/>
      <c r="V291" s="2584"/>
      <c r="W291" s="2584"/>
      <c r="X291" s="2584"/>
      <c r="Y291" s="2584"/>
      <c r="Z291" s="2584"/>
      <c r="AA291" s="2584"/>
      <c r="AB291" s="2584"/>
      <c r="AC291" s="2584"/>
      <c r="AD291" s="2584"/>
      <c r="AE291" s="2584"/>
      <c r="AF291" s="2584"/>
      <c r="AG291" s="2584"/>
      <c r="AH291" s="2584"/>
      <c r="AI291" s="2584"/>
      <c r="AJ291" s="2584"/>
      <c r="AK291" s="2586"/>
    </row>
    <row r="292" spans="2:37" s="2461" customFormat="1" x14ac:dyDescent="0.2">
      <c r="B292" s="3267" t="str">
        <f>+B276</f>
        <v>.</v>
      </c>
      <c r="C292" s="3267"/>
      <c r="D292" s="2889"/>
      <c r="E292" s="2889"/>
      <c r="F292" s="2889"/>
      <c r="G292" s="2890"/>
      <c r="H292" s="2891"/>
      <c r="I292" s="2889"/>
      <c r="J292" s="2889"/>
    </row>
    <row r="293" spans="2:37" s="2461" customFormat="1" ht="13.5" thickBot="1" x14ac:dyDescent="0.25">
      <c r="B293" s="3267"/>
      <c r="C293" s="3267"/>
      <c r="D293" s="2889"/>
      <c r="E293" s="2889"/>
      <c r="F293" s="2889"/>
      <c r="G293" s="2890"/>
      <c r="H293" s="2891"/>
      <c r="I293" s="2889"/>
      <c r="J293" s="2889"/>
    </row>
    <row r="294" spans="2:37" s="2461" customFormat="1" ht="20.25" x14ac:dyDescent="0.2">
      <c r="B294" s="3616" t="s">
        <v>5060</v>
      </c>
      <c r="C294" s="3617"/>
      <c r="D294" s="3617"/>
      <c r="E294" s="3617"/>
      <c r="F294" s="3617"/>
      <c r="G294" s="3617"/>
      <c r="H294" s="3617"/>
      <c r="I294" s="3617"/>
      <c r="J294" s="3617"/>
      <c r="K294" s="3617"/>
      <c r="L294" s="3617"/>
      <c r="M294" s="3617"/>
      <c r="N294" s="3617"/>
      <c r="O294" s="3617"/>
      <c r="P294" s="3617"/>
      <c r="Q294" s="3617"/>
      <c r="R294" s="3617"/>
      <c r="S294" s="3617"/>
      <c r="T294" s="3617"/>
      <c r="U294" s="3617"/>
      <c r="V294" s="3617"/>
      <c r="W294" s="3617"/>
      <c r="X294" s="3617"/>
      <c r="Y294" s="3617"/>
      <c r="Z294" s="3617"/>
      <c r="AA294" s="3617"/>
      <c r="AB294" s="3617"/>
      <c r="AC294" s="3617"/>
      <c r="AD294" s="3617"/>
      <c r="AE294" s="3617"/>
      <c r="AF294" s="3617"/>
      <c r="AG294" s="3617"/>
      <c r="AH294" s="3617"/>
      <c r="AI294" s="3617"/>
      <c r="AJ294" s="3617"/>
      <c r="AK294" s="3618"/>
    </row>
    <row r="295" spans="2:37" s="2461" customFormat="1" x14ac:dyDescent="0.2">
      <c r="B295" s="2579"/>
      <c r="C295" s="3432"/>
      <c r="D295" s="3432"/>
      <c r="E295" s="3432"/>
      <c r="F295" s="3432"/>
      <c r="G295" s="2580"/>
      <c r="H295" s="2580"/>
      <c r="I295" s="2580"/>
      <c r="J295" s="2580"/>
      <c r="K295" s="2580"/>
      <c r="L295" s="2580"/>
      <c r="M295" s="2580"/>
      <c r="N295" s="2580"/>
      <c r="O295" s="2580"/>
      <c r="P295" s="2580"/>
      <c r="Q295" s="2580"/>
      <c r="R295" s="2580"/>
      <c r="S295" s="2580"/>
      <c r="T295" s="2580"/>
      <c r="U295" s="2580"/>
      <c r="V295" s="2580"/>
      <c r="W295" s="2580"/>
      <c r="X295" s="2580"/>
      <c r="Y295" s="2580"/>
      <c r="Z295" s="2580"/>
      <c r="AA295" s="2580"/>
      <c r="AB295" s="2580"/>
      <c r="AC295" s="2580"/>
      <c r="AD295" s="2580"/>
      <c r="AE295" s="2580"/>
      <c r="AF295" s="2580"/>
      <c r="AG295" s="2580"/>
      <c r="AH295" s="2580"/>
      <c r="AI295" s="2580"/>
      <c r="AJ295" s="2580"/>
      <c r="AK295" s="2581"/>
    </row>
    <row r="296" spans="2:37" s="2461" customFormat="1" ht="13.5" customHeight="1" x14ac:dyDescent="0.2">
      <c r="B296" s="2579" t="s">
        <v>5047</v>
      </c>
      <c r="C296" s="3432"/>
      <c r="D296" s="3619" t="s">
        <v>6393</v>
      </c>
      <c r="E296" s="3619"/>
      <c r="F296" s="3619"/>
      <c r="G296" s="2580"/>
      <c r="H296" s="2580"/>
      <c r="I296" s="2580"/>
      <c r="J296" s="2580"/>
      <c r="K296" s="2580"/>
      <c r="L296" s="2580"/>
      <c r="M296" s="2580"/>
      <c r="N296" s="2580"/>
      <c r="O296" s="2580"/>
      <c r="P296" s="2580"/>
      <c r="Q296" s="2580"/>
      <c r="R296" s="2580"/>
      <c r="S296" s="2580"/>
      <c r="T296" s="2580"/>
      <c r="U296" s="2580"/>
      <c r="V296" s="2580"/>
      <c r="W296" s="2580"/>
      <c r="X296" s="2580"/>
      <c r="Y296" s="2580"/>
      <c r="Z296" s="2580"/>
      <c r="AA296" s="2580"/>
      <c r="AB296" s="2580"/>
      <c r="AC296" s="2580"/>
      <c r="AD296" s="2580"/>
      <c r="AE296" s="2580"/>
      <c r="AF296" s="2580"/>
      <c r="AG296" s="2580"/>
      <c r="AH296" s="2580"/>
      <c r="AI296" s="2580"/>
      <c r="AJ296" s="2580"/>
      <c r="AK296" s="2581"/>
    </row>
    <row r="297" spans="2:37" s="2461" customFormat="1" ht="13.5" customHeight="1" thickBot="1" x14ac:dyDescent="0.25">
      <c r="B297" s="3620" t="s">
        <v>5061</v>
      </c>
      <c r="C297" s="3621"/>
      <c r="D297" s="3622">
        <v>41607</v>
      </c>
      <c r="E297" s="3622"/>
      <c r="F297" s="3432"/>
      <c r="G297" s="2580"/>
      <c r="H297" s="2580"/>
      <c r="I297" s="2580"/>
      <c r="J297" s="2580"/>
      <c r="K297" s="2580"/>
      <c r="L297" s="2580"/>
      <c r="M297" s="2580"/>
      <c r="N297" s="2580"/>
      <c r="O297" s="2580"/>
      <c r="P297" s="2580"/>
      <c r="Q297" s="2580"/>
      <c r="R297" s="2580"/>
      <c r="S297" s="2580"/>
      <c r="T297" s="2580"/>
      <c r="U297" s="2580"/>
      <c r="V297" s="2580"/>
      <c r="W297" s="2580"/>
      <c r="X297" s="2580"/>
      <c r="Y297" s="2580"/>
      <c r="Z297" s="2580"/>
      <c r="AA297" s="2580"/>
      <c r="AB297" s="2580"/>
      <c r="AC297" s="2580"/>
      <c r="AD297" s="2580"/>
      <c r="AE297" s="2580"/>
      <c r="AF297" s="2580"/>
      <c r="AG297" s="2580"/>
      <c r="AH297" s="2580"/>
      <c r="AI297" s="2580"/>
      <c r="AJ297" s="2580"/>
      <c r="AK297" s="2581"/>
    </row>
    <row r="298" spans="2:37" s="2461" customFormat="1" ht="87" customHeight="1" thickBot="1" x14ac:dyDescent="0.25">
      <c r="B298" s="3633" t="s">
        <v>5062</v>
      </c>
      <c r="C298" s="3677"/>
      <c r="D298" s="3623" t="s">
        <v>6394</v>
      </c>
      <c r="E298" s="3624"/>
      <c r="F298" s="3624"/>
      <c r="G298" s="3624"/>
      <c r="H298" s="3624"/>
      <c r="I298" s="3624"/>
      <c r="J298" s="3624"/>
      <c r="K298" s="3624"/>
      <c r="L298" s="3624"/>
      <c r="M298" s="3624"/>
      <c r="N298" s="3624"/>
      <c r="O298" s="3624"/>
      <c r="P298" s="3624"/>
      <c r="Q298" s="3625"/>
      <c r="R298" s="2580"/>
      <c r="S298" s="2580"/>
      <c r="T298" s="2580"/>
      <c r="U298" s="2580"/>
      <c r="V298" s="2580"/>
      <c r="W298" s="2580"/>
      <c r="X298" s="2580"/>
      <c r="Y298" s="2580"/>
      <c r="Z298" s="2580"/>
      <c r="AA298" s="2580"/>
      <c r="AB298" s="2580"/>
      <c r="AC298" s="2580"/>
      <c r="AD298" s="2580"/>
      <c r="AE298" s="2580"/>
      <c r="AF298" s="2580"/>
      <c r="AG298" s="2580"/>
      <c r="AH298" s="2580"/>
      <c r="AI298" s="2580"/>
      <c r="AJ298" s="2580"/>
      <c r="AK298" s="2581"/>
    </row>
    <row r="299" spans="2:37" s="2461" customFormat="1" ht="13.5" customHeight="1" thickBot="1" x14ac:dyDescent="0.25">
      <c r="B299" s="3635"/>
      <c r="C299" s="3626"/>
      <c r="D299" s="3626"/>
      <c r="E299" s="3626"/>
      <c r="F299" s="3626"/>
      <c r="G299" s="3626"/>
      <c r="H299" s="3626"/>
      <c r="I299" s="3626"/>
      <c r="J299" s="3626"/>
      <c r="K299" s="3626"/>
      <c r="L299" s="3626"/>
      <c r="M299" s="3626"/>
      <c r="N299" s="3626"/>
      <c r="O299" s="3626"/>
      <c r="P299" s="3626"/>
      <c r="Q299" s="3626"/>
      <c r="R299" s="2580"/>
      <c r="S299" s="2580"/>
      <c r="T299" s="2580"/>
      <c r="U299" s="2580"/>
      <c r="V299" s="2580"/>
      <c r="W299" s="2580"/>
      <c r="X299" s="2580"/>
      <c r="Y299" s="2580"/>
      <c r="Z299" s="2580"/>
      <c r="AA299" s="2580"/>
      <c r="AB299" s="2580"/>
      <c r="AC299" s="2580"/>
      <c r="AD299" s="2580"/>
      <c r="AE299" s="2580"/>
      <c r="AF299" s="2580"/>
      <c r="AG299" s="2580"/>
      <c r="AH299" s="2580"/>
      <c r="AI299" s="2580"/>
      <c r="AJ299" s="2580"/>
      <c r="AK299" s="2581"/>
    </row>
    <row r="300" spans="2:37" s="2461" customFormat="1" ht="13.5" customHeight="1" thickBot="1" x14ac:dyDescent="0.25">
      <c r="B300" s="3627" t="s">
        <v>5063</v>
      </c>
      <c r="C300" s="3627"/>
      <c r="D300" s="3627" t="s">
        <v>5053</v>
      </c>
      <c r="E300" s="3627" t="s">
        <v>5064</v>
      </c>
      <c r="F300" s="3629" t="s">
        <v>224</v>
      </c>
      <c r="G300" s="3629"/>
      <c r="H300" s="3629"/>
      <c r="I300" s="3629"/>
      <c r="J300" s="3629"/>
      <c r="K300" s="3629"/>
      <c r="L300" s="3629"/>
      <c r="M300" s="3629"/>
      <c r="N300" s="3629"/>
      <c r="O300" s="3629"/>
      <c r="P300" s="3629"/>
      <c r="Q300" s="3629"/>
      <c r="R300" s="3629"/>
      <c r="S300" s="3629" t="s">
        <v>340</v>
      </c>
      <c r="T300" s="3629"/>
      <c r="U300" s="3629"/>
      <c r="V300" s="3629"/>
      <c r="W300" s="3629"/>
      <c r="X300" s="3629"/>
      <c r="Y300" s="3629"/>
      <c r="Z300" s="3629"/>
      <c r="AA300" s="3629"/>
      <c r="AB300" s="3629"/>
      <c r="AC300" s="3629"/>
      <c r="AD300" s="3629" t="s">
        <v>225</v>
      </c>
      <c r="AE300" s="3629"/>
      <c r="AF300" s="3629"/>
      <c r="AG300" s="3629"/>
      <c r="AH300" s="3630" t="s">
        <v>5048</v>
      </c>
      <c r="AI300" s="3630"/>
      <c r="AJ300" s="3630"/>
      <c r="AK300" s="2581"/>
    </row>
    <row r="301" spans="2:37" s="2461" customFormat="1" ht="13.5" customHeight="1" thickBot="1" x14ac:dyDescent="0.25">
      <c r="B301" s="3628"/>
      <c r="C301" s="3628"/>
      <c r="D301" s="3628"/>
      <c r="E301" s="3628"/>
      <c r="F301" s="3628" t="s">
        <v>5065</v>
      </c>
      <c r="G301" s="3628" t="s">
        <v>5066</v>
      </c>
      <c r="H301" s="3627" t="s">
        <v>5067</v>
      </c>
      <c r="I301" s="3631" t="s">
        <v>5068</v>
      </c>
      <c r="J301" s="3631" t="s">
        <v>5069</v>
      </c>
      <c r="K301" s="3632" t="s">
        <v>5070</v>
      </c>
      <c r="L301" s="3632" t="s">
        <v>5071</v>
      </c>
      <c r="M301" s="3631" t="s">
        <v>5072</v>
      </c>
      <c r="N301" s="3631"/>
      <c r="O301" s="3632" t="s">
        <v>5073</v>
      </c>
      <c r="P301" s="3632" t="s">
        <v>5074</v>
      </c>
      <c r="Q301" s="3632" t="s">
        <v>5075</v>
      </c>
      <c r="R301" s="3632" t="s">
        <v>5076</v>
      </c>
      <c r="S301" s="3627" t="s">
        <v>5077</v>
      </c>
      <c r="T301" s="3627" t="s">
        <v>5078</v>
      </c>
      <c r="U301" s="3627" t="s">
        <v>5079</v>
      </c>
      <c r="V301" s="3627" t="s">
        <v>5080</v>
      </c>
      <c r="W301" s="3627" t="s">
        <v>5081</v>
      </c>
      <c r="X301" s="3627" t="s">
        <v>5082</v>
      </c>
      <c r="Y301" s="3627" t="s">
        <v>5083</v>
      </c>
      <c r="Z301" s="3627" t="s">
        <v>5084</v>
      </c>
      <c r="AA301" s="3627" t="s">
        <v>5085</v>
      </c>
      <c r="AB301" s="3631" t="s">
        <v>5086</v>
      </c>
      <c r="AC301" s="3631" t="s">
        <v>5087</v>
      </c>
      <c r="AD301" s="3627" t="s">
        <v>5088</v>
      </c>
      <c r="AE301" s="3627" t="s">
        <v>5089</v>
      </c>
      <c r="AF301" s="3627" t="s">
        <v>5090</v>
      </c>
      <c r="AG301" s="3627" t="s">
        <v>5091</v>
      </c>
      <c r="AH301" s="3627" t="s">
        <v>1162</v>
      </c>
      <c r="AI301" s="3627" t="s">
        <v>5049</v>
      </c>
      <c r="AJ301" s="3627" t="s">
        <v>5050</v>
      </c>
      <c r="AK301" s="2581"/>
    </row>
    <row r="302" spans="2:37" s="2461" customFormat="1" ht="13.5" customHeight="1" thickBot="1" x14ac:dyDescent="0.25">
      <c r="B302" s="3628"/>
      <c r="C302" s="3628"/>
      <c r="D302" s="3628"/>
      <c r="E302" s="3628"/>
      <c r="F302" s="3628"/>
      <c r="G302" s="3628"/>
      <c r="H302" s="3628"/>
      <c r="I302" s="3632"/>
      <c r="J302" s="3632"/>
      <c r="K302" s="3632"/>
      <c r="L302" s="3632"/>
      <c r="M302" s="3434" t="s">
        <v>5092</v>
      </c>
      <c r="N302" s="3435" t="s">
        <v>2809</v>
      </c>
      <c r="O302" s="3632"/>
      <c r="P302" s="3632"/>
      <c r="Q302" s="3632"/>
      <c r="R302" s="3632"/>
      <c r="S302" s="3628"/>
      <c r="T302" s="3628"/>
      <c r="U302" s="3628"/>
      <c r="V302" s="3628"/>
      <c r="W302" s="3628"/>
      <c r="X302" s="3628"/>
      <c r="Y302" s="3628"/>
      <c r="Z302" s="3628"/>
      <c r="AA302" s="3628"/>
      <c r="AB302" s="3632"/>
      <c r="AC302" s="3632"/>
      <c r="AD302" s="3628"/>
      <c r="AE302" s="3628"/>
      <c r="AF302" s="3628"/>
      <c r="AG302" s="3628"/>
      <c r="AH302" s="3628"/>
      <c r="AI302" s="3628"/>
      <c r="AJ302" s="3628"/>
      <c r="AK302" s="2581"/>
    </row>
    <row r="303" spans="2:37" s="2461" customFormat="1" x14ac:dyDescent="0.2">
      <c r="B303" s="3726" t="s">
        <v>6395</v>
      </c>
      <c r="C303" s="3727"/>
      <c r="D303" s="3186">
        <v>9050</v>
      </c>
      <c r="E303" s="3354">
        <v>1.5</v>
      </c>
      <c r="F303" s="3354" t="s">
        <v>1428</v>
      </c>
      <c r="G303" s="3354" t="s">
        <v>1428</v>
      </c>
      <c r="H303" s="3354" t="s">
        <v>1428</v>
      </c>
      <c r="I303" s="3354" t="s">
        <v>1428</v>
      </c>
      <c r="J303" s="3354" t="s">
        <v>1428</v>
      </c>
      <c r="K303" s="3354" t="s">
        <v>1428</v>
      </c>
      <c r="L303" s="3354" t="s">
        <v>1428</v>
      </c>
      <c r="M303" s="3354" t="s">
        <v>1428</v>
      </c>
      <c r="N303" s="3354" t="s">
        <v>1428</v>
      </c>
      <c r="O303" s="3354" t="s">
        <v>1428</v>
      </c>
      <c r="P303" s="3354" t="s">
        <v>1428</v>
      </c>
      <c r="Q303" s="3354" t="s">
        <v>1428</v>
      </c>
      <c r="R303" s="3354" t="s">
        <v>1428</v>
      </c>
      <c r="S303" s="3354" t="s">
        <v>1428</v>
      </c>
      <c r="T303" s="3354" t="s">
        <v>1428</v>
      </c>
      <c r="U303" s="3354" t="s">
        <v>1428</v>
      </c>
      <c r="V303" s="3354" t="s">
        <v>1428</v>
      </c>
      <c r="W303" s="3354" t="s">
        <v>1428</v>
      </c>
      <c r="X303" s="3354" t="s">
        <v>1428</v>
      </c>
      <c r="Y303" s="3354" t="s">
        <v>1428</v>
      </c>
      <c r="Z303" s="3354" t="s">
        <v>1428</v>
      </c>
      <c r="AA303" s="3354" t="s">
        <v>1428</v>
      </c>
      <c r="AB303" s="3354" t="s">
        <v>1428</v>
      </c>
      <c r="AC303" s="3354" t="s">
        <v>1428</v>
      </c>
      <c r="AD303" s="3354" t="s">
        <v>1428</v>
      </c>
      <c r="AE303" s="3354" t="s">
        <v>1428</v>
      </c>
      <c r="AF303" s="3354" t="s">
        <v>1428</v>
      </c>
      <c r="AG303" s="3354" t="s">
        <v>1428</v>
      </c>
      <c r="AH303" s="3354" t="s">
        <v>1428</v>
      </c>
      <c r="AI303" s="3354" t="s">
        <v>1428</v>
      </c>
      <c r="AJ303" s="3209" t="s">
        <v>1428</v>
      </c>
      <c r="AK303" s="2581"/>
    </row>
    <row r="304" spans="2:37" s="2461" customFormat="1" x14ac:dyDescent="0.2">
      <c r="B304" s="3733" t="s">
        <v>6396</v>
      </c>
      <c r="C304" s="3734"/>
      <c r="D304" s="3194">
        <v>9050</v>
      </c>
      <c r="E304" s="3363">
        <v>1.5</v>
      </c>
      <c r="F304" s="3363" t="s">
        <v>1428</v>
      </c>
      <c r="G304" s="3363" t="s">
        <v>1428</v>
      </c>
      <c r="H304" s="3363" t="s">
        <v>1428</v>
      </c>
      <c r="I304" s="3363" t="s">
        <v>1428</v>
      </c>
      <c r="J304" s="3363" t="s">
        <v>1428</v>
      </c>
      <c r="K304" s="3363" t="s">
        <v>1428</v>
      </c>
      <c r="L304" s="3363" t="s">
        <v>1428</v>
      </c>
      <c r="M304" s="3363" t="s">
        <v>1428</v>
      </c>
      <c r="N304" s="3363" t="s">
        <v>1428</v>
      </c>
      <c r="O304" s="3363" t="s">
        <v>1428</v>
      </c>
      <c r="P304" s="3363" t="s">
        <v>1428</v>
      </c>
      <c r="Q304" s="3363" t="s">
        <v>1428</v>
      </c>
      <c r="R304" s="3363" t="s">
        <v>1428</v>
      </c>
      <c r="S304" s="3363" t="s">
        <v>1428</v>
      </c>
      <c r="T304" s="3363" t="s">
        <v>1428</v>
      </c>
      <c r="U304" s="3363" t="s">
        <v>1428</v>
      </c>
      <c r="V304" s="3363" t="s">
        <v>1428</v>
      </c>
      <c r="W304" s="3363" t="s">
        <v>1428</v>
      </c>
      <c r="X304" s="3363" t="s">
        <v>1428</v>
      </c>
      <c r="Y304" s="3363" t="s">
        <v>1428</v>
      </c>
      <c r="Z304" s="3363" t="s">
        <v>1428</v>
      </c>
      <c r="AA304" s="3363" t="s">
        <v>1428</v>
      </c>
      <c r="AB304" s="3363" t="s">
        <v>1428</v>
      </c>
      <c r="AC304" s="3363" t="s">
        <v>1428</v>
      </c>
      <c r="AD304" s="3363" t="s">
        <v>1428</v>
      </c>
      <c r="AE304" s="3363" t="s">
        <v>1428</v>
      </c>
      <c r="AF304" s="3363" t="s">
        <v>1428</v>
      </c>
      <c r="AG304" s="3363" t="s">
        <v>1428</v>
      </c>
      <c r="AH304" s="3363" t="s">
        <v>1428</v>
      </c>
      <c r="AI304" s="3363" t="s">
        <v>1428</v>
      </c>
      <c r="AJ304" s="3465" t="s">
        <v>1428</v>
      </c>
      <c r="AK304" s="2581"/>
    </row>
    <row r="305" spans="2:37" s="2461" customFormat="1" x14ac:dyDescent="0.2">
      <c r="B305" s="3733" t="s">
        <v>6397</v>
      </c>
      <c r="C305" s="3734"/>
      <c r="D305" s="3194">
        <v>9050</v>
      </c>
      <c r="E305" s="3363">
        <v>2.5</v>
      </c>
      <c r="F305" s="3363" t="s">
        <v>1428</v>
      </c>
      <c r="G305" s="3363" t="s">
        <v>1428</v>
      </c>
      <c r="H305" s="3363" t="s">
        <v>1428</v>
      </c>
      <c r="I305" s="3363" t="s">
        <v>1428</v>
      </c>
      <c r="J305" s="3363" t="s">
        <v>1428</v>
      </c>
      <c r="K305" s="3363" t="s">
        <v>1428</v>
      </c>
      <c r="L305" s="3363" t="s">
        <v>1428</v>
      </c>
      <c r="M305" s="3363" t="s">
        <v>1428</v>
      </c>
      <c r="N305" s="3363" t="s">
        <v>1428</v>
      </c>
      <c r="O305" s="3363" t="s">
        <v>1428</v>
      </c>
      <c r="P305" s="3363" t="s">
        <v>1428</v>
      </c>
      <c r="Q305" s="3363" t="s">
        <v>1428</v>
      </c>
      <c r="R305" s="3363" t="s">
        <v>1428</v>
      </c>
      <c r="S305" s="3363" t="s">
        <v>1428</v>
      </c>
      <c r="T305" s="3363" t="s">
        <v>1428</v>
      </c>
      <c r="U305" s="3363" t="s">
        <v>1428</v>
      </c>
      <c r="V305" s="3363" t="s">
        <v>1428</v>
      </c>
      <c r="W305" s="3363" t="s">
        <v>1428</v>
      </c>
      <c r="X305" s="3363" t="s">
        <v>1428</v>
      </c>
      <c r="Y305" s="3363" t="s">
        <v>1428</v>
      </c>
      <c r="Z305" s="3363" t="s">
        <v>1428</v>
      </c>
      <c r="AA305" s="3363" t="s">
        <v>1428</v>
      </c>
      <c r="AB305" s="3363" t="s">
        <v>1428</v>
      </c>
      <c r="AC305" s="3363" t="s">
        <v>1428</v>
      </c>
      <c r="AD305" s="3363" t="s">
        <v>1428</v>
      </c>
      <c r="AE305" s="3363" t="s">
        <v>1428</v>
      </c>
      <c r="AF305" s="3363" t="s">
        <v>1428</v>
      </c>
      <c r="AG305" s="3363" t="s">
        <v>1428</v>
      </c>
      <c r="AH305" s="3363" t="s">
        <v>1428</v>
      </c>
      <c r="AI305" s="3363" t="s">
        <v>1428</v>
      </c>
      <c r="AJ305" s="3465" t="s">
        <v>1428</v>
      </c>
      <c r="AK305" s="2581"/>
    </row>
    <row r="306" spans="2:37" s="2461" customFormat="1" x14ac:dyDescent="0.2">
      <c r="B306" s="3733" t="s">
        <v>6398</v>
      </c>
      <c r="C306" s="3734"/>
      <c r="D306" s="3194">
        <v>9050</v>
      </c>
      <c r="E306" s="3464" t="s">
        <v>6399</v>
      </c>
      <c r="F306" s="3363" t="s">
        <v>1428</v>
      </c>
      <c r="G306" s="3363" t="s">
        <v>1428</v>
      </c>
      <c r="H306" s="3363" t="s">
        <v>1428</v>
      </c>
      <c r="I306" s="3363" t="s">
        <v>1428</v>
      </c>
      <c r="J306" s="3363" t="s">
        <v>1428</v>
      </c>
      <c r="K306" s="3363" t="s">
        <v>1428</v>
      </c>
      <c r="L306" s="3363" t="s">
        <v>1428</v>
      </c>
      <c r="M306" s="3363" t="s">
        <v>1428</v>
      </c>
      <c r="N306" s="3363" t="s">
        <v>1428</v>
      </c>
      <c r="O306" s="3363" t="s">
        <v>1428</v>
      </c>
      <c r="P306" s="3363" t="s">
        <v>1428</v>
      </c>
      <c r="Q306" s="3363" t="s">
        <v>1428</v>
      </c>
      <c r="R306" s="3363" t="s">
        <v>1428</v>
      </c>
      <c r="S306" s="3363" t="s">
        <v>1428</v>
      </c>
      <c r="T306" s="3363" t="s">
        <v>1428</v>
      </c>
      <c r="U306" s="3363" t="s">
        <v>1428</v>
      </c>
      <c r="V306" s="3363" t="s">
        <v>1428</v>
      </c>
      <c r="W306" s="3363" t="s">
        <v>1428</v>
      </c>
      <c r="X306" s="3363" t="s">
        <v>1428</v>
      </c>
      <c r="Y306" s="3363" t="s">
        <v>1428</v>
      </c>
      <c r="Z306" s="3363" t="s">
        <v>1428</v>
      </c>
      <c r="AA306" s="3363" t="s">
        <v>1428</v>
      </c>
      <c r="AB306" s="3363" t="s">
        <v>1428</v>
      </c>
      <c r="AC306" s="3363" t="s">
        <v>1428</v>
      </c>
      <c r="AD306" s="3363" t="s">
        <v>1428</v>
      </c>
      <c r="AE306" s="3363" t="s">
        <v>1428</v>
      </c>
      <c r="AF306" s="3363" t="s">
        <v>1428</v>
      </c>
      <c r="AG306" s="3363" t="s">
        <v>1428</v>
      </c>
      <c r="AH306" s="3363" t="s">
        <v>1428</v>
      </c>
      <c r="AI306" s="3363" t="s">
        <v>1428</v>
      </c>
      <c r="AJ306" s="3465" t="s">
        <v>1428</v>
      </c>
      <c r="AK306" s="2581"/>
    </row>
    <row r="307" spans="2:37" s="2461" customFormat="1" x14ac:dyDescent="0.2">
      <c r="B307" s="3733" t="s">
        <v>6400</v>
      </c>
      <c r="C307" s="3734"/>
      <c r="D307" s="3194">
        <v>9050</v>
      </c>
      <c r="E307" s="3363">
        <v>0.4</v>
      </c>
      <c r="F307" s="3363" t="s">
        <v>1428</v>
      </c>
      <c r="G307" s="3363" t="s">
        <v>1428</v>
      </c>
      <c r="H307" s="3363" t="s">
        <v>1428</v>
      </c>
      <c r="I307" s="3363" t="s">
        <v>1428</v>
      </c>
      <c r="J307" s="3363" t="s">
        <v>1428</v>
      </c>
      <c r="K307" s="3363" t="s">
        <v>1428</v>
      </c>
      <c r="L307" s="3363" t="s">
        <v>1428</v>
      </c>
      <c r="M307" s="3363" t="s">
        <v>1428</v>
      </c>
      <c r="N307" s="3363" t="s">
        <v>1428</v>
      </c>
      <c r="O307" s="3363" t="s">
        <v>1428</v>
      </c>
      <c r="P307" s="3363" t="s">
        <v>1428</v>
      </c>
      <c r="Q307" s="3363" t="s">
        <v>1428</v>
      </c>
      <c r="R307" s="3363" t="s">
        <v>1428</v>
      </c>
      <c r="S307" s="3363" t="s">
        <v>1428</v>
      </c>
      <c r="T307" s="3363" t="s">
        <v>1428</v>
      </c>
      <c r="U307" s="3363" t="s">
        <v>1428</v>
      </c>
      <c r="V307" s="3363" t="s">
        <v>1428</v>
      </c>
      <c r="W307" s="3363" t="s">
        <v>1428</v>
      </c>
      <c r="X307" s="3363" t="s">
        <v>1428</v>
      </c>
      <c r="Y307" s="3363" t="s">
        <v>1428</v>
      </c>
      <c r="Z307" s="3363" t="s">
        <v>1428</v>
      </c>
      <c r="AA307" s="3363" t="s">
        <v>1428</v>
      </c>
      <c r="AB307" s="3363" t="s">
        <v>1428</v>
      </c>
      <c r="AC307" s="3363" t="s">
        <v>1428</v>
      </c>
      <c r="AD307" s="3363" t="s">
        <v>1428</v>
      </c>
      <c r="AE307" s="3363" t="s">
        <v>1428</v>
      </c>
      <c r="AF307" s="3363" t="s">
        <v>1428</v>
      </c>
      <c r="AG307" s="3363" t="s">
        <v>1428</v>
      </c>
      <c r="AH307" s="3363" t="s">
        <v>1428</v>
      </c>
      <c r="AI307" s="3363" t="s">
        <v>1428</v>
      </c>
      <c r="AJ307" s="3465" t="s">
        <v>1428</v>
      </c>
      <c r="AK307" s="2581"/>
    </row>
    <row r="308" spans="2:37" s="2461" customFormat="1" ht="13.5" thickBot="1" x14ac:dyDescent="0.25">
      <c r="B308" s="3737" t="s">
        <v>6401</v>
      </c>
      <c r="C308" s="3738"/>
      <c r="D308" s="3201">
        <v>9050</v>
      </c>
      <c r="E308" s="3081">
        <v>0</v>
      </c>
      <c r="F308" s="3081" t="s">
        <v>1428</v>
      </c>
      <c r="G308" s="3081" t="s">
        <v>1428</v>
      </c>
      <c r="H308" s="3081" t="s">
        <v>1428</v>
      </c>
      <c r="I308" s="3081" t="s">
        <v>1428</v>
      </c>
      <c r="J308" s="3081" t="s">
        <v>1428</v>
      </c>
      <c r="K308" s="3081" t="s">
        <v>1428</v>
      </c>
      <c r="L308" s="3081" t="s">
        <v>1428</v>
      </c>
      <c r="M308" s="3081" t="s">
        <v>1428</v>
      </c>
      <c r="N308" s="3081" t="s">
        <v>1428</v>
      </c>
      <c r="O308" s="3081" t="s">
        <v>1428</v>
      </c>
      <c r="P308" s="3081" t="s">
        <v>1428</v>
      </c>
      <c r="Q308" s="3081" t="s">
        <v>1428</v>
      </c>
      <c r="R308" s="3081" t="s">
        <v>1428</v>
      </c>
      <c r="S308" s="3081" t="s">
        <v>1428</v>
      </c>
      <c r="T308" s="3081" t="s">
        <v>1428</v>
      </c>
      <c r="U308" s="3081" t="s">
        <v>1428</v>
      </c>
      <c r="V308" s="3081" t="s">
        <v>1428</v>
      </c>
      <c r="W308" s="3081" t="s">
        <v>1428</v>
      </c>
      <c r="X308" s="3081" t="s">
        <v>1428</v>
      </c>
      <c r="Y308" s="3081" t="s">
        <v>1428</v>
      </c>
      <c r="Z308" s="3081" t="s">
        <v>1428</v>
      </c>
      <c r="AA308" s="3081" t="s">
        <v>1428</v>
      </c>
      <c r="AB308" s="3081" t="s">
        <v>1428</v>
      </c>
      <c r="AC308" s="3081" t="s">
        <v>1428</v>
      </c>
      <c r="AD308" s="3081" t="s">
        <v>1428</v>
      </c>
      <c r="AE308" s="3081" t="s">
        <v>1428</v>
      </c>
      <c r="AF308" s="3081" t="s">
        <v>1428</v>
      </c>
      <c r="AG308" s="3081" t="s">
        <v>1428</v>
      </c>
      <c r="AH308" s="3081" t="s">
        <v>1428</v>
      </c>
      <c r="AI308" s="3081" t="s">
        <v>1428</v>
      </c>
      <c r="AJ308" s="3466" t="s">
        <v>1428</v>
      </c>
      <c r="AK308" s="2581"/>
    </row>
    <row r="309" spans="2:37" s="2461" customFormat="1" x14ac:dyDescent="0.2">
      <c r="B309" s="2582"/>
      <c r="C309" s="2575"/>
      <c r="D309" s="2921"/>
      <c r="E309" s="2921"/>
      <c r="F309" s="2921"/>
      <c r="G309" s="2921"/>
      <c r="H309" s="2575"/>
      <c r="I309" s="2576"/>
      <c r="J309" s="2576"/>
      <c r="K309" s="2576"/>
      <c r="L309" s="2576"/>
      <c r="M309" s="2575"/>
      <c r="N309" s="2576"/>
      <c r="O309" s="2576"/>
      <c r="P309" s="2576"/>
      <c r="Q309" s="2576"/>
      <c r="R309" s="2576"/>
      <c r="S309" s="2575"/>
      <c r="T309" s="2574"/>
      <c r="U309" s="2574"/>
      <c r="V309" s="2574"/>
      <c r="W309" s="2574"/>
      <c r="X309" s="2574"/>
      <c r="Y309" s="2574"/>
      <c r="Z309" s="2574"/>
      <c r="AA309" s="2574"/>
      <c r="AB309" s="2574"/>
      <c r="AC309" s="2574"/>
      <c r="AD309" s="2574"/>
      <c r="AE309" s="2574"/>
      <c r="AF309" s="2574"/>
      <c r="AG309" s="2574"/>
      <c r="AH309" s="2574"/>
      <c r="AI309" s="2574"/>
      <c r="AJ309" s="2574"/>
      <c r="AK309" s="2581"/>
    </row>
    <row r="310" spans="2:37" s="2461" customFormat="1" ht="12.75" customHeight="1" x14ac:dyDescent="0.2">
      <c r="B310" s="3641" t="s">
        <v>5051</v>
      </c>
      <c r="C310" s="3642"/>
      <c r="D310" s="3663" t="s">
        <v>1882</v>
      </c>
      <c r="E310" s="3663"/>
      <c r="F310" s="3663"/>
      <c r="G310" s="3663"/>
      <c r="H310" s="3663"/>
      <c r="I310" s="3663"/>
      <c r="J310" s="2578"/>
      <c r="K310" s="2578"/>
      <c r="L310" s="2578"/>
      <c r="M310" s="2578"/>
      <c r="N310" s="2578"/>
      <c r="O310" s="2578"/>
      <c r="P310" s="2578"/>
      <c r="Q310" s="2578"/>
      <c r="R310" s="2578"/>
      <c r="S310" s="2578"/>
      <c r="T310" s="2574"/>
      <c r="U310" s="2574"/>
      <c r="V310" s="2574"/>
      <c r="W310" s="2574"/>
      <c r="X310" s="2574"/>
      <c r="Y310" s="2574"/>
      <c r="Z310" s="2574"/>
      <c r="AA310" s="2574"/>
      <c r="AB310" s="2574"/>
      <c r="AC310" s="2574"/>
      <c r="AD310" s="2574"/>
      <c r="AE310" s="2574"/>
      <c r="AF310" s="2574"/>
      <c r="AG310" s="2574"/>
      <c r="AH310" s="2574"/>
      <c r="AI310" s="2574"/>
      <c r="AJ310" s="2574"/>
      <c r="AK310" s="2581"/>
    </row>
    <row r="311" spans="2:37" s="2461" customFormat="1" ht="13.5" customHeight="1" x14ac:dyDescent="0.2">
      <c r="B311" s="3641" t="s">
        <v>5052</v>
      </c>
      <c r="C311" s="3642"/>
      <c r="D311" s="3700" t="s">
        <v>6402</v>
      </c>
      <c r="E311" s="3700"/>
      <c r="F311" s="3700"/>
      <c r="G311" s="3700"/>
      <c r="H311" s="3700"/>
      <c r="I311" s="3437"/>
      <c r="J311" s="2578"/>
      <c r="K311" s="2578"/>
      <c r="L311" s="2578"/>
      <c r="M311" s="2578"/>
      <c r="N311" s="2578"/>
      <c r="O311" s="2578"/>
      <c r="P311" s="2578"/>
      <c r="Q311" s="2578"/>
      <c r="R311" s="2578"/>
      <c r="S311" s="2578"/>
      <c r="T311" s="2574"/>
      <c r="U311" s="2574"/>
      <c r="V311" s="2574"/>
      <c r="W311" s="2574"/>
      <c r="X311" s="2574"/>
      <c r="Y311" s="2574"/>
      <c r="Z311" s="2574"/>
      <c r="AA311" s="2574"/>
      <c r="AB311" s="2574"/>
      <c r="AC311" s="2574"/>
      <c r="AD311" s="2574"/>
      <c r="AE311" s="2574"/>
      <c r="AF311" s="2574"/>
      <c r="AG311" s="2574"/>
      <c r="AH311" s="2574"/>
      <c r="AI311" s="2574"/>
      <c r="AJ311" s="2574"/>
      <c r="AK311" s="2581"/>
    </row>
    <row r="312" spans="2:37" s="2461" customFormat="1" ht="13.5" customHeight="1" thickBot="1" x14ac:dyDescent="0.25">
      <c r="B312" s="3645"/>
      <c r="C312" s="3646"/>
      <c r="D312" s="3647"/>
      <c r="E312" s="3647"/>
      <c r="F312" s="3647"/>
      <c r="G312" s="3647"/>
      <c r="H312" s="2583"/>
      <c r="I312" s="2583"/>
      <c r="J312" s="2583"/>
      <c r="K312" s="2583"/>
      <c r="L312" s="2583"/>
      <c r="M312" s="2583"/>
      <c r="N312" s="2583"/>
      <c r="O312" s="2583"/>
      <c r="P312" s="2583"/>
      <c r="Q312" s="2583"/>
      <c r="R312" s="2583"/>
      <c r="S312" s="2583"/>
      <c r="T312" s="2584"/>
      <c r="U312" s="2584"/>
      <c r="V312" s="2584"/>
      <c r="W312" s="2584"/>
      <c r="X312" s="2584"/>
      <c r="Y312" s="2584"/>
      <c r="Z312" s="2584"/>
      <c r="AA312" s="2584"/>
      <c r="AB312" s="2584"/>
      <c r="AC312" s="2584"/>
      <c r="AD312" s="2584"/>
      <c r="AE312" s="2584"/>
      <c r="AF312" s="2584"/>
      <c r="AG312" s="2584"/>
      <c r="AH312" s="2584"/>
      <c r="AI312" s="2584"/>
      <c r="AJ312" s="2584"/>
      <c r="AK312" s="2586"/>
    </row>
    <row r="313" spans="2:37" s="2461" customFormat="1" x14ac:dyDescent="0.2">
      <c r="B313" s="3267" t="str">
        <f>+B292</f>
        <v>.</v>
      </c>
      <c r="C313" s="3267"/>
      <c r="D313" s="2889"/>
      <c r="E313" s="2889"/>
      <c r="F313" s="2889"/>
      <c r="G313" s="2890"/>
      <c r="H313" s="2891"/>
      <c r="I313" s="2889"/>
      <c r="J313" s="2889"/>
    </row>
    <row r="314" spans="2:37" s="2461" customFormat="1" ht="13.5" customHeight="1" thickBot="1" x14ac:dyDescent="0.25">
      <c r="B314" s="3267"/>
      <c r="C314" s="3267"/>
      <c r="D314" s="2889"/>
      <c r="E314" s="2889"/>
      <c r="F314" s="2889"/>
      <c r="G314" s="2890"/>
      <c r="H314" s="2891"/>
      <c r="I314" s="2889"/>
      <c r="J314" s="2889"/>
    </row>
    <row r="315" spans="2:37" s="2461" customFormat="1" ht="13.5" customHeight="1" x14ac:dyDescent="0.2">
      <c r="B315" s="3616" t="s">
        <v>5060</v>
      </c>
      <c r="C315" s="3617"/>
      <c r="D315" s="3617"/>
      <c r="E315" s="3617"/>
      <c r="F315" s="3617"/>
      <c r="G315" s="3617"/>
      <c r="H315" s="3617"/>
      <c r="I315" s="3617"/>
      <c r="J315" s="3617"/>
      <c r="K315" s="3617"/>
      <c r="L315" s="3617"/>
      <c r="M315" s="3617"/>
      <c r="N315" s="3617"/>
      <c r="O315" s="3617"/>
      <c r="P315" s="3617"/>
      <c r="Q315" s="3617"/>
      <c r="R315" s="3617"/>
      <c r="S315" s="3617"/>
      <c r="T315" s="3617"/>
      <c r="U315" s="3617"/>
      <c r="V315" s="3617"/>
      <c r="W315" s="3617"/>
      <c r="X315" s="3617"/>
      <c r="Y315" s="3617"/>
      <c r="Z315" s="3617"/>
      <c r="AA315" s="3617"/>
      <c r="AB315" s="3617"/>
      <c r="AC315" s="3617"/>
      <c r="AD315" s="3617"/>
      <c r="AE315" s="3617"/>
      <c r="AF315" s="3617"/>
      <c r="AG315" s="3617"/>
      <c r="AH315" s="3617"/>
      <c r="AI315" s="3617"/>
      <c r="AJ315" s="3617"/>
      <c r="AK315" s="3618"/>
    </row>
    <row r="316" spans="2:37" s="2461" customFormat="1" x14ac:dyDescent="0.2">
      <c r="B316" s="2579"/>
      <c r="C316" s="3432"/>
      <c r="D316" s="3432"/>
      <c r="E316" s="3432"/>
      <c r="F316" s="3432"/>
      <c r="G316" s="2580"/>
      <c r="H316" s="2580"/>
      <c r="I316" s="2580"/>
      <c r="J316" s="2580"/>
      <c r="K316" s="2580"/>
      <c r="L316" s="2580"/>
      <c r="M316" s="2580"/>
      <c r="N316" s="2580"/>
      <c r="O316" s="2580"/>
      <c r="P316" s="2580"/>
      <c r="Q316" s="2580"/>
      <c r="R316" s="2580"/>
      <c r="S316" s="2580"/>
      <c r="T316" s="2580"/>
      <c r="U316" s="2580"/>
      <c r="V316" s="2580"/>
      <c r="W316" s="2580"/>
      <c r="X316" s="2580"/>
      <c r="Y316" s="2580"/>
      <c r="Z316" s="2580"/>
      <c r="AA316" s="2580"/>
      <c r="AB316" s="2580"/>
      <c r="AC316" s="2580"/>
      <c r="AD316" s="2580"/>
      <c r="AE316" s="2580"/>
      <c r="AF316" s="2580"/>
      <c r="AG316" s="2580"/>
      <c r="AH316" s="2580"/>
      <c r="AI316" s="2580"/>
      <c r="AJ316" s="2580"/>
      <c r="AK316" s="2581"/>
    </row>
    <row r="317" spans="2:37" s="2461" customFormat="1" x14ac:dyDescent="0.2">
      <c r="B317" s="2579" t="s">
        <v>5047</v>
      </c>
      <c r="C317" s="3432"/>
      <c r="D317" s="3619" t="s">
        <v>6389</v>
      </c>
      <c r="E317" s="3619"/>
      <c r="F317" s="3619"/>
      <c r="G317" s="2580"/>
      <c r="H317" s="2580"/>
      <c r="I317" s="2580"/>
      <c r="J317" s="2580"/>
      <c r="K317" s="2580"/>
      <c r="L317" s="2580"/>
      <c r="M317" s="2580"/>
      <c r="N317" s="2580"/>
      <c r="O317" s="2580"/>
      <c r="P317" s="2580"/>
      <c r="Q317" s="2580"/>
      <c r="R317" s="2580"/>
      <c r="S317" s="2580"/>
      <c r="T317" s="2580"/>
      <c r="U317" s="2580"/>
      <c r="V317" s="2580"/>
      <c r="W317" s="2580"/>
      <c r="X317" s="2580"/>
      <c r="Y317" s="2580"/>
      <c r="Z317" s="2580"/>
      <c r="AA317" s="2580"/>
      <c r="AB317" s="2580"/>
      <c r="AC317" s="2580"/>
      <c r="AD317" s="2580"/>
      <c r="AE317" s="2580"/>
      <c r="AF317" s="2580"/>
      <c r="AG317" s="2580"/>
      <c r="AH317" s="2580"/>
      <c r="AI317" s="2580"/>
      <c r="AJ317" s="2580"/>
      <c r="AK317" s="2581"/>
    </row>
    <row r="318" spans="2:37" s="2461" customFormat="1" ht="13.5" thickBot="1" x14ac:dyDescent="0.25">
      <c r="B318" s="3620" t="s">
        <v>5061</v>
      </c>
      <c r="C318" s="3621"/>
      <c r="D318" s="3622">
        <v>41594</v>
      </c>
      <c r="E318" s="3622"/>
      <c r="F318" s="3432"/>
      <c r="G318" s="2580"/>
      <c r="H318" s="2580"/>
      <c r="I318" s="2580"/>
      <c r="J318" s="2580"/>
      <c r="K318" s="2580"/>
      <c r="L318" s="2580"/>
      <c r="M318" s="2580"/>
      <c r="N318" s="2580"/>
      <c r="O318" s="2580"/>
      <c r="P318" s="2580"/>
      <c r="Q318" s="2580"/>
      <c r="R318" s="2580"/>
      <c r="S318" s="2580"/>
      <c r="T318" s="2580"/>
      <c r="U318" s="2580"/>
      <c r="V318" s="2580"/>
      <c r="W318" s="2580"/>
      <c r="X318" s="2580"/>
      <c r="Y318" s="2580"/>
      <c r="Z318" s="2580"/>
      <c r="AA318" s="2580"/>
      <c r="AB318" s="2580"/>
      <c r="AC318" s="2580"/>
      <c r="AD318" s="2580"/>
      <c r="AE318" s="2580"/>
      <c r="AF318" s="2580"/>
      <c r="AG318" s="2580"/>
      <c r="AH318" s="2580"/>
      <c r="AI318" s="2580"/>
      <c r="AJ318" s="2580"/>
      <c r="AK318" s="2581"/>
    </row>
    <row r="319" spans="2:37" s="2461" customFormat="1" ht="64.5" customHeight="1" thickBot="1" x14ac:dyDescent="0.25">
      <c r="B319" s="3633" t="s">
        <v>5062</v>
      </c>
      <c r="C319" s="3677"/>
      <c r="D319" s="3623" t="s">
        <v>6390</v>
      </c>
      <c r="E319" s="3624"/>
      <c r="F319" s="3624"/>
      <c r="G319" s="3624"/>
      <c r="H319" s="3624"/>
      <c r="I319" s="3624"/>
      <c r="J319" s="3624"/>
      <c r="K319" s="3624"/>
      <c r="L319" s="3624"/>
      <c r="M319" s="3624"/>
      <c r="N319" s="3624"/>
      <c r="O319" s="3624"/>
      <c r="P319" s="3624"/>
      <c r="Q319" s="3625"/>
      <c r="R319" s="2580"/>
      <c r="S319" s="2580"/>
      <c r="T319" s="2580"/>
      <c r="U319" s="2580"/>
      <c r="V319" s="2580"/>
      <c r="W319" s="2580"/>
      <c r="X319" s="2580"/>
      <c r="Y319" s="2580"/>
      <c r="Z319" s="2580"/>
      <c r="AA319" s="2580"/>
      <c r="AB319" s="2580"/>
      <c r="AC319" s="2580"/>
      <c r="AD319" s="2580"/>
      <c r="AE319" s="2580"/>
      <c r="AF319" s="2580"/>
      <c r="AG319" s="2580"/>
      <c r="AH319" s="2580"/>
      <c r="AI319" s="2580"/>
      <c r="AJ319" s="2580"/>
      <c r="AK319" s="2581"/>
    </row>
    <row r="320" spans="2:37" s="2461" customFormat="1" ht="13.5" thickBot="1" x14ac:dyDescent="0.25">
      <c r="B320" s="3635"/>
      <c r="C320" s="3626"/>
      <c r="D320" s="3626"/>
      <c r="E320" s="3626"/>
      <c r="F320" s="3626"/>
      <c r="G320" s="3626"/>
      <c r="H320" s="3626"/>
      <c r="I320" s="3626"/>
      <c r="J320" s="3626"/>
      <c r="K320" s="3626"/>
      <c r="L320" s="3626"/>
      <c r="M320" s="3626"/>
      <c r="N320" s="3626"/>
      <c r="O320" s="3626"/>
      <c r="P320" s="3626"/>
      <c r="Q320" s="3626"/>
      <c r="R320" s="2580"/>
      <c r="S320" s="2580"/>
      <c r="T320" s="2580"/>
      <c r="U320" s="2580"/>
      <c r="V320" s="2580"/>
      <c r="W320" s="2580"/>
      <c r="X320" s="2580"/>
      <c r="Y320" s="2580"/>
      <c r="Z320" s="2580"/>
      <c r="AA320" s="2580"/>
      <c r="AB320" s="2580"/>
      <c r="AC320" s="2580"/>
      <c r="AD320" s="2580"/>
      <c r="AE320" s="2580"/>
      <c r="AF320" s="2580"/>
      <c r="AG320" s="2580"/>
      <c r="AH320" s="2580"/>
      <c r="AI320" s="2580"/>
      <c r="AJ320" s="2580"/>
      <c r="AK320" s="2581"/>
    </row>
    <row r="321" spans="2:37" s="2461" customFormat="1" ht="12.75" customHeight="1" thickBot="1" x14ac:dyDescent="0.25">
      <c r="B321" s="3627" t="s">
        <v>5063</v>
      </c>
      <c r="C321" s="3627"/>
      <c r="D321" s="3627" t="s">
        <v>5053</v>
      </c>
      <c r="E321" s="3627" t="s">
        <v>5064</v>
      </c>
      <c r="F321" s="3629" t="s">
        <v>224</v>
      </c>
      <c r="G321" s="3629"/>
      <c r="H321" s="3629"/>
      <c r="I321" s="3629"/>
      <c r="J321" s="3629"/>
      <c r="K321" s="3629"/>
      <c r="L321" s="3629"/>
      <c r="M321" s="3629"/>
      <c r="N321" s="3629"/>
      <c r="O321" s="3629"/>
      <c r="P321" s="3629"/>
      <c r="Q321" s="3629"/>
      <c r="R321" s="3629"/>
      <c r="S321" s="3629" t="s">
        <v>340</v>
      </c>
      <c r="T321" s="3629"/>
      <c r="U321" s="3629"/>
      <c r="V321" s="3629"/>
      <c r="W321" s="3629"/>
      <c r="X321" s="3629"/>
      <c r="Y321" s="3629"/>
      <c r="Z321" s="3629"/>
      <c r="AA321" s="3629"/>
      <c r="AB321" s="3629"/>
      <c r="AC321" s="3629"/>
      <c r="AD321" s="3629" t="s">
        <v>225</v>
      </c>
      <c r="AE321" s="3629"/>
      <c r="AF321" s="3629"/>
      <c r="AG321" s="3629"/>
      <c r="AH321" s="3630" t="s">
        <v>5048</v>
      </c>
      <c r="AI321" s="3630"/>
      <c r="AJ321" s="3630"/>
      <c r="AK321" s="2581"/>
    </row>
    <row r="322" spans="2:37" s="2461" customFormat="1" ht="13.5" thickBot="1" x14ac:dyDescent="0.25">
      <c r="B322" s="3628"/>
      <c r="C322" s="3628"/>
      <c r="D322" s="3628"/>
      <c r="E322" s="3628"/>
      <c r="F322" s="3628" t="s">
        <v>5065</v>
      </c>
      <c r="G322" s="3628" t="s">
        <v>5066</v>
      </c>
      <c r="H322" s="3627" t="s">
        <v>5067</v>
      </c>
      <c r="I322" s="3631" t="s">
        <v>5068</v>
      </c>
      <c r="J322" s="3631" t="s">
        <v>5069</v>
      </c>
      <c r="K322" s="3632" t="s">
        <v>5070</v>
      </c>
      <c r="L322" s="3632" t="s">
        <v>5071</v>
      </c>
      <c r="M322" s="3631" t="s">
        <v>5072</v>
      </c>
      <c r="N322" s="3631"/>
      <c r="O322" s="3632" t="s">
        <v>5073</v>
      </c>
      <c r="P322" s="3632" t="s">
        <v>5074</v>
      </c>
      <c r="Q322" s="3632" t="s">
        <v>5075</v>
      </c>
      <c r="R322" s="3632" t="s">
        <v>5076</v>
      </c>
      <c r="S322" s="3627" t="s">
        <v>5077</v>
      </c>
      <c r="T322" s="3627" t="s">
        <v>5078</v>
      </c>
      <c r="U322" s="3627" t="s">
        <v>5079</v>
      </c>
      <c r="V322" s="3627" t="s">
        <v>5080</v>
      </c>
      <c r="W322" s="3627" t="s">
        <v>5081</v>
      </c>
      <c r="X322" s="3627" t="s">
        <v>5082</v>
      </c>
      <c r="Y322" s="3627" t="s">
        <v>5083</v>
      </c>
      <c r="Z322" s="3627" t="s">
        <v>5084</v>
      </c>
      <c r="AA322" s="3627" t="s">
        <v>5085</v>
      </c>
      <c r="AB322" s="3631" t="s">
        <v>5086</v>
      </c>
      <c r="AC322" s="3631" t="s">
        <v>5087</v>
      </c>
      <c r="AD322" s="3627" t="s">
        <v>5088</v>
      </c>
      <c r="AE322" s="3627" t="s">
        <v>5089</v>
      </c>
      <c r="AF322" s="3627" t="s">
        <v>5090</v>
      </c>
      <c r="AG322" s="3627" t="s">
        <v>5091</v>
      </c>
      <c r="AH322" s="3627" t="s">
        <v>1162</v>
      </c>
      <c r="AI322" s="3627" t="s">
        <v>5049</v>
      </c>
      <c r="AJ322" s="3627" t="s">
        <v>5050</v>
      </c>
      <c r="AK322" s="2581"/>
    </row>
    <row r="323" spans="2:37" s="2461" customFormat="1" ht="13.5" thickBot="1" x14ac:dyDescent="0.25">
      <c r="B323" s="3628"/>
      <c r="C323" s="3628"/>
      <c r="D323" s="3628"/>
      <c r="E323" s="3628"/>
      <c r="F323" s="3628"/>
      <c r="G323" s="3628"/>
      <c r="H323" s="3628"/>
      <c r="I323" s="3632"/>
      <c r="J323" s="3632"/>
      <c r="K323" s="3632"/>
      <c r="L323" s="3632"/>
      <c r="M323" s="3434" t="s">
        <v>5092</v>
      </c>
      <c r="N323" s="3435" t="s">
        <v>2809</v>
      </c>
      <c r="O323" s="3632"/>
      <c r="P323" s="3632"/>
      <c r="Q323" s="3632"/>
      <c r="R323" s="3632"/>
      <c r="S323" s="3628"/>
      <c r="T323" s="3628"/>
      <c r="U323" s="3628"/>
      <c r="V323" s="3628"/>
      <c r="W323" s="3628"/>
      <c r="X323" s="3628"/>
      <c r="Y323" s="3628"/>
      <c r="Z323" s="3628"/>
      <c r="AA323" s="3628"/>
      <c r="AB323" s="3632"/>
      <c r="AC323" s="3632"/>
      <c r="AD323" s="3628"/>
      <c r="AE323" s="3628"/>
      <c r="AF323" s="3628"/>
      <c r="AG323" s="3628"/>
      <c r="AH323" s="3628"/>
      <c r="AI323" s="3628"/>
      <c r="AJ323" s="3628"/>
      <c r="AK323" s="2581"/>
    </row>
    <row r="324" spans="2:37" s="2461" customFormat="1" ht="13.5" thickBot="1" x14ac:dyDescent="0.25">
      <c r="B324" s="3739" t="s">
        <v>6391</v>
      </c>
      <c r="C324" s="3740"/>
      <c r="D324" s="3463">
        <v>300337</v>
      </c>
      <c r="E324" s="3281"/>
      <c r="F324" s="3289" t="s">
        <v>1545</v>
      </c>
      <c r="G324" s="3289" t="s">
        <v>1545</v>
      </c>
      <c r="H324" s="3289" t="s">
        <v>1545</v>
      </c>
      <c r="I324" s="3289" t="s">
        <v>1545</v>
      </c>
      <c r="J324" s="3289" t="s">
        <v>1545</v>
      </c>
      <c r="K324" s="3289" t="s">
        <v>1545</v>
      </c>
      <c r="L324" s="3289" t="s">
        <v>1545</v>
      </c>
      <c r="M324" s="3289" t="s">
        <v>1545</v>
      </c>
      <c r="N324" s="3289" t="s">
        <v>1545</v>
      </c>
      <c r="O324" s="3289" t="s">
        <v>1545</v>
      </c>
      <c r="P324" s="3289" t="s">
        <v>1545</v>
      </c>
      <c r="Q324" s="3289" t="s">
        <v>1545</v>
      </c>
      <c r="R324" s="3289" t="s">
        <v>1545</v>
      </c>
      <c r="S324" s="3289" t="s">
        <v>1545</v>
      </c>
      <c r="T324" s="3289" t="s">
        <v>1545</v>
      </c>
      <c r="U324" s="3289" t="s">
        <v>1545</v>
      </c>
      <c r="V324" s="3289" t="s">
        <v>1545</v>
      </c>
      <c r="W324" s="3289" t="s">
        <v>1545</v>
      </c>
      <c r="X324" s="3289" t="s">
        <v>1545</v>
      </c>
      <c r="Y324" s="3289" t="s">
        <v>1545</v>
      </c>
      <c r="Z324" s="3289" t="s">
        <v>1545</v>
      </c>
      <c r="AA324" s="3289" t="s">
        <v>1545</v>
      </c>
      <c r="AB324" s="3289" t="s">
        <v>1545</v>
      </c>
      <c r="AC324" s="3289" t="s">
        <v>1545</v>
      </c>
      <c r="AD324" s="3289" t="s">
        <v>1545</v>
      </c>
      <c r="AE324" s="3289" t="s">
        <v>624</v>
      </c>
      <c r="AF324" s="3289" t="s">
        <v>1545</v>
      </c>
      <c r="AG324" s="3289">
        <v>0.1</v>
      </c>
      <c r="AH324" s="3289" t="s">
        <v>1545</v>
      </c>
      <c r="AI324" s="3289" t="s">
        <v>1545</v>
      </c>
      <c r="AJ324" s="3252" t="s">
        <v>1545</v>
      </c>
      <c r="AK324" s="2581"/>
    </row>
    <row r="325" spans="2:37" s="2461" customFormat="1" x14ac:dyDescent="0.2">
      <c r="B325" s="2582"/>
      <c r="C325" s="2575"/>
      <c r="D325" s="2921"/>
      <c r="E325" s="2921"/>
      <c r="F325" s="2921"/>
      <c r="G325" s="2921"/>
      <c r="H325" s="2575"/>
      <c r="I325" s="2576"/>
      <c r="J325" s="2576"/>
      <c r="K325" s="2576"/>
      <c r="L325" s="2576"/>
      <c r="M325" s="2575"/>
      <c r="N325" s="2576"/>
      <c r="O325" s="2576"/>
      <c r="P325" s="2576"/>
      <c r="Q325" s="2576"/>
      <c r="R325" s="2576"/>
      <c r="S325" s="2575"/>
      <c r="T325" s="2574"/>
      <c r="U325" s="2574"/>
      <c r="V325" s="2574"/>
      <c r="W325" s="2574"/>
      <c r="X325" s="2574"/>
      <c r="Y325" s="2574"/>
      <c r="Z325" s="2574"/>
      <c r="AA325" s="2574"/>
      <c r="AB325" s="2574"/>
      <c r="AC325" s="2574"/>
      <c r="AD325" s="2574"/>
      <c r="AE325" s="2574"/>
      <c r="AF325" s="2574"/>
      <c r="AG325" s="2574"/>
      <c r="AH325" s="2574"/>
      <c r="AI325" s="2574"/>
      <c r="AJ325" s="2574"/>
      <c r="AK325" s="2581"/>
    </row>
    <row r="326" spans="2:37" s="2461" customFormat="1" x14ac:dyDescent="0.2">
      <c r="B326" s="3641" t="s">
        <v>5051</v>
      </c>
      <c r="C326" s="3642"/>
      <c r="D326" s="3663" t="s">
        <v>1882</v>
      </c>
      <c r="E326" s="3663"/>
      <c r="F326" s="3663"/>
      <c r="G326" s="3663"/>
      <c r="H326" s="3663"/>
      <c r="I326" s="3663"/>
      <c r="J326" s="2578"/>
      <c r="K326" s="2578"/>
      <c r="L326" s="2578"/>
      <c r="M326" s="2578"/>
      <c r="N326" s="2578"/>
      <c r="O326" s="2578"/>
      <c r="P326" s="2578"/>
      <c r="Q326" s="2578"/>
      <c r="R326" s="2578"/>
      <c r="S326" s="2578"/>
      <c r="T326" s="2574"/>
      <c r="U326" s="2574"/>
      <c r="V326" s="2574"/>
      <c r="W326" s="2574"/>
      <c r="X326" s="2574"/>
      <c r="Y326" s="2574"/>
      <c r="Z326" s="2574"/>
      <c r="AA326" s="2574"/>
      <c r="AB326" s="2574"/>
      <c r="AC326" s="2574"/>
      <c r="AD326" s="2574"/>
      <c r="AE326" s="2574"/>
      <c r="AF326" s="2574"/>
      <c r="AG326" s="2574"/>
      <c r="AH326" s="2574"/>
      <c r="AI326" s="2574"/>
      <c r="AJ326" s="2574"/>
      <c r="AK326" s="2581"/>
    </row>
    <row r="327" spans="2:37" s="2461" customFormat="1" x14ac:dyDescent="0.2">
      <c r="B327" s="3641" t="s">
        <v>5052</v>
      </c>
      <c r="C327" s="3642"/>
      <c r="D327" s="3700" t="s">
        <v>6392</v>
      </c>
      <c r="E327" s="3700"/>
      <c r="F327" s="3700"/>
      <c r="G327" s="3700"/>
      <c r="H327" s="3700"/>
      <c r="I327" s="3437"/>
      <c r="J327" s="2578"/>
      <c r="K327" s="2578"/>
      <c r="L327" s="2578"/>
      <c r="M327" s="2578"/>
      <c r="N327" s="2578"/>
      <c r="O327" s="2578"/>
      <c r="P327" s="2578"/>
      <c r="Q327" s="2578"/>
      <c r="R327" s="2578"/>
      <c r="S327" s="2578"/>
      <c r="T327" s="2574"/>
      <c r="U327" s="2574"/>
      <c r="V327" s="2574"/>
      <c r="W327" s="2574"/>
      <c r="X327" s="2574"/>
      <c r="Y327" s="2574"/>
      <c r="Z327" s="2574"/>
      <c r="AA327" s="2574"/>
      <c r="AB327" s="2574"/>
      <c r="AC327" s="2574"/>
      <c r="AD327" s="2574"/>
      <c r="AE327" s="2574"/>
      <c r="AF327" s="2574"/>
      <c r="AG327" s="2574"/>
      <c r="AH327" s="2574"/>
      <c r="AI327" s="2574"/>
      <c r="AJ327" s="2574"/>
      <c r="AK327" s="2581"/>
    </row>
    <row r="328" spans="2:37" s="2461" customFormat="1" ht="15.75" thickBot="1" x14ac:dyDescent="0.25">
      <c r="B328" s="3645"/>
      <c r="C328" s="3646"/>
      <c r="D328" s="3647"/>
      <c r="E328" s="3647"/>
      <c r="F328" s="3647"/>
      <c r="G328" s="3647"/>
      <c r="H328" s="2583"/>
      <c r="I328" s="2583"/>
      <c r="J328" s="2583"/>
      <c r="K328" s="2583"/>
      <c r="L328" s="2583"/>
      <c r="M328" s="2583"/>
      <c r="N328" s="2583"/>
      <c r="O328" s="2583"/>
      <c r="P328" s="2583"/>
      <c r="Q328" s="2583"/>
      <c r="R328" s="2583"/>
      <c r="S328" s="2583"/>
      <c r="T328" s="2584"/>
      <c r="U328" s="2584"/>
      <c r="V328" s="2584"/>
      <c r="W328" s="2584"/>
      <c r="X328" s="2584"/>
      <c r="Y328" s="2584"/>
      <c r="Z328" s="2584"/>
      <c r="AA328" s="2584"/>
      <c r="AB328" s="2584"/>
      <c r="AC328" s="2584"/>
      <c r="AD328" s="2584"/>
      <c r="AE328" s="2584"/>
      <c r="AF328" s="2584"/>
      <c r="AG328" s="2584"/>
      <c r="AH328" s="2584"/>
      <c r="AI328" s="2584"/>
      <c r="AJ328" s="2584"/>
      <c r="AK328" s="2586"/>
    </row>
    <row r="329" spans="2:37" s="2461" customFormat="1" x14ac:dyDescent="0.2">
      <c r="B329" s="3267" t="str">
        <f>+B313</f>
        <v>.</v>
      </c>
      <c r="C329" s="3267"/>
      <c r="D329" s="2889"/>
      <c r="E329" s="2889"/>
      <c r="F329" s="2889"/>
      <c r="G329" s="2890"/>
      <c r="H329" s="2891"/>
      <c r="I329" s="2889"/>
      <c r="J329" s="2889"/>
    </row>
    <row r="330" spans="2:37" s="2461" customFormat="1" ht="13.5" thickBot="1" x14ac:dyDescent="0.25">
      <c r="B330" s="3267"/>
      <c r="C330" s="3267"/>
      <c r="D330" s="2889"/>
      <c r="E330" s="2889"/>
      <c r="F330" s="2889"/>
      <c r="G330" s="2890"/>
      <c r="H330" s="2891"/>
      <c r="I330" s="2889"/>
      <c r="J330" s="2889"/>
    </row>
    <row r="331" spans="2:37" s="2461" customFormat="1" ht="20.25" x14ac:dyDescent="0.2">
      <c r="B331" s="3616" t="s">
        <v>5060</v>
      </c>
      <c r="C331" s="3617"/>
      <c r="D331" s="3617"/>
      <c r="E331" s="3617"/>
      <c r="F331" s="3617"/>
      <c r="G331" s="3617"/>
      <c r="H331" s="3617"/>
      <c r="I331" s="3617"/>
      <c r="J331" s="3617"/>
      <c r="K331" s="3617"/>
      <c r="L331" s="3617"/>
      <c r="M331" s="3617"/>
      <c r="N331" s="3617"/>
      <c r="O331" s="3617"/>
      <c r="P331" s="3617"/>
      <c r="Q331" s="3617"/>
      <c r="R331" s="3617"/>
      <c r="S331" s="3617"/>
      <c r="T331" s="3617"/>
      <c r="U331" s="3617"/>
      <c r="V331" s="3617"/>
      <c r="W331" s="3617"/>
      <c r="X331" s="3617"/>
      <c r="Y331" s="3617"/>
      <c r="Z331" s="3617"/>
      <c r="AA331" s="3617"/>
      <c r="AB331" s="3617"/>
      <c r="AC331" s="3617"/>
      <c r="AD331" s="3617"/>
      <c r="AE331" s="3617"/>
      <c r="AF331" s="3617"/>
      <c r="AG331" s="3617"/>
      <c r="AH331" s="3617"/>
      <c r="AI331" s="3617"/>
      <c r="AJ331" s="3617"/>
      <c r="AK331" s="3618"/>
    </row>
    <row r="332" spans="2:37" s="2461" customFormat="1" x14ac:dyDescent="0.2">
      <c r="B332" s="2579"/>
      <c r="C332" s="3021"/>
      <c r="D332" s="3021"/>
      <c r="E332" s="3021"/>
      <c r="F332" s="3021"/>
      <c r="G332" s="2580"/>
      <c r="H332" s="2580"/>
      <c r="I332" s="2580"/>
      <c r="J332" s="2580"/>
      <c r="K332" s="2580"/>
      <c r="L332" s="2580"/>
      <c r="M332" s="2580"/>
      <c r="N332" s="2580"/>
      <c r="O332" s="2580"/>
      <c r="P332" s="2580"/>
      <c r="Q332" s="2580"/>
      <c r="R332" s="2580"/>
      <c r="S332" s="2580"/>
      <c r="T332" s="2580"/>
      <c r="U332" s="2580"/>
      <c r="V332" s="2580"/>
      <c r="W332" s="2580"/>
      <c r="X332" s="2580"/>
      <c r="Y332" s="2580"/>
      <c r="Z332" s="2580"/>
      <c r="AA332" s="2580"/>
      <c r="AB332" s="2580"/>
      <c r="AC332" s="2580"/>
      <c r="AD332" s="2580"/>
      <c r="AE332" s="2580"/>
      <c r="AF332" s="2580"/>
      <c r="AG332" s="2580"/>
      <c r="AH332" s="2580"/>
      <c r="AI332" s="2580"/>
      <c r="AJ332" s="2580"/>
      <c r="AK332" s="2581"/>
    </row>
    <row r="333" spans="2:37" s="2461" customFormat="1" x14ac:dyDescent="0.2">
      <c r="B333" s="2579" t="s">
        <v>5047</v>
      </c>
      <c r="C333" s="3021"/>
      <c r="D333" s="3619" t="s">
        <v>5255</v>
      </c>
      <c r="E333" s="3619"/>
      <c r="F333" s="3619"/>
      <c r="G333" s="2580"/>
      <c r="H333" s="2580"/>
      <c r="I333" s="2580"/>
      <c r="J333" s="2580"/>
      <c r="K333" s="2580"/>
      <c r="L333" s="2580"/>
      <c r="M333" s="2580"/>
      <c r="N333" s="2580"/>
      <c r="O333" s="2580"/>
      <c r="P333" s="2580"/>
      <c r="Q333" s="2580"/>
      <c r="R333" s="2580"/>
      <c r="S333" s="2580"/>
      <c r="T333" s="2580"/>
      <c r="U333" s="2580"/>
      <c r="V333" s="2580"/>
      <c r="W333" s="2580"/>
      <c r="X333" s="2580"/>
      <c r="Y333" s="2580"/>
      <c r="Z333" s="2580"/>
      <c r="AA333" s="2580"/>
      <c r="AB333" s="2580"/>
      <c r="AC333" s="2580"/>
      <c r="AD333" s="2580"/>
      <c r="AE333" s="2580"/>
      <c r="AF333" s="2580"/>
      <c r="AG333" s="2580"/>
      <c r="AH333" s="2580"/>
      <c r="AI333" s="2580"/>
      <c r="AJ333" s="2580"/>
      <c r="AK333" s="2581"/>
    </row>
    <row r="334" spans="2:37" s="2461" customFormat="1" ht="13.5" thickBot="1" x14ac:dyDescent="0.25">
      <c r="B334" s="3620" t="s">
        <v>5061</v>
      </c>
      <c r="C334" s="3621"/>
      <c r="D334" s="3622">
        <v>41547</v>
      </c>
      <c r="E334" s="3622"/>
      <c r="F334" s="3021"/>
      <c r="G334" s="2580"/>
      <c r="H334" s="2580"/>
      <c r="I334" s="2580"/>
      <c r="J334" s="2580"/>
      <c r="K334" s="2580"/>
      <c r="L334" s="2580"/>
      <c r="M334" s="2580"/>
      <c r="N334" s="2580"/>
      <c r="O334" s="2580"/>
      <c r="P334" s="2580"/>
      <c r="Q334" s="2580"/>
      <c r="R334" s="2580"/>
      <c r="S334" s="2580"/>
      <c r="T334" s="2580"/>
      <c r="U334" s="2580"/>
      <c r="V334" s="2580"/>
      <c r="W334" s="2580"/>
      <c r="X334" s="2580"/>
      <c r="Y334" s="2580"/>
      <c r="Z334" s="2580"/>
      <c r="AA334" s="2580"/>
      <c r="AB334" s="2580"/>
      <c r="AC334" s="2580"/>
      <c r="AD334" s="2580"/>
      <c r="AE334" s="2580"/>
      <c r="AF334" s="2580"/>
      <c r="AG334" s="2580"/>
      <c r="AH334" s="2580"/>
      <c r="AI334" s="2580"/>
      <c r="AJ334" s="2580"/>
      <c r="AK334" s="2581"/>
    </row>
    <row r="335" spans="2:37" s="2461" customFormat="1" ht="78.75" customHeight="1" thickBot="1" x14ac:dyDescent="0.25">
      <c r="B335" s="3633" t="s">
        <v>5062</v>
      </c>
      <c r="C335" s="3677"/>
      <c r="D335" s="3721" t="s">
        <v>5952</v>
      </c>
      <c r="E335" s="3722"/>
      <c r="F335" s="3722"/>
      <c r="G335" s="3722"/>
      <c r="H335" s="3722"/>
      <c r="I335" s="3722"/>
      <c r="J335" s="3722"/>
      <c r="K335" s="3722"/>
      <c r="L335" s="3722"/>
      <c r="M335" s="3722"/>
      <c r="N335" s="3722"/>
      <c r="O335" s="3722"/>
      <c r="P335" s="3722"/>
      <c r="Q335" s="3723"/>
      <c r="R335" s="2580"/>
      <c r="S335" s="2580"/>
      <c r="T335" s="2580"/>
      <c r="U335" s="2580"/>
      <c r="V335" s="2580"/>
      <c r="W335" s="2580"/>
      <c r="X335" s="2580"/>
      <c r="Y335" s="2580"/>
      <c r="Z335" s="2580"/>
      <c r="AA335" s="2580"/>
      <c r="AB335" s="2580"/>
      <c r="AC335" s="2580"/>
      <c r="AD335" s="2580"/>
      <c r="AE335" s="2580"/>
      <c r="AF335" s="2580"/>
      <c r="AG335" s="2580"/>
      <c r="AH335" s="2580"/>
      <c r="AI335" s="2580"/>
      <c r="AJ335" s="2580"/>
      <c r="AK335" s="2581"/>
    </row>
    <row r="336" spans="2:37" s="2461" customFormat="1" ht="13.5" thickBot="1" x14ac:dyDescent="0.25">
      <c r="B336" s="3635"/>
      <c r="C336" s="3626"/>
      <c r="D336" s="3626"/>
      <c r="E336" s="3626"/>
      <c r="F336" s="3626"/>
      <c r="G336" s="3626"/>
      <c r="H336" s="3626"/>
      <c r="I336" s="3626"/>
      <c r="J336" s="3626"/>
      <c r="K336" s="3626"/>
      <c r="L336" s="3626"/>
      <c r="M336" s="3626"/>
      <c r="N336" s="3626"/>
      <c r="O336" s="3626"/>
      <c r="P336" s="3626"/>
      <c r="Q336" s="3626"/>
      <c r="R336" s="2580"/>
      <c r="S336" s="2580"/>
      <c r="T336" s="2580"/>
      <c r="U336" s="2580"/>
      <c r="V336" s="2580"/>
      <c r="W336" s="2580"/>
      <c r="X336" s="2580"/>
      <c r="Y336" s="2580"/>
      <c r="Z336" s="2580"/>
      <c r="AA336" s="2580"/>
      <c r="AB336" s="2580"/>
      <c r="AC336" s="2580"/>
      <c r="AD336" s="2580"/>
      <c r="AE336" s="2580"/>
      <c r="AF336" s="2580"/>
      <c r="AG336" s="2580"/>
      <c r="AH336" s="2580"/>
      <c r="AI336" s="2580"/>
      <c r="AJ336" s="2580"/>
      <c r="AK336" s="2581"/>
    </row>
    <row r="337" spans="2:37" s="2461" customFormat="1" ht="19.5" customHeight="1" thickBot="1" x14ac:dyDescent="0.25">
      <c r="B337" s="3627" t="s">
        <v>5063</v>
      </c>
      <c r="C337" s="3627"/>
      <c r="D337" s="3627" t="s">
        <v>5053</v>
      </c>
      <c r="E337" s="3627" t="s">
        <v>5064</v>
      </c>
      <c r="F337" s="3629" t="s">
        <v>224</v>
      </c>
      <c r="G337" s="3629"/>
      <c r="H337" s="3629"/>
      <c r="I337" s="3629"/>
      <c r="J337" s="3629"/>
      <c r="K337" s="3629"/>
      <c r="L337" s="3629"/>
      <c r="M337" s="3629"/>
      <c r="N337" s="3629"/>
      <c r="O337" s="3629"/>
      <c r="P337" s="3629"/>
      <c r="Q337" s="3629"/>
      <c r="R337" s="3629"/>
      <c r="S337" s="3629" t="s">
        <v>340</v>
      </c>
      <c r="T337" s="3629"/>
      <c r="U337" s="3629"/>
      <c r="V337" s="3629"/>
      <c r="W337" s="3629"/>
      <c r="X337" s="3629"/>
      <c r="Y337" s="3629"/>
      <c r="Z337" s="3629"/>
      <c r="AA337" s="3629"/>
      <c r="AB337" s="3629"/>
      <c r="AC337" s="3629"/>
      <c r="AD337" s="3629" t="s">
        <v>225</v>
      </c>
      <c r="AE337" s="3629"/>
      <c r="AF337" s="3629"/>
      <c r="AG337" s="3629"/>
      <c r="AH337" s="3630" t="s">
        <v>5048</v>
      </c>
      <c r="AI337" s="3630"/>
      <c r="AJ337" s="3630"/>
      <c r="AK337" s="2581"/>
    </row>
    <row r="338" spans="2:37" s="2461" customFormat="1" ht="19.5" customHeight="1" thickBot="1" x14ac:dyDescent="0.25">
      <c r="B338" s="3628"/>
      <c r="C338" s="3628"/>
      <c r="D338" s="3628"/>
      <c r="E338" s="3628"/>
      <c r="F338" s="3628" t="s">
        <v>5065</v>
      </c>
      <c r="G338" s="3628" t="s">
        <v>5066</v>
      </c>
      <c r="H338" s="3627" t="s">
        <v>5067</v>
      </c>
      <c r="I338" s="3631" t="s">
        <v>5068</v>
      </c>
      <c r="J338" s="3631" t="s">
        <v>5069</v>
      </c>
      <c r="K338" s="3632" t="s">
        <v>5070</v>
      </c>
      <c r="L338" s="3632" t="s">
        <v>5071</v>
      </c>
      <c r="M338" s="3631" t="s">
        <v>5072</v>
      </c>
      <c r="N338" s="3631"/>
      <c r="O338" s="3632" t="s">
        <v>5073</v>
      </c>
      <c r="P338" s="3632" t="s">
        <v>5074</v>
      </c>
      <c r="Q338" s="3632" t="s">
        <v>5075</v>
      </c>
      <c r="R338" s="3632" t="s">
        <v>5076</v>
      </c>
      <c r="S338" s="3627" t="s">
        <v>5077</v>
      </c>
      <c r="T338" s="3627" t="s">
        <v>5078</v>
      </c>
      <c r="U338" s="3627" t="s">
        <v>5079</v>
      </c>
      <c r="V338" s="3627" t="s">
        <v>5080</v>
      </c>
      <c r="W338" s="3627" t="s">
        <v>5081</v>
      </c>
      <c r="X338" s="3627" t="s">
        <v>5082</v>
      </c>
      <c r="Y338" s="3627" t="s">
        <v>5083</v>
      </c>
      <c r="Z338" s="3627" t="s">
        <v>5084</v>
      </c>
      <c r="AA338" s="3627" t="s">
        <v>5085</v>
      </c>
      <c r="AB338" s="3631" t="s">
        <v>5086</v>
      </c>
      <c r="AC338" s="3631" t="s">
        <v>5087</v>
      </c>
      <c r="AD338" s="3627" t="s">
        <v>5088</v>
      </c>
      <c r="AE338" s="3627" t="s">
        <v>5089</v>
      </c>
      <c r="AF338" s="3627" t="s">
        <v>5090</v>
      </c>
      <c r="AG338" s="3627" t="s">
        <v>5091</v>
      </c>
      <c r="AH338" s="3627" t="s">
        <v>1162</v>
      </c>
      <c r="AI338" s="3627" t="s">
        <v>5049</v>
      </c>
      <c r="AJ338" s="3627" t="s">
        <v>5050</v>
      </c>
      <c r="AK338" s="2581"/>
    </row>
    <row r="339" spans="2:37" s="2461" customFormat="1" ht="19.5" customHeight="1" thickBot="1" x14ac:dyDescent="0.25">
      <c r="B339" s="3628"/>
      <c r="C339" s="3628"/>
      <c r="D339" s="3628"/>
      <c r="E339" s="3628"/>
      <c r="F339" s="3628"/>
      <c r="G339" s="3628"/>
      <c r="H339" s="3628"/>
      <c r="I339" s="3632"/>
      <c r="J339" s="3632"/>
      <c r="K339" s="3632"/>
      <c r="L339" s="3632"/>
      <c r="M339" s="3019" t="s">
        <v>5092</v>
      </c>
      <c r="N339" s="3018" t="s">
        <v>2809</v>
      </c>
      <c r="O339" s="3632"/>
      <c r="P339" s="3632"/>
      <c r="Q339" s="3632"/>
      <c r="R339" s="3632"/>
      <c r="S339" s="3628"/>
      <c r="T339" s="3628"/>
      <c r="U339" s="3628"/>
      <c r="V339" s="3628"/>
      <c r="W339" s="3628"/>
      <c r="X339" s="3628"/>
      <c r="Y339" s="3628"/>
      <c r="Z339" s="3628"/>
      <c r="AA339" s="3628"/>
      <c r="AB339" s="3632"/>
      <c r="AC339" s="3632"/>
      <c r="AD339" s="3628"/>
      <c r="AE339" s="3628"/>
      <c r="AF339" s="3628"/>
      <c r="AG339" s="3628"/>
      <c r="AH339" s="3628"/>
      <c r="AI339" s="3628"/>
      <c r="AJ339" s="3628"/>
      <c r="AK339" s="2581"/>
    </row>
    <row r="340" spans="2:37" s="2461" customFormat="1" ht="64.5" thickBot="1" x14ac:dyDescent="0.25">
      <c r="B340" s="5113" t="s">
        <v>5953</v>
      </c>
      <c r="C340" s="5114"/>
      <c r="D340" s="2776" t="s">
        <v>5954</v>
      </c>
      <c r="E340" s="3242">
        <v>12</v>
      </c>
      <c r="F340" s="3180" t="s">
        <v>1428</v>
      </c>
      <c r="G340" s="3180" t="s">
        <v>1428</v>
      </c>
      <c r="H340" s="3180" t="s">
        <v>1428</v>
      </c>
      <c r="I340" s="3180" t="s">
        <v>1428</v>
      </c>
      <c r="J340" s="3180" t="s">
        <v>1428</v>
      </c>
      <c r="K340" s="3243" t="s">
        <v>5955</v>
      </c>
      <c r="L340" s="3180" t="s">
        <v>1428</v>
      </c>
      <c r="M340" s="3180" t="s">
        <v>1428</v>
      </c>
      <c r="N340" s="3180" t="s">
        <v>1428</v>
      </c>
      <c r="O340" s="3244">
        <v>0.15</v>
      </c>
      <c r="P340" s="3244">
        <v>0.15</v>
      </c>
      <c r="Q340" s="3180" t="s">
        <v>1428</v>
      </c>
      <c r="R340" s="3180" t="s">
        <v>1428</v>
      </c>
      <c r="S340" s="3180" t="s">
        <v>1428</v>
      </c>
      <c r="T340" s="3180" t="s">
        <v>1428</v>
      </c>
      <c r="U340" s="3180" t="s">
        <v>1428</v>
      </c>
      <c r="V340" s="3180" t="s">
        <v>1428</v>
      </c>
      <c r="W340" s="3245">
        <v>0.05</v>
      </c>
      <c r="X340" s="3180" t="s">
        <v>1428</v>
      </c>
      <c r="Y340" s="3180" t="s">
        <v>1428</v>
      </c>
      <c r="Z340" s="3180" t="s">
        <v>1428</v>
      </c>
      <c r="AA340" s="3180" t="s">
        <v>1428</v>
      </c>
      <c r="AB340" s="2687">
        <v>0.06</v>
      </c>
      <c r="AC340" s="3180" t="s">
        <v>1428</v>
      </c>
      <c r="AD340" s="3180" t="s">
        <v>1428</v>
      </c>
      <c r="AE340" s="3180" t="s">
        <v>1428</v>
      </c>
      <c r="AF340" s="3180" t="s">
        <v>1428</v>
      </c>
      <c r="AG340" s="3180" t="s">
        <v>1428</v>
      </c>
      <c r="AH340" s="3180" t="s">
        <v>1428</v>
      </c>
      <c r="AI340" s="3180" t="s">
        <v>1428</v>
      </c>
      <c r="AJ340" s="3246" t="s">
        <v>1428</v>
      </c>
      <c r="AK340" s="2581"/>
    </row>
    <row r="341" spans="2:37" s="2461" customFormat="1" ht="64.5" thickBot="1" x14ac:dyDescent="0.25">
      <c r="B341" s="3733"/>
      <c r="C341" s="3734"/>
      <c r="D341" s="2776" t="s">
        <v>5956</v>
      </c>
      <c r="E341" s="3242">
        <v>12</v>
      </c>
      <c r="F341" s="3180" t="s">
        <v>1428</v>
      </c>
      <c r="G341" s="3180" t="s">
        <v>1428</v>
      </c>
      <c r="H341" s="3180" t="s">
        <v>1428</v>
      </c>
      <c r="I341" s="3180" t="s">
        <v>1428</v>
      </c>
      <c r="J341" s="3180" t="s">
        <v>1428</v>
      </c>
      <c r="K341" s="3243" t="s">
        <v>5955</v>
      </c>
      <c r="L341" s="3180" t="s">
        <v>1428</v>
      </c>
      <c r="M341" s="3180" t="s">
        <v>1428</v>
      </c>
      <c r="N341" s="3180" t="s">
        <v>1428</v>
      </c>
      <c r="O341" s="3244">
        <v>0.15</v>
      </c>
      <c r="P341" s="3244">
        <v>0.15</v>
      </c>
      <c r="Q341" s="3180" t="s">
        <v>1428</v>
      </c>
      <c r="R341" s="3180" t="s">
        <v>1428</v>
      </c>
      <c r="S341" s="3180" t="s">
        <v>1428</v>
      </c>
      <c r="T341" s="3180" t="s">
        <v>1428</v>
      </c>
      <c r="U341" s="3180" t="s">
        <v>1428</v>
      </c>
      <c r="V341" s="3180" t="s">
        <v>1428</v>
      </c>
      <c r="W341" s="3245">
        <v>0.05</v>
      </c>
      <c r="X341" s="3180" t="s">
        <v>1428</v>
      </c>
      <c r="Y341" s="3180" t="s">
        <v>1428</v>
      </c>
      <c r="Z341" s="3180" t="s">
        <v>1428</v>
      </c>
      <c r="AA341" s="3180" t="s">
        <v>1428</v>
      </c>
      <c r="AB341" s="2687">
        <v>0.06</v>
      </c>
      <c r="AC341" s="3180" t="s">
        <v>1428</v>
      </c>
      <c r="AD341" s="3180" t="s">
        <v>1428</v>
      </c>
      <c r="AE341" s="3180" t="s">
        <v>1428</v>
      </c>
      <c r="AF341" s="3180" t="s">
        <v>1428</v>
      </c>
      <c r="AG341" s="3180" t="s">
        <v>1428</v>
      </c>
      <c r="AH341" s="3180" t="s">
        <v>1428</v>
      </c>
      <c r="AI341" s="3180" t="s">
        <v>1428</v>
      </c>
      <c r="AJ341" s="3246" t="s">
        <v>1428</v>
      </c>
      <c r="AK341" s="2581"/>
    </row>
    <row r="342" spans="2:37" s="2461" customFormat="1" ht="64.5" thickBot="1" x14ac:dyDescent="0.25">
      <c r="B342" s="3737"/>
      <c r="C342" s="3738"/>
      <c r="D342" s="3220" t="s">
        <v>5957</v>
      </c>
      <c r="E342" s="3247">
        <v>12</v>
      </c>
      <c r="F342" s="3248" t="s">
        <v>1428</v>
      </c>
      <c r="G342" s="3248" t="s">
        <v>1428</v>
      </c>
      <c r="H342" s="3248" t="s">
        <v>1428</v>
      </c>
      <c r="I342" s="3248" t="s">
        <v>1428</v>
      </c>
      <c r="J342" s="3248" t="s">
        <v>1428</v>
      </c>
      <c r="K342" s="3249" t="s">
        <v>5955</v>
      </c>
      <c r="L342" s="3248" t="s">
        <v>1428</v>
      </c>
      <c r="M342" s="3248" t="s">
        <v>1428</v>
      </c>
      <c r="N342" s="3248" t="s">
        <v>1428</v>
      </c>
      <c r="O342" s="3250">
        <v>0.15</v>
      </c>
      <c r="P342" s="3250">
        <v>0.15</v>
      </c>
      <c r="Q342" s="3248" t="s">
        <v>1428</v>
      </c>
      <c r="R342" s="3248" t="s">
        <v>1428</v>
      </c>
      <c r="S342" s="3248" t="s">
        <v>1428</v>
      </c>
      <c r="T342" s="3248" t="s">
        <v>1428</v>
      </c>
      <c r="U342" s="3248" t="s">
        <v>1428</v>
      </c>
      <c r="V342" s="3248" t="s">
        <v>1428</v>
      </c>
      <c r="W342" s="3251">
        <v>0.05</v>
      </c>
      <c r="X342" s="3248" t="s">
        <v>1428</v>
      </c>
      <c r="Y342" s="3248" t="s">
        <v>1428</v>
      </c>
      <c r="Z342" s="3248" t="s">
        <v>1428</v>
      </c>
      <c r="AA342" s="3248" t="s">
        <v>1428</v>
      </c>
      <c r="AB342" s="3184">
        <v>0.06</v>
      </c>
      <c r="AC342" s="3248" t="s">
        <v>1428</v>
      </c>
      <c r="AD342" s="3248" t="s">
        <v>1428</v>
      </c>
      <c r="AE342" s="3248" t="s">
        <v>1428</v>
      </c>
      <c r="AF342" s="3248" t="s">
        <v>1428</v>
      </c>
      <c r="AG342" s="3248" t="s">
        <v>1428</v>
      </c>
      <c r="AH342" s="3248" t="s">
        <v>1428</v>
      </c>
      <c r="AI342" s="3248" t="s">
        <v>1428</v>
      </c>
      <c r="AJ342" s="3252" t="s">
        <v>1428</v>
      </c>
      <c r="AK342" s="2581"/>
    </row>
    <row r="343" spans="2:37" s="2461" customFormat="1" x14ac:dyDescent="0.2">
      <c r="B343" s="2582"/>
      <c r="C343" s="2575"/>
      <c r="D343" s="2921"/>
      <c r="E343" s="2921"/>
      <c r="F343" s="2921"/>
      <c r="G343" s="2921"/>
      <c r="H343" s="2575"/>
      <c r="I343" s="2576"/>
      <c r="J343" s="2576"/>
      <c r="K343" s="2576"/>
      <c r="L343" s="2576"/>
      <c r="M343" s="2575"/>
      <c r="N343" s="2576"/>
      <c r="O343" s="2576"/>
      <c r="P343" s="2576"/>
      <c r="Q343" s="2576"/>
      <c r="R343" s="2576"/>
      <c r="S343" s="2575"/>
      <c r="T343" s="2574"/>
      <c r="U343" s="2574"/>
      <c r="V343" s="2574"/>
      <c r="W343" s="2574"/>
      <c r="X343" s="2574"/>
      <c r="Y343" s="2574"/>
      <c r="Z343" s="2574"/>
      <c r="AA343" s="2574"/>
      <c r="AB343" s="2574"/>
      <c r="AC343" s="2574"/>
      <c r="AD343" s="2574"/>
      <c r="AE343" s="2574"/>
      <c r="AF343" s="2574"/>
      <c r="AG343" s="2574"/>
      <c r="AH343" s="2574"/>
      <c r="AI343" s="2574"/>
      <c r="AJ343" s="2574"/>
      <c r="AK343" s="2581"/>
    </row>
    <row r="344" spans="2:37" s="2461" customFormat="1" x14ac:dyDescent="0.2">
      <c r="B344" s="3641" t="s">
        <v>5051</v>
      </c>
      <c r="C344" s="3642"/>
      <c r="D344" s="3663" t="s">
        <v>5258</v>
      </c>
      <c r="E344" s="3663"/>
      <c r="F344" s="3663"/>
      <c r="G344" s="3663"/>
      <c r="H344" s="3663"/>
      <c r="I344" s="3663"/>
      <c r="J344" s="2578"/>
      <c r="K344" s="2578"/>
      <c r="L344" s="2578"/>
      <c r="M344" s="2578"/>
      <c r="N344" s="2578"/>
      <c r="O344" s="2578"/>
      <c r="P344" s="2578"/>
      <c r="Q344" s="2578"/>
      <c r="R344" s="2578"/>
      <c r="S344" s="2578"/>
      <c r="T344" s="2574"/>
      <c r="U344" s="2574"/>
      <c r="V344" s="2574"/>
      <c r="W344" s="2574"/>
      <c r="X344" s="2574"/>
      <c r="Y344" s="2574"/>
      <c r="Z344" s="2574"/>
      <c r="AA344" s="2574"/>
      <c r="AB344" s="2574"/>
      <c r="AC344" s="2574"/>
      <c r="AD344" s="2574"/>
      <c r="AE344" s="2574"/>
      <c r="AF344" s="2574"/>
      <c r="AG344" s="2574"/>
      <c r="AH344" s="2574"/>
      <c r="AI344" s="2574"/>
      <c r="AJ344" s="2574"/>
      <c r="AK344" s="2581"/>
    </row>
    <row r="345" spans="2:37" s="2461" customFormat="1" x14ac:dyDescent="0.2">
      <c r="B345" s="3641" t="s">
        <v>5052</v>
      </c>
      <c r="C345" s="3642"/>
      <c r="D345" s="3700" t="s">
        <v>5246</v>
      </c>
      <c r="E345" s="3700"/>
      <c r="F345" s="3700"/>
      <c r="G345" s="3700"/>
      <c r="H345" s="3700"/>
      <c r="I345" s="3150"/>
      <c r="J345" s="2578"/>
      <c r="K345" s="2578"/>
      <c r="L345" s="2578"/>
      <c r="M345" s="2578"/>
      <c r="N345" s="2578"/>
      <c r="O345" s="2578"/>
      <c r="P345" s="2578"/>
      <c r="Q345" s="2578"/>
      <c r="R345" s="2578"/>
      <c r="S345" s="2578"/>
      <c r="T345" s="2574"/>
      <c r="U345" s="2574"/>
      <c r="V345" s="2574"/>
      <c r="W345" s="2574"/>
      <c r="X345" s="2574"/>
      <c r="Y345" s="2574"/>
      <c r="Z345" s="2574"/>
      <c r="AA345" s="2574"/>
      <c r="AB345" s="2574"/>
      <c r="AC345" s="2574"/>
      <c r="AD345" s="2574"/>
      <c r="AE345" s="2574"/>
      <c r="AF345" s="2574"/>
      <c r="AG345" s="2574"/>
      <c r="AH345" s="2574"/>
      <c r="AI345" s="2574"/>
      <c r="AJ345" s="2574"/>
      <c r="AK345" s="2581"/>
    </row>
    <row r="346" spans="2:37" s="2461" customFormat="1" ht="15.75" thickBot="1" x14ac:dyDescent="0.25">
      <c r="B346" s="3645"/>
      <c r="C346" s="3646"/>
      <c r="D346" s="3647"/>
      <c r="E346" s="3647"/>
      <c r="F346" s="3647"/>
      <c r="G346" s="3647"/>
      <c r="H346" s="2583"/>
      <c r="I346" s="2583"/>
      <c r="J346" s="2583"/>
      <c r="K346" s="2583"/>
      <c r="L346" s="2583"/>
      <c r="M346" s="2583"/>
      <c r="N346" s="2583"/>
      <c r="O346" s="2583"/>
      <c r="P346" s="2583"/>
      <c r="Q346" s="2583"/>
      <c r="R346" s="2583"/>
      <c r="S346" s="2583"/>
      <c r="T346" s="2584"/>
      <c r="U346" s="2584"/>
      <c r="V346" s="2584"/>
      <c r="W346" s="2584"/>
      <c r="X346" s="2584"/>
      <c r="Y346" s="2584"/>
      <c r="Z346" s="2584"/>
      <c r="AA346" s="2584"/>
      <c r="AB346" s="2584"/>
      <c r="AC346" s="2584"/>
      <c r="AD346" s="2584"/>
      <c r="AE346" s="2584"/>
      <c r="AF346" s="2584"/>
      <c r="AG346" s="2584"/>
      <c r="AH346" s="2584"/>
      <c r="AI346" s="2584"/>
      <c r="AJ346" s="2584"/>
      <c r="AK346" s="2586"/>
    </row>
    <row r="347" spans="2:37" s="2461" customFormat="1" x14ac:dyDescent="0.2">
      <c r="B347" s="2786" t="str">
        <f>+B329</f>
        <v>.</v>
      </c>
      <c r="C347" s="2889"/>
      <c r="D347" s="2889"/>
      <c r="E347" s="2889"/>
      <c r="F347" s="2889"/>
      <c r="G347" s="2890"/>
      <c r="H347" s="2891"/>
      <c r="I347" s="2889"/>
      <c r="J347" s="2889"/>
    </row>
    <row r="348" spans="2:37" s="2461" customFormat="1" ht="13.5" thickBot="1" x14ac:dyDescent="0.25">
      <c r="B348" s="2889"/>
      <c r="C348" s="2889"/>
      <c r="D348" s="2889"/>
      <c r="E348" s="2889"/>
      <c r="F348" s="2889"/>
      <c r="G348" s="2890"/>
      <c r="H348" s="2891"/>
      <c r="I348" s="2889"/>
      <c r="J348" s="2889"/>
    </row>
    <row r="349" spans="2:37" s="2412" customFormat="1" ht="20.25" x14ac:dyDescent="0.2">
      <c r="B349" s="3616" t="s">
        <v>5060</v>
      </c>
      <c r="C349" s="3617"/>
      <c r="D349" s="3617"/>
      <c r="E349" s="3617"/>
      <c r="F349" s="3617"/>
      <c r="G349" s="3617"/>
      <c r="H349" s="3617"/>
      <c r="I349" s="3617"/>
      <c r="J349" s="3617"/>
      <c r="K349" s="3617"/>
      <c r="L349" s="3617"/>
      <c r="M349" s="3617"/>
      <c r="N349" s="3617"/>
      <c r="O349" s="3617"/>
      <c r="P349" s="3617"/>
      <c r="Q349" s="3617"/>
      <c r="R349" s="3617"/>
      <c r="S349" s="3617"/>
      <c r="T349" s="3617"/>
      <c r="U349" s="3617"/>
      <c r="V349" s="3617"/>
      <c r="W349" s="3617"/>
      <c r="X349" s="3617"/>
      <c r="Y349" s="3617"/>
      <c r="Z349" s="3617"/>
      <c r="AA349" s="3617"/>
      <c r="AB349" s="3617"/>
      <c r="AC349" s="3617"/>
      <c r="AD349" s="3617"/>
      <c r="AE349" s="3617"/>
      <c r="AF349" s="3617"/>
      <c r="AG349" s="3617"/>
      <c r="AH349" s="3617"/>
      <c r="AI349" s="3617"/>
      <c r="AJ349" s="3617"/>
      <c r="AK349" s="3618"/>
    </row>
    <row r="350" spans="2:37" s="2412" customFormat="1" x14ac:dyDescent="0.2">
      <c r="B350" s="2579"/>
      <c r="C350" s="2805"/>
      <c r="D350" s="2805"/>
      <c r="E350" s="2805"/>
      <c r="F350" s="2805"/>
      <c r="G350" s="2580"/>
      <c r="H350" s="2580"/>
      <c r="I350" s="2580"/>
      <c r="J350" s="2580"/>
      <c r="K350" s="2580"/>
      <c r="L350" s="2580"/>
      <c r="M350" s="2580"/>
      <c r="N350" s="2580"/>
      <c r="O350" s="2580"/>
      <c r="P350" s="2580"/>
      <c r="Q350" s="2580"/>
      <c r="R350" s="2580"/>
      <c r="S350" s="2580"/>
      <c r="T350" s="2580"/>
      <c r="U350" s="2580"/>
      <c r="V350" s="2580"/>
      <c r="W350" s="2580"/>
      <c r="X350" s="2580"/>
      <c r="Y350" s="2580"/>
      <c r="Z350" s="2580"/>
      <c r="AA350" s="2580"/>
      <c r="AB350" s="2580"/>
      <c r="AC350" s="2580"/>
      <c r="AD350" s="2580"/>
      <c r="AE350" s="2580"/>
      <c r="AF350" s="2580"/>
      <c r="AG350" s="2580"/>
      <c r="AH350" s="2580"/>
      <c r="AI350" s="2580"/>
      <c r="AJ350" s="2580"/>
      <c r="AK350" s="2581"/>
    </row>
    <row r="351" spans="2:37" s="2412" customFormat="1" x14ac:dyDescent="0.2">
      <c r="B351" s="2579" t="s">
        <v>5047</v>
      </c>
      <c r="C351" s="2805"/>
      <c r="D351" s="3720" t="s">
        <v>5542</v>
      </c>
      <c r="E351" s="3720"/>
      <c r="F351" s="3720"/>
      <c r="G351" s="2580"/>
      <c r="H351" s="2580"/>
      <c r="I351" s="2580"/>
      <c r="J351" s="2580"/>
      <c r="K351" s="2580"/>
      <c r="L351" s="2580"/>
      <c r="M351" s="2580"/>
      <c r="N351" s="2580"/>
      <c r="O351" s="2580"/>
      <c r="P351" s="2580"/>
      <c r="Q351" s="2580"/>
      <c r="R351" s="2580"/>
      <c r="S351" s="2580"/>
      <c r="T351" s="2580"/>
      <c r="U351" s="2580"/>
      <c r="V351" s="2580"/>
      <c r="W351" s="2580"/>
      <c r="X351" s="2580"/>
      <c r="Y351" s="2580"/>
      <c r="Z351" s="2580"/>
      <c r="AA351" s="2580"/>
      <c r="AB351" s="2580"/>
      <c r="AC351" s="2580"/>
      <c r="AD351" s="2580"/>
      <c r="AE351" s="2580"/>
      <c r="AF351" s="2580"/>
      <c r="AG351" s="2580"/>
      <c r="AH351" s="2580"/>
      <c r="AI351" s="2580"/>
      <c r="AJ351" s="2580"/>
      <c r="AK351" s="2581"/>
    </row>
    <row r="352" spans="2:37" s="2412" customFormat="1" ht="13.5" thickBot="1" x14ac:dyDescent="0.25">
      <c r="B352" s="3620" t="s">
        <v>5061</v>
      </c>
      <c r="C352" s="3621"/>
      <c r="D352" s="3731">
        <v>41480</v>
      </c>
      <c r="E352" s="3732"/>
      <c r="F352" s="2805"/>
      <c r="G352" s="2580"/>
      <c r="H352" s="2580"/>
      <c r="I352" s="2580"/>
      <c r="J352" s="2580"/>
      <c r="K352" s="2580"/>
      <c r="L352" s="2580"/>
      <c r="M352" s="2580"/>
      <c r="N352" s="2580"/>
      <c r="O352" s="2580"/>
      <c r="P352" s="2580"/>
      <c r="Q352" s="2580"/>
      <c r="R352" s="2580"/>
      <c r="S352" s="2580"/>
      <c r="T352" s="2580"/>
      <c r="U352" s="2580"/>
      <c r="V352" s="2580"/>
      <c r="W352" s="2580"/>
      <c r="X352" s="2580"/>
      <c r="Y352" s="2580"/>
      <c r="Z352" s="2580"/>
      <c r="AA352" s="2580"/>
      <c r="AB352" s="2580"/>
      <c r="AC352" s="2580"/>
      <c r="AD352" s="2580"/>
      <c r="AE352" s="2580"/>
      <c r="AF352" s="2580"/>
      <c r="AG352" s="2580"/>
      <c r="AH352" s="2580"/>
      <c r="AI352" s="2580"/>
      <c r="AJ352" s="2580"/>
      <c r="AK352" s="2581"/>
    </row>
    <row r="353" spans="2:37" s="2412" customFormat="1" ht="93.75" customHeight="1" thickBot="1" x14ac:dyDescent="0.25">
      <c r="B353" s="3633" t="s">
        <v>5062</v>
      </c>
      <c r="C353" s="3677"/>
      <c r="D353" s="3721" t="s">
        <v>5543</v>
      </c>
      <c r="E353" s="3722"/>
      <c r="F353" s="3722"/>
      <c r="G353" s="3722"/>
      <c r="H353" s="3722"/>
      <c r="I353" s="3722"/>
      <c r="J353" s="3722"/>
      <c r="K353" s="3722"/>
      <c r="L353" s="3722"/>
      <c r="M353" s="3722"/>
      <c r="N353" s="3722"/>
      <c r="O353" s="3722"/>
      <c r="P353" s="3722"/>
      <c r="Q353" s="3723"/>
      <c r="R353" s="2580"/>
      <c r="S353" s="2580"/>
      <c r="T353" s="2580"/>
      <c r="U353" s="2580"/>
      <c r="V353" s="2580"/>
      <c r="W353" s="2580"/>
      <c r="X353" s="2580"/>
      <c r="Y353" s="2580"/>
      <c r="Z353" s="2580"/>
      <c r="AA353" s="2580"/>
      <c r="AB353" s="2580"/>
      <c r="AC353" s="2580"/>
      <c r="AD353" s="2580"/>
      <c r="AE353" s="2580"/>
      <c r="AF353" s="2580"/>
      <c r="AG353" s="2580"/>
      <c r="AH353" s="2580"/>
      <c r="AI353" s="2580"/>
      <c r="AJ353" s="2580"/>
      <c r="AK353" s="2581"/>
    </row>
    <row r="354" spans="2:37" s="2412" customFormat="1" ht="13.5" thickBot="1" x14ac:dyDescent="0.25">
      <c r="B354" s="3635"/>
      <c r="C354" s="3626"/>
      <c r="D354" s="3626"/>
      <c r="E354" s="3626"/>
      <c r="F354" s="3626"/>
      <c r="G354" s="3626"/>
      <c r="H354" s="3626"/>
      <c r="I354" s="3626"/>
      <c r="J354" s="3626"/>
      <c r="K354" s="3626"/>
      <c r="L354" s="3626"/>
      <c r="M354" s="3626"/>
      <c r="N354" s="3626"/>
      <c r="O354" s="3626"/>
      <c r="P354" s="3626"/>
      <c r="Q354" s="3626"/>
      <c r="R354" s="2580"/>
      <c r="S354" s="2580"/>
      <c r="T354" s="2580"/>
      <c r="U354" s="2580"/>
      <c r="V354" s="2580"/>
      <c r="W354" s="2580"/>
      <c r="X354" s="2580"/>
      <c r="Y354" s="2580"/>
      <c r="Z354" s="2580"/>
      <c r="AA354" s="2580"/>
      <c r="AB354" s="2580"/>
      <c r="AC354" s="2580"/>
      <c r="AD354" s="2580"/>
      <c r="AE354" s="2580"/>
      <c r="AF354" s="2580"/>
      <c r="AG354" s="2580"/>
      <c r="AH354" s="2580"/>
      <c r="AI354" s="2580"/>
      <c r="AJ354" s="2580"/>
      <c r="AK354" s="2581"/>
    </row>
    <row r="355" spans="2:37" s="2412" customFormat="1" ht="24" customHeight="1" thickBot="1" x14ac:dyDescent="0.25">
      <c r="B355" s="3627" t="s">
        <v>5063</v>
      </c>
      <c r="C355" s="3627"/>
      <c r="D355" s="3627" t="s">
        <v>5053</v>
      </c>
      <c r="E355" s="3627" t="s">
        <v>5064</v>
      </c>
      <c r="F355" s="3629" t="s">
        <v>224</v>
      </c>
      <c r="G355" s="3629"/>
      <c r="H355" s="3629"/>
      <c r="I355" s="3629"/>
      <c r="J355" s="3629"/>
      <c r="K355" s="3629"/>
      <c r="L355" s="3629"/>
      <c r="M355" s="3629"/>
      <c r="N355" s="3629"/>
      <c r="O355" s="3629"/>
      <c r="P355" s="3629"/>
      <c r="Q355" s="3629"/>
      <c r="R355" s="3629"/>
      <c r="S355" s="3629" t="s">
        <v>340</v>
      </c>
      <c r="T355" s="3629"/>
      <c r="U355" s="3629"/>
      <c r="V355" s="3629"/>
      <c r="W355" s="3629"/>
      <c r="X355" s="3629"/>
      <c r="Y355" s="3629"/>
      <c r="Z355" s="3629"/>
      <c r="AA355" s="3629"/>
      <c r="AB355" s="3629"/>
      <c r="AC355" s="3629"/>
      <c r="AD355" s="3629" t="s">
        <v>225</v>
      </c>
      <c r="AE355" s="3629"/>
      <c r="AF355" s="3629"/>
      <c r="AG355" s="3629"/>
      <c r="AH355" s="3630" t="s">
        <v>5048</v>
      </c>
      <c r="AI355" s="3630"/>
      <c r="AJ355" s="3630"/>
      <c r="AK355" s="2581"/>
    </row>
    <row r="356" spans="2:37" s="2412" customFormat="1" ht="36" customHeight="1" thickBot="1" x14ac:dyDescent="0.25">
      <c r="B356" s="3628"/>
      <c r="C356" s="3628"/>
      <c r="D356" s="3628"/>
      <c r="E356" s="3628"/>
      <c r="F356" s="3628" t="s">
        <v>5065</v>
      </c>
      <c r="G356" s="3628" t="s">
        <v>5066</v>
      </c>
      <c r="H356" s="3627" t="s">
        <v>5067</v>
      </c>
      <c r="I356" s="3631" t="s">
        <v>5068</v>
      </c>
      <c r="J356" s="3631" t="s">
        <v>5069</v>
      </c>
      <c r="K356" s="3632" t="s">
        <v>5070</v>
      </c>
      <c r="L356" s="3632" t="s">
        <v>5071</v>
      </c>
      <c r="M356" s="3631" t="s">
        <v>5072</v>
      </c>
      <c r="N356" s="3631"/>
      <c r="O356" s="3632" t="s">
        <v>5073</v>
      </c>
      <c r="P356" s="3632" t="s">
        <v>5074</v>
      </c>
      <c r="Q356" s="3632" t="s">
        <v>5075</v>
      </c>
      <c r="R356" s="3632" t="s">
        <v>5076</v>
      </c>
      <c r="S356" s="3627" t="s">
        <v>5077</v>
      </c>
      <c r="T356" s="3627" t="s">
        <v>5078</v>
      </c>
      <c r="U356" s="3627" t="s">
        <v>5079</v>
      </c>
      <c r="V356" s="3627" t="s">
        <v>5080</v>
      </c>
      <c r="W356" s="3627" t="s">
        <v>5081</v>
      </c>
      <c r="X356" s="3627" t="s">
        <v>5082</v>
      </c>
      <c r="Y356" s="3627" t="s">
        <v>5083</v>
      </c>
      <c r="Z356" s="3627" t="s">
        <v>5084</v>
      </c>
      <c r="AA356" s="3627" t="s">
        <v>5085</v>
      </c>
      <c r="AB356" s="3631" t="s">
        <v>5086</v>
      </c>
      <c r="AC356" s="3631" t="s">
        <v>5087</v>
      </c>
      <c r="AD356" s="3627" t="s">
        <v>5088</v>
      </c>
      <c r="AE356" s="3627" t="s">
        <v>5089</v>
      </c>
      <c r="AF356" s="3627" t="s">
        <v>5090</v>
      </c>
      <c r="AG356" s="3627" t="s">
        <v>5091</v>
      </c>
      <c r="AH356" s="3627" t="s">
        <v>1162</v>
      </c>
      <c r="AI356" s="3627" t="s">
        <v>5049</v>
      </c>
      <c r="AJ356" s="3627" t="s">
        <v>5050</v>
      </c>
      <c r="AK356" s="2581"/>
    </row>
    <row r="357" spans="2:37" s="2412" customFormat="1" ht="25.5" customHeight="1" thickBot="1" x14ac:dyDescent="0.25">
      <c r="B357" s="3628"/>
      <c r="C357" s="3628"/>
      <c r="D357" s="3628"/>
      <c r="E357" s="3628"/>
      <c r="F357" s="3628"/>
      <c r="G357" s="3628"/>
      <c r="H357" s="3628"/>
      <c r="I357" s="3632"/>
      <c r="J357" s="3632"/>
      <c r="K357" s="3632"/>
      <c r="L357" s="3632"/>
      <c r="M357" s="2802" t="s">
        <v>5092</v>
      </c>
      <c r="N357" s="2803" t="s">
        <v>2809</v>
      </c>
      <c r="O357" s="3632"/>
      <c r="P357" s="3632"/>
      <c r="Q357" s="3632"/>
      <c r="R357" s="3632"/>
      <c r="S357" s="3628"/>
      <c r="T357" s="3628"/>
      <c r="U357" s="3628"/>
      <c r="V357" s="3628"/>
      <c r="W357" s="3628"/>
      <c r="X357" s="3628"/>
      <c r="Y357" s="3628"/>
      <c r="Z357" s="3628"/>
      <c r="AA357" s="3628"/>
      <c r="AB357" s="3632"/>
      <c r="AC357" s="3632"/>
      <c r="AD357" s="3628"/>
      <c r="AE357" s="3628"/>
      <c r="AF357" s="3628"/>
      <c r="AG357" s="3628"/>
      <c r="AH357" s="3628"/>
      <c r="AI357" s="3628"/>
      <c r="AJ357" s="3628"/>
      <c r="AK357" s="2581"/>
    </row>
    <row r="358" spans="2:37" s="2412" customFormat="1" ht="122.25" customHeight="1" x14ac:dyDescent="0.2">
      <c r="B358" s="5115" t="s">
        <v>5544</v>
      </c>
      <c r="C358" s="5116"/>
      <c r="D358" s="2587" t="s">
        <v>5545</v>
      </c>
      <c r="E358" s="2654" t="s">
        <v>1545</v>
      </c>
      <c r="F358" s="2654" t="s">
        <v>1545</v>
      </c>
      <c r="G358" s="2609" t="s">
        <v>1545</v>
      </c>
      <c r="H358" s="2651" t="s">
        <v>1545</v>
      </c>
      <c r="I358" s="2651" t="s">
        <v>1545</v>
      </c>
      <c r="J358" s="2651" t="s">
        <v>1545</v>
      </c>
      <c r="K358" s="2609">
        <v>0.04</v>
      </c>
      <c r="L358" s="2609" t="s">
        <v>1545</v>
      </c>
      <c r="M358" s="2651" t="s">
        <v>1545</v>
      </c>
      <c r="N358" s="2651" t="s">
        <v>1545</v>
      </c>
      <c r="O358" s="2609">
        <v>0.15</v>
      </c>
      <c r="P358" s="2609">
        <v>0.15</v>
      </c>
      <c r="Q358" s="2609" t="s">
        <v>1545</v>
      </c>
      <c r="R358" s="2609" t="s">
        <v>1545</v>
      </c>
      <c r="S358" s="2717" t="s">
        <v>1545</v>
      </c>
      <c r="T358" s="2609" t="s">
        <v>1545</v>
      </c>
      <c r="U358" s="2610" t="s">
        <v>1545</v>
      </c>
      <c r="V358" s="2610" t="s">
        <v>1545</v>
      </c>
      <c r="W358" s="2609">
        <v>0.03</v>
      </c>
      <c r="X358" s="2609" t="s">
        <v>1545</v>
      </c>
      <c r="Y358" s="2651" t="s">
        <v>1545</v>
      </c>
      <c r="Z358" s="2610" t="s">
        <v>1545</v>
      </c>
      <c r="AA358" s="2651" t="s">
        <v>1545</v>
      </c>
      <c r="AB358" s="2609">
        <v>0.06</v>
      </c>
      <c r="AC358" s="2609" t="s">
        <v>1545</v>
      </c>
      <c r="AD358" s="2654" t="s">
        <v>1545</v>
      </c>
      <c r="AE358" s="2651" t="s">
        <v>1545</v>
      </c>
      <c r="AF358" s="2609">
        <v>0.2</v>
      </c>
      <c r="AG358" s="2718" t="s">
        <v>1545</v>
      </c>
      <c r="AH358" s="2651" t="s">
        <v>1545</v>
      </c>
      <c r="AI358" s="2651" t="s">
        <v>1545</v>
      </c>
      <c r="AJ358" s="2719" t="s">
        <v>1545</v>
      </c>
      <c r="AK358" s="2581"/>
    </row>
    <row r="359" spans="2:37" s="2412" customFormat="1" ht="13.5" thickBot="1" x14ac:dyDescent="0.25">
      <c r="B359" s="3737"/>
      <c r="C359" s="3738"/>
      <c r="D359" s="2611"/>
      <c r="E359" s="2612"/>
      <c r="F359" s="2612"/>
      <c r="G359" s="2613"/>
      <c r="H359" s="2613"/>
      <c r="I359" s="2613"/>
      <c r="J359" s="2614"/>
      <c r="K359" s="2613"/>
      <c r="L359" s="2613"/>
      <c r="M359" s="2614"/>
      <c r="N359" s="2614"/>
      <c r="O359" s="2613"/>
      <c r="P359" s="2613"/>
      <c r="Q359" s="2613"/>
      <c r="R359" s="2613"/>
      <c r="S359" s="2615"/>
      <c r="T359" s="2615"/>
      <c r="U359" s="2615"/>
      <c r="V359" s="2615"/>
      <c r="W359" s="2615"/>
      <c r="X359" s="2613"/>
      <c r="Y359" s="2616"/>
      <c r="Z359" s="2616"/>
      <c r="AA359" s="2616"/>
      <c r="AB359" s="2616"/>
      <c r="AC359" s="2613"/>
      <c r="AD359" s="2616"/>
      <c r="AE359" s="2616"/>
      <c r="AF359" s="2616"/>
      <c r="AG359" s="2617"/>
      <c r="AH359" s="2616"/>
      <c r="AI359" s="2616"/>
      <c r="AJ359" s="2618"/>
      <c r="AK359" s="2581"/>
    </row>
    <row r="360" spans="2:37" s="2412" customFormat="1" x14ac:dyDescent="0.2">
      <c r="B360" s="2582"/>
      <c r="C360" s="2575"/>
      <c r="D360" s="2921"/>
      <c r="E360" s="2921"/>
      <c r="F360" s="2921"/>
      <c r="G360" s="2921"/>
      <c r="H360" s="2575"/>
      <c r="I360" s="2576"/>
      <c r="J360" s="2576"/>
      <c r="K360" s="2576"/>
      <c r="L360" s="2576"/>
      <c r="M360" s="2575"/>
      <c r="N360" s="2576"/>
      <c r="O360" s="2576"/>
      <c r="P360" s="2576"/>
      <c r="Q360" s="2576"/>
      <c r="R360" s="2576"/>
      <c r="S360" s="2575"/>
      <c r="T360" s="2574"/>
      <c r="U360" s="2574"/>
      <c r="V360" s="2574"/>
      <c r="W360" s="2574"/>
      <c r="X360" s="2574"/>
      <c r="Y360" s="2574"/>
      <c r="Z360" s="2574"/>
      <c r="AA360" s="2574"/>
      <c r="AB360" s="2574"/>
      <c r="AC360" s="2574"/>
      <c r="AD360" s="2574"/>
      <c r="AE360" s="2574"/>
      <c r="AF360" s="2574"/>
      <c r="AG360" s="2574"/>
      <c r="AH360" s="2574"/>
      <c r="AI360" s="2574"/>
      <c r="AJ360" s="2574"/>
      <c r="AK360" s="2581"/>
    </row>
    <row r="361" spans="2:37" s="2412" customFormat="1" x14ac:dyDescent="0.2">
      <c r="B361" s="3641" t="s">
        <v>5051</v>
      </c>
      <c r="C361" s="3642"/>
      <c r="D361" s="3640" t="s">
        <v>5229</v>
      </c>
      <c r="E361" s="3640"/>
      <c r="F361" s="3640"/>
      <c r="G361" s="3640"/>
      <c r="H361" s="2578"/>
      <c r="I361" s="2578"/>
      <c r="J361" s="2578"/>
      <c r="K361" s="2578"/>
      <c r="L361" s="2578"/>
      <c r="M361" s="2578"/>
      <c r="N361" s="2578"/>
      <c r="O361" s="2578"/>
      <c r="P361" s="2578"/>
      <c r="Q361" s="2578"/>
      <c r="R361" s="2578"/>
      <c r="S361" s="2578"/>
      <c r="T361" s="2574"/>
      <c r="U361" s="2574"/>
      <c r="V361" s="2574"/>
      <c r="W361" s="2574"/>
      <c r="X361" s="2574"/>
      <c r="Y361" s="2574"/>
      <c r="Z361" s="2574"/>
      <c r="AA361" s="2574"/>
      <c r="AB361" s="2574"/>
      <c r="AC361" s="2574"/>
      <c r="AD361" s="2574"/>
      <c r="AE361" s="2574"/>
      <c r="AF361" s="2574"/>
      <c r="AG361" s="2574"/>
      <c r="AH361" s="2574"/>
      <c r="AI361" s="2574"/>
      <c r="AJ361" s="2574"/>
      <c r="AK361" s="2581"/>
    </row>
    <row r="362" spans="2:37" s="2412" customFormat="1" x14ac:dyDescent="0.2">
      <c r="B362" s="3641" t="s">
        <v>5052</v>
      </c>
      <c r="C362" s="3642"/>
      <c r="D362" s="3640" t="s">
        <v>5230</v>
      </c>
      <c r="E362" s="3640"/>
      <c r="F362" s="3640"/>
      <c r="G362" s="3640"/>
      <c r="H362" s="2578"/>
      <c r="I362" s="2578"/>
      <c r="J362" s="2578"/>
      <c r="K362" s="2578"/>
      <c r="L362" s="2578"/>
      <c r="M362" s="2578"/>
      <c r="N362" s="2578"/>
      <c r="O362" s="2578"/>
      <c r="P362" s="2578"/>
      <c r="Q362" s="2578"/>
      <c r="R362" s="2578"/>
      <c r="S362" s="2578"/>
      <c r="T362" s="2574"/>
      <c r="U362" s="2574"/>
      <c r="V362" s="2574"/>
      <c r="W362" s="2574"/>
      <c r="X362" s="2574"/>
      <c r="Y362" s="2574"/>
      <c r="Z362" s="2574"/>
      <c r="AA362" s="2574"/>
      <c r="AB362" s="2574"/>
      <c r="AC362" s="2574"/>
      <c r="AD362" s="2574"/>
      <c r="AE362" s="2574"/>
      <c r="AF362" s="2574"/>
      <c r="AG362" s="2574"/>
      <c r="AH362" s="2574"/>
      <c r="AI362" s="2574"/>
      <c r="AJ362" s="2574"/>
      <c r="AK362" s="2581"/>
    </row>
    <row r="363" spans="2:37" s="2412" customFormat="1" ht="15.75" thickBot="1" x14ac:dyDescent="0.25">
      <c r="B363" s="3645"/>
      <c r="C363" s="3646"/>
      <c r="D363" s="3647"/>
      <c r="E363" s="3647"/>
      <c r="F363" s="3647"/>
      <c r="G363" s="3647"/>
      <c r="H363" s="2583"/>
      <c r="I363" s="2583"/>
      <c r="J363" s="2583"/>
      <c r="K363" s="2583"/>
      <c r="L363" s="2583"/>
      <c r="M363" s="2583"/>
      <c r="N363" s="2583"/>
      <c r="O363" s="2583"/>
      <c r="P363" s="2583"/>
      <c r="Q363" s="2583"/>
      <c r="R363" s="2583"/>
      <c r="S363" s="2583"/>
      <c r="T363" s="2584"/>
      <c r="U363" s="2584"/>
      <c r="V363" s="2584"/>
      <c r="W363" s="2584"/>
      <c r="X363" s="2584"/>
      <c r="Y363" s="2584"/>
      <c r="Z363" s="2584"/>
      <c r="AA363" s="2584"/>
      <c r="AB363" s="2584"/>
      <c r="AC363" s="2584"/>
      <c r="AD363" s="2584"/>
      <c r="AE363" s="2584"/>
      <c r="AF363" s="2584"/>
      <c r="AG363" s="2584"/>
      <c r="AH363" s="2584"/>
      <c r="AI363" s="2584"/>
      <c r="AJ363" s="2584"/>
      <c r="AK363" s="2586"/>
    </row>
    <row r="364" spans="2:37" s="2461" customFormat="1" x14ac:dyDescent="0.2">
      <c r="B364" s="4587" t="str">
        <f>+B347</f>
        <v>.</v>
      </c>
      <c r="C364" s="4587"/>
      <c r="D364" s="2889"/>
      <c r="E364" s="2889"/>
      <c r="F364" s="2889"/>
      <c r="G364" s="2890"/>
      <c r="H364" s="2891"/>
      <c r="I364" s="2889"/>
      <c r="J364" s="2889"/>
    </row>
    <row r="365" spans="2:37" s="2461" customFormat="1" ht="15.75" customHeight="1" thickBot="1" x14ac:dyDescent="0.25">
      <c r="B365" s="2889"/>
      <c r="C365" s="2889"/>
      <c r="D365" s="2889"/>
      <c r="E365" s="2889"/>
      <c r="F365" s="2889"/>
      <c r="G365" s="2890"/>
      <c r="H365" s="2891"/>
      <c r="I365" s="2889"/>
      <c r="J365" s="2889"/>
    </row>
    <row r="366" spans="2:37" s="2412" customFormat="1" ht="20.25" x14ac:dyDescent="0.2">
      <c r="B366" s="3616" t="s">
        <v>5060</v>
      </c>
      <c r="C366" s="3617"/>
      <c r="D366" s="3617"/>
      <c r="E366" s="3617"/>
      <c r="F366" s="3617"/>
      <c r="G366" s="3617"/>
      <c r="H366" s="3617"/>
      <c r="I366" s="3617"/>
      <c r="J366" s="3617"/>
      <c r="K366" s="3617"/>
      <c r="L366" s="3617"/>
      <c r="M366" s="3617"/>
      <c r="N366" s="3617"/>
      <c r="O366" s="3617"/>
      <c r="P366" s="3617"/>
      <c r="Q366" s="3617"/>
      <c r="R366" s="3617"/>
      <c r="S366" s="3617"/>
      <c r="T366" s="3617"/>
      <c r="U366" s="3617"/>
      <c r="V366" s="3617"/>
      <c r="W366" s="3617"/>
      <c r="X366" s="3617"/>
      <c r="Y366" s="3617"/>
      <c r="Z366" s="3617"/>
      <c r="AA366" s="3617"/>
      <c r="AB366" s="3617"/>
      <c r="AC366" s="3617"/>
      <c r="AD366" s="3617"/>
      <c r="AE366" s="3617"/>
      <c r="AF366" s="3617"/>
      <c r="AG366" s="3617"/>
      <c r="AH366" s="3617"/>
      <c r="AI366" s="3617"/>
      <c r="AJ366" s="3617"/>
      <c r="AK366" s="3618"/>
    </row>
    <row r="367" spans="2:37" s="2412" customFormat="1" x14ac:dyDescent="0.2">
      <c r="B367" s="2579"/>
      <c r="C367" s="2805"/>
      <c r="D367" s="2805"/>
      <c r="E367" s="2805"/>
      <c r="F367" s="2805"/>
      <c r="G367" s="2580"/>
      <c r="H367" s="2580"/>
      <c r="I367" s="2580"/>
      <c r="J367" s="2580"/>
      <c r="K367" s="2580"/>
      <c r="L367" s="2580"/>
      <c r="M367" s="2580"/>
      <c r="N367" s="2580"/>
      <c r="O367" s="2580"/>
      <c r="P367" s="2580"/>
      <c r="Q367" s="2580"/>
      <c r="R367" s="2580"/>
      <c r="S367" s="2580"/>
      <c r="T367" s="2580"/>
      <c r="U367" s="2580"/>
      <c r="V367" s="2580"/>
      <c r="W367" s="2580"/>
      <c r="X367" s="2580"/>
      <c r="Y367" s="2580"/>
      <c r="Z367" s="2580"/>
      <c r="AA367" s="2580"/>
      <c r="AB367" s="2580"/>
      <c r="AC367" s="2580"/>
      <c r="AD367" s="2580"/>
      <c r="AE367" s="2580"/>
      <c r="AF367" s="2580"/>
      <c r="AG367" s="2580"/>
      <c r="AH367" s="2580"/>
      <c r="AI367" s="2580"/>
      <c r="AJ367" s="2580"/>
      <c r="AK367" s="2581"/>
    </row>
    <row r="368" spans="2:37" s="2412" customFormat="1" x14ac:dyDescent="0.2">
      <c r="B368" s="2579" t="s">
        <v>5047</v>
      </c>
      <c r="C368" s="2805"/>
      <c r="D368" s="3720" t="s">
        <v>5522</v>
      </c>
      <c r="E368" s="3720"/>
      <c r="F368" s="3720"/>
      <c r="G368" s="2580"/>
      <c r="H368" s="2580"/>
      <c r="I368" s="2580"/>
      <c r="J368" s="2580"/>
      <c r="K368" s="2580"/>
      <c r="L368" s="2580"/>
      <c r="M368" s="2580"/>
      <c r="N368" s="2580"/>
      <c r="O368" s="2580"/>
      <c r="P368" s="2580"/>
      <c r="Q368" s="2580"/>
      <c r="R368" s="2580"/>
      <c r="S368" s="2580"/>
      <c r="T368" s="2580"/>
      <c r="U368" s="2580"/>
      <c r="V368" s="2580"/>
      <c r="W368" s="2580"/>
      <c r="X368" s="2580"/>
      <c r="Y368" s="2580"/>
      <c r="Z368" s="2580"/>
      <c r="AA368" s="2580"/>
      <c r="AB368" s="2580"/>
      <c r="AC368" s="2580"/>
      <c r="AD368" s="2580"/>
      <c r="AE368" s="2580"/>
      <c r="AF368" s="2580"/>
      <c r="AG368" s="2580"/>
      <c r="AH368" s="2580"/>
      <c r="AI368" s="2580"/>
      <c r="AJ368" s="2580"/>
      <c r="AK368" s="2581"/>
    </row>
    <row r="369" spans="2:37" s="2412" customFormat="1" ht="13.5" thickBot="1" x14ac:dyDescent="0.25">
      <c r="B369" s="3620" t="s">
        <v>5061</v>
      </c>
      <c r="C369" s="3621"/>
      <c r="D369" s="3731">
        <v>41463</v>
      </c>
      <c r="E369" s="3732"/>
      <c r="F369" s="2805"/>
      <c r="G369" s="2580"/>
      <c r="H369" s="2580"/>
      <c r="I369" s="2580"/>
      <c r="J369" s="2580"/>
      <c r="K369" s="2580"/>
      <c r="L369" s="2580"/>
      <c r="M369" s="2580"/>
      <c r="N369" s="2580"/>
      <c r="O369" s="2580"/>
      <c r="P369" s="2580"/>
      <c r="Q369" s="2580"/>
      <c r="R369" s="2580"/>
      <c r="S369" s="2580"/>
      <c r="T369" s="2580"/>
      <c r="U369" s="2580"/>
      <c r="V369" s="2580"/>
      <c r="W369" s="2580"/>
      <c r="X369" s="2580"/>
      <c r="Y369" s="2580"/>
      <c r="Z369" s="2580"/>
      <c r="AA369" s="2580"/>
      <c r="AB369" s="2580"/>
      <c r="AC369" s="2580"/>
      <c r="AD369" s="2580"/>
      <c r="AE369" s="2580"/>
      <c r="AF369" s="2580"/>
      <c r="AG369" s="2580"/>
      <c r="AH369" s="2580"/>
      <c r="AI369" s="2580"/>
      <c r="AJ369" s="2580"/>
      <c r="AK369" s="2581"/>
    </row>
    <row r="370" spans="2:37" s="2412" customFormat="1" ht="123" customHeight="1" thickBot="1" x14ac:dyDescent="0.25">
      <c r="B370" s="3633" t="s">
        <v>5062</v>
      </c>
      <c r="C370" s="3677"/>
      <c r="D370" s="3721" t="s">
        <v>5523</v>
      </c>
      <c r="E370" s="3722"/>
      <c r="F370" s="3722"/>
      <c r="G370" s="3722"/>
      <c r="H370" s="3722"/>
      <c r="I370" s="3722"/>
      <c r="J370" s="3722"/>
      <c r="K370" s="3722"/>
      <c r="L370" s="3722"/>
      <c r="M370" s="3722"/>
      <c r="N370" s="3722"/>
      <c r="O370" s="3722"/>
      <c r="P370" s="3722"/>
      <c r="Q370" s="3723"/>
      <c r="R370" s="2580"/>
      <c r="S370" s="2580"/>
      <c r="T370" s="2580"/>
      <c r="U370" s="2580"/>
      <c r="V370" s="2580"/>
      <c r="W370" s="2580"/>
      <c r="X370" s="2580"/>
      <c r="Y370" s="2580"/>
      <c r="Z370" s="2580"/>
      <c r="AA370" s="2580"/>
      <c r="AB370" s="2580"/>
      <c r="AC370" s="2580"/>
      <c r="AD370" s="2580"/>
      <c r="AE370" s="2580"/>
      <c r="AF370" s="2580"/>
      <c r="AG370" s="2580"/>
      <c r="AH370" s="2580"/>
      <c r="AI370" s="2580"/>
      <c r="AJ370" s="2580"/>
      <c r="AK370" s="2581"/>
    </row>
    <row r="371" spans="2:37" s="2412" customFormat="1" ht="13.5" thickBot="1" x14ac:dyDescent="0.25">
      <c r="B371" s="3635"/>
      <c r="C371" s="3626"/>
      <c r="D371" s="3626"/>
      <c r="E371" s="3626"/>
      <c r="F371" s="3626"/>
      <c r="G371" s="3626"/>
      <c r="H371" s="3626"/>
      <c r="I371" s="3626"/>
      <c r="J371" s="3626"/>
      <c r="K371" s="3626"/>
      <c r="L371" s="3626"/>
      <c r="M371" s="3626"/>
      <c r="N371" s="3626"/>
      <c r="O371" s="3626"/>
      <c r="P371" s="3626"/>
      <c r="Q371" s="3626"/>
      <c r="R371" s="2580"/>
      <c r="S371" s="2580"/>
      <c r="T371" s="2580"/>
      <c r="U371" s="2580"/>
      <c r="V371" s="2580"/>
      <c r="W371" s="2580"/>
      <c r="X371" s="2580"/>
      <c r="Y371" s="2580"/>
      <c r="Z371" s="2580"/>
      <c r="AA371" s="2580"/>
      <c r="AB371" s="2580"/>
      <c r="AC371" s="2580"/>
      <c r="AD371" s="2580"/>
      <c r="AE371" s="2580"/>
      <c r="AF371" s="2580"/>
      <c r="AG371" s="2580"/>
      <c r="AH371" s="2580"/>
      <c r="AI371" s="2580"/>
      <c r="AJ371" s="2580"/>
      <c r="AK371" s="2581"/>
    </row>
    <row r="372" spans="2:37" s="2412" customFormat="1" ht="24" customHeight="1" thickBot="1" x14ac:dyDescent="0.25">
      <c r="B372" s="3627" t="s">
        <v>5063</v>
      </c>
      <c r="C372" s="3627"/>
      <c r="D372" s="3627" t="s">
        <v>5053</v>
      </c>
      <c r="E372" s="3627" t="s">
        <v>5064</v>
      </c>
      <c r="F372" s="3629" t="s">
        <v>224</v>
      </c>
      <c r="G372" s="3629"/>
      <c r="H372" s="3629"/>
      <c r="I372" s="3629"/>
      <c r="J372" s="3629"/>
      <c r="K372" s="3629"/>
      <c r="L372" s="3629"/>
      <c r="M372" s="3629"/>
      <c r="N372" s="3629"/>
      <c r="O372" s="3629"/>
      <c r="P372" s="3629"/>
      <c r="Q372" s="3629"/>
      <c r="R372" s="3629"/>
      <c r="S372" s="3629" t="s">
        <v>340</v>
      </c>
      <c r="T372" s="3629"/>
      <c r="U372" s="3629"/>
      <c r="V372" s="3629"/>
      <c r="W372" s="3629"/>
      <c r="X372" s="3629"/>
      <c r="Y372" s="3629"/>
      <c r="Z372" s="3629"/>
      <c r="AA372" s="3629"/>
      <c r="AB372" s="3629"/>
      <c r="AC372" s="3629"/>
      <c r="AD372" s="3629" t="s">
        <v>225</v>
      </c>
      <c r="AE372" s="3629"/>
      <c r="AF372" s="3629"/>
      <c r="AG372" s="3629"/>
      <c r="AH372" s="3630" t="s">
        <v>5048</v>
      </c>
      <c r="AI372" s="3630"/>
      <c r="AJ372" s="3630"/>
      <c r="AK372" s="2581"/>
    </row>
    <row r="373" spans="2:37" s="2412" customFormat="1" ht="36" customHeight="1" thickBot="1" x14ac:dyDescent="0.25">
      <c r="B373" s="3628"/>
      <c r="C373" s="3628"/>
      <c r="D373" s="3628"/>
      <c r="E373" s="3628"/>
      <c r="F373" s="3628" t="s">
        <v>5065</v>
      </c>
      <c r="G373" s="3628" t="s">
        <v>5066</v>
      </c>
      <c r="H373" s="3627" t="s">
        <v>5067</v>
      </c>
      <c r="I373" s="3631" t="s">
        <v>5068</v>
      </c>
      <c r="J373" s="3631" t="s">
        <v>5069</v>
      </c>
      <c r="K373" s="3632" t="s">
        <v>5070</v>
      </c>
      <c r="L373" s="3632" t="s">
        <v>5071</v>
      </c>
      <c r="M373" s="3631" t="s">
        <v>5072</v>
      </c>
      <c r="N373" s="3631"/>
      <c r="O373" s="3632" t="s">
        <v>5073</v>
      </c>
      <c r="P373" s="3632" t="s">
        <v>5074</v>
      </c>
      <c r="Q373" s="3632" t="s">
        <v>5075</v>
      </c>
      <c r="R373" s="3632" t="s">
        <v>5076</v>
      </c>
      <c r="S373" s="3627" t="s">
        <v>5077</v>
      </c>
      <c r="T373" s="3627" t="s">
        <v>5078</v>
      </c>
      <c r="U373" s="3627" t="s">
        <v>5079</v>
      </c>
      <c r="V373" s="3627" t="s">
        <v>5080</v>
      </c>
      <c r="W373" s="3627" t="s">
        <v>5081</v>
      </c>
      <c r="X373" s="3627" t="s">
        <v>5082</v>
      </c>
      <c r="Y373" s="3627" t="s">
        <v>5083</v>
      </c>
      <c r="Z373" s="3627" t="s">
        <v>5084</v>
      </c>
      <c r="AA373" s="3627" t="s">
        <v>5085</v>
      </c>
      <c r="AB373" s="3631" t="s">
        <v>5086</v>
      </c>
      <c r="AC373" s="3631" t="s">
        <v>5087</v>
      </c>
      <c r="AD373" s="3627" t="s">
        <v>5088</v>
      </c>
      <c r="AE373" s="3627" t="s">
        <v>5089</v>
      </c>
      <c r="AF373" s="3627" t="s">
        <v>5090</v>
      </c>
      <c r="AG373" s="3627" t="s">
        <v>5091</v>
      </c>
      <c r="AH373" s="3627" t="s">
        <v>1162</v>
      </c>
      <c r="AI373" s="3627" t="s">
        <v>5049</v>
      </c>
      <c r="AJ373" s="3627" t="s">
        <v>5050</v>
      </c>
      <c r="AK373" s="2581"/>
    </row>
    <row r="374" spans="2:37" s="2412" customFormat="1" ht="25.5" customHeight="1" thickBot="1" x14ac:dyDescent="0.25">
      <c r="B374" s="3628"/>
      <c r="C374" s="3628"/>
      <c r="D374" s="3628"/>
      <c r="E374" s="3628"/>
      <c r="F374" s="3628"/>
      <c r="G374" s="3628"/>
      <c r="H374" s="3628"/>
      <c r="I374" s="3632"/>
      <c r="J374" s="3632"/>
      <c r="K374" s="3632"/>
      <c r="L374" s="3632"/>
      <c r="M374" s="2802" t="s">
        <v>5092</v>
      </c>
      <c r="N374" s="2803" t="s">
        <v>2809</v>
      </c>
      <c r="O374" s="3632"/>
      <c r="P374" s="3632"/>
      <c r="Q374" s="3632"/>
      <c r="R374" s="3632"/>
      <c r="S374" s="3628"/>
      <c r="T374" s="3628"/>
      <c r="U374" s="3628"/>
      <c r="V374" s="3628"/>
      <c r="W374" s="3628"/>
      <c r="X374" s="3628"/>
      <c r="Y374" s="3628"/>
      <c r="Z374" s="3628"/>
      <c r="AA374" s="3628"/>
      <c r="AB374" s="3632"/>
      <c r="AC374" s="3632"/>
      <c r="AD374" s="3628"/>
      <c r="AE374" s="3628"/>
      <c r="AF374" s="3628"/>
      <c r="AG374" s="3628"/>
      <c r="AH374" s="3628"/>
      <c r="AI374" s="3628"/>
      <c r="AJ374" s="3628"/>
      <c r="AK374" s="2581"/>
    </row>
    <row r="375" spans="2:37" s="2412" customFormat="1" ht="48" x14ac:dyDescent="0.2">
      <c r="B375" s="5119" t="s">
        <v>5524</v>
      </c>
      <c r="C375" s="5120"/>
      <c r="D375" s="2897">
        <v>300279</v>
      </c>
      <c r="E375" s="2892">
        <v>10</v>
      </c>
      <c r="F375" s="2754" t="s">
        <v>1428</v>
      </c>
      <c r="G375" s="2754" t="s">
        <v>1428</v>
      </c>
      <c r="H375" s="2754" t="s">
        <v>1428</v>
      </c>
      <c r="I375" s="2754" t="s">
        <v>1428</v>
      </c>
      <c r="J375" s="2898">
        <v>50</v>
      </c>
      <c r="K375" s="2899">
        <v>0.02</v>
      </c>
      <c r="L375" s="2899">
        <v>0.02</v>
      </c>
      <c r="M375" s="2754" t="s">
        <v>1428</v>
      </c>
      <c r="N375" s="2754" t="s">
        <v>1428</v>
      </c>
      <c r="O375" s="2900">
        <v>0.15</v>
      </c>
      <c r="P375" s="2901" t="s">
        <v>5525</v>
      </c>
      <c r="Q375" s="2900">
        <v>0.15</v>
      </c>
      <c r="R375" s="2901" t="s">
        <v>5525</v>
      </c>
      <c r="S375" s="2754" t="s">
        <v>1428</v>
      </c>
      <c r="T375" s="2754" t="s">
        <v>1428</v>
      </c>
      <c r="U375" s="2754" t="s">
        <v>1428</v>
      </c>
      <c r="V375" s="2754" t="s">
        <v>1428</v>
      </c>
      <c r="W375" s="2902">
        <v>0.05</v>
      </c>
      <c r="X375" s="2901">
        <v>0.06</v>
      </c>
      <c r="Y375" s="2754" t="s">
        <v>1428</v>
      </c>
      <c r="Z375" s="2754" t="s">
        <v>1428</v>
      </c>
      <c r="AA375" s="2754" t="s">
        <v>1428</v>
      </c>
      <c r="AB375" s="2903">
        <v>0.06</v>
      </c>
      <c r="AC375" s="2903">
        <v>0.06</v>
      </c>
      <c r="AD375" s="2754" t="s">
        <v>1428</v>
      </c>
      <c r="AE375" s="2754" t="s">
        <v>1428</v>
      </c>
      <c r="AF375" s="2754" t="s">
        <v>1428</v>
      </c>
      <c r="AG375" s="2904">
        <v>0.1</v>
      </c>
      <c r="AH375" s="2754" t="s">
        <v>1428</v>
      </c>
      <c r="AI375" s="2754" t="s">
        <v>1428</v>
      </c>
      <c r="AJ375" s="2765" t="s">
        <v>1428</v>
      </c>
      <c r="AK375" s="2581"/>
    </row>
    <row r="376" spans="2:37" s="2412" customFormat="1" ht="48" x14ac:dyDescent="0.2">
      <c r="B376" s="5117" t="s">
        <v>5526</v>
      </c>
      <c r="C376" s="5118"/>
      <c r="D376" s="2905">
        <v>300282</v>
      </c>
      <c r="E376" s="2893">
        <v>15</v>
      </c>
      <c r="F376" s="2758" t="s">
        <v>1428</v>
      </c>
      <c r="G376" s="2758" t="s">
        <v>1428</v>
      </c>
      <c r="H376" s="2758" t="s">
        <v>1428</v>
      </c>
      <c r="I376" s="2758" t="s">
        <v>1428</v>
      </c>
      <c r="J376" s="2906">
        <v>50</v>
      </c>
      <c r="K376" s="2907">
        <v>0.02</v>
      </c>
      <c r="L376" s="2907">
        <v>0.02</v>
      </c>
      <c r="M376" s="2758" t="s">
        <v>1428</v>
      </c>
      <c r="N376" s="2758" t="s">
        <v>1428</v>
      </c>
      <c r="O376" s="2908">
        <v>0.15</v>
      </c>
      <c r="P376" s="2909" t="s">
        <v>5525</v>
      </c>
      <c r="Q376" s="2908">
        <v>0.15</v>
      </c>
      <c r="R376" s="2909" t="s">
        <v>5525</v>
      </c>
      <c r="S376" s="2758" t="s">
        <v>1428</v>
      </c>
      <c r="T376" s="2758" t="s">
        <v>1428</v>
      </c>
      <c r="U376" s="2758" t="s">
        <v>1428</v>
      </c>
      <c r="V376" s="2758" t="s">
        <v>1428</v>
      </c>
      <c r="W376" s="2910">
        <v>0.05</v>
      </c>
      <c r="X376" s="2909">
        <v>0.06</v>
      </c>
      <c r="Y376" s="2758" t="s">
        <v>1428</v>
      </c>
      <c r="Z376" s="2758" t="s">
        <v>1428</v>
      </c>
      <c r="AA376" s="2758" t="s">
        <v>1428</v>
      </c>
      <c r="AB376" s="2911">
        <v>0.06</v>
      </c>
      <c r="AC376" s="2911">
        <v>0.06</v>
      </c>
      <c r="AD376" s="2758" t="s">
        <v>1428</v>
      </c>
      <c r="AE376" s="2758" t="s">
        <v>1428</v>
      </c>
      <c r="AF376" s="2758" t="s">
        <v>1428</v>
      </c>
      <c r="AG376" s="2912">
        <v>0.1</v>
      </c>
      <c r="AH376" s="2758" t="s">
        <v>1428</v>
      </c>
      <c r="AI376" s="2758" t="s">
        <v>1428</v>
      </c>
      <c r="AJ376" s="2766" t="s">
        <v>1428</v>
      </c>
      <c r="AK376" s="2581"/>
    </row>
    <row r="377" spans="2:37" s="2412" customFormat="1" ht="48" x14ac:dyDescent="0.2">
      <c r="B377" s="5117" t="s">
        <v>5527</v>
      </c>
      <c r="C377" s="5118"/>
      <c r="D377" s="2905">
        <v>300280</v>
      </c>
      <c r="E377" s="2893">
        <v>20</v>
      </c>
      <c r="F377" s="2758" t="s">
        <v>1428</v>
      </c>
      <c r="G377" s="2758" t="s">
        <v>1428</v>
      </c>
      <c r="H377" s="2758" t="s">
        <v>1428</v>
      </c>
      <c r="I377" s="2758" t="s">
        <v>1428</v>
      </c>
      <c r="J377" s="2906">
        <v>60</v>
      </c>
      <c r="K377" s="2907">
        <v>0.02</v>
      </c>
      <c r="L377" s="2907">
        <v>0.02</v>
      </c>
      <c r="M377" s="2758" t="s">
        <v>1428</v>
      </c>
      <c r="N377" s="2758" t="s">
        <v>1428</v>
      </c>
      <c r="O377" s="2908">
        <v>0.15</v>
      </c>
      <c r="P377" s="2909" t="s">
        <v>5525</v>
      </c>
      <c r="Q377" s="2908">
        <v>0.15</v>
      </c>
      <c r="R377" s="2909" t="s">
        <v>5525</v>
      </c>
      <c r="S377" s="2758" t="s">
        <v>1428</v>
      </c>
      <c r="T377" s="2758" t="s">
        <v>1428</v>
      </c>
      <c r="U377" s="2758" t="s">
        <v>1428</v>
      </c>
      <c r="V377" s="2758" t="s">
        <v>1428</v>
      </c>
      <c r="W377" s="2910">
        <v>0.05</v>
      </c>
      <c r="X377" s="2909">
        <v>0.06</v>
      </c>
      <c r="Y377" s="2758" t="s">
        <v>1428</v>
      </c>
      <c r="Z377" s="2758" t="s">
        <v>1428</v>
      </c>
      <c r="AA377" s="2758" t="s">
        <v>1428</v>
      </c>
      <c r="AB377" s="2911">
        <v>0.06</v>
      </c>
      <c r="AC377" s="2911">
        <v>0.06</v>
      </c>
      <c r="AD377" s="2758" t="s">
        <v>1428</v>
      </c>
      <c r="AE377" s="2758" t="s">
        <v>1428</v>
      </c>
      <c r="AF377" s="2758" t="s">
        <v>1428</v>
      </c>
      <c r="AG377" s="2912">
        <v>0.1</v>
      </c>
      <c r="AH377" s="2758" t="s">
        <v>1428</v>
      </c>
      <c r="AI377" s="2758" t="s">
        <v>1428</v>
      </c>
      <c r="AJ377" s="2766" t="s">
        <v>1428</v>
      </c>
      <c r="AK377" s="2581"/>
    </row>
    <row r="378" spans="2:37" s="2412" customFormat="1" ht="48" x14ac:dyDescent="0.2">
      <c r="B378" s="5117" t="s">
        <v>5528</v>
      </c>
      <c r="C378" s="5118"/>
      <c r="D378" s="2905">
        <v>300278</v>
      </c>
      <c r="E378" s="2893">
        <v>25</v>
      </c>
      <c r="F378" s="2758" t="s">
        <v>1428</v>
      </c>
      <c r="G378" s="2758" t="s">
        <v>1428</v>
      </c>
      <c r="H378" s="2758" t="s">
        <v>1428</v>
      </c>
      <c r="I378" s="2758" t="s">
        <v>1428</v>
      </c>
      <c r="J378" s="2906">
        <v>60</v>
      </c>
      <c r="K378" s="2907">
        <v>0.02</v>
      </c>
      <c r="L378" s="2907">
        <v>0.02</v>
      </c>
      <c r="M378" s="2758" t="s">
        <v>1428</v>
      </c>
      <c r="N378" s="2758" t="s">
        <v>1428</v>
      </c>
      <c r="O378" s="2908">
        <v>0.15</v>
      </c>
      <c r="P378" s="2909" t="s">
        <v>5525</v>
      </c>
      <c r="Q378" s="2908">
        <v>0.15</v>
      </c>
      <c r="R378" s="2909" t="s">
        <v>5525</v>
      </c>
      <c r="S378" s="2758" t="s">
        <v>1428</v>
      </c>
      <c r="T378" s="2758" t="s">
        <v>1428</v>
      </c>
      <c r="U378" s="2758" t="s">
        <v>1428</v>
      </c>
      <c r="V378" s="2758" t="s">
        <v>1428</v>
      </c>
      <c r="W378" s="2910">
        <v>0.05</v>
      </c>
      <c r="X378" s="2909">
        <v>0.06</v>
      </c>
      <c r="Y378" s="2758" t="s">
        <v>1428</v>
      </c>
      <c r="Z378" s="2758" t="s">
        <v>1428</v>
      </c>
      <c r="AA378" s="2758" t="s">
        <v>1428</v>
      </c>
      <c r="AB378" s="2911">
        <v>0.06</v>
      </c>
      <c r="AC378" s="2911">
        <v>0.06</v>
      </c>
      <c r="AD378" s="2758" t="s">
        <v>1428</v>
      </c>
      <c r="AE378" s="2758" t="s">
        <v>1428</v>
      </c>
      <c r="AF378" s="2758" t="s">
        <v>1428</v>
      </c>
      <c r="AG378" s="2912">
        <v>0.1</v>
      </c>
      <c r="AH378" s="2758" t="s">
        <v>1428</v>
      </c>
      <c r="AI378" s="2758" t="s">
        <v>1428</v>
      </c>
      <c r="AJ378" s="2766" t="s">
        <v>1428</v>
      </c>
      <c r="AK378" s="2581"/>
    </row>
    <row r="379" spans="2:37" s="2412" customFormat="1" ht="48" x14ac:dyDescent="0.2">
      <c r="B379" s="5117" t="s">
        <v>5529</v>
      </c>
      <c r="C379" s="5118"/>
      <c r="D379" s="2905">
        <v>300276</v>
      </c>
      <c r="E379" s="2893">
        <v>30</v>
      </c>
      <c r="F379" s="2758" t="s">
        <v>1428</v>
      </c>
      <c r="G379" s="2758" t="s">
        <v>1428</v>
      </c>
      <c r="H379" s="2758" t="s">
        <v>1428</v>
      </c>
      <c r="I379" s="2758" t="s">
        <v>1428</v>
      </c>
      <c r="J379" s="2906">
        <v>60</v>
      </c>
      <c r="K379" s="2907">
        <v>0.02</v>
      </c>
      <c r="L379" s="2907">
        <v>0.02</v>
      </c>
      <c r="M379" s="2758" t="s">
        <v>1428</v>
      </c>
      <c r="N379" s="2758" t="s">
        <v>1428</v>
      </c>
      <c r="O379" s="2908">
        <v>0.15</v>
      </c>
      <c r="P379" s="2909" t="s">
        <v>5525</v>
      </c>
      <c r="Q379" s="2908">
        <v>0.15</v>
      </c>
      <c r="R379" s="2909" t="s">
        <v>5525</v>
      </c>
      <c r="S379" s="2758" t="s">
        <v>1428</v>
      </c>
      <c r="T379" s="2758" t="s">
        <v>1428</v>
      </c>
      <c r="U379" s="2758" t="s">
        <v>1428</v>
      </c>
      <c r="V379" s="2758" t="s">
        <v>1428</v>
      </c>
      <c r="W379" s="2910">
        <v>0.05</v>
      </c>
      <c r="X379" s="2909">
        <v>0.06</v>
      </c>
      <c r="Y379" s="2758" t="s">
        <v>1428</v>
      </c>
      <c r="Z379" s="2758" t="s">
        <v>1428</v>
      </c>
      <c r="AA379" s="2758" t="s">
        <v>1428</v>
      </c>
      <c r="AB379" s="2911">
        <v>0.06</v>
      </c>
      <c r="AC379" s="2911">
        <v>0.06</v>
      </c>
      <c r="AD379" s="2758" t="s">
        <v>1428</v>
      </c>
      <c r="AE379" s="2758" t="s">
        <v>1428</v>
      </c>
      <c r="AF379" s="2758" t="s">
        <v>1428</v>
      </c>
      <c r="AG379" s="2912">
        <v>0.1</v>
      </c>
      <c r="AH379" s="2758" t="s">
        <v>1428</v>
      </c>
      <c r="AI379" s="2758" t="s">
        <v>1428</v>
      </c>
      <c r="AJ379" s="2766" t="s">
        <v>1428</v>
      </c>
      <c r="AK379" s="2581"/>
    </row>
    <row r="380" spans="2:37" s="2412" customFormat="1" ht="48" x14ac:dyDescent="0.2">
      <c r="B380" s="5117" t="s">
        <v>5530</v>
      </c>
      <c r="C380" s="5118"/>
      <c r="D380" s="2905">
        <v>300274</v>
      </c>
      <c r="E380" s="2893">
        <v>40</v>
      </c>
      <c r="F380" s="2758" t="s">
        <v>1428</v>
      </c>
      <c r="G380" s="2758" t="s">
        <v>1428</v>
      </c>
      <c r="H380" s="2758" t="s">
        <v>1428</v>
      </c>
      <c r="I380" s="2758" t="s">
        <v>1428</v>
      </c>
      <c r="J380" s="2906">
        <v>80</v>
      </c>
      <c r="K380" s="2907">
        <v>0.02</v>
      </c>
      <c r="L380" s="2907">
        <v>0.02</v>
      </c>
      <c r="M380" s="2758" t="s">
        <v>1428</v>
      </c>
      <c r="N380" s="2758" t="s">
        <v>1428</v>
      </c>
      <c r="O380" s="2908">
        <v>0.15</v>
      </c>
      <c r="P380" s="2909" t="s">
        <v>5525</v>
      </c>
      <c r="Q380" s="2908">
        <v>0.15</v>
      </c>
      <c r="R380" s="2909" t="s">
        <v>5525</v>
      </c>
      <c r="S380" s="2758" t="s">
        <v>1428</v>
      </c>
      <c r="T380" s="2758" t="s">
        <v>1428</v>
      </c>
      <c r="U380" s="2758" t="s">
        <v>1428</v>
      </c>
      <c r="V380" s="2758" t="s">
        <v>1428</v>
      </c>
      <c r="W380" s="2910">
        <v>0.05</v>
      </c>
      <c r="X380" s="2909">
        <v>0.06</v>
      </c>
      <c r="Y380" s="2758" t="s">
        <v>1428</v>
      </c>
      <c r="Z380" s="2758" t="s">
        <v>1428</v>
      </c>
      <c r="AA380" s="2758" t="s">
        <v>1428</v>
      </c>
      <c r="AB380" s="2911">
        <v>0.06</v>
      </c>
      <c r="AC380" s="2911">
        <v>0.06</v>
      </c>
      <c r="AD380" s="2758" t="s">
        <v>1428</v>
      </c>
      <c r="AE380" s="2758" t="s">
        <v>1428</v>
      </c>
      <c r="AF380" s="2758" t="s">
        <v>1428</v>
      </c>
      <c r="AG380" s="2912">
        <v>0.1</v>
      </c>
      <c r="AH380" s="2758" t="s">
        <v>1428</v>
      </c>
      <c r="AI380" s="2758" t="s">
        <v>1428</v>
      </c>
      <c r="AJ380" s="2766" t="s">
        <v>1428</v>
      </c>
      <c r="AK380" s="2581"/>
    </row>
    <row r="381" spans="2:37" s="2412" customFormat="1" ht="48" x14ac:dyDescent="0.2">
      <c r="B381" s="5117" t="s">
        <v>5531</v>
      </c>
      <c r="C381" s="5118"/>
      <c r="D381" s="2905">
        <v>300272</v>
      </c>
      <c r="E381" s="2893">
        <v>50</v>
      </c>
      <c r="F381" s="2758" t="s">
        <v>1428</v>
      </c>
      <c r="G381" s="2758" t="s">
        <v>1428</v>
      </c>
      <c r="H381" s="2758" t="s">
        <v>1428</v>
      </c>
      <c r="I381" s="2758" t="s">
        <v>1428</v>
      </c>
      <c r="J381" s="2906">
        <v>80</v>
      </c>
      <c r="K381" s="2907">
        <v>0.02</v>
      </c>
      <c r="L381" s="2907">
        <v>0.02</v>
      </c>
      <c r="M381" s="2758" t="s">
        <v>1428</v>
      </c>
      <c r="N381" s="2758" t="s">
        <v>1428</v>
      </c>
      <c r="O381" s="2908">
        <v>0.15</v>
      </c>
      <c r="P381" s="2909" t="s">
        <v>5525</v>
      </c>
      <c r="Q381" s="2908">
        <v>0.15</v>
      </c>
      <c r="R381" s="2909" t="s">
        <v>5525</v>
      </c>
      <c r="S381" s="2758" t="s">
        <v>1428</v>
      </c>
      <c r="T381" s="2758" t="s">
        <v>1428</v>
      </c>
      <c r="U381" s="2758" t="s">
        <v>1428</v>
      </c>
      <c r="V381" s="2758" t="s">
        <v>1428</v>
      </c>
      <c r="W381" s="2910">
        <v>0.05</v>
      </c>
      <c r="X381" s="2909">
        <v>0.06</v>
      </c>
      <c r="Y381" s="2758" t="s">
        <v>1428</v>
      </c>
      <c r="Z381" s="2758" t="s">
        <v>1428</v>
      </c>
      <c r="AA381" s="2758" t="s">
        <v>1428</v>
      </c>
      <c r="AB381" s="2911">
        <v>0.06</v>
      </c>
      <c r="AC381" s="2911">
        <v>0.06</v>
      </c>
      <c r="AD381" s="2758" t="s">
        <v>1428</v>
      </c>
      <c r="AE381" s="2758" t="s">
        <v>1428</v>
      </c>
      <c r="AF381" s="2758" t="s">
        <v>1428</v>
      </c>
      <c r="AG381" s="2912">
        <v>0.1</v>
      </c>
      <c r="AH381" s="2758" t="s">
        <v>1428</v>
      </c>
      <c r="AI381" s="2758" t="s">
        <v>1428</v>
      </c>
      <c r="AJ381" s="2766" t="s">
        <v>1428</v>
      </c>
      <c r="AK381" s="2581"/>
    </row>
    <row r="382" spans="2:37" s="2412" customFormat="1" ht="48" x14ac:dyDescent="0.2">
      <c r="B382" s="5117" t="s">
        <v>5532</v>
      </c>
      <c r="C382" s="5118"/>
      <c r="D382" s="2905">
        <v>300270</v>
      </c>
      <c r="E382" s="2893">
        <v>60</v>
      </c>
      <c r="F382" s="2758" t="s">
        <v>1428</v>
      </c>
      <c r="G382" s="2758" t="s">
        <v>1428</v>
      </c>
      <c r="H382" s="2758" t="s">
        <v>1428</v>
      </c>
      <c r="I382" s="2758" t="s">
        <v>1428</v>
      </c>
      <c r="J382" s="2906">
        <v>80</v>
      </c>
      <c r="K382" s="2907">
        <v>0.02</v>
      </c>
      <c r="L382" s="2907">
        <v>0.02</v>
      </c>
      <c r="M382" s="2758" t="s">
        <v>1428</v>
      </c>
      <c r="N382" s="2758" t="s">
        <v>1428</v>
      </c>
      <c r="O382" s="2908">
        <v>0.15</v>
      </c>
      <c r="P382" s="2909" t="s">
        <v>5525</v>
      </c>
      <c r="Q382" s="2908">
        <v>0.15</v>
      </c>
      <c r="R382" s="2909" t="s">
        <v>5525</v>
      </c>
      <c r="S382" s="2758" t="s">
        <v>1428</v>
      </c>
      <c r="T382" s="2758" t="s">
        <v>1428</v>
      </c>
      <c r="U382" s="2758" t="s">
        <v>1428</v>
      </c>
      <c r="V382" s="2758" t="s">
        <v>1428</v>
      </c>
      <c r="W382" s="2910">
        <v>0.05</v>
      </c>
      <c r="X382" s="2909">
        <v>0.06</v>
      </c>
      <c r="Y382" s="2758" t="s">
        <v>1428</v>
      </c>
      <c r="Z382" s="2758" t="s">
        <v>1428</v>
      </c>
      <c r="AA382" s="2758" t="s">
        <v>1428</v>
      </c>
      <c r="AB382" s="2911">
        <v>0.06</v>
      </c>
      <c r="AC382" s="2911">
        <v>0.06</v>
      </c>
      <c r="AD382" s="2758" t="s">
        <v>1428</v>
      </c>
      <c r="AE382" s="2758" t="s">
        <v>1428</v>
      </c>
      <c r="AF382" s="2758" t="s">
        <v>1428</v>
      </c>
      <c r="AG382" s="2912">
        <v>0.1</v>
      </c>
      <c r="AH382" s="2758" t="s">
        <v>1428</v>
      </c>
      <c r="AI382" s="2758" t="s">
        <v>1428</v>
      </c>
      <c r="AJ382" s="2766" t="s">
        <v>1428</v>
      </c>
      <c r="AK382" s="2581"/>
    </row>
    <row r="383" spans="2:37" s="2412" customFormat="1" ht="48" x14ac:dyDescent="0.2">
      <c r="B383" s="5117" t="s">
        <v>5533</v>
      </c>
      <c r="C383" s="5118"/>
      <c r="D383" s="2905">
        <v>300268</v>
      </c>
      <c r="E383" s="2893">
        <v>75</v>
      </c>
      <c r="F383" s="2758" t="s">
        <v>1428</v>
      </c>
      <c r="G383" s="2758" t="s">
        <v>1428</v>
      </c>
      <c r="H383" s="2758" t="s">
        <v>1428</v>
      </c>
      <c r="I383" s="2758" t="s">
        <v>1428</v>
      </c>
      <c r="J383" s="2906">
        <v>100</v>
      </c>
      <c r="K383" s="2907">
        <v>0.02</v>
      </c>
      <c r="L383" s="2907">
        <v>0.02</v>
      </c>
      <c r="M383" s="2758" t="s">
        <v>1428</v>
      </c>
      <c r="N383" s="2758" t="s">
        <v>1428</v>
      </c>
      <c r="O383" s="2908">
        <v>0.15</v>
      </c>
      <c r="P383" s="2909" t="s">
        <v>5525</v>
      </c>
      <c r="Q383" s="2908">
        <v>0.15</v>
      </c>
      <c r="R383" s="2909" t="s">
        <v>5525</v>
      </c>
      <c r="S383" s="2758" t="s">
        <v>1428</v>
      </c>
      <c r="T383" s="2758" t="s">
        <v>1428</v>
      </c>
      <c r="U383" s="2758" t="s">
        <v>1428</v>
      </c>
      <c r="V383" s="2758" t="s">
        <v>1428</v>
      </c>
      <c r="W383" s="2910">
        <v>0.05</v>
      </c>
      <c r="X383" s="2909">
        <v>0.06</v>
      </c>
      <c r="Y383" s="2758" t="s">
        <v>1428</v>
      </c>
      <c r="Z383" s="2758" t="s">
        <v>1428</v>
      </c>
      <c r="AA383" s="2758" t="s">
        <v>1428</v>
      </c>
      <c r="AB383" s="2911">
        <v>0.06</v>
      </c>
      <c r="AC383" s="2911">
        <v>0.06</v>
      </c>
      <c r="AD383" s="2758" t="s">
        <v>1428</v>
      </c>
      <c r="AE383" s="2758" t="s">
        <v>1428</v>
      </c>
      <c r="AF383" s="2758" t="s">
        <v>1428</v>
      </c>
      <c r="AG383" s="2912">
        <v>0.1</v>
      </c>
      <c r="AH383" s="2758" t="s">
        <v>1428</v>
      </c>
      <c r="AI383" s="2758" t="s">
        <v>1428</v>
      </c>
      <c r="AJ383" s="2766" t="s">
        <v>1428</v>
      </c>
      <c r="AK383" s="2581"/>
    </row>
    <row r="384" spans="2:37" s="2412" customFormat="1" ht="48" x14ac:dyDescent="0.2">
      <c r="B384" s="5117" t="s">
        <v>5534</v>
      </c>
      <c r="C384" s="5118"/>
      <c r="D384" s="2905">
        <v>300266</v>
      </c>
      <c r="E384" s="2893">
        <v>100</v>
      </c>
      <c r="F384" s="2758" t="s">
        <v>1428</v>
      </c>
      <c r="G384" s="2758" t="s">
        <v>1428</v>
      </c>
      <c r="H384" s="2758" t="s">
        <v>1428</v>
      </c>
      <c r="I384" s="2758" t="s">
        <v>1428</v>
      </c>
      <c r="J384" s="2906">
        <v>100</v>
      </c>
      <c r="K384" s="2907">
        <v>0.02</v>
      </c>
      <c r="L384" s="2907">
        <v>0.02</v>
      </c>
      <c r="M384" s="2758" t="s">
        <v>1428</v>
      </c>
      <c r="N384" s="2758" t="s">
        <v>1428</v>
      </c>
      <c r="O384" s="2908">
        <v>0.15</v>
      </c>
      <c r="P384" s="2909" t="s">
        <v>5525</v>
      </c>
      <c r="Q384" s="2908">
        <v>0.15</v>
      </c>
      <c r="R384" s="2909" t="s">
        <v>5525</v>
      </c>
      <c r="S384" s="2758" t="s">
        <v>1428</v>
      </c>
      <c r="T384" s="2758" t="s">
        <v>1428</v>
      </c>
      <c r="U384" s="2758" t="s">
        <v>1428</v>
      </c>
      <c r="V384" s="2758" t="s">
        <v>1428</v>
      </c>
      <c r="W384" s="2910">
        <v>0.05</v>
      </c>
      <c r="X384" s="2909">
        <v>0.06</v>
      </c>
      <c r="Y384" s="2758" t="s">
        <v>1428</v>
      </c>
      <c r="Z384" s="2758" t="s">
        <v>1428</v>
      </c>
      <c r="AA384" s="2758" t="s">
        <v>1428</v>
      </c>
      <c r="AB384" s="2911">
        <v>0.06</v>
      </c>
      <c r="AC384" s="2911">
        <v>0.06</v>
      </c>
      <c r="AD384" s="2758" t="s">
        <v>1428</v>
      </c>
      <c r="AE384" s="2758" t="s">
        <v>1428</v>
      </c>
      <c r="AF384" s="2758" t="s">
        <v>1428</v>
      </c>
      <c r="AG384" s="2912">
        <v>0.1</v>
      </c>
      <c r="AH384" s="2758" t="s">
        <v>1428</v>
      </c>
      <c r="AI384" s="2758" t="s">
        <v>1428</v>
      </c>
      <c r="AJ384" s="2766" t="s">
        <v>1428</v>
      </c>
      <c r="AK384" s="2581"/>
    </row>
    <row r="385" spans="2:45" s="2412" customFormat="1" ht="48" x14ac:dyDescent="0.2">
      <c r="B385" s="5117" t="s">
        <v>5535</v>
      </c>
      <c r="C385" s="5118"/>
      <c r="D385" s="2905">
        <v>300264</v>
      </c>
      <c r="E385" s="2894">
        <v>120</v>
      </c>
      <c r="F385" s="2758" t="s">
        <v>1428</v>
      </c>
      <c r="G385" s="2758" t="s">
        <v>1428</v>
      </c>
      <c r="H385" s="2758" t="s">
        <v>1428</v>
      </c>
      <c r="I385" s="2758" t="s">
        <v>1428</v>
      </c>
      <c r="J385" s="2906">
        <v>100</v>
      </c>
      <c r="K385" s="2907">
        <v>0.02</v>
      </c>
      <c r="L385" s="2907">
        <v>0.02</v>
      </c>
      <c r="M385" s="2758" t="s">
        <v>1428</v>
      </c>
      <c r="N385" s="2758" t="s">
        <v>1428</v>
      </c>
      <c r="O385" s="2908">
        <v>0.15</v>
      </c>
      <c r="P385" s="2909" t="s">
        <v>5525</v>
      </c>
      <c r="Q385" s="2908">
        <v>0.15</v>
      </c>
      <c r="R385" s="2909" t="s">
        <v>5525</v>
      </c>
      <c r="S385" s="2758" t="s">
        <v>1428</v>
      </c>
      <c r="T385" s="2758" t="s">
        <v>1428</v>
      </c>
      <c r="U385" s="2758" t="s">
        <v>1428</v>
      </c>
      <c r="V385" s="2758" t="s">
        <v>1428</v>
      </c>
      <c r="W385" s="2910">
        <v>0.05</v>
      </c>
      <c r="X385" s="2909">
        <v>0.06</v>
      </c>
      <c r="Y385" s="2758" t="s">
        <v>1428</v>
      </c>
      <c r="Z385" s="2758" t="s">
        <v>1428</v>
      </c>
      <c r="AA385" s="2758" t="s">
        <v>1428</v>
      </c>
      <c r="AB385" s="2911">
        <v>0.06</v>
      </c>
      <c r="AC385" s="2911">
        <v>0.06</v>
      </c>
      <c r="AD385" s="2758" t="s">
        <v>1428</v>
      </c>
      <c r="AE385" s="2758" t="s">
        <v>1428</v>
      </c>
      <c r="AF385" s="2758" t="s">
        <v>1428</v>
      </c>
      <c r="AG385" s="2912">
        <v>0.1</v>
      </c>
      <c r="AH385" s="2758" t="s">
        <v>1428</v>
      </c>
      <c r="AI385" s="2758" t="s">
        <v>1428</v>
      </c>
      <c r="AJ385" s="2766" t="s">
        <v>1428</v>
      </c>
      <c r="AK385" s="2581"/>
    </row>
    <row r="386" spans="2:45" s="2412" customFormat="1" ht="48" x14ac:dyDescent="0.2">
      <c r="B386" s="5117" t="s">
        <v>5536</v>
      </c>
      <c r="C386" s="5118"/>
      <c r="D386" s="2905">
        <v>300262</v>
      </c>
      <c r="E386" s="2895">
        <v>125</v>
      </c>
      <c r="F386" s="2758" t="s">
        <v>1428</v>
      </c>
      <c r="G386" s="2758" t="s">
        <v>1428</v>
      </c>
      <c r="H386" s="2758" t="s">
        <v>1428</v>
      </c>
      <c r="I386" s="2758" t="s">
        <v>1428</v>
      </c>
      <c r="J386" s="2906">
        <v>120</v>
      </c>
      <c r="K386" s="2907">
        <v>0.02</v>
      </c>
      <c r="L386" s="2907">
        <v>0.02</v>
      </c>
      <c r="M386" s="2758" t="s">
        <v>1428</v>
      </c>
      <c r="N386" s="2758" t="s">
        <v>1428</v>
      </c>
      <c r="O386" s="2908">
        <v>0.15</v>
      </c>
      <c r="P386" s="2909" t="s">
        <v>5525</v>
      </c>
      <c r="Q386" s="2908">
        <v>0.15</v>
      </c>
      <c r="R386" s="2909" t="s">
        <v>5525</v>
      </c>
      <c r="S386" s="2758" t="s">
        <v>1428</v>
      </c>
      <c r="T386" s="2758" t="s">
        <v>1428</v>
      </c>
      <c r="U386" s="2758" t="s">
        <v>1428</v>
      </c>
      <c r="V386" s="2758" t="s">
        <v>1428</v>
      </c>
      <c r="W386" s="2910">
        <v>0.05</v>
      </c>
      <c r="X386" s="2909">
        <v>0.06</v>
      </c>
      <c r="Y386" s="2758" t="s">
        <v>1428</v>
      </c>
      <c r="Z386" s="2758" t="s">
        <v>1428</v>
      </c>
      <c r="AA386" s="2758" t="s">
        <v>1428</v>
      </c>
      <c r="AB386" s="2911">
        <v>0.06</v>
      </c>
      <c r="AC386" s="2911">
        <v>0.06</v>
      </c>
      <c r="AD386" s="2758" t="s">
        <v>1428</v>
      </c>
      <c r="AE386" s="2758" t="s">
        <v>1428</v>
      </c>
      <c r="AF386" s="2758" t="s">
        <v>1428</v>
      </c>
      <c r="AG386" s="2912">
        <v>0.1</v>
      </c>
      <c r="AH386" s="2758" t="s">
        <v>1428</v>
      </c>
      <c r="AI386" s="2758" t="s">
        <v>1428</v>
      </c>
      <c r="AJ386" s="2766" t="s">
        <v>1428</v>
      </c>
      <c r="AK386" s="2581"/>
    </row>
    <row r="387" spans="2:45" s="2412" customFormat="1" ht="48" x14ac:dyDescent="0.2">
      <c r="B387" s="5117" t="s">
        <v>5537</v>
      </c>
      <c r="C387" s="5118"/>
      <c r="D387" s="2905">
        <v>300260</v>
      </c>
      <c r="E387" s="2894">
        <v>150</v>
      </c>
      <c r="F387" s="2758" t="s">
        <v>1428</v>
      </c>
      <c r="G387" s="2758" t="s">
        <v>1428</v>
      </c>
      <c r="H387" s="2758" t="s">
        <v>1428</v>
      </c>
      <c r="I387" s="2758" t="s">
        <v>1428</v>
      </c>
      <c r="J387" s="2906">
        <v>120</v>
      </c>
      <c r="K387" s="2907">
        <v>0.02</v>
      </c>
      <c r="L387" s="2907">
        <v>0.02</v>
      </c>
      <c r="M387" s="2758" t="s">
        <v>1428</v>
      </c>
      <c r="N387" s="2758" t="s">
        <v>1428</v>
      </c>
      <c r="O387" s="2908">
        <v>0.15</v>
      </c>
      <c r="P387" s="2909" t="s">
        <v>5525</v>
      </c>
      <c r="Q387" s="2908">
        <v>0.15</v>
      </c>
      <c r="R387" s="2909" t="s">
        <v>5525</v>
      </c>
      <c r="S387" s="2758" t="s">
        <v>1428</v>
      </c>
      <c r="T387" s="2758" t="s">
        <v>1428</v>
      </c>
      <c r="U387" s="2758" t="s">
        <v>1428</v>
      </c>
      <c r="V387" s="2758" t="s">
        <v>1428</v>
      </c>
      <c r="W387" s="2910">
        <v>0.05</v>
      </c>
      <c r="X387" s="2909">
        <v>0.06</v>
      </c>
      <c r="Y387" s="2758" t="s">
        <v>1428</v>
      </c>
      <c r="Z387" s="2758" t="s">
        <v>1428</v>
      </c>
      <c r="AA387" s="2758" t="s">
        <v>1428</v>
      </c>
      <c r="AB387" s="2911">
        <v>0.06</v>
      </c>
      <c r="AC387" s="2911">
        <v>0.06</v>
      </c>
      <c r="AD387" s="2758" t="s">
        <v>1428</v>
      </c>
      <c r="AE387" s="2758" t="s">
        <v>1428</v>
      </c>
      <c r="AF387" s="2758" t="s">
        <v>1428</v>
      </c>
      <c r="AG387" s="2912">
        <v>0.1</v>
      </c>
      <c r="AH387" s="2758" t="s">
        <v>1428</v>
      </c>
      <c r="AI387" s="2758" t="s">
        <v>1428</v>
      </c>
      <c r="AJ387" s="2766" t="s">
        <v>1428</v>
      </c>
      <c r="AK387" s="2581"/>
    </row>
    <row r="388" spans="2:45" s="2412" customFormat="1" ht="48" x14ac:dyDescent="0.2">
      <c r="B388" s="5117" t="s">
        <v>5538</v>
      </c>
      <c r="C388" s="5118"/>
      <c r="D388" s="2905">
        <v>300258</v>
      </c>
      <c r="E388" s="2894">
        <v>175</v>
      </c>
      <c r="F388" s="2758" t="s">
        <v>1428</v>
      </c>
      <c r="G388" s="2758" t="s">
        <v>1428</v>
      </c>
      <c r="H388" s="2758" t="s">
        <v>1428</v>
      </c>
      <c r="I388" s="2758" t="s">
        <v>1428</v>
      </c>
      <c r="J388" s="2906">
        <v>120</v>
      </c>
      <c r="K388" s="2907">
        <v>0.02</v>
      </c>
      <c r="L388" s="2907">
        <v>0.02</v>
      </c>
      <c r="M388" s="2758" t="s">
        <v>1428</v>
      </c>
      <c r="N388" s="2758" t="s">
        <v>1428</v>
      </c>
      <c r="O388" s="2908">
        <v>0.15</v>
      </c>
      <c r="P388" s="2909" t="s">
        <v>5525</v>
      </c>
      <c r="Q388" s="2908">
        <v>0.15</v>
      </c>
      <c r="R388" s="2909" t="s">
        <v>5525</v>
      </c>
      <c r="S388" s="2758" t="s">
        <v>1428</v>
      </c>
      <c r="T388" s="2758" t="s">
        <v>1428</v>
      </c>
      <c r="U388" s="2758" t="s">
        <v>1428</v>
      </c>
      <c r="V388" s="2758" t="s">
        <v>1428</v>
      </c>
      <c r="W388" s="2910">
        <v>0.05</v>
      </c>
      <c r="X388" s="2909">
        <v>0.06</v>
      </c>
      <c r="Y388" s="2758" t="s">
        <v>1428</v>
      </c>
      <c r="Z388" s="2758" t="s">
        <v>1428</v>
      </c>
      <c r="AA388" s="2758" t="s">
        <v>1428</v>
      </c>
      <c r="AB388" s="2911">
        <v>0.06</v>
      </c>
      <c r="AC388" s="2911">
        <v>0.06</v>
      </c>
      <c r="AD388" s="2758" t="s">
        <v>1428</v>
      </c>
      <c r="AE388" s="2758" t="s">
        <v>1428</v>
      </c>
      <c r="AF388" s="2758" t="s">
        <v>1428</v>
      </c>
      <c r="AG388" s="2912">
        <v>0.1</v>
      </c>
      <c r="AH388" s="2758" t="s">
        <v>1428</v>
      </c>
      <c r="AI388" s="2758" t="s">
        <v>1428</v>
      </c>
      <c r="AJ388" s="2766" t="s">
        <v>1428</v>
      </c>
      <c r="AK388" s="2581"/>
    </row>
    <row r="389" spans="2:45" s="2412" customFormat="1" ht="48" x14ac:dyDescent="0.2">
      <c r="B389" s="5117" t="s">
        <v>5539</v>
      </c>
      <c r="C389" s="5118"/>
      <c r="D389" s="2905">
        <v>300256</v>
      </c>
      <c r="E389" s="2894">
        <v>200</v>
      </c>
      <c r="F389" s="2758" t="s">
        <v>1428</v>
      </c>
      <c r="G389" s="2758" t="s">
        <v>1428</v>
      </c>
      <c r="H389" s="2758" t="s">
        <v>1428</v>
      </c>
      <c r="I389" s="2758" t="s">
        <v>1428</v>
      </c>
      <c r="J389" s="2906">
        <v>150</v>
      </c>
      <c r="K389" s="2907">
        <v>0.02</v>
      </c>
      <c r="L389" s="2907">
        <v>0.02</v>
      </c>
      <c r="M389" s="2758" t="s">
        <v>1428</v>
      </c>
      <c r="N389" s="2758" t="s">
        <v>1428</v>
      </c>
      <c r="O389" s="2908">
        <v>0.15</v>
      </c>
      <c r="P389" s="2909" t="s">
        <v>5525</v>
      </c>
      <c r="Q389" s="2908">
        <v>0.15</v>
      </c>
      <c r="R389" s="2909" t="s">
        <v>5525</v>
      </c>
      <c r="S389" s="2758" t="s">
        <v>1428</v>
      </c>
      <c r="T389" s="2758" t="s">
        <v>1428</v>
      </c>
      <c r="U389" s="2758" t="s">
        <v>1428</v>
      </c>
      <c r="V389" s="2758" t="s">
        <v>1428</v>
      </c>
      <c r="W389" s="2910">
        <v>0.05</v>
      </c>
      <c r="X389" s="2909">
        <v>0.06</v>
      </c>
      <c r="Y389" s="2758" t="s">
        <v>1428</v>
      </c>
      <c r="Z389" s="2758" t="s">
        <v>1428</v>
      </c>
      <c r="AA389" s="2758" t="s">
        <v>1428</v>
      </c>
      <c r="AB389" s="2911">
        <v>0.06</v>
      </c>
      <c r="AC389" s="2911">
        <v>0.06</v>
      </c>
      <c r="AD389" s="2758" t="s">
        <v>1428</v>
      </c>
      <c r="AE389" s="2758" t="s">
        <v>1428</v>
      </c>
      <c r="AF389" s="2758" t="s">
        <v>1428</v>
      </c>
      <c r="AG389" s="2912">
        <v>0.1</v>
      </c>
      <c r="AH389" s="2758" t="s">
        <v>1428</v>
      </c>
      <c r="AI389" s="2758" t="s">
        <v>1428</v>
      </c>
      <c r="AJ389" s="2766" t="s">
        <v>1428</v>
      </c>
      <c r="AK389" s="2581"/>
    </row>
    <row r="390" spans="2:45" s="2412" customFormat="1" ht="48" x14ac:dyDescent="0.2">
      <c r="B390" s="5117" t="s">
        <v>5540</v>
      </c>
      <c r="C390" s="5118"/>
      <c r="D390" s="2905">
        <v>300254</v>
      </c>
      <c r="E390" s="2894">
        <v>300</v>
      </c>
      <c r="F390" s="2758" t="s">
        <v>1428</v>
      </c>
      <c r="G390" s="2758" t="s">
        <v>1428</v>
      </c>
      <c r="H390" s="2758" t="s">
        <v>1428</v>
      </c>
      <c r="I390" s="2758" t="s">
        <v>1428</v>
      </c>
      <c r="J390" s="2906">
        <v>150</v>
      </c>
      <c r="K390" s="2907">
        <v>0.02</v>
      </c>
      <c r="L390" s="2907">
        <v>0.02</v>
      </c>
      <c r="M390" s="2758" t="s">
        <v>1428</v>
      </c>
      <c r="N390" s="2758" t="s">
        <v>1428</v>
      </c>
      <c r="O390" s="2908">
        <v>0.15</v>
      </c>
      <c r="P390" s="2909" t="s">
        <v>5525</v>
      </c>
      <c r="Q390" s="2908">
        <v>0.15</v>
      </c>
      <c r="R390" s="2909" t="s">
        <v>5525</v>
      </c>
      <c r="S390" s="2758" t="s">
        <v>1428</v>
      </c>
      <c r="T390" s="2758" t="s">
        <v>1428</v>
      </c>
      <c r="U390" s="2758" t="s">
        <v>1428</v>
      </c>
      <c r="V390" s="2758" t="s">
        <v>1428</v>
      </c>
      <c r="W390" s="2910">
        <v>0.05</v>
      </c>
      <c r="X390" s="2909">
        <v>0.06</v>
      </c>
      <c r="Y390" s="2758" t="s">
        <v>1428</v>
      </c>
      <c r="Z390" s="2758" t="s">
        <v>1428</v>
      </c>
      <c r="AA390" s="2758" t="s">
        <v>1428</v>
      </c>
      <c r="AB390" s="2911">
        <v>0.06</v>
      </c>
      <c r="AC390" s="2911">
        <v>0.06</v>
      </c>
      <c r="AD390" s="2758" t="s">
        <v>1428</v>
      </c>
      <c r="AE390" s="2758" t="s">
        <v>1428</v>
      </c>
      <c r="AF390" s="2758" t="s">
        <v>1428</v>
      </c>
      <c r="AG390" s="2912">
        <v>0.1</v>
      </c>
      <c r="AH390" s="2758" t="s">
        <v>1428</v>
      </c>
      <c r="AI390" s="2758" t="s">
        <v>1428</v>
      </c>
      <c r="AJ390" s="2766" t="s">
        <v>1428</v>
      </c>
      <c r="AK390" s="2581"/>
    </row>
    <row r="391" spans="2:45" s="2412" customFormat="1" ht="48.75" thickBot="1" x14ac:dyDescent="0.25">
      <c r="B391" s="5122" t="s">
        <v>5541</v>
      </c>
      <c r="C391" s="5123"/>
      <c r="D391" s="2913">
        <v>300252</v>
      </c>
      <c r="E391" s="2896">
        <v>400</v>
      </c>
      <c r="F391" s="2768" t="s">
        <v>1428</v>
      </c>
      <c r="G391" s="2768" t="s">
        <v>1428</v>
      </c>
      <c r="H391" s="2768" t="s">
        <v>1428</v>
      </c>
      <c r="I391" s="2768" t="s">
        <v>1428</v>
      </c>
      <c r="J391" s="2914">
        <v>150</v>
      </c>
      <c r="K391" s="2915">
        <v>0.02</v>
      </c>
      <c r="L391" s="2915">
        <v>0.02</v>
      </c>
      <c r="M391" s="2768" t="s">
        <v>1428</v>
      </c>
      <c r="N391" s="2768" t="s">
        <v>1428</v>
      </c>
      <c r="O391" s="2916">
        <v>0.15</v>
      </c>
      <c r="P391" s="2917" t="s">
        <v>5525</v>
      </c>
      <c r="Q391" s="2916">
        <v>0.15</v>
      </c>
      <c r="R391" s="2917" t="s">
        <v>5525</v>
      </c>
      <c r="S391" s="2768" t="s">
        <v>1428</v>
      </c>
      <c r="T391" s="2768" t="s">
        <v>1428</v>
      </c>
      <c r="U391" s="2768" t="s">
        <v>1428</v>
      </c>
      <c r="V391" s="2768" t="s">
        <v>1428</v>
      </c>
      <c r="W391" s="2918">
        <v>0.05</v>
      </c>
      <c r="X391" s="2917">
        <v>0.06</v>
      </c>
      <c r="Y391" s="2768" t="s">
        <v>1428</v>
      </c>
      <c r="Z391" s="2768" t="s">
        <v>1428</v>
      </c>
      <c r="AA391" s="2768" t="s">
        <v>1428</v>
      </c>
      <c r="AB391" s="2919">
        <v>0.06</v>
      </c>
      <c r="AC391" s="2919">
        <v>0.06</v>
      </c>
      <c r="AD391" s="2768" t="s">
        <v>1428</v>
      </c>
      <c r="AE391" s="2768" t="s">
        <v>1428</v>
      </c>
      <c r="AF391" s="2768" t="s">
        <v>1428</v>
      </c>
      <c r="AG391" s="2920">
        <v>0.1</v>
      </c>
      <c r="AH391" s="2768" t="s">
        <v>1428</v>
      </c>
      <c r="AI391" s="2768" t="s">
        <v>1428</v>
      </c>
      <c r="AJ391" s="2772" t="s">
        <v>1428</v>
      </c>
      <c r="AK391" s="2581"/>
    </row>
    <row r="392" spans="2:45" s="2412" customFormat="1" x14ac:dyDescent="0.2">
      <c r="B392" s="2582"/>
      <c r="C392" s="2575"/>
      <c r="D392" s="2575"/>
      <c r="E392" s="2575"/>
      <c r="F392" s="2575"/>
      <c r="G392" s="2575"/>
      <c r="H392" s="2575"/>
      <c r="I392" s="2576"/>
      <c r="J392" s="2576"/>
      <c r="K392" s="2576"/>
      <c r="L392" s="2576"/>
      <c r="M392" s="2575"/>
      <c r="N392" s="2576"/>
      <c r="O392" s="2576"/>
      <c r="P392" s="2576"/>
      <c r="Q392" s="2576"/>
      <c r="R392" s="2576"/>
      <c r="S392" s="2575"/>
      <c r="T392" s="2574"/>
      <c r="U392" s="2574"/>
      <c r="V392" s="2574"/>
      <c r="W392" s="2574"/>
      <c r="X392" s="2574"/>
      <c r="Y392" s="2574"/>
      <c r="Z392" s="2574"/>
      <c r="AA392" s="2574"/>
      <c r="AB392" s="2574"/>
      <c r="AC392" s="2574"/>
      <c r="AD392" s="2574"/>
      <c r="AE392" s="2574"/>
      <c r="AF392" s="2574"/>
      <c r="AG392" s="2574"/>
      <c r="AH392" s="2574"/>
      <c r="AI392" s="2574"/>
      <c r="AJ392" s="2574"/>
      <c r="AK392" s="2581"/>
    </row>
    <row r="393" spans="2:45" s="2412" customFormat="1" x14ac:dyDescent="0.2">
      <c r="B393" s="3641" t="s">
        <v>5051</v>
      </c>
      <c r="C393" s="3642"/>
      <c r="D393" s="3663" t="s">
        <v>5258</v>
      </c>
      <c r="E393" s="3663"/>
      <c r="F393" s="3663"/>
      <c r="G393" s="3663"/>
      <c r="H393" s="3663"/>
      <c r="I393" s="3663"/>
      <c r="J393" s="3663"/>
      <c r="K393" s="3663"/>
      <c r="L393" s="3663"/>
      <c r="M393" s="3663"/>
      <c r="N393" s="3663"/>
      <c r="O393" s="3663"/>
      <c r="P393" s="3663"/>
      <c r="Q393" s="3663"/>
      <c r="R393" s="3663"/>
      <c r="S393" s="3663"/>
      <c r="T393" s="3663"/>
      <c r="U393" s="3663"/>
      <c r="V393" s="3663"/>
      <c r="W393" s="3663"/>
      <c r="X393" s="3663"/>
      <c r="Y393" s="3663"/>
      <c r="Z393" s="3663"/>
      <c r="AA393" s="3663"/>
      <c r="AB393" s="3663"/>
      <c r="AC393" s="3663"/>
      <c r="AD393" s="3663"/>
      <c r="AE393" s="3663"/>
      <c r="AF393" s="3663"/>
      <c r="AG393" s="3663"/>
      <c r="AH393" s="3663"/>
      <c r="AI393" s="3663"/>
      <c r="AJ393" s="3663"/>
      <c r="AK393" s="3663"/>
      <c r="AL393" s="3663"/>
      <c r="AM393" s="3663"/>
      <c r="AN393" s="3663"/>
      <c r="AO393" s="3663"/>
      <c r="AP393" s="3663"/>
      <c r="AQ393" s="3663"/>
      <c r="AR393" s="3663"/>
      <c r="AS393" s="3663"/>
    </row>
    <row r="394" spans="2:45" s="2412" customFormat="1" x14ac:dyDescent="0.2">
      <c r="B394" s="3641" t="s">
        <v>5052</v>
      </c>
      <c r="C394" s="3642"/>
      <c r="D394" s="3663" t="s">
        <v>5246</v>
      </c>
      <c r="E394" s="3663"/>
      <c r="F394" s="3663"/>
      <c r="G394" s="3663"/>
      <c r="H394" s="3663"/>
      <c r="I394" s="3663"/>
      <c r="J394" s="3663"/>
      <c r="K394" s="3663"/>
      <c r="L394" s="3663"/>
      <c r="M394" s="3663"/>
      <c r="N394" s="3663"/>
      <c r="O394" s="3663"/>
      <c r="P394" s="3663"/>
      <c r="Q394" s="3663"/>
      <c r="R394" s="3663"/>
      <c r="S394" s="3663"/>
      <c r="T394" s="3663"/>
      <c r="U394" s="3663"/>
      <c r="V394" s="3663"/>
      <c r="W394" s="3663"/>
      <c r="X394" s="3663"/>
      <c r="Y394" s="3663"/>
      <c r="Z394" s="3663"/>
      <c r="AA394" s="3663"/>
      <c r="AB394" s="3663"/>
      <c r="AC394" s="3663"/>
      <c r="AD394" s="3663"/>
      <c r="AE394" s="3663"/>
      <c r="AF394" s="3663"/>
      <c r="AG394" s="3663"/>
      <c r="AH394" s="3663"/>
      <c r="AI394" s="3663"/>
      <c r="AJ394" s="3663"/>
      <c r="AK394" s="3663"/>
      <c r="AL394" s="3663"/>
      <c r="AM394" s="3663"/>
      <c r="AN394" s="3663"/>
      <c r="AO394" s="3663"/>
      <c r="AP394" s="3663"/>
      <c r="AQ394" s="3663"/>
      <c r="AR394" s="3663"/>
      <c r="AS394" s="3663"/>
    </row>
    <row r="395" spans="2:45" s="2412" customFormat="1" ht="15.75" thickBot="1" x14ac:dyDescent="0.25">
      <c r="B395" s="3645"/>
      <c r="C395" s="3646"/>
      <c r="D395" s="3647"/>
      <c r="E395" s="3647"/>
      <c r="F395" s="3647"/>
      <c r="G395" s="3647"/>
      <c r="H395" s="2583"/>
      <c r="I395" s="2583"/>
      <c r="J395" s="2583"/>
      <c r="K395" s="2583"/>
      <c r="L395" s="2583"/>
      <c r="M395" s="2583"/>
      <c r="N395" s="2583"/>
      <c r="O395" s="2583"/>
      <c r="P395" s="2583"/>
      <c r="Q395" s="2583"/>
      <c r="R395" s="2583"/>
      <c r="S395" s="2583"/>
      <c r="T395" s="2584"/>
      <c r="U395" s="2584"/>
      <c r="V395" s="2584"/>
      <c r="W395" s="2584"/>
      <c r="X395" s="2584"/>
      <c r="Y395" s="2584"/>
      <c r="Z395" s="2584"/>
      <c r="AA395" s="2584"/>
      <c r="AB395" s="2584"/>
      <c r="AC395" s="2584"/>
      <c r="AD395" s="2584"/>
      <c r="AE395" s="2584"/>
      <c r="AF395" s="2584"/>
      <c r="AG395" s="2584"/>
      <c r="AH395" s="2584"/>
      <c r="AI395" s="2584"/>
      <c r="AJ395" s="2584"/>
      <c r="AK395" s="2586"/>
    </row>
    <row r="396" spans="2:45" s="2461" customFormat="1" x14ac:dyDescent="0.2">
      <c r="B396" s="3660" t="str">
        <f>+B364</f>
        <v>.</v>
      </c>
      <c r="C396" s="3660"/>
      <c r="D396" s="2889"/>
      <c r="E396" s="2889"/>
      <c r="F396" s="2889"/>
      <c r="G396" s="2890"/>
      <c r="H396" s="2891"/>
      <c r="I396" s="2889"/>
      <c r="J396" s="2889"/>
    </row>
    <row r="397" spans="2:45" s="2461" customFormat="1" ht="13.5" thickBot="1" x14ac:dyDescent="0.25">
      <c r="B397" s="2889"/>
      <c r="C397" s="2889"/>
      <c r="D397" s="2889"/>
      <c r="E397" s="2889"/>
      <c r="F397" s="2889"/>
      <c r="G397" s="2890"/>
      <c r="H397" s="2891"/>
      <c r="I397" s="2889"/>
      <c r="J397" s="2889"/>
    </row>
    <row r="398" spans="2:45" s="2412" customFormat="1" ht="13.5" customHeight="1" x14ac:dyDescent="0.2">
      <c r="B398" s="3616" t="s">
        <v>5060</v>
      </c>
      <c r="C398" s="3617"/>
      <c r="D398" s="3617"/>
      <c r="E398" s="3617"/>
      <c r="F398" s="3617"/>
      <c r="G398" s="3617"/>
      <c r="H398" s="3617"/>
      <c r="I398" s="3617"/>
      <c r="J398" s="3617"/>
      <c r="K398" s="3617"/>
      <c r="L398" s="3617"/>
      <c r="M398" s="3617"/>
      <c r="N398" s="3617"/>
      <c r="O398" s="3617"/>
      <c r="P398" s="3617"/>
      <c r="Q398" s="3617"/>
      <c r="R398" s="3617"/>
      <c r="S398" s="3617"/>
      <c r="T398" s="3617"/>
      <c r="U398" s="3617"/>
      <c r="V398" s="3617"/>
      <c r="W398" s="3617"/>
      <c r="X398" s="3617"/>
      <c r="Y398" s="3617"/>
      <c r="Z398" s="3617"/>
      <c r="AA398" s="3617"/>
      <c r="AB398" s="3617"/>
      <c r="AC398" s="3617"/>
      <c r="AD398" s="3617"/>
      <c r="AE398" s="3617"/>
      <c r="AF398" s="3617"/>
      <c r="AG398" s="3617"/>
      <c r="AH398" s="3617"/>
      <c r="AI398" s="3617"/>
      <c r="AJ398" s="3617"/>
      <c r="AK398" s="3618"/>
    </row>
    <row r="399" spans="2:45" s="2412" customFormat="1" ht="13.5" customHeight="1" x14ac:dyDescent="0.2">
      <c r="B399" s="2579"/>
      <c r="C399" s="2670"/>
      <c r="D399" s="2670"/>
      <c r="E399" s="2670"/>
      <c r="F399" s="2670"/>
      <c r="G399" s="2580"/>
      <c r="H399" s="2580"/>
      <c r="I399" s="2580"/>
      <c r="J399" s="2580"/>
      <c r="K399" s="2580"/>
      <c r="L399" s="2580"/>
      <c r="M399" s="2580"/>
      <c r="N399" s="2580"/>
      <c r="O399" s="2580"/>
      <c r="P399" s="2580"/>
      <c r="Q399" s="2580"/>
      <c r="R399" s="2580"/>
      <c r="S399" s="2580"/>
      <c r="T399" s="2580"/>
      <c r="U399" s="2580"/>
      <c r="V399" s="2580"/>
      <c r="W399" s="2580"/>
      <c r="X399" s="2580"/>
      <c r="Y399" s="2580"/>
      <c r="Z399" s="2580"/>
      <c r="AA399" s="2580"/>
      <c r="AB399" s="2580"/>
      <c r="AC399" s="2580"/>
      <c r="AD399" s="2580"/>
      <c r="AE399" s="2580"/>
      <c r="AF399" s="2580"/>
      <c r="AG399" s="2580"/>
      <c r="AH399" s="2580"/>
      <c r="AI399" s="2580"/>
      <c r="AJ399" s="2580"/>
      <c r="AK399" s="2581"/>
    </row>
    <row r="400" spans="2:45" s="2412" customFormat="1" ht="13.5" customHeight="1" x14ac:dyDescent="0.2">
      <c r="B400" s="2579" t="s">
        <v>5047</v>
      </c>
      <c r="C400" s="2670"/>
      <c r="D400" s="3720" t="s">
        <v>5224</v>
      </c>
      <c r="E400" s="3720"/>
      <c r="F400" s="3720"/>
      <c r="G400" s="2580"/>
      <c r="H400" s="2580"/>
      <c r="I400" s="2580"/>
      <c r="J400" s="2580"/>
      <c r="K400" s="2580"/>
      <c r="L400" s="2580"/>
      <c r="M400" s="2580"/>
      <c r="N400" s="2580"/>
      <c r="O400" s="2580"/>
      <c r="P400" s="2580"/>
      <c r="Q400" s="2580"/>
      <c r="R400" s="2580"/>
      <c r="S400" s="2580"/>
      <c r="T400" s="2580"/>
      <c r="U400" s="2580"/>
      <c r="V400" s="2580"/>
      <c r="W400" s="2580"/>
      <c r="X400" s="2580"/>
      <c r="Y400" s="2580"/>
      <c r="Z400" s="2580"/>
      <c r="AA400" s="2580"/>
      <c r="AB400" s="2580"/>
      <c r="AC400" s="2580"/>
      <c r="AD400" s="2580"/>
      <c r="AE400" s="2580"/>
      <c r="AF400" s="2580"/>
      <c r="AG400" s="2580"/>
      <c r="AH400" s="2580"/>
      <c r="AI400" s="2580"/>
      <c r="AJ400" s="2580"/>
      <c r="AK400" s="2581"/>
    </row>
    <row r="401" spans="2:37" s="2412" customFormat="1" ht="24" customHeight="1" thickBot="1" x14ac:dyDescent="0.25">
      <c r="B401" s="3620" t="s">
        <v>5061</v>
      </c>
      <c r="C401" s="3621"/>
      <c r="D401" s="3731">
        <v>41388</v>
      </c>
      <c r="E401" s="3732"/>
      <c r="F401" s="2670"/>
      <c r="G401" s="2580"/>
      <c r="H401" s="2580"/>
      <c r="I401" s="2580"/>
      <c r="J401" s="2580"/>
      <c r="K401" s="2580"/>
      <c r="L401" s="2580"/>
      <c r="M401" s="2580"/>
      <c r="N401" s="2580"/>
      <c r="O401" s="2580"/>
      <c r="P401" s="2580"/>
      <c r="Q401" s="2580"/>
      <c r="R401" s="2580"/>
      <c r="S401" s="2580"/>
      <c r="T401" s="2580"/>
      <c r="U401" s="2580"/>
      <c r="V401" s="2580"/>
      <c r="W401" s="2580"/>
      <c r="X401" s="2580"/>
      <c r="Y401" s="2580"/>
      <c r="Z401" s="2580"/>
      <c r="AA401" s="2580"/>
      <c r="AB401" s="2580"/>
      <c r="AC401" s="2580"/>
      <c r="AD401" s="2580"/>
      <c r="AE401" s="2580"/>
      <c r="AF401" s="2580"/>
      <c r="AG401" s="2580"/>
      <c r="AH401" s="2580"/>
      <c r="AI401" s="2580"/>
      <c r="AJ401" s="2580"/>
      <c r="AK401" s="2581"/>
    </row>
    <row r="402" spans="2:37" s="2412" customFormat="1" ht="119.25" customHeight="1" thickBot="1" x14ac:dyDescent="0.25">
      <c r="B402" s="3633" t="s">
        <v>5062</v>
      </c>
      <c r="C402" s="3677"/>
      <c r="D402" s="3721" t="s">
        <v>5238</v>
      </c>
      <c r="E402" s="3722"/>
      <c r="F402" s="3722"/>
      <c r="G402" s="3722"/>
      <c r="H402" s="3722"/>
      <c r="I402" s="3722"/>
      <c r="J402" s="3722"/>
      <c r="K402" s="3722"/>
      <c r="L402" s="3722"/>
      <c r="M402" s="3722"/>
      <c r="N402" s="3722"/>
      <c r="O402" s="3722"/>
      <c r="P402" s="3722"/>
      <c r="Q402" s="3723"/>
      <c r="R402" s="2580"/>
      <c r="S402" s="2580"/>
      <c r="T402" s="2580"/>
      <c r="U402" s="2580"/>
      <c r="V402" s="2580"/>
      <c r="W402" s="2580"/>
      <c r="X402" s="2580"/>
      <c r="Y402" s="2580"/>
      <c r="Z402" s="2580"/>
      <c r="AA402" s="2580"/>
      <c r="AB402" s="2580"/>
      <c r="AC402" s="2580"/>
      <c r="AD402" s="2580"/>
      <c r="AE402" s="2580"/>
      <c r="AF402" s="2580"/>
      <c r="AG402" s="2580"/>
      <c r="AH402" s="2580"/>
      <c r="AI402" s="2580"/>
      <c r="AJ402" s="2580"/>
      <c r="AK402" s="2581"/>
    </row>
    <row r="403" spans="2:37" s="2412" customFormat="1" ht="13.5" customHeight="1" thickBot="1" x14ac:dyDescent="0.25">
      <c r="B403" s="3635"/>
      <c r="C403" s="3626"/>
      <c r="D403" s="3626"/>
      <c r="E403" s="3626"/>
      <c r="F403" s="3626"/>
      <c r="G403" s="3626"/>
      <c r="H403" s="3626"/>
      <c r="I403" s="3626"/>
      <c r="J403" s="3626"/>
      <c r="K403" s="3626"/>
      <c r="L403" s="3626"/>
      <c r="M403" s="3626"/>
      <c r="N403" s="3626"/>
      <c r="O403" s="3626"/>
      <c r="P403" s="3626"/>
      <c r="Q403" s="3626"/>
      <c r="R403" s="2580"/>
      <c r="S403" s="2580"/>
      <c r="T403" s="2580"/>
      <c r="U403" s="2580"/>
      <c r="V403" s="2580"/>
      <c r="W403" s="2580"/>
      <c r="X403" s="2580"/>
      <c r="Y403" s="2580"/>
      <c r="Z403" s="2580"/>
      <c r="AA403" s="2580"/>
      <c r="AB403" s="2580"/>
      <c r="AC403" s="2580"/>
      <c r="AD403" s="2580"/>
      <c r="AE403" s="2580"/>
      <c r="AF403" s="2580"/>
      <c r="AG403" s="2580"/>
      <c r="AH403" s="2580"/>
      <c r="AI403" s="2580"/>
      <c r="AJ403" s="2580"/>
      <c r="AK403" s="2581"/>
    </row>
    <row r="404" spans="2:37" s="2412" customFormat="1" ht="13.5" customHeight="1" thickBot="1" x14ac:dyDescent="0.25">
      <c r="B404" s="3627" t="s">
        <v>5063</v>
      </c>
      <c r="C404" s="3627"/>
      <c r="D404" s="3627" t="s">
        <v>5053</v>
      </c>
      <c r="E404" s="3627" t="s">
        <v>5064</v>
      </c>
      <c r="F404" s="3629" t="s">
        <v>224</v>
      </c>
      <c r="G404" s="3629"/>
      <c r="H404" s="3629"/>
      <c r="I404" s="3629"/>
      <c r="J404" s="3629"/>
      <c r="K404" s="3629"/>
      <c r="L404" s="3629"/>
      <c r="M404" s="3629"/>
      <c r="N404" s="3629"/>
      <c r="O404" s="3629"/>
      <c r="P404" s="3629"/>
      <c r="Q404" s="3629"/>
      <c r="R404" s="3629"/>
      <c r="S404" s="3629" t="s">
        <v>340</v>
      </c>
      <c r="T404" s="3629"/>
      <c r="U404" s="3629"/>
      <c r="V404" s="3629"/>
      <c r="W404" s="3629"/>
      <c r="X404" s="3629"/>
      <c r="Y404" s="3629"/>
      <c r="Z404" s="3629"/>
      <c r="AA404" s="3629"/>
      <c r="AB404" s="3629"/>
      <c r="AC404" s="3629"/>
      <c r="AD404" s="3629" t="s">
        <v>225</v>
      </c>
      <c r="AE404" s="3629"/>
      <c r="AF404" s="3629"/>
      <c r="AG404" s="3629"/>
      <c r="AH404" s="3630" t="s">
        <v>5048</v>
      </c>
      <c r="AI404" s="3630"/>
      <c r="AJ404" s="3630"/>
      <c r="AK404" s="2581"/>
    </row>
    <row r="405" spans="2:37" s="2412" customFormat="1" ht="27.75" customHeight="1" thickBot="1" x14ac:dyDescent="0.25">
      <c r="B405" s="3628"/>
      <c r="C405" s="3628"/>
      <c r="D405" s="3628"/>
      <c r="E405" s="3628"/>
      <c r="F405" s="3628" t="s">
        <v>5065</v>
      </c>
      <c r="G405" s="3628" t="s">
        <v>5066</v>
      </c>
      <c r="H405" s="3627" t="s">
        <v>5067</v>
      </c>
      <c r="I405" s="3631" t="s">
        <v>5068</v>
      </c>
      <c r="J405" s="3631" t="s">
        <v>5069</v>
      </c>
      <c r="K405" s="3632" t="s">
        <v>5070</v>
      </c>
      <c r="L405" s="3632" t="s">
        <v>5071</v>
      </c>
      <c r="M405" s="3631" t="s">
        <v>5072</v>
      </c>
      <c r="N405" s="3631"/>
      <c r="O405" s="3632" t="s">
        <v>5073</v>
      </c>
      <c r="P405" s="3632" t="s">
        <v>5074</v>
      </c>
      <c r="Q405" s="3632" t="s">
        <v>5075</v>
      </c>
      <c r="R405" s="3632" t="s">
        <v>5076</v>
      </c>
      <c r="S405" s="3627" t="s">
        <v>5077</v>
      </c>
      <c r="T405" s="3627" t="s">
        <v>5078</v>
      </c>
      <c r="U405" s="3627" t="s">
        <v>5079</v>
      </c>
      <c r="V405" s="3627" t="s">
        <v>5080</v>
      </c>
      <c r="W405" s="3627" t="s">
        <v>5081</v>
      </c>
      <c r="X405" s="3627" t="s">
        <v>5082</v>
      </c>
      <c r="Y405" s="3627" t="s">
        <v>5083</v>
      </c>
      <c r="Z405" s="3627" t="s">
        <v>5084</v>
      </c>
      <c r="AA405" s="3627" t="s">
        <v>5085</v>
      </c>
      <c r="AB405" s="3631" t="s">
        <v>5086</v>
      </c>
      <c r="AC405" s="3631" t="s">
        <v>5087</v>
      </c>
      <c r="AD405" s="3627" t="s">
        <v>5088</v>
      </c>
      <c r="AE405" s="3627" t="s">
        <v>5089</v>
      </c>
      <c r="AF405" s="3627" t="s">
        <v>5090</v>
      </c>
      <c r="AG405" s="3627" t="s">
        <v>5091</v>
      </c>
      <c r="AH405" s="3627" t="s">
        <v>1162</v>
      </c>
      <c r="AI405" s="3627" t="s">
        <v>5049</v>
      </c>
      <c r="AJ405" s="3627" t="s">
        <v>5050</v>
      </c>
      <c r="AK405" s="2581"/>
    </row>
    <row r="406" spans="2:37" s="2412" customFormat="1" ht="31.5" customHeight="1" thickBot="1" x14ac:dyDescent="0.25">
      <c r="B406" s="3628"/>
      <c r="C406" s="3628"/>
      <c r="D406" s="3628"/>
      <c r="E406" s="3628"/>
      <c r="F406" s="3628"/>
      <c r="G406" s="3628"/>
      <c r="H406" s="3628"/>
      <c r="I406" s="3632"/>
      <c r="J406" s="3632"/>
      <c r="K406" s="3632"/>
      <c r="L406" s="3632"/>
      <c r="M406" s="2667" t="s">
        <v>5092</v>
      </c>
      <c r="N406" s="2666" t="s">
        <v>2809</v>
      </c>
      <c r="O406" s="3632"/>
      <c r="P406" s="3632"/>
      <c r="Q406" s="3632"/>
      <c r="R406" s="3632"/>
      <c r="S406" s="3628"/>
      <c r="T406" s="3628"/>
      <c r="U406" s="3628"/>
      <c r="V406" s="3628"/>
      <c r="W406" s="3628"/>
      <c r="X406" s="3628"/>
      <c r="Y406" s="3628"/>
      <c r="Z406" s="3628"/>
      <c r="AA406" s="3628"/>
      <c r="AB406" s="3632"/>
      <c r="AC406" s="3632"/>
      <c r="AD406" s="3628"/>
      <c r="AE406" s="3628"/>
      <c r="AF406" s="3628"/>
      <c r="AG406" s="3628"/>
      <c r="AH406" s="3628"/>
      <c r="AI406" s="3628"/>
      <c r="AJ406" s="3628"/>
      <c r="AK406" s="2581"/>
    </row>
    <row r="407" spans="2:37" s="2412" customFormat="1" ht="13.5" customHeight="1" x14ac:dyDescent="0.2">
      <c r="B407" s="3726" t="s">
        <v>5239</v>
      </c>
      <c r="C407" s="3727"/>
      <c r="D407" s="2753">
        <v>300305</v>
      </c>
      <c r="E407" s="2588">
        <v>15</v>
      </c>
      <c r="F407" s="2754" t="s">
        <v>1428</v>
      </c>
      <c r="G407" s="2754" t="s">
        <v>1428</v>
      </c>
      <c r="H407" s="2754" t="s">
        <v>1428</v>
      </c>
      <c r="I407" s="2754" t="s">
        <v>1428</v>
      </c>
      <c r="J407" s="2754" t="s">
        <v>1428</v>
      </c>
      <c r="K407" s="2697">
        <v>0.04</v>
      </c>
      <c r="L407" s="2754" t="s">
        <v>1428</v>
      </c>
      <c r="M407" s="2754" t="s">
        <v>1428</v>
      </c>
      <c r="N407" s="2754" t="s">
        <v>1428</v>
      </c>
      <c r="O407" s="2762">
        <v>0.15</v>
      </c>
      <c r="P407" s="2762">
        <v>0.15</v>
      </c>
      <c r="Q407" s="2754" t="s">
        <v>1428</v>
      </c>
      <c r="R407" s="2754" t="s">
        <v>1428</v>
      </c>
      <c r="S407" s="2754" t="s">
        <v>1428</v>
      </c>
      <c r="T407" s="2754" t="s">
        <v>1428</v>
      </c>
      <c r="U407" s="2754" t="s">
        <v>1428</v>
      </c>
      <c r="V407" s="2754" t="s">
        <v>1428</v>
      </c>
      <c r="W407" s="2763">
        <v>0.05</v>
      </c>
      <c r="X407" s="2754" t="s">
        <v>1428</v>
      </c>
      <c r="Y407" s="2754" t="s">
        <v>1428</v>
      </c>
      <c r="Z407" s="2754" t="s">
        <v>1428</v>
      </c>
      <c r="AA407" s="2754" t="s">
        <v>1428</v>
      </c>
      <c r="AB407" s="2764">
        <v>0.06</v>
      </c>
      <c r="AC407" s="2754" t="s">
        <v>1428</v>
      </c>
      <c r="AD407" s="2754" t="s">
        <v>1428</v>
      </c>
      <c r="AE407" s="2754" t="s">
        <v>1428</v>
      </c>
      <c r="AF407" s="2754" t="s">
        <v>1428</v>
      </c>
      <c r="AG407" s="2754">
        <v>0.1</v>
      </c>
      <c r="AH407" s="2754" t="s">
        <v>1428</v>
      </c>
      <c r="AI407" s="2754" t="s">
        <v>1428</v>
      </c>
      <c r="AJ407" s="2765" t="s">
        <v>1428</v>
      </c>
      <c r="AK407" s="2581"/>
    </row>
    <row r="408" spans="2:37" s="2412" customFormat="1" ht="13.5" customHeight="1" x14ac:dyDescent="0.2">
      <c r="B408" s="3733" t="s">
        <v>5240</v>
      </c>
      <c r="C408" s="3734"/>
      <c r="D408" s="2757">
        <v>300305</v>
      </c>
      <c r="E408" s="2565">
        <v>20</v>
      </c>
      <c r="F408" s="2758" t="s">
        <v>1428</v>
      </c>
      <c r="G408" s="2758" t="s">
        <v>1428</v>
      </c>
      <c r="H408" s="2758" t="s">
        <v>1428</v>
      </c>
      <c r="I408" s="2758" t="s">
        <v>1428</v>
      </c>
      <c r="J408" s="2758" t="s">
        <v>1428</v>
      </c>
      <c r="K408" s="2566">
        <v>0.04</v>
      </c>
      <c r="L408" s="2758" t="s">
        <v>1428</v>
      </c>
      <c r="M408" s="2758" t="s">
        <v>1428</v>
      </c>
      <c r="N408" s="2758" t="s">
        <v>1428</v>
      </c>
      <c r="O408" s="2759">
        <v>0.15</v>
      </c>
      <c r="P408" s="2759">
        <v>0.15</v>
      </c>
      <c r="Q408" s="2758" t="s">
        <v>1428</v>
      </c>
      <c r="R408" s="2758" t="s">
        <v>1428</v>
      </c>
      <c r="S408" s="2758" t="s">
        <v>1428</v>
      </c>
      <c r="T408" s="2758" t="s">
        <v>1428</v>
      </c>
      <c r="U408" s="2758" t="s">
        <v>1428</v>
      </c>
      <c r="V408" s="2758" t="s">
        <v>1428</v>
      </c>
      <c r="W408" s="2760">
        <v>0.05</v>
      </c>
      <c r="X408" s="2758" t="s">
        <v>1428</v>
      </c>
      <c r="Y408" s="2758" t="s">
        <v>1428</v>
      </c>
      <c r="Z408" s="2758" t="s">
        <v>1428</v>
      </c>
      <c r="AA408" s="2758" t="s">
        <v>1428</v>
      </c>
      <c r="AB408" s="2761">
        <v>0.06</v>
      </c>
      <c r="AC408" s="2758" t="s">
        <v>1428</v>
      </c>
      <c r="AD408" s="2758" t="s">
        <v>1428</v>
      </c>
      <c r="AE408" s="2758" t="s">
        <v>1428</v>
      </c>
      <c r="AF408" s="2758" t="s">
        <v>1428</v>
      </c>
      <c r="AG408" s="2758">
        <v>0.1</v>
      </c>
      <c r="AH408" s="2758" t="s">
        <v>1428</v>
      </c>
      <c r="AI408" s="2758" t="s">
        <v>1428</v>
      </c>
      <c r="AJ408" s="2766" t="s">
        <v>1428</v>
      </c>
      <c r="AK408" s="2581"/>
    </row>
    <row r="409" spans="2:37" s="2412" customFormat="1" ht="13.5" customHeight="1" x14ac:dyDescent="0.2">
      <c r="B409" s="3733" t="s">
        <v>5241</v>
      </c>
      <c r="C409" s="3734"/>
      <c r="D409" s="2757">
        <v>300305</v>
      </c>
      <c r="E409" s="2565">
        <v>30</v>
      </c>
      <c r="F409" s="2758" t="s">
        <v>1428</v>
      </c>
      <c r="G409" s="2758" t="s">
        <v>1428</v>
      </c>
      <c r="H409" s="2758" t="s">
        <v>1428</v>
      </c>
      <c r="I409" s="2758" t="s">
        <v>1428</v>
      </c>
      <c r="J409" s="2758" t="s">
        <v>1428</v>
      </c>
      <c r="K409" s="2566">
        <v>0.04</v>
      </c>
      <c r="L409" s="2758" t="s">
        <v>1428</v>
      </c>
      <c r="M409" s="2758" t="s">
        <v>1428</v>
      </c>
      <c r="N409" s="2758" t="s">
        <v>1428</v>
      </c>
      <c r="O409" s="2759">
        <v>0.15</v>
      </c>
      <c r="P409" s="2759">
        <v>0.15</v>
      </c>
      <c r="Q409" s="2758" t="s">
        <v>1428</v>
      </c>
      <c r="R409" s="2758" t="s">
        <v>1428</v>
      </c>
      <c r="S409" s="2758" t="s">
        <v>1428</v>
      </c>
      <c r="T409" s="2758" t="s">
        <v>1428</v>
      </c>
      <c r="U409" s="2758" t="s">
        <v>1428</v>
      </c>
      <c r="V409" s="2758" t="s">
        <v>1428</v>
      </c>
      <c r="W409" s="2760">
        <v>0.05</v>
      </c>
      <c r="X409" s="2758" t="s">
        <v>1428</v>
      </c>
      <c r="Y409" s="2758" t="s">
        <v>1428</v>
      </c>
      <c r="Z409" s="2758" t="s">
        <v>1428</v>
      </c>
      <c r="AA409" s="2758" t="s">
        <v>1428</v>
      </c>
      <c r="AB409" s="2761">
        <v>0.06</v>
      </c>
      <c r="AC409" s="2758" t="s">
        <v>1428</v>
      </c>
      <c r="AD409" s="2758" t="s">
        <v>1428</v>
      </c>
      <c r="AE409" s="2758" t="s">
        <v>1428</v>
      </c>
      <c r="AF409" s="2758" t="s">
        <v>1428</v>
      </c>
      <c r="AG409" s="2758">
        <v>0.1</v>
      </c>
      <c r="AH409" s="2758" t="s">
        <v>1428</v>
      </c>
      <c r="AI409" s="2758" t="s">
        <v>1428</v>
      </c>
      <c r="AJ409" s="2766" t="s">
        <v>1428</v>
      </c>
      <c r="AK409" s="2581"/>
    </row>
    <row r="410" spans="2:37" s="2412" customFormat="1" ht="13.5" customHeight="1" x14ac:dyDescent="0.2">
      <c r="B410" s="3733" t="s">
        <v>5242</v>
      </c>
      <c r="C410" s="3734"/>
      <c r="D410" s="2757">
        <v>300306</v>
      </c>
      <c r="E410" s="2565">
        <v>50</v>
      </c>
      <c r="F410" s="2758" t="s">
        <v>1428</v>
      </c>
      <c r="G410" s="2758" t="s">
        <v>1428</v>
      </c>
      <c r="H410" s="2758" t="s">
        <v>1428</v>
      </c>
      <c r="I410" s="2758" t="s">
        <v>1428</v>
      </c>
      <c r="J410" s="2758" t="s">
        <v>1428</v>
      </c>
      <c r="K410" s="2566">
        <v>0.04</v>
      </c>
      <c r="L410" s="2758" t="s">
        <v>1428</v>
      </c>
      <c r="M410" s="2758" t="s">
        <v>1428</v>
      </c>
      <c r="N410" s="2758" t="s">
        <v>1428</v>
      </c>
      <c r="O410" s="2759">
        <v>0.15</v>
      </c>
      <c r="P410" s="2759">
        <v>0.15</v>
      </c>
      <c r="Q410" s="2758" t="s">
        <v>1428</v>
      </c>
      <c r="R410" s="2758" t="s">
        <v>1428</v>
      </c>
      <c r="S410" s="2758" t="s">
        <v>1428</v>
      </c>
      <c r="T410" s="2758" t="s">
        <v>1428</v>
      </c>
      <c r="U410" s="2758" t="s">
        <v>1428</v>
      </c>
      <c r="V410" s="2758" t="s">
        <v>1428</v>
      </c>
      <c r="W410" s="2760">
        <v>0.05</v>
      </c>
      <c r="X410" s="2758" t="s">
        <v>1428</v>
      </c>
      <c r="Y410" s="2758" t="s">
        <v>1428</v>
      </c>
      <c r="Z410" s="2758" t="s">
        <v>1428</v>
      </c>
      <c r="AA410" s="2758" t="s">
        <v>1428</v>
      </c>
      <c r="AB410" s="2761">
        <v>0.06</v>
      </c>
      <c r="AC410" s="2758" t="s">
        <v>1428</v>
      </c>
      <c r="AD410" s="2758" t="s">
        <v>1428</v>
      </c>
      <c r="AE410" s="2758" t="s">
        <v>1428</v>
      </c>
      <c r="AF410" s="2758" t="s">
        <v>1428</v>
      </c>
      <c r="AG410" s="2758">
        <v>0.1</v>
      </c>
      <c r="AH410" s="2758" t="s">
        <v>1428</v>
      </c>
      <c r="AI410" s="2758" t="s">
        <v>1428</v>
      </c>
      <c r="AJ410" s="2766" t="s">
        <v>1428</v>
      </c>
      <c r="AK410" s="2581"/>
    </row>
    <row r="411" spans="2:37" s="2412" customFormat="1" ht="13.5" customHeight="1" x14ac:dyDescent="0.2">
      <c r="B411" s="3733" t="s">
        <v>5243</v>
      </c>
      <c r="C411" s="3734"/>
      <c r="D411" s="2757">
        <v>300307</v>
      </c>
      <c r="E411" s="2565">
        <v>80</v>
      </c>
      <c r="F411" s="2758" t="s">
        <v>1428</v>
      </c>
      <c r="G411" s="2758" t="s">
        <v>1428</v>
      </c>
      <c r="H411" s="2758" t="s">
        <v>1428</v>
      </c>
      <c r="I411" s="2758" t="s">
        <v>1428</v>
      </c>
      <c r="J411" s="2758" t="s">
        <v>1428</v>
      </c>
      <c r="K411" s="2566">
        <v>0.04</v>
      </c>
      <c r="L411" s="2758" t="s">
        <v>1428</v>
      </c>
      <c r="M411" s="2758" t="s">
        <v>1428</v>
      </c>
      <c r="N411" s="2758" t="s">
        <v>1428</v>
      </c>
      <c r="O411" s="2759">
        <v>0.15</v>
      </c>
      <c r="P411" s="2759">
        <v>0.15</v>
      </c>
      <c r="Q411" s="2758" t="s">
        <v>1428</v>
      </c>
      <c r="R411" s="2758" t="s">
        <v>1428</v>
      </c>
      <c r="S411" s="2758" t="s">
        <v>1428</v>
      </c>
      <c r="T411" s="2758" t="s">
        <v>1428</v>
      </c>
      <c r="U411" s="2758" t="s">
        <v>1428</v>
      </c>
      <c r="V411" s="2758" t="s">
        <v>1428</v>
      </c>
      <c r="W411" s="2760">
        <v>0.05</v>
      </c>
      <c r="X411" s="2758" t="s">
        <v>1428</v>
      </c>
      <c r="Y411" s="2758" t="s">
        <v>1428</v>
      </c>
      <c r="Z411" s="2758" t="s">
        <v>1428</v>
      </c>
      <c r="AA411" s="2758" t="s">
        <v>1428</v>
      </c>
      <c r="AB411" s="2761">
        <v>0.06</v>
      </c>
      <c r="AC411" s="2758" t="s">
        <v>1428</v>
      </c>
      <c r="AD411" s="2758" t="s">
        <v>1428</v>
      </c>
      <c r="AE411" s="2758" t="s">
        <v>1428</v>
      </c>
      <c r="AF411" s="2758" t="s">
        <v>1428</v>
      </c>
      <c r="AG411" s="2758">
        <v>0.1</v>
      </c>
      <c r="AH411" s="2758" t="s">
        <v>1428</v>
      </c>
      <c r="AI411" s="2758" t="s">
        <v>1428</v>
      </c>
      <c r="AJ411" s="2766" t="s">
        <v>1428</v>
      </c>
      <c r="AK411" s="2581"/>
    </row>
    <row r="412" spans="2:37" s="2412" customFormat="1" ht="13.5" customHeight="1" thickBot="1" x14ac:dyDescent="0.25">
      <c r="B412" s="3737" t="s">
        <v>5244</v>
      </c>
      <c r="C412" s="3738"/>
      <c r="D412" s="2767">
        <v>30038</v>
      </c>
      <c r="E412" s="2612">
        <v>100</v>
      </c>
      <c r="F412" s="2768" t="s">
        <v>1428</v>
      </c>
      <c r="G412" s="2768" t="s">
        <v>1428</v>
      </c>
      <c r="H412" s="2768" t="s">
        <v>1428</v>
      </c>
      <c r="I412" s="2768" t="s">
        <v>1428</v>
      </c>
      <c r="J412" s="2768" t="s">
        <v>1428</v>
      </c>
      <c r="K412" s="2613">
        <v>0.04</v>
      </c>
      <c r="L412" s="2768" t="s">
        <v>1428</v>
      </c>
      <c r="M412" s="2768" t="s">
        <v>1428</v>
      </c>
      <c r="N412" s="2768" t="s">
        <v>1428</v>
      </c>
      <c r="O412" s="2769">
        <v>0.15</v>
      </c>
      <c r="P412" s="2769">
        <v>0.15</v>
      </c>
      <c r="Q412" s="2768" t="s">
        <v>1428</v>
      </c>
      <c r="R412" s="2768" t="s">
        <v>1428</v>
      </c>
      <c r="S412" s="2768" t="s">
        <v>1428</v>
      </c>
      <c r="T412" s="2768" t="s">
        <v>1428</v>
      </c>
      <c r="U412" s="2768" t="s">
        <v>1428</v>
      </c>
      <c r="V412" s="2768" t="s">
        <v>1428</v>
      </c>
      <c r="W412" s="2770">
        <v>0.05</v>
      </c>
      <c r="X412" s="2768" t="s">
        <v>1428</v>
      </c>
      <c r="Y412" s="2768" t="s">
        <v>1428</v>
      </c>
      <c r="Z412" s="2768" t="s">
        <v>1428</v>
      </c>
      <c r="AA412" s="2768" t="s">
        <v>1428</v>
      </c>
      <c r="AB412" s="2771">
        <v>0.06</v>
      </c>
      <c r="AC412" s="2768" t="s">
        <v>1428</v>
      </c>
      <c r="AD412" s="2768" t="s">
        <v>1428</v>
      </c>
      <c r="AE412" s="2768" t="s">
        <v>1428</v>
      </c>
      <c r="AF412" s="2768" t="s">
        <v>1428</v>
      </c>
      <c r="AG412" s="2768">
        <v>0.1</v>
      </c>
      <c r="AH412" s="2768" t="s">
        <v>1428</v>
      </c>
      <c r="AI412" s="2768" t="s">
        <v>1428</v>
      </c>
      <c r="AJ412" s="2772" t="s">
        <v>1428</v>
      </c>
      <c r="AK412" s="2581"/>
    </row>
    <row r="413" spans="2:37" s="2412" customFormat="1" ht="13.5" customHeight="1" x14ac:dyDescent="0.2">
      <c r="B413" s="2582"/>
      <c r="C413" s="2575"/>
      <c r="D413" s="2575"/>
      <c r="E413" s="2575"/>
      <c r="F413" s="2575"/>
      <c r="G413" s="2575"/>
      <c r="H413" s="2575"/>
      <c r="I413" s="2576"/>
      <c r="J413" s="2576"/>
      <c r="K413" s="2576"/>
      <c r="L413" s="2576"/>
      <c r="M413" s="2575"/>
      <c r="N413" s="2576"/>
      <c r="O413" s="2576"/>
      <c r="P413" s="2576"/>
      <c r="Q413" s="2576"/>
      <c r="R413" s="2576"/>
      <c r="S413" s="2575"/>
      <c r="T413" s="2574"/>
      <c r="U413" s="2574"/>
      <c r="V413" s="2574"/>
      <c r="W413" s="2574"/>
      <c r="X413" s="2574"/>
      <c r="Y413" s="2574"/>
      <c r="Z413" s="2574"/>
      <c r="AA413" s="2574"/>
      <c r="AB413" s="2574"/>
      <c r="AC413" s="2574"/>
      <c r="AD413" s="2574"/>
      <c r="AE413" s="2574"/>
      <c r="AF413" s="2574"/>
      <c r="AG413" s="2574"/>
      <c r="AH413" s="2574"/>
      <c r="AI413" s="2574"/>
      <c r="AJ413" s="2577"/>
      <c r="AK413" s="2581"/>
    </row>
    <row r="414" spans="2:37" s="2412" customFormat="1" ht="13.5" customHeight="1" x14ac:dyDescent="0.2">
      <c r="B414" s="3641" t="s">
        <v>5051</v>
      </c>
      <c r="C414" s="3642"/>
      <c r="D414" s="3640" t="s">
        <v>5245</v>
      </c>
      <c r="E414" s="3640"/>
      <c r="F414" s="3640"/>
      <c r="G414" s="3640"/>
      <c r="H414" s="2578"/>
      <c r="I414" s="2578"/>
      <c r="J414" s="2578"/>
      <c r="K414" s="2578"/>
      <c r="L414" s="2578"/>
      <c r="M414" s="2578"/>
      <c r="N414" s="2578"/>
      <c r="O414" s="2578"/>
      <c r="P414" s="2578"/>
      <c r="Q414" s="2578"/>
      <c r="R414" s="2578"/>
      <c r="S414" s="2578"/>
      <c r="T414" s="2574"/>
      <c r="U414" s="2574"/>
      <c r="V414" s="2574"/>
      <c r="W414" s="2574"/>
      <c r="X414" s="2574"/>
      <c r="Y414" s="2574"/>
      <c r="Z414" s="2574"/>
      <c r="AA414" s="2574"/>
      <c r="AB414" s="2574"/>
      <c r="AC414" s="2574"/>
      <c r="AD414" s="2574"/>
      <c r="AE414" s="2574"/>
      <c r="AF414" s="2574"/>
      <c r="AG414" s="2574"/>
      <c r="AH414" s="2574"/>
      <c r="AI414" s="2574"/>
      <c r="AJ414" s="2577"/>
      <c r="AK414" s="2581"/>
    </row>
    <row r="415" spans="2:37" s="2412" customFormat="1" ht="13.5" customHeight="1" x14ac:dyDescent="0.2">
      <c r="B415" s="3641" t="s">
        <v>5052</v>
      </c>
      <c r="C415" s="3642"/>
      <c r="D415" s="3770" t="s">
        <v>5246</v>
      </c>
      <c r="E415" s="3770"/>
      <c r="F415" s="3770"/>
      <c r="G415" s="3770"/>
      <c r="H415" s="2578"/>
      <c r="I415" s="2578"/>
      <c r="J415" s="2578"/>
      <c r="K415" s="2578"/>
      <c r="L415" s="2578"/>
      <c r="M415" s="2578"/>
      <c r="N415" s="2578"/>
      <c r="O415" s="2578"/>
      <c r="P415" s="2578"/>
      <c r="Q415" s="2578"/>
      <c r="R415" s="2578"/>
      <c r="S415" s="2578"/>
      <c r="T415" s="2574"/>
      <c r="U415" s="2574"/>
      <c r="V415" s="2574"/>
      <c r="W415" s="2574"/>
      <c r="X415" s="2574"/>
      <c r="Y415" s="2574"/>
      <c r="Z415" s="2574"/>
      <c r="AA415" s="2574"/>
      <c r="AB415" s="2574"/>
      <c r="AC415" s="2574"/>
      <c r="AD415" s="2574"/>
      <c r="AE415" s="2574"/>
      <c r="AF415" s="2574"/>
      <c r="AG415" s="2574"/>
      <c r="AH415" s="2574"/>
      <c r="AI415" s="2574"/>
      <c r="AJ415" s="2577"/>
      <c r="AK415" s="2581"/>
    </row>
    <row r="416" spans="2:37" s="2412" customFormat="1" ht="13.5" customHeight="1" thickBot="1" x14ac:dyDescent="0.25">
      <c r="B416" s="3645"/>
      <c r="C416" s="3646"/>
      <c r="D416" s="3647"/>
      <c r="E416" s="3647"/>
      <c r="F416" s="3647"/>
      <c r="G416" s="3647"/>
      <c r="H416" s="2583"/>
      <c r="I416" s="2583"/>
      <c r="J416" s="2583"/>
      <c r="K416" s="2583"/>
      <c r="L416" s="2583"/>
      <c r="M416" s="2583"/>
      <c r="N416" s="2583"/>
      <c r="O416" s="2583"/>
      <c r="P416" s="2583"/>
      <c r="Q416" s="2583"/>
      <c r="R416" s="2583"/>
      <c r="S416" s="2583"/>
      <c r="T416" s="2584"/>
      <c r="U416" s="2584"/>
      <c r="V416" s="2584"/>
      <c r="W416" s="2584"/>
      <c r="X416" s="2584"/>
      <c r="Y416" s="2584"/>
      <c r="Z416" s="2584"/>
      <c r="AA416" s="2584"/>
      <c r="AB416" s="2584"/>
      <c r="AC416" s="2584"/>
      <c r="AD416" s="2584"/>
      <c r="AE416" s="2584"/>
      <c r="AF416" s="2584"/>
      <c r="AG416" s="2584"/>
      <c r="AH416" s="2584"/>
      <c r="AI416" s="2584"/>
      <c r="AJ416" s="2585"/>
      <c r="AK416" s="2586"/>
    </row>
    <row r="417" spans="2:37" s="2412" customFormat="1" ht="13.5" customHeight="1" x14ac:dyDescent="0.2">
      <c r="B417" s="4603" t="str">
        <f>+B396</f>
        <v>.</v>
      </c>
      <c r="C417" s="4603"/>
    </row>
    <row r="418" spans="2:37" s="2412" customFormat="1" ht="13.5" customHeight="1" thickBot="1" x14ac:dyDescent="0.25"/>
    <row r="419" spans="2:37" s="2412" customFormat="1" ht="13.5" customHeight="1" x14ac:dyDescent="0.2">
      <c r="B419" s="3616" t="s">
        <v>5060</v>
      </c>
      <c r="C419" s="3617"/>
      <c r="D419" s="3617"/>
      <c r="E419" s="3617"/>
      <c r="F419" s="3617"/>
      <c r="G419" s="3617"/>
      <c r="H419" s="3617"/>
      <c r="I419" s="3617"/>
      <c r="J419" s="3617"/>
      <c r="K419" s="3617"/>
      <c r="L419" s="3617"/>
      <c r="M419" s="3617"/>
      <c r="N419" s="3617"/>
      <c r="O419" s="3617"/>
      <c r="P419" s="3617"/>
      <c r="Q419" s="3617"/>
      <c r="R419" s="3617"/>
      <c r="S419" s="3617"/>
      <c r="T419" s="3617"/>
      <c r="U419" s="3617"/>
      <c r="V419" s="3617"/>
      <c r="W419" s="3617"/>
      <c r="X419" s="3617"/>
      <c r="Y419" s="3617"/>
      <c r="Z419" s="3617"/>
      <c r="AA419" s="3617"/>
      <c r="AB419" s="3617"/>
      <c r="AC419" s="3617"/>
      <c r="AD419" s="3617"/>
      <c r="AE419" s="3617"/>
      <c r="AF419" s="3617"/>
      <c r="AG419" s="3617"/>
      <c r="AH419" s="3617"/>
      <c r="AI419" s="3617"/>
      <c r="AJ419" s="3617"/>
      <c r="AK419" s="3618"/>
    </row>
    <row r="420" spans="2:37" s="2412" customFormat="1" ht="13.5" customHeight="1" x14ac:dyDescent="0.2">
      <c r="B420" s="2579"/>
      <c r="C420" s="2670"/>
      <c r="D420" s="2670"/>
      <c r="E420" s="2670"/>
      <c r="F420" s="2670"/>
      <c r="G420" s="2580"/>
      <c r="H420" s="2580"/>
      <c r="I420" s="2580"/>
      <c r="J420" s="2580"/>
      <c r="K420" s="2580"/>
      <c r="L420" s="2580"/>
      <c r="M420" s="2580"/>
      <c r="N420" s="2580"/>
      <c r="O420" s="2580"/>
      <c r="P420" s="2580"/>
      <c r="Q420" s="2580"/>
      <c r="R420" s="2580"/>
      <c r="S420" s="2580"/>
      <c r="T420" s="2580"/>
      <c r="U420" s="2580"/>
      <c r="V420" s="2580"/>
      <c r="W420" s="2580"/>
      <c r="X420" s="2580"/>
      <c r="Y420" s="2580"/>
      <c r="Z420" s="2580"/>
      <c r="AA420" s="2580"/>
      <c r="AB420" s="2580"/>
      <c r="AC420" s="2580"/>
      <c r="AD420" s="2580"/>
      <c r="AE420" s="2580"/>
      <c r="AF420" s="2580"/>
      <c r="AG420" s="2580"/>
      <c r="AH420" s="2580"/>
      <c r="AI420" s="2580"/>
      <c r="AJ420" s="2580"/>
      <c r="AK420" s="2581"/>
    </row>
    <row r="421" spans="2:37" s="2412" customFormat="1" ht="13.5" customHeight="1" x14ac:dyDescent="0.2">
      <c r="B421" s="2579" t="s">
        <v>5047</v>
      </c>
      <c r="C421" s="2670"/>
      <c r="D421" s="3720" t="s">
        <v>5231</v>
      </c>
      <c r="E421" s="3720"/>
      <c r="F421" s="3720"/>
      <c r="G421" s="2580"/>
      <c r="H421" s="2580"/>
      <c r="I421" s="2580"/>
      <c r="J421" s="2580"/>
      <c r="K421" s="2580"/>
      <c r="L421" s="2580"/>
      <c r="M421" s="2580"/>
      <c r="N421" s="2580"/>
      <c r="O421" s="2580"/>
      <c r="P421" s="2580"/>
      <c r="Q421" s="2580"/>
      <c r="R421" s="2580"/>
      <c r="S421" s="2580"/>
      <c r="T421" s="2580"/>
      <c r="U421" s="2580"/>
      <c r="V421" s="2580"/>
      <c r="W421" s="2580"/>
      <c r="X421" s="2580"/>
      <c r="Y421" s="2580"/>
      <c r="Z421" s="2580"/>
      <c r="AA421" s="2580"/>
      <c r="AB421" s="2580"/>
      <c r="AC421" s="2580"/>
      <c r="AD421" s="2580"/>
      <c r="AE421" s="2580"/>
      <c r="AF421" s="2580"/>
      <c r="AG421" s="2580"/>
      <c r="AH421" s="2580"/>
      <c r="AI421" s="2580"/>
      <c r="AJ421" s="2580"/>
      <c r="AK421" s="2581"/>
    </row>
    <row r="422" spans="2:37" s="2412" customFormat="1" ht="13.5" customHeight="1" thickBot="1" x14ac:dyDescent="0.25">
      <c r="B422" s="3620" t="s">
        <v>5061</v>
      </c>
      <c r="C422" s="3621"/>
      <c r="D422" s="3731">
        <v>41443</v>
      </c>
      <c r="E422" s="3732"/>
      <c r="F422" s="2670"/>
      <c r="G422" s="2580"/>
      <c r="H422" s="2580"/>
      <c r="I422" s="2580"/>
      <c r="J422" s="2580"/>
      <c r="K422" s="2580"/>
      <c r="L422" s="2580"/>
      <c r="M422" s="2580"/>
      <c r="N422" s="2580"/>
      <c r="O422" s="2580"/>
      <c r="P422" s="2580"/>
      <c r="Q422" s="2580"/>
      <c r="R422" s="2580"/>
      <c r="S422" s="2580"/>
      <c r="T422" s="2580"/>
      <c r="U422" s="2580"/>
      <c r="V422" s="2580"/>
      <c r="W422" s="2580"/>
      <c r="X422" s="2580"/>
      <c r="Y422" s="2580"/>
      <c r="Z422" s="2580"/>
      <c r="AA422" s="2580"/>
      <c r="AB422" s="2580"/>
      <c r="AC422" s="2580"/>
      <c r="AD422" s="2580"/>
      <c r="AE422" s="2580"/>
      <c r="AF422" s="2580"/>
      <c r="AG422" s="2580"/>
      <c r="AH422" s="2580"/>
      <c r="AI422" s="2580"/>
      <c r="AJ422" s="2580"/>
      <c r="AK422" s="2581"/>
    </row>
    <row r="423" spans="2:37" s="2412" customFormat="1" ht="90.75" customHeight="1" thickBot="1" x14ac:dyDescent="0.25">
      <c r="B423" s="3633" t="s">
        <v>5062</v>
      </c>
      <c r="C423" s="3677"/>
      <c r="D423" s="3721" t="s">
        <v>5232</v>
      </c>
      <c r="E423" s="3722"/>
      <c r="F423" s="3722"/>
      <c r="G423" s="3722"/>
      <c r="H423" s="3722"/>
      <c r="I423" s="3722"/>
      <c r="J423" s="3722"/>
      <c r="K423" s="3722"/>
      <c r="L423" s="3722"/>
      <c r="M423" s="3722"/>
      <c r="N423" s="3722"/>
      <c r="O423" s="3722"/>
      <c r="P423" s="3722"/>
      <c r="Q423" s="3723"/>
      <c r="R423" s="2580"/>
      <c r="S423" s="2580"/>
      <c r="T423" s="2580"/>
      <c r="U423" s="2580"/>
      <c r="V423" s="2580"/>
      <c r="W423" s="2580"/>
      <c r="X423" s="2580"/>
      <c r="Y423" s="2580"/>
      <c r="Z423" s="2580"/>
      <c r="AA423" s="2580"/>
      <c r="AB423" s="2580"/>
      <c r="AC423" s="2580"/>
      <c r="AD423" s="2580"/>
      <c r="AE423" s="2580"/>
      <c r="AF423" s="2580"/>
      <c r="AG423" s="2580"/>
      <c r="AH423" s="2580"/>
      <c r="AI423" s="2580"/>
      <c r="AJ423" s="2580"/>
      <c r="AK423" s="2581"/>
    </row>
    <row r="424" spans="2:37" s="2412" customFormat="1" ht="13.5" customHeight="1" thickBot="1" x14ac:dyDescent="0.25">
      <c r="B424" s="3635"/>
      <c r="C424" s="3626"/>
      <c r="D424" s="3626"/>
      <c r="E424" s="3626"/>
      <c r="F424" s="3626"/>
      <c r="G424" s="3626"/>
      <c r="H424" s="3626"/>
      <c r="I424" s="3626"/>
      <c r="J424" s="3626"/>
      <c r="K424" s="3626"/>
      <c r="L424" s="3626"/>
      <c r="M424" s="3626"/>
      <c r="N424" s="3626"/>
      <c r="O424" s="3626"/>
      <c r="P424" s="3626"/>
      <c r="Q424" s="3626"/>
      <c r="R424" s="2580"/>
      <c r="S424" s="2580"/>
      <c r="T424" s="2580"/>
      <c r="U424" s="2580"/>
      <c r="V424" s="2580"/>
      <c r="W424" s="2580"/>
      <c r="X424" s="2580"/>
      <c r="Y424" s="2580"/>
      <c r="Z424" s="2580"/>
      <c r="AA424" s="2580"/>
      <c r="AB424" s="2580"/>
      <c r="AC424" s="2580"/>
      <c r="AD424" s="2580"/>
      <c r="AE424" s="2580"/>
      <c r="AF424" s="2580"/>
      <c r="AG424" s="2580"/>
      <c r="AH424" s="2580"/>
      <c r="AI424" s="2580"/>
      <c r="AJ424" s="2580"/>
      <c r="AK424" s="2581"/>
    </row>
    <row r="425" spans="2:37" s="2412" customFormat="1" ht="13.5" customHeight="1" thickBot="1" x14ac:dyDescent="0.25">
      <c r="B425" s="3627" t="s">
        <v>5063</v>
      </c>
      <c r="C425" s="3627"/>
      <c r="D425" s="3627" t="s">
        <v>5053</v>
      </c>
      <c r="E425" s="3627" t="s">
        <v>5064</v>
      </c>
      <c r="F425" s="3629" t="s">
        <v>224</v>
      </c>
      <c r="G425" s="3629"/>
      <c r="H425" s="3629"/>
      <c r="I425" s="3629"/>
      <c r="J425" s="3629"/>
      <c r="K425" s="3629"/>
      <c r="L425" s="3629"/>
      <c r="M425" s="3629"/>
      <c r="N425" s="3629"/>
      <c r="O425" s="3629"/>
      <c r="P425" s="3629"/>
      <c r="Q425" s="3629"/>
      <c r="R425" s="3629"/>
      <c r="S425" s="3629" t="s">
        <v>340</v>
      </c>
      <c r="T425" s="3629"/>
      <c r="U425" s="3629"/>
      <c r="V425" s="3629"/>
      <c r="W425" s="3629"/>
      <c r="X425" s="3629"/>
      <c r="Y425" s="3629"/>
      <c r="Z425" s="3629"/>
      <c r="AA425" s="3629"/>
      <c r="AB425" s="3629"/>
      <c r="AC425" s="3629"/>
      <c r="AD425" s="3629" t="s">
        <v>225</v>
      </c>
      <c r="AE425" s="3629"/>
      <c r="AF425" s="3629"/>
      <c r="AG425" s="3629"/>
      <c r="AH425" s="3630" t="s">
        <v>5048</v>
      </c>
      <c r="AI425" s="3630"/>
      <c r="AJ425" s="3630"/>
      <c r="AK425" s="2581"/>
    </row>
    <row r="426" spans="2:37" s="2412" customFormat="1" ht="13.5" customHeight="1" thickBot="1" x14ac:dyDescent="0.25">
      <c r="B426" s="3628"/>
      <c r="C426" s="3628"/>
      <c r="D426" s="3628"/>
      <c r="E426" s="3628"/>
      <c r="F426" s="3628" t="s">
        <v>5065</v>
      </c>
      <c r="G426" s="3628" t="s">
        <v>5066</v>
      </c>
      <c r="H426" s="3627" t="s">
        <v>5067</v>
      </c>
      <c r="I426" s="3631" t="s">
        <v>5068</v>
      </c>
      <c r="J426" s="3631" t="s">
        <v>5069</v>
      </c>
      <c r="K426" s="3632" t="s">
        <v>5070</v>
      </c>
      <c r="L426" s="3632" t="s">
        <v>5071</v>
      </c>
      <c r="M426" s="3631" t="s">
        <v>5072</v>
      </c>
      <c r="N426" s="3631"/>
      <c r="O426" s="3632" t="s">
        <v>5073</v>
      </c>
      <c r="P426" s="3632" t="s">
        <v>5074</v>
      </c>
      <c r="Q426" s="3632" t="s">
        <v>5075</v>
      </c>
      <c r="R426" s="3632" t="s">
        <v>5076</v>
      </c>
      <c r="S426" s="3627" t="s">
        <v>5077</v>
      </c>
      <c r="T426" s="3627" t="s">
        <v>5078</v>
      </c>
      <c r="U426" s="3627" t="s">
        <v>5079</v>
      </c>
      <c r="V426" s="3627" t="s">
        <v>5080</v>
      </c>
      <c r="W426" s="3627" t="s">
        <v>5081</v>
      </c>
      <c r="X426" s="3627" t="s">
        <v>5082</v>
      </c>
      <c r="Y426" s="3627" t="s">
        <v>5083</v>
      </c>
      <c r="Z426" s="3627" t="s">
        <v>5084</v>
      </c>
      <c r="AA426" s="3627" t="s">
        <v>5085</v>
      </c>
      <c r="AB426" s="3631" t="s">
        <v>5086</v>
      </c>
      <c r="AC426" s="3631" t="s">
        <v>5087</v>
      </c>
      <c r="AD426" s="3627" t="s">
        <v>5088</v>
      </c>
      <c r="AE426" s="3627" t="s">
        <v>5089</v>
      </c>
      <c r="AF426" s="3627" t="s">
        <v>5090</v>
      </c>
      <c r="AG426" s="3627" t="s">
        <v>5091</v>
      </c>
      <c r="AH426" s="3627" t="s">
        <v>1162</v>
      </c>
      <c r="AI426" s="3627" t="s">
        <v>5049</v>
      </c>
      <c r="AJ426" s="3627" t="s">
        <v>5050</v>
      </c>
      <c r="AK426" s="2581"/>
    </row>
    <row r="427" spans="2:37" s="2412" customFormat="1" ht="24" customHeight="1" thickBot="1" x14ac:dyDescent="0.25">
      <c r="B427" s="3628"/>
      <c r="C427" s="3628"/>
      <c r="D427" s="3628"/>
      <c r="E427" s="3628"/>
      <c r="F427" s="3628"/>
      <c r="G427" s="3628"/>
      <c r="H427" s="3628"/>
      <c r="I427" s="3632"/>
      <c r="J427" s="3632"/>
      <c r="K427" s="3632"/>
      <c r="L427" s="3632"/>
      <c r="M427" s="2667" t="s">
        <v>5092</v>
      </c>
      <c r="N427" s="2666" t="s">
        <v>2809</v>
      </c>
      <c r="O427" s="3632"/>
      <c r="P427" s="3632"/>
      <c r="Q427" s="3632"/>
      <c r="R427" s="3632"/>
      <c r="S427" s="3628"/>
      <c r="T427" s="3628"/>
      <c r="U427" s="3628"/>
      <c r="V427" s="3628"/>
      <c r="W427" s="3628"/>
      <c r="X427" s="3628"/>
      <c r="Y427" s="3628"/>
      <c r="Z427" s="3628"/>
      <c r="AA427" s="3628"/>
      <c r="AB427" s="3632"/>
      <c r="AC427" s="3632"/>
      <c r="AD427" s="3628"/>
      <c r="AE427" s="3628"/>
      <c r="AF427" s="3628"/>
      <c r="AG427" s="3628"/>
      <c r="AH427" s="3628"/>
      <c r="AI427" s="3628"/>
      <c r="AJ427" s="3628"/>
      <c r="AK427" s="2581"/>
    </row>
    <row r="428" spans="2:37" s="2412" customFormat="1" ht="13.5" customHeight="1" x14ac:dyDescent="0.2">
      <c r="B428" s="3726" t="s">
        <v>5233</v>
      </c>
      <c r="C428" s="3727"/>
      <c r="D428" s="2587">
        <v>1826</v>
      </c>
      <c r="E428" s="2588">
        <v>4.99</v>
      </c>
      <c r="F428" s="2588" t="s">
        <v>1428</v>
      </c>
      <c r="G428" s="2588" t="s">
        <v>1428</v>
      </c>
      <c r="H428" s="2588" t="s">
        <v>1428</v>
      </c>
      <c r="I428" s="2588" t="s">
        <v>1428</v>
      </c>
      <c r="J428" s="2588" t="s">
        <v>1428</v>
      </c>
      <c r="K428" s="2588" t="s">
        <v>1428</v>
      </c>
      <c r="L428" s="2588" t="s">
        <v>1428</v>
      </c>
      <c r="M428" s="2588" t="s">
        <v>1428</v>
      </c>
      <c r="N428" s="2588" t="s">
        <v>1428</v>
      </c>
      <c r="O428" s="2588" t="s">
        <v>1428</v>
      </c>
      <c r="P428" s="2588" t="s">
        <v>1428</v>
      </c>
      <c r="Q428" s="2588" t="s">
        <v>1428</v>
      </c>
      <c r="R428" s="2588" t="s">
        <v>1428</v>
      </c>
      <c r="S428" s="2588" t="s">
        <v>1428</v>
      </c>
      <c r="T428" s="2588" t="s">
        <v>1428</v>
      </c>
      <c r="U428" s="2588" t="s">
        <v>1428</v>
      </c>
      <c r="V428" s="2588" t="s">
        <v>1428</v>
      </c>
      <c r="W428" s="2588" t="s">
        <v>1428</v>
      </c>
      <c r="X428" s="2588" t="s">
        <v>1428</v>
      </c>
      <c r="Y428" s="2588" t="s">
        <v>1428</v>
      </c>
      <c r="Z428" s="2588" t="s">
        <v>1428</v>
      </c>
      <c r="AA428" s="2588" t="s">
        <v>1428</v>
      </c>
      <c r="AB428" s="2588" t="s">
        <v>1428</v>
      </c>
      <c r="AC428" s="2588" t="s">
        <v>1428</v>
      </c>
      <c r="AD428" s="2588" t="s">
        <v>1428</v>
      </c>
      <c r="AE428" s="2602">
        <v>500</v>
      </c>
      <c r="AF428" s="2752">
        <f>4.99/500</f>
        <v>9.980000000000001E-3</v>
      </c>
      <c r="AG428" s="2588" t="s">
        <v>1428</v>
      </c>
      <c r="AH428" s="2588" t="s">
        <v>1428</v>
      </c>
      <c r="AI428" s="2588" t="s">
        <v>1428</v>
      </c>
      <c r="AJ428" s="2604" t="s">
        <v>1428</v>
      </c>
      <c r="AK428" s="2581"/>
    </row>
    <row r="429" spans="2:37" s="2412" customFormat="1" ht="13.5" customHeight="1" x14ac:dyDescent="0.2">
      <c r="B429" s="3733" t="s">
        <v>5234</v>
      </c>
      <c r="C429" s="3734"/>
      <c r="D429" s="2564">
        <v>1824</v>
      </c>
      <c r="E429" s="2565">
        <v>9.99</v>
      </c>
      <c r="F429" s="2565" t="s">
        <v>1428</v>
      </c>
      <c r="G429" s="2565" t="s">
        <v>1428</v>
      </c>
      <c r="H429" s="2565" t="s">
        <v>1428</v>
      </c>
      <c r="I429" s="2565" t="s">
        <v>1428</v>
      </c>
      <c r="J429" s="2565" t="s">
        <v>1428</v>
      </c>
      <c r="K429" s="2565" t="s">
        <v>1428</v>
      </c>
      <c r="L429" s="2565" t="s">
        <v>1428</v>
      </c>
      <c r="M429" s="2565" t="s">
        <v>1428</v>
      </c>
      <c r="N429" s="2565" t="s">
        <v>1428</v>
      </c>
      <c r="O429" s="2565" t="s">
        <v>1428</v>
      </c>
      <c r="P429" s="2565" t="s">
        <v>1428</v>
      </c>
      <c r="Q429" s="2565" t="s">
        <v>1428</v>
      </c>
      <c r="R429" s="2565" t="s">
        <v>1428</v>
      </c>
      <c r="S429" s="2565" t="s">
        <v>1428</v>
      </c>
      <c r="T429" s="2565" t="s">
        <v>1428</v>
      </c>
      <c r="U429" s="2565" t="s">
        <v>1428</v>
      </c>
      <c r="V429" s="2565" t="s">
        <v>1428</v>
      </c>
      <c r="W429" s="2565" t="s">
        <v>1428</v>
      </c>
      <c r="X429" s="2565" t="s">
        <v>1428</v>
      </c>
      <c r="Y429" s="2565" t="s">
        <v>1428</v>
      </c>
      <c r="Z429" s="2565" t="s">
        <v>1428</v>
      </c>
      <c r="AA429" s="2565" t="s">
        <v>1428</v>
      </c>
      <c r="AB429" s="2565" t="s">
        <v>1428</v>
      </c>
      <c r="AC429" s="2565" t="s">
        <v>1428</v>
      </c>
      <c r="AD429" s="2565" t="s">
        <v>1428</v>
      </c>
      <c r="AE429" s="2591">
        <v>1000</v>
      </c>
      <c r="AF429" s="3217">
        <f>9.99/1000</f>
        <v>9.9900000000000006E-3</v>
      </c>
      <c r="AG429" s="2565" t="s">
        <v>1428</v>
      </c>
      <c r="AH429" s="2565" t="s">
        <v>1428</v>
      </c>
      <c r="AI429" s="2565" t="s">
        <v>1428</v>
      </c>
      <c r="AJ429" s="2624" t="s">
        <v>1428</v>
      </c>
      <c r="AK429" s="2581"/>
    </row>
    <row r="430" spans="2:37" s="2412" customFormat="1" ht="13.5" customHeight="1" thickBot="1" x14ac:dyDescent="0.25">
      <c r="B430" s="3737" t="s">
        <v>5235</v>
      </c>
      <c r="C430" s="3738"/>
      <c r="D430" s="2611">
        <v>1825</v>
      </c>
      <c r="E430" s="2612">
        <v>15.99</v>
      </c>
      <c r="F430" s="2612" t="s">
        <v>1428</v>
      </c>
      <c r="G430" s="2612" t="s">
        <v>1428</v>
      </c>
      <c r="H430" s="2612" t="s">
        <v>1428</v>
      </c>
      <c r="I430" s="2612" t="s">
        <v>1428</v>
      </c>
      <c r="J430" s="2612" t="s">
        <v>1428</v>
      </c>
      <c r="K430" s="2612" t="s">
        <v>1428</v>
      </c>
      <c r="L430" s="2612" t="s">
        <v>1428</v>
      </c>
      <c r="M430" s="2612" t="s">
        <v>1428</v>
      </c>
      <c r="N430" s="2612" t="s">
        <v>1428</v>
      </c>
      <c r="O430" s="2612" t="s">
        <v>1428</v>
      </c>
      <c r="P430" s="2612" t="s">
        <v>1428</v>
      </c>
      <c r="Q430" s="2612" t="s">
        <v>1428</v>
      </c>
      <c r="R430" s="2612" t="s">
        <v>1428</v>
      </c>
      <c r="S430" s="2612" t="s">
        <v>1428</v>
      </c>
      <c r="T430" s="2612" t="s">
        <v>1428</v>
      </c>
      <c r="U430" s="2612" t="s">
        <v>1428</v>
      </c>
      <c r="V430" s="2612" t="s">
        <v>1428</v>
      </c>
      <c r="W430" s="2612" t="s">
        <v>1428</v>
      </c>
      <c r="X430" s="2612" t="s">
        <v>1428</v>
      </c>
      <c r="Y430" s="2612" t="s">
        <v>1428</v>
      </c>
      <c r="Z430" s="2612" t="s">
        <v>1428</v>
      </c>
      <c r="AA430" s="2612" t="s">
        <v>1428</v>
      </c>
      <c r="AB430" s="2612" t="s">
        <v>1428</v>
      </c>
      <c r="AC430" s="2612" t="s">
        <v>1428</v>
      </c>
      <c r="AD430" s="2612" t="s">
        <v>1428</v>
      </c>
      <c r="AE430" s="2633">
        <v>2000</v>
      </c>
      <c r="AF430" s="3218">
        <f>15.99/2000</f>
        <v>7.9950000000000004E-3</v>
      </c>
      <c r="AG430" s="2612" t="s">
        <v>1428</v>
      </c>
      <c r="AH430" s="2612" t="s">
        <v>1428</v>
      </c>
      <c r="AI430" s="2612" t="s">
        <v>1428</v>
      </c>
      <c r="AJ430" s="2636" t="s">
        <v>1428</v>
      </c>
      <c r="AK430" s="2581"/>
    </row>
    <row r="431" spans="2:37" s="2412" customFormat="1" ht="13.5" customHeight="1" x14ac:dyDescent="0.2">
      <c r="B431" s="2582"/>
      <c r="C431" s="2575"/>
      <c r="D431" s="3640" t="s">
        <v>5236</v>
      </c>
      <c r="E431" s="3640"/>
      <c r="F431" s="3640"/>
      <c r="G431" s="3640"/>
      <c r="H431" s="2575"/>
      <c r="I431" s="2576"/>
      <c r="J431" s="2576"/>
      <c r="K431" s="2576"/>
      <c r="L431" s="2576"/>
      <c r="M431" s="2575"/>
      <c r="N431" s="2576"/>
      <c r="O431" s="2576"/>
      <c r="P431" s="2576"/>
      <c r="Q431" s="2576"/>
      <c r="R431" s="2576"/>
      <c r="S431" s="2575"/>
      <c r="T431" s="2574"/>
      <c r="U431" s="2574"/>
      <c r="V431" s="2574"/>
      <c r="W431" s="2574"/>
      <c r="X431" s="2574"/>
      <c r="Y431" s="2574"/>
      <c r="Z431" s="2574"/>
      <c r="AA431" s="2574"/>
      <c r="AB431" s="2574"/>
      <c r="AC431" s="2574"/>
      <c r="AD431" s="2574"/>
      <c r="AE431" s="2574"/>
      <c r="AF431" s="2574"/>
      <c r="AG431" s="2574"/>
      <c r="AH431" s="2574"/>
      <c r="AI431" s="2574"/>
      <c r="AJ431" s="2577"/>
      <c r="AK431" s="2581"/>
    </row>
    <row r="432" spans="2:37" s="2412" customFormat="1" ht="13.5" customHeight="1" x14ac:dyDescent="0.2">
      <c r="B432" s="3641" t="s">
        <v>5051</v>
      </c>
      <c r="C432" s="3642"/>
      <c r="D432" s="3640" t="s">
        <v>5237</v>
      </c>
      <c r="E432" s="3640"/>
      <c r="F432" s="3640"/>
      <c r="G432" s="3640"/>
      <c r="H432" s="2578"/>
      <c r="I432" s="2578"/>
      <c r="J432" s="2578"/>
      <c r="K432" s="2578"/>
      <c r="L432" s="2578"/>
      <c r="M432" s="2578"/>
      <c r="N432" s="2578"/>
      <c r="O432" s="2578"/>
      <c r="P432" s="2578"/>
      <c r="Q432" s="2578"/>
      <c r="R432" s="2578"/>
      <c r="S432" s="2578"/>
      <c r="T432" s="2574"/>
      <c r="U432" s="2574"/>
      <c r="V432" s="2574"/>
      <c r="W432" s="2574"/>
      <c r="X432" s="2574"/>
      <c r="Y432" s="2574"/>
      <c r="Z432" s="2574"/>
      <c r="AA432" s="2574"/>
      <c r="AB432" s="2574"/>
      <c r="AC432" s="2574"/>
      <c r="AD432" s="2574"/>
      <c r="AE432" s="2574"/>
      <c r="AF432" s="2574"/>
      <c r="AG432" s="2574"/>
      <c r="AH432" s="2574"/>
      <c r="AI432" s="2574"/>
      <c r="AJ432" s="2577"/>
      <c r="AK432" s="2581"/>
    </row>
    <row r="433" spans="2:37" s="2412" customFormat="1" ht="13.5" customHeight="1" x14ac:dyDescent="0.2">
      <c r="B433" s="3641" t="s">
        <v>5052</v>
      </c>
      <c r="C433" s="3642"/>
      <c r="D433" s="2704"/>
      <c r="E433" s="2704"/>
      <c r="F433" s="2704"/>
      <c r="G433" s="2704"/>
      <c r="H433" s="2578"/>
      <c r="I433" s="2578"/>
      <c r="J433" s="2578"/>
      <c r="K433" s="2578"/>
      <c r="L433" s="2578"/>
      <c r="M433" s="2578"/>
      <c r="N433" s="2578"/>
      <c r="O433" s="2578"/>
      <c r="P433" s="2578"/>
      <c r="Q433" s="2578"/>
      <c r="R433" s="2578"/>
      <c r="S433" s="2578"/>
      <c r="T433" s="2574"/>
      <c r="U433" s="2574"/>
      <c r="V433" s="2574"/>
      <c r="W433" s="2574"/>
      <c r="X433" s="2574"/>
      <c r="Y433" s="2574"/>
      <c r="Z433" s="2574"/>
      <c r="AA433" s="2574"/>
      <c r="AB433" s="2574"/>
      <c r="AC433" s="2574"/>
      <c r="AD433" s="2574"/>
      <c r="AE433" s="2574"/>
      <c r="AF433" s="2574"/>
      <c r="AG433" s="2574"/>
      <c r="AH433" s="2574"/>
      <c r="AI433" s="2574"/>
      <c r="AJ433" s="2577"/>
      <c r="AK433" s="2581"/>
    </row>
    <row r="434" spans="2:37" s="2412" customFormat="1" ht="13.5" customHeight="1" thickBot="1" x14ac:dyDescent="0.25">
      <c r="B434" s="3645"/>
      <c r="C434" s="3646"/>
      <c r="D434" s="3647"/>
      <c r="E434" s="3647"/>
      <c r="F434" s="3647"/>
      <c r="G434" s="3647"/>
      <c r="H434" s="2583"/>
      <c r="I434" s="2583"/>
      <c r="J434" s="2583"/>
      <c r="K434" s="2583"/>
      <c r="L434" s="2583"/>
      <c r="M434" s="2583"/>
      <c r="N434" s="2583"/>
      <c r="O434" s="2583"/>
      <c r="P434" s="2583"/>
      <c r="Q434" s="2583"/>
      <c r="R434" s="2583"/>
      <c r="S434" s="2583"/>
      <c r="T434" s="2584"/>
      <c r="U434" s="2584"/>
      <c r="V434" s="2584"/>
      <c r="W434" s="2584"/>
      <c r="X434" s="2584"/>
      <c r="Y434" s="2584"/>
      <c r="Z434" s="2584"/>
      <c r="AA434" s="2584"/>
      <c r="AB434" s="2584"/>
      <c r="AC434" s="2584"/>
      <c r="AD434" s="2584"/>
      <c r="AE434" s="2584"/>
      <c r="AF434" s="2584"/>
      <c r="AG434" s="2584"/>
      <c r="AH434" s="2584"/>
      <c r="AI434" s="2584"/>
      <c r="AJ434" s="2585"/>
      <c r="AK434" s="2586"/>
    </row>
    <row r="435" spans="2:37" s="2412" customFormat="1" ht="13.5" customHeight="1" x14ac:dyDescent="0.2">
      <c r="B435" s="4603" t="str">
        <f>+B417</f>
        <v>.</v>
      </c>
      <c r="C435" s="4603"/>
    </row>
    <row r="436" spans="2:37" s="2412" customFormat="1" ht="13.5" customHeight="1" thickBot="1" x14ac:dyDescent="0.25"/>
    <row r="437" spans="2:37" s="2412" customFormat="1" ht="13.5" customHeight="1" x14ac:dyDescent="0.2">
      <c r="B437" s="3616" t="s">
        <v>5060</v>
      </c>
      <c r="C437" s="3617"/>
      <c r="D437" s="3617"/>
      <c r="E437" s="3617"/>
      <c r="F437" s="3617"/>
      <c r="G437" s="3617"/>
      <c r="H437" s="3617"/>
      <c r="I437" s="3617"/>
      <c r="J437" s="3617"/>
      <c r="K437" s="3617"/>
      <c r="L437" s="3617"/>
      <c r="M437" s="3617"/>
      <c r="N437" s="3617"/>
      <c r="O437" s="3617"/>
      <c r="P437" s="3617"/>
      <c r="Q437" s="3617"/>
      <c r="R437" s="3617"/>
      <c r="S437" s="3617"/>
      <c r="T437" s="3617"/>
      <c r="U437" s="3617"/>
      <c r="V437" s="3617"/>
      <c r="W437" s="3617"/>
      <c r="X437" s="3617"/>
      <c r="Y437" s="3617"/>
      <c r="Z437" s="3617"/>
      <c r="AA437" s="3617"/>
      <c r="AB437" s="3617"/>
      <c r="AC437" s="3617"/>
      <c r="AD437" s="3617"/>
      <c r="AE437" s="3617"/>
      <c r="AF437" s="3617"/>
      <c r="AG437" s="3617"/>
      <c r="AH437" s="3617"/>
      <c r="AI437" s="3617"/>
      <c r="AJ437" s="3617"/>
      <c r="AK437" s="3618"/>
    </row>
    <row r="438" spans="2:37" s="2412" customFormat="1" ht="13.5" customHeight="1" x14ac:dyDescent="0.2">
      <c r="B438" s="2579"/>
      <c r="C438" s="2670"/>
      <c r="D438" s="2670"/>
      <c r="E438" s="2670"/>
      <c r="F438" s="2670"/>
      <c r="G438" s="2580"/>
      <c r="H438" s="2580"/>
      <c r="I438" s="2580"/>
      <c r="J438" s="2580"/>
      <c r="K438" s="2580"/>
      <c r="L438" s="2580"/>
      <c r="M438" s="2580"/>
      <c r="N438" s="2580"/>
      <c r="O438" s="2580"/>
      <c r="P438" s="2580"/>
      <c r="Q438" s="2580"/>
      <c r="R438" s="2580"/>
      <c r="S438" s="2580"/>
      <c r="T438" s="2580"/>
      <c r="U438" s="2580"/>
      <c r="V438" s="2580"/>
      <c r="W438" s="2580"/>
      <c r="X438" s="2580"/>
      <c r="Y438" s="2580"/>
      <c r="Z438" s="2580"/>
      <c r="AA438" s="2580"/>
      <c r="AB438" s="2580"/>
      <c r="AC438" s="2580"/>
      <c r="AD438" s="2580"/>
      <c r="AE438" s="2580"/>
      <c r="AF438" s="2580"/>
      <c r="AG438" s="2580"/>
      <c r="AH438" s="2580"/>
      <c r="AI438" s="2580"/>
      <c r="AJ438" s="2580"/>
      <c r="AK438" s="2581"/>
    </row>
    <row r="439" spans="2:37" s="2412" customFormat="1" ht="13.5" customHeight="1" x14ac:dyDescent="0.2">
      <c r="B439" s="2579" t="s">
        <v>5047</v>
      </c>
      <c r="C439" s="2670"/>
      <c r="D439" s="3720" t="s">
        <v>5224</v>
      </c>
      <c r="E439" s="3720"/>
      <c r="F439" s="3720"/>
      <c r="G439" s="2580"/>
      <c r="H439" s="2580"/>
      <c r="I439" s="2580"/>
      <c r="J439" s="2580"/>
      <c r="K439" s="2580"/>
      <c r="L439" s="2580"/>
      <c r="M439" s="2580"/>
      <c r="N439" s="2580"/>
      <c r="O439" s="2580"/>
      <c r="P439" s="2580"/>
      <c r="Q439" s="2580"/>
      <c r="R439" s="2580"/>
      <c r="S439" s="2580"/>
      <c r="T439" s="2580"/>
      <c r="U439" s="2580"/>
      <c r="V439" s="2580"/>
      <c r="W439" s="2580"/>
      <c r="X439" s="2580"/>
      <c r="Y439" s="2580"/>
      <c r="Z439" s="2580"/>
      <c r="AA439" s="2580"/>
      <c r="AB439" s="2580"/>
      <c r="AC439" s="2580"/>
      <c r="AD439" s="2580"/>
      <c r="AE439" s="2580"/>
      <c r="AF439" s="2580"/>
      <c r="AG439" s="2580"/>
      <c r="AH439" s="2580"/>
      <c r="AI439" s="2580"/>
      <c r="AJ439" s="2580"/>
      <c r="AK439" s="2581"/>
    </row>
    <row r="440" spans="2:37" s="2412" customFormat="1" ht="27.75" customHeight="1" thickBot="1" x14ac:dyDescent="0.25">
      <c r="B440" s="3620" t="s">
        <v>5061</v>
      </c>
      <c r="C440" s="3621"/>
      <c r="D440" s="3731">
        <v>41431</v>
      </c>
      <c r="E440" s="3732"/>
      <c r="F440" s="2670"/>
      <c r="G440" s="2580"/>
      <c r="H440" s="2580"/>
      <c r="I440" s="2580"/>
      <c r="J440" s="2580"/>
      <c r="K440" s="2580"/>
      <c r="L440" s="2580"/>
      <c r="M440" s="2580"/>
      <c r="N440" s="2580"/>
      <c r="O440" s="2580"/>
      <c r="P440" s="2580"/>
      <c r="Q440" s="2580"/>
      <c r="R440" s="2580"/>
      <c r="S440" s="2580"/>
      <c r="T440" s="2580"/>
      <c r="U440" s="2580"/>
      <c r="V440" s="2580"/>
      <c r="W440" s="2580"/>
      <c r="X440" s="2580"/>
      <c r="Y440" s="2580"/>
      <c r="Z440" s="2580"/>
      <c r="AA440" s="2580"/>
      <c r="AB440" s="2580"/>
      <c r="AC440" s="2580"/>
      <c r="AD440" s="2580"/>
      <c r="AE440" s="2580"/>
      <c r="AF440" s="2580"/>
      <c r="AG440" s="2580"/>
      <c r="AH440" s="2580"/>
      <c r="AI440" s="2580"/>
      <c r="AJ440" s="2580"/>
      <c r="AK440" s="2581"/>
    </row>
    <row r="441" spans="2:37" s="2412" customFormat="1" ht="102.75" customHeight="1" thickBot="1" x14ac:dyDescent="0.25">
      <c r="B441" s="3633" t="s">
        <v>5062</v>
      </c>
      <c r="C441" s="3677"/>
      <c r="D441" s="3721" t="s">
        <v>5225</v>
      </c>
      <c r="E441" s="3722"/>
      <c r="F441" s="3722"/>
      <c r="G441" s="3722"/>
      <c r="H441" s="3722"/>
      <c r="I441" s="3722"/>
      <c r="J441" s="3722"/>
      <c r="K441" s="3722"/>
      <c r="L441" s="3722"/>
      <c r="M441" s="3722"/>
      <c r="N441" s="3722"/>
      <c r="O441" s="3722"/>
      <c r="P441" s="3722"/>
      <c r="Q441" s="3723"/>
      <c r="R441" s="2580"/>
      <c r="S441" s="2580"/>
      <c r="T441" s="2580"/>
      <c r="U441" s="2580"/>
      <c r="V441" s="2580"/>
      <c r="W441" s="2580"/>
      <c r="X441" s="2580"/>
      <c r="Y441" s="2580"/>
      <c r="Z441" s="2580"/>
      <c r="AA441" s="2580"/>
      <c r="AB441" s="2580"/>
      <c r="AC441" s="2580"/>
      <c r="AD441" s="2580"/>
      <c r="AE441" s="2580"/>
      <c r="AF441" s="2580"/>
      <c r="AG441" s="2580"/>
      <c r="AH441" s="2580"/>
      <c r="AI441" s="2580"/>
      <c r="AJ441" s="2580"/>
      <c r="AK441" s="2581"/>
    </row>
    <row r="442" spans="2:37" s="2412" customFormat="1" ht="13.5" customHeight="1" thickBot="1" x14ac:dyDescent="0.25">
      <c r="B442" s="3635"/>
      <c r="C442" s="3626"/>
      <c r="D442" s="3626"/>
      <c r="E442" s="3626"/>
      <c r="F442" s="3626"/>
      <c r="G442" s="3626"/>
      <c r="H442" s="3626"/>
      <c r="I442" s="3626"/>
      <c r="J442" s="3626"/>
      <c r="K442" s="3626"/>
      <c r="L442" s="3626"/>
      <c r="M442" s="3626"/>
      <c r="N442" s="3626"/>
      <c r="O442" s="3626"/>
      <c r="P442" s="3626"/>
      <c r="Q442" s="3626"/>
      <c r="R442" s="2580"/>
      <c r="S442" s="2580"/>
      <c r="T442" s="2580"/>
      <c r="U442" s="2580"/>
      <c r="V442" s="2580"/>
      <c r="W442" s="2580"/>
      <c r="X442" s="2580"/>
      <c r="Y442" s="2580"/>
      <c r="Z442" s="2580"/>
      <c r="AA442" s="2580"/>
      <c r="AB442" s="2580"/>
      <c r="AC442" s="2580"/>
      <c r="AD442" s="2580"/>
      <c r="AE442" s="2580"/>
      <c r="AF442" s="2580"/>
      <c r="AG442" s="2580"/>
      <c r="AH442" s="2580"/>
      <c r="AI442" s="2580"/>
      <c r="AJ442" s="2580"/>
      <c r="AK442" s="2581"/>
    </row>
    <row r="443" spans="2:37" s="2412" customFormat="1" ht="13.5" customHeight="1" thickBot="1" x14ac:dyDescent="0.25">
      <c r="B443" s="3627" t="s">
        <v>5063</v>
      </c>
      <c r="C443" s="3627"/>
      <c r="D443" s="3627" t="s">
        <v>5053</v>
      </c>
      <c r="E443" s="3627" t="s">
        <v>5064</v>
      </c>
      <c r="F443" s="3629" t="s">
        <v>224</v>
      </c>
      <c r="G443" s="3629"/>
      <c r="H443" s="3629"/>
      <c r="I443" s="3629"/>
      <c r="J443" s="3629"/>
      <c r="K443" s="3629"/>
      <c r="L443" s="3629"/>
      <c r="M443" s="3629"/>
      <c r="N443" s="3629"/>
      <c r="O443" s="3629"/>
      <c r="P443" s="3629"/>
      <c r="Q443" s="3629"/>
      <c r="R443" s="3629"/>
      <c r="S443" s="3629" t="s">
        <v>340</v>
      </c>
      <c r="T443" s="3629"/>
      <c r="U443" s="3629"/>
      <c r="V443" s="3629"/>
      <c r="W443" s="3629"/>
      <c r="X443" s="3629"/>
      <c r="Y443" s="3629"/>
      <c r="Z443" s="3629"/>
      <c r="AA443" s="3629"/>
      <c r="AB443" s="3629"/>
      <c r="AC443" s="3629"/>
      <c r="AD443" s="3629" t="s">
        <v>225</v>
      </c>
      <c r="AE443" s="3629"/>
      <c r="AF443" s="3629"/>
      <c r="AG443" s="3629"/>
      <c r="AH443" s="3630" t="s">
        <v>5048</v>
      </c>
      <c r="AI443" s="3630"/>
      <c r="AJ443" s="3630"/>
      <c r="AK443" s="2581"/>
    </row>
    <row r="444" spans="2:37" s="2412" customFormat="1" ht="13.5" customHeight="1" thickBot="1" x14ac:dyDescent="0.25">
      <c r="B444" s="3628"/>
      <c r="C444" s="3628"/>
      <c r="D444" s="3628"/>
      <c r="E444" s="3628"/>
      <c r="F444" s="3628" t="s">
        <v>5065</v>
      </c>
      <c r="G444" s="3628" t="s">
        <v>5066</v>
      </c>
      <c r="H444" s="3627" t="s">
        <v>5067</v>
      </c>
      <c r="I444" s="3631" t="s">
        <v>5068</v>
      </c>
      <c r="J444" s="3631" t="s">
        <v>5069</v>
      </c>
      <c r="K444" s="3632" t="s">
        <v>5070</v>
      </c>
      <c r="L444" s="3632" t="s">
        <v>5071</v>
      </c>
      <c r="M444" s="3631" t="s">
        <v>5072</v>
      </c>
      <c r="N444" s="3631"/>
      <c r="O444" s="3632" t="s">
        <v>5073</v>
      </c>
      <c r="P444" s="3632" t="s">
        <v>5074</v>
      </c>
      <c r="Q444" s="3632" t="s">
        <v>5075</v>
      </c>
      <c r="R444" s="3632" t="s">
        <v>5076</v>
      </c>
      <c r="S444" s="3627" t="s">
        <v>5077</v>
      </c>
      <c r="T444" s="3627" t="s">
        <v>5078</v>
      </c>
      <c r="U444" s="3627" t="s">
        <v>5079</v>
      </c>
      <c r="V444" s="3627" t="s">
        <v>5080</v>
      </c>
      <c r="W444" s="3627" t="s">
        <v>5081</v>
      </c>
      <c r="X444" s="3627" t="s">
        <v>5082</v>
      </c>
      <c r="Y444" s="3627" t="s">
        <v>5083</v>
      </c>
      <c r="Z444" s="3627" t="s">
        <v>5084</v>
      </c>
      <c r="AA444" s="3627" t="s">
        <v>5085</v>
      </c>
      <c r="AB444" s="3631" t="s">
        <v>5086</v>
      </c>
      <c r="AC444" s="3631" t="s">
        <v>5087</v>
      </c>
      <c r="AD444" s="3627" t="s">
        <v>5088</v>
      </c>
      <c r="AE444" s="3627" t="s">
        <v>5089</v>
      </c>
      <c r="AF444" s="3627" t="s">
        <v>5090</v>
      </c>
      <c r="AG444" s="3627" t="s">
        <v>5091</v>
      </c>
      <c r="AH444" s="3627" t="s">
        <v>1162</v>
      </c>
      <c r="AI444" s="3627" t="s">
        <v>5049</v>
      </c>
      <c r="AJ444" s="3627" t="s">
        <v>5050</v>
      </c>
      <c r="AK444" s="2581"/>
    </row>
    <row r="445" spans="2:37" s="2412" customFormat="1" ht="13.5" customHeight="1" thickBot="1" x14ac:dyDescent="0.25">
      <c r="B445" s="3628"/>
      <c r="C445" s="3628"/>
      <c r="D445" s="3628"/>
      <c r="E445" s="3628"/>
      <c r="F445" s="3628"/>
      <c r="G445" s="3628"/>
      <c r="H445" s="3628"/>
      <c r="I445" s="3632"/>
      <c r="J445" s="3632"/>
      <c r="K445" s="3632"/>
      <c r="L445" s="3632"/>
      <c r="M445" s="2667" t="s">
        <v>5092</v>
      </c>
      <c r="N445" s="2666" t="s">
        <v>2809</v>
      </c>
      <c r="O445" s="3632"/>
      <c r="P445" s="3632"/>
      <c r="Q445" s="3632"/>
      <c r="R445" s="3632"/>
      <c r="S445" s="3628"/>
      <c r="T445" s="3628"/>
      <c r="U445" s="3628"/>
      <c r="V445" s="3628"/>
      <c r="W445" s="3628"/>
      <c r="X445" s="3628"/>
      <c r="Y445" s="3628"/>
      <c r="Z445" s="3628"/>
      <c r="AA445" s="3628"/>
      <c r="AB445" s="3632"/>
      <c r="AC445" s="3632"/>
      <c r="AD445" s="3628"/>
      <c r="AE445" s="3628"/>
      <c r="AF445" s="3628"/>
      <c r="AG445" s="3628"/>
      <c r="AH445" s="3628"/>
      <c r="AI445" s="3628"/>
      <c r="AJ445" s="3628"/>
      <c r="AK445" s="2581"/>
    </row>
    <row r="446" spans="2:37" s="2412" customFormat="1" ht="171.75" customHeight="1" thickBot="1" x14ac:dyDescent="0.25">
      <c r="B446" s="5124" t="s">
        <v>5226</v>
      </c>
      <c r="C446" s="5125"/>
      <c r="D446" s="2605" t="s">
        <v>5227</v>
      </c>
      <c r="E446" s="2971" t="s">
        <v>1545</v>
      </c>
      <c r="F446" s="2971" t="s">
        <v>1545</v>
      </c>
      <c r="G446" s="3000" t="s">
        <v>1545</v>
      </c>
      <c r="H446" s="3001" t="s">
        <v>1545</v>
      </c>
      <c r="I446" s="3001" t="s">
        <v>1545</v>
      </c>
      <c r="J446" s="3001" t="s">
        <v>1545</v>
      </c>
      <c r="K446" s="3000">
        <v>0.1</v>
      </c>
      <c r="L446" s="3000" t="s">
        <v>1545</v>
      </c>
      <c r="M446" s="3001" t="s">
        <v>1545</v>
      </c>
      <c r="N446" s="3001" t="s">
        <v>1545</v>
      </c>
      <c r="O446" s="3000">
        <v>0.1</v>
      </c>
      <c r="P446" s="3000">
        <v>0.1</v>
      </c>
      <c r="Q446" s="3000" t="s">
        <v>1545</v>
      </c>
      <c r="R446" s="3000" t="s">
        <v>1545</v>
      </c>
      <c r="S446" s="3241" t="s">
        <v>1545</v>
      </c>
      <c r="T446" s="3000" t="s">
        <v>1545</v>
      </c>
      <c r="U446" s="2741" t="s">
        <v>1545</v>
      </c>
      <c r="V446" s="2741" t="s">
        <v>1545</v>
      </c>
      <c r="W446" s="3000">
        <v>0.05</v>
      </c>
      <c r="X446" s="3000" t="s">
        <v>1545</v>
      </c>
      <c r="Y446" s="3001" t="s">
        <v>1545</v>
      </c>
      <c r="Z446" s="2741" t="s">
        <v>1545</v>
      </c>
      <c r="AA446" s="3001" t="s">
        <v>1545</v>
      </c>
      <c r="AB446" s="3000">
        <v>0.06</v>
      </c>
      <c r="AC446" s="3000" t="s">
        <v>1545</v>
      </c>
      <c r="AD446" s="2971" t="s">
        <v>1545</v>
      </c>
      <c r="AE446" s="3001" t="s">
        <v>1545</v>
      </c>
      <c r="AF446" s="3000" t="s">
        <v>5228</v>
      </c>
      <c r="AG446" s="2973" t="s">
        <v>1545</v>
      </c>
      <c r="AH446" s="3001" t="s">
        <v>1545</v>
      </c>
      <c r="AI446" s="3001" t="s">
        <v>1545</v>
      </c>
      <c r="AJ446" s="3149" t="s">
        <v>1545</v>
      </c>
      <c r="AK446" s="2581"/>
    </row>
    <row r="447" spans="2:37" s="2412" customFormat="1" ht="13.5" customHeight="1" x14ac:dyDescent="0.2">
      <c r="B447" s="2582"/>
      <c r="C447" s="2575"/>
      <c r="D447" s="2575"/>
      <c r="E447" s="2575"/>
      <c r="F447" s="2575"/>
      <c r="G447" s="2575"/>
      <c r="H447" s="2575"/>
      <c r="I447" s="2576"/>
      <c r="J447" s="2576"/>
      <c r="K447" s="2576"/>
      <c r="L447" s="2576"/>
      <c r="M447" s="2575"/>
      <c r="N447" s="2576"/>
      <c r="O447" s="2576"/>
      <c r="P447" s="2576"/>
      <c r="Q447" s="2576"/>
      <c r="R447" s="2576"/>
      <c r="S447" s="2575"/>
      <c r="T447" s="2574"/>
      <c r="U447" s="2574"/>
      <c r="V447" s="2574"/>
      <c r="W447" s="2574"/>
      <c r="X447" s="2574"/>
      <c r="Y447" s="2574"/>
      <c r="Z447" s="2574"/>
      <c r="AA447" s="2574"/>
      <c r="AB447" s="2574"/>
      <c r="AC447" s="2574"/>
      <c r="AD447" s="2574"/>
      <c r="AE447" s="2574"/>
      <c r="AF447" s="2574"/>
      <c r="AG447" s="2574"/>
      <c r="AH447" s="2574"/>
      <c r="AI447" s="2574"/>
      <c r="AJ447" s="2577"/>
      <c r="AK447" s="2581"/>
    </row>
    <row r="448" spans="2:37" s="2412" customFormat="1" ht="13.5" customHeight="1" x14ac:dyDescent="0.2">
      <c r="B448" s="3641" t="s">
        <v>5051</v>
      </c>
      <c r="C448" s="3642"/>
      <c r="D448" s="3640" t="s">
        <v>5229</v>
      </c>
      <c r="E448" s="3640"/>
      <c r="F448" s="3640"/>
      <c r="G448" s="3640"/>
      <c r="H448" s="2578"/>
      <c r="I448" s="2578"/>
      <c r="J448" s="2578"/>
      <c r="K448" s="2578"/>
      <c r="L448" s="2578"/>
      <c r="M448" s="2578"/>
      <c r="N448" s="2578"/>
      <c r="O448" s="2578"/>
      <c r="P448" s="2578"/>
      <c r="Q448" s="2578"/>
      <c r="R448" s="2578"/>
      <c r="S448" s="2578"/>
      <c r="T448" s="2574"/>
      <c r="U448" s="2574"/>
      <c r="V448" s="2574"/>
      <c r="W448" s="2574"/>
      <c r="X448" s="2574"/>
      <c r="Y448" s="2574"/>
      <c r="Z448" s="2574"/>
      <c r="AA448" s="2574"/>
      <c r="AB448" s="2574"/>
      <c r="AC448" s="2574"/>
      <c r="AD448" s="2574"/>
      <c r="AE448" s="2574"/>
      <c r="AF448" s="2574"/>
      <c r="AG448" s="2574"/>
      <c r="AH448" s="2574"/>
      <c r="AI448" s="2574"/>
      <c r="AJ448" s="2577"/>
      <c r="AK448" s="2581"/>
    </row>
    <row r="449" spans="2:37" s="2412" customFormat="1" ht="13.5" customHeight="1" x14ac:dyDescent="0.2">
      <c r="B449" s="3641" t="s">
        <v>5052</v>
      </c>
      <c r="C449" s="3642"/>
      <c r="D449" s="3640" t="s">
        <v>5230</v>
      </c>
      <c r="E449" s="3640"/>
      <c r="F449" s="3640"/>
      <c r="G449" s="3640"/>
      <c r="H449" s="2578"/>
      <c r="I449" s="2578"/>
      <c r="J449" s="2578"/>
      <c r="K449" s="2578"/>
      <c r="L449" s="2578"/>
      <c r="M449" s="2578"/>
      <c r="N449" s="2578"/>
      <c r="O449" s="2578"/>
      <c r="P449" s="2578"/>
      <c r="Q449" s="2578"/>
      <c r="R449" s="2578"/>
      <c r="S449" s="2578"/>
      <c r="T449" s="2574"/>
      <c r="U449" s="2574"/>
      <c r="V449" s="2574"/>
      <c r="W449" s="2574"/>
      <c r="X449" s="2574"/>
      <c r="Y449" s="2574"/>
      <c r="Z449" s="2574"/>
      <c r="AA449" s="2574"/>
      <c r="AB449" s="2574"/>
      <c r="AC449" s="2574"/>
      <c r="AD449" s="2574"/>
      <c r="AE449" s="2574"/>
      <c r="AF449" s="2574"/>
      <c r="AG449" s="2574"/>
      <c r="AH449" s="2574"/>
      <c r="AI449" s="2574"/>
      <c r="AJ449" s="2577"/>
      <c r="AK449" s="2581"/>
    </row>
    <row r="450" spans="2:37" s="2412" customFormat="1" ht="13.5" customHeight="1" thickBot="1" x14ac:dyDescent="0.25">
      <c r="B450" s="3645"/>
      <c r="C450" s="3646"/>
      <c r="D450" s="3647"/>
      <c r="E450" s="3647"/>
      <c r="F450" s="3647"/>
      <c r="G450" s="3647"/>
      <c r="H450" s="2583"/>
      <c r="I450" s="2583"/>
      <c r="J450" s="2583"/>
      <c r="K450" s="2583"/>
      <c r="L450" s="2583"/>
      <c r="M450" s="2583"/>
      <c r="N450" s="2583"/>
      <c r="O450" s="2583"/>
      <c r="P450" s="2583"/>
      <c r="Q450" s="2583"/>
      <c r="R450" s="2583"/>
      <c r="S450" s="2583"/>
      <c r="T450" s="2584"/>
      <c r="U450" s="2584"/>
      <c r="V450" s="2584"/>
      <c r="W450" s="2584"/>
      <c r="X450" s="2584"/>
      <c r="Y450" s="2584"/>
      <c r="Z450" s="2584"/>
      <c r="AA450" s="2584"/>
      <c r="AB450" s="2584"/>
      <c r="AC450" s="2584"/>
      <c r="AD450" s="2584"/>
      <c r="AE450" s="2584"/>
      <c r="AF450" s="2584"/>
      <c r="AG450" s="2584"/>
      <c r="AH450" s="2584"/>
      <c r="AI450" s="2584"/>
      <c r="AJ450" s="2585"/>
      <c r="AK450" s="2586"/>
    </row>
    <row r="451" spans="2:37" s="2412" customFormat="1" ht="20.25" customHeight="1" x14ac:dyDescent="0.2">
      <c r="B451" s="4603" t="str">
        <f>+B435</f>
        <v>.</v>
      </c>
      <c r="C451" s="4603"/>
    </row>
    <row r="452" spans="2:37" s="2412" customFormat="1" ht="13.5" customHeight="1" thickBot="1" x14ac:dyDescent="0.25"/>
    <row r="453" spans="2:37" s="2412" customFormat="1" ht="31.5" customHeight="1" x14ac:dyDescent="0.2">
      <c r="B453" s="3616" t="s">
        <v>5060</v>
      </c>
      <c r="C453" s="3617"/>
      <c r="D453" s="3617"/>
      <c r="E453" s="3617"/>
      <c r="F453" s="3617"/>
      <c r="G453" s="3617"/>
      <c r="H453" s="3617"/>
      <c r="I453" s="3617"/>
      <c r="J453" s="3617"/>
      <c r="K453" s="3617"/>
      <c r="L453" s="3617"/>
      <c r="M453" s="3617"/>
      <c r="N453" s="3617"/>
      <c r="O453" s="3617"/>
      <c r="P453" s="3617"/>
      <c r="Q453" s="3617"/>
      <c r="R453" s="3617"/>
      <c r="S453" s="3617"/>
      <c r="T453" s="3617"/>
      <c r="U453" s="3617"/>
      <c r="V453" s="3617"/>
      <c r="W453" s="3617"/>
      <c r="X453" s="3617"/>
      <c r="Y453" s="3617"/>
      <c r="Z453" s="3617"/>
      <c r="AA453" s="3617"/>
      <c r="AB453" s="3617"/>
      <c r="AC453" s="3617"/>
      <c r="AD453" s="3617"/>
      <c r="AE453" s="3617"/>
      <c r="AF453" s="3617"/>
      <c r="AG453" s="3617"/>
      <c r="AH453" s="3617"/>
      <c r="AI453" s="3617"/>
      <c r="AJ453" s="3617"/>
      <c r="AK453" s="3618"/>
    </row>
    <row r="454" spans="2:37" s="2412" customFormat="1" ht="13.5" customHeight="1" x14ac:dyDescent="0.2">
      <c r="B454" s="2579"/>
      <c r="C454" s="2670"/>
      <c r="D454" s="2670"/>
      <c r="E454" s="2670"/>
      <c r="F454" s="2670"/>
      <c r="G454" s="2580"/>
      <c r="H454" s="2580"/>
      <c r="I454" s="2580"/>
      <c r="J454" s="2580"/>
      <c r="K454" s="2580"/>
      <c r="L454" s="2580"/>
      <c r="M454" s="2580"/>
      <c r="N454" s="2580"/>
      <c r="O454" s="2580"/>
      <c r="P454" s="2580"/>
      <c r="Q454" s="2580"/>
      <c r="R454" s="2580"/>
      <c r="S454" s="2580"/>
      <c r="T454" s="2580"/>
      <c r="U454" s="2580"/>
      <c r="V454" s="2580"/>
      <c r="W454" s="2580"/>
      <c r="X454" s="2580"/>
      <c r="Y454" s="2580"/>
      <c r="Z454" s="2580"/>
      <c r="AA454" s="2580"/>
      <c r="AB454" s="2580"/>
      <c r="AC454" s="2580"/>
      <c r="AD454" s="2580"/>
      <c r="AE454" s="2580"/>
      <c r="AF454" s="2580"/>
      <c r="AG454" s="2580"/>
      <c r="AH454" s="2580"/>
      <c r="AI454" s="2580"/>
      <c r="AJ454" s="2580"/>
      <c r="AK454" s="2581"/>
    </row>
    <row r="455" spans="2:37" s="2412" customFormat="1" ht="13.5" customHeight="1" x14ac:dyDescent="0.2">
      <c r="B455" s="2579" t="s">
        <v>5047</v>
      </c>
      <c r="C455" s="2670"/>
      <c r="D455" s="3720" t="s">
        <v>5247</v>
      </c>
      <c r="E455" s="3720"/>
      <c r="F455" s="3720"/>
      <c r="G455" s="2580"/>
      <c r="H455" s="2580"/>
      <c r="I455" s="2580"/>
      <c r="J455" s="2580"/>
      <c r="K455" s="2580"/>
      <c r="L455" s="2580"/>
      <c r="M455" s="2580"/>
      <c r="N455" s="2580"/>
      <c r="O455" s="2580"/>
      <c r="P455" s="2580"/>
      <c r="Q455" s="2580"/>
      <c r="R455" s="2580"/>
      <c r="S455" s="2580"/>
      <c r="T455" s="2580"/>
      <c r="U455" s="2580"/>
      <c r="V455" s="2580"/>
      <c r="W455" s="2580"/>
      <c r="X455" s="2580"/>
      <c r="Y455" s="2580"/>
      <c r="Z455" s="2580"/>
      <c r="AA455" s="2580"/>
      <c r="AB455" s="2580"/>
      <c r="AC455" s="2580"/>
      <c r="AD455" s="2580"/>
      <c r="AE455" s="2580"/>
      <c r="AF455" s="2580"/>
      <c r="AG455" s="2580"/>
      <c r="AH455" s="2580"/>
      <c r="AI455" s="2580"/>
      <c r="AJ455" s="2580"/>
      <c r="AK455" s="2581"/>
    </row>
    <row r="456" spans="2:37" s="2412" customFormat="1" ht="13.5" customHeight="1" thickBot="1" x14ac:dyDescent="0.25">
      <c r="B456" s="3620" t="s">
        <v>5061</v>
      </c>
      <c r="C456" s="3621"/>
      <c r="D456" s="3731">
        <v>41414</v>
      </c>
      <c r="E456" s="3732"/>
      <c r="F456" s="2670"/>
      <c r="G456" s="2580"/>
      <c r="H456" s="2580"/>
      <c r="I456" s="2580"/>
      <c r="J456" s="2580"/>
      <c r="K456" s="2580"/>
      <c r="L456" s="2580"/>
      <c r="M456" s="2580"/>
      <c r="N456" s="2580"/>
      <c r="O456" s="2580"/>
      <c r="P456" s="2580"/>
      <c r="Q456" s="2580"/>
      <c r="R456" s="2580"/>
      <c r="S456" s="2580"/>
      <c r="T456" s="2580"/>
      <c r="U456" s="2580"/>
      <c r="V456" s="2580"/>
      <c r="W456" s="2580"/>
      <c r="X456" s="2580"/>
      <c r="Y456" s="2580"/>
      <c r="Z456" s="2580"/>
      <c r="AA456" s="2580"/>
      <c r="AB456" s="2580"/>
      <c r="AC456" s="2580"/>
      <c r="AD456" s="2580"/>
      <c r="AE456" s="2580"/>
      <c r="AF456" s="2580"/>
      <c r="AG456" s="2580"/>
      <c r="AH456" s="2580"/>
      <c r="AI456" s="2580"/>
      <c r="AJ456" s="2580"/>
      <c r="AK456" s="2581"/>
    </row>
    <row r="457" spans="2:37" s="2412" customFormat="1" ht="147" customHeight="1" thickBot="1" x14ac:dyDescent="0.25">
      <c r="B457" s="3633" t="s">
        <v>5062</v>
      </c>
      <c r="C457" s="3677"/>
      <c r="D457" s="3721" t="s">
        <v>5949</v>
      </c>
      <c r="E457" s="3722"/>
      <c r="F457" s="3722"/>
      <c r="G457" s="3722"/>
      <c r="H457" s="3722"/>
      <c r="I457" s="3722"/>
      <c r="J457" s="3722"/>
      <c r="K457" s="3722"/>
      <c r="L457" s="3722"/>
      <c r="M457" s="3722"/>
      <c r="N457" s="3722"/>
      <c r="O457" s="3722"/>
      <c r="P457" s="3722"/>
      <c r="Q457" s="3723"/>
      <c r="R457" s="2580"/>
      <c r="S457" s="2580"/>
      <c r="T457" s="2580"/>
      <c r="U457" s="2580"/>
      <c r="V457" s="2580"/>
      <c r="W457" s="2580"/>
      <c r="X457" s="2580"/>
      <c r="Y457" s="2580"/>
      <c r="Z457" s="2580"/>
      <c r="AA457" s="2580"/>
      <c r="AB457" s="2580"/>
      <c r="AC457" s="2580"/>
      <c r="AD457" s="2580"/>
      <c r="AE457" s="2580"/>
      <c r="AF457" s="2580"/>
      <c r="AG457" s="2580"/>
      <c r="AH457" s="2580"/>
      <c r="AI457" s="2580"/>
      <c r="AJ457" s="2580"/>
      <c r="AK457" s="2581"/>
    </row>
    <row r="458" spans="2:37" s="2412" customFormat="1" ht="13.5" customHeight="1" thickBot="1" x14ac:dyDescent="0.25">
      <c r="B458" s="3635"/>
      <c r="C458" s="3626"/>
      <c r="D458" s="3626"/>
      <c r="E458" s="3626"/>
      <c r="F458" s="3626"/>
      <c r="G458" s="3626"/>
      <c r="H458" s="3626"/>
      <c r="I458" s="3626"/>
      <c r="J458" s="3626"/>
      <c r="K458" s="3626"/>
      <c r="L458" s="3626"/>
      <c r="M458" s="3626"/>
      <c r="N458" s="3626"/>
      <c r="O458" s="3626"/>
      <c r="P458" s="3626"/>
      <c r="Q458" s="3626"/>
      <c r="R458" s="2580"/>
      <c r="S458" s="2580"/>
      <c r="T458" s="2580"/>
      <c r="U458" s="2580"/>
      <c r="V458" s="2580"/>
      <c r="W458" s="2580"/>
      <c r="X458" s="2580"/>
      <c r="Y458" s="2580"/>
      <c r="Z458" s="2580"/>
      <c r="AA458" s="2580"/>
      <c r="AB458" s="2580"/>
      <c r="AC458" s="2580"/>
      <c r="AD458" s="2580"/>
      <c r="AE458" s="2580"/>
      <c r="AF458" s="2580"/>
      <c r="AG458" s="2580"/>
      <c r="AH458" s="2580"/>
      <c r="AI458" s="2580"/>
      <c r="AJ458" s="2580"/>
      <c r="AK458" s="2581"/>
    </row>
    <row r="459" spans="2:37" s="2412" customFormat="1" ht="13.5" customHeight="1" thickBot="1" x14ac:dyDescent="0.25">
      <c r="B459" s="3627" t="s">
        <v>5063</v>
      </c>
      <c r="C459" s="3627"/>
      <c r="D459" s="3627" t="s">
        <v>5053</v>
      </c>
      <c r="E459" s="3627" t="s">
        <v>5064</v>
      </c>
      <c r="F459" s="3629" t="s">
        <v>224</v>
      </c>
      <c r="G459" s="3629"/>
      <c r="H459" s="3629"/>
      <c r="I459" s="3629"/>
      <c r="J459" s="3629"/>
      <c r="K459" s="3629"/>
      <c r="L459" s="3629"/>
      <c r="M459" s="3629"/>
      <c r="N459" s="3629"/>
      <c r="O459" s="3629"/>
      <c r="P459" s="3629"/>
      <c r="Q459" s="3629"/>
      <c r="R459" s="3629"/>
      <c r="S459" s="3629" t="s">
        <v>340</v>
      </c>
      <c r="T459" s="3629"/>
      <c r="U459" s="3629"/>
      <c r="V459" s="3629"/>
      <c r="W459" s="3629"/>
      <c r="X459" s="3629"/>
      <c r="Y459" s="3629"/>
      <c r="Z459" s="3629"/>
      <c r="AA459" s="3629"/>
      <c r="AB459" s="3629"/>
      <c r="AC459" s="3629"/>
      <c r="AD459" s="3629" t="s">
        <v>225</v>
      </c>
      <c r="AE459" s="3629"/>
      <c r="AF459" s="3629"/>
      <c r="AG459" s="3629"/>
      <c r="AH459" s="3630" t="s">
        <v>5048</v>
      </c>
      <c r="AI459" s="3630"/>
      <c r="AJ459" s="3630"/>
      <c r="AK459" s="2581"/>
    </row>
    <row r="460" spans="2:37" s="2412" customFormat="1" ht="13.5" customHeight="1" thickBot="1" x14ac:dyDescent="0.25">
      <c r="B460" s="3628"/>
      <c r="C460" s="3628"/>
      <c r="D460" s="3628"/>
      <c r="E460" s="3628"/>
      <c r="F460" s="3628" t="s">
        <v>5065</v>
      </c>
      <c r="G460" s="3628" t="s">
        <v>5066</v>
      </c>
      <c r="H460" s="3627" t="s">
        <v>5067</v>
      </c>
      <c r="I460" s="3631" t="s">
        <v>5068</v>
      </c>
      <c r="J460" s="3631" t="s">
        <v>5069</v>
      </c>
      <c r="K460" s="3632" t="s">
        <v>5070</v>
      </c>
      <c r="L460" s="3632" t="s">
        <v>5071</v>
      </c>
      <c r="M460" s="3631" t="s">
        <v>5072</v>
      </c>
      <c r="N460" s="3631"/>
      <c r="O460" s="3632" t="s">
        <v>5073</v>
      </c>
      <c r="P460" s="3632" t="s">
        <v>5074</v>
      </c>
      <c r="Q460" s="3632" t="s">
        <v>5075</v>
      </c>
      <c r="R460" s="3632" t="s">
        <v>5076</v>
      </c>
      <c r="S460" s="3627" t="s">
        <v>5077</v>
      </c>
      <c r="T460" s="3627" t="s">
        <v>5078</v>
      </c>
      <c r="U460" s="3627" t="s">
        <v>5079</v>
      </c>
      <c r="V460" s="3627" t="s">
        <v>5080</v>
      </c>
      <c r="W460" s="3627" t="s">
        <v>5081</v>
      </c>
      <c r="X460" s="3627" t="s">
        <v>5082</v>
      </c>
      <c r="Y460" s="3627" t="s">
        <v>5083</v>
      </c>
      <c r="Z460" s="3627" t="s">
        <v>5084</v>
      </c>
      <c r="AA460" s="3627" t="s">
        <v>5085</v>
      </c>
      <c r="AB460" s="3631" t="s">
        <v>5086</v>
      </c>
      <c r="AC460" s="3631" t="s">
        <v>5087</v>
      </c>
      <c r="AD460" s="3627" t="s">
        <v>5088</v>
      </c>
      <c r="AE460" s="3627" t="s">
        <v>5089</v>
      </c>
      <c r="AF460" s="3627" t="s">
        <v>5090</v>
      </c>
      <c r="AG460" s="3627" t="s">
        <v>5091</v>
      </c>
      <c r="AH460" s="3627" t="s">
        <v>1162</v>
      </c>
      <c r="AI460" s="3627" t="s">
        <v>5049</v>
      </c>
      <c r="AJ460" s="3627" t="s">
        <v>5050</v>
      </c>
      <c r="AK460" s="2581"/>
    </row>
    <row r="461" spans="2:37" s="2412" customFormat="1" ht="13.5" customHeight="1" thickBot="1" x14ac:dyDescent="0.25">
      <c r="B461" s="3628"/>
      <c r="C461" s="3628"/>
      <c r="D461" s="3628"/>
      <c r="E461" s="3628"/>
      <c r="F461" s="3628"/>
      <c r="G461" s="3628"/>
      <c r="H461" s="3628"/>
      <c r="I461" s="3632"/>
      <c r="J461" s="3632"/>
      <c r="K461" s="3632"/>
      <c r="L461" s="3632"/>
      <c r="M461" s="2667" t="s">
        <v>5092</v>
      </c>
      <c r="N461" s="2666" t="s">
        <v>2809</v>
      </c>
      <c r="O461" s="3632"/>
      <c r="P461" s="3632"/>
      <c r="Q461" s="3632"/>
      <c r="R461" s="3632"/>
      <c r="S461" s="3628"/>
      <c r="T461" s="3628"/>
      <c r="U461" s="3628"/>
      <c r="V461" s="3628"/>
      <c r="W461" s="3628"/>
      <c r="X461" s="3628"/>
      <c r="Y461" s="3628"/>
      <c r="Z461" s="3628"/>
      <c r="AA461" s="3628"/>
      <c r="AB461" s="3632"/>
      <c r="AC461" s="3632"/>
      <c r="AD461" s="3628"/>
      <c r="AE461" s="3628"/>
      <c r="AF461" s="3628"/>
      <c r="AG461" s="3628"/>
      <c r="AH461" s="3628"/>
      <c r="AI461" s="3628"/>
      <c r="AJ461" s="3628"/>
      <c r="AK461" s="2581"/>
    </row>
    <row r="462" spans="2:37" s="2412" customFormat="1" ht="13.5" customHeight="1" thickBot="1" x14ac:dyDescent="0.25">
      <c r="B462" s="3739" t="s">
        <v>5248</v>
      </c>
      <c r="C462" s="3740"/>
      <c r="D462" s="2605">
        <v>300304</v>
      </c>
      <c r="E462" s="2606">
        <v>44.99</v>
      </c>
      <c r="F462" s="2606" t="s">
        <v>1545</v>
      </c>
      <c r="G462" s="2606" t="s">
        <v>1545</v>
      </c>
      <c r="H462" s="2606" t="s">
        <v>1545</v>
      </c>
      <c r="I462" s="2606" t="s">
        <v>1545</v>
      </c>
      <c r="J462" s="2606" t="s">
        <v>1545</v>
      </c>
      <c r="K462" s="2606" t="s">
        <v>1545</v>
      </c>
      <c r="L462" s="2606" t="s">
        <v>1545</v>
      </c>
      <c r="M462" s="2606" t="s">
        <v>1545</v>
      </c>
      <c r="N462" s="2606" t="s">
        <v>1545</v>
      </c>
      <c r="O462" s="2606" t="s">
        <v>1545</v>
      </c>
      <c r="P462" s="2606" t="s">
        <v>1545</v>
      </c>
      <c r="Q462" s="2606" t="s">
        <v>1545</v>
      </c>
      <c r="R462" s="2606" t="s">
        <v>1545</v>
      </c>
      <c r="S462" s="2606" t="s">
        <v>1545</v>
      </c>
      <c r="T462" s="2606" t="s">
        <v>1545</v>
      </c>
      <c r="U462" s="2606" t="s">
        <v>1545</v>
      </c>
      <c r="V462" s="2606" t="s">
        <v>1545</v>
      </c>
      <c r="W462" s="2606" t="s">
        <v>1545</v>
      </c>
      <c r="X462" s="2606" t="s">
        <v>1545</v>
      </c>
      <c r="Y462" s="2606" t="s">
        <v>1545</v>
      </c>
      <c r="Z462" s="2606" t="s">
        <v>1545</v>
      </c>
      <c r="AA462" s="2606" t="s">
        <v>1545</v>
      </c>
      <c r="AB462" s="2606" t="s">
        <v>1545</v>
      </c>
      <c r="AC462" s="2606" t="s">
        <v>1545</v>
      </c>
      <c r="AD462" s="2606">
        <v>44.99</v>
      </c>
      <c r="AE462" s="2972">
        <v>5000</v>
      </c>
      <c r="AF462" s="3238">
        <f>AD462/AE462</f>
        <v>8.9980000000000008E-3</v>
      </c>
      <c r="AG462" s="3239">
        <v>0.1</v>
      </c>
      <c r="AH462" s="3144"/>
      <c r="AI462" s="3144"/>
      <c r="AJ462" s="3240"/>
      <c r="AK462" s="2581"/>
    </row>
    <row r="463" spans="2:37" s="2412" customFormat="1" ht="13.5" customHeight="1" x14ac:dyDescent="0.2">
      <c r="B463" s="2582"/>
      <c r="C463" s="2575"/>
      <c r="D463" s="2575"/>
      <c r="E463" s="2575"/>
      <c r="F463" s="2575"/>
      <c r="G463" s="2575"/>
      <c r="H463" s="2575"/>
      <c r="I463" s="2576"/>
      <c r="J463" s="2576"/>
      <c r="K463" s="2576"/>
      <c r="L463" s="2576"/>
      <c r="M463" s="2575"/>
      <c r="N463" s="2576"/>
      <c r="O463" s="2576"/>
      <c r="P463" s="2576"/>
      <c r="Q463" s="2576"/>
      <c r="R463" s="2576"/>
      <c r="S463" s="2575"/>
      <c r="T463" s="2574"/>
      <c r="U463" s="2574"/>
      <c r="V463" s="2574"/>
      <c r="W463" s="2574"/>
      <c r="X463" s="2574"/>
      <c r="Y463" s="2574"/>
      <c r="Z463" s="2574"/>
      <c r="AA463" s="2574"/>
      <c r="AB463" s="2574"/>
      <c r="AC463" s="2574"/>
      <c r="AD463" s="2574"/>
      <c r="AE463" s="2574"/>
      <c r="AF463" s="2574"/>
      <c r="AG463" s="2574"/>
      <c r="AH463" s="2574"/>
      <c r="AI463" s="2574"/>
      <c r="AJ463" s="2577"/>
      <c r="AK463" s="2581"/>
    </row>
    <row r="464" spans="2:37" s="2412" customFormat="1" ht="13.5" customHeight="1" x14ac:dyDescent="0.2">
      <c r="B464" s="3641" t="s">
        <v>5051</v>
      </c>
      <c r="C464" s="3642"/>
      <c r="D464" s="3640" t="s">
        <v>5236</v>
      </c>
      <c r="E464" s="3640"/>
      <c r="F464" s="3640"/>
      <c r="G464" s="3640"/>
      <c r="H464" s="2578"/>
      <c r="I464" s="2578"/>
      <c r="J464" s="2578"/>
      <c r="K464" s="2578"/>
      <c r="L464" s="2578"/>
      <c r="M464" s="2578"/>
      <c r="N464" s="2578"/>
      <c r="O464" s="2578"/>
      <c r="P464" s="2578"/>
      <c r="Q464" s="2578"/>
      <c r="R464" s="2578"/>
      <c r="S464" s="2578"/>
      <c r="T464" s="2574"/>
      <c r="U464" s="2574"/>
      <c r="V464" s="2574"/>
      <c r="W464" s="2574"/>
      <c r="X464" s="2574"/>
      <c r="Y464" s="2574"/>
      <c r="Z464" s="2574"/>
      <c r="AA464" s="2574"/>
      <c r="AB464" s="2574"/>
      <c r="AC464" s="2574"/>
      <c r="AD464" s="2574"/>
      <c r="AE464" s="2574"/>
      <c r="AF464" s="2574"/>
      <c r="AG464" s="2574"/>
      <c r="AH464" s="2574"/>
      <c r="AI464" s="2574"/>
      <c r="AJ464" s="2577"/>
      <c r="AK464" s="2581"/>
    </row>
    <row r="465" spans="2:37" s="2412" customFormat="1" ht="13.5" customHeight="1" x14ac:dyDescent="0.2">
      <c r="B465" s="3641" t="s">
        <v>5052</v>
      </c>
      <c r="C465" s="3642"/>
      <c r="D465" s="3640" t="s">
        <v>5236</v>
      </c>
      <c r="E465" s="3640"/>
      <c r="F465" s="3640"/>
      <c r="G465" s="3640"/>
      <c r="H465" s="2578"/>
      <c r="I465" s="2578"/>
      <c r="J465" s="2578"/>
      <c r="K465" s="2578"/>
      <c r="L465" s="2578"/>
      <c r="M465" s="2578"/>
      <c r="N465" s="2578"/>
      <c r="O465" s="2578"/>
      <c r="P465" s="2578"/>
      <c r="Q465" s="2578"/>
      <c r="R465" s="2578"/>
      <c r="S465" s="2578"/>
      <c r="T465" s="2574"/>
      <c r="U465" s="2574"/>
      <c r="V465" s="2574"/>
      <c r="W465" s="2574"/>
      <c r="X465" s="2574"/>
      <c r="Y465" s="2574"/>
      <c r="Z465" s="2574"/>
      <c r="AA465" s="2574"/>
      <c r="AB465" s="2574"/>
      <c r="AC465" s="2574"/>
      <c r="AD465" s="2574"/>
      <c r="AE465" s="2574"/>
      <c r="AF465" s="2574"/>
      <c r="AG465" s="2574"/>
      <c r="AH465" s="2574"/>
      <c r="AI465" s="2574"/>
      <c r="AJ465" s="2577"/>
      <c r="AK465" s="2581"/>
    </row>
    <row r="466" spans="2:37" s="2412" customFormat="1" ht="13.5" customHeight="1" thickBot="1" x14ac:dyDescent="0.25">
      <c r="B466" s="3645"/>
      <c r="C466" s="3646"/>
      <c r="D466" s="3647"/>
      <c r="E466" s="3647"/>
      <c r="F466" s="3647"/>
      <c r="G466" s="3647"/>
      <c r="H466" s="2583"/>
      <c r="I466" s="2583"/>
      <c r="J466" s="2583"/>
      <c r="K466" s="2583"/>
      <c r="L466" s="2583"/>
      <c r="M466" s="2583"/>
      <c r="N466" s="2583"/>
      <c r="O466" s="2583"/>
      <c r="P466" s="2583"/>
      <c r="Q466" s="2583"/>
      <c r="R466" s="2583"/>
      <c r="S466" s="2583"/>
      <c r="T466" s="2584"/>
      <c r="U466" s="2584"/>
      <c r="V466" s="2584"/>
      <c r="W466" s="2584"/>
      <c r="X466" s="2584"/>
      <c r="Y466" s="2584"/>
      <c r="Z466" s="2584"/>
      <c r="AA466" s="2584"/>
      <c r="AB466" s="2584"/>
      <c r="AC466" s="2584"/>
      <c r="AD466" s="2584"/>
      <c r="AE466" s="2584"/>
      <c r="AF466" s="2584"/>
      <c r="AG466" s="2584"/>
      <c r="AH466" s="2584"/>
      <c r="AI466" s="2584"/>
      <c r="AJ466" s="2585"/>
      <c r="AK466" s="2586"/>
    </row>
    <row r="467" spans="2:37" s="2412" customFormat="1" ht="13.5" customHeight="1" x14ac:dyDescent="0.2">
      <c r="B467" s="2677" t="str">
        <f>+B451</f>
        <v>.</v>
      </c>
    </row>
    <row r="468" spans="2:37" s="2412" customFormat="1" ht="13.5" customHeight="1" thickBot="1" x14ac:dyDescent="0.25"/>
    <row r="469" spans="2:37" s="2412" customFormat="1" ht="21.75" customHeight="1" x14ac:dyDescent="0.2">
      <c r="B469" s="3616" t="s">
        <v>5060</v>
      </c>
      <c r="C469" s="3617"/>
      <c r="D469" s="3617"/>
      <c r="E469" s="3617"/>
      <c r="F469" s="3617"/>
      <c r="G469" s="3617"/>
      <c r="H469" s="3617"/>
      <c r="I469" s="3617"/>
      <c r="J469" s="3617"/>
      <c r="K469" s="3617"/>
      <c r="L469" s="3617"/>
      <c r="M469" s="3617"/>
      <c r="N469" s="3617"/>
      <c r="O469" s="3617"/>
      <c r="P469" s="3617"/>
      <c r="Q469" s="3617"/>
      <c r="R469" s="3617"/>
      <c r="S469" s="3617"/>
      <c r="T469" s="3617"/>
      <c r="U469" s="3617"/>
      <c r="V469" s="3617"/>
      <c r="W469" s="3617"/>
      <c r="X469" s="3617"/>
      <c r="Y469" s="3617"/>
      <c r="Z469" s="3617"/>
      <c r="AA469" s="3617"/>
      <c r="AB469" s="3617"/>
      <c r="AC469" s="3617"/>
      <c r="AD469" s="3617"/>
      <c r="AE469" s="3617"/>
      <c r="AF469" s="3617"/>
      <c r="AG469" s="3617"/>
      <c r="AH469" s="3617"/>
      <c r="AI469" s="3617"/>
      <c r="AJ469" s="3617"/>
      <c r="AK469" s="3618"/>
    </row>
    <row r="470" spans="2:37" s="2412" customFormat="1" ht="13.5" customHeight="1" x14ac:dyDescent="0.2">
      <c r="B470" s="2579"/>
      <c r="C470" s="2670"/>
      <c r="D470" s="2670"/>
      <c r="E470" s="2670"/>
      <c r="F470" s="2670"/>
      <c r="G470" s="2580"/>
      <c r="H470" s="2580"/>
      <c r="I470" s="2580"/>
      <c r="J470" s="2580"/>
      <c r="K470" s="2580"/>
      <c r="L470" s="2580"/>
      <c r="M470" s="2580"/>
      <c r="N470" s="2580"/>
      <c r="O470" s="2580"/>
      <c r="P470" s="2580"/>
      <c r="Q470" s="2580"/>
      <c r="R470" s="2580"/>
      <c r="S470" s="2580"/>
      <c r="T470" s="2580"/>
      <c r="U470" s="2580"/>
      <c r="V470" s="2580"/>
      <c r="W470" s="2580"/>
      <c r="X470" s="2580"/>
      <c r="Y470" s="2580"/>
      <c r="Z470" s="2580"/>
      <c r="AA470" s="2580"/>
      <c r="AB470" s="2580"/>
      <c r="AC470" s="2580"/>
      <c r="AD470" s="2580"/>
      <c r="AE470" s="2580"/>
      <c r="AF470" s="2580"/>
      <c r="AG470" s="2580"/>
      <c r="AH470" s="2580"/>
      <c r="AI470" s="2580"/>
      <c r="AJ470" s="2580"/>
      <c r="AK470" s="2581"/>
    </row>
    <row r="471" spans="2:37" s="2412" customFormat="1" ht="13.5" customHeight="1" x14ac:dyDescent="0.2">
      <c r="B471" s="2579" t="s">
        <v>5047</v>
      </c>
      <c r="C471" s="2670"/>
      <c r="D471" s="3720" t="s">
        <v>5250</v>
      </c>
      <c r="E471" s="3720"/>
      <c r="F471" s="3720"/>
      <c r="G471" s="2580"/>
      <c r="H471" s="2580"/>
      <c r="I471" s="2580"/>
      <c r="J471" s="2580"/>
      <c r="K471" s="2580"/>
      <c r="L471" s="2580"/>
      <c r="M471" s="2580"/>
      <c r="N471" s="2580"/>
      <c r="O471" s="2580"/>
      <c r="P471" s="2580"/>
      <c r="Q471" s="2580"/>
      <c r="R471" s="2580"/>
      <c r="S471" s="2580"/>
      <c r="T471" s="2580"/>
      <c r="U471" s="2580"/>
      <c r="V471" s="2580"/>
      <c r="W471" s="2580"/>
      <c r="X471" s="2580"/>
      <c r="Y471" s="2580"/>
      <c r="Z471" s="2580"/>
      <c r="AA471" s="2580"/>
      <c r="AB471" s="2580"/>
      <c r="AC471" s="2580"/>
      <c r="AD471" s="2580"/>
      <c r="AE471" s="2580"/>
      <c r="AF471" s="2580"/>
      <c r="AG471" s="2580"/>
      <c r="AH471" s="2580"/>
      <c r="AI471" s="2580"/>
      <c r="AJ471" s="2580"/>
      <c r="AK471" s="2581"/>
    </row>
    <row r="472" spans="2:37" s="2412" customFormat="1" ht="13.5" customHeight="1" thickBot="1" x14ac:dyDescent="0.25">
      <c r="B472" s="3620" t="s">
        <v>5061</v>
      </c>
      <c r="C472" s="3621"/>
      <c r="D472" s="3731">
        <v>41382</v>
      </c>
      <c r="E472" s="3732"/>
      <c r="F472" s="2670"/>
      <c r="G472" s="2580"/>
      <c r="H472" s="2580"/>
      <c r="I472" s="2580"/>
      <c r="J472" s="2580"/>
      <c r="K472" s="2580"/>
      <c r="L472" s="2580"/>
      <c r="M472" s="2580"/>
      <c r="N472" s="2580"/>
      <c r="O472" s="2580"/>
      <c r="P472" s="2580"/>
      <c r="Q472" s="2580"/>
      <c r="R472" s="2580"/>
      <c r="S472" s="2580"/>
      <c r="T472" s="2580"/>
      <c r="U472" s="2580"/>
      <c r="V472" s="2580"/>
      <c r="W472" s="2580"/>
      <c r="X472" s="2580"/>
      <c r="Y472" s="2580"/>
      <c r="Z472" s="2580"/>
      <c r="AA472" s="2580"/>
      <c r="AB472" s="2580"/>
      <c r="AC472" s="2580"/>
      <c r="AD472" s="2580"/>
      <c r="AE472" s="2580"/>
      <c r="AF472" s="2580"/>
      <c r="AG472" s="2580"/>
      <c r="AH472" s="2580"/>
      <c r="AI472" s="2580"/>
      <c r="AJ472" s="2580"/>
      <c r="AK472" s="2581"/>
    </row>
    <row r="473" spans="2:37" s="2412" customFormat="1" ht="82.5" customHeight="1" thickBot="1" x14ac:dyDescent="0.25">
      <c r="B473" s="3633" t="s">
        <v>5062</v>
      </c>
      <c r="C473" s="3677"/>
      <c r="D473" s="3721" t="s">
        <v>5951</v>
      </c>
      <c r="E473" s="3722"/>
      <c r="F473" s="3722"/>
      <c r="G473" s="3722"/>
      <c r="H473" s="3722"/>
      <c r="I473" s="3722"/>
      <c r="J473" s="3722"/>
      <c r="K473" s="3722"/>
      <c r="L473" s="3722"/>
      <c r="M473" s="3722"/>
      <c r="N473" s="3722"/>
      <c r="O473" s="3722"/>
      <c r="P473" s="3722"/>
      <c r="Q473" s="3723"/>
      <c r="R473" s="2580"/>
      <c r="S473" s="2580"/>
      <c r="T473" s="2580"/>
      <c r="U473" s="2580"/>
      <c r="V473" s="2580"/>
      <c r="W473" s="2580"/>
      <c r="X473" s="2580"/>
      <c r="Y473" s="2580"/>
      <c r="Z473" s="2580"/>
      <c r="AA473" s="2580"/>
      <c r="AB473" s="2580"/>
      <c r="AC473" s="2580"/>
      <c r="AD473" s="2580"/>
      <c r="AE473" s="2580"/>
      <c r="AF473" s="2580"/>
      <c r="AG473" s="2580"/>
      <c r="AH473" s="2580"/>
      <c r="AI473" s="2580"/>
      <c r="AJ473" s="2580"/>
      <c r="AK473" s="2581"/>
    </row>
    <row r="474" spans="2:37" s="2412" customFormat="1" ht="13.5" customHeight="1" thickBot="1" x14ac:dyDescent="0.25">
      <c r="B474" s="3635"/>
      <c r="C474" s="3626"/>
      <c r="D474" s="3626"/>
      <c r="E474" s="3626"/>
      <c r="F474" s="3626"/>
      <c r="G474" s="3626"/>
      <c r="H474" s="3626"/>
      <c r="I474" s="3626"/>
      <c r="J474" s="3626"/>
      <c r="K474" s="3626"/>
      <c r="L474" s="3626"/>
      <c r="M474" s="3626"/>
      <c r="N474" s="3626"/>
      <c r="O474" s="3626"/>
      <c r="P474" s="3626"/>
      <c r="Q474" s="3626"/>
      <c r="R474" s="2580"/>
      <c r="S474" s="2580"/>
      <c r="T474" s="2580"/>
      <c r="U474" s="2580"/>
      <c r="V474" s="2580"/>
      <c r="W474" s="2580"/>
      <c r="X474" s="2580"/>
      <c r="Y474" s="2580"/>
      <c r="Z474" s="2580"/>
      <c r="AA474" s="2580"/>
      <c r="AB474" s="2580"/>
      <c r="AC474" s="2580"/>
      <c r="AD474" s="2580"/>
      <c r="AE474" s="2580"/>
      <c r="AF474" s="2580"/>
      <c r="AG474" s="2580"/>
      <c r="AH474" s="2580"/>
      <c r="AI474" s="2580"/>
      <c r="AJ474" s="2580"/>
      <c r="AK474" s="2581"/>
    </row>
    <row r="475" spans="2:37" s="2412" customFormat="1" ht="13.5" customHeight="1" thickBot="1" x14ac:dyDescent="0.25">
      <c r="B475" s="3627" t="s">
        <v>5063</v>
      </c>
      <c r="C475" s="3627"/>
      <c r="D475" s="3627" t="s">
        <v>5053</v>
      </c>
      <c r="E475" s="3627" t="s">
        <v>5064</v>
      </c>
      <c r="F475" s="3629" t="s">
        <v>224</v>
      </c>
      <c r="G475" s="3629"/>
      <c r="H475" s="3629"/>
      <c r="I475" s="3629"/>
      <c r="J475" s="3629"/>
      <c r="K475" s="3629"/>
      <c r="L475" s="3629"/>
      <c r="M475" s="3629"/>
      <c r="N475" s="3629"/>
      <c r="O475" s="3629"/>
      <c r="P475" s="3629"/>
      <c r="Q475" s="3629"/>
      <c r="R475" s="3629"/>
      <c r="S475" s="3629" t="s">
        <v>340</v>
      </c>
      <c r="T475" s="3629"/>
      <c r="U475" s="3629"/>
      <c r="V475" s="3629"/>
      <c r="W475" s="3629"/>
      <c r="X475" s="3629"/>
      <c r="Y475" s="3629"/>
      <c r="Z475" s="3629"/>
      <c r="AA475" s="3629"/>
      <c r="AB475" s="3629"/>
      <c r="AC475" s="3629"/>
      <c r="AD475" s="3629" t="s">
        <v>225</v>
      </c>
      <c r="AE475" s="3629"/>
      <c r="AF475" s="3629"/>
      <c r="AG475" s="3629"/>
      <c r="AH475" s="3630" t="s">
        <v>5048</v>
      </c>
      <c r="AI475" s="3630"/>
      <c r="AJ475" s="3630"/>
      <c r="AK475" s="2581"/>
    </row>
    <row r="476" spans="2:37" s="2412" customFormat="1" ht="13.5" customHeight="1" thickBot="1" x14ac:dyDescent="0.25">
      <c r="B476" s="3628"/>
      <c r="C476" s="3628"/>
      <c r="D476" s="3628"/>
      <c r="E476" s="3628"/>
      <c r="F476" s="3628" t="s">
        <v>5065</v>
      </c>
      <c r="G476" s="3628" t="s">
        <v>5066</v>
      </c>
      <c r="H476" s="3627" t="s">
        <v>5067</v>
      </c>
      <c r="I476" s="3631" t="s">
        <v>5068</v>
      </c>
      <c r="J476" s="3631" t="s">
        <v>5069</v>
      </c>
      <c r="K476" s="3632" t="s">
        <v>5070</v>
      </c>
      <c r="L476" s="3632" t="s">
        <v>5071</v>
      </c>
      <c r="M476" s="3631" t="s">
        <v>5072</v>
      </c>
      <c r="N476" s="3631"/>
      <c r="O476" s="3632" t="s">
        <v>5073</v>
      </c>
      <c r="P476" s="3632" t="s">
        <v>5074</v>
      </c>
      <c r="Q476" s="3632" t="s">
        <v>5075</v>
      </c>
      <c r="R476" s="3632" t="s">
        <v>5076</v>
      </c>
      <c r="S476" s="3627" t="s">
        <v>5077</v>
      </c>
      <c r="T476" s="3627" t="s">
        <v>5078</v>
      </c>
      <c r="U476" s="3627" t="s">
        <v>5079</v>
      </c>
      <c r="V476" s="3627" t="s">
        <v>5080</v>
      </c>
      <c r="W476" s="3627" t="s">
        <v>5081</v>
      </c>
      <c r="X476" s="3627" t="s">
        <v>5082</v>
      </c>
      <c r="Y476" s="3627" t="s">
        <v>5083</v>
      </c>
      <c r="Z476" s="3627" t="s">
        <v>5084</v>
      </c>
      <c r="AA476" s="3627" t="s">
        <v>5085</v>
      </c>
      <c r="AB476" s="3631" t="s">
        <v>5086</v>
      </c>
      <c r="AC476" s="3631" t="s">
        <v>5087</v>
      </c>
      <c r="AD476" s="3627" t="s">
        <v>5088</v>
      </c>
      <c r="AE476" s="3627" t="s">
        <v>5089</v>
      </c>
      <c r="AF476" s="3627" t="s">
        <v>5090</v>
      </c>
      <c r="AG476" s="3627" t="s">
        <v>5091</v>
      </c>
      <c r="AH476" s="3627" t="s">
        <v>1162</v>
      </c>
      <c r="AI476" s="3627" t="s">
        <v>5049</v>
      </c>
      <c r="AJ476" s="3627" t="s">
        <v>5050</v>
      </c>
      <c r="AK476" s="2581"/>
    </row>
    <row r="477" spans="2:37" s="2412" customFormat="1" ht="13.5" customHeight="1" thickBot="1" x14ac:dyDescent="0.25">
      <c r="B477" s="3628"/>
      <c r="C477" s="3628"/>
      <c r="D477" s="3628"/>
      <c r="E477" s="3628"/>
      <c r="F477" s="3628"/>
      <c r="G477" s="3628"/>
      <c r="H477" s="3628"/>
      <c r="I477" s="3632"/>
      <c r="J477" s="3632"/>
      <c r="K477" s="3632"/>
      <c r="L477" s="3632"/>
      <c r="M477" s="2667" t="s">
        <v>5092</v>
      </c>
      <c r="N477" s="2666" t="s">
        <v>2809</v>
      </c>
      <c r="O477" s="3632"/>
      <c r="P477" s="3632"/>
      <c r="Q477" s="3632"/>
      <c r="R477" s="3632"/>
      <c r="S477" s="3628"/>
      <c r="T477" s="3628"/>
      <c r="U477" s="3628"/>
      <c r="V477" s="3628"/>
      <c r="W477" s="3628"/>
      <c r="X477" s="3628"/>
      <c r="Y477" s="3628"/>
      <c r="Z477" s="3628"/>
      <c r="AA477" s="3628"/>
      <c r="AB477" s="3632"/>
      <c r="AC477" s="3632"/>
      <c r="AD477" s="3628"/>
      <c r="AE477" s="3628"/>
      <c r="AF477" s="3628"/>
      <c r="AG477" s="3628"/>
      <c r="AH477" s="3628"/>
      <c r="AI477" s="3628"/>
      <c r="AJ477" s="3628"/>
      <c r="AK477" s="2581"/>
    </row>
    <row r="478" spans="2:37" s="2412" customFormat="1" ht="57.75" customHeight="1" thickBot="1" x14ac:dyDescent="0.25">
      <c r="B478" s="3739" t="s">
        <v>5250</v>
      </c>
      <c r="C478" s="3740"/>
      <c r="D478" s="3236" t="s">
        <v>5251</v>
      </c>
      <c r="E478" s="2606" t="s">
        <v>1428</v>
      </c>
      <c r="F478" s="2606" t="s">
        <v>1428</v>
      </c>
      <c r="G478" s="2606" t="s">
        <v>1428</v>
      </c>
      <c r="H478" s="2606" t="s">
        <v>1428</v>
      </c>
      <c r="I478" s="2606" t="s">
        <v>1428</v>
      </c>
      <c r="J478" s="2606" t="s">
        <v>1428</v>
      </c>
      <c r="K478" s="2606" t="s">
        <v>1428</v>
      </c>
      <c r="L478" s="2606" t="s">
        <v>1428</v>
      </c>
      <c r="M478" s="2606" t="s">
        <v>1428</v>
      </c>
      <c r="N478" s="2606" t="s">
        <v>1428</v>
      </c>
      <c r="O478" s="2606" t="s">
        <v>1428</v>
      </c>
      <c r="P478" s="2606" t="s">
        <v>1428</v>
      </c>
      <c r="Q478" s="2606" t="s">
        <v>1428</v>
      </c>
      <c r="R478" s="2606" t="s">
        <v>1428</v>
      </c>
      <c r="S478" s="2606" t="s">
        <v>1428</v>
      </c>
      <c r="T478" s="2606" t="s">
        <v>1428</v>
      </c>
      <c r="U478" s="2606" t="s">
        <v>1428</v>
      </c>
      <c r="V478" s="2606" t="s">
        <v>1428</v>
      </c>
      <c r="W478" s="2606" t="s">
        <v>1428</v>
      </c>
      <c r="X478" s="2606" t="s">
        <v>1428</v>
      </c>
      <c r="Y478" s="2606" t="s">
        <v>1428</v>
      </c>
      <c r="Z478" s="2606" t="s">
        <v>1428</v>
      </c>
      <c r="AA478" s="2606" t="s">
        <v>1428</v>
      </c>
      <c r="AB478" s="2606" t="s">
        <v>1428</v>
      </c>
      <c r="AC478" s="2606" t="s">
        <v>1428</v>
      </c>
      <c r="AD478" s="2606">
        <v>59.99</v>
      </c>
      <c r="AE478" s="2594">
        <v>5000</v>
      </c>
      <c r="AF478" s="3237" t="s">
        <v>5252</v>
      </c>
      <c r="AG478" s="2606" t="s">
        <v>1428</v>
      </c>
      <c r="AH478" s="2606" t="s">
        <v>1428</v>
      </c>
      <c r="AI478" s="2606" t="s">
        <v>1428</v>
      </c>
      <c r="AJ478" s="2593" t="s">
        <v>1428</v>
      </c>
      <c r="AK478" s="2581"/>
    </row>
    <row r="479" spans="2:37" s="2412" customFormat="1" ht="13.5" customHeight="1" x14ac:dyDescent="0.2">
      <c r="B479" s="2582"/>
      <c r="C479" s="2575"/>
      <c r="D479" s="2575"/>
      <c r="E479" s="2575"/>
      <c r="F479" s="2575"/>
      <c r="G479" s="2575"/>
      <c r="H479" s="2575"/>
      <c r="I479" s="2576"/>
      <c r="J479" s="2576"/>
      <c r="K479" s="2576"/>
      <c r="L479" s="2576"/>
      <c r="M479" s="2575"/>
      <c r="N479" s="2576"/>
      <c r="O479" s="2576"/>
      <c r="P479" s="2576"/>
      <c r="Q479" s="2576"/>
      <c r="R479" s="2576"/>
      <c r="S479" s="2575"/>
      <c r="T479" s="2574"/>
      <c r="U479" s="2574"/>
      <c r="V479" s="2574"/>
      <c r="W479" s="2574"/>
      <c r="X479" s="2574"/>
      <c r="Y479" s="2574"/>
      <c r="Z479" s="2574"/>
      <c r="AA479" s="2574"/>
      <c r="AB479" s="2574"/>
      <c r="AC479" s="2574"/>
      <c r="AD479" s="2574"/>
      <c r="AE479" s="2574"/>
      <c r="AF479" s="2574"/>
      <c r="AG479" s="2574"/>
      <c r="AH479" s="2574"/>
      <c r="AI479" s="2574"/>
      <c r="AJ479" s="2577"/>
      <c r="AK479" s="2581"/>
    </row>
    <row r="480" spans="2:37" s="2412" customFormat="1" ht="13.5" customHeight="1" x14ac:dyDescent="0.2">
      <c r="B480" s="3641" t="s">
        <v>5051</v>
      </c>
      <c r="C480" s="3642"/>
      <c r="D480" s="3640" t="s">
        <v>5253</v>
      </c>
      <c r="E480" s="3640"/>
      <c r="F480" s="3640"/>
      <c r="G480" s="3640"/>
      <c r="H480" s="2578"/>
      <c r="I480" s="2578"/>
      <c r="J480" s="2578"/>
      <c r="K480" s="2578"/>
      <c r="L480" s="2578"/>
      <c r="M480" s="2578"/>
      <c r="N480" s="2578"/>
      <c r="O480" s="2578"/>
      <c r="P480" s="2578"/>
      <c r="Q480" s="2578"/>
      <c r="R480" s="2578"/>
      <c r="S480" s="2578"/>
      <c r="T480" s="2574"/>
      <c r="U480" s="2574"/>
      <c r="V480" s="2574"/>
      <c r="W480" s="2574"/>
      <c r="X480" s="2574"/>
      <c r="Y480" s="2574"/>
      <c r="Z480" s="2574"/>
      <c r="AA480" s="2574"/>
      <c r="AB480" s="2574"/>
      <c r="AC480" s="2574"/>
      <c r="AD480" s="2574"/>
      <c r="AE480" s="2574"/>
      <c r="AF480" s="2574"/>
      <c r="AG480" s="2574"/>
      <c r="AH480" s="2574"/>
      <c r="AI480" s="2574"/>
      <c r="AJ480" s="2577"/>
      <c r="AK480" s="2581"/>
    </row>
    <row r="481" spans="2:39" s="2412" customFormat="1" ht="13.5" customHeight="1" x14ac:dyDescent="0.2">
      <c r="B481" s="3641" t="s">
        <v>5052</v>
      </c>
      <c r="C481" s="3642"/>
      <c r="D481" s="3770" t="s">
        <v>5254</v>
      </c>
      <c r="E481" s="3770"/>
      <c r="F481" s="3770"/>
      <c r="G481" s="3770"/>
      <c r="H481" s="2578"/>
      <c r="I481" s="2578"/>
      <c r="J481" s="2578"/>
      <c r="K481" s="2578"/>
      <c r="L481" s="2578"/>
      <c r="M481" s="2578"/>
      <c r="N481" s="2578"/>
      <c r="O481" s="2578"/>
      <c r="P481" s="2578"/>
      <c r="Q481" s="2578"/>
      <c r="R481" s="2578"/>
      <c r="S481" s="2578"/>
      <c r="T481" s="2574"/>
      <c r="U481" s="2574"/>
      <c r="V481" s="2574"/>
      <c r="W481" s="2574"/>
      <c r="X481" s="2574"/>
      <c r="Y481" s="2574"/>
      <c r="Z481" s="2574"/>
      <c r="AA481" s="2574"/>
      <c r="AB481" s="2574"/>
      <c r="AC481" s="2574"/>
      <c r="AD481" s="2574"/>
      <c r="AE481" s="2574"/>
      <c r="AF481" s="2574"/>
      <c r="AG481" s="2574"/>
      <c r="AH481" s="2574"/>
      <c r="AI481" s="2574"/>
      <c r="AJ481" s="2577"/>
      <c r="AK481" s="2581"/>
    </row>
    <row r="482" spans="2:39" s="2412" customFormat="1" ht="13.5" customHeight="1" thickBot="1" x14ac:dyDescent="0.25">
      <c r="B482" s="3645"/>
      <c r="C482" s="3646"/>
      <c r="D482" s="3647"/>
      <c r="E482" s="3647"/>
      <c r="F482" s="3647"/>
      <c r="G482" s="3647"/>
      <c r="H482" s="2583"/>
      <c r="I482" s="2583"/>
      <c r="J482" s="2583"/>
      <c r="K482" s="2583"/>
      <c r="L482" s="2583"/>
      <c r="M482" s="2583"/>
      <c r="N482" s="2583"/>
      <c r="O482" s="2583"/>
      <c r="P482" s="2583"/>
      <c r="Q482" s="2583"/>
      <c r="R482" s="2583"/>
      <c r="S482" s="2583"/>
      <c r="T482" s="2584"/>
      <c r="U482" s="2584"/>
      <c r="V482" s="2584"/>
      <c r="W482" s="2584"/>
      <c r="X482" s="2584"/>
      <c r="Y482" s="2584"/>
      <c r="Z482" s="2584"/>
      <c r="AA482" s="2584"/>
      <c r="AB482" s="2584"/>
      <c r="AC482" s="2584"/>
      <c r="AD482" s="2584"/>
      <c r="AE482" s="2584"/>
      <c r="AF482" s="2584"/>
      <c r="AG482" s="2584"/>
      <c r="AH482" s="2584"/>
      <c r="AI482" s="2584"/>
      <c r="AJ482" s="2585"/>
      <c r="AK482" s="2586"/>
    </row>
    <row r="483" spans="2:39" s="2412" customFormat="1" ht="13.5" customHeight="1" x14ac:dyDescent="0.2">
      <c r="B483" s="2677" t="str">
        <f>+B467</f>
        <v>.</v>
      </c>
    </row>
    <row r="484" spans="2:39" s="2412" customFormat="1" ht="13.5" customHeight="1" thickBot="1" x14ac:dyDescent="0.25">
      <c r="B484" s="2677"/>
    </row>
    <row r="485" spans="2:39" s="2412" customFormat="1" ht="28.5" customHeight="1" x14ac:dyDescent="0.2">
      <c r="B485" s="3616" t="s">
        <v>5060</v>
      </c>
      <c r="C485" s="3617"/>
      <c r="D485" s="3617"/>
      <c r="E485" s="3617"/>
      <c r="F485" s="3617"/>
      <c r="G485" s="3617"/>
      <c r="H485" s="3617"/>
      <c r="I485" s="3617"/>
      <c r="J485" s="3617"/>
      <c r="K485" s="3617"/>
      <c r="L485" s="3617"/>
      <c r="M485" s="3617"/>
      <c r="N485" s="3617"/>
      <c r="O485" s="3617"/>
      <c r="P485" s="3617"/>
      <c r="Q485" s="3617"/>
      <c r="R485" s="3617"/>
      <c r="S485" s="3617"/>
      <c r="T485" s="3617"/>
      <c r="U485" s="3617"/>
      <c r="V485" s="3617"/>
      <c r="W485" s="3617"/>
      <c r="X485" s="3617"/>
      <c r="Y485" s="3617"/>
      <c r="Z485" s="3617"/>
      <c r="AA485" s="3617"/>
      <c r="AB485" s="3617"/>
      <c r="AC485" s="3617"/>
      <c r="AD485" s="3617"/>
      <c r="AE485" s="3617"/>
      <c r="AF485" s="3617"/>
      <c r="AG485" s="3617"/>
      <c r="AH485" s="3617"/>
      <c r="AI485" s="3617"/>
      <c r="AJ485" s="3617"/>
      <c r="AK485" s="3618"/>
    </row>
    <row r="486" spans="2:39" s="2412" customFormat="1" ht="13.5" customHeight="1" x14ac:dyDescent="0.2">
      <c r="B486" s="2579"/>
      <c r="C486" s="2670"/>
      <c r="D486" s="2670"/>
      <c r="E486" s="2670"/>
      <c r="F486" s="2670"/>
      <c r="G486" s="2580"/>
      <c r="H486" s="2580"/>
      <c r="I486" s="2580"/>
      <c r="J486" s="2580"/>
      <c r="K486" s="2580"/>
      <c r="L486" s="2580"/>
      <c r="M486" s="2580"/>
      <c r="N486" s="2580"/>
      <c r="O486" s="2580"/>
      <c r="P486" s="2580"/>
      <c r="Q486" s="2580"/>
      <c r="R486" s="2580"/>
      <c r="S486" s="2580"/>
      <c r="T486" s="2580"/>
      <c r="U486" s="2580"/>
      <c r="V486" s="2580"/>
      <c r="W486" s="2580"/>
      <c r="X486" s="2580"/>
      <c r="Y486" s="2580"/>
      <c r="Z486" s="2580"/>
      <c r="AA486" s="2580"/>
      <c r="AB486" s="2580"/>
      <c r="AC486" s="2580"/>
      <c r="AD486" s="2580"/>
      <c r="AE486" s="2580"/>
      <c r="AF486" s="2580"/>
      <c r="AG486" s="2580"/>
      <c r="AH486" s="2580"/>
      <c r="AI486" s="2580"/>
      <c r="AJ486" s="2580"/>
      <c r="AK486" s="2581"/>
    </row>
    <row r="487" spans="2:39" s="2412" customFormat="1" ht="13.5" customHeight="1" x14ac:dyDescent="0.2">
      <c r="B487" s="2579" t="s">
        <v>5047</v>
      </c>
      <c r="C487" s="2670"/>
      <c r="D487" s="3720" t="s">
        <v>5255</v>
      </c>
      <c r="E487" s="3720"/>
      <c r="F487" s="3720"/>
      <c r="G487" s="2580"/>
      <c r="H487" s="2580"/>
      <c r="I487" s="2580"/>
      <c r="J487" s="2580"/>
      <c r="K487" s="2580"/>
      <c r="L487" s="2580"/>
      <c r="M487" s="2580"/>
      <c r="N487" s="2580"/>
      <c r="O487" s="2580"/>
      <c r="P487" s="2580"/>
      <c r="Q487" s="2580"/>
      <c r="R487" s="2580"/>
      <c r="S487" s="2580"/>
      <c r="T487" s="2580"/>
      <c r="U487" s="2580"/>
      <c r="V487" s="2580"/>
      <c r="W487" s="2580"/>
      <c r="X487" s="2580"/>
      <c r="Y487" s="2580"/>
      <c r="Z487" s="2580"/>
      <c r="AA487" s="2580"/>
      <c r="AB487" s="2580"/>
      <c r="AC487" s="2580"/>
      <c r="AD487" s="2580"/>
      <c r="AE487" s="2580"/>
      <c r="AF487" s="2580"/>
      <c r="AG487" s="2580"/>
      <c r="AH487" s="2580"/>
      <c r="AI487" s="2580"/>
      <c r="AJ487" s="2580"/>
      <c r="AK487" s="2581"/>
    </row>
    <row r="488" spans="2:39" s="2412" customFormat="1" ht="13.5" customHeight="1" thickBot="1" x14ac:dyDescent="0.25">
      <c r="B488" s="3620" t="s">
        <v>5061</v>
      </c>
      <c r="C488" s="3621"/>
      <c r="D488" s="3731">
        <v>41304</v>
      </c>
      <c r="E488" s="3732"/>
      <c r="F488" s="2670"/>
      <c r="G488" s="2580"/>
      <c r="H488" s="2580"/>
      <c r="I488" s="2580"/>
      <c r="J488" s="2580"/>
      <c r="K488" s="2580"/>
      <c r="L488" s="2580"/>
      <c r="M488" s="2580"/>
      <c r="N488" s="2580"/>
      <c r="O488" s="2580"/>
      <c r="P488" s="2580"/>
      <c r="Q488" s="2580"/>
      <c r="R488" s="2580"/>
      <c r="S488" s="2580"/>
      <c r="T488" s="2580"/>
      <c r="U488" s="2580"/>
      <c r="V488" s="2580"/>
      <c r="W488" s="2580"/>
      <c r="X488" s="2580"/>
      <c r="Y488" s="2580"/>
      <c r="Z488" s="2580"/>
      <c r="AA488" s="2580"/>
      <c r="AB488" s="2580"/>
      <c r="AC488" s="2580"/>
      <c r="AD488" s="2580"/>
      <c r="AE488" s="2580"/>
      <c r="AF488" s="2580"/>
      <c r="AG488" s="2580"/>
      <c r="AH488" s="2580"/>
      <c r="AI488" s="2580"/>
      <c r="AJ488" s="2580"/>
      <c r="AK488" s="2581"/>
    </row>
    <row r="489" spans="2:39" s="2412" customFormat="1" ht="78" customHeight="1" thickBot="1" x14ac:dyDescent="0.25">
      <c r="B489" s="3633" t="s">
        <v>5062</v>
      </c>
      <c r="C489" s="3677"/>
      <c r="D489" s="3721" t="s">
        <v>5950</v>
      </c>
      <c r="E489" s="3722"/>
      <c r="F489" s="3722"/>
      <c r="G489" s="3722"/>
      <c r="H489" s="3722"/>
      <c r="I489" s="3722"/>
      <c r="J489" s="3722"/>
      <c r="K489" s="3722"/>
      <c r="L489" s="3722"/>
      <c r="M489" s="3722"/>
      <c r="N489" s="3722"/>
      <c r="O489" s="3722"/>
      <c r="P489" s="3722"/>
      <c r="Q489" s="3723"/>
      <c r="R489" s="2580"/>
      <c r="S489" s="2580"/>
      <c r="T489" s="2580"/>
      <c r="U489" s="2580"/>
      <c r="V489" s="2580"/>
      <c r="W489" s="2580"/>
      <c r="X489" s="2580"/>
      <c r="Y489" s="2580"/>
      <c r="Z489" s="2580"/>
      <c r="AA489" s="2580"/>
      <c r="AB489" s="2580"/>
      <c r="AC489" s="2580"/>
      <c r="AD489" s="2580"/>
      <c r="AE489" s="2580"/>
      <c r="AF489" s="2580"/>
      <c r="AG489" s="2580"/>
      <c r="AH489" s="2580"/>
      <c r="AI489" s="2580"/>
      <c r="AJ489" s="2580"/>
      <c r="AK489" s="2581"/>
    </row>
    <row r="490" spans="2:39" s="2412" customFormat="1" ht="13.5" customHeight="1" thickBot="1" x14ac:dyDescent="0.25">
      <c r="B490" s="3635"/>
      <c r="C490" s="3626"/>
      <c r="D490" s="3626"/>
      <c r="E490" s="3626"/>
      <c r="F490" s="3626"/>
      <c r="G490" s="3626"/>
      <c r="H490" s="3626"/>
      <c r="I490" s="3626"/>
      <c r="J490" s="3626"/>
      <c r="K490" s="3626"/>
      <c r="L490" s="3626"/>
      <c r="M490" s="3626"/>
      <c r="N490" s="3626"/>
      <c r="O490" s="3626"/>
      <c r="P490" s="3626"/>
      <c r="Q490" s="3626"/>
      <c r="R490" s="2580"/>
      <c r="S490" s="2580"/>
      <c r="T490" s="2580"/>
      <c r="U490" s="2580"/>
      <c r="V490" s="2580"/>
      <c r="W490" s="2580"/>
      <c r="X490" s="2580"/>
      <c r="Y490" s="2580"/>
      <c r="Z490" s="2580"/>
      <c r="AA490" s="2580"/>
      <c r="AB490" s="2580"/>
      <c r="AC490" s="2580"/>
      <c r="AD490" s="2580"/>
      <c r="AE490" s="2580"/>
      <c r="AF490" s="2580"/>
      <c r="AG490" s="2580"/>
      <c r="AH490" s="2580"/>
      <c r="AI490" s="2580"/>
      <c r="AJ490" s="2580"/>
      <c r="AK490" s="2581"/>
    </row>
    <row r="491" spans="2:39" s="2412" customFormat="1" ht="13.5" customHeight="1" thickBot="1" x14ac:dyDescent="0.25">
      <c r="B491" s="3627" t="s">
        <v>5063</v>
      </c>
      <c r="C491" s="3627"/>
      <c r="D491" s="3627" t="s">
        <v>5053</v>
      </c>
      <c r="E491" s="3627" t="s">
        <v>5064</v>
      </c>
      <c r="F491" s="3629" t="s">
        <v>224</v>
      </c>
      <c r="G491" s="3629"/>
      <c r="H491" s="3629"/>
      <c r="I491" s="3629"/>
      <c r="J491" s="3629"/>
      <c r="K491" s="3629"/>
      <c r="L491" s="3629"/>
      <c r="M491" s="3629"/>
      <c r="N491" s="3629"/>
      <c r="O491" s="3629"/>
      <c r="P491" s="3629"/>
      <c r="Q491" s="3629"/>
      <c r="R491" s="3629"/>
      <c r="S491" s="3629" t="s">
        <v>340</v>
      </c>
      <c r="T491" s="3629"/>
      <c r="U491" s="3629"/>
      <c r="V491" s="3629"/>
      <c r="W491" s="3629"/>
      <c r="X491" s="3629"/>
      <c r="Y491" s="3629"/>
      <c r="Z491" s="3629"/>
      <c r="AA491" s="3629"/>
      <c r="AB491" s="3629"/>
      <c r="AC491" s="3629"/>
      <c r="AD491" s="3629" t="s">
        <v>225</v>
      </c>
      <c r="AE491" s="3629"/>
      <c r="AF491" s="3629"/>
      <c r="AG491" s="3629"/>
      <c r="AH491" s="3630" t="s">
        <v>5048</v>
      </c>
      <c r="AI491" s="3630"/>
      <c r="AJ491" s="3630"/>
      <c r="AK491" s="2581"/>
    </row>
    <row r="492" spans="2:39" s="2412" customFormat="1" ht="13.5" customHeight="1" thickBot="1" x14ac:dyDescent="0.25">
      <c r="B492" s="3628"/>
      <c r="C492" s="3628"/>
      <c r="D492" s="3628"/>
      <c r="E492" s="3628"/>
      <c r="F492" s="3628" t="s">
        <v>5065</v>
      </c>
      <c r="G492" s="3628" t="s">
        <v>5066</v>
      </c>
      <c r="H492" s="3627" t="s">
        <v>5067</v>
      </c>
      <c r="I492" s="3631" t="s">
        <v>5068</v>
      </c>
      <c r="J492" s="3631" t="s">
        <v>5069</v>
      </c>
      <c r="K492" s="3632" t="s">
        <v>5070</v>
      </c>
      <c r="L492" s="3632" t="s">
        <v>5071</v>
      </c>
      <c r="M492" s="3631" t="s">
        <v>5072</v>
      </c>
      <c r="N492" s="3631"/>
      <c r="O492" s="3632" t="s">
        <v>5073</v>
      </c>
      <c r="P492" s="3632" t="s">
        <v>5074</v>
      </c>
      <c r="Q492" s="3632" t="s">
        <v>5075</v>
      </c>
      <c r="R492" s="3632" t="s">
        <v>5076</v>
      </c>
      <c r="S492" s="3627" t="s">
        <v>5077</v>
      </c>
      <c r="T492" s="3627" t="s">
        <v>5078</v>
      </c>
      <c r="U492" s="3627" t="s">
        <v>5079</v>
      </c>
      <c r="V492" s="3627" t="s">
        <v>5080</v>
      </c>
      <c r="W492" s="3627" t="s">
        <v>5081</v>
      </c>
      <c r="X492" s="3627" t="s">
        <v>5082</v>
      </c>
      <c r="Y492" s="3627" t="s">
        <v>5083</v>
      </c>
      <c r="Z492" s="3627" t="s">
        <v>5084</v>
      </c>
      <c r="AA492" s="3627" t="s">
        <v>5085</v>
      </c>
      <c r="AB492" s="3631" t="s">
        <v>5086</v>
      </c>
      <c r="AC492" s="3631" t="s">
        <v>5087</v>
      </c>
      <c r="AD492" s="3627" t="s">
        <v>5088</v>
      </c>
      <c r="AE492" s="3627" t="s">
        <v>5089</v>
      </c>
      <c r="AF492" s="3627" t="s">
        <v>5090</v>
      </c>
      <c r="AG492" s="3627" t="s">
        <v>5091</v>
      </c>
      <c r="AH492" s="3627" t="s">
        <v>1162</v>
      </c>
      <c r="AI492" s="3627" t="s">
        <v>5049</v>
      </c>
      <c r="AJ492" s="3627" t="s">
        <v>5050</v>
      </c>
      <c r="AK492" s="2581"/>
    </row>
    <row r="493" spans="2:39" s="2412" customFormat="1" ht="42.75" customHeight="1" thickBot="1" x14ac:dyDescent="0.25">
      <c r="B493" s="3628"/>
      <c r="C493" s="3628"/>
      <c r="D493" s="3628"/>
      <c r="E493" s="3628"/>
      <c r="F493" s="3628"/>
      <c r="G493" s="3628"/>
      <c r="H493" s="3628"/>
      <c r="I493" s="3632"/>
      <c r="J493" s="3632"/>
      <c r="K493" s="3632"/>
      <c r="L493" s="3632"/>
      <c r="M493" s="2667" t="s">
        <v>5092</v>
      </c>
      <c r="N493" s="2666" t="s">
        <v>2809</v>
      </c>
      <c r="O493" s="3632"/>
      <c r="P493" s="3632"/>
      <c r="Q493" s="3632"/>
      <c r="R493" s="3632"/>
      <c r="S493" s="3628"/>
      <c r="T493" s="3628"/>
      <c r="U493" s="3628"/>
      <c r="V493" s="3628"/>
      <c r="W493" s="3628"/>
      <c r="X493" s="3628"/>
      <c r="Y493" s="3628"/>
      <c r="Z493" s="3628"/>
      <c r="AA493" s="3628"/>
      <c r="AB493" s="3632"/>
      <c r="AC493" s="3632"/>
      <c r="AD493" s="3628"/>
      <c r="AE493" s="3628"/>
      <c r="AF493" s="3628"/>
      <c r="AG493" s="3628"/>
      <c r="AH493" s="3628"/>
      <c r="AI493" s="3628"/>
      <c r="AJ493" s="3628"/>
      <c r="AK493" s="2581"/>
    </row>
    <row r="494" spans="2:39" s="2412" customFormat="1" ht="72.75" customHeight="1" thickBot="1" x14ac:dyDescent="0.25">
      <c r="B494" s="4458" t="s">
        <v>5256</v>
      </c>
      <c r="C494" s="5121"/>
      <c r="D494" s="3220" t="s">
        <v>5257</v>
      </c>
      <c r="E494" s="3221">
        <v>12</v>
      </c>
      <c r="F494" s="3222"/>
      <c r="G494" s="3222"/>
      <c r="H494" s="3222"/>
      <c r="I494" s="3223">
        <v>0.04</v>
      </c>
      <c r="J494" s="3224"/>
      <c r="K494" s="3225"/>
      <c r="L494" s="3225"/>
      <c r="M494" s="3226">
        <v>0.15</v>
      </c>
      <c r="N494" s="3226">
        <v>0.15</v>
      </c>
      <c r="O494" s="3226"/>
      <c r="P494" s="3226"/>
      <c r="Q494" s="3227"/>
      <c r="R494" s="3228"/>
      <c r="S494" s="3229"/>
      <c r="T494" s="3230"/>
      <c r="U494" s="3231">
        <v>0.05</v>
      </c>
      <c r="V494" s="3184"/>
      <c r="W494" s="3230"/>
      <c r="X494" s="3230"/>
      <c r="Y494" s="3184">
        <v>0.06</v>
      </c>
      <c r="Z494" s="3184"/>
      <c r="AA494" s="3184"/>
      <c r="AB494" s="3184"/>
      <c r="AC494" s="3232"/>
      <c r="AD494" s="3230"/>
      <c r="AE494" s="3184"/>
      <c r="AF494" s="3184"/>
      <c r="AG494" s="3233"/>
      <c r="AH494" s="3234"/>
      <c r="AI494" s="3184"/>
      <c r="AJ494" s="3235"/>
      <c r="AK494" s="2581"/>
    </row>
    <row r="495" spans="2:39" s="2412" customFormat="1" ht="13.5" customHeight="1" x14ac:dyDescent="0.2">
      <c r="B495" s="2582"/>
      <c r="C495" s="2575"/>
      <c r="D495" s="2575"/>
      <c r="E495" s="2575"/>
      <c r="F495" s="2575"/>
      <c r="G495" s="2575"/>
      <c r="I495" s="2576"/>
      <c r="J495" s="2576"/>
      <c r="K495" s="2576"/>
      <c r="L495" s="2576"/>
      <c r="M495" s="2575"/>
      <c r="N495" s="2576"/>
      <c r="O495" s="2576"/>
      <c r="P495" s="2576"/>
      <c r="Q495" s="2576"/>
      <c r="R495" s="2576"/>
      <c r="S495" s="2575"/>
      <c r="T495" s="2574"/>
      <c r="U495" s="2574"/>
      <c r="V495" s="2574"/>
      <c r="W495" s="2574"/>
      <c r="X495" s="2574"/>
      <c r="Y495" s="2574"/>
      <c r="Z495" s="2574"/>
      <c r="AA495" s="2574"/>
      <c r="AB495" s="2574"/>
      <c r="AC495" s="2574"/>
      <c r="AD495" s="2574"/>
      <c r="AE495" s="2574"/>
      <c r="AF495" s="2574"/>
      <c r="AG495" s="2574"/>
      <c r="AH495" s="2574"/>
      <c r="AI495" s="2574"/>
      <c r="AJ495" s="2577"/>
      <c r="AK495" s="2581"/>
    </row>
    <row r="496" spans="2:39" s="2412" customFormat="1" ht="13.5" customHeight="1" x14ac:dyDescent="0.2">
      <c r="B496" s="3641" t="s">
        <v>5051</v>
      </c>
      <c r="C496" s="3642"/>
      <c r="D496" s="3663" t="s">
        <v>5258</v>
      </c>
      <c r="E496" s="3663"/>
      <c r="F496" s="3663"/>
      <c r="G496" s="3663"/>
      <c r="H496" s="2575"/>
      <c r="I496" s="2575"/>
      <c r="J496" s="2575"/>
      <c r="K496" s="2575"/>
      <c r="L496" s="2575"/>
      <c r="M496" s="2575"/>
      <c r="N496" s="2575"/>
      <c r="O496" s="2575"/>
      <c r="P496" s="2575"/>
      <c r="Q496" s="2575"/>
      <c r="R496" s="2575"/>
      <c r="S496" s="2575"/>
      <c r="T496" s="2575"/>
      <c r="U496" s="2575"/>
      <c r="V496" s="2575"/>
      <c r="W496" s="2575"/>
      <c r="X496" s="2575"/>
      <c r="Y496" s="2575"/>
      <c r="Z496" s="2575"/>
      <c r="AA496" s="2575"/>
      <c r="AB496" s="2575"/>
      <c r="AC496" s="2575"/>
      <c r="AD496" s="2575"/>
      <c r="AE496" s="2575"/>
      <c r="AF496" s="2575"/>
      <c r="AG496" s="2575"/>
      <c r="AH496" s="2575"/>
      <c r="AI496" s="2575"/>
      <c r="AJ496" s="2577"/>
      <c r="AK496" s="2581"/>
      <c r="AL496" s="2575"/>
      <c r="AM496" s="2575"/>
    </row>
    <row r="497" spans="2:39" s="2412" customFormat="1" ht="13.5" customHeight="1" x14ac:dyDescent="0.2">
      <c r="B497" s="3641" t="s">
        <v>5052</v>
      </c>
      <c r="C497" s="3642"/>
      <c r="D497" s="3700" t="s">
        <v>5246</v>
      </c>
      <c r="E497" s="3700"/>
      <c r="F497" s="3700"/>
      <c r="G497" s="3700"/>
      <c r="H497" s="2575"/>
      <c r="I497" s="2575"/>
      <c r="J497" s="2575"/>
      <c r="K497" s="2575"/>
      <c r="L497" s="2575"/>
      <c r="M497" s="2575"/>
      <c r="N497" s="2575"/>
      <c r="O497" s="2575"/>
      <c r="P497" s="2575"/>
      <c r="Q497" s="2575"/>
      <c r="R497" s="2575"/>
      <c r="S497" s="2575"/>
      <c r="T497" s="2575"/>
      <c r="U497" s="2575"/>
      <c r="V497" s="2575"/>
      <c r="W497" s="2575"/>
      <c r="X497" s="2575"/>
      <c r="Y497" s="2575"/>
      <c r="Z497" s="2575"/>
      <c r="AA497" s="2575"/>
      <c r="AB497" s="2575"/>
      <c r="AC497" s="2575"/>
      <c r="AD497" s="2575"/>
      <c r="AE497" s="2575"/>
      <c r="AF497" s="2575"/>
      <c r="AG497" s="2575"/>
      <c r="AH497" s="2575"/>
      <c r="AI497" s="2575"/>
      <c r="AJ497" s="2577"/>
      <c r="AK497" s="2581"/>
      <c r="AL497" s="2575"/>
      <c r="AM497" s="2575"/>
    </row>
    <row r="498" spans="2:39" s="2412" customFormat="1" ht="13.5" customHeight="1" thickBot="1" x14ac:dyDescent="0.25">
      <c r="B498" s="3645"/>
      <c r="C498" s="3646"/>
      <c r="D498" s="3647"/>
      <c r="E498" s="3647"/>
      <c r="F498" s="3647"/>
      <c r="G498" s="3647"/>
      <c r="H498" s="2583"/>
      <c r="I498" s="2583"/>
      <c r="J498" s="2583"/>
      <c r="K498" s="2583"/>
      <c r="L498" s="2583"/>
      <c r="M498" s="2583"/>
      <c r="N498" s="2583"/>
      <c r="O498" s="2583"/>
      <c r="P498" s="2583"/>
      <c r="Q498" s="2583"/>
      <c r="R498" s="2583"/>
      <c r="S498" s="2583"/>
      <c r="T498" s="2584"/>
      <c r="U498" s="2584"/>
      <c r="V498" s="2584"/>
      <c r="W498" s="2584"/>
      <c r="X498" s="2584"/>
      <c r="Y498" s="2584"/>
      <c r="Z498" s="2584"/>
      <c r="AA498" s="2584"/>
      <c r="AB498" s="2584"/>
      <c r="AC498" s="2584"/>
      <c r="AD498" s="2584"/>
      <c r="AE498" s="2584"/>
      <c r="AF498" s="2584"/>
      <c r="AG498" s="2584"/>
      <c r="AH498" s="2584"/>
      <c r="AI498" s="2584"/>
      <c r="AJ498" s="2585"/>
      <c r="AK498" s="2586"/>
    </row>
    <row r="499" spans="2:39" s="2412" customFormat="1" ht="13.5" customHeight="1" x14ac:dyDescent="0.2">
      <c r="B499" s="2677" t="str">
        <f>+B483</f>
        <v>.</v>
      </c>
    </row>
    <row r="500" spans="2:39" s="2412" customFormat="1" ht="13.5" customHeight="1" thickBot="1" x14ac:dyDescent="0.25"/>
    <row r="501" spans="2:39" s="2412" customFormat="1" ht="13.5" customHeight="1" x14ac:dyDescent="0.2">
      <c r="B501" s="3616" t="s">
        <v>5060</v>
      </c>
      <c r="C501" s="3617"/>
      <c r="D501" s="3617"/>
      <c r="E501" s="3617"/>
      <c r="F501" s="3617"/>
      <c r="G501" s="3617"/>
      <c r="H501" s="3617"/>
      <c r="I501" s="3617"/>
      <c r="J501" s="3617"/>
      <c r="K501" s="3617"/>
      <c r="L501" s="3617"/>
      <c r="M501" s="3617"/>
      <c r="N501" s="3617"/>
      <c r="O501" s="3617"/>
      <c r="P501" s="3617"/>
      <c r="Q501" s="3617"/>
      <c r="R501" s="3617"/>
      <c r="S501" s="3617"/>
      <c r="T501" s="3617"/>
      <c r="U501" s="3617"/>
      <c r="V501" s="3617"/>
      <c r="W501" s="3617"/>
      <c r="X501" s="3617"/>
      <c r="Y501" s="3617"/>
      <c r="Z501" s="3617"/>
      <c r="AA501" s="3617"/>
      <c r="AB501" s="3617"/>
      <c r="AC501" s="3617"/>
      <c r="AD501" s="3617"/>
      <c r="AE501" s="3617"/>
      <c r="AF501" s="3617"/>
      <c r="AG501" s="3617"/>
      <c r="AH501" s="3617"/>
      <c r="AI501" s="3617"/>
      <c r="AJ501" s="3617"/>
      <c r="AK501" s="3618"/>
    </row>
    <row r="502" spans="2:39" s="2412" customFormat="1" ht="13.5" customHeight="1" x14ac:dyDescent="0.2">
      <c r="B502" s="2579"/>
      <c r="C502" s="2670"/>
      <c r="D502" s="2670"/>
      <c r="E502" s="2670"/>
      <c r="F502" s="2670"/>
      <c r="G502" s="2580"/>
      <c r="H502" s="2580"/>
      <c r="I502" s="2580"/>
      <c r="J502" s="2580"/>
      <c r="K502" s="2580"/>
      <c r="L502" s="2580"/>
      <c r="M502" s="2580"/>
      <c r="N502" s="2580"/>
      <c r="O502" s="2580"/>
      <c r="P502" s="2580"/>
      <c r="Q502" s="2580"/>
      <c r="R502" s="2580"/>
      <c r="S502" s="2580"/>
      <c r="T502" s="2580"/>
      <c r="U502" s="2580"/>
      <c r="V502" s="2580"/>
      <c r="W502" s="2580"/>
      <c r="X502" s="2580"/>
      <c r="Y502" s="2580"/>
      <c r="Z502" s="2580"/>
      <c r="AA502" s="2580"/>
      <c r="AB502" s="2580"/>
      <c r="AC502" s="2580"/>
      <c r="AD502" s="2580"/>
      <c r="AE502" s="2580"/>
      <c r="AF502" s="2580"/>
      <c r="AG502" s="2580"/>
      <c r="AH502" s="2580"/>
      <c r="AI502" s="2580"/>
      <c r="AJ502" s="2580"/>
      <c r="AK502" s="2581"/>
    </row>
    <row r="503" spans="2:39" s="2412" customFormat="1" ht="13.5" customHeight="1" x14ac:dyDescent="0.2">
      <c r="B503" s="2579" t="s">
        <v>5047</v>
      </c>
      <c r="C503" s="2670"/>
      <c r="D503" s="3720" t="s">
        <v>5259</v>
      </c>
      <c r="E503" s="3720"/>
      <c r="F503" s="3720"/>
      <c r="G503" s="2580"/>
      <c r="H503" s="2580"/>
      <c r="I503" s="2580"/>
      <c r="J503" s="2580"/>
      <c r="K503" s="2580"/>
      <c r="L503" s="2580"/>
      <c r="M503" s="2580"/>
      <c r="N503" s="2580"/>
      <c r="O503" s="2580"/>
      <c r="P503" s="2580"/>
      <c r="Q503" s="2580"/>
      <c r="R503" s="2580"/>
      <c r="S503" s="2580"/>
      <c r="T503" s="2580"/>
      <c r="U503" s="2580"/>
      <c r="V503" s="2580"/>
      <c r="W503" s="2580"/>
      <c r="X503" s="2580"/>
      <c r="Y503" s="2580"/>
      <c r="Z503" s="2580"/>
      <c r="AA503" s="2580"/>
      <c r="AB503" s="2580"/>
      <c r="AC503" s="2580"/>
      <c r="AD503" s="2580"/>
      <c r="AE503" s="2580"/>
      <c r="AF503" s="2580"/>
      <c r="AG503" s="2580"/>
      <c r="AH503" s="2580"/>
      <c r="AI503" s="2580"/>
      <c r="AJ503" s="2580"/>
      <c r="AK503" s="2581"/>
    </row>
    <row r="504" spans="2:39" s="2412" customFormat="1" ht="27.75" customHeight="1" thickBot="1" x14ac:dyDescent="0.25">
      <c r="B504" s="3620" t="s">
        <v>5061</v>
      </c>
      <c r="C504" s="3621"/>
      <c r="D504" s="3731">
        <v>41327</v>
      </c>
      <c r="E504" s="3732"/>
      <c r="F504" s="2670"/>
      <c r="G504" s="2580"/>
      <c r="H504" s="2580"/>
      <c r="I504" s="2580"/>
      <c r="J504" s="2580"/>
      <c r="K504" s="2580"/>
      <c r="L504" s="2580"/>
      <c r="M504" s="2580"/>
      <c r="N504" s="2580"/>
      <c r="O504" s="2580"/>
      <c r="P504" s="2580"/>
      <c r="Q504" s="2580"/>
      <c r="R504" s="2580"/>
      <c r="S504" s="2580"/>
      <c r="T504" s="2580"/>
      <c r="U504" s="2580"/>
      <c r="V504" s="2580"/>
      <c r="W504" s="2580"/>
      <c r="X504" s="2580"/>
      <c r="Y504" s="2580"/>
      <c r="Z504" s="2580"/>
      <c r="AA504" s="2580"/>
      <c r="AB504" s="2580"/>
      <c r="AC504" s="2580"/>
      <c r="AD504" s="2580"/>
      <c r="AE504" s="2580"/>
      <c r="AF504" s="2580"/>
      <c r="AG504" s="2580"/>
      <c r="AH504" s="2580"/>
      <c r="AI504" s="2580"/>
      <c r="AJ504" s="2580"/>
      <c r="AK504" s="2581"/>
    </row>
    <row r="505" spans="2:39" s="2412" customFormat="1" ht="130.5" customHeight="1" thickBot="1" x14ac:dyDescent="0.25">
      <c r="B505" s="3633" t="s">
        <v>5062</v>
      </c>
      <c r="C505" s="3677"/>
      <c r="D505" s="3721" t="s">
        <v>5647</v>
      </c>
      <c r="E505" s="3722"/>
      <c r="F505" s="3722"/>
      <c r="G505" s="3722"/>
      <c r="H505" s="3722"/>
      <c r="I505" s="3722"/>
      <c r="J505" s="3722"/>
      <c r="K505" s="3722"/>
      <c r="L505" s="3722"/>
      <c r="M505" s="3722"/>
      <c r="N505" s="3722"/>
      <c r="O505" s="3722"/>
      <c r="P505" s="3722"/>
      <c r="Q505" s="3723"/>
      <c r="R505" s="2580"/>
      <c r="S505" s="2580"/>
      <c r="T505" s="2580"/>
      <c r="U505" s="2580"/>
      <c r="V505" s="2580"/>
      <c r="W505" s="2580"/>
      <c r="X505" s="2580"/>
      <c r="Y505" s="2580"/>
      <c r="Z505" s="2580"/>
      <c r="AA505" s="2580"/>
      <c r="AB505" s="2580"/>
      <c r="AC505" s="2580"/>
      <c r="AD505" s="2580"/>
      <c r="AE505" s="2580"/>
      <c r="AF505" s="2580"/>
      <c r="AG505" s="2580"/>
      <c r="AH505" s="2580"/>
      <c r="AI505" s="2580"/>
      <c r="AJ505" s="2580"/>
      <c r="AK505" s="2581"/>
    </row>
    <row r="506" spans="2:39" s="2412" customFormat="1" ht="13.5" customHeight="1" thickBot="1" x14ac:dyDescent="0.25">
      <c r="B506" s="3635"/>
      <c r="C506" s="3626"/>
      <c r="D506" s="3626"/>
      <c r="E506" s="3626"/>
      <c r="F506" s="3626"/>
      <c r="G506" s="3626"/>
      <c r="H506" s="3626"/>
      <c r="I506" s="3626"/>
      <c r="J506" s="3626"/>
      <c r="K506" s="3626"/>
      <c r="L506" s="3626"/>
      <c r="M506" s="3626"/>
      <c r="N506" s="3626"/>
      <c r="O506" s="3626"/>
      <c r="P506" s="3626"/>
      <c r="Q506" s="3626"/>
      <c r="R506" s="2580"/>
      <c r="S506" s="2580"/>
      <c r="T506" s="2580"/>
      <c r="U506" s="2580"/>
      <c r="V506" s="2580"/>
      <c r="W506" s="2580"/>
      <c r="X506" s="2580"/>
      <c r="Y506" s="2580"/>
      <c r="Z506" s="2580"/>
      <c r="AA506" s="2580"/>
      <c r="AB506" s="2580"/>
      <c r="AC506" s="2580"/>
      <c r="AD506" s="2580"/>
      <c r="AE506" s="2580"/>
      <c r="AF506" s="2580"/>
      <c r="AG506" s="2580"/>
      <c r="AH506" s="2580"/>
      <c r="AI506" s="2580"/>
      <c r="AJ506" s="2580"/>
      <c r="AK506" s="2581"/>
    </row>
    <row r="507" spans="2:39" s="2412" customFormat="1" ht="22.5" customHeight="1" thickBot="1" x14ac:dyDescent="0.25">
      <c r="B507" s="3627" t="s">
        <v>5063</v>
      </c>
      <c r="C507" s="3627"/>
      <c r="D507" s="3627" t="s">
        <v>5053</v>
      </c>
      <c r="E507" s="3627" t="s">
        <v>5064</v>
      </c>
      <c r="F507" s="3629" t="s">
        <v>224</v>
      </c>
      <c r="G507" s="3629"/>
      <c r="H507" s="3629"/>
      <c r="I507" s="3629"/>
      <c r="J507" s="3629"/>
      <c r="K507" s="3629"/>
      <c r="L507" s="3629"/>
      <c r="M507" s="3629"/>
      <c r="N507" s="3629"/>
      <c r="O507" s="3629"/>
      <c r="P507" s="3629"/>
      <c r="Q507" s="3629"/>
      <c r="R507" s="3629"/>
      <c r="S507" s="3629" t="s">
        <v>340</v>
      </c>
      <c r="T507" s="3629"/>
      <c r="U507" s="3629"/>
      <c r="V507" s="3629"/>
      <c r="W507" s="3629"/>
      <c r="X507" s="3629"/>
      <c r="Y507" s="3629"/>
      <c r="Z507" s="3629"/>
      <c r="AA507" s="3629"/>
      <c r="AB507" s="3629"/>
      <c r="AC507" s="3629"/>
      <c r="AD507" s="3629" t="s">
        <v>225</v>
      </c>
      <c r="AE507" s="3629"/>
      <c r="AF507" s="3629"/>
      <c r="AG507" s="3629"/>
      <c r="AH507" s="3630" t="s">
        <v>5048</v>
      </c>
      <c r="AI507" s="3630"/>
      <c r="AJ507" s="3630"/>
      <c r="AK507" s="2581"/>
    </row>
    <row r="508" spans="2:39" s="2412" customFormat="1" ht="30.75" customHeight="1" thickBot="1" x14ac:dyDescent="0.25">
      <c r="B508" s="3628"/>
      <c r="C508" s="3628"/>
      <c r="D508" s="3628"/>
      <c r="E508" s="3628"/>
      <c r="F508" s="3628" t="s">
        <v>5065</v>
      </c>
      <c r="G508" s="3628" t="s">
        <v>5066</v>
      </c>
      <c r="H508" s="3627" t="s">
        <v>5067</v>
      </c>
      <c r="I508" s="3631" t="s">
        <v>5068</v>
      </c>
      <c r="J508" s="3631" t="s">
        <v>5069</v>
      </c>
      <c r="K508" s="3632" t="s">
        <v>5070</v>
      </c>
      <c r="L508" s="3632" t="s">
        <v>5071</v>
      </c>
      <c r="M508" s="3631" t="s">
        <v>5072</v>
      </c>
      <c r="N508" s="3631"/>
      <c r="O508" s="3632" t="s">
        <v>5073</v>
      </c>
      <c r="P508" s="3632" t="s">
        <v>5074</v>
      </c>
      <c r="Q508" s="3632" t="s">
        <v>5075</v>
      </c>
      <c r="R508" s="3632" t="s">
        <v>5076</v>
      </c>
      <c r="S508" s="3627" t="s">
        <v>5077</v>
      </c>
      <c r="T508" s="3627" t="s">
        <v>5078</v>
      </c>
      <c r="U508" s="3627" t="s">
        <v>5079</v>
      </c>
      <c r="V508" s="3627" t="s">
        <v>5080</v>
      </c>
      <c r="W508" s="3627" t="s">
        <v>5081</v>
      </c>
      <c r="X508" s="3627" t="s">
        <v>5082</v>
      </c>
      <c r="Y508" s="3627" t="s">
        <v>5083</v>
      </c>
      <c r="Z508" s="3627" t="s">
        <v>5084</v>
      </c>
      <c r="AA508" s="3627" t="s">
        <v>5085</v>
      </c>
      <c r="AB508" s="3631" t="s">
        <v>5086</v>
      </c>
      <c r="AC508" s="3631" t="s">
        <v>5087</v>
      </c>
      <c r="AD508" s="3627" t="s">
        <v>5088</v>
      </c>
      <c r="AE508" s="3627" t="s">
        <v>5089</v>
      </c>
      <c r="AF508" s="3627" t="s">
        <v>5090</v>
      </c>
      <c r="AG508" s="3627" t="s">
        <v>5091</v>
      </c>
      <c r="AH508" s="3627" t="s">
        <v>1162</v>
      </c>
      <c r="AI508" s="3627" t="s">
        <v>5049</v>
      </c>
      <c r="AJ508" s="3627" t="s">
        <v>5050</v>
      </c>
      <c r="AK508" s="2581"/>
    </row>
    <row r="509" spans="2:39" s="2412" customFormat="1" ht="36.75" customHeight="1" thickBot="1" x14ac:dyDescent="0.25">
      <c r="B509" s="3628"/>
      <c r="C509" s="3628"/>
      <c r="D509" s="3628"/>
      <c r="E509" s="3628"/>
      <c r="F509" s="3628"/>
      <c r="G509" s="3628"/>
      <c r="H509" s="3628"/>
      <c r="I509" s="3632"/>
      <c r="J509" s="3632"/>
      <c r="K509" s="3632"/>
      <c r="L509" s="3632"/>
      <c r="M509" s="2667" t="s">
        <v>5092</v>
      </c>
      <c r="N509" s="2666" t="s">
        <v>2809</v>
      </c>
      <c r="O509" s="3632"/>
      <c r="P509" s="3632"/>
      <c r="Q509" s="3632"/>
      <c r="R509" s="3632"/>
      <c r="S509" s="3628"/>
      <c r="T509" s="3628"/>
      <c r="U509" s="3628"/>
      <c r="V509" s="3628"/>
      <c r="W509" s="3628"/>
      <c r="X509" s="3628"/>
      <c r="Y509" s="3628"/>
      <c r="Z509" s="3628"/>
      <c r="AA509" s="3628"/>
      <c r="AB509" s="3632"/>
      <c r="AC509" s="3632"/>
      <c r="AD509" s="3628"/>
      <c r="AE509" s="3628"/>
      <c r="AF509" s="3628"/>
      <c r="AG509" s="3628"/>
      <c r="AH509" s="3628"/>
      <c r="AI509" s="3628"/>
      <c r="AJ509" s="3628"/>
      <c r="AK509" s="2581"/>
    </row>
    <row r="510" spans="2:39" s="2412" customFormat="1" ht="13.5" customHeight="1" x14ac:dyDescent="0.2">
      <c r="B510" s="3726" t="s">
        <v>5260</v>
      </c>
      <c r="C510" s="3727"/>
      <c r="D510" s="2587">
        <v>300395</v>
      </c>
      <c r="E510" s="2588">
        <v>10</v>
      </c>
      <c r="F510" s="2588" t="s">
        <v>1428</v>
      </c>
      <c r="G510" s="2588" t="s">
        <v>1428</v>
      </c>
      <c r="H510" s="2588" t="s">
        <v>1428</v>
      </c>
      <c r="I510" s="2588" t="s">
        <v>1428</v>
      </c>
      <c r="J510" s="2588" t="s">
        <v>1428</v>
      </c>
      <c r="K510" s="2588" t="s">
        <v>1428</v>
      </c>
      <c r="L510" s="2588" t="s">
        <v>1428</v>
      </c>
      <c r="M510" s="2588" t="s">
        <v>1428</v>
      </c>
      <c r="N510" s="2588" t="s">
        <v>1428</v>
      </c>
      <c r="O510" s="2588" t="s">
        <v>1428</v>
      </c>
      <c r="P510" s="2588" t="s">
        <v>1428</v>
      </c>
      <c r="Q510" s="2588" t="s">
        <v>1428</v>
      </c>
      <c r="R510" s="2588" t="s">
        <v>1428</v>
      </c>
      <c r="S510" s="2588" t="s">
        <v>1428</v>
      </c>
      <c r="T510" s="2588" t="s">
        <v>1428</v>
      </c>
      <c r="U510" s="2588" t="s">
        <v>1428</v>
      </c>
      <c r="V510" s="2588" t="s">
        <v>1428</v>
      </c>
      <c r="W510" s="2588" t="s">
        <v>1428</v>
      </c>
      <c r="X510" s="2588" t="s">
        <v>1428</v>
      </c>
      <c r="Y510" s="2588" t="s">
        <v>1428</v>
      </c>
      <c r="Z510" s="2588" t="s">
        <v>1428</v>
      </c>
      <c r="AA510" s="2588" t="s">
        <v>1428</v>
      </c>
      <c r="AB510" s="2588" t="s">
        <v>1428</v>
      </c>
      <c r="AC510" s="2588" t="s">
        <v>1428</v>
      </c>
      <c r="AD510" s="2588" t="s">
        <v>1428</v>
      </c>
      <c r="AE510" s="2602">
        <v>500</v>
      </c>
      <c r="AF510" s="3219">
        <f>10/500</f>
        <v>0.02</v>
      </c>
      <c r="AG510" s="2603">
        <v>0.1</v>
      </c>
      <c r="AH510" s="2588" t="s">
        <v>1428</v>
      </c>
      <c r="AI510" s="2588" t="s">
        <v>1428</v>
      </c>
      <c r="AJ510" s="2604" t="s">
        <v>1428</v>
      </c>
      <c r="AK510" s="2581"/>
    </row>
    <row r="511" spans="2:39" s="2412" customFormat="1" ht="13.5" customHeight="1" thickBot="1" x14ac:dyDescent="0.25">
      <c r="B511" s="3737" t="s">
        <v>5261</v>
      </c>
      <c r="C511" s="3738"/>
      <c r="D511" s="2611">
        <v>300395</v>
      </c>
      <c r="E511" s="2612">
        <v>0</v>
      </c>
      <c r="F511" s="2612" t="s">
        <v>1428</v>
      </c>
      <c r="G511" s="2612" t="s">
        <v>1428</v>
      </c>
      <c r="H511" s="2612" t="s">
        <v>1428</v>
      </c>
      <c r="I511" s="2612" t="s">
        <v>1428</v>
      </c>
      <c r="J511" s="2612" t="s">
        <v>1428</v>
      </c>
      <c r="K511" s="2612" t="s">
        <v>1428</v>
      </c>
      <c r="L511" s="2612" t="s">
        <v>1428</v>
      </c>
      <c r="M511" s="2612" t="s">
        <v>1428</v>
      </c>
      <c r="N511" s="2612" t="s">
        <v>1428</v>
      </c>
      <c r="O511" s="2612" t="s">
        <v>1428</v>
      </c>
      <c r="P511" s="2612" t="s">
        <v>1428</v>
      </c>
      <c r="Q511" s="2612" t="s">
        <v>1428</v>
      </c>
      <c r="R511" s="2612" t="s">
        <v>1428</v>
      </c>
      <c r="S511" s="2612" t="s">
        <v>1428</v>
      </c>
      <c r="T511" s="2612" t="s">
        <v>1428</v>
      </c>
      <c r="U511" s="2612" t="s">
        <v>1428</v>
      </c>
      <c r="V511" s="2612" t="s">
        <v>1428</v>
      </c>
      <c r="W511" s="2612" t="s">
        <v>1428</v>
      </c>
      <c r="X511" s="2612" t="s">
        <v>1428</v>
      </c>
      <c r="Y511" s="2612" t="s">
        <v>1428</v>
      </c>
      <c r="Z511" s="2612" t="s">
        <v>1428</v>
      </c>
      <c r="AA511" s="2612" t="s">
        <v>1428</v>
      </c>
      <c r="AB511" s="2612" t="s">
        <v>1428</v>
      </c>
      <c r="AC511" s="2612" t="s">
        <v>1428</v>
      </c>
      <c r="AD511" s="2612" t="s">
        <v>1428</v>
      </c>
      <c r="AE511" s="2633">
        <v>300</v>
      </c>
      <c r="AF511" s="2634">
        <v>0</v>
      </c>
      <c r="AG511" s="2634">
        <v>0</v>
      </c>
      <c r="AH511" s="2612" t="s">
        <v>1428</v>
      </c>
      <c r="AI511" s="2612" t="s">
        <v>1428</v>
      </c>
      <c r="AJ511" s="2636" t="s">
        <v>1428</v>
      </c>
      <c r="AK511" s="2581"/>
    </row>
    <row r="512" spans="2:39" s="2412" customFormat="1" ht="13.5" customHeight="1" x14ac:dyDescent="0.2">
      <c r="B512" s="2582"/>
      <c r="C512" s="2575"/>
      <c r="D512" s="2575"/>
      <c r="E512" s="2575"/>
      <c r="F512" s="2575"/>
      <c r="G512" s="2575"/>
      <c r="H512" s="2575"/>
      <c r="I512" s="2576"/>
      <c r="J512" s="2576"/>
      <c r="K512" s="2576"/>
      <c r="L512" s="2576"/>
      <c r="M512" s="2575"/>
      <c r="N512" s="2576"/>
      <c r="O512" s="2576"/>
      <c r="P512" s="2576"/>
      <c r="Q512" s="2576"/>
      <c r="R512" s="2576"/>
      <c r="S512" s="2575"/>
      <c r="T512" s="2574"/>
      <c r="U512" s="2574"/>
      <c r="V512" s="2574"/>
      <c r="W512" s="2574"/>
      <c r="X512" s="2574"/>
      <c r="Y512" s="2574"/>
      <c r="Z512" s="2574"/>
      <c r="AA512" s="2574"/>
      <c r="AB512" s="2574"/>
      <c r="AC512" s="2574"/>
      <c r="AD512" s="2574"/>
      <c r="AE512" s="2574"/>
      <c r="AF512" s="2574"/>
      <c r="AG512" s="2574"/>
      <c r="AH512" s="2574"/>
      <c r="AI512" s="2574"/>
      <c r="AJ512" s="2577"/>
      <c r="AK512" s="2581"/>
    </row>
    <row r="513" spans="1:37" s="2412" customFormat="1" ht="13.5" customHeight="1" x14ac:dyDescent="0.2">
      <c r="B513" s="3641" t="s">
        <v>5051</v>
      </c>
      <c r="C513" s="3642"/>
      <c r="D513" s="3640" t="s">
        <v>1428</v>
      </c>
      <c r="E513" s="3640"/>
      <c r="F513" s="3640"/>
      <c r="G513" s="3640"/>
      <c r="H513" s="2578"/>
      <c r="I513" s="2578"/>
      <c r="J513" s="2578"/>
      <c r="K513" s="2578"/>
      <c r="L513" s="2578"/>
      <c r="M513" s="2578"/>
      <c r="N513" s="2578"/>
      <c r="O513" s="2578"/>
      <c r="P513" s="2578"/>
      <c r="Q513" s="2578"/>
      <c r="R513" s="2578"/>
      <c r="S513" s="2578"/>
      <c r="T513" s="2574"/>
      <c r="U513" s="2574"/>
      <c r="V513" s="2574"/>
      <c r="W513" s="2574"/>
      <c r="X513" s="2574"/>
      <c r="Y513" s="2574"/>
      <c r="Z513" s="2574"/>
      <c r="AA513" s="2574"/>
      <c r="AB513" s="2574"/>
      <c r="AC513" s="2574"/>
      <c r="AD513" s="2574"/>
      <c r="AE513" s="2574"/>
      <c r="AF513" s="2574"/>
      <c r="AG513" s="2574"/>
      <c r="AH513" s="2574"/>
      <c r="AI513" s="2574"/>
      <c r="AJ513" s="2577"/>
      <c r="AK513" s="2581"/>
    </row>
    <row r="514" spans="1:37" s="2412" customFormat="1" ht="13.5" customHeight="1" x14ac:dyDescent="0.2">
      <c r="B514" s="3641" t="s">
        <v>5052</v>
      </c>
      <c r="C514" s="3642"/>
      <c r="D514" s="3640" t="s">
        <v>1428</v>
      </c>
      <c r="E514" s="3640"/>
      <c r="F514" s="3640"/>
      <c r="G514" s="3640"/>
      <c r="H514" s="2578"/>
      <c r="I514" s="2578"/>
      <c r="J514" s="2578"/>
      <c r="K514" s="2578"/>
      <c r="L514" s="2578"/>
      <c r="M514" s="2578"/>
      <c r="N514" s="2578"/>
      <c r="O514" s="2578"/>
      <c r="P514" s="2578"/>
      <c r="Q514" s="2578"/>
      <c r="R514" s="2578"/>
      <c r="S514" s="2578"/>
      <c r="T514" s="2574"/>
      <c r="U514" s="2574"/>
      <c r="V514" s="2574"/>
      <c r="W514" s="2574"/>
      <c r="X514" s="2574"/>
      <c r="Y514" s="2574"/>
      <c r="Z514" s="2574"/>
      <c r="AA514" s="2574"/>
      <c r="AB514" s="2574"/>
      <c r="AC514" s="2574"/>
      <c r="AD514" s="2574"/>
      <c r="AE514" s="2574"/>
      <c r="AF514" s="2574"/>
      <c r="AG514" s="2574"/>
      <c r="AH514" s="2574"/>
      <c r="AI514" s="2574"/>
      <c r="AJ514" s="2577"/>
      <c r="AK514" s="2581"/>
    </row>
    <row r="515" spans="1:37" s="2412" customFormat="1" ht="13.5" customHeight="1" thickBot="1" x14ac:dyDescent="0.25">
      <c r="B515" s="3645"/>
      <c r="C515" s="3646"/>
      <c r="D515" s="3647"/>
      <c r="E515" s="3647"/>
      <c r="F515" s="3647"/>
      <c r="G515" s="3647"/>
      <c r="H515" s="2583"/>
      <c r="I515" s="2583"/>
      <c r="J515" s="2583"/>
      <c r="K515" s="2583"/>
      <c r="L515" s="2583"/>
      <c r="M515" s="2583"/>
      <c r="N515" s="2583"/>
      <c r="O515" s="2583"/>
      <c r="P515" s="2583"/>
      <c r="Q515" s="2583"/>
      <c r="R515" s="2583"/>
      <c r="S515" s="2583"/>
      <c r="T515" s="2584"/>
      <c r="U515" s="2584"/>
      <c r="V515" s="2584"/>
      <c r="W515" s="2584"/>
      <c r="X515" s="2584"/>
      <c r="Y515" s="2584"/>
      <c r="Z515" s="2584"/>
      <c r="AA515" s="2584"/>
      <c r="AB515" s="2584"/>
      <c r="AC515" s="2584"/>
      <c r="AD515" s="2584"/>
      <c r="AE515" s="2584"/>
      <c r="AF515" s="2584"/>
      <c r="AG515" s="2584"/>
      <c r="AH515" s="2584"/>
      <c r="AI515" s="2584"/>
      <c r="AJ515" s="2585"/>
      <c r="AK515" s="2586"/>
    </row>
    <row r="516" spans="1:37" s="2412" customFormat="1" ht="13.5" customHeight="1" x14ac:dyDescent="0.2">
      <c r="B516" s="2677" t="str">
        <f>+B499</f>
        <v>.</v>
      </c>
    </row>
    <row r="517" spans="1:37" s="2399" customFormat="1" ht="15" customHeight="1" thickBot="1" x14ac:dyDescent="0.35">
      <c r="A517" s="2412"/>
      <c r="C517" s="2396"/>
      <c r="D517" s="2397"/>
      <c r="E517" s="483"/>
      <c r="F517" s="483"/>
      <c r="G517" s="483"/>
      <c r="H517" s="2398"/>
    </row>
    <row r="518" spans="1:37" s="2375" customFormat="1" ht="28.5" customHeight="1" thickTop="1" x14ac:dyDescent="0.2">
      <c r="A518" s="2412"/>
      <c r="C518" s="5139" t="s">
        <v>4978</v>
      </c>
      <c r="D518" s="5140"/>
      <c r="E518" s="5140"/>
      <c r="F518" s="5140"/>
      <c r="G518" s="5140"/>
      <c r="H518" s="5141"/>
    </row>
    <row r="519" spans="1:37" s="2375" customFormat="1" ht="15" customHeight="1" x14ac:dyDescent="0.2">
      <c r="A519" s="2412"/>
      <c r="C519" s="5146" t="s">
        <v>4979</v>
      </c>
      <c r="D519" s="5147"/>
      <c r="E519" s="5147"/>
      <c r="F519" s="5147"/>
      <c r="G519" s="5147"/>
      <c r="H519" s="5148"/>
    </row>
    <row r="520" spans="1:37" s="2375" customFormat="1" ht="15" customHeight="1" x14ac:dyDescent="0.2">
      <c r="A520" s="2412"/>
      <c r="C520" s="5145" t="s">
        <v>4980</v>
      </c>
      <c r="D520" s="5143"/>
      <c r="E520" s="5143"/>
      <c r="F520" s="5143"/>
      <c r="G520" s="5143"/>
      <c r="H520" s="5144"/>
    </row>
    <row r="521" spans="1:37" s="2375" customFormat="1" ht="28.5" customHeight="1" x14ac:dyDescent="0.2">
      <c r="A521" s="2412"/>
      <c r="C521" s="2393" t="s">
        <v>1003</v>
      </c>
      <c r="D521" s="2394" t="s">
        <v>4981</v>
      </c>
      <c r="E521" s="2395" t="s">
        <v>4982</v>
      </c>
      <c r="F521" s="2395" t="s">
        <v>4983</v>
      </c>
      <c r="G521" s="5126"/>
      <c r="H521" s="5127"/>
    </row>
    <row r="522" spans="1:37" s="2375" customFormat="1" ht="15" customHeight="1" x14ac:dyDescent="0.2">
      <c r="A522" s="2412"/>
      <c r="C522" s="2298" t="s">
        <v>4984</v>
      </c>
      <c r="D522" s="2300" t="s">
        <v>4985</v>
      </c>
      <c r="E522" s="2300">
        <v>700</v>
      </c>
      <c r="F522" s="2300" t="s">
        <v>4986</v>
      </c>
      <c r="G522" s="5126"/>
      <c r="H522" s="5127"/>
    </row>
    <row r="523" spans="1:37" s="2375" customFormat="1" ht="15" customHeight="1" x14ac:dyDescent="0.2">
      <c r="A523" s="2412"/>
      <c r="C523" s="2298" t="s">
        <v>4987</v>
      </c>
      <c r="D523" s="2300" t="s">
        <v>4988</v>
      </c>
      <c r="E523" s="2300">
        <v>1000</v>
      </c>
      <c r="F523" s="2300" t="s">
        <v>4986</v>
      </c>
      <c r="G523" s="5126"/>
      <c r="H523" s="5127"/>
    </row>
    <row r="524" spans="1:37" s="2375" customFormat="1" ht="15" customHeight="1" x14ac:dyDescent="0.2">
      <c r="A524" s="2412"/>
      <c r="C524" s="2298" t="s">
        <v>4989</v>
      </c>
      <c r="D524" s="2300" t="s">
        <v>4990</v>
      </c>
      <c r="E524" s="2300">
        <v>1500</v>
      </c>
      <c r="F524" s="2300" t="s">
        <v>4986</v>
      </c>
      <c r="G524" s="5126"/>
      <c r="H524" s="5127"/>
    </row>
    <row r="525" spans="1:37" s="2375" customFormat="1" ht="15" customHeight="1" x14ac:dyDescent="0.2">
      <c r="A525" s="2412"/>
      <c r="C525" s="2298" t="s">
        <v>4991</v>
      </c>
      <c r="D525" s="2300" t="s">
        <v>4992</v>
      </c>
      <c r="E525" s="2300">
        <v>2000</v>
      </c>
      <c r="F525" s="2300" t="s">
        <v>4986</v>
      </c>
      <c r="G525" s="5126"/>
      <c r="H525" s="5127"/>
    </row>
    <row r="526" spans="1:37" s="2375" customFormat="1" ht="15" customHeight="1" x14ac:dyDescent="0.2">
      <c r="A526" s="2412"/>
      <c r="C526" s="2298" t="s">
        <v>4993</v>
      </c>
      <c r="D526" s="2300" t="s">
        <v>4994</v>
      </c>
      <c r="E526" s="2300">
        <v>3000</v>
      </c>
      <c r="F526" s="2300" t="s">
        <v>4986</v>
      </c>
      <c r="G526" s="5126"/>
      <c r="H526" s="5127"/>
    </row>
    <row r="527" spans="1:37" s="2375" customFormat="1" ht="15" customHeight="1" x14ac:dyDescent="0.2">
      <c r="A527" s="2412"/>
      <c r="C527" s="5142" t="s">
        <v>4512</v>
      </c>
      <c r="D527" s="5143"/>
      <c r="E527" s="5143"/>
      <c r="F527" s="5143"/>
      <c r="G527" s="5143"/>
      <c r="H527" s="5144"/>
    </row>
    <row r="528" spans="1:37" s="2375" customFormat="1" ht="15" customHeight="1" x14ac:dyDescent="0.2">
      <c r="A528" s="2412"/>
      <c r="C528" s="5145" t="s">
        <v>1996</v>
      </c>
      <c r="D528" s="5143"/>
      <c r="E528" s="5143"/>
      <c r="F528" s="5143"/>
      <c r="G528" s="5143"/>
      <c r="H528" s="5144"/>
    </row>
    <row r="529" spans="1:8" s="2375" customFormat="1" ht="15" customHeight="1" x14ac:dyDescent="0.2">
      <c r="A529" s="2412"/>
      <c r="C529" s="5146" t="s">
        <v>4995</v>
      </c>
      <c r="D529" s="5147"/>
      <c r="E529" s="5147"/>
      <c r="F529" s="5147"/>
      <c r="G529" s="5147"/>
      <c r="H529" s="5148"/>
    </row>
    <row r="530" spans="1:8" s="2375" customFormat="1" ht="15" customHeight="1" x14ac:dyDescent="0.2">
      <c r="A530" s="2412"/>
      <c r="C530" s="5149" t="s">
        <v>4996</v>
      </c>
      <c r="D530" s="5129"/>
      <c r="E530" s="5129"/>
      <c r="F530" s="5129"/>
      <c r="G530" s="5129"/>
      <c r="H530" s="5130"/>
    </row>
    <row r="531" spans="1:8" s="2375" customFormat="1" ht="21" customHeight="1" x14ac:dyDescent="0.2">
      <c r="A531" s="2412"/>
      <c r="C531" s="5149" t="s">
        <v>4997</v>
      </c>
      <c r="D531" s="5129"/>
      <c r="E531" s="5129"/>
      <c r="F531" s="5129"/>
      <c r="G531" s="5129"/>
      <c r="H531" s="5130"/>
    </row>
    <row r="532" spans="1:8" s="2375" customFormat="1" ht="27.75" customHeight="1" x14ac:dyDescent="0.2">
      <c r="A532" s="2412"/>
      <c r="C532" s="5128" t="s">
        <v>4518</v>
      </c>
      <c r="D532" s="5129"/>
      <c r="E532" s="5129"/>
      <c r="F532" s="5129"/>
      <c r="G532" s="5129"/>
      <c r="H532" s="5130"/>
    </row>
    <row r="533" spans="1:8" s="2375" customFormat="1" ht="15" customHeight="1" x14ac:dyDescent="0.2">
      <c r="A533" s="2412"/>
      <c r="C533" s="5149" t="s">
        <v>4998</v>
      </c>
      <c r="D533" s="5129"/>
      <c r="E533" s="5129"/>
      <c r="F533" s="5129"/>
      <c r="G533" s="5129"/>
      <c r="H533" s="5130"/>
    </row>
    <row r="534" spans="1:8" s="2375" customFormat="1" ht="15" customHeight="1" x14ac:dyDescent="0.2">
      <c r="A534" s="2412"/>
      <c r="C534" s="5149" t="s">
        <v>4520</v>
      </c>
      <c r="D534" s="5129"/>
      <c r="E534" s="5129"/>
      <c r="F534" s="5129"/>
      <c r="G534" s="5129"/>
      <c r="H534" s="5130"/>
    </row>
    <row r="535" spans="1:8" s="2375" customFormat="1" ht="37.5" customHeight="1" x14ac:dyDescent="0.2">
      <c r="A535" s="2412"/>
      <c r="C535" s="5153" t="s">
        <v>4999</v>
      </c>
      <c r="D535" s="5154"/>
      <c r="E535" s="5154"/>
      <c r="F535" s="5154"/>
      <c r="G535" s="5154"/>
      <c r="H535" s="5155"/>
    </row>
    <row r="536" spans="1:8" s="2375" customFormat="1" ht="15" customHeight="1" x14ac:dyDescent="0.2">
      <c r="A536" s="2412"/>
      <c r="C536" s="5156" t="s">
        <v>5000</v>
      </c>
      <c r="D536" s="5157"/>
      <c r="E536" s="5157"/>
      <c r="F536" s="5157"/>
      <c r="G536" s="5157"/>
      <c r="H536" s="5158"/>
    </row>
    <row r="537" spans="1:8" s="2373" customFormat="1" ht="15" customHeight="1" x14ac:dyDescent="0.2">
      <c r="A537" s="2412"/>
      <c r="C537" s="5128" t="s">
        <v>5001</v>
      </c>
      <c r="D537" s="5129"/>
      <c r="E537" s="5129"/>
      <c r="F537" s="5129"/>
      <c r="G537" s="5129"/>
      <c r="H537" s="5130"/>
    </row>
    <row r="538" spans="1:8" s="2373" customFormat="1" ht="15" customHeight="1" x14ac:dyDescent="0.3">
      <c r="A538" s="2412"/>
      <c r="C538" s="3814" t="str">
        <f>+B516</f>
        <v>.</v>
      </c>
      <c r="D538" s="3815"/>
      <c r="E538" s="483"/>
      <c r="F538" s="483"/>
      <c r="G538" s="483"/>
      <c r="H538" s="2376"/>
    </row>
    <row r="539" spans="1:8" s="2329" customFormat="1" ht="15" customHeight="1" thickBot="1" x14ac:dyDescent="0.35">
      <c r="A539" s="2412"/>
      <c r="C539" s="483"/>
      <c r="D539" s="483"/>
      <c r="E539" s="483"/>
      <c r="F539" s="483"/>
      <c r="G539" s="483"/>
      <c r="H539" s="2376"/>
    </row>
    <row r="540" spans="1:8" s="2329" customFormat="1" ht="28.5" customHeight="1" thickTop="1" x14ac:dyDescent="0.3">
      <c r="A540" s="2412"/>
      <c r="C540" s="5173" t="s">
        <v>4445</v>
      </c>
      <c r="D540" s="5174"/>
      <c r="E540" s="5175"/>
      <c r="F540" s="483"/>
      <c r="G540" s="483"/>
      <c r="H540" s="2376"/>
    </row>
    <row r="541" spans="1:8" s="2329" customFormat="1" ht="15" customHeight="1" x14ac:dyDescent="0.3">
      <c r="A541" s="2412"/>
      <c r="C541" s="5176" t="s">
        <v>1283</v>
      </c>
      <c r="D541" s="5177"/>
      <c r="E541" s="5178"/>
      <c r="F541" s="483"/>
      <c r="G541" s="483"/>
      <c r="H541" s="2376"/>
    </row>
    <row r="542" spans="1:8" s="2329" customFormat="1" ht="15" customHeight="1" x14ac:dyDescent="0.3">
      <c r="A542" s="2412"/>
      <c r="C542" s="5179" t="s">
        <v>4446</v>
      </c>
      <c r="D542" s="5180"/>
      <c r="E542" s="5181"/>
      <c r="F542" s="483"/>
      <c r="G542" s="483"/>
      <c r="H542" s="2376"/>
    </row>
    <row r="543" spans="1:8" s="2329" customFormat="1" ht="15" customHeight="1" x14ac:dyDescent="0.3">
      <c r="A543" s="2412"/>
      <c r="C543" s="2266" t="s">
        <v>4447</v>
      </c>
      <c r="D543" s="2371" t="s">
        <v>4448</v>
      </c>
      <c r="E543" s="2268" t="s">
        <v>1065</v>
      </c>
      <c r="F543" s="483"/>
      <c r="G543" s="483"/>
      <c r="H543" s="2376"/>
    </row>
    <row r="544" spans="1:8" s="2329" customFormat="1" ht="15" customHeight="1" x14ac:dyDescent="0.3">
      <c r="A544" s="2412"/>
      <c r="C544" s="2269" t="s">
        <v>4449</v>
      </c>
      <c r="D544" s="2370">
        <v>9.99</v>
      </c>
      <c r="E544" s="2271">
        <v>500</v>
      </c>
      <c r="F544" s="483"/>
      <c r="G544" s="483"/>
      <c r="H544" s="2331"/>
    </row>
    <row r="545" spans="1:8" s="2329" customFormat="1" ht="15" customHeight="1" x14ac:dyDescent="0.3">
      <c r="A545" s="2412"/>
      <c r="C545" s="2269" t="s">
        <v>4450</v>
      </c>
      <c r="D545" s="2370">
        <v>14.99</v>
      </c>
      <c r="E545" s="2271">
        <v>700</v>
      </c>
      <c r="F545" s="483"/>
      <c r="G545" s="483"/>
      <c r="H545" s="2331"/>
    </row>
    <row r="546" spans="1:8" s="2329" customFormat="1" ht="15" customHeight="1" x14ac:dyDescent="0.3">
      <c r="A546" s="2412"/>
      <c r="C546" s="2269" t="s">
        <v>4451</v>
      </c>
      <c r="D546" s="2370">
        <v>19.989999999999998</v>
      </c>
      <c r="E546" s="2271">
        <v>1024</v>
      </c>
      <c r="F546" s="483"/>
      <c r="G546" s="483"/>
      <c r="H546" s="2331"/>
    </row>
    <row r="547" spans="1:8" s="2329" customFormat="1" ht="15" customHeight="1" x14ac:dyDescent="0.3">
      <c r="A547" s="2412"/>
      <c r="C547" s="2269" t="s">
        <v>4452</v>
      </c>
      <c r="D547" s="2370">
        <v>29.99</v>
      </c>
      <c r="E547" s="2271">
        <v>2000</v>
      </c>
      <c r="F547" s="483"/>
      <c r="G547" s="483"/>
      <c r="H547" s="2331"/>
    </row>
    <row r="548" spans="1:8" s="2329" customFormat="1" ht="15" customHeight="1" x14ac:dyDescent="0.3">
      <c r="A548" s="2412"/>
      <c r="C548" s="2269" t="s">
        <v>4453</v>
      </c>
      <c r="D548" s="2370">
        <v>49.99</v>
      </c>
      <c r="E548" s="2271">
        <v>4000</v>
      </c>
      <c r="F548" s="483"/>
      <c r="G548" s="483"/>
      <c r="H548" s="2331"/>
    </row>
    <row r="549" spans="1:8" s="2329" customFormat="1" ht="15" customHeight="1" x14ac:dyDescent="0.3">
      <c r="A549" s="2412"/>
      <c r="C549" s="5182" t="s">
        <v>4454</v>
      </c>
      <c r="D549" s="5183"/>
      <c r="E549" s="5184"/>
      <c r="F549" s="483"/>
      <c r="G549" s="483"/>
      <c r="H549" s="2331"/>
    </row>
    <row r="550" spans="1:8" s="2329" customFormat="1" ht="15" customHeight="1" x14ac:dyDescent="0.3">
      <c r="A550" s="2412"/>
      <c r="C550" s="5169" t="s">
        <v>4455</v>
      </c>
      <c r="D550" s="5185"/>
      <c r="E550" s="5171"/>
      <c r="F550" s="483"/>
      <c r="G550" s="483"/>
      <c r="H550" s="2331"/>
    </row>
    <row r="551" spans="1:8" s="2329" customFormat="1" ht="15" customHeight="1" x14ac:dyDescent="0.3">
      <c r="A551" s="2412"/>
      <c r="C551" s="5186" t="s">
        <v>1595</v>
      </c>
      <c r="D551" s="5187"/>
      <c r="E551" s="5188"/>
      <c r="F551" s="483"/>
      <c r="G551" s="483"/>
      <c r="H551" s="2331"/>
    </row>
    <row r="552" spans="1:8" s="2329" customFormat="1" ht="15" customHeight="1" x14ac:dyDescent="0.3">
      <c r="A552" s="2412"/>
      <c r="C552" s="5136" t="s">
        <v>4456</v>
      </c>
      <c r="D552" s="5137"/>
      <c r="E552" s="5138"/>
      <c r="F552" s="483"/>
      <c r="G552" s="483"/>
      <c r="H552" s="2331"/>
    </row>
    <row r="553" spans="1:8" s="2329" customFormat="1" ht="15" customHeight="1" x14ac:dyDescent="0.3">
      <c r="A553" s="2412"/>
      <c r="C553" s="5136" t="s">
        <v>4457</v>
      </c>
      <c r="D553" s="5137"/>
      <c r="E553" s="5138"/>
      <c r="F553" s="483"/>
      <c r="G553" s="483"/>
      <c r="H553" s="2331"/>
    </row>
    <row r="554" spans="1:8" s="2329" customFormat="1" ht="15" customHeight="1" x14ac:dyDescent="0.3">
      <c r="A554" s="2412"/>
      <c r="C554" s="5182" t="s">
        <v>4458</v>
      </c>
      <c r="D554" s="5183"/>
      <c r="E554" s="5184"/>
      <c r="F554" s="483"/>
      <c r="G554" s="483"/>
      <c r="H554" s="2331"/>
    </row>
    <row r="555" spans="1:8" s="2329" customFormat="1" ht="15" customHeight="1" x14ac:dyDescent="0.3">
      <c r="A555" s="2412"/>
      <c r="C555" s="5189" t="s">
        <v>3293</v>
      </c>
      <c r="D555" s="5190"/>
      <c r="E555" s="5191"/>
      <c r="F555" s="483"/>
      <c r="G555" s="483"/>
      <c r="H555" s="2331"/>
    </row>
    <row r="556" spans="1:8" s="2329" customFormat="1" ht="15" customHeight="1" x14ac:dyDescent="0.3">
      <c r="A556" s="2412"/>
      <c r="C556" s="5189" t="s">
        <v>4459</v>
      </c>
      <c r="D556" s="5190"/>
      <c r="E556" s="5191"/>
      <c r="F556" s="483"/>
      <c r="G556" s="483"/>
      <c r="H556" s="2331"/>
    </row>
    <row r="557" spans="1:8" s="2329" customFormat="1" ht="15" customHeight="1" x14ac:dyDescent="0.3">
      <c r="A557" s="2412"/>
      <c r="C557" s="2272" t="s">
        <v>4460</v>
      </c>
      <c r="D557" s="2370"/>
      <c r="E557" s="2271"/>
      <c r="F557" s="483"/>
      <c r="G557" s="483"/>
      <c r="H557" s="2331"/>
    </row>
    <row r="558" spans="1:8" s="2329" customFormat="1" ht="15" customHeight="1" x14ac:dyDescent="0.3">
      <c r="A558" s="2412"/>
      <c r="C558" s="5150" t="s">
        <v>4461</v>
      </c>
      <c r="D558" s="5151"/>
      <c r="E558" s="5152"/>
      <c r="F558" s="483"/>
      <c r="G558" s="483"/>
      <c r="H558" s="2331"/>
    </row>
    <row r="559" spans="1:8" s="2329" customFormat="1" ht="15" customHeight="1" x14ac:dyDescent="0.3">
      <c r="A559" s="2412"/>
      <c r="C559" s="5136" t="s">
        <v>4462</v>
      </c>
      <c r="D559" s="5137"/>
      <c r="E559" s="5138"/>
      <c r="F559" s="483"/>
      <c r="G559" s="483"/>
      <c r="H559" s="2331"/>
    </row>
    <row r="560" spans="1:8" s="2329" customFormat="1" ht="15" customHeight="1" x14ac:dyDescent="0.3">
      <c r="A560" s="2412"/>
      <c r="C560" s="5136" t="s">
        <v>4463</v>
      </c>
      <c r="D560" s="5137"/>
      <c r="E560" s="5138"/>
      <c r="F560" s="483"/>
      <c r="G560" s="483"/>
      <c r="H560" s="2331"/>
    </row>
    <row r="561" spans="1:11" s="2329" customFormat="1" ht="15" customHeight="1" x14ac:dyDescent="0.3">
      <c r="A561" s="2412"/>
      <c r="C561" s="5136" t="s">
        <v>4464</v>
      </c>
      <c r="D561" s="5137"/>
      <c r="E561" s="5138"/>
      <c r="F561" s="483"/>
      <c r="G561" s="483"/>
      <c r="H561" s="2331"/>
    </row>
    <row r="562" spans="1:11" s="2329" customFormat="1" ht="15" customHeight="1" x14ac:dyDescent="0.3">
      <c r="A562" s="2412"/>
      <c r="C562" s="5136" t="s">
        <v>4465</v>
      </c>
      <c r="D562" s="5137"/>
      <c r="E562" s="5138"/>
      <c r="F562" s="483"/>
      <c r="G562" s="483"/>
      <c r="H562" s="2331"/>
    </row>
    <row r="563" spans="1:11" s="2329" customFormat="1" ht="15" customHeight="1" x14ac:dyDescent="0.3">
      <c r="A563" s="2412"/>
      <c r="C563" s="5150" t="s">
        <v>4503</v>
      </c>
      <c r="D563" s="5151"/>
      <c r="E563" s="5152"/>
      <c r="F563" s="483"/>
      <c r="G563" s="483"/>
      <c r="H563" s="2331"/>
    </row>
    <row r="564" spans="1:11" s="2329" customFormat="1" ht="15" customHeight="1" x14ac:dyDescent="0.3">
      <c r="A564" s="2412"/>
      <c r="C564" s="5150" t="s">
        <v>4466</v>
      </c>
      <c r="D564" s="5151"/>
      <c r="E564" s="5152"/>
      <c r="F564" s="483"/>
      <c r="G564" s="483"/>
      <c r="H564" s="2331"/>
    </row>
    <row r="565" spans="1:11" s="2329" customFormat="1" ht="15" customHeight="1" x14ac:dyDescent="0.3">
      <c r="A565" s="2412"/>
      <c r="C565" s="5150" t="s">
        <v>4467</v>
      </c>
      <c r="D565" s="5151"/>
      <c r="E565" s="5152"/>
      <c r="F565" s="483"/>
      <c r="G565" s="483"/>
      <c r="H565" s="2331"/>
    </row>
    <row r="566" spans="1:11" s="2329" customFormat="1" ht="15" customHeight="1" thickBot="1" x14ac:dyDescent="0.35">
      <c r="A566" s="2412"/>
      <c r="C566" s="5136" t="s">
        <v>4468</v>
      </c>
      <c r="D566" s="5137"/>
      <c r="E566" s="5138"/>
      <c r="F566" s="483"/>
      <c r="G566" s="483"/>
      <c r="H566" s="2331"/>
    </row>
    <row r="567" spans="1:11" s="2329" customFormat="1" ht="15" customHeight="1" thickTop="1" x14ac:dyDescent="0.3">
      <c r="A567" s="2412"/>
      <c r="C567" s="5172" t="str">
        <f>+C538</f>
        <v>.</v>
      </c>
      <c r="D567" s="5172"/>
      <c r="E567" s="483"/>
      <c r="F567" s="483"/>
      <c r="G567" s="483"/>
      <c r="H567" s="2331"/>
    </row>
    <row r="568" spans="1:11" s="2242" customFormat="1" ht="15" customHeight="1" thickBot="1" x14ac:dyDescent="0.35">
      <c r="A568" s="2412"/>
      <c r="C568" s="483"/>
      <c r="D568" s="483"/>
      <c r="E568" s="483"/>
      <c r="F568" s="483"/>
      <c r="G568" s="483"/>
      <c r="H568" s="2241"/>
    </row>
    <row r="569" spans="1:11" s="2242" customFormat="1" ht="22.5" customHeight="1" thickTop="1" x14ac:dyDescent="0.2">
      <c r="A569" s="2412"/>
      <c r="C569" s="5556" t="s">
        <v>4546</v>
      </c>
      <c r="D569" s="5557"/>
      <c r="E569" s="5557"/>
      <c r="F569" s="5557"/>
      <c r="G569" s="5557"/>
      <c r="H569" s="5557"/>
      <c r="I569" s="5557"/>
      <c r="J569" s="5557"/>
      <c r="K569" s="5558"/>
    </row>
    <row r="570" spans="1:11" s="2242" customFormat="1" ht="15" customHeight="1" x14ac:dyDescent="0.25">
      <c r="A570" s="2412"/>
      <c r="C570" s="5559" t="s">
        <v>4545</v>
      </c>
      <c r="D570" s="5560"/>
      <c r="E570" s="5560"/>
      <c r="F570" s="5560"/>
      <c r="G570" s="5560"/>
      <c r="H570" s="5560"/>
      <c r="I570" s="5560"/>
      <c r="J570" s="5560"/>
      <c r="K570" s="5561"/>
    </row>
    <row r="571" spans="1:11" s="2242" customFormat="1" ht="15" customHeight="1" x14ac:dyDescent="0.2">
      <c r="A571" s="2412"/>
      <c r="C571" s="5541" t="s">
        <v>4547</v>
      </c>
      <c r="D571" s="5542"/>
      <c r="E571" s="5542"/>
      <c r="F571" s="5542"/>
      <c r="G571" s="5542"/>
      <c r="H571" s="5542"/>
      <c r="I571" s="5542"/>
      <c r="J571" s="5542"/>
      <c r="K571" s="5543"/>
    </row>
    <row r="572" spans="1:11" s="2242" customFormat="1" ht="15" customHeight="1" x14ac:dyDescent="0.2">
      <c r="A572" s="2412"/>
      <c r="C572" s="5562" t="s">
        <v>4548</v>
      </c>
      <c r="D572" s="5154"/>
      <c r="E572" s="5154"/>
      <c r="F572" s="5154"/>
      <c r="G572" s="5154"/>
      <c r="H572" s="5154"/>
      <c r="I572" s="5154"/>
      <c r="J572" s="5154"/>
      <c r="K572" s="5155"/>
    </row>
    <row r="573" spans="1:11" s="2242" customFormat="1" ht="15" customHeight="1" x14ac:dyDescent="0.25">
      <c r="A573" s="2412"/>
      <c r="C573" s="5563" t="s">
        <v>4549</v>
      </c>
      <c r="D573" s="5564"/>
      <c r="E573" s="5564"/>
      <c r="F573" s="5564"/>
      <c r="G573" s="5564"/>
      <c r="H573" s="5564"/>
      <c r="I573" s="5564"/>
      <c r="J573" s="5565"/>
      <c r="K573" s="5566"/>
    </row>
    <row r="574" spans="1:11" s="2242" customFormat="1" ht="15" customHeight="1" x14ac:dyDescent="0.25">
      <c r="A574" s="2412"/>
      <c r="C574" s="5567"/>
      <c r="D574" s="5568"/>
      <c r="E574" s="5568"/>
      <c r="F574" s="5569"/>
      <c r="G574" s="5570" t="s">
        <v>4550</v>
      </c>
      <c r="H574" s="5570"/>
      <c r="I574" s="5570"/>
      <c r="J574" s="5571"/>
      <c r="K574" s="5572"/>
    </row>
    <row r="575" spans="1:11" s="2242" customFormat="1" ht="15" customHeight="1" x14ac:dyDescent="0.2">
      <c r="A575" s="2412"/>
      <c r="C575" s="5575" t="s">
        <v>2353</v>
      </c>
      <c r="D575" s="5576" t="s">
        <v>2954</v>
      </c>
      <c r="E575" s="5576" t="s">
        <v>4551</v>
      </c>
      <c r="F575" s="5576" t="s">
        <v>4552</v>
      </c>
      <c r="G575" s="5520" t="s">
        <v>4553</v>
      </c>
      <c r="H575" s="5520"/>
      <c r="I575" s="5520"/>
      <c r="J575" s="5573"/>
      <c r="K575" s="5574"/>
    </row>
    <row r="576" spans="1:11" s="2242" customFormat="1" ht="15" customHeight="1" x14ac:dyDescent="0.2">
      <c r="A576" s="2412"/>
      <c r="C576" s="5529"/>
      <c r="D576" s="5520"/>
      <c r="E576" s="5520"/>
      <c r="F576" s="5520"/>
      <c r="G576" s="2281" t="s">
        <v>4554</v>
      </c>
      <c r="H576" s="2281" t="s">
        <v>4555</v>
      </c>
      <c r="I576" s="2281" t="s">
        <v>4556</v>
      </c>
      <c r="J576" s="5573"/>
      <c r="K576" s="5574"/>
    </row>
    <row r="577" spans="1:11" s="2242" customFormat="1" ht="15" customHeight="1" x14ac:dyDescent="0.2">
      <c r="A577" s="2412"/>
      <c r="C577" s="5529"/>
      <c r="D577" s="5520"/>
      <c r="E577" s="5520"/>
      <c r="F577" s="2281" t="s">
        <v>4557</v>
      </c>
      <c r="G577" s="2281" t="s">
        <v>4558</v>
      </c>
      <c r="H577" s="2281" t="s">
        <v>4559</v>
      </c>
      <c r="I577" s="2281" t="s">
        <v>4560</v>
      </c>
      <c r="J577" s="5573"/>
      <c r="K577" s="5574"/>
    </row>
    <row r="578" spans="1:11" s="2242" customFormat="1" ht="15" customHeight="1" x14ac:dyDescent="0.2">
      <c r="A578" s="2412"/>
      <c r="C578" s="2282">
        <v>9.99</v>
      </c>
      <c r="D578" s="2283" t="s">
        <v>2251</v>
      </c>
      <c r="E578" s="2283" t="s">
        <v>1640</v>
      </c>
      <c r="F578" s="2283">
        <v>25</v>
      </c>
      <c r="G578" s="2284">
        <v>0.04</v>
      </c>
      <c r="H578" s="2284">
        <v>0.04</v>
      </c>
      <c r="I578" s="2284">
        <v>0.15</v>
      </c>
      <c r="J578" s="5573"/>
      <c r="K578" s="5574"/>
    </row>
    <row r="579" spans="1:11" s="2242" customFormat="1" ht="15" customHeight="1" x14ac:dyDescent="0.2">
      <c r="A579" s="2412"/>
      <c r="C579" s="2282">
        <v>14.99</v>
      </c>
      <c r="D579" s="2283" t="s">
        <v>2251</v>
      </c>
      <c r="E579" s="2283" t="s">
        <v>1640</v>
      </c>
      <c r="F579" s="2283">
        <v>40</v>
      </c>
      <c r="G579" s="2284">
        <v>0.04</v>
      </c>
      <c r="H579" s="2284">
        <v>0.04</v>
      </c>
      <c r="I579" s="2284">
        <v>0.15</v>
      </c>
      <c r="J579" s="5573"/>
      <c r="K579" s="5574"/>
    </row>
    <row r="580" spans="1:11" s="2242" customFormat="1" ht="15" customHeight="1" x14ac:dyDescent="0.2">
      <c r="A580" s="2412"/>
      <c r="C580" s="2282">
        <v>24.99</v>
      </c>
      <c r="D580" s="2283" t="s">
        <v>2251</v>
      </c>
      <c r="E580" s="2283" t="s">
        <v>1640</v>
      </c>
      <c r="F580" s="2283">
        <v>90</v>
      </c>
      <c r="G580" s="2284">
        <v>0.04</v>
      </c>
      <c r="H580" s="2284">
        <v>0.04</v>
      </c>
      <c r="I580" s="2284">
        <v>0.15</v>
      </c>
      <c r="J580" s="5573"/>
      <c r="K580" s="5574"/>
    </row>
    <row r="581" spans="1:11" s="2242" customFormat="1" ht="15" customHeight="1" x14ac:dyDescent="0.2">
      <c r="A581" s="2412"/>
      <c r="C581" s="2282">
        <v>29.99</v>
      </c>
      <c r="D581" s="2283" t="s">
        <v>2251</v>
      </c>
      <c r="E581" s="2283" t="s">
        <v>1640</v>
      </c>
      <c r="F581" s="2283">
        <v>100</v>
      </c>
      <c r="G581" s="2284">
        <v>0.04</v>
      </c>
      <c r="H581" s="2284">
        <v>0.04</v>
      </c>
      <c r="I581" s="2284">
        <v>0.15</v>
      </c>
      <c r="J581" s="5573"/>
      <c r="K581" s="5574"/>
    </row>
    <row r="582" spans="1:11" s="2242" customFormat="1" ht="15" customHeight="1" x14ac:dyDescent="0.2">
      <c r="A582" s="2412"/>
      <c r="C582" s="2282">
        <v>39.99</v>
      </c>
      <c r="D582" s="2283" t="s">
        <v>2251</v>
      </c>
      <c r="E582" s="2283" t="s">
        <v>1640</v>
      </c>
      <c r="F582" s="2283">
        <v>120</v>
      </c>
      <c r="G582" s="2284">
        <v>0.04</v>
      </c>
      <c r="H582" s="2284">
        <v>0.04</v>
      </c>
      <c r="I582" s="2284">
        <v>0.15</v>
      </c>
      <c r="J582" s="5573"/>
      <c r="K582" s="5574"/>
    </row>
    <row r="583" spans="1:11" s="2242" customFormat="1" ht="15" customHeight="1" x14ac:dyDescent="0.2">
      <c r="A583" s="2412"/>
      <c r="C583" s="2282">
        <v>49.99</v>
      </c>
      <c r="D583" s="2283" t="s">
        <v>2251</v>
      </c>
      <c r="E583" s="2283" t="s">
        <v>1640</v>
      </c>
      <c r="F583" s="2283">
        <v>140</v>
      </c>
      <c r="G583" s="2284">
        <v>0.04</v>
      </c>
      <c r="H583" s="2284">
        <v>0.04</v>
      </c>
      <c r="I583" s="2284">
        <v>0.15</v>
      </c>
      <c r="J583" s="5573"/>
      <c r="K583" s="5574"/>
    </row>
    <row r="584" spans="1:11" s="2242" customFormat="1" ht="15" customHeight="1" x14ac:dyDescent="0.2">
      <c r="A584" s="2412"/>
      <c r="C584" s="2282">
        <v>74.989999999999995</v>
      </c>
      <c r="D584" s="2283" t="s">
        <v>2251</v>
      </c>
      <c r="E584" s="2283" t="s">
        <v>1640</v>
      </c>
      <c r="F584" s="2283">
        <v>180</v>
      </c>
      <c r="G584" s="2284">
        <v>0.04</v>
      </c>
      <c r="H584" s="2284">
        <v>0.04</v>
      </c>
      <c r="I584" s="2284">
        <v>0.15</v>
      </c>
      <c r="J584" s="5573"/>
      <c r="K584" s="5574"/>
    </row>
    <row r="585" spans="1:11" s="2242" customFormat="1" ht="15" customHeight="1" x14ac:dyDescent="0.2">
      <c r="A585" s="2412"/>
      <c r="C585" s="2285">
        <v>99.99</v>
      </c>
      <c r="D585" s="2286" t="s">
        <v>2251</v>
      </c>
      <c r="E585" s="2283" t="s">
        <v>1640</v>
      </c>
      <c r="F585" s="2286">
        <v>250</v>
      </c>
      <c r="G585" s="2284">
        <v>0.04</v>
      </c>
      <c r="H585" s="2284">
        <v>0.04</v>
      </c>
      <c r="I585" s="2284">
        <v>0.15</v>
      </c>
      <c r="J585" s="5573"/>
      <c r="K585" s="5574"/>
    </row>
    <row r="586" spans="1:11" s="2242" customFormat="1" ht="15" customHeight="1" x14ac:dyDescent="0.2">
      <c r="A586" s="2412"/>
      <c r="C586" s="5199" t="s">
        <v>3732</v>
      </c>
      <c r="D586" s="5200"/>
      <c r="E586" s="5200"/>
      <c r="F586" s="5200"/>
      <c r="G586" s="5201"/>
      <c r="H586" s="5201"/>
      <c r="I586" s="5201"/>
      <c r="J586" s="5202"/>
      <c r="K586" s="5203"/>
    </row>
    <row r="587" spans="1:11" s="2242" customFormat="1" ht="15" customHeight="1" x14ac:dyDescent="0.25">
      <c r="A587" s="2412"/>
      <c r="C587" s="5586"/>
      <c r="D587" s="5587"/>
      <c r="E587" s="5587"/>
      <c r="F587" s="5588"/>
      <c r="G587" s="5570" t="s">
        <v>4550</v>
      </c>
      <c r="H587" s="5570"/>
      <c r="I587" s="5570"/>
      <c r="J587" s="5573"/>
      <c r="K587" s="5574"/>
    </row>
    <row r="588" spans="1:11" s="2242" customFormat="1" ht="15" customHeight="1" x14ac:dyDescent="0.2">
      <c r="A588" s="2412"/>
      <c r="C588" s="5575" t="s">
        <v>2353</v>
      </c>
      <c r="D588" s="5576" t="s">
        <v>2954</v>
      </c>
      <c r="E588" s="5576" t="s">
        <v>4551</v>
      </c>
      <c r="F588" s="5576" t="s">
        <v>4552</v>
      </c>
      <c r="G588" s="5520" t="s">
        <v>4553</v>
      </c>
      <c r="H588" s="5520"/>
      <c r="I588" s="5520"/>
      <c r="J588" s="5573"/>
      <c r="K588" s="5574"/>
    </row>
    <row r="589" spans="1:11" s="2242" customFormat="1" ht="15" customHeight="1" x14ac:dyDescent="0.2">
      <c r="A589" s="2412"/>
      <c r="C589" s="5529"/>
      <c r="D589" s="5520"/>
      <c r="E589" s="5520"/>
      <c r="F589" s="5520"/>
      <c r="G589" s="2281" t="s">
        <v>4554</v>
      </c>
      <c r="H589" s="2281" t="s">
        <v>4555</v>
      </c>
      <c r="I589" s="2281" t="s">
        <v>4556</v>
      </c>
      <c r="J589" s="5573"/>
      <c r="K589" s="5574"/>
    </row>
    <row r="590" spans="1:11" s="2242" customFormat="1" ht="15" customHeight="1" x14ac:dyDescent="0.2">
      <c r="A590" s="2412"/>
      <c r="C590" s="5529"/>
      <c r="D590" s="5520"/>
      <c r="E590" s="5520"/>
      <c r="F590" s="2281" t="s">
        <v>4557</v>
      </c>
      <c r="G590" s="2281" t="s">
        <v>4558</v>
      </c>
      <c r="H590" s="2281" t="s">
        <v>4559</v>
      </c>
      <c r="I590" s="2281" t="s">
        <v>4560</v>
      </c>
      <c r="J590" s="5573"/>
      <c r="K590" s="5574"/>
    </row>
    <row r="591" spans="1:11" s="2242" customFormat="1" ht="15" customHeight="1" x14ac:dyDescent="0.2">
      <c r="A591" s="2412"/>
      <c r="C591" s="2282">
        <v>9.99</v>
      </c>
      <c r="D591" s="2283" t="s">
        <v>2251</v>
      </c>
      <c r="E591" s="2283" t="s">
        <v>2041</v>
      </c>
      <c r="F591" s="2283">
        <v>25</v>
      </c>
      <c r="G591" s="2284">
        <v>0.04</v>
      </c>
      <c r="H591" s="2284">
        <v>0.04</v>
      </c>
      <c r="I591" s="2284">
        <v>0.15</v>
      </c>
      <c r="J591" s="5573"/>
      <c r="K591" s="5574"/>
    </row>
    <row r="592" spans="1:11" s="2242" customFormat="1" ht="15" customHeight="1" x14ac:dyDescent="0.2">
      <c r="A592" s="2412"/>
      <c r="C592" s="2282">
        <v>14.99</v>
      </c>
      <c r="D592" s="2283" t="s">
        <v>2251</v>
      </c>
      <c r="E592" s="2283" t="s">
        <v>2041</v>
      </c>
      <c r="F592" s="2283">
        <v>40</v>
      </c>
      <c r="G592" s="2284">
        <v>0.04</v>
      </c>
      <c r="H592" s="2284">
        <v>0.04</v>
      </c>
      <c r="I592" s="2284">
        <v>0.15</v>
      </c>
      <c r="J592" s="5573"/>
      <c r="K592" s="5574"/>
    </row>
    <row r="593" spans="1:11" s="2242" customFormat="1" ht="15" customHeight="1" x14ac:dyDescent="0.2">
      <c r="A593" s="2412"/>
      <c r="C593" s="2282">
        <v>24.99</v>
      </c>
      <c r="D593" s="2283" t="s">
        <v>2251</v>
      </c>
      <c r="E593" s="2283" t="s">
        <v>2041</v>
      </c>
      <c r="F593" s="2283">
        <v>90</v>
      </c>
      <c r="G593" s="2284">
        <v>0.04</v>
      </c>
      <c r="H593" s="2284">
        <v>0.04</v>
      </c>
      <c r="I593" s="2284">
        <v>0.15</v>
      </c>
      <c r="J593" s="5573"/>
      <c r="K593" s="5574"/>
    </row>
    <row r="594" spans="1:11" s="2242" customFormat="1" ht="15" customHeight="1" x14ac:dyDescent="0.2">
      <c r="A594" s="2412"/>
      <c r="C594" s="2282">
        <v>29.99</v>
      </c>
      <c r="D594" s="2283" t="s">
        <v>2251</v>
      </c>
      <c r="E594" s="2283" t="s">
        <v>2041</v>
      </c>
      <c r="F594" s="2283">
        <v>100</v>
      </c>
      <c r="G594" s="2284">
        <v>0.04</v>
      </c>
      <c r="H594" s="2284">
        <v>0.04</v>
      </c>
      <c r="I594" s="2284">
        <v>0.15</v>
      </c>
      <c r="J594" s="5573"/>
      <c r="K594" s="5574"/>
    </row>
    <row r="595" spans="1:11" s="2242" customFormat="1" ht="15" customHeight="1" x14ac:dyDescent="0.2">
      <c r="A595" s="2412"/>
      <c r="C595" s="2282">
        <v>39.99</v>
      </c>
      <c r="D595" s="2283" t="s">
        <v>2251</v>
      </c>
      <c r="E595" s="2283" t="s">
        <v>2041</v>
      </c>
      <c r="F595" s="2283">
        <v>120</v>
      </c>
      <c r="G595" s="2284">
        <v>0.04</v>
      </c>
      <c r="H595" s="2284">
        <v>0.04</v>
      </c>
      <c r="I595" s="2284">
        <v>0.15</v>
      </c>
      <c r="J595" s="5573"/>
      <c r="K595" s="5574"/>
    </row>
    <row r="596" spans="1:11" s="2242" customFormat="1" ht="15" customHeight="1" x14ac:dyDescent="0.2">
      <c r="A596" s="2412"/>
      <c r="C596" s="2282">
        <v>49.99</v>
      </c>
      <c r="D596" s="2283" t="s">
        <v>2251</v>
      </c>
      <c r="E596" s="2283" t="s">
        <v>2041</v>
      </c>
      <c r="F596" s="2283">
        <v>140</v>
      </c>
      <c r="G596" s="2284">
        <v>0.04</v>
      </c>
      <c r="H596" s="2284">
        <v>0.04</v>
      </c>
      <c r="I596" s="2284">
        <v>0.15</v>
      </c>
      <c r="J596" s="5573"/>
      <c r="K596" s="5574"/>
    </row>
    <row r="597" spans="1:11" s="2242" customFormat="1" ht="15" customHeight="1" x14ac:dyDescent="0.2">
      <c r="A597" s="2412"/>
      <c r="C597" s="2282">
        <v>74.989999999999995</v>
      </c>
      <c r="D597" s="2283" t="s">
        <v>2251</v>
      </c>
      <c r="E597" s="2283" t="s">
        <v>2041</v>
      </c>
      <c r="F597" s="2283">
        <v>180</v>
      </c>
      <c r="G597" s="2284">
        <v>0.04</v>
      </c>
      <c r="H597" s="2284">
        <v>0.04</v>
      </c>
      <c r="I597" s="2284">
        <v>0.15</v>
      </c>
      <c r="J597" s="5573"/>
      <c r="K597" s="5574"/>
    </row>
    <row r="598" spans="1:11" s="2242" customFormat="1" ht="15" customHeight="1" x14ac:dyDescent="0.2">
      <c r="A598" s="2412"/>
      <c r="C598" s="2285">
        <v>99.99</v>
      </c>
      <c r="D598" s="2286" t="s">
        <v>2251</v>
      </c>
      <c r="E598" s="2283" t="s">
        <v>2041</v>
      </c>
      <c r="F598" s="2286">
        <v>250</v>
      </c>
      <c r="G598" s="2284">
        <v>0.04</v>
      </c>
      <c r="H598" s="2284">
        <v>0.04</v>
      </c>
      <c r="I598" s="2284">
        <v>0.15</v>
      </c>
      <c r="J598" s="5573"/>
      <c r="K598" s="5574"/>
    </row>
    <row r="599" spans="1:11" s="2242" customFormat="1" ht="15" customHeight="1" x14ac:dyDescent="0.2">
      <c r="A599" s="2412"/>
      <c r="C599" s="5583" t="s">
        <v>3732</v>
      </c>
      <c r="D599" s="5201"/>
      <c r="E599" s="5201"/>
      <c r="F599" s="5201"/>
      <c r="G599" s="5201"/>
      <c r="H599" s="5201"/>
      <c r="I599" s="5201"/>
      <c r="J599" s="5584"/>
      <c r="K599" s="5585"/>
    </row>
    <row r="600" spans="1:11" s="2242" customFormat="1" ht="15" customHeight="1" x14ac:dyDescent="0.25">
      <c r="A600" s="2412"/>
      <c r="C600" s="5530" t="s">
        <v>4561</v>
      </c>
      <c r="D600" s="5531"/>
      <c r="E600" s="5531"/>
      <c r="F600" s="5531"/>
      <c r="G600" s="5531"/>
      <c r="H600" s="5531"/>
      <c r="I600" s="5531"/>
      <c r="J600" s="5531"/>
      <c r="K600" s="5532"/>
    </row>
    <row r="601" spans="1:11" s="2242" customFormat="1" ht="15" customHeight="1" x14ac:dyDescent="0.2">
      <c r="A601" s="2412"/>
      <c r="C601" s="5575" t="s">
        <v>2353</v>
      </c>
      <c r="D601" s="5576" t="s">
        <v>2954</v>
      </c>
      <c r="E601" s="5576" t="s">
        <v>4551</v>
      </c>
      <c r="F601" s="5579" t="s">
        <v>4562</v>
      </c>
      <c r="G601" s="5579"/>
      <c r="H601" s="5579"/>
      <c r="I601" s="5579"/>
      <c r="J601" s="2287"/>
      <c r="K601" s="2288"/>
    </row>
    <row r="602" spans="1:11" s="2242" customFormat="1" ht="15" customHeight="1" x14ac:dyDescent="0.2">
      <c r="A602" s="2412"/>
      <c r="C602" s="5529"/>
      <c r="D602" s="5520"/>
      <c r="E602" s="5520"/>
      <c r="F602" s="2281" t="s">
        <v>4563</v>
      </c>
      <c r="G602" s="5520" t="s">
        <v>4564</v>
      </c>
      <c r="H602" s="5520"/>
      <c r="I602" s="2281" t="s">
        <v>4565</v>
      </c>
      <c r="J602" s="2287"/>
      <c r="K602" s="2288"/>
    </row>
    <row r="603" spans="1:11" s="2242" customFormat="1" ht="15" customHeight="1" x14ac:dyDescent="0.2">
      <c r="A603" s="2412"/>
      <c r="C603" s="5529"/>
      <c r="D603" s="5520"/>
      <c r="E603" s="5520"/>
      <c r="F603" s="2281" t="s">
        <v>4566</v>
      </c>
      <c r="G603" s="5520" t="s">
        <v>4567</v>
      </c>
      <c r="H603" s="5520"/>
      <c r="I603" s="2281" t="s">
        <v>4568</v>
      </c>
      <c r="J603" s="2287"/>
      <c r="K603" s="2288"/>
    </row>
    <row r="604" spans="1:11" s="2242" customFormat="1" ht="15" customHeight="1" x14ac:dyDescent="0.2">
      <c r="A604" s="2412"/>
      <c r="C604" s="2282">
        <v>9.99</v>
      </c>
      <c r="D604" s="2283" t="s">
        <v>2251</v>
      </c>
      <c r="E604" s="2283" t="s">
        <v>1640</v>
      </c>
      <c r="F604" s="2283">
        <v>2</v>
      </c>
      <c r="G604" s="5198">
        <v>30</v>
      </c>
      <c r="H604" s="5198"/>
      <c r="I604" s="2289">
        <v>10</v>
      </c>
      <c r="J604" s="2290"/>
      <c r="K604" s="2288"/>
    </row>
    <row r="605" spans="1:11" s="2242" customFormat="1" ht="15" customHeight="1" x14ac:dyDescent="0.2">
      <c r="A605" s="2412"/>
      <c r="C605" s="2282">
        <v>14.99</v>
      </c>
      <c r="D605" s="2283" t="s">
        <v>2251</v>
      </c>
      <c r="E605" s="2283" t="s">
        <v>1640</v>
      </c>
      <c r="F605" s="2283">
        <v>2</v>
      </c>
      <c r="G605" s="5198">
        <v>50</v>
      </c>
      <c r="H605" s="5198"/>
      <c r="I605" s="2289">
        <v>15</v>
      </c>
      <c r="J605" s="2290"/>
      <c r="K605" s="2288"/>
    </row>
    <row r="606" spans="1:11" s="2242" customFormat="1" ht="15" customHeight="1" x14ac:dyDescent="0.2">
      <c r="A606" s="2412"/>
      <c r="C606" s="2282">
        <v>24.99</v>
      </c>
      <c r="D606" s="2283" t="s">
        <v>2251</v>
      </c>
      <c r="E606" s="2283" t="s">
        <v>1640</v>
      </c>
      <c r="F606" s="2283">
        <v>2</v>
      </c>
      <c r="G606" s="5198">
        <v>60</v>
      </c>
      <c r="H606" s="5198"/>
      <c r="I606" s="2289">
        <v>20</v>
      </c>
      <c r="J606" s="2290"/>
      <c r="K606" s="2288"/>
    </row>
    <row r="607" spans="1:11" s="2242" customFormat="1" ht="15" customHeight="1" x14ac:dyDescent="0.2">
      <c r="A607" s="2412"/>
      <c r="C607" s="2282">
        <v>29.99</v>
      </c>
      <c r="D607" s="2283" t="s">
        <v>2251</v>
      </c>
      <c r="E607" s="2283" t="s">
        <v>1640</v>
      </c>
      <c r="F607" s="2283">
        <v>3</v>
      </c>
      <c r="G607" s="5198">
        <v>105</v>
      </c>
      <c r="H607" s="5198"/>
      <c r="I607" s="2289">
        <v>25</v>
      </c>
      <c r="J607" s="2290"/>
      <c r="K607" s="2288"/>
    </row>
    <row r="608" spans="1:11" s="2242" customFormat="1" ht="15" customHeight="1" x14ac:dyDescent="0.2">
      <c r="A608" s="2412"/>
      <c r="C608" s="2282">
        <v>39.99</v>
      </c>
      <c r="D608" s="2283" t="s">
        <v>2251</v>
      </c>
      <c r="E608" s="2283" t="s">
        <v>1640</v>
      </c>
      <c r="F608" s="2283">
        <v>3</v>
      </c>
      <c r="G608" s="5198">
        <v>120</v>
      </c>
      <c r="H608" s="5198"/>
      <c r="I608" s="2289">
        <v>30</v>
      </c>
      <c r="J608" s="2290"/>
      <c r="K608" s="2288"/>
    </row>
    <row r="609" spans="1:11" s="2242" customFormat="1" ht="15" customHeight="1" x14ac:dyDescent="0.2">
      <c r="A609" s="2412"/>
      <c r="C609" s="2282">
        <v>49.99</v>
      </c>
      <c r="D609" s="2283" t="s">
        <v>2251</v>
      </c>
      <c r="E609" s="2283" t="s">
        <v>1640</v>
      </c>
      <c r="F609" s="2283">
        <v>4</v>
      </c>
      <c r="G609" s="5198">
        <v>180</v>
      </c>
      <c r="H609" s="5198"/>
      <c r="I609" s="2289">
        <v>50</v>
      </c>
      <c r="J609" s="2290"/>
      <c r="K609" s="2288"/>
    </row>
    <row r="610" spans="1:11" s="2242" customFormat="1" ht="15" customHeight="1" x14ac:dyDescent="0.2">
      <c r="A610" s="2412"/>
      <c r="C610" s="2282">
        <v>74.989999999999995</v>
      </c>
      <c r="D610" s="2283" t="s">
        <v>2251</v>
      </c>
      <c r="E610" s="2283" t="s">
        <v>1640</v>
      </c>
      <c r="F610" s="2283">
        <v>5</v>
      </c>
      <c r="G610" s="5198">
        <v>250</v>
      </c>
      <c r="H610" s="5198"/>
      <c r="I610" s="2289">
        <v>50</v>
      </c>
      <c r="J610" s="2290"/>
      <c r="K610" s="2288"/>
    </row>
    <row r="611" spans="1:11" s="2242" customFormat="1" ht="15" customHeight="1" x14ac:dyDescent="0.2">
      <c r="A611" s="2412"/>
      <c r="C611" s="2282">
        <v>99.99</v>
      </c>
      <c r="D611" s="2283" t="s">
        <v>2251</v>
      </c>
      <c r="E611" s="2283" t="s">
        <v>1640</v>
      </c>
      <c r="F611" s="2283">
        <v>5</v>
      </c>
      <c r="G611" s="5198">
        <v>275</v>
      </c>
      <c r="H611" s="5198"/>
      <c r="I611" s="2289">
        <v>50</v>
      </c>
      <c r="J611" s="2290"/>
      <c r="K611" s="2288"/>
    </row>
    <row r="612" spans="1:11" s="2242" customFormat="1" ht="15" customHeight="1" x14ac:dyDescent="0.2">
      <c r="A612" s="2412"/>
      <c r="C612" s="5526"/>
      <c r="D612" s="5527"/>
      <c r="E612" s="5527"/>
      <c r="F612" s="5527"/>
      <c r="G612" s="5527"/>
      <c r="H612" s="5527"/>
      <c r="I612" s="5527"/>
      <c r="J612" s="5527"/>
      <c r="K612" s="5528"/>
    </row>
    <row r="613" spans="1:11" s="2242" customFormat="1" ht="15" customHeight="1" x14ac:dyDescent="0.2">
      <c r="A613" s="2412"/>
      <c r="C613" s="5529" t="s">
        <v>2353</v>
      </c>
      <c r="D613" s="5520" t="s">
        <v>2954</v>
      </c>
      <c r="E613" s="5520" t="s">
        <v>4551</v>
      </c>
      <c r="F613" s="5579" t="s">
        <v>4562</v>
      </c>
      <c r="G613" s="5579"/>
      <c r="H613" s="5579"/>
      <c r="I613" s="5579"/>
      <c r="J613" s="2287"/>
      <c r="K613" s="2288"/>
    </row>
    <row r="614" spans="1:11" s="2242" customFormat="1" ht="15" customHeight="1" x14ac:dyDescent="0.2">
      <c r="A614" s="2412"/>
      <c r="C614" s="5529"/>
      <c r="D614" s="5520"/>
      <c r="E614" s="5520"/>
      <c r="F614" s="2281" t="s">
        <v>4563</v>
      </c>
      <c r="G614" s="5520" t="s">
        <v>4564</v>
      </c>
      <c r="H614" s="5520"/>
      <c r="I614" s="2281" t="s">
        <v>4565</v>
      </c>
      <c r="J614" s="2287"/>
      <c r="K614" s="2288"/>
    </row>
    <row r="615" spans="1:11" s="2242" customFormat="1" ht="15" customHeight="1" x14ac:dyDescent="0.2">
      <c r="A615" s="2412"/>
      <c r="C615" s="5529"/>
      <c r="D615" s="5520"/>
      <c r="E615" s="5520"/>
      <c r="F615" s="2281" t="s">
        <v>4566</v>
      </c>
      <c r="G615" s="5520" t="s">
        <v>4567</v>
      </c>
      <c r="H615" s="5520"/>
      <c r="I615" s="2281" t="s">
        <v>4568</v>
      </c>
      <c r="J615" s="2287"/>
      <c r="K615" s="2288"/>
    </row>
    <row r="616" spans="1:11" s="2242" customFormat="1" ht="15" customHeight="1" x14ac:dyDescent="0.2">
      <c r="A616" s="2412"/>
      <c r="C616" s="2282">
        <v>9.99</v>
      </c>
      <c r="D616" s="2283" t="s">
        <v>2251</v>
      </c>
      <c r="E616" s="2283" t="s">
        <v>2041</v>
      </c>
      <c r="F616" s="2283">
        <v>2</v>
      </c>
      <c r="G616" s="5198">
        <v>30</v>
      </c>
      <c r="H616" s="5198"/>
      <c r="I616" s="2289">
        <v>10</v>
      </c>
      <c r="J616" s="2290"/>
      <c r="K616" s="2288"/>
    </row>
    <row r="617" spans="1:11" s="2242" customFormat="1" ht="15" customHeight="1" x14ac:dyDescent="0.2">
      <c r="A617" s="2412"/>
      <c r="C617" s="2282">
        <v>14.99</v>
      </c>
      <c r="D617" s="2283" t="s">
        <v>2251</v>
      </c>
      <c r="E617" s="2283" t="s">
        <v>2041</v>
      </c>
      <c r="F617" s="2283">
        <v>2</v>
      </c>
      <c r="G617" s="5198">
        <v>50</v>
      </c>
      <c r="H617" s="5198"/>
      <c r="I617" s="2289">
        <v>15</v>
      </c>
      <c r="J617" s="2290"/>
      <c r="K617" s="2288"/>
    </row>
    <row r="618" spans="1:11" s="2242" customFormat="1" ht="15" customHeight="1" x14ac:dyDescent="0.2">
      <c r="A618" s="2412"/>
      <c r="C618" s="2282">
        <v>24.99</v>
      </c>
      <c r="D618" s="2283" t="s">
        <v>2251</v>
      </c>
      <c r="E618" s="2283" t="s">
        <v>2041</v>
      </c>
      <c r="F618" s="2283">
        <v>2</v>
      </c>
      <c r="G618" s="5198">
        <v>60</v>
      </c>
      <c r="H618" s="5198"/>
      <c r="I618" s="2289">
        <v>20</v>
      </c>
      <c r="J618" s="2290"/>
      <c r="K618" s="2288"/>
    </row>
    <row r="619" spans="1:11" s="2242" customFormat="1" ht="15" customHeight="1" x14ac:dyDescent="0.2">
      <c r="A619" s="2412"/>
      <c r="C619" s="2282">
        <v>29.99</v>
      </c>
      <c r="D619" s="2283" t="s">
        <v>2251</v>
      </c>
      <c r="E619" s="2283" t="s">
        <v>2041</v>
      </c>
      <c r="F619" s="2283">
        <v>3</v>
      </c>
      <c r="G619" s="5198">
        <v>105</v>
      </c>
      <c r="H619" s="5198"/>
      <c r="I619" s="2289">
        <v>25</v>
      </c>
      <c r="J619" s="2290"/>
      <c r="K619" s="2288"/>
    </row>
    <row r="620" spans="1:11" s="2242" customFormat="1" ht="15" customHeight="1" x14ac:dyDescent="0.2">
      <c r="A620" s="2412"/>
      <c r="C620" s="2282">
        <v>39.99</v>
      </c>
      <c r="D620" s="2283" t="s">
        <v>2251</v>
      </c>
      <c r="E620" s="2283" t="s">
        <v>2041</v>
      </c>
      <c r="F620" s="2283">
        <v>3</v>
      </c>
      <c r="G620" s="5198">
        <v>120</v>
      </c>
      <c r="H620" s="5198"/>
      <c r="I620" s="2289">
        <v>30</v>
      </c>
      <c r="J620" s="2290"/>
      <c r="K620" s="2288"/>
    </row>
    <row r="621" spans="1:11" s="2242" customFormat="1" ht="15" customHeight="1" x14ac:dyDescent="0.2">
      <c r="A621" s="2412"/>
      <c r="C621" s="2282">
        <v>49.99</v>
      </c>
      <c r="D621" s="2283" t="s">
        <v>2251</v>
      </c>
      <c r="E621" s="2283" t="s">
        <v>2041</v>
      </c>
      <c r="F621" s="2283">
        <v>4</v>
      </c>
      <c r="G621" s="5198">
        <v>180</v>
      </c>
      <c r="H621" s="5198"/>
      <c r="I621" s="2289">
        <v>50</v>
      </c>
      <c r="J621" s="2290"/>
      <c r="K621" s="2288"/>
    </row>
    <row r="622" spans="1:11" s="2242" customFormat="1" ht="15" customHeight="1" x14ac:dyDescent="0.2">
      <c r="A622" s="2412"/>
      <c r="C622" s="2282">
        <v>74.989999999999995</v>
      </c>
      <c r="D622" s="2283" t="s">
        <v>2251</v>
      </c>
      <c r="E622" s="2283" t="s">
        <v>2041</v>
      </c>
      <c r="F622" s="2283">
        <v>5</v>
      </c>
      <c r="G622" s="5198">
        <v>250</v>
      </c>
      <c r="H622" s="5198"/>
      <c r="I622" s="2289">
        <v>50</v>
      </c>
      <c r="J622" s="2290"/>
      <c r="K622" s="2288"/>
    </row>
    <row r="623" spans="1:11" s="2242" customFormat="1" ht="15" customHeight="1" x14ac:dyDescent="0.2">
      <c r="A623" s="2412"/>
      <c r="C623" s="2285">
        <v>99.99</v>
      </c>
      <c r="D623" s="2286" t="s">
        <v>2251</v>
      </c>
      <c r="E623" s="2283" t="s">
        <v>2041</v>
      </c>
      <c r="F623" s="2283">
        <v>5</v>
      </c>
      <c r="G623" s="5198">
        <v>275</v>
      </c>
      <c r="H623" s="5198"/>
      <c r="I623" s="2289">
        <v>50</v>
      </c>
      <c r="J623" s="2290"/>
      <c r="K623" s="2288"/>
    </row>
    <row r="624" spans="1:11" s="2242" customFormat="1" ht="15" customHeight="1" x14ac:dyDescent="0.25">
      <c r="A624" s="2412"/>
      <c r="C624" s="5530" t="s">
        <v>4569</v>
      </c>
      <c r="D624" s="5531"/>
      <c r="E624" s="5531"/>
      <c r="F624" s="5531"/>
      <c r="G624" s="5531"/>
      <c r="H624" s="5531"/>
      <c r="I624" s="5531"/>
      <c r="J624" s="5531"/>
      <c r="K624" s="5532"/>
    </row>
    <row r="625" spans="1:11" s="2242" customFormat="1" ht="15" customHeight="1" x14ac:dyDescent="0.2">
      <c r="A625" s="2412"/>
      <c r="C625" s="5533" t="s">
        <v>4570</v>
      </c>
      <c r="D625" s="5534"/>
      <c r="E625" s="5534"/>
      <c r="F625" s="5534"/>
      <c r="G625" s="5534"/>
      <c r="H625" s="5534"/>
      <c r="I625" s="5534"/>
      <c r="J625" s="5534"/>
      <c r="K625" s="2291" t="s">
        <v>4571</v>
      </c>
    </row>
    <row r="626" spans="1:11" s="2242" customFormat="1" ht="15" customHeight="1" x14ac:dyDescent="0.2">
      <c r="A626" s="2412"/>
      <c r="C626" s="2282" t="s">
        <v>657</v>
      </c>
      <c r="D626" s="2292" t="s">
        <v>658</v>
      </c>
      <c r="E626" s="2292" t="s">
        <v>659</v>
      </c>
      <c r="F626" s="2292" t="s">
        <v>1575</v>
      </c>
      <c r="G626" s="2292" t="s">
        <v>661</v>
      </c>
      <c r="H626" s="2284" t="s">
        <v>662</v>
      </c>
      <c r="I626" s="2284" t="s">
        <v>663</v>
      </c>
      <c r="J626" s="2284" t="s">
        <v>664</v>
      </c>
      <c r="K626" s="2291" t="s">
        <v>4572</v>
      </c>
    </row>
    <row r="627" spans="1:11" s="2242" customFormat="1" ht="15" customHeight="1" x14ac:dyDescent="0.2">
      <c r="A627" s="2412"/>
      <c r="C627" s="2282" t="s">
        <v>4573</v>
      </c>
      <c r="D627" s="2283" t="s">
        <v>4574</v>
      </c>
      <c r="E627" s="2283" t="s">
        <v>4574</v>
      </c>
      <c r="F627" s="2283" t="s">
        <v>4574</v>
      </c>
      <c r="G627" s="2283" t="s">
        <v>4574</v>
      </c>
      <c r="H627" s="2284" t="s">
        <v>4575</v>
      </c>
      <c r="I627" s="2284" t="s">
        <v>4576</v>
      </c>
      <c r="J627" s="2283" t="s">
        <v>4577</v>
      </c>
      <c r="K627" s="2293" t="s">
        <v>4578</v>
      </c>
    </row>
    <row r="628" spans="1:11" s="2242" customFormat="1" ht="15" customHeight="1" x14ac:dyDescent="0.25">
      <c r="A628" s="2412"/>
      <c r="C628" s="5580" t="s">
        <v>4579</v>
      </c>
      <c r="D628" s="5581"/>
      <c r="E628" s="5581"/>
      <c r="F628" s="5581"/>
      <c r="G628" s="5581"/>
      <c r="H628" s="5581"/>
      <c r="I628" s="5581"/>
      <c r="J628" s="5581"/>
      <c r="K628" s="5582"/>
    </row>
    <row r="629" spans="1:11" s="2242" customFormat="1" ht="15" customHeight="1" x14ac:dyDescent="0.2">
      <c r="A629" s="2412"/>
      <c r="C629" s="5535" t="s">
        <v>4580</v>
      </c>
      <c r="D629" s="5536"/>
      <c r="E629" s="5536"/>
      <c r="F629" s="5536"/>
      <c r="G629" s="5536"/>
      <c r="H629" s="5536"/>
      <c r="I629" s="5536"/>
      <c r="J629" s="5536"/>
      <c r="K629" s="5537"/>
    </row>
    <row r="630" spans="1:11" s="2242" customFormat="1" ht="15" customHeight="1" x14ac:dyDescent="0.2">
      <c r="A630" s="2412"/>
      <c r="C630" s="5535" t="s">
        <v>4581</v>
      </c>
      <c r="D630" s="5536"/>
      <c r="E630" s="5536"/>
      <c r="F630" s="5536"/>
      <c r="G630" s="5536"/>
      <c r="H630" s="5536"/>
      <c r="I630" s="5536"/>
      <c r="J630" s="5536"/>
      <c r="K630" s="5537"/>
    </row>
    <row r="631" spans="1:11" s="2242" customFormat="1" ht="15" customHeight="1" x14ac:dyDescent="0.2">
      <c r="A631" s="2412"/>
      <c r="C631" s="5535" t="s">
        <v>4582</v>
      </c>
      <c r="D631" s="5536"/>
      <c r="E631" s="5536"/>
      <c r="F631" s="5536"/>
      <c r="G631" s="5536"/>
      <c r="H631" s="5536"/>
      <c r="I631" s="5536"/>
      <c r="J631" s="5536"/>
      <c r="K631" s="5537"/>
    </row>
    <row r="632" spans="1:11" s="2242" customFormat="1" ht="15" customHeight="1" x14ac:dyDescent="0.2">
      <c r="A632" s="2412"/>
      <c r="C632" s="5535" t="s">
        <v>4583</v>
      </c>
      <c r="D632" s="5536"/>
      <c r="E632" s="5536"/>
      <c r="F632" s="5536"/>
      <c r="G632" s="5536"/>
      <c r="H632" s="5536"/>
      <c r="I632" s="5536"/>
      <c r="J632" s="5536"/>
      <c r="K632" s="5537"/>
    </row>
    <row r="633" spans="1:11" s="2242" customFormat="1" ht="15" customHeight="1" x14ac:dyDescent="0.2">
      <c r="A633" s="2412"/>
      <c r="C633" s="5535" t="s">
        <v>4584</v>
      </c>
      <c r="D633" s="5536"/>
      <c r="E633" s="5536"/>
      <c r="F633" s="5536"/>
      <c r="G633" s="5536"/>
      <c r="H633" s="5536"/>
      <c r="I633" s="5536"/>
      <c r="J633" s="5536"/>
      <c r="K633" s="5537"/>
    </row>
    <row r="634" spans="1:11" s="2242" customFormat="1" ht="15" customHeight="1" x14ac:dyDescent="0.2">
      <c r="A634" s="2412"/>
      <c r="C634" s="5535" t="s">
        <v>4585</v>
      </c>
      <c r="D634" s="5536"/>
      <c r="E634" s="5536"/>
      <c r="F634" s="5536"/>
      <c r="G634" s="5536"/>
      <c r="H634" s="5536"/>
      <c r="I634" s="5536"/>
      <c r="J634" s="5536"/>
      <c r="K634" s="5537"/>
    </row>
    <row r="635" spans="1:11" s="2242" customFormat="1" ht="15" customHeight="1" x14ac:dyDescent="0.2">
      <c r="A635" s="2412"/>
      <c r="C635" s="5535" t="s">
        <v>4586</v>
      </c>
      <c r="D635" s="5536"/>
      <c r="E635" s="5536"/>
      <c r="F635" s="5536"/>
      <c r="G635" s="5536"/>
      <c r="H635" s="5536"/>
      <c r="I635" s="5536"/>
      <c r="J635" s="5536"/>
      <c r="K635" s="5537"/>
    </row>
    <row r="636" spans="1:11" s="2242" customFormat="1" ht="15" customHeight="1" x14ac:dyDescent="0.2">
      <c r="A636" s="2412"/>
      <c r="C636" s="5535" t="s">
        <v>4587</v>
      </c>
      <c r="D636" s="5536"/>
      <c r="E636" s="5536"/>
      <c r="F636" s="5536"/>
      <c r="G636" s="5536"/>
      <c r="H636" s="5536"/>
      <c r="I636" s="5536"/>
      <c r="J636" s="5536"/>
      <c r="K636" s="5537"/>
    </row>
    <row r="637" spans="1:11" s="2242" customFormat="1" ht="15" customHeight="1" x14ac:dyDescent="0.2">
      <c r="A637" s="2412"/>
      <c r="C637" s="5535" t="s">
        <v>4588</v>
      </c>
      <c r="D637" s="5536"/>
      <c r="E637" s="5536"/>
      <c r="F637" s="5536"/>
      <c r="G637" s="5536"/>
      <c r="H637" s="5536"/>
      <c r="I637" s="5536"/>
      <c r="J637" s="5536"/>
      <c r="K637" s="5537"/>
    </row>
    <row r="638" spans="1:11" s="2242" customFormat="1" ht="15" customHeight="1" x14ac:dyDescent="0.2">
      <c r="A638" s="2412"/>
      <c r="C638" s="5535" t="s">
        <v>4589</v>
      </c>
      <c r="D638" s="5536"/>
      <c r="E638" s="5536"/>
      <c r="F638" s="5536"/>
      <c r="G638" s="5536"/>
      <c r="H638" s="5536"/>
      <c r="I638" s="5536"/>
      <c r="J638" s="5536"/>
      <c r="K638" s="5537"/>
    </row>
    <row r="639" spans="1:11" s="2242" customFormat="1" ht="15" customHeight="1" x14ac:dyDescent="0.2">
      <c r="A639" s="2412"/>
      <c r="C639" s="5535" t="s">
        <v>4590</v>
      </c>
      <c r="D639" s="5536"/>
      <c r="E639" s="5536"/>
      <c r="F639" s="5536"/>
      <c r="G639" s="5536"/>
      <c r="H639" s="5536"/>
      <c r="I639" s="5536"/>
      <c r="J639" s="5536"/>
      <c r="K639" s="5537"/>
    </row>
    <row r="640" spans="1:11" s="2242" customFormat="1" ht="15" customHeight="1" x14ac:dyDescent="0.2">
      <c r="A640" s="2412"/>
      <c r="C640" s="5535" t="s">
        <v>4591</v>
      </c>
      <c r="D640" s="5536"/>
      <c r="E640" s="5536"/>
      <c r="F640" s="5536"/>
      <c r="G640" s="5536"/>
      <c r="H640" s="5536"/>
      <c r="I640" s="5536"/>
      <c r="J640" s="5536"/>
      <c r="K640" s="5537"/>
    </row>
    <row r="641" spans="1:11" s="2242" customFormat="1" ht="15" customHeight="1" x14ac:dyDescent="0.2">
      <c r="A641" s="2412"/>
      <c r="C641" s="5535" t="s">
        <v>4592</v>
      </c>
      <c r="D641" s="5536"/>
      <c r="E641" s="5536"/>
      <c r="F641" s="5536"/>
      <c r="G641" s="5536"/>
      <c r="H641" s="5536"/>
      <c r="I641" s="5536"/>
      <c r="J641" s="5536"/>
      <c r="K641" s="5537"/>
    </row>
    <row r="642" spans="1:11" s="2242" customFormat="1" ht="15" customHeight="1" x14ac:dyDescent="0.2">
      <c r="A642" s="2412"/>
      <c r="C642" s="5535" t="s">
        <v>4593</v>
      </c>
      <c r="D642" s="5536"/>
      <c r="E642" s="5536"/>
      <c r="F642" s="5536"/>
      <c r="G642" s="5536"/>
      <c r="H642" s="5536"/>
      <c r="I642" s="5536"/>
      <c r="J642" s="5536"/>
      <c r="K642" s="5537"/>
    </row>
    <row r="643" spans="1:11" s="2242" customFormat="1" ht="15" customHeight="1" x14ac:dyDescent="0.2">
      <c r="A643" s="2412"/>
      <c r="C643" s="5535" t="s">
        <v>4594</v>
      </c>
      <c r="D643" s="5536"/>
      <c r="E643" s="5536"/>
      <c r="F643" s="5536"/>
      <c r="G643" s="5536"/>
      <c r="H643" s="5536"/>
      <c r="I643" s="5536"/>
      <c r="J643" s="5536"/>
      <c r="K643" s="5537"/>
    </row>
    <row r="644" spans="1:11" s="2242" customFormat="1" ht="15" customHeight="1" x14ac:dyDescent="0.2">
      <c r="A644" s="2412"/>
      <c r="C644" s="5535" t="s">
        <v>4595</v>
      </c>
      <c r="D644" s="5536"/>
      <c r="E644" s="5536"/>
      <c r="F644" s="5536"/>
      <c r="G644" s="5536"/>
      <c r="H644" s="5536"/>
      <c r="I644" s="5536"/>
      <c r="J644" s="5536"/>
      <c r="K644" s="5537"/>
    </row>
    <row r="645" spans="1:11" s="2242" customFormat="1" ht="15" customHeight="1" x14ac:dyDescent="0.2">
      <c r="A645" s="2412"/>
      <c r="C645" s="5535" t="s">
        <v>4596</v>
      </c>
      <c r="D645" s="5536"/>
      <c r="E645" s="5536"/>
      <c r="F645" s="5536"/>
      <c r="G645" s="5536"/>
      <c r="H645" s="5536"/>
      <c r="I645" s="5536"/>
      <c r="J645" s="5536"/>
      <c r="K645" s="5537"/>
    </row>
    <row r="646" spans="1:11" s="2242" customFormat="1" ht="15" customHeight="1" x14ac:dyDescent="0.2">
      <c r="A646" s="2412"/>
      <c r="C646" s="5541" t="s">
        <v>4597</v>
      </c>
      <c r="D646" s="5542"/>
      <c r="E646" s="5542"/>
      <c r="F646" s="5542"/>
      <c r="G646" s="5542"/>
      <c r="H646" s="5542"/>
      <c r="I646" s="5542"/>
      <c r="J646" s="5542"/>
      <c r="K646" s="5543"/>
    </row>
    <row r="647" spans="1:11" s="2242" customFormat="1" ht="15" customHeight="1" x14ac:dyDescent="0.2">
      <c r="A647" s="2412"/>
      <c r="C647" s="5544" t="s">
        <v>4598</v>
      </c>
      <c r="D647" s="5545"/>
      <c r="E647" s="5545"/>
      <c r="F647" s="5545"/>
      <c r="G647" s="5545"/>
      <c r="H647" s="5545"/>
      <c r="I647" s="5545"/>
      <c r="J647" s="5545"/>
      <c r="K647" s="5546"/>
    </row>
    <row r="648" spans="1:11" s="2242" customFormat="1" ht="15" customHeight="1" x14ac:dyDescent="0.2">
      <c r="A648" s="2412"/>
      <c r="C648" s="5535" t="s">
        <v>4599</v>
      </c>
      <c r="D648" s="5536"/>
      <c r="E648" s="5536"/>
      <c r="F648" s="5536"/>
      <c r="G648" s="5536"/>
      <c r="H648" s="5536"/>
      <c r="I648" s="5536"/>
      <c r="J648" s="5536"/>
      <c r="K648" s="5537"/>
    </row>
    <row r="649" spans="1:11" s="2242" customFormat="1" ht="15" customHeight="1" thickBot="1" x14ac:dyDescent="0.25">
      <c r="A649" s="2412"/>
      <c r="C649" s="5547" t="s">
        <v>4600</v>
      </c>
      <c r="D649" s="5548"/>
      <c r="E649" s="5548"/>
      <c r="F649" s="5548"/>
      <c r="G649" s="5548"/>
      <c r="H649" s="5548"/>
      <c r="I649" s="5548"/>
      <c r="J649" s="5548"/>
      <c r="K649" s="5549"/>
    </row>
    <row r="650" spans="1:11" s="2242" customFormat="1" ht="15" customHeight="1" thickTop="1" x14ac:dyDescent="0.2">
      <c r="A650" s="2412"/>
      <c r="C650" s="2294" t="s">
        <v>4601</v>
      </c>
      <c r="D650" s="2295" t="s">
        <v>3540</v>
      </c>
      <c r="E650" s="2296" t="s">
        <v>4602</v>
      </c>
      <c r="F650" s="2296" t="s">
        <v>4601</v>
      </c>
      <c r="G650" s="2295" t="s">
        <v>3540</v>
      </c>
      <c r="H650" s="2296" t="s">
        <v>4602</v>
      </c>
      <c r="I650" s="2296" t="s">
        <v>4601</v>
      </c>
      <c r="J650" s="2295" t="s">
        <v>3540</v>
      </c>
      <c r="K650" s="2297" t="s">
        <v>4602</v>
      </c>
    </row>
    <row r="651" spans="1:11" s="2242" customFormat="1" ht="15" customHeight="1" x14ac:dyDescent="0.2">
      <c r="A651" s="2412"/>
      <c r="C651" s="2298" t="s">
        <v>3213</v>
      </c>
      <c r="D651" s="2299">
        <v>0.19</v>
      </c>
      <c r="E651" s="2300" t="s">
        <v>4603</v>
      </c>
      <c r="F651" s="2300" t="s">
        <v>4604</v>
      </c>
      <c r="G651" s="2300">
        <v>0.47</v>
      </c>
      <c r="H651" s="2300" t="s">
        <v>4605</v>
      </c>
      <c r="I651" s="2300" t="s">
        <v>4606</v>
      </c>
      <c r="J651" s="2300">
        <v>0.94</v>
      </c>
      <c r="K651" s="2301" t="s">
        <v>4607</v>
      </c>
    </row>
    <row r="652" spans="1:11" s="2242" customFormat="1" ht="15" customHeight="1" x14ac:dyDescent="0.2">
      <c r="A652" s="2412"/>
      <c r="C652" s="2298" t="s">
        <v>4608</v>
      </c>
      <c r="D652" s="2299">
        <v>0.19</v>
      </c>
      <c r="E652" s="2300" t="s">
        <v>4603</v>
      </c>
      <c r="F652" s="2300" t="s">
        <v>4609</v>
      </c>
      <c r="G652" s="2300">
        <v>0.47</v>
      </c>
      <c r="H652" s="2300" t="s">
        <v>4605</v>
      </c>
      <c r="I652" s="2300" t="s">
        <v>4610</v>
      </c>
      <c r="J652" s="2300">
        <v>0.94</v>
      </c>
      <c r="K652" s="2301" t="s">
        <v>4607</v>
      </c>
    </row>
    <row r="653" spans="1:11" s="2242" customFormat="1" ht="15" customHeight="1" x14ac:dyDescent="0.2">
      <c r="A653" s="2412"/>
      <c r="C653" s="2298" t="s">
        <v>3223</v>
      </c>
      <c r="D653" s="2299">
        <v>0.28000000000000003</v>
      </c>
      <c r="E653" s="2300" t="s">
        <v>4611</v>
      </c>
      <c r="F653" s="2300" t="s">
        <v>4612</v>
      </c>
      <c r="G653" s="2300">
        <v>0.47</v>
      </c>
      <c r="H653" s="2300" t="s">
        <v>4605</v>
      </c>
      <c r="I653" s="2300" t="s">
        <v>4613</v>
      </c>
      <c r="J653" s="2300">
        <v>0.94</v>
      </c>
      <c r="K653" s="2301" t="s">
        <v>4607</v>
      </c>
    </row>
    <row r="654" spans="1:11" s="2242" customFormat="1" ht="15" customHeight="1" x14ac:dyDescent="0.2">
      <c r="A654" s="2412"/>
      <c r="C654" s="2298" t="s">
        <v>1613</v>
      </c>
      <c r="D654" s="2299">
        <v>0.28000000000000003</v>
      </c>
      <c r="E654" s="2300" t="s">
        <v>4611</v>
      </c>
      <c r="F654" s="2300" t="s">
        <v>4614</v>
      </c>
      <c r="G654" s="2300">
        <v>0.47</v>
      </c>
      <c r="H654" s="2300" t="s">
        <v>4605</v>
      </c>
      <c r="I654" s="2300" t="s">
        <v>4615</v>
      </c>
      <c r="J654" s="2300">
        <v>0.94</v>
      </c>
      <c r="K654" s="2301" t="s">
        <v>4607</v>
      </c>
    </row>
    <row r="655" spans="1:11" s="2242" customFormat="1" ht="15" customHeight="1" x14ac:dyDescent="0.2">
      <c r="A655" s="2412"/>
      <c r="C655" s="2298" t="s">
        <v>4616</v>
      </c>
      <c r="D655" s="2299">
        <v>0.28000000000000003</v>
      </c>
      <c r="E655" s="2300" t="s">
        <v>4611</v>
      </c>
      <c r="F655" s="2300" t="s">
        <v>4617</v>
      </c>
      <c r="G655" s="2300">
        <v>0.47</v>
      </c>
      <c r="H655" s="2300" t="s">
        <v>4605</v>
      </c>
      <c r="I655" s="2300" t="s">
        <v>4618</v>
      </c>
      <c r="J655" s="2300">
        <v>0.94</v>
      </c>
      <c r="K655" s="2301" t="s">
        <v>4607</v>
      </c>
    </row>
    <row r="656" spans="1:11" s="2242" customFormat="1" ht="15" customHeight="1" x14ac:dyDescent="0.2">
      <c r="A656" s="2412"/>
      <c r="C656" s="2298" t="s">
        <v>1614</v>
      </c>
      <c r="D656" s="2299">
        <v>0.28000000000000003</v>
      </c>
      <c r="E656" s="2300" t="s">
        <v>4611</v>
      </c>
      <c r="F656" s="2300" t="s">
        <v>4619</v>
      </c>
      <c r="G656" s="2300">
        <v>0.47</v>
      </c>
      <c r="H656" s="2300" t="s">
        <v>4605</v>
      </c>
      <c r="I656" s="2300" t="s">
        <v>4620</v>
      </c>
      <c r="J656" s="2300">
        <v>0.94</v>
      </c>
      <c r="K656" s="2301" t="s">
        <v>4607</v>
      </c>
    </row>
    <row r="657" spans="1:11" s="2242" customFormat="1" ht="15" customHeight="1" x14ac:dyDescent="0.2">
      <c r="A657" s="2412"/>
      <c r="C657" s="2298" t="s">
        <v>3230</v>
      </c>
      <c r="D657" s="2299">
        <v>0.28000000000000003</v>
      </c>
      <c r="E657" s="2300" t="s">
        <v>4611</v>
      </c>
      <c r="F657" s="2300" t="s">
        <v>4621</v>
      </c>
      <c r="G657" s="2300">
        <v>0.47</v>
      </c>
      <c r="H657" s="2300" t="s">
        <v>4605</v>
      </c>
      <c r="I657" s="2300" t="s">
        <v>4622</v>
      </c>
      <c r="J657" s="2300">
        <v>0.94</v>
      </c>
      <c r="K657" s="2301" t="s">
        <v>4607</v>
      </c>
    </row>
    <row r="658" spans="1:11" s="2242" customFormat="1" ht="15" customHeight="1" x14ac:dyDescent="0.2">
      <c r="A658" s="2412"/>
      <c r="C658" s="2298" t="s">
        <v>4623</v>
      </c>
      <c r="D658" s="2299">
        <v>0.28000000000000003</v>
      </c>
      <c r="E658" s="2300" t="s">
        <v>4611</v>
      </c>
      <c r="F658" s="2300" t="s">
        <v>4624</v>
      </c>
      <c r="G658" s="2300">
        <v>0.47</v>
      </c>
      <c r="H658" s="2300" t="s">
        <v>4605</v>
      </c>
      <c r="I658" s="2300" t="s">
        <v>4625</v>
      </c>
      <c r="J658" s="2300">
        <v>0.94</v>
      </c>
      <c r="K658" s="2301" t="s">
        <v>4607</v>
      </c>
    </row>
    <row r="659" spans="1:11" s="2242" customFormat="1" ht="15" customHeight="1" x14ac:dyDescent="0.2">
      <c r="A659" s="2412"/>
      <c r="C659" s="2298" t="s">
        <v>4626</v>
      </c>
      <c r="D659" s="2299">
        <v>0.28000000000000003</v>
      </c>
      <c r="E659" s="2300" t="s">
        <v>4611</v>
      </c>
      <c r="F659" s="2300" t="s">
        <v>4627</v>
      </c>
      <c r="G659" s="2300">
        <v>0.47</v>
      </c>
      <c r="H659" s="2300" t="s">
        <v>4605</v>
      </c>
      <c r="I659" s="2300" t="s">
        <v>4628</v>
      </c>
      <c r="J659" s="2300">
        <v>0.94</v>
      </c>
      <c r="K659" s="2301" t="s">
        <v>4607</v>
      </c>
    </row>
    <row r="660" spans="1:11" s="2242" customFormat="1" ht="15" customHeight="1" x14ac:dyDescent="0.2">
      <c r="A660" s="2412"/>
      <c r="C660" s="2298" t="s">
        <v>3228</v>
      </c>
      <c r="D660" s="2299">
        <v>0.28000000000000003</v>
      </c>
      <c r="E660" s="2300" t="s">
        <v>4611</v>
      </c>
      <c r="F660" s="2300" t="s">
        <v>4629</v>
      </c>
      <c r="G660" s="2300">
        <v>0.47</v>
      </c>
      <c r="H660" s="2300" t="s">
        <v>4605</v>
      </c>
      <c r="I660" s="2300" t="s">
        <v>4630</v>
      </c>
      <c r="J660" s="2300">
        <v>0.94</v>
      </c>
      <c r="K660" s="2301" t="s">
        <v>4607</v>
      </c>
    </row>
    <row r="661" spans="1:11" s="2242" customFormat="1" ht="15" customHeight="1" x14ac:dyDescent="0.2">
      <c r="A661" s="2412"/>
      <c r="C661" s="2298" t="s">
        <v>4616</v>
      </c>
      <c r="D661" s="2299">
        <v>0.28000000000000003</v>
      </c>
      <c r="E661" s="2300" t="s">
        <v>4611</v>
      </c>
      <c r="F661" s="2300" t="s">
        <v>4631</v>
      </c>
      <c r="G661" s="2300">
        <v>0.47</v>
      </c>
      <c r="H661" s="2300" t="s">
        <v>4605</v>
      </c>
      <c r="I661" s="2300" t="s">
        <v>4632</v>
      </c>
      <c r="J661" s="2300">
        <v>0.94</v>
      </c>
      <c r="K661" s="2301" t="s">
        <v>4607</v>
      </c>
    </row>
    <row r="662" spans="1:11" s="2242" customFormat="1" ht="15" customHeight="1" x14ac:dyDescent="0.2">
      <c r="A662" s="2412"/>
      <c r="C662" s="2298" t="s">
        <v>3228</v>
      </c>
      <c r="D662" s="2299">
        <v>0.28000000000000003</v>
      </c>
      <c r="E662" s="2300" t="s">
        <v>4611</v>
      </c>
      <c r="F662" s="2300" t="s">
        <v>4633</v>
      </c>
      <c r="G662" s="2300">
        <v>0.47</v>
      </c>
      <c r="H662" s="2300" t="s">
        <v>4605</v>
      </c>
      <c r="I662" s="2300" t="s">
        <v>4634</v>
      </c>
      <c r="J662" s="2300">
        <v>0.94</v>
      </c>
      <c r="K662" s="2301" t="s">
        <v>4607</v>
      </c>
    </row>
    <row r="663" spans="1:11" s="2242" customFormat="1" ht="15" customHeight="1" x14ac:dyDescent="0.2">
      <c r="A663" s="2412"/>
      <c r="C663" s="2298" t="s">
        <v>3223</v>
      </c>
      <c r="D663" s="2299">
        <v>0.28000000000000003</v>
      </c>
      <c r="E663" s="2300" t="s">
        <v>4611</v>
      </c>
      <c r="F663" s="2300" t="s">
        <v>4635</v>
      </c>
      <c r="G663" s="2300">
        <v>0.47</v>
      </c>
      <c r="H663" s="2300" t="s">
        <v>4605</v>
      </c>
      <c r="I663" s="2300" t="s">
        <v>4636</v>
      </c>
      <c r="J663" s="2300">
        <v>0.94</v>
      </c>
      <c r="K663" s="2301" t="s">
        <v>4607</v>
      </c>
    </row>
    <row r="664" spans="1:11" s="2242" customFormat="1" ht="15" customHeight="1" x14ac:dyDescent="0.2">
      <c r="A664" s="2412"/>
      <c r="C664" s="2298" t="s">
        <v>1613</v>
      </c>
      <c r="D664" s="2299">
        <v>0.28000000000000003</v>
      </c>
      <c r="E664" s="2300" t="s">
        <v>4611</v>
      </c>
      <c r="F664" s="2300" t="s">
        <v>4637</v>
      </c>
      <c r="G664" s="2300">
        <v>0.47</v>
      </c>
      <c r="H664" s="2300" t="s">
        <v>4605</v>
      </c>
      <c r="I664" s="2300" t="s">
        <v>4638</v>
      </c>
      <c r="J664" s="2300">
        <v>0.94</v>
      </c>
      <c r="K664" s="2301" t="s">
        <v>4607</v>
      </c>
    </row>
    <row r="665" spans="1:11" s="2242" customFormat="1" ht="15" customHeight="1" x14ac:dyDescent="0.2">
      <c r="A665" s="2412"/>
      <c r="C665" s="2298" t="s">
        <v>3230</v>
      </c>
      <c r="D665" s="2299">
        <v>0.28000000000000003</v>
      </c>
      <c r="E665" s="2300" t="s">
        <v>4611</v>
      </c>
      <c r="F665" s="2300" t="s">
        <v>4639</v>
      </c>
      <c r="G665" s="2300">
        <v>0.47</v>
      </c>
      <c r="H665" s="2300" t="s">
        <v>4605</v>
      </c>
      <c r="I665" s="2300" t="s">
        <v>4640</v>
      </c>
      <c r="J665" s="2300">
        <v>0.94</v>
      </c>
      <c r="K665" s="2301" t="s">
        <v>4607</v>
      </c>
    </row>
    <row r="666" spans="1:11" s="2242" customFormat="1" ht="15" customHeight="1" x14ac:dyDescent="0.2">
      <c r="A666" s="2412"/>
      <c r="C666" s="2298" t="s">
        <v>1614</v>
      </c>
      <c r="D666" s="2299">
        <v>0.28000000000000003</v>
      </c>
      <c r="E666" s="2300" t="s">
        <v>4611</v>
      </c>
      <c r="F666" s="2300" t="s">
        <v>4641</v>
      </c>
      <c r="G666" s="2300">
        <v>0.47</v>
      </c>
      <c r="H666" s="2300" t="s">
        <v>4605</v>
      </c>
      <c r="I666" s="2300" t="s">
        <v>4642</v>
      </c>
      <c r="J666" s="2300">
        <v>0.94</v>
      </c>
      <c r="K666" s="2301" t="s">
        <v>4607</v>
      </c>
    </row>
    <row r="667" spans="1:11" s="2242" customFormat="1" ht="15" customHeight="1" x14ac:dyDescent="0.2">
      <c r="A667" s="2412"/>
      <c r="C667" s="2298" t="s">
        <v>4623</v>
      </c>
      <c r="D667" s="2299">
        <v>0.28000000000000003</v>
      </c>
      <c r="E667" s="2300" t="s">
        <v>4611</v>
      </c>
      <c r="F667" s="2300" t="s">
        <v>4643</v>
      </c>
      <c r="G667" s="2300">
        <v>0.47</v>
      </c>
      <c r="H667" s="2300" t="s">
        <v>4605</v>
      </c>
      <c r="I667" s="2300" t="s">
        <v>4644</v>
      </c>
      <c r="J667" s="2300">
        <v>0.94</v>
      </c>
      <c r="K667" s="2301" t="s">
        <v>4607</v>
      </c>
    </row>
    <row r="668" spans="1:11" s="2242" customFormat="1" ht="15" customHeight="1" x14ac:dyDescent="0.2">
      <c r="A668" s="2412"/>
      <c r="C668" s="2298" t="s">
        <v>4626</v>
      </c>
      <c r="D668" s="2299">
        <v>0.28000000000000003</v>
      </c>
      <c r="E668" s="2300" t="s">
        <v>4611</v>
      </c>
      <c r="F668" s="2300" t="s">
        <v>4645</v>
      </c>
      <c r="G668" s="2300">
        <v>0.47</v>
      </c>
      <c r="H668" s="2300" t="s">
        <v>4605</v>
      </c>
      <c r="I668" s="2300" t="s">
        <v>4646</v>
      </c>
      <c r="J668" s="2300">
        <v>0.94</v>
      </c>
      <c r="K668" s="2301" t="s">
        <v>4607</v>
      </c>
    </row>
    <row r="669" spans="1:11" s="2242" customFormat="1" ht="15" customHeight="1" x14ac:dyDescent="0.2">
      <c r="A669" s="2412"/>
      <c r="C669" s="2298" t="s">
        <v>242</v>
      </c>
      <c r="D669" s="2299">
        <v>0.28000000000000003</v>
      </c>
      <c r="E669" s="2300" t="s">
        <v>4611</v>
      </c>
      <c r="F669" s="2300" t="s">
        <v>4647</v>
      </c>
      <c r="G669" s="2300">
        <v>0.47</v>
      </c>
      <c r="H669" s="2300" t="s">
        <v>4605</v>
      </c>
      <c r="I669" s="2300" t="s">
        <v>4648</v>
      </c>
      <c r="J669" s="2300">
        <v>0.94</v>
      </c>
      <c r="K669" s="2301" t="s">
        <v>4607</v>
      </c>
    </row>
    <row r="670" spans="1:11" s="2242" customFormat="1" ht="15" customHeight="1" x14ac:dyDescent="0.2">
      <c r="A670" s="2412"/>
      <c r="C670" s="2298" t="s">
        <v>242</v>
      </c>
      <c r="D670" s="2299">
        <v>0.28000000000000003</v>
      </c>
      <c r="E670" s="2300" t="s">
        <v>4611</v>
      </c>
      <c r="F670" s="2300" t="s">
        <v>4649</v>
      </c>
      <c r="G670" s="2300">
        <v>0.47</v>
      </c>
      <c r="H670" s="2300" t="s">
        <v>4605</v>
      </c>
      <c r="I670" s="2300" t="s">
        <v>4650</v>
      </c>
      <c r="J670" s="2300">
        <v>4.49</v>
      </c>
      <c r="K670" s="2301" t="s">
        <v>4607</v>
      </c>
    </row>
    <row r="671" spans="1:11" s="2242" customFormat="1" ht="15" customHeight="1" x14ac:dyDescent="0.2">
      <c r="A671" s="2412"/>
      <c r="C671" s="2298" t="s">
        <v>3254</v>
      </c>
      <c r="D671" s="2299">
        <v>0.28000000000000003</v>
      </c>
      <c r="E671" s="2300" t="s">
        <v>4651</v>
      </c>
      <c r="F671" s="2300" t="s">
        <v>4652</v>
      </c>
      <c r="G671" s="2300">
        <v>0.47</v>
      </c>
      <c r="H671" s="2300" t="s">
        <v>4605</v>
      </c>
      <c r="I671" s="2300" t="s">
        <v>4653</v>
      </c>
      <c r="J671" s="2300">
        <v>4.49</v>
      </c>
      <c r="K671" s="2301" t="s">
        <v>4654</v>
      </c>
    </row>
    <row r="672" spans="1:11" s="2242" customFormat="1" ht="15" customHeight="1" x14ac:dyDescent="0.2">
      <c r="A672" s="2412"/>
      <c r="C672" s="2298" t="s">
        <v>4655</v>
      </c>
      <c r="D672" s="2299">
        <v>0.28000000000000003</v>
      </c>
      <c r="E672" s="2300" t="s">
        <v>4651</v>
      </c>
      <c r="F672" s="2300" t="s">
        <v>4656</v>
      </c>
      <c r="G672" s="2300">
        <v>0.47</v>
      </c>
      <c r="H672" s="2300" t="s">
        <v>4605</v>
      </c>
      <c r="I672" s="2300" t="s">
        <v>4657</v>
      </c>
      <c r="J672" s="2300">
        <v>4.49</v>
      </c>
      <c r="K672" s="2301" t="s">
        <v>4654</v>
      </c>
    </row>
    <row r="673" spans="1:11" s="2242" customFormat="1" ht="15" customHeight="1" x14ac:dyDescent="0.2">
      <c r="A673" s="2412"/>
      <c r="C673" s="2298" t="s">
        <v>4658</v>
      </c>
      <c r="D673" s="2299">
        <v>0.28000000000000003</v>
      </c>
      <c r="E673" s="2300" t="s">
        <v>4651</v>
      </c>
      <c r="F673" s="2300" t="s">
        <v>4659</v>
      </c>
      <c r="G673" s="2300">
        <v>0.47</v>
      </c>
      <c r="H673" s="2300" t="s">
        <v>4605</v>
      </c>
      <c r="I673" s="2300" t="s">
        <v>4660</v>
      </c>
      <c r="J673" s="2300">
        <v>4.49</v>
      </c>
      <c r="K673" s="2301" t="s">
        <v>4654</v>
      </c>
    </row>
    <row r="674" spans="1:11" s="2242" customFormat="1" ht="15" customHeight="1" x14ac:dyDescent="0.2">
      <c r="A674" s="2412"/>
      <c r="C674" s="2298" t="s">
        <v>4661</v>
      </c>
      <c r="D674" s="2299">
        <v>0.28000000000000003</v>
      </c>
      <c r="E674" s="2300" t="s">
        <v>4651</v>
      </c>
      <c r="F674" s="2300" t="s">
        <v>4662</v>
      </c>
      <c r="G674" s="2300">
        <v>0.47</v>
      </c>
      <c r="H674" s="2300" t="s">
        <v>4605</v>
      </c>
      <c r="I674" s="2300" t="s">
        <v>4663</v>
      </c>
      <c r="J674" s="2300">
        <v>4.49</v>
      </c>
      <c r="K674" s="2301" t="s">
        <v>4654</v>
      </c>
    </row>
    <row r="675" spans="1:11" s="2242" customFormat="1" ht="15" customHeight="1" x14ac:dyDescent="0.2">
      <c r="A675" s="2412"/>
      <c r="C675" s="2298" t="s">
        <v>4664</v>
      </c>
      <c r="D675" s="2299">
        <v>0.28000000000000003</v>
      </c>
      <c r="E675" s="2300" t="s">
        <v>4651</v>
      </c>
      <c r="F675" s="2300" t="s">
        <v>4665</v>
      </c>
      <c r="G675" s="2300">
        <v>0.47</v>
      </c>
      <c r="H675" s="2300" t="s">
        <v>4605</v>
      </c>
      <c r="I675" s="2300" t="s">
        <v>4666</v>
      </c>
      <c r="J675" s="2300">
        <v>4.49</v>
      </c>
      <c r="K675" s="2301" t="s">
        <v>4654</v>
      </c>
    </row>
    <row r="676" spans="1:11" s="2242" customFormat="1" ht="15" customHeight="1" x14ac:dyDescent="0.2">
      <c r="A676" s="2412"/>
      <c r="C676" s="2298" t="s">
        <v>3258</v>
      </c>
      <c r="D676" s="2299">
        <v>0.28000000000000003</v>
      </c>
      <c r="E676" s="2300" t="s">
        <v>4651</v>
      </c>
      <c r="F676" s="2300" t="s">
        <v>4667</v>
      </c>
      <c r="G676" s="2300">
        <v>0.47</v>
      </c>
      <c r="H676" s="2300" t="s">
        <v>4605</v>
      </c>
      <c r="I676" s="2300" t="s">
        <v>4668</v>
      </c>
      <c r="J676" s="2300">
        <v>4.49</v>
      </c>
      <c r="K676" s="2301" t="s">
        <v>4654</v>
      </c>
    </row>
    <row r="677" spans="1:11" s="2242" customFormat="1" ht="15" customHeight="1" x14ac:dyDescent="0.2">
      <c r="A677" s="2412"/>
      <c r="C677" s="2298" t="s">
        <v>3252</v>
      </c>
      <c r="D677" s="2299">
        <v>0.28000000000000003</v>
      </c>
      <c r="E677" s="2300" t="s">
        <v>4651</v>
      </c>
      <c r="F677" s="2300" t="s">
        <v>3250</v>
      </c>
      <c r="G677" s="2300">
        <v>0.47</v>
      </c>
      <c r="H677" s="2300" t="s">
        <v>4605</v>
      </c>
      <c r="I677" s="2300" t="s">
        <v>4669</v>
      </c>
      <c r="J677" s="2300">
        <v>4.49</v>
      </c>
      <c r="K677" s="2301" t="s">
        <v>4654</v>
      </c>
    </row>
    <row r="678" spans="1:11" s="2242" customFormat="1" ht="15" customHeight="1" x14ac:dyDescent="0.2">
      <c r="A678" s="2412"/>
      <c r="C678" s="2298" t="s">
        <v>4670</v>
      </c>
      <c r="D678" s="2299">
        <v>0.28000000000000003</v>
      </c>
      <c r="E678" s="2300" t="s">
        <v>4651</v>
      </c>
      <c r="F678" s="2300" t="s">
        <v>4671</v>
      </c>
      <c r="G678" s="2300">
        <v>0.47</v>
      </c>
      <c r="H678" s="2300" t="s">
        <v>4605</v>
      </c>
      <c r="I678" s="2300" t="s">
        <v>4672</v>
      </c>
      <c r="J678" s="2300">
        <v>4.49</v>
      </c>
      <c r="K678" s="2301" t="s">
        <v>4654</v>
      </c>
    </row>
    <row r="679" spans="1:11" s="2242" customFormat="1" ht="15" customHeight="1" x14ac:dyDescent="0.2">
      <c r="A679" s="2412"/>
      <c r="C679" s="2298" t="s">
        <v>3238</v>
      </c>
      <c r="D679" s="2299">
        <v>0.28000000000000003</v>
      </c>
      <c r="E679" s="2300" t="s">
        <v>4673</v>
      </c>
      <c r="F679" s="2300" t="s">
        <v>4674</v>
      </c>
      <c r="G679" s="2300">
        <v>0.47</v>
      </c>
      <c r="H679" s="2300" t="s">
        <v>4605</v>
      </c>
      <c r="I679" s="2300" t="s">
        <v>4675</v>
      </c>
      <c r="J679" s="2300">
        <v>4.49</v>
      </c>
      <c r="K679" s="2301" t="s">
        <v>4654</v>
      </c>
    </row>
    <row r="680" spans="1:11" s="2242" customFormat="1" ht="15" customHeight="1" x14ac:dyDescent="0.2">
      <c r="A680" s="2412"/>
      <c r="C680" s="2298" t="s">
        <v>3244</v>
      </c>
      <c r="D680" s="2299">
        <v>0.28000000000000003</v>
      </c>
      <c r="E680" s="2300" t="s">
        <v>4673</v>
      </c>
      <c r="F680" s="2300" t="s">
        <v>4676</v>
      </c>
      <c r="G680" s="2300">
        <v>0.47</v>
      </c>
      <c r="H680" s="2300" t="s">
        <v>4605</v>
      </c>
      <c r="I680" s="2300" t="s">
        <v>4677</v>
      </c>
      <c r="J680" s="2300">
        <v>4.49</v>
      </c>
      <c r="K680" s="2301" t="s">
        <v>4654</v>
      </c>
    </row>
    <row r="681" spans="1:11" s="2242" customFormat="1" ht="15" customHeight="1" x14ac:dyDescent="0.2">
      <c r="A681" s="2412"/>
      <c r="C681" s="2298" t="s">
        <v>4678</v>
      </c>
      <c r="D681" s="2299">
        <v>0.28000000000000003</v>
      </c>
      <c r="E681" s="2300" t="s">
        <v>4673</v>
      </c>
      <c r="F681" s="2300" t="s">
        <v>4679</v>
      </c>
      <c r="G681" s="2300">
        <v>0.47</v>
      </c>
      <c r="H681" s="2300" t="s">
        <v>4605</v>
      </c>
      <c r="I681" s="2300" t="s">
        <v>4680</v>
      </c>
      <c r="J681" s="2300">
        <v>4.49</v>
      </c>
      <c r="K681" s="2301" t="s">
        <v>4654</v>
      </c>
    </row>
    <row r="682" spans="1:11" s="2242" customFormat="1" ht="15" customHeight="1" x14ac:dyDescent="0.2">
      <c r="A682" s="2412"/>
      <c r="C682" s="2298" t="s">
        <v>4678</v>
      </c>
      <c r="D682" s="2299">
        <v>0.28000000000000003</v>
      </c>
      <c r="E682" s="2300" t="s">
        <v>4673</v>
      </c>
      <c r="F682" s="2300" t="s">
        <v>4681</v>
      </c>
      <c r="G682" s="2300">
        <v>0.47</v>
      </c>
      <c r="H682" s="2300" t="s">
        <v>4605</v>
      </c>
      <c r="I682" s="2300" t="s">
        <v>4682</v>
      </c>
      <c r="J682" s="2300">
        <v>4.49</v>
      </c>
      <c r="K682" s="2301" t="s">
        <v>4654</v>
      </c>
    </row>
    <row r="683" spans="1:11" s="2242" customFormat="1" ht="15" customHeight="1" x14ac:dyDescent="0.2">
      <c r="A683" s="2412"/>
      <c r="C683" s="2298" t="s">
        <v>3240</v>
      </c>
      <c r="D683" s="2299">
        <v>0.28000000000000003</v>
      </c>
      <c r="E683" s="2300" t="s">
        <v>4673</v>
      </c>
      <c r="F683" s="2300" t="s">
        <v>4683</v>
      </c>
      <c r="G683" s="2300">
        <v>0.47</v>
      </c>
      <c r="H683" s="2300" t="s">
        <v>4605</v>
      </c>
      <c r="I683" s="2300" t="s">
        <v>4684</v>
      </c>
      <c r="J683" s="2300">
        <v>4.49</v>
      </c>
      <c r="K683" s="2301" t="s">
        <v>4654</v>
      </c>
    </row>
    <row r="684" spans="1:11" s="2242" customFormat="1" ht="15" customHeight="1" x14ac:dyDescent="0.2">
      <c r="A684" s="2412"/>
      <c r="C684" s="2298" t="s">
        <v>3236</v>
      </c>
      <c r="D684" s="2299">
        <v>0.28000000000000003</v>
      </c>
      <c r="E684" s="2300" t="s">
        <v>4673</v>
      </c>
      <c r="F684" s="2300" t="s">
        <v>4685</v>
      </c>
      <c r="G684" s="2300">
        <v>0.47</v>
      </c>
      <c r="H684" s="2300" t="s">
        <v>4605</v>
      </c>
      <c r="I684" s="2300" t="s">
        <v>4686</v>
      </c>
      <c r="J684" s="2300">
        <v>4.49</v>
      </c>
      <c r="K684" s="2301" t="s">
        <v>4654</v>
      </c>
    </row>
    <row r="685" spans="1:11" s="2242" customFormat="1" ht="15" customHeight="1" x14ac:dyDescent="0.2">
      <c r="A685" s="2412"/>
      <c r="C685" s="2298" t="s">
        <v>3240</v>
      </c>
      <c r="D685" s="2299">
        <v>0.28000000000000003</v>
      </c>
      <c r="E685" s="2300" t="s">
        <v>4673</v>
      </c>
      <c r="F685" s="2300" t="s">
        <v>4687</v>
      </c>
      <c r="G685" s="2300">
        <v>0.47</v>
      </c>
      <c r="H685" s="2300" t="s">
        <v>4605</v>
      </c>
      <c r="I685" s="2300" t="s">
        <v>4688</v>
      </c>
      <c r="J685" s="2300">
        <v>4.49</v>
      </c>
      <c r="K685" s="2301" t="s">
        <v>4654</v>
      </c>
    </row>
    <row r="686" spans="1:11" s="2242" customFormat="1" ht="15" customHeight="1" x14ac:dyDescent="0.2">
      <c r="A686" s="2412"/>
      <c r="C686" s="2298" t="s">
        <v>3238</v>
      </c>
      <c r="D686" s="2299">
        <v>0.28000000000000003</v>
      </c>
      <c r="E686" s="2300" t="s">
        <v>4673</v>
      </c>
      <c r="F686" s="2300" t="s">
        <v>4689</v>
      </c>
      <c r="G686" s="2300">
        <v>0.47</v>
      </c>
      <c r="H686" s="2300" t="s">
        <v>4605</v>
      </c>
      <c r="I686" s="2300" t="s">
        <v>4688</v>
      </c>
      <c r="J686" s="2300">
        <v>4.49</v>
      </c>
      <c r="K686" s="2301" t="s">
        <v>4654</v>
      </c>
    </row>
    <row r="687" spans="1:11" s="2242" customFormat="1" ht="15" customHeight="1" x14ac:dyDescent="0.2">
      <c r="A687" s="2412"/>
      <c r="C687" s="2298" t="s">
        <v>3244</v>
      </c>
      <c r="D687" s="2299">
        <v>0.28000000000000003</v>
      </c>
      <c r="E687" s="2300" t="s">
        <v>4673</v>
      </c>
      <c r="F687" s="2300" t="s">
        <v>4690</v>
      </c>
      <c r="G687" s="2300">
        <v>0.47</v>
      </c>
      <c r="H687" s="2300" t="s">
        <v>4605</v>
      </c>
      <c r="I687" s="2290"/>
      <c r="J687" s="2290"/>
      <c r="K687" s="2288"/>
    </row>
    <row r="688" spans="1:11" s="2242" customFormat="1" ht="15" customHeight="1" x14ac:dyDescent="0.2">
      <c r="A688" s="2412"/>
      <c r="C688" s="2298" t="s">
        <v>3236</v>
      </c>
      <c r="D688" s="2299">
        <v>0.28000000000000003</v>
      </c>
      <c r="E688" s="2300" t="s">
        <v>4673</v>
      </c>
      <c r="F688" s="2300" t="s">
        <v>4691</v>
      </c>
      <c r="G688" s="2300">
        <v>0.47</v>
      </c>
      <c r="H688" s="2300" t="s">
        <v>4605</v>
      </c>
      <c r="I688" s="2290"/>
      <c r="J688" s="2290"/>
      <c r="K688" s="2288"/>
    </row>
    <row r="689" spans="1:11" s="2242" customFormat="1" ht="15" customHeight="1" x14ac:dyDescent="0.2">
      <c r="A689" s="2412"/>
      <c r="C689" s="2298" t="s">
        <v>243</v>
      </c>
      <c r="D689" s="2299">
        <v>0.28000000000000003</v>
      </c>
      <c r="E689" s="2300" t="s">
        <v>4673</v>
      </c>
      <c r="F689" s="2300" t="s">
        <v>4692</v>
      </c>
      <c r="G689" s="2300">
        <v>0.47</v>
      </c>
      <c r="H689" s="2300" t="s">
        <v>4605</v>
      </c>
      <c r="I689" s="2290"/>
      <c r="J689" s="2290"/>
      <c r="K689" s="2288"/>
    </row>
    <row r="690" spans="1:11" s="2242" customFormat="1" ht="15" customHeight="1" x14ac:dyDescent="0.2">
      <c r="A690" s="2412"/>
      <c r="C690" s="2298" t="s">
        <v>243</v>
      </c>
      <c r="D690" s="2299">
        <v>0.28000000000000003</v>
      </c>
      <c r="E690" s="2300" t="s">
        <v>4673</v>
      </c>
      <c r="F690" s="2300" t="s">
        <v>4693</v>
      </c>
      <c r="G690" s="2300">
        <v>0.47</v>
      </c>
      <c r="H690" s="2300" t="s">
        <v>4605</v>
      </c>
      <c r="I690" s="2290"/>
      <c r="J690" s="2290"/>
      <c r="K690" s="2288"/>
    </row>
    <row r="691" spans="1:11" s="2242" customFormat="1" ht="15" customHeight="1" x14ac:dyDescent="0.2">
      <c r="A691" s="2412"/>
      <c r="C691" s="2298" t="s">
        <v>4694</v>
      </c>
      <c r="D691" s="2299">
        <v>0.28000000000000003</v>
      </c>
      <c r="E691" s="2300" t="s">
        <v>4695</v>
      </c>
      <c r="F691" s="2300" t="s">
        <v>4696</v>
      </c>
      <c r="G691" s="2300">
        <v>0.47</v>
      </c>
      <c r="H691" s="2300" t="s">
        <v>4605</v>
      </c>
      <c r="I691" s="2290"/>
      <c r="J691" s="2290"/>
      <c r="K691" s="2288"/>
    </row>
    <row r="692" spans="1:11" s="2242" customFormat="1" ht="15" customHeight="1" x14ac:dyDescent="0.2">
      <c r="A692" s="2412"/>
      <c r="C692" s="2298" t="s">
        <v>4697</v>
      </c>
      <c r="D692" s="2299">
        <v>0.28000000000000003</v>
      </c>
      <c r="E692" s="2300" t="s">
        <v>4695</v>
      </c>
      <c r="F692" s="2300" t="s">
        <v>4698</v>
      </c>
      <c r="G692" s="2300">
        <v>0.47</v>
      </c>
      <c r="H692" s="2300" t="s">
        <v>4605</v>
      </c>
      <c r="I692" s="2290"/>
      <c r="J692" s="2290"/>
      <c r="K692" s="2288"/>
    </row>
    <row r="693" spans="1:11" s="2242" customFormat="1" ht="15" customHeight="1" x14ac:dyDescent="0.2">
      <c r="A693" s="2412"/>
      <c r="C693" s="2298" t="s">
        <v>4699</v>
      </c>
      <c r="D693" s="2299">
        <v>0.28000000000000003</v>
      </c>
      <c r="E693" s="2300" t="s">
        <v>4695</v>
      </c>
      <c r="F693" s="2300" t="s">
        <v>4700</v>
      </c>
      <c r="G693" s="2300">
        <v>0.47</v>
      </c>
      <c r="H693" s="2300" t="s">
        <v>4605</v>
      </c>
      <c r="I693" s="2290"/>
      <c r="J693" s="2290"/>
      <c r="K693" s="2288"/>
    </row>
    <row r="694" spans="1:11" s="2242" customFormat="1" ht="15" customHeight="1" x14ac:dyDescent="0.2">
      <c r="A694" s="2412"/>
      <c r="C694" s="2298" t="s">
        <v>4701</v>
      </c>
      <c r="D694" s="2299">
        <v>0.28000000000000003</v>
      </c>
      <c r="E694" s="2300" t="s">
        <v>4695</v>
      </c>
      <c r="F694" s="2300" t="s">
        <v>4702</v>
      </c>
      <c r="G694" s="2300">
        <v>0.47</v>
      </c>
      <c r="H694" s="2300" t="s">
        <v>4605</v>
      </c>
      <c r="I694" s="2290"/>
      <c r="J694" s="2290"/>
      <c r="K694" s="2288"/>
    </row>
    <row r="695" spans="1:11" s="2242" customFormat="1" ht="15" customHeight="1" x14ac:dyDescent="0.2">
      <c r="A695" s="2412"/>
      <c r="C695" s="2298" t="s">
        <v>4703</v>
      </c>
      <c r="D695" s="2299">
        <v>0.28000000000000003</v>
      </c>
      <c r="E695" s="2300" t="s">
        <v>4695</v>
      </c>
      <c r="F695" s="2300" t="s">
        <v>4704</v>
      </c>
      <c r="G695" s="2300">
        <v>0.47</v>
      </c>
      <c r="H695" s="2300" t="s">
        <v>4605</v>
      </c>
      <c r="I695" s="2290"/>
      <c r="J695" s="2290"/>
      <c r="K695" s="2288"/>
    </row>
    <row r="696" spans="1:11" s="2242" customFormat="1" ht="15" customHeight="1" x14ac:dyDescent="0.2">
      <c r="A696" s="2412"/>
      <c r="C696" s="2298" t="s">
        <v>4705</v>
      </c>
      <c r="D696" s="2299">
        <v>0.28000000000000003</v>
      </c>
      <c r="E696" s="2300" t="s">
        <v>4695</v>
      </c>
      <c r="F696" s="2300" t="s">
        <v>4706</v>
      </c>
      <c r="G696" s="2300">
        <v>0.47</v>
      </c>
      <c r="H696" s="2300" t="s">
        <v>4605</v>
      </c>
      <c r="I696" s="2290"/>
      <c r="J696" s="2290"/>
      <c r="K696" s="2288"/>
    </row>
    <row r="697" spans="1:11" s="2242" customFormat="1" ht="15" customHeight="1" x14ac:dyDescent="0.2">
      <c r="A697" s="2412"/>
      <c r="C697" s="2298" t="s">
        <v>4707</v>
      </c>
      <c r="D697" s="2299">
        <v>0.28000000000000003</v>
      </c>
      <c r="E697" s="2300" t="s">
        <v>4695</v>
      </c>
      <c r="F697" s="2300" t="s">
        <v>4708</v>
      </c>
      <c r="G697" s="2300">
        <v>0.47</v>
      </c>
      <c r="H697" s="2300" t="s">
        <v>4605</v>
      </c>
      <c r="I697" s="2290"/>
      <c r="J697" s="2290"/>
      <c r="K697" s="2288"/>
    </row>
    <row r="698" spans="1:11" s="2242" customFormat="1" ht="15" customHeight="1" x14ac:dyDescent="0.2">
      <c r="A698" s="2412"/>
      <c r="C698" s="2298" t="s">
        <v>4709</v>
      </c>
      <c r="D698" s="2299">
        <v>0.28000000000000003</v>
      </c>
      <c r="E698" s="2300" t="s">
        <v>4695</v>
      </c>
      <c r="F698" s="2300" t="s">
        <v>4710</v>
      </c>
      <c r="G698" s="2300">
        <v>0.47</v>
      </c>
      <c r="H698" s="2300" t="s">
        <v>4605</v>
      </c>
      <c r="I698" s="2290"/>
      <c r="J698" s="2290"/>
      <c r="K698" s="2288"/>
    </row>
    <row r="699" spans="1:11" s="2242" customFormat="1" ht="15" customHeight="1" x14ac:dyDescent="0.2">
      <c r="A699" s="2412"/>
      <c r="C699" s="2298" t="s">
        <v>4711</v>
      </c>
      <c r="D699" s="2299">
        <v>0.28000000000000003</v>
      </c>
      <c r="E699" s="2300" t="s">
        <v>4695</v>
      </c>
      <c r="F699" s="2300" t="s">
        <v>4712</v>
      </c>
      <c r="G699" s="2300">
        <v>0.47</v>
      </c>
      <c r="H699" s="2300" t="s">
        <v>4605</v>
      </c>
      <c r="I699" s="2290"/>
      <c r="J699" s="2290"/>
      <c r="K699" s="2288"/>
    </row>
    <row r="700" spans="1:11" s="2242" customFormat="1" ht="15" customHeight="1" x14ac:dyDescent="0.2">
      <c r="A700" s="2412"/>
      <c r="C700" s="2298" t="s">
        <v>4713</v>
      </c>
      <c r="D700" s="2299">
        <v>0.28000000000000003</v>
      </c>
      <c r="E700" s="2300" t="s">
        <v>4695</v>
      </c>
      <c r="F700" s="2300" t="s">
        <v>4714</v>
      </c>
      <c r="G700" s="2300">
        <v>0.47</v>
      </c>
      <c r="H700" s="2300" t="s">
        <v>4605</v>
      </c>
      <c r="I700" s="2290"/>
      <c r="J700" s="2290"/>
      <c r="K700" s="2288"/>
    </row>
    <row r="701" spans="1:11" s="2242" customFormat="1" ht="15" customHeight="1" x14ac:dyDescent="0.2">
      <c r="A701" s="2412"/>
      <c r="C701" s="2298" t="s">
        <v>4715</v>
      </c>
      <c r="D701" s="2299">
        <v>0.28000000000000003</v>
      </c>
      <c r="E701" s="2300" t="s">
        <v>4695</v>
      </c>
      <c r="F701" s="2300" t="s">
        <v>4716</v>
      </c>
      <c r="G701" s="2300">
        <v>0.47</v>
      </c>
      <c r="H701" s="2300" t="s">
        <v>4605</v>
      </c>
      <c r="I701" s="2290"/>
      <c r="J701" s="2290"/>
      <c r="K701" s="2288"/>
    </row>
    <row r="702" spans="1:11" s="2242" customFormat="1" ht="15" customHeight="1" x14ac:dyDescent="0.2">
      <c r="A702" s="2412"/>
      <c r="C702" s="2298" t="s">
        <v>4717</v>
      </c>
      <c r="D702" s="2299">
        <v>0.28000000000000003</v>
      </c>
      <c r="E702" s="2300" t="s">
        <v>4695</v>
      </c>
      <c r="F702" s="2300" t="s">
        <v>4718</v>
      </c>
      <c r="G702" s="2300">
        <v>0.47</v>
      </c>
      <c r="H702" s="2300" t="s">
        <v>4605</v>
      </c>
      <c r="I702" s="2290"/>
      <c r="J702" s="2290"/>
      <c r="K702" s="2288"/>
    </row>
    <row r="703" spans="1:11" s="2242" customFormat="1" ht="15" customHeight="1" x14ac:dyDescent="0.2">
      <c r="A703" s="2412"/>
      <c r="C703" s="2298" t="s">
        <v>4719</v>
      </c>
      <c r="D703" s="2299">
        <v>0.28000000000000003</v>
      </c>
      <c r="E703" s="2300" t="s">
        <v>4695</v>
      </c>
      <c r="F703" s="2300" t="s">
        <v>4720</v>
      </c>
      <c r="G703" s="2300">
        <v>0.47</v>
      </c>
      <c r="H703" s="2300" t="s">
        <v>4605</v>
      </c>
      <c r="I703" s="2290"/>
      <c r="J703" s="2290"/>
      <c r="K703" s="2288"/>
    </row>
    <row r="704" spans="1:11" s="2242" customFormat="1" ht="15" customHeight="1" x14ac:dyDescent="0.2">
      <c r="A704" s="2412"/>
      <c r="C704" s="2298" t="s">
        <v>4721</v>
      </c>
      <c r="D704" s="2299">
        <v>0.28000000000000003</v>
      </c>
      <c r="E704" s="2300" t="s">
        <v>4695</v>
      </c>
      <c r="F704" s="2300" t="s">
        <v>4722</v>
      </c>
      <c r="G704" s="2300">
        <v>0.47</v>
      </c>
      <c r="H704" s="2300" t="s">
        <v>4605</v>
      </c>
      <c r="I704" s="2290"/>
      <c r="J704" s="2290"/>
      <c r="K704" s="2288"/>
    </row>
    <row r="705" spans="1:11" s="2242" customFormat="1" ht="15" customHeight="1" x14ac:dyDescent="0.2">
      <c r="A705" s="2412"/>
      <c r="C705" s="2298" t="s">
        <v>4723</v>
      </c>
      <c r="D705" s="2299">
        <v>0.28000000000000003</v>
      </c>
      <c r="E705" s="2300" t="s">
        <v>4695</v>
      </c>
      <c r="F705" s="2300" t="s">
        <v>4724</v>
      </c>
      <c r="G705" s="2300">
        <v>0.47</v>
      </c>
      <c r="H705" s="2300" t="s">
        <v>4605</v>
      </c>
      <c r="I705" s="2290"/>
      <c r="J705" s="2290"/>
      <c r="K705" s="2288"/>
    </row>
    <row r="706" spans="1:11" s="2242" customFormat="1" ht="15" customHeight="1" x14ac:dyDescent="0.2">
      <c r="A706" s="2412"/>
      <c r="C706" s="2298" t="s">
        <v>4725</v>
      </c>
      <c r="D706" s="2299">
        <v>0.28000000000000003</v>
      </c>
      <c r="E706" s="2300" t="s">
        <v>4695</v>
      </c>
      <c r="F706" s="2300" t="s">
        <v>4726</v>
      </c>
      <c r="G706" s="2300">
        <v>0.47</v>
      </c>
      <c r="H706" s="2300" t="s">
        <v>4605</v>
      </c>
      <c r="I706" s="2290"/>
      <c r="J706" s="2290"/>
      <c r="K706" s="2288"/>
    </row>
    <row r="707" spans="1:11" s="2242" customFormat="1" ht="15" customHeight="1" x14ac:dyDescent="0.2">
      <c r="A707" s="2412"/>
      <c r="C707" s="2298" t="s">
        <v>4727</v>
      </c>
      <c r="D707" s="2299">
        <v>0.28000000000000003</v>
      </c>
      <c r="E707" s="2300" t="s">
        <v>4695</v>
      </c>
      <c r="F707" s="2300" t="s">
        <v>4728</v>
      </c>
      <c r="G707" s="2300">
        <v>0.47</v>
      </c>
      <c r="H707" s="2300" t="s">
        <v>4605</v>
      </c>
      <c r="I707" s="2290"/>
      <c r="J707" s="2290"/>
      <c r="K707" s="2288"/>
    </row>
    <row r="708" spans="1:11" s="2242" customFormat="1" ht="15" customHeight="1" x14ac:dyDescent="0.2">
      <c r="A708" s="2412"/>
      <c r="C708" s="2298" t="s">
        <v>4729</v>
      </c>
      <c r="D708" s="2299">
        <v>0.28000000000000003</v>
      </c>
      <c r="E708" s="2300" t="s">
        <v>4695</v>
      </c>
      <c r="F708" s="2300" t="s">
        <v>4730</v>
      </c>
      <c r="G708" s="2300">
        <v>0.47</v>
      </c>
      <c r="H708" s="2300" t="s">
        <v>4605</v>
      </c>
      <c r="I708" s="2290"/>
      <c r="J708" s="2290"/>
      <c r="K708" s="2288"/>
    </row>
    <row r="709" spans="1:11" s="2242" customFormat="1" ht="15" customHeight="1" x14ac:dyDescent="0.2">
      <c r="A709" s="2412"/>
      <c r="C709" s="2298" t="s">
        <v>4731</v>
      </c>
      <c r="D709" s="2299">
        <v>0.28000000000000003</v>
      </c>
      <c r="E709" s="2300" t="s">
        <v>4695</v>
      </c>
      <c r="F709" s="2300" t="s">
        <v>4732</v>
      </c>
      <c r="G709" s="2300">
        <v>0.47</v>
      </c>
      <c r="H709" s="2300" t="s">
        <v>4605</v>
      </c>
      <c r="I709" s="2290"/>
      <c r="J709" s="2290"/>
      <c r="K709" s="2288"/>
    </row>
    <row r="710" spans="1:11" s="2242" customFormat="1" ht="15" customHeight="1" x14ac:dyDescent="0.2">
      <c r="A710" s="2412"/>
      <c r="C710" s="2298" t="s">
        <v>4733</v>
      </c>
      <c r="D710" s="2299">
        <v>0.28000000000000003</v>
      </c>
      <c r="E710" s="2300" t="s">
        <v>4695</v>
      </c>
      <c r="F710" s="2300" t="s">
        <v>4734</v>
      </c>
      <c r="G710" s="2300">
        <v>0.47</v>
      </c>
      <c r="H710" s="2300" t="s">
        <v>4605</v>
      </c>
      <c r="I710" s="2290"/>
      <c r="J710" s="2290"/>
      <c r="K710" s="2288"/>
    </row>
    <row r="711" spans="1:11" s="2242" customFormat="1" ht="15" customHeight="1" x14ac:dyDescent="0.2">
      <c r="A711" s="2412"/>
      <c r="C711" s="2298" t="s">
        <v>4735</v>
      </c>
      <c r="D711" s="2299">
        <v>0.28000000000000003</v>
      </c>
      <c r="E711" s="2300" t="s">
        <v>4695</v>
      </c>
      <c r="F711" s="2300" t="s">
        <v>4736</v>
      </c>
      <c r="G711" s="2300">
        <v>0.47</v>
      </c>
      <c r="H711" s="2300" t="s">
        <v>4605</v>
      </c>
      <c r="I711" s="2290"/>
      <c r="J711" s="2290"/>
      <c r="K711" s="2288"/>
    </row>
    <row r="712" spans="1:11" s="2242" customFormat="1" ht="15" customHeight="1" x14ac:dyDescent="0.2">
      <c r="A712" s="2412"/>
      <c r="C712" s="2298" t="s">
        <v>4737</v>
      </c>
      <c r="D712" s="2299">
        <v>0.28000000000000003</v>
      </c>
      <c r="E712" s="2300" t="s">
        <v>4695</v>
      </c>
      <c r="F712" s="2300" t="s">
        <v>4738</v>
      </c>
      <c r="G712" s="2300">
        <v>0.47</v>
      </c>
      <c r="H712" s="2300" t="s">
        <v>4605</v>
      </c>
      <c r="I712" s="2290"/>
      <c r="J712" s="2290"/>
      <c r="K712" s="2288"/>
    </row>
    <row r="713" spans="1:11" s="2242" customFormat="1" ht="15" customHeight="1" x14ac:dyDescent="0.2">
      <c r="A713" s="2412"/>
      <c r="C713" s="2298" t="s">
        <v>4739</v>
      </c>
      <c r="D713" s="2299">
        <v>0.28000000000000003</v>
      </c>
      <c r="E713" s="2300" t="s">
        <v>4695</v>
      </c>
      <c r="F713" s="2300" t="s">
        <v>4740</v>
      </c>
      <c r="G713" s="2300">
        <v>0.47</v>
      </c>
      <c r="H713" s="2300" t="s">
        <v>4605</v>
      </c>
      <c r="I713" s="2290"/>
      <c r="J713" s="2290"/>
      <c r="K713" s="2288"/>
    </row>
    <row r="714" spans="1:11" s="2242" customFormat="1" ht="15" customHeight="1" x14ac:dyDescent="0.2">
      <c r="A714" s="2412"/>
      <c r="C714" s="2298" t="s">
        <v>3242</v>
      </c>
      <c r="D714" s="2299">
        <v>0.28000000000000003</v>
      </c>
      <c r="E714" s="2300" t="s">
        <v>4695</v>
      </c>
      <c r="F714" s="2300" t="s">
        <v>4741</v>
      </c>
      <c r="G714" s="2300">
        <v>0.47</v>
      </c>
      <c r="H714" s="2300" t="s">
        <v>4605</v>
      </c>
      <c r="I714" s="2290"/>
      <c r="J714" s="2290"/>
      <c r="K714" s="2288"/>
    </row>
    <row r="715" spans="1:11" s="2242" customFormat="1" ht="15" customHeight="1" x14ac:dyDescent="0.2">
      <c r="A715" s="2412"/>
      <c r="C715" s="2298" t="s">
        <v>4742</v>
      </c>
      <c r="D715" s="2299">
        <v>0.28000000000000003</v>
      </c>
      <c r="E715" s="2300" t="s">
        <v>4695</v>
      </c>
      <c r="F715" s="2300" t="s">
        <v>4743</v>
      </c>
      <c r="G715" s="2300">
        <v>0.47</v>
      </c>
      <c r="H715" s="2300" t="s">
        <v>4605</v>
      </c>
      <c r="I715" s="2290"/>
      <c r="J715" s="2290"/>
      <c r="K715" s="2288"/>
    </row>
    <row r="716" spans="1:11" s="2242" customFormat="1" ht="15" customHeight="1" x14ac:dyDescent="0.2">
      <c r="A716" s="2412"/>
      <c r="C716" s="2298" t="s">
        <v>4744</v>
      </c>
      <c r="D716" s="2299">
        <v>0.28000000000000003</v>
      </c>
      <c r="E716" s="2300" t="s">
        <v>4695</v>
      </c>
      <c r="F716" s="2300" t="s">
        <v>4745</v>
      </c>
      <c r="G716" s="2300">
        <v>0.47</v>
      </c>
      <c r="H716" s="2300" t="s">
        <v>4605</v>
      </c>
      <c r="I716" s="2290"/>
      <c r="J716" s="2290"/>
      <c r="K716" s="2288"/>
    </row>
    <row r="717" spans="1:11" s="2242" customFormat="1" ht="15" customHeight="1" x14ac:dyDescent="0.2">
      <c r="A717" s="2412"/>
      <c r="C717" s="2298" t="s">
        <v>4746</v>
      </c>
      <c r="D717" s="2299">
        <v>0.28000000000000003</v>
      </c>
      <c r="E717" s="2300" t="s">
        <v>4695</v>
      </c>
      <c r="F717" s="2300" t="s">
        <v>4747</v>
      </c>
      <c r="G717" s="2300">
        <v>0.47</v>
      </c>
      <c r="H717" s="2300" t="s">
        <v>4605</v>
      </c>
      <c r="I717" s="2290"/>
      <c r="J717" s="2290"/>
      <c r="K717" s="2288"/>
    </row>
    <row r="718" spans="1:11" s="2242" customFormat="1" ht="15" customHeight="1" x14ac:dyDescent="0.2">
      <c r="A718" s="2412"/>
      <c r="C718" s="2298" t="s">
        <v>4748</v>
      </c>
      <c r="D718" s="2299">
        <v>0.28000000000000003</v>
      </c>
      <c r="E718" s="2300" t="s">
        <v>4695</v>
      </c>
      <c r="F718" s="2300" t="s">
        <v>4749</v>
      </c>
      <c r="G718" s="2300">
        <v>0.47</v>
      </c>
      <c r="H718" s="2300" t="s">
        <v>4605</v>
      </c>
      <c r="I718" s="2290"/>
      <c r="J718" s="2290"/>
      <c r="K718" s="2288"/>
    </row>
    <row r="719" spans="1:11" s="2242" customFormat="1" ht="15" customHeight="1" x14ac:dyDescent="0.2">
      <c r="A719" s="2412"/>
      <c r="C719" s="2298" t="s">
        <v>4750</v>
      </c>
      <c r="D719" s="2299">
        <v>0.28000000000000003</v>
      </c>
      <c r="E719" s="2300" t="s">
        <v>4695</v>
      </c>
      <c r="F719" s="2300" t="s">
        <v>4751</v>
      </c>
      <c r="G719" s="2300">
        <v>0.47</v>
      </c>
      <c r="H719" s="2300" t="s">
        <v>4605</v>
      </c>
      <c r="I719" s="2290"/>
      <c r="J719" s="2290"/>
      <c r="K719" s="2288"/>
    </row>
    <row r="720" spans="1:11" s="2242" customFormat="1" ht="15" customHeight="1" x14ac:dyDescent="0.2">
      <c r="A720" s="2412"/>
      <c r="C720" s="2298" t="s">
        <v>4752</v>
      </c>
      <c r="D720" s="2299">
        <v>0.28000000000000003</v>
      </c>
      <c r="E720" s="2300" t="s">
        <v>4695</v>
      </c>
      <c r="F720" s="2300" t="s">
        <v>4753</v>
      </c>
      <c r="G720" s="2300">
        <v>0.47</v>
      </c>
      <c r="H720" s="2300" t="s">
        <v>4605</v>
      </c>
      <c r="I720" s="2290"/>
      <c r="J720" s="2290"/>
      <c r="K720" s="2288"/>
    </row>
    <row r="721" spans="1:11" s="2242" customFormat="1" ht="15" customHeight="1" x14ac:dyDescent="0.2">
      <c r="A721" s="2412"/>
      <c r="C721" s="2298" t="s">
        <v>4754</v>
      </c>
      <c r="D721" s="2299">
        <v>0.28000000000000003</v>
      </c>
      <c r="E721" s="2300" t="s">
        <v>4695</v>
      </c>
      <c r="F721" s="2300" t="s">
        <v>4755</v>
      </c>
      <c r="G721" s="2300">
        <v>0.47</v>
      </c>
      <c r="H721" s="2300" t="s">
        <v>4605</v>
      </c>
      <c r="I721" s="2290"/>
      <c r="J721" s="2290"/>
      <c r="K721" s="2288"/>
    </row>
    <row r="722" spans="1:11" s="2242" customFormat="1" ht="15" customHeight="1" x14ac:dyDescent="0.2">
      <c r="A722" s="2412"/>
      <c r="C722" s="2298" t="s">
        <v>4756</v>
      </c>
      <c r="D722" s="2299">
        <v>0.47</v>
      </c>
      <c r="E722" s="2300" t="s">
        <v>4605</v>
      </c>
      <c r="F722" s="2300" t="s">
        <v>4757</v>
      </c>
      <c r="G722" s="2300">
        <v>0.47</v>
      </c>
      <c r="H722" s="2300" t="s">
        <v>4605</v>
      </c>
      <c r="I722" s="2290"/>
      <c r="J722" s="2290"/>
      <c r="K722" s="2288"/>
    </row>
    <row r="723" spans="1:11" s="2242" customFormat="1" ht="15" customHeight="1" x14ac:dyDescent="0.2">
      <c r="A723" s="2412"/>
      <c r="C723" s="2298" t="s">
        <v>4758</v>
      </c>
      <c r="D723" s="2299">
        <v>0.47</v>
      </c>
      <c r="E723" s="2300" t="s">
        <v>4605</v>
      </c>
      <c r="F723" s="2300" t="s">
        <v>4759</v>
      </c>
      <c r="G723" s="2300">
        <v>0.47</v>
      </c>
      <c r="H723" s="2300" t="s">
        <v>4605</v>
      </c>
      <c r="I723" s="2290"/>
      <c r="J723" s="2290"/>
      <c r="K723" s="2288"/>
    </row>
    <row r="724" spans="1:11" s="2242" customFormat="1" ht="15" customHeight="1" x14ac:dyDescent="0.2">
      <c r="A724" s="2412"/>
      <c r="C724" s="2298" t="s">
        <v>4760</v>
      </c>
      <c r="D724" s="2299">
        <v>0.47</v>
      </c>
      <c r="E724" s="2300" t="s">
        <v>4605</v>
      </c>
      <c r="F724" s="2300" t="s">
        <v>4761</v>
      </c>
      <c r="G724" s="2300">
        <v>0.47</v>
      </c>
      <c r="H724" s="2300" t="s">
        <v>4605</v>
      </c>
      <c r="I724" s="2290"/>
      <c r="J724" s="2290"/>
      <c r="K724" s="2288"/>
    </row>
    <row r="725" spans="1:11" s="2242" customFormat="1" ht="15" customHeight="1" x14ac:dyDescent="0.2">
      <c r="A725" s="2412"/>
      <c r="C725" s="2298" t="s">
        <v>4762</v>
      </c>
      <c r="D725" s="2299">
        <v>0.47</v>
      </c>
      <c r="E725" s="2300" t="s">
        <v>4605</v>
      </c>
      <c r="F725" s="2300" t="s">
        <v>4763</v>
      </c>
      <c r="G725" s="2300">
        <v>0.47</v>
      </c>
      <c r="H725" s="2300" t="s">
        <v>4605</v>
      </c>
      <c r="I725" s="2290"/>
      <c r="J725" s="2290"/>
      <c r="K725" s="2288"/>
    </row>
    <row r="726" spans="1:11" s="2242" customFormat="1" ht="15" customHeight="1" x14ac:dyDescent="0.2">
      <c r="A726" s="2412"/>
      <c r="C726" s="2298" t="s">
        <v>4764</v>
      </c>
      <c r="D726" s="2299">
        <v>0.47</v>
      </c>
      <c r="E726" s="2300" t="s">
        <v>4605</v>
      </c>
      <c r="F726" s="2300" t="s">
        <v>4765</v>
      </c>
      <c r="G726" s="2300">
        <v>0.47</v>
      </c>
      <c r="H726" s="2300" t="s">
        <v>4605</v>
      </c>
      <c r="I726" s="2290"/>
      <c r="J726" s="2290"/>
      <c r="K726" s="2288"/>
    </row>
    <row r="727" spans="1:11" s="2242" customFormat="1" ht="15" customHeight="1" x14ac:dyDescent="0.2">
      <c r="A727" s="2412"/>
      <c r="C727" s="2298" t="s">
        <v>4766</v>
      </c>
      <c r="D727" s="2299">
        <v>0.47</v>
      </c>
      <c r="E727" s="2300" t="s">
        <v>4605</v>
      </c>
      <c r="F727" s="2300" t="s">
        <v>4767</v>
      </c>
      <c r="G727" s="2300">
        <v>0.47</v>
      </c>
      <c r="H727" s="2300" t="s">
        <v>4605</v>
      </c>
      <c r="I727" s="2290"/>
      <c r="J727" s="2290"/>
      <c r="K727" s="2288"/>
    </row>
    <row r="728" spans="1:11" s="2242" customFormat="1" ht="15" customHeight="1" x14ac:dyDescent="0.2">
      <c r="A728" s="2412"/>
      <c r="C728" s="2298" t="s">
        <v>4768</v>
      </c>
      <c r="D728" s="2299">
        <v>0.47</v>
      </c>
      <c r="E728" s="2300" t="s">
        <v>4605</v>
      </c>
      <c r="F728" s="2300" t="s">
        <v>4769</v>
      </c>
      <c r="G728" s="2300">
        <v>0.47</v>
      </c>
      <c r="H728" s="2300" t="s">
        <v>4605</v>
      </c>
      <c r="I728" s="2290"/>
      <c r="J728" s="2290"/>
      <c r="K728" s="2288"/>
    </row>
    <row r="729" spans="1:11" s="2242" customFormat="1" ht="15" customHeight="1" x14ac:dyDescent="0.2">
      <c r="A729" s="2412"/>
      <c r="C729" s="2298" t="s">
        <v>4770</v>
      </c>
      <c r="D729" s="2299">
        <v>0.47</v>
      </c>
      <c r="E729" s="2300" t="s">
        <v>4605</v>
      </c>
      <c r="F729" s="2300" t="s">
        <v>4771</v>
      </c>
      <c r="G729" s="2300">
        <v>0.47</v>
      </c>
      <c r="H729" s="2300" t="s">
        <v>4605</v>
      </c>
      <c r="I729" s="2290"/>
      <c r="J729" s="2290"/>
      <c r="K729" s="2288"/>
    </row>
    <row r="730" spans="1:11" s="2242" customFormat="1" ht="15" customHeight="1" x14ac:dyDescent="0.2">
      <c r="A730" s="2412"/>
      <c r="C730" s="2298" t="s">
        <v>4772</v>
      </c>
      <c r="D730" s="2299">
        <v>0.47</v>
      </c>
      <c r="E730" s="2300" t="s">
        <v>4605</v>
      </c>
      <c r="F730" s="2300" t="s">
        <v>4773</v>
      </c>
      <c r="G730" s="2300">
        <v>0.47</v>
      </c>
      <c r="H730" s="2300" t="s">
        <v>4605</v>
      </c>
      <c r="I730" s="2290"/>
      <c r="J730" s="2290"/>
      <c r="K730" s="2288"/>
    </row>
    <row r="731" spans="1:11" s="2242" customFormat="1" ht="15" customHeight="1" x14ac:dyDescent="0.2">
      <c r="A731" s="2412"/>
      <c r="C731" s="2298" t="s">
        <v>4774</v>
      </c>
      <c r="D731" s="2299">
        <v>0.47</v>
      </c>
      <c r="E731" s="2300" t="s">
        <v>4605</v>
      </c>
      <c r="F731" s="2300" t="s">
        <v>4775</v>
      </c>
      <c r="G731" s="2300">
        <v>0.47</v>
      </c>
      <c r="H731" s="2300" t="s">
        <v>4605</v>
      </c>
      <c r="I731" s="2290"/>
      <c r="J731" s="2290"/>
      <c r="K731" s="2288"/>
    </row>
    <row r="732" spans="1:11" s="2242" customFormat="1" ht="15" customHeight="1" x14ac:dyDescent="0.2">
      <c r="A732" s="2412"/>
      <c r="C732" s="2298" t="s">
        <v>4776</v>
      </c>
      <c r="D732" s="2299">
        <v>0.47</v>
      </c>
      <c r="E732" s="2300" t="s">
        <v>4605</v>
      </c>
      <c r="F732" s="2300" t="s">
        <v>4777</v>
      </c>
      <c r="G732" s="2300">
        <v>0.47</v>
      </c>
      <c r="H732" s="2300" t="s">
        <v>4605</v>
      </c>
      <c r="I732" s="2290"/>
      <c r="J732" s="2290"/>
      <c r="K732" s="2288"/>
    </row>
    <row r="733" spans="1:11" s="2242" customFormat="1" ht="15" customHeight="1" x14ac:dyDescent="0.2">
      <c r="A733" s="2412"/>
      <c r="C733" s="2298" t="s">
        <v>4778</v>
      </c>
      <c r="D733" s="2299">
        <v>0.47</v>
      </c>
      <c r="E733" s="2300" t="s">
        <v>4605</v>
      </c>
      <c r="F733" s="2300" t="s">
        <v>4779</v>
      </c>
      <c r="G733" s="2300">
        <v>0.47</v>
      </c>
      <c r="H733" s="2300" t="s">
        <v>4605</v>
      </c>
      <c r="I733" s="2290"/>
      <c r="J733" s="2290"/>
      <c r="K733" s="2288"/>
    </row>
    <row r="734" spans="1:11" s="2242" customFormat="1" ht="15" customHeight="1" x14ac:dyDescent="0.2">
      <c r="A734" s="2412"/>
      <c r="C734" s="2298" t="s">
        <v>4780</v>
      </c>
      <c r="D734" s="2299">
        <v>0.47</v>
      </c>
      <c r="E734" s="2300" t="s">
        <v>4605</v>
      </c>
      <c r="F734" s="2300" t="s">
        <v>4781</v>
      </c>
      <c r="G734" s="2300">
        <v>0.47</v>
      </c>
      <c r="H734" s="2300" t="s">
        <v>4605</v>
      </c>
      <c r="I734" s="2290"/>
      <c r="J734" s="2290"/>
      <c r="K734" s="2288"/>
    </row>
    <row r="735" spans="1:11" s="2242" customFormat="1" ht="15" customHeight="1" x14ac:dyDescent="0.2">
      <c r="A735" s="2412"/>
      <c r="C735" s="2298" t="s">
        <v>4782</v>
      </c>
      <c r="D735" s="2299">
        <v>0.47</v>
      </c>
      <c r="E735" s="2300" t="s">
        <v>4605</v>
      </c>
      <c r="F735" s="2300" t="s">
        <v>4783</v>
      </c>
      <c r="G735" s="2300">
        <v>0.47</v>
      </c>
      <c r="H735" s="2300" t="s">
        <v>4605</v>
      </c>
      <c r="I735" s="2290"/>
      <c r="J735" s="2290"/>
      <c r="K735" s="2288"/>
    </row>
    <row r="736" spans="1:11" s="2242" customFormat="1" ht="15" customHeight="1" x14ac:dyDescent="0.2">
      <c r="A736" s="2412"/>
      <c r="C736" s="2298" t="s">
        <v>4784</v>
      </c>
      <c r="D736" s="2299">
        <v>0.47</v>
      </c>
      <c r="E736" s="2300" t="s">
        <v>4605</v>
      </c>
      <c r="F736" s="2300" t="s">
        <v>4785</v>
      </c>
      <c r="G736" s="2300">
        <v>0.47</v>
      </c>
      <c r="H736" s="2300" t="s">
        <v>4605</v>
      </c>
      <c r="I736" s="2290"/>
      <c r="J736" s="2290"/>
      <c r="K736" s="2288"/>
    </row>
    <row r="737" spans="1:11" s="2242" customFormat="1" ht="58.5" customHeight="1" x14ac:dyDescent="0.2">
      <c r="A737" s="2412"/>
      <c r="C737" s="2298" t="s">
        <v>4786</v>
      </c>
      <c r="D737" s="2299">
        <v>0.47</v>
      </c>
      <c r="E737" s="2300" t="s">
        <v>4605</v>
      </c>
      <c r="F737" s="2300" t="s">
        <v>4787</v>
      </c>
      <c r="G737" s="2300">
        <v>0.47</v>
      </c>
      <c r="H737" s="2300" t="s">
        <v>4605</v>
      </c>
      <c r="I737" s="2290"/>
      <c r="J737" s="2290"/>
      <c r="K737" s="2288"/>
    </row>
    <row r="738" spans="1:11" s="2242" customFormat="1" ht="42" customHeight="1" x14ac:dyDescent="0.2">
      <c r="A738" s="2412"/>
      <c r="C738" s="2298" t="s">
        <v>4788</v>
      </c>
      <c r="D738" s="2299">
        <v>0.47</v>
      </c>
      <c r="E738" s="2300" t="s">
        <v>4605</v>
      </c>
      <c r="F738" s="2300" t="s">
        <v>4789</v>
      </c>
      <c r="G738" s="2300">
        <v>0.47</v>
      </c>
      <c r="H738" s="2300" t="s">
        <v>4605</v>
      </c>
      <c r="I738" s="2290"/>
      <c r="J738" s="2290"/>
      <c r="K738" s="2288"/>
    </row>
    <row r="739" spans="1:11" s="2242" customFormat="1" ht="15" customHeight="1" x14ac:dyDescent="0.2">
      <c r="A739" s="2412"/>
      <c r="C739" s="2298" t="s">
        <v>4790</v>
      </c>
      <c r="D739" s="2299">
        <v>0.47</v>
      </c>
      <c r="E739" s="2300" t="s">
        <v>4605</v>
      </c>
      <c r="F739" s="2300" t="s">
        <v>4791</v>
      </c>
      <c r="G739" s="2300">
        <v>0.47</v>
      </c>
      <c r="H739" s="2300" t="s">
        <v>4605</v>
      </c>
      <c r="I739" s="2290"/>
      <c r="J739" s="2290"/>
      <c r="K739" s="2288"/>
    </row>
    <row r="740" spans="1:11" s="2242" customFormat="1" ht="37.5" customHeight="1" x14ac:dyDescent="0.2">
      <c r="A740" s="2412"/>
      <c r="C740" s="2298" t="s">
        <v>4792</v>
      </c>
      <c r="D740" s="2299">
        <v>0.47</v>
      </c>
      <c r="E740" s="2300" t="s">
        <v>4605</v>
      </c>
      <c r="F740" s="2300" t="s">
        <v>4761</v>
      </c>
      <c r="G740" s="2300">
        <v>0.47</v>
      </c>
      <c r="H740" s="2300" t="s">
        <v>4605</v>
      </c>
      <c r="I740" s="2290"/>
      <c r="J740" s="2290"/>
      <c r="K740" s="2288"/>
    </row>
    <row r="741" spans="1:11" s="2242" customFormat="1" ht="50.25" customHeight="1" x14ac:dyDescent="0.2">
      <c r="A741" s="2412"/>
      <c r="C741" s="2298" t="s">
        <v>4793</v>
      </c>
      <c r="D741" s="2299">
        <v>0.47</v>
      </c>
      <c r="E741" s="2300" t="s">
        <v>4605</v>
      </c>
      <c r="F741" s="2300" t="s">
        <v>4794</v>
      </c>
      <c r="G741" s="2300">
        <v>0.47</v>
      </c>
      <c r="H741" s="2300" t="s">
        <v>4605</v>
      </c>
      <c r="I741" s="2290"/>
      <c r="J741" s="2290"/>
      <c r="K741" s="2288"/>
    </row>
    <row r="742" spans="1:11" s="2242" customFormat="1" ht="19.5" customHeight="1" x14ac:dyDescent="0.2">
      <c r="A742" s="2412"/>
      <c r="C742" s="2298" t="s">
        <v>4795</v>
      </c>
      <c r="D742" s="2299">
        <v>0.47</v>
      </c>
      <c r="E742" s="2300" t="s">
        <v>4605</v>
      </c>
      <c r="F742" s="2300" t="s">
        <v>4796</v>
      </c>
      <c r="G742" s="2300">
        <v>0.47</v>
      </c>
      <c r="H742" s="2300" t="s">
        <v>4605</v>
      </c>
      <c r="I742" s="2290"/>
      <c r="J742" s="2290"/>
      <c r="K742" s="2288"/>
    </row>
    <row r="743" spans="1:11" s="2242" customFormat="1" ht="15" customHeight="1" x14ac:dyDescent="0.2">
      <c r="A743" s="2412"/>
      <c r="C743" s="2298" t="s">
        <v>4797</v>
      </c>
      <c r="D743" s="2299">
        <v>0.47</v>
      </c>
      <c r="E743" s="2300" t="s">
        <v>4605</v>
      </c>
      <c r="F743" s="2300" t="s">
        <v>4798</v>
      </c>
      <c r="G743" s="2300">
        <v>0.47</v>
      </c>
      <c r="H743" s="2300" t="s">
        <v>4605</v>
      </c>
      <c r="I743" s="2290"/>
      <c r="J743" s="2290"/>
      <c r="K743" s="2288"/>
    </row>
    <row r="744" spans="1:11" s="2242" customFormat="1" ht="15" customHeight="1" x14ac:dyDescent="0.2">
      <c r="A744" s="2412"/>
      <c r="C744" s="2298" t="s">
        <v>4799</v>
      </c>
      <c r="D744" s="2299">
        <v>0.47</v>
      </c>
      <c r="E744" s="2300" t="s">
        <v>4605</v>
      </c>
      <c r="F744" s="2300" t="s">
        <v>4800</v>
      </c>
      <c r="G744" s="2300">
        <v>0.47</v>
      </c>
      <c r="H744" s="2300" t="s">
        <v>4605</v>
      </c>
      <c r="I744" s="2290"/>
      <c r="J744" s="2290"/>
      <c r="K744" s="2288"/>
    </row>
    <row r="745" spans="1:11" s="2242" customFormat="1" ht="30" customHeight="1" x14ac:dyDescent="0.2">
      <c r="A745" s="2412"/>
      <c r="C745" s="2298" t="s">
        <v>4801</v>
      </c>
      <c r="D745" s="2299">
        <v>0.47</v>
      </c>
      <c r="E745" s="2300" t="s">
        <v>4605</v>
      </c>
      <c r="F745" s="2300" t="s">
        <v>4802</v>
      </c>
      <c r="G745" s="2300">
        <v>0.47</v>
      </c>
      <c r="H745" s="2300" t="s">
        <v>4605</v>
      </c>
      <c r="I745" s="2290"/>
      <c r="J745" s="2290"/>
      <c r="K745" s="2288"/>
    </row>
    <row r="746" spans="1:11" s="2242" customFormat="1" ht="41.25" customHeight="1" x14ac:dyDescent="0.2">
      <c r="A746" s="2412"/>
      <c r="C746" s="2298" t="s">
        <v>4803</v>
      </c>
      <c r="D746" s="2299">
        <v>0.47</v>
      </c>
      <c r="E746" s="2300" t="s">
        <v>4605</v>
      </c>
      <c r="F746" s="2300" t="s">
        <v>4804</v>
      </c>
      <c r="G746" s="2300">
        <v>0.47</v>
      </c>
      <c r="H746" s="2300" t="s">
        <v>4605</v>
      </c>
      <c r="I746" s="2290"/>
      <c r="J746" s="2290"/>
      <c r="K746" s="2288"/>
    </row>
    <row r="747" spans="1:11" s="2242" customFormat="1" ht="99.75" customHeight="1" x14ac:dyDescent="0.2">
      <c r="A747" s="2412"/>
      <c r="C747" s="2298" t="s">
        <v>4805</v>
      </c>
      <c r="D747" s="2299">
        <v>0.47</v>
      </c>
      <c r="E747" s="2300" t="s">
        <v>4605</v>
      </c>
      <c r="F747" s="2300" t="s">
        <v>4806</v>
      </c>
      <c r="G747" s="2300">
        <v>0.47</v>
      </c>
      <c r="H747" s="2300" t="s">
        <v>4605</v>
      </c>
      <c r="I747" s="2290"/>
      <c r="J747" s="2290"/>
      <c r="K747" s="2288"/>
    </row>
    <row r="748" spans="1:11" s="2242" customFormat="1" ht="73.5" customHeight="1" x14ac:dyDescent="0.2">
      <c r="A748" s="2412"/>
      <c r="C748" s="2298" t="s">
        <v>4807</v>
      </c>
      <c r="D748" s="2299">
        <v>0.47</v>
      </c>
      <c r="E748" s="2300" t="s">
        <v>4605</v>
      </c>
      <c r="F748" s="2300" t="s">
        <v>4808</v>
      </c>
      <c r="G748" s="2300">
        <v>0.47</v>
      </c>
      <c r="H748" s="2300" t="s">
        <v>4605</v>
      </c>
      <c r="I748" s="2290"/>
      <c r="J748" s="2290"/>
      <c r="K748" s="2288"/>
    </row>
    <row r="749" spans="1:11" s="2242" customFormat="1" ht="33" customHeight="1" x14ac:dyDescent="0.2">
      <c r="A749" s="2412"/>
      <c r="C749" s="2298" t="s">
        <v>4809</v>
      </c>
      <c r="D749" s="2299">
        <v>0.47</v>
      </c>
      <c r="E749" s="2300" t="s">
        <v>4605</v>
      </c>
      <c r="F749" s="2300" t="s">
        <v>4810</v>
      </c>
      <c r="G749" s="2300">
        <v>0.47</v>
      </c>
      <c r="H749" s="2300" t="s">
        <v>4605</v>
      </c>
      <c r="I749" s="2290"/>
      <c r="J749" s="2290"/>
      <c r="K749" s="2288"/>
    </row>
    <row r="750" spans="1:11" s="2242" customFormat="1" ht="61.5" customHeight="1" x14ac:dyDescent="0.2">
      <c r="A750" s="2412"/>
      <c r="C750" s="2298" t="s">
        <v>4811</v>
      </c>
      <c r="D750" s="2299">
        <v>0.47</v>
      </c>
      <c r="E750" s="2300" t="s">
        <v>4605</v>
      </c>
      <c r="F750" s="2300" t="s">
        <v>4812</v>
      </c>
      <c r="G750" s="2300">
        <v>0.97</v>
      </c>
      <c r="H750" s="2300" t="s">
        <v>4607</v>
      </c>
      <c r="I750" s="2290"/>
      <c r="J750" s="2290"/>
      <c r="K750" s="2288"/>
    </row>
    <row r="751" spans="1:11" s="2242" customFormat="1" ht="15" customHeight="1" x14ac:dyDescent="0.2">
      <c r="A751" s="2412"/>
      <c r="C751" s="2298" t="s">
        <v>4813</v>
      </c>
      <c r="D751" s="2299">
        <v>0.47</v>
      </c>
      <c r="E751" s="2300" t="s">
        <v>4605</v>
      </c>
      <c r="F751" s="2300" t="s">
        <v>4814</v>
      </c>
      <c r="G751" s="2300">
        <v>0.97</v>
      </c>
      <c r="H751" s="2300" t="s">
        <v>4607</v>
      </c>
      <c r="I751" s="2290"/>
      <c r="J751" s="2290"/>
      <c r="K751" s="2288"/>
    </row>
    <row r="752" spans="1:11" s="2242" customFormat="1" ht="36" customHeight="1" x14ac:dyDescent="0.2">
      <c r="A752" s="2412"/>
      <c r="C752" s="2298" t="s">
        <v>4815</v>
      </c>
      <c r="D752" s="2299">
        <v>0.47</v>
      </c>
      <c r="E752" s="2300" t="s">
        <v>4605</v>
      </c>
      <c r="F752" s="2300" t="s">
        <v>4816</v>
      </c>
      <c r="G752" s="2300">
        <v>0.97</v>
      </c>
      <c r="H752" s="2300" t="s">
        <v>4607</v>
      </c>
      <c r="I752" s="2290"/>
      <c r="J752" s="2290"/>
      <c r="K752" s="2288"/>
    </row>
    <row r="753" spans="1:11" s="2242" customFormat="1" ht="36" customHeight="1" x14ac:dyDescent="0.2">
      <c r="A753" s="2412"/>
      <c r="C753" s="2298" t="s">
        <v>4817</v>
      </c>
      <c r="D753" s="2299">
        <v>0.47</v>
      </c>
      <c r="E753" s="2300" t="s">
        <v>4605</v>
      </c>
      <c r="F753" s="2300" t="s">
        <v>4818</v>
      </c>
      <c r="G753" s="2300">
        <v>0.97</v>
      </c>
      <c r="H753" s="2300" t="s">
        <v>4607</v>
      </c>
      <c r="I753" s="2290"/>
      <c r="J753" s="2290"/>
      <c r="K753" s="2288"/>
    </row>
    <row r="754" spans="1:11" s="2242" customFormat="1" ht="36.75" customHeight="1" x14ac:dyDescent="0.2">
      <c r="A754" s="2412"/>
      <c r="C754" s="2298" t="s">
        <v>4819</v>
      </c>
      <c r="D754" s="2299">
        <v>0.47</v>
      </c>
      <c r="E754" s="2300" t="s">
        <v>4605</v>
      </c>
      <c r="F754" s="2300" t="s">
        <v>4820</v>
      </c>
      <c r="G754" s="2300">
        <v>0.97</v>
      </c>
      <c r="H754" s="2300" t="s">
        <v>4607</v>
      </c>
      <c r="I754" s="2290"/>
      <c r="J754" s="2290"/>
      <c r="K754" s="2288"/>
    </row>
    <row r="755" spans="1:11" s="2242" customFormat="1" ht="15" customHeight="1" x14ac:dyDescent="0.2">
      <c r="A755" s="2412"/>
      <c r="C755" s="2298" t="s">
        <v>4821</v>
      </c>
      <c r="D755" s="2299">
        <v>0.47</v>
      </c>
      <c r="E755" s="2300" t="s">
        <v>4605</v>
      </c>
      <c r="F755" s="2300" t="s">
        <v>4822</v>
      </c>
      <c r="G755" s="2300">
        <v>0.97</v>
      </c>
      <c r="H755" s="2300" t="s">
        <v>4607</v>
      </c>
      <c r="I755" s="2290"/>
      <c r="J755" s="2290"/>
      <c r="K755" s="2288"/>
    </row>
    <row r="756" spans="1:11" s="2242" customFormat="1" ht="15" customHeight="1" x14ac:dyDescent="0.2">
      <c r="A756" s="2412"/>
      <c r="C756" s="2298" t="s">
        <v>4823</v>
      </c>
      <c r="D756" s="2299">
        <v>0.47</v>
      </c>
      <c r="E756" s="2300" t="s">
        <v>4605</v>
      </c>
      <c r="F756" s="2300" t="s">
        <v>4824</v>
      </c>
      <c r="G756" s="2300">
        <v>0.97</v>
      </c>
      <c r="H756" s="2300" t="s">
        <v>4607</v>
      </c>
      <c r="I756" s="2290"/>
      <c r="J756" s="2290"/>
      <c r="K756" s="2288"/>
    </row>
    <row r="757" spans="1:11" s="2242" customFormat="1" ht="15" customHeight="1" x14ac:dyDescent="0.2">
      <c r="A757" s="2412"/>
      <c r="C757" s="2298" t="s">
        <v>4825</v>
      </c>
      <c r="D757" s="2299">
        <v>0.47</v>
      </c>
      <c r="E757" s="2300" t="s">
        <v>4605</v>
      </c>
      <c r="F757" s="2300" t="s">
        <v>4826</v>
      </c>
      <c r="G757" s="2300">
        <v>0.97</v>
      </c>
      <c r="H757" s="2300" t="s">
        <v>4607</v>
      </c>
      <c r="I757" s="2290"/>
      <c r="J757" s="2290"/>
      <c r="K757" s="2288"/>
    </row>
    <row r="758" spans="1:11" s="2242" customFormat="1" ht="29.25" customHeight="1" x14ac:dyDescent="0.2">
      <c r="A758" s="2412"/>
      <c r="C758" s="2298" t="s">
        <v>4827</v>
      </c>
      <c r="D758" s="2299">
        <v>0.47</v>
      </c>
      <c r="E758" s="2300" t="s">
        <v>4605</v>
      </c>
      <c r="F758" s="2300" t="s">
        <v>4828</v>
      </c>
      <c r="G758" s="2300">
        <v>0.97</v>
      </c>
      <c r="H758" s="2300" t="s">
        <v>4607</v>
      </c>
      <c r="I758" s="2290"/>
      <c r="J758" s="2290"/>
      <c r="K758" s="2288"/>
    </row>
    <row r="759" spans="1:11" s="2242" customFormat="1" ht="15" customHeight="1" x14ac:dyDescent="0.2">
      <c r="A759" s="2412"/>
      <c r="C759" s="2298" t="s">
        <v>4829</v>
      </c>
      <c r="D759" s="2299">
        <v>0.47</v>
      </c>
      <c r="E759" s="2300" t="s">
        <v>4605</v>
      </c>
      <c r="F759" s="2300" t="s">
        <v>4830</v>
      </c>
      <c r="G759" s="2300">
        <v>0.97</v>
      </c>
      <c r="H759" s="2300" t="s">
        <v>4607</v>
      </c>
      <c r="I759" s="2290"/>
      <c r="J759" s="2290"/>
      <c r="K759" s="2288"/>
    </row>
    <row r="760" spans="1:11" s="2242" customFormat="1" ht="34.5" customHeight="1" x14ac:dyDescent="0.2">
      <c r="A760" s="2412"/>
      <c r="C760" s="2298" t="s">
        <v>4831</v>
      </c>
      <c r="D760" s="2299">
        <v>0.47</v>
      </c>
      <c r="E760" s="2300" t="s">
        <v>4605</v>
      </c>
      <c r="F760" s="2300" t="s">
        <v>1615</v>
      </c>
      <c r="G760" s="2300">
        <v>0.97</v>
      </c>
      <c r="H760" s="2300" t="s">
        <v>4607</v>
      </c>
      <c r="I760" s="2290"/>
      <c r="J760" s="2290"/>
      <c r="K760" s="2288"/>
    </row>
    <row r="761" spans="1:11" s="2242" customFormat="1" ht="15" customHeight="1" x14ac:dyDescent="0.2">
      <c r="A761" s="2412"/>
      <c r="C761" s="2298" t="s">
        <v>4832</v>
      </c>
      <c r="D761" s="2299">
        <v>0.47</v>
      </c>
      <c r="E761" s="2300" t="s">
        <v>4605</v>
      </c>
      <c r="F761" s="2300" t="s">
        <v>4833</v>
      </c>
      <c r="G761" s="2300">
        <v>0.97</v>
      </c>
      <c r="H761" s="2300" t="s">
        <v>4607</v>
      </c>
      <c r="I761" s="2290"/>
      <c r="J761" s="2290"/>
      <c r="K761" s="2288"/>
    </row>
    <row r="762" spans="1:11" s="2242" customFormat="1" ht="15" customHeight="1" thickBot="1" x14ac:dyDescent="0.25">
      <c r="A762" s="2412"/>
      <c r="C762" s="2302" t="s">
        <v>4834</v>
      </c>
      <c r="D762" s="2303">
        <v>0.47</v>
      </c>
      <c r="E762" s="2304" t="s">
        <v>4605</v>
      </c>
      <c r="F762" s="2304" t="s">
        <v>4835</v>
      </c>
      <c r="G762" s="2304">
        <v>0.97</v>
      </c>
      <c r="H762" s="2304" t="s">
        <v>4607</v>
      </c>
      <c r="I762" s="2305"/>
      <c r="J762" s="2305"/>
      <c r="K762" s="2306"/>
    </row>
    <row r="763" spans="1:11" s="2242" customFormat="1" ht="15" customHeight="1" thickTop="1" x14ac:dyDescent="0.2">
      <c r="A763" s="2412"/>
      <c r="C763" s="3814" t="str">
        <f>+C567</f>
        <v>.</v>
      </c>
      <c r="D763" s="3815"/>
      <c r="E763" s="2245"/>
      <c r="F763" s="2245"/>
      <c r="G763" s="2245"/>
      <c r="H763" s="2245"/>
      <c r="I763" s="2290"/>
      <c r="J763" s="2290"/>
      <c r="K763" s="2290"/>
    </row>
    <row r="764" spans="1:11" s="2242" customFormat="1" ht="15" customHeight="1" thickBot="1" x14ac:dyDescent="0.35">
      <c r="A764" s="2412"/>
      <c r="C764" s="483"/>
      <c r="D764" s="483"/>
      <c r="E764" s="483"/>
      <c r="F764" s="483"/>
      <c r="G764" s="483"/>
      <c r="H764" s="2241"/>
    </row>
    <row r="765" spans="1:11" s="2242" customFormat="1" ht="15" customHeight="1" thickTop="1" x14ac:dyDescent="0.3">
      <c r="A765" s="2412"/>
      <c r="C765" s="5173" t="s">
        <v>4526</v>
      </c>
      <c r="D765" s="5521"/>
      <c r="E765" s="5522"/>
      <c r="F765" s="483"/>
      <c r="G765" s="483"/>
      <c r="H765" s="2241"/>
    </row>
    <row r="766" spans="1:11" s="2242" customFormat="1" ht="15" customHeight="1" x14ac:dyDescent="0.3">
      <c r="A766" s="2412"/>
      <c r="C766" s="2279" t="s">
        <v>373</v>
      </c>
      <c r="D766" s="712"/>
      <c r="E766" s="2280"/>
      <c r="F766" s="483"/>
      <c r="G766" s="483"/>
      <c r="H766" s="2241"/>
    </row>
    <row r="767" spans="1:11" s="2242" customFormat="1" ht="45.75" customHeight="1" x14ac:dyDescent="0.2">
      <c r="A767" s="2412"/>
      <c r="C767" s="5523" t="s">
        <v>4527</v>
      </c>
      <c r="D767" s="5524"/>
      <c r="E767" s="5525"/>
      <c r="F767" s="3526" t="s">
        <v>6529</v>
      </c>
      <c r="G767" s="3526"/>
      <c r="H767" s="3526"/>
    </row>
    <row r="768" spans="1:11" s="2242" customFormat="1" ht="34.5" customHeight="1" x14ac:dyDescent="0.3">
      <c r="A768" s="2412"/>
      <c r="C768" s="5159" t="s">
        <v>4528</v>
      </c>
      <c r="D768" s="5160"/>
      <c r="E768" s="5161"/>
      <c r="F768" s="483"/>
      <c r="G768" s="483"/>
      <c r="H768" s="2241"/>
    </row>
    <row r="769" spans="1:8" s="2242" customFormat="1" ht="15" customHeight="1" x14ac:dyDescent="0.3">
      <c r="A769" s="2412"/>
      <c r="C769" s="3527" t="s">
        <v>374</v>
      </c>
      <c r="D769" s="3528"/>
      <c r="E769" s="3529"/>
      <c r="F769" s="483"/>
      <c r="G769" s="483"/>
      <c r="H769" s="2241"/>
    </row>
    <row r="770" spans="1:8" s="2242" customFormat="1" ht="62.25" customHeight="1" x14ac:dyDescent="0.3">
      <c r="A770" s="2412"/>
      <c r="C770" s="5159" t="s">
        <v>4529</v>
      </c>
      <c r="D770" s="5160"/>
      <c r="E770" s="5161"/>
      <c r="F770" s="483"/>
      <c r="G770" s="483"/>
      <c r="H770" s="2241"/>
    </row>
    <row r="771" spans="1:8" s="2242" customFormat="1" ht="15" customHeight="1" x14ac:dyDescent="0.3">
      <c r="A771" s="2412"/>
      <c r="C771" s="5159" t="s">
        <v>4530</v>
      </c>
      <c r="D771" s="5160"/>
      <c r="E771" s="5161"/>
      <c r="F771" s="483"/>
      <c r="G771" s="483"/>
      <c r="H771" s="2241"/>
    </row>
    <row r="772" spans="1:8" s="2242" customFormat="1" ht="15" customHeight="1" x14ac:dyDescent="0.3">
      <c r="A772" s="2412"/>
      <c r="C772" s="5159" t="s">
        <v>4531</v>
      </c>
      <c r="D772" s="5160"/>
      <c r="E772" s="5161"/>
      <c r="F772" s="483"/>
      <c r="G772" s="483"/>
      <c r="H772" s="2241"/>
    </row>
    <row r="773" spans="1:8" s="2242" customFormat="1" ht="15" customHeight="1" x14ac:dyDescent="0.3">
      <c r="A773" s="2412"/>
      <c r="C773" s="5159" t="s">
        <v>4532</v>
      </c>
      <c r="D773" s="5160"/>
      <c r="E773" s="5161"/>
      <c r="F773" s="483"/>
      <c r="G773" s="483"/>
      <c r="H773" s="2241"/>
    </row>
    <row r="774" spans="1:8" s="2242" customFormat="1" ht="15" customHeight="1" x14ac:dyDescent="0.3">
      <c r="A774" s="2412"/>
      <c r="C774" s="5159" t="s">
        <v>4533</v>
      </c>
      <c r="D774" s="5160"/>
      <c r="E774" s="5161"/>
      <c r="F774" s="483"/>
      <c r="G774" s="483"/>
      <c r="H774" s="2241"/>
    </row>
    <row r="775" spans="1:8" s="2242" customFormat="1" ht="41.25" customHeight="1" x14ac:dyDescent="0.3">
      <c r="A775" s="2412"/>
      <c r="C775" s="5159" t="s">
        <v>4534</v>
      </c>
      <c r="D775" s="5160"/>
      <c r="E775" s="5161"/>
      <c r="F775" s="483"/>
      <c r="G775" s="483"/>
      <c r="H775" s="2241"/>
    </row>
    <row r="776" spans="1:8" s="2242" customFormat="1" ht="15" customHeight="1" x14ac:dyDescent="0.3">
      <c r="A776" s="2412"/>
      <c r="C776" s="5159" t="s">
        <v>4535</v>
      </c>
      <c r="D776" s="5160"/>
      <c r="E776" s="5161"/>
      <c r="F776" s="483"/>
      <c r="G776" s="483"/>
      <c r="H776" s="2241"/>
    </row>
    <row r="777" spans="1:8" s="2242" customFormat="1" ht="15" customHeight="1" x14ac:dyDescent="0.3">
      <c r="A777" s="2412"/>
      <c r="C777" s="5159" t="s">
        <v>4536</v>
      </c>
      <c r="D777" s="5160"/>
      <c r="E777" s="5161"/>
      <c r="F777" s="483"/>
      <c r="G777" s="483"/>
      <c r="H777" s="2241"/>
    </row>
    <row r="778" spans="1:8" s="2242" customFormat="1" ht="15" customHeight="1" x14ac:dyDescent="0.3">
      <c r="A778" s="2412"/>
      <c r="C778" s="5159" t="s">
        <v>4537</v>
      </c>
      <c r="D778" s="5160"/>
      <c r="E778" s="5161"/>
      <c r="F778" s="483"/>
      <c r="G778" s="483"/>
      <c r="H778" s="2241"/>
    </row>
    <row r="779" spans="1:8" s="2242" customFormat="1" ht="15" customHeight="1" x14ac:dyDescent="0.3">
      <c r="A779" s="2412"/>
      <c r="C779" s="5159" t="s">
        <v>4538</v>
      </c>
      <c r="D779" s="5160"/>
      <c r="E779" s="5161"/>
      <c r="F779" s="483"/>
      <c r="G779" s="483"/>
      <c r="H779" s="2241"/>
    </row>
    <row r="780" spans="1:8" s="2242" customFormat="1" ht="15" customHeight="1" x14ac:dyDescent="0.3">
      <c r="A780" s="2412"/>
      <c r="C780" s="5159" t="s">
        <v>4539</v>
      </c>
      <c r="D780" s="5160"/>
      <c r="E780" s="5161"/>
      <c r="F780" s="483"/>
      <c r="G780" s="483"/>
      <c r="H780" s="2241"/>
    </row>
    <row r="781" spans="1:8" s="2242" customFormat="1" ht="15" customHeight="1" x14ac:dyDescent="0.3">
      <c r="A781" s="2412"/>
      <c r="C781" s="5162" t="s">
        <v>4540</v>
      </c>
      <c r="D781" s="4969"/>
      <c r="E781" s="5163"/>
      <c r="F781" s="483"/>
      <c r="G781" s="483"/>
      <c r="H781" s="2241"/>
    </row>
    <row r="782" spans="1:8" s="2242" customFormat="1" ht="28.5" customHeight="1" x14ac:dyDescent="0.3">
      <c r="A782" s="2412"/>
      <c r="C782" s="5162" t="s">
        <v>6528</v>
      </c>
      <c r="D782" s="4969"/>
      <c r="E782" s="5163"/>
      <c r="F782" s="483"/>
      <c r="G782" s="483"/>
      <c r="H782" s="2241"/>
    </row>
    <row r="783" spans="1:8" s="2242" customFormat="1" ht="44.25" customHeight="1" x14ac:dyDescent="0.3">
      <c r="A783" s="2412"/>
      <c r="C783" s="5131" t="s">
        <v>4541</v>
      </c>
      <c r="D783" s="5037"/>
      <c r="E783" s="5132"/>
      <c r="F783" s="483"/>
      <c r="G783" s="483"/>
      <c r="H783" s="2241"/>
    </row>
    <row r="784" spans="1:8" s="2242" customFormat="1" ht="39.75" customHeight="1" x14ac:dyDescent="0.3">
      <c r="A784" s="2412"/>
      <c r="C784" s="5131" t="s">
        <v>4542</v>
      </c>
      <c r="D784" s="5037"/>
      <c r="E784" s="5132"/>
      <c r="F784" s="483"/>
      <c r="G784" s="483"/>
      <c r="H784" s="2241"/>
    </row>
    <row r="785" spans="1:8" s="2242" customFormat="1" ht="15" customHeight="1" x14ac:dyDescent="0.3">
      <c r="A785" s="2412"/>
      <c r="C785" s="5131" t="s">
        <v>4543</v>
      </c>
      <c r="D785" s="5037"/>
      <c r="E785" s="5132"/>
      <c r="F785" s="483"/>
      <c r="G785" s="483"/>
      <c r="H785" s="2241"/>
    </row>
    <row r="786" spans="1:8" s="2242" customFormat="1" ht="15" customHeight="1" thickBot="1" x14ac:dyDescent="0.35">
      <c r="A786" s="2412"/>
      <c r="C786" s="5133" t="s">
        <v>4544</v>
      </c>
      <c r="D786" s="5134"/>
      <c r="E786" s="5135"/>
      <c r="F786" s="483"/>
      <c r="G786" s="483"/>
      <c r="H786" s="2241"/>
    </row>
    <row r="787" spans="1:8" s="2242" customFormat="1" ht="15" customHeight="1" thickTop="1" x14ac:dyDescent="0.3">
      <c r="A787" s="2412"/>
      <c r="C787" s="5172" t="str">
        <f>+C763</f>
        <v>.</v>
      </c>
      <c r="D787" s="5172"/>
      <c r="E787" s="483"/>
      <c r="F787" s="483"/>
      <c r="G787" s="483"/>
      <c r="H787" s="2241"/>
    </row>
    <row r="788" spans="1:8" s="2242" customFormat="1" ht="15" customHeight="1" thickBot="1" x14ac:dyDescent="0.35">
      <c r="A788" s="2412"/>
      <c r="C788" s="483"/>
      <c r="D788" s="483"/>
      <c r="E788" s="483"/>
      <c r="F788" s="483"/>
      <c r="G788" s="483"/>
      <c r="H788" s="2241"/>
    </row>
    <row r="789" spans="1:8" s="2242" customFormat="1" ht="15" customHeight="1" thickTop="1" x14ac:dyDescent="0.2">
      <c r="A789" s="2412"/>
      <c r="C789" s="5192" t="s">
        <v>4504</v>
      </c>
      <c r="D789" s="5193"/>
      <c r="E789" s="5193"/>
      <c r="F789" s="5193"/>
      <c r="G789" s="5194"/>
      <c r="H789" s="2241"/>
    </row>
    <row r="790" spans="1:8" s="2242" customFormat="1" ht="15" customHeight="1" x14ac:dyDescent="0.25">
      <c r="A790" s="2412"/>
      <c r="C790" s="5195" t="s">
        <v>4505</v>
      </c>
      <c r="D790" s="5196"/>
      <c r="E790" s="5196"/>
      <c r="F790" s="5196"/>
      <c r="G790" s="5197"/>
      <c r="H790" s="2241"/>
    </row>
    <row r="791" spans="1:8" s="2242" customFormat="1" ht="15" customHeight="1" x14ac:dyDescent="0.2">
      <c r="A791" s="2412"/>
      <c r="C791" s="5167" t="s">
        <v>4506</v>
      </c>
      <c r="D791" s="4874"/>
      <c r="E791" s="4874"/>
      <c r="F791" s="4874"/>
      <c r="G791" s="5168"/>
      <c r="H791" s="2241"/>
    </row>
    <row r="792" spans="1:8" s="2242" customFormat="1" ht="15" customHeight="1" x14ac:dyDescent="0.2">
      <c r="A792" s="2412"/>
      <c r="C792" s="2273" t="s">
        <v>346</v>
      </c>
      <c r="D792" s="2274" t="s">
        <v>382</v>
      </c>
      <c r="E792" s="2275" t="s">
        <v>4507</v>
      </c>
      <c r="F792" s="2275" t="s">
        <v>4508</v>
      </c>
      <c r="G792" s="2276" t="s">
        <v>4509</v>
      </c>
      <c r="H792" s="2241"/>
    </row>
    <row r="793" spans="1:8" s="2242" customFormat="1" ht="15" customHeight="1" x14ac:dyDescent="0.2">
      <c r="A793" s="2412"/>
      <c r="C793" s="2246" t="s">
        <v>4510</v>
      </c>
      <c r="D793" s="2277">
        <v>49</v>
      </c>
      <c r="E793" s="2244">
        <v>5000</v>
      </c>
      <c r="F793" s="2277">
        <v>0.1</v>
      </c>
      <c r="G793" s="2278" t="s">
        <v>4511</v>
      </c>
      <c r="H793" s="2241"/>
    </row>
    <row r="794" spans="1:8" s="2242" customFormat="1" ht="15" customHeight="1" x14ac:dyDescent="0.2">
      <c r="A794" s="2412"/>
      <c r="C794" s="5167" t="s">
        <v>4512</v>
      </c>
      <c r="D794" s="4874"/>
      <c r="E794" s="4874"/>
      <c r="F794" s="4874"/>
      <c r="G794" s="5168"/>
      <c r="H794" s="2241"/>
    </row>
    <row r="795" spans="1:8" s="2242" customFormat="1" ht="15" customHeight="1" x14ac:dyDescent="0.2">
      <c r="A795" s="2412"/>
      <c r="C795" s="5167" t="s">
        <v>4513</v>
      </c>
      <c r="D795" s="4874"/>
      <c r="E795" s="4874"/>
      <c r="F795" s="4874"/>
      <c r="G795" s="5168"/>
      <c r="H795" s="2241"/>
    </row>
    <row r="796" spans="1:8" s="2242" customFormat="1" ht="15" customHeight="1" x14ac:dyDescent="0.25">
      <c r="A796" s="2412"/>
      <c r="C796" s="5164" t="s">
        <v>4514</v>
      </c>
      <c r="D796" s="5165"/>
      <c r="E796" s="5165"/>
      <c r="F796" s="5165"/>
      <c r="G796" s="5166"/>
      <c r="H796" s="2241"/>
    </row>
    <row r="797" spans="1:8" s="2242" customFormat="1" ht="15" customHeight="1" x14ac:dyDescent="0.2">
      <c r="A797" s="2412"/>
      <c r="C797" s="5167" t="s">
        <v>4515</v>
      </c>
      <c r="D797" s="4874"/>
      <c r="E797" s="4874"/>
      <c r="F797" s="4874"/>
      <c r="G797" s="5168"/>
      <c r="H797" s="2241"/>
    </row>
    <row r="798" spans="1:8" s="2242" customFormat="1" ht="15" customHeight="1" x14ac:dyDescent="0.25">
      <c r="A798" s="2412"/>
      <c r="C798" s="5195" t="s">
        <v>4516</v>
      </c>
      <c r="D798" s="5196"/>
      <c r="E798" s="5196"/>
      <c r="F798" s="5196"/>
      <c r="G798" s="5197"/>
      <c r="H798" s="2241"/>
    </row>
    <row r="799" spans="1:8" s="2242" customFormat="1" ht="15" customHeight="1" x14ac:dyDescent="0.2">
      <c r="A799" s="2412"/>
      <c r="C799" s="5167" t="s">
        <v>4517</v>
      </c>
      <c r="D799" s="4874"/>
      <c r="E799" s="4874"/>
      <c r="F799" s="4874"/>
      <c r="G799" s="5168"/>
      <c r="H799" s="2241"/>
    </row>
    <row r="800" spans="1:8" s="2242" customFormat="1" ht="27" customHeight="1" x14ac:dyDescent="0.2">
      <c r="A800" s="2412"/>
      <c r="C800" s="5167" t="s">
        <v>4518</v>
      </c>
      <c r="D800" s="4874"/>
      <c r="E800" s="4874"/>
      <c r="F800" s="4874"/>
      <c r="G800" s="5168"/>
      <c r="H800" s="2241"/>
    </row>
    <row r="801" spans="1:8" s="2242" customFormat="1" ht="15" customHeight="1" x14ac:dyDescent="0.2">
      <c r="A801" s="2412"/>
      <c r="C801" s="5167" t="s">
        <v>4519</v>
      </c>
      <c r="D801" s="4874"/>
      <c r="E801" s="4874"/>
      <c r="F801" s="4874"/>
      <c r="G801" s="5168"/>
      <c r="H801" s="2241"/>
    </row>
    <row r="802" spans="1:8" s="2242" customFormat="1" ht="15" customHeight="1" x14ac:dyDescent="0.2">
      <c r="A802" s="2412"/>
      <c r="C802" s="5167" t="s">
        <v>4520</v>
      </c>
      <c r="D802" s="4874"/>
      <c r="E802" s="4874"/>
      <c r="F802" s="4874"/>
      <c r="G802" s="5168"/>
      <c r="H802" s="2241"/>
    </row>
    <row r="803" spans="1:8" s="2242" customFormat="1" ht="15" customHeight="1" x14ac:dyDescent="0.2">
      <c r="A803" s="2412"/>
      <c r="C803" s="5167" t="s">
        <v>4521</v>
      </c>
      <c r="D803" s="4874"/>
      <c r="E803" s="4874"/>
      <c r="F803" s="4874"/>
      <c r="G803" s="5168"/>
      <c r="H803" s="2241"/>
    </row>
    <row r="804" spans="1:8" s="2242" customFormat="1" ht="15" customHeight="1" x14ac:dyDescent="0.2">
      <c r="A804" s="2412"/>
      <c r="C804" s="5167" t="s">
        <v>4522</v>
      </c>
      <c r="D804" s="4874"/>
      <c r="E804" s="4874"/>
      <c r="F804" s="4874"/>
      <c r="G804" s="5168"/>
      <c r="H804" s="2241"/>
    </row>
    <row r="805" spans="1:8" s="2242" customFormat="1" ht="15" customHeight="1" x14ac:dyDescent="0.2">
      <c r="A805" s="2412"/>
      <c r="C805" s="5167" t="s">
        <v>4523</v>
      </c>
      <c r="D805" s="4874"/>
      <c r="E805" s="4874"/>
      <c r="F805" s="4874"/>
      <c r="G805" s="5168"/>
      <c r="H805" s="2241"/>
    </row>
    <row r="806" spans="1:8" s="2242" customFormat="1" ht="15" customHeight="1" x14ac:dyDescent="0.2">
      <c r="A806" s="2412"/>
      <c r="C806" s="5167" t="s">
        <v>4524</v>
      </c>
      <c r="D806" s="4874"/>
      <c r="E806" s="4874"/>
      <c r="F806" s="4874"/>
      <c r="G806" s="5168"/>
      <c r="H806" s="2241"/>
    </row>
    <row r="807" spans="1:8" s="2242" customFormat="1" ht="15" customHeight="1" x14ac:dyDescent="0.25">
      <c r="A807" s="2412"/>
      <c r="C807" s="5195" t="s">
        <v>592</v>
      </c>
      <c r="D807" s="5196"/>
      <c r="E807" s="5196"/>
      <c r="F807" s="5196"/>
      <c r="G807" s="5197"/>
      <c r="H807" s="2241"/>
    </row>
    <row r="808" spans="1:8" s="2242" customFormat="1" ht="15" customHeight="1" thickBot="1" x14ac:dyDescent="0.25">
      <c r="A808" s="2412"/>
      <c r="C808" s="5553" t="s">
        <v>4525</v>
      </c>
      <c r="D808" s="5554"/>
      <c r="E808" s="5554"/>
      <c r="F808" s="5554"/>
      <c r="G808" s="5555"/>
      <c r="H808" s="2241"/>
    </row>
    <row r="809" spans="1:8" ht="15" customHeight="1" thickTop="1" x14ac:dyDescent="0.3">
      <c r="C809" s="5578" t="str">
        <f>+C787</f>
        <v>.</v>
      </c>
      <c r="D809" s="5578"/>
      <c r="E809" s="483"/>
      <c r="F809" s="483"/>
      <c r="G809" s="483"/>
      <c r="H809" s="2"/>
    </row>
    <row r="810" spans="1:8" ht="15" customHeight="1" thickBot="1" x14ac:dyDescent="0.35">
      <c r="C810" s="483"/>
      <c r="D810" s="483"/>
      <c r="E810" s="483"/>
      <c r="F810" s="483"/>
      <c r="G810" s="483"/>
      <c r="H810" s="2"/>
    </row>
    <row r="811" spans="1:8" ht="27" customHeight="1" thickTop="1" x14ac:dyDescent="0.3">
      <c r="C811" s="5173" t="s">
        <v>4445</v>
      </c>
      <c r="D811" s="5174"/>
      <c r="E811" s="5175"/>
      <c r="F811" s="483"/>
      <c r="G811" s="483"/>
      <c r="H811" s="2"/>
    </row>
    <row r="812" spans="1:8" ht="15" customHeight="1" x14ac:dyDescent="0.3">
      <c r="C812" s="5176" t="s">
        <v>1283</v>
      </c>
      <c r="D812" s="5177"/>
      <c r="E812" s="5178"/>
      <c r="F812" s="483"/>
      <c r="G812" s="483"/>
      <c r="H812" s="2"/>
    </row>
    <row r="813" spans="1:8" ht="47.25" customHeight="1" x14ac:dyDescent="0.3">
      <c r="C813" s="5150" t="s">
        <v>4446</v>
      </c>
      <c r="D813" s="5539"/>
      <c r="E813" s="5152"/>
      <c r="F813" s="483"/>
      <c r="G813" s="483"/>
      <c r="H813" s="2"/>
    </row>
    <row r="814" spans="1:8" ht="15" customHeight="1" x14ac:dyDescent="0.3">
      <c r="C814" s="2266" t="s">
        <v>4447</v>
      </c>
      <c r="D814" s="2267" t="s">
        <v>4448</v>
      </c>
      <c r="E814" s="2268" t="s">
        <v>1065</v>
      </c>
      <c r="F814" s="483"/>
      <c r="G814" s="483"/>
      <c r="H814" s="2"/>
    </row>
    <row r="815" spans="1:8" ht="15" customHeight="1" x14ac:dyDescent="0.3">
      <c r="C815" s="2269" t="s">
        <v>4449</v>
      </c>
      <c r="D815" s="2270">
        <v>9.99</v>
      </c>
      <c r="E815" s="2271">
        <v>500</v>
      </c>
      <c r="F815" s="483"/>
      <c r="G815" s="483"/>
      <c r="H815" s="2"/>
    </row>
    <row r="816" spans="1:8" ht="15" customHeight="1" x14ac:dyDescent="0.3">
      <c r="C816" s="2269" t="s">
        <v>4450</v>
      </c>
      <c r="D816" s="2270">
        <v>14.99</v>
      </c>
      <c r="E816" s="2271">
        <v>700</v>
      </c>
      <c r="F816" s="483"/>
      <c r="G816" s="483"/>
      <c r="H816" s="2"/>
    </row>
    <row r="817" spans="3:8" ht="15" customHeight="1" x14ac:dyDescent="0.3">
      <c r="C817" s="2269" t="s">
        <v>4451</v>
      </c>
      <c r="D817" s="2270">
        <v>19.989999999999998</v>
      </c>
      <c r="E817" s="2271">
        <v>1024</v>
      </c>
      <c r="F817" s="483"/>
      <c r="G817" s="483"/>
      <c r="H817" s="2"/>
    </row>
    <row r="818" spans="3:8" ht="15" customHeight="1" x14ac:dyDescent="0.3">
      <c r="C818" s="2269" t="s">
        <v>4452</v>
      </c>
      <c r="D818" s="2270">
        <v>29.99</v>
      </c>
      <c r="E818" s="2271">
        <v>2000</v>
      </c>
      <c r="F818" s="483"/>
      <c r="G818" s="483"/>
      <c r="H818" s="2"/>
    </row>
    <row r="819" spans="3:8" ht="15" customHeight="1" x14ac:dyDescent="0.3">
      <c r="C819" s="2269" t="s">
        <v>4453</v>
      </c>
      <c r="D819" s="2270">
        <v>49.99</v>
      </c>
      <c r="E819" s="2271">
        <v>4000</v>
      </c>
      <c r="F819" s="483"/>
      <c r="G819" s="483"/>
      <c r="H819" s="2"/>
    </row>
    <row r="820" spans="3:8" ht="15" customHeight="1" x14ac:dyDescent="0.3">
      <c r="C820" s="5182" t="s">
        <v>4454</v>
      </c>
      <c r="D820" s="5538"/>
      <c r="E820" s="5184"/>
      <c r="F820" s="483"/>
      <c r="G820" s="483"/>
      <c r="H820" s="2"/>
    </row>
    <row r="821" spans="3:8" ht="32.25" customHeight="1" x14ac:dyDescent="0.3">
      <c r="C821" s="5169" t="s">
        <v>4455</v>
      </c>
      <c r="D821" s="5170"/>
      <c r="E821" s="5171"/>
      <c r="F821" s="483"/>
      <c r="G821" s="483"/>
      <c r="H821" s="2"/>
    </row>
    <row r="822" spans="3:8" ht="15" customHeight="1" x14ac:dyDescent="0.3">
      <c r="C822" s="5186" t="s">
        <v>1595</v>
      </c>
      <c r="D822" s="5540"/>
      <c r="E822" s="5188"/>
      <c r="F822" s="483"/>
      <c r="G822" s="483"/>
      <c r="H822" s="2"/>
    </row>
    <row r="823" spans="3:8" ht="31.5" customHeight="1" x14ac:dyDescent="0.3">
      <c r="C823" s="5136" t="s">
        <v>4456</v>
      </c>
      <c r="D823" s="5506"/>
      <c r="E823" s="5138"/>
      <c r="F823" s="483"/>
      <c r="G823" s="483"/>
      <c r="H823" s="2"/>
    </row>
    <row r="824" spans="3:8" ht="15" customHeight="1" x14ac:dyDescent="0.3">
      <c r="C824" s="5136" t="s">
        <v>4457</v>
      </c>
      <c r="D824" s="5506"/>
      <c r="E824" s="5138"/>
      <c r="F824" s="483"/>
      <c r="G824" s="483"/>
      <c r="H824" s="2"/>
    </row>
    <row r="825" spans="3:8" ht="15" customHeight="1" x14ac:dyDescent="0.3">
      <c r="C825" s="5182" t="s">
        <v>4458</v>
      </c>
      <c r="D825" s="5538"/>
      <c r="E825" s="5184"/>
      <c r="F825" s="483"/>
      <c r="G825" s="483"/>
      <c r="H825" s="2"/>
    </row>
    <row r="826" spans="3:8" ht="15" customHeight="1" x14ac:dyDescent="0.3">
      <c r="C826" s="5189" t="s">
        <v>3293</v>
      </c>
      <c r="D826" s="5577"/>
      <c r="E826" s="5191"/>
      <c r="F826" s="483"/>
      <c r="G826" s="483"/>
      <c r="H826" s="2"/>
    </row>
    <row r="827" spans="3:8" ht="15" customHeight="1" x14ac:dyDescent="0.3">
      <c r="C827" s="5189" t="s">
        <v>4459</v>
      </c>
      <c r="D827" s="5577"/>
      <c r="E827" s="5191"/>
      <c r="F827" s="483"/>
      <c r="G827" s="483"/>
      <c r="H827" s="2"/>
    </row>
    <row r="828" spans="3:8" ht="19.5" customHeight="1" x14ac:dyDescent="0.3">
      <c r="C828" s="5189" t="s">
        <v>4460</v>
      </c>
      <c r="D828" s="5190"/>
      <c r="E828" s="5191"/>
      <c r="F828" s="483"/>
      <c r="G828" s="483"/>
      <c r="H828" s="2"/>
    </row>
    <row r="829" spans="3:8" ht="31.5" customHeight="1" x14ac:dyDescent="0.3">
      <c r="C829" s="5150" t="s">
        <v>4461</v>
      </c>
      <c r="D829" s="5539"/>
      <c r="E829" s="5152"/>
      <c r="F829" s="483"/>
      <c r="G829" s="483"/>
      <c r="H829" s="2"/>
    </row>
    <row r="830" spans="3:8" ht="25.5" customHeight="1" x14ac:dyDescent="0.3">
      <c r="C830" s="5136" t="s">
        <v>4462</v>
      </c>
      <c r="D830" s="5506"/>
      <c r="E830" s="5138"/>
      <c r="F830" s="483"/>
      <c r="G830" s="483"/>
      <c r="H830" s="2"/>
    </row>
    <row r="831" spans="3:8" ht="15" customHeight="1" x14ac:dyDescent="0.3">
      <c r="C831" s="5136" t="s">
        <v>4463</v>
      </c>
      <c r="D831" s="5506"/>
      <c r="E831" s="5138"/>
      <c r="F831" s="483"/>
      <c r="G831" s="483"/>
      <c r="H831" s="2"/>
    </row>
    <row r="832" spans="3:8" ht="15" customHeight="1" x14ac:dyDescent="0.3">
      <c r="C832" s="5136" t="s">
        <v>4464</v>
      </c>
      <c r="D832" s="5506"/>
      <c r="E832" s="5138"/>
      <c r="F832" s="483"/>
      <c r="G832" s="483"/>
      <c r="H832" s="2"/>
    </row>
    <row r="833" spans="3:8" ht="15" customHeight="1" x14ac:dyDescent="0.3">
      <c r="C833" s="5136" t="s">
        <v>4465</v>
      </c>
      <c r="D833" s="5506"/>
      <c r="E833" s="5138"/>
      <c r="F833" s="483"/>
      <c r="G833" s="483"/>
      <c r="H833" s="2"/>
    </row>
    <row r="834" spans="3:8" ht="24.75" customHeight="1" x14ac:dyDescent="0.3">
      <c r="C834" s="5150" t="s">
        <v>4503</v>
      </c>
      <c r="D834" s="5539"/>
      <c r="E834" s="5152"/>
      <c r="F834" s="483"/>
      <c r="G834" s="483"/>
      <c r="H834" s="2"/>
    </row>
    <row r="835" spans="3:8" ht="40.5" customHeight="1" x14ac:dyDescent="0.3">
      <c r="C835" s="5150" t="s">
        <v>4466</v>
      </c>
      <c r="D835" s="5539"/>
      <c r="E835" s="5152"/>
      <c r="F835" s="483"/>
      <c r="G835" s="483"/>
      <c r="H835" s="2"/>
    </row>
    <row r="836" spans="3:8" ht="42.75" customHeight="1" x14ac:dyDescent="0.3">
      <c r="C836" s="5150" t="s">
        <v>4467</v>
      </c>
      <c r="D836" s="5539"/>
      <c r="E836" s="5152"/>
      <c r="F836" s="483"/>
      <c r="G836" s="483"/>
      <c r="H836" s="2"/>
    </row>
    <row r="837" spans="3:8" ht="15" customHeight="1" x14ac:dyDescent="0.3">
      <c r="C837" s="5550" t="s">
        <v>947</v>
      </c>
      <c r="D837" s="5551"/>
      <c r="E837" s="5552"/>
      <c r="F837" s="483"/>
      <c r="G837" s="483"/>
      <c r="H837" s="2"/>
    </row>
    <row r="838" spans="3:8" ht="15" customHeight="1" thickBot="1" x14ac:dyDescent="0.35">
      <c r="C838" s="5136" t="s">
        <v>4468</v>
      </c>
      <c r="D838" s="5506"/>
      <c r="E838" s="5138"/>
      <c r="F838" s="483"/>
      <c r="G838" s="483"/>
      <c r="H838" s="2"/>
    </row>
    <row r="839" spans="3:8" ht="15" customHeight="1" thickTop="1" x14ac:dyDescent="0.3">
      <c r="C839" s="5507" t="str">
        <f>+C809</f>
        <v>.</v>
      </c>
      <c r="D839" s="5507"/>
      <c r="E839" s="483"/>
      <c r="F839" s="483"/>
      <c r="G839" s="483"/>
      <c r="H839" s="2"/>
    </row>
    <row r="840" spans="3:8" ht="15" customHeight="1" thickBot="1" x14ac:dyDescent="0.35">
      <c r="C840" s="483"/>
      <c r="D840" s="483"/>
      <c r="E840" s="483"/>
      <c r="F840" s="483"/>
      <c r="G840" s="483"/>
      <c r="H840" s="2"/>
    </row>
    <row r="841" spans="3:8" ht="21" customHeight="1" thickTop="1" x14ac:dyDescent="0.3">
      <c r="C841" s="5330" t="s">
        <v>4290</v>
      </c>
      <c r="D841" s="5331"/>
      <c r="E841" s="5259"/>
      <c r="F841" s="5260"/>
      <c r="G841" s="483"/>
      <c r="H841" s="2"/>
    </row>
    <row r="842" spans="3:8" ht="15" customHeight="1" x14ac:dyDescent="0.3">
      <c r="C842" s="2193" t="s">
        <v>373</v>
      </c>
      <c r="D842" s="876"/>
      <c r="E842" s="712"/>
      <c r="F842" s="2194"/>
      <c r="G842" s="483"/>
      <c r="H842" s="2"/>
    </row>
    <row r="843" spans="3:8" ht="15" customHeight="1" x14ac:dyDescent="0.3">
      <c r="C843" s="5275" t="s">
        <v>4291</v>
      </c>
      <c r="D843" s="4289"/>
      <c r="E843" s="3897"/>
      <c r="F843" s="5276"/>
      <c r="G843" s="483"/>
      <c r="H843" s="2"/>
    </row>
    <row r="844" spans="3:8" ht="15" customHeight="1" x14ac:dyDescent="0.3">
      <c r="C844" s="5204" t="s">
        <v>4292</v>
      </c>
      <c r="D844" s="3862"/>
      <c r="E844" s="3862"/>
      <c r="F844" s="5205"/>
      <c r="G844" s="483"/>
      <c r="H844" s="2"/>
    </row>
    <row r="845" spans="3:8" ht="15" customHeight="1" x14ac:dyDescent="0.3">
      <c r="C845" s="5204" t="s">
        <v>4293</v>
      </c>
      <c r="D845" s="3862"/>
      <c r="E845" s="3862"/>
      <c r="F845" s="5205"/>
      <c r="G845" s="483"/>
      <c r="H845" s="2"/>
    </row>
    <row r="846" spans="3:8" ht="27.75" customHeight="1" x14ac:dyDescent="0.3">
      <c r="C846" s="2200" t="s">
        <v>4294</v>
      </c>
      <c r="D846" s="946" t="s">
        <v>4295</v>
      </c>
      <c r="E846" s="946" t="s">
        <v>4296</v>
      </c>
      <c r="F846" s="2201" t="s">
        <v>4297</v>
      </c>
      <c r="G846" s="483"/>
      <c r="H846" s="2"/>
    </row>
    <row r="847" spans="3:8" ht="15" customHeight="1" x14ac:dyDescent="0.3">
      <c r="C847" s="2202" t="s">
        <v>4298</v>
      </c>
      <c r="D847" s="1702" t="s">
        <v>4299</v>
      </c>
      <c r="E847" s="1966">
        <v>5</v>
      </c>
      <c r="F847" s="2203" t="s">
        <v>4300</v>
      </c>
      <c r="G847" s="483"/>
      <c r="H847" s="2"/>
    </row>
    <row r="848" spans="3:8" ht="15" customHeight="1" x14ac:dyDescent="0.3">
      <c r="C848" s="2202" t="s">
        <v>4301</v>
      </c>
      <c r="D848" s="1702" t="s">
        <v>4302</v>
      </c>
      <c r="E848" s="1966">
        <v>12</v>
      </c>
      <c r="F848" s="2203" t="s">
        <v>4303</v>
      </c>
      <c r="G848" s="483"/>
      <c r="H848" s="2"/>
    </row>
    <row r="849" spans="3:8" ht="15" customHeight="1" x14ac:dyDescent="0.3">
      <c r="C849" s="2202" t="s">
        <v>4304</v>
      </c>
      <c r="D849" s="1702" t="s">
        <v>4305</v>
      </c>
      <c r="E849" s="1966">
        <v>19.989999999999998</v>
      </c>
      <c r="F849" s="2203" t="s">
        <v>4306</v>
      </c>
      <c r="G849" s="483"/>
      <c r="H849" s="2"/>
    </row>
    <row r="850" spans="3:8" ht="15" customHeight="1" thickBot="1" x14ac:dyDescent="0.35">
      <c r="C850" s="5517" t="s">
        <v>3732</v>
      </c>
      <c r="D850" s="5518"/>
      <c r="E850" s="5518"/>
      <c r="F850" s="5519"/>
      <c r="G850" s="483"/>
      <c r="H850" s="2"/>
    </row>
    <row r="851" spans="3:8" ht="15" customHeight="1" x14ac:dyDescent="0.3">
      <c r="C851" s="2198"/>
      <c r="D851" s="903"/>
      <c r="E851" s="903"/>
      <c r="F851" s="2199"/>
      <c r="G851" s="483"/>
      <c r="H851" s="2"/>
    </row>
    <row r="852" spans="3:8" ht="15" customHeight="1" x14ac:dyDescent="0.3">
      <c r="C852" s="5204" t="s">
        <v>4307</v>
      </c>
      <c r="D852" s="3862"/>
      <c r="E852" s="3862"/>
      <c r="F852" s="5205"/>
      <c r="G852" s="483"/>
      <c r="H852" s="2"/>
    </row>
    <row r="853" spans="3:8" ht="15" customHeight="1" x14ac:dyDescent="0.3">
      <c r="C853" s="2198"/>
      <c r="D853" s="903"/>
      <c r="E853" s="903"/>
      <c r="F853" s="2199"/>
      <c r="G853" s="483"/>
      <c r="H853" s="2"/>
    </row>
    <row r="854" spans="3:8" ht="15" customHeight="1" x14ac:dyDescent="0.3">
      <c r="C854" s="2200" t="s">
        <v>4294</v>
      </c>
      <c r="D854" s="946" t="s">
        <v>4295</v>
      </c>
      <c r="E854" s="946" t="s">
        <v>4296</v>
      </c>
      <c r="F854" s="2201" t="s">
        <v>4297</v>
      </c>
      <c r="G854" s="483"/>
      <c r="H854" s="2"/>
    </row>
    <row r="855" spans="3:8" ht="15" customHeight="1" x14ac:dyDescent="0.3">
      <c r="C855" s="2202" t="s">
        <v>4308</v>
      </c>
      <c r="D855" s="1702" t="s">
        <v>4309</v>
      </c>
      <c r="E855" s="1966">
        <v>3.5</v>
      </c>
      <c r="F855" s="2203" t="s">
        <v>4310</v>
      </c>
      <c r="G855" s="483"/>
      <c r="H855" s="2"/>
    </row>
    <row r="856" spans="3:8" ht="15" customHeight="1" x14ac:dyDescent="0.3">
      <c r="C856" s="2202" t="s">
        <v>4311</v>
      </c>
      <c r="D856" s="1702" t="s">
        <v>4312</v>
      </c>
      <c r="E856" s="1966">
        <v>7</v>
      </c>
      <c r="F856" s="2203" t="s">
        <v>4313</v>
      </c>
      <c r="G856" s="483"/>
      <c r="H856" s="2"/>
    </row>
    <row r="857" spans="3:8" ht="15" customHeight="1" x14ac:dyDescent="0.3">
      <c r="C857" s="2202" t="s">
        <v>4314</v>
      </c>
      <c r="D857" s="1702" t="s">
        <v>4315</v>
      </c>
      <c r="E857" s="1966">
        <v>14.99</v>
      </c>
      <c r="F857" s="2203" t="s">
        <v>4316</v>
      </c>
      <c r="G857" s="483"/>
      <c r="H857" s="2"/>
    </row>
    <row r="858" spans="3:8" ht="15" customHeight="1" thickBot="1" x14ac:dyDescent="0.35">
      <c r="C858" s="5517" t="s">
        <v>3732</v>
      </c>
      <c r="D858" s="5518"/>
      <c r="E858" s="5518"/>
      <c r="F858" s="5519"/>
      <c r="G858" s="483"/>
      <c r="H858" s="2"/>
    </row>
    <row r="859" spans="3:8" ht="15" customHeight="1" x14ac:dyDescent="0.3">
      <c r="C859" s="5204"/>
      <c r="D859" s="3862"/>
      <c r="E859" s="3862"/>
      <c r="F859" s="5205"/>
      <c r="G859" s="483"/>
      <c r="H859" s="2"/>
    </row>
    <row r="860" spans="3:8" ht="15" customHeight="1" x14ac:dyDescent="0.3">
      <c r="C860" s="5204" t="s">
        <v>4317</v>
      </c>
      <c r="D860" s="3862"/>
      <c r="E860" s="3862"/>
      <c r="F860" s="5205"/>
      <c r="G860" s="483"/>
      <c r="H860" s="2"/>
    </row>
    <row r="861" spans="3:8" ht="15" customHeight="1" x14ac:dyDescent="0.3">
      <c r="C861" s="2198"/>
      <c r="D861" s="903"/>
      <c r="E861" s="903"/>
      <c r="F861" s="2199"/>
      <c r="G861" s="483"/>
      <c r="H861" s="2"/>
    </row>
    <row r="862" spans="3:8" ht="15" customHeight="1" x14ac:dyDescent="0.3">
      <c r="C862" s="2200" t="s">
        <v>4294</v>
      </c>
      <c r="D862" s="946" t="s">
        <v>4295</v>
      </c>
      <c r="E862" s="946" t="s">
        <v>4296</v>
      </c>
      <c r="F862" s="2201" t="s">
        <v>4297</v>
      </c>
      <c r="G862" s="483"/>
      <c r="H862" s="2"/>
    </row>
    <row r="863" spans="3:8" ht="15" customHeight="1" x14ac:dyDescent="0.3">
      <c r="C863" s="2202" t="s">
        <v>4318</v>
      </c>
      <c r="D863" s="1702" t="s">
        <v>4319</v>
      </c>
      <c r="E863" s="1966">
        <v>3.5</v>
      </c>
      <c r="F863" s="2203" t="s">
        <v>4320</v>
      </c>
      <c r="G863" s="483"/>
      <c r="H863" s="2"/>
    </row>
    <row r="864" spans="3:8" ht="15" customHeight="1" x14ac:dyDescent="0.3">
      <c r="C864" s="2202" t="s">
        <v>4321</v>
      </c>
      <c r="D864" s="1702" t="s">
        <v>4322</v>
      </c>
      <c r="E864" s="1966">
        <v>7</v>
      </c>
      <c r="F864" s="2203" t="s">
        <v>4323</v>
      </c>
      <c r="G864" s="483"/>
      <c r="H864" s="2"/>
    </row>
    <row r="865" spans="3:8" ht="15" customHeight="1" x14ac:dyDescent="0.3">
      <c r="C865" s="2202" t="s">
        <v>4324</v>
      </c>
      <c r="D865" s="1702" t="s">
        <v>4325</v>
      </c>
      <c r="E865" s="1966">
        <v>14.99</v>
      </c>
      <c r="F865" s="2203" t="s">
        <v>4326</v>
      </c>
      <c r="G865" s="483"/>
      <c r="H865" s="2"/>
    </row>
    <row r="866" spans="3:8" ht="15" customHeight="1" thickBot="1" x14ac:dyDescent="0.35">
      <c r="C866" s="5517" t="s">
        <v>3732</v>
      </c>
      <c r="D866" s="5518"/>
      <c r="E866" s="5518"/>
      <c r="F866" s="5519"/>
      <c r="G866" s="483"/>
      <c r="H866" s="2"/>
    </row>
    <row r="867" spans="3:8" ht="15" customHeight="1" x14ac:dyDescent="0.3">
      <c r="C867" s="2198"/>
      <c r="D867" s="903"/>
      <c r="E867" s="903"/>
      <c r="F867" s="2199"/>
      <c r="G867" s="483"/>
      <c r="H867" s="2"/>
    </row>
    <row r="868" spans="3:8" ht="15" customHeight="1" x14ac:dyDescent="0.3">
      <c r="C868" s="5294" t="s">
        <v>374</v>
      </c>
      <c r="D868" s="4876"/>
      <c r="E868" s="903"/>
      <c r="F868" s="2199"/>
      <c r="G868" s="483"/>
      <c r="H868" s="2"/>
    </row>
    <row r="869" spans="3:8" ht="15" customHeight="1" x14ac:dyDescent="0.3">
      <c r="C869" s="5204" t="s">
        <v>4327</v>
      </c>
      <c r="D869" s="3862"/>
      <c r="E869" s="3862"/>
      <c r="F869" s="5205"/>
      <c r="G869" s="483"/>
      <c r="H869" s="2"/>
    </row>
    <row r="870" spans="3:8" ht="15" customHeight="1" x14ac:dyDescent="0.3">
      <c r="C870" s="5204" t="s">
        <v>4328</v>
      </c>
      <c r="D870" s="3862"/>
      <c r="E870" s="3862"/>
      <c r="F870" s="5205"/>
      <c r="G870" s="483"/>
      <c r="H870" s="2"/>
    </row>
    <row r="871" spans="3:8" ht="15" customHeight="1" x14ac:dyDescent="0.3">
      <c r="C871" s="5204" t="s">
        <v>4329</v>
      </c>
      <c r="D871" s="3862"/>
      <c r="E871" s="3862"/>
      <c r="F871" s="5205"/>
      <c r="G871" s="483"/>
      <c r="H871" s="2"/>
    </row>
    <row r="872" spans="3:8" ht="15" customHeight="1" x14ac:dyDescent="0.3">
      <c r="C872" s="5204" t="s">
        <v>4330</v>
      </c>
      <c r="D872" s="3862"/>
      <c r="E872" s="3862"/>
      <c r="F872" s="5205"/>
      <c r="G872" s="483"/>
      <c r="H872" s="2"/>
    </row>
    <row r="873" spans="3:8" ht="15" customHeight="1" x14ac:dyDescent="0.3">
      <c r="C873" s="5204" t="s">
        <v>4331</v>
      </c>
      <c r="D873" s="3862"/>
      <c r="E873" s="3862"/>
      <c r="F873" s="5205"/>
      <c r="G873" s="483"/>
      <c r="H873" s="2"/>
    </row>
    <row r="874" spans="3:8" ht="15" customHeight="1" x14ac:dyDescent="0.3">
      <c r="C874" s="5204" t="s">
        <v>4332</v>
      </c>
      <c r="D874" s="3862"/>
      <c r="E874" s="3862"/>
      <c r="F874" s="5205"/>
      <c r="G874" s="483"/>
      <c r="H874" s="2"/>
    </row>
    <row r="875" spans="3:8" ht="15" customHeight="1" x14ac:dyDescent="0.3">
      <c r="C875" s="5204" t="s">
        <v>4333</v>
      </c>
      <c r="D875" s="3862"/>
      <c r="E875" s="3862"/>
      <c r="F875" s="5205"/>
      <c r="G875" s="483"/>
      <c r="H875" s="2"/>
    </row>
    <row r="876" spans="3:8" ht="15" customHeight="1" x14ac:dyDescent="0.3">
      <c r="C876" s="5204" t="s">
        <v>4334</v>
      </c>
      <c r="D876" s="3862"/>
      <c r="E876" s="3862"/>
      <c r="F876" s="5205"/>
      <c r="G876" s="483"/>
      <c r="H876" s="2"/>
    </row>
    <row r="877" spans="3:8" ht="15" customHeight="1" x14ac:dyDescent="0.3">
      <c r="C877" s="5204" t="s">
        <v>4335</v>
      </c>
      <c r="D877" s="3862"/>
      <c r="E877" s="3862"/>
      <c r="F877" s="5205"/>
      <c r="G877" s="483"/>
      <c r="H877" s="2"/>
    </row>
    <row r="878" spans="3:8" ht="15" customHeight="1" x14ac:dyDescent="0.3">
      <c r="C878" s="5204" t="s">
        <v>4336</v>
      </c>
      <c r="D878" s="3862"/>
      <c r="E878" s="3862"/>
      <c r="F878" s="5205"/>
      <c r="G878" s="483"/>
      <c r="H878" s="2"/>
    </row>
    <row r="879" spans="3:8" ht="15" customHeight="1" x14ac:dyDescent="0.3">
      <c r="C879" s="5204" t="s">
        <v>4337</v>
      </c>
      <c r="D879" s="3862"/>
      <c r="E879" s="3862"/>
      <c r="F879" s="5205"/>
      <c r="G879" s="483"/>
      <c r="H879" s="2"/>
    </row>
    <row r="880" spans="3:8" ht="15" customHeight="1" x14ac:dyDescent="0.3">
      <c r="C880" s="5204" t="s">
        <v>4338</v>
      </c>
      <c r="D880" s="3862"/>
      <c r="E880" s="3862"/>
      <c r="F880" s="5205"/>
      <c r="G880" s="483"/>
      <c r="H880" s="2"/>
    </row>
    <row r="881" spans="3:8" ht="15" customHeight="1" x14ac:dyDescent="0.3">
      <c r="C881" s="5204"/>
      <c r="D881" s="3862"/>
      <c r="E881" s="3862"/>
      <c r="F881" s="5205"/>
      <c r="G881" s="483"/>
      <c r="H881" s="2"/>
    </row>
    <row r="882" spans="3:8" ht="15" customHeight="1" x14ac:dyDescent="0.3">
      <c r="C882" s="5294" t="s">
        <v>4339</v>
      </c>
      <c r="D882" s="4876"/>
      <c r="E882" s="4876"/>
      <c r="F882" s="5295"/>
      <c r="G882" s="483"/>
      <c r="H882" s="2"/>
    </row>
    <row r="883" spans="3:8" ht="34.5" customHeight="1" x14ac:dyDescent="0.3">
      <c r="C883" s="5204" t="s">
        <v>4340</v>
      </c>
      <c r="D883" s="3862"/>
      <c r="E883" s="3862"/>
      <c r="F883" s="5205"/>
      <c r="G883" s="483"/>
      <c r="H883" s="2"/>
    </row>
    <row r="884" spans="3:8" ht="15" customHeight="1" x14ac:dyDescent="0.3">
      <c r="C884" s="5504" t="s">
        <v>4341</v>
      </c>
      <c r="D884" s="5505"/>
      <c r="E884" s="1552"/>
      <c r="F884" s="2195"/>
      <c r="G884" s="483"/>
      <c r="H884" s="2"/>
    </row>
    <row r="885" spans="3:8" ht="15" customHeight="1" x14ac:dyDescent="0.3">
      <c r="C885" s="2200" t="s">
        <v>4294</v>
      </c>
      <c r="D885" s="946" t="s">
        <v>4295</v>
      </c>
      <c r="E885" s="946" t="s">
        <v>4296</v>
      </c>
      <c r="F885" s="2195"/>
      <c r="G885" s="483"/>
      <c r="H885" s="2"/>
    </row>
    <row r="886" spans="3:8" ht="15" customHeight="1" x14ac:dyDescent="0.3">
      <c r="C886" s="2202" t="s">
        <v>4342</v>
      </c>
      <c r="D886" s="1702" t="s">
        <v>4343</v>
      </c>
      <c r="E886" s="1966">
        <v>9.99</v>
      </c>
      <c r="F886" s="2195"/>
      <c r="G886" s="483"/>
      <c r="H886" s="2"/>
    </row>
    <row r="887" spans="3:8" ht="15" customHeight="1" x14ac:dyDescent="0.3">
      <c r="C887" s="5511" t="s">
        <v>4344</v>
      </c>
      <c r="D887" s="5512"/>
      <c r="E887" s="5513"/>
      <c r="F887" s="2195"/>
      <c r="G887" s="483"/>
      <c r="H887" s="2"/>
    </row>
    <row r="888" spans="3:8" ht="15" customHeight="1" x14ac:dyDescent="0.3">
      <c r="C888" s="2198"/>
      <c r="D888" s="903"/>
      <c r="E888" s="903"/>
      <c r="F888" s="2195"/>
      <c r="G888" s="483"/>
      <c r="H888" s="2"/>
    </row>
    <row r="889" spans="3:8" ht="15" customHeight="1" x14ac:dyDescent="0.3">
      <c r="C889" s="5504" t="s">
        <v>4345</v>
      </c>
      <c r="D889" s="5505"/>
      <c r="E889" s="1552"/>
      <c r="F889" s="2195"/>
      <c r="G889" s="483"/>
      <c r="H889" s="2"/>
    </row>
    <row r="890" spans="3:8" ht="15" customHeight="1" x14ac:dyDescent="0.3">
      <c r="C890" s="2200" t="s">
        <v>4294</v>
      </c>
      <c r="D890" s="946" t="s">
        <v>4295</v>
      </c>
      <c r="E890" s="946" t="s">
        <v>4296</v>
      </c>
      <c r="F890" s="2195"/>
      <c r="G890" s="483"/>
      <c r="H890" s="2"/>
    </row>
    <row r="891" spans="3:8" ht="15" customHeight="1" x14ac:dyDescent="0.3">
      <c r="C891" s="2202" t="s">
        <v>4346</v>
      </c>
      <c r="D891" s="1702" t="s">
        <v>4347</v>
      </c>
      <c r="E891" s="1966">
        <v>9.99</v>
      </c>
      <c r="F891" s="2195"/>
      <c r="G891" s="483"/>
      <c r="H891" s="2"/>
    </row>
    <row r="892" spans="3:8" ht="15" customHeight="1" x14ac:dyDescent="0.3">
      <c r="C892" s="5511" t="s">
        <v>4344</v>
      </c>
      <c r="D892" s="5512"/>
      <c r="E892" s="5513"/>
      <c r="F892" s="2195"/>
      <c r="G892" s="483"/>
      <c r="H892" s="2"/>
    </row>
    <row r="893" spans="3:8" ht="15" customHeight="1" x14ac:dyDescent="0.3">
      <c r="C893" s="5204"/>
      <c r="D893" s="3862"/>
      <c r="E893" s="3862"/>
      <c r="F893" s="5205"/>
      <c r="G893" s="483"/>
      <c r="H893" s="2"/>
    </row>
    <row r="894" spans="3:8" ht="15" customHeight="1" x14ac:dyDescent="0.3">
      <c r="C894" s="5204" t="s">
        <v>4348</v>
      </c>
      <c r="D894" s="3862"/>
      <c r="E894" s="3862"/>
      <c r="F894" s="5205"/>
      <c r="G894" s="483"/>
      <c r="H894" s="2"/>
    </row>
    <row r="895" spans="3:8" ht="15" customHeight="1" x14ac:dyDescent="0.3">
      <c r="C895" s="5204" t="s">
        <v>4349</v>
      </c>
      <c r="D895" s="3862"/>
      <c r="E895" s="3862"/>
      <c r="F895" s="5205"/>
      <c r="G895" s="483"/>
      <c r="H895" s="2"/>
    </row>
    <row r="896" spans="3:8" ht="15" customHeight="1" x14ac:dyDescent="0.3">
      <c r="C896" s="5204" t="s">
        <v>4350</v>
      </c>
      <c r="D896" s="3862"/>
      <c r="E896" s="3862"/>
      <c r="F896" s="5205"/>
      <c r="G896" s="483"/>
      <c r="H896" s="2"/>
    </row>
    <row r="897" spans="3:8" ht="15" customHeight="1" x14ac:dyDescent="0.3">
      <c r="C897" s="5204"/>
      <c r="D897" s="3862"/>
      <c r="E897" s="3862"/>
      <c r="F897" s="5205"/>
      <c r="G897" s="483"/>
      <c r="H897" s="2"/>
    </row>
    <row r="898" spans="3:8" ht="15" customHeight="1" x14ac:dyDescent="0.3">
      <c r="C898" s="5508" t="s">
        <v>4351</v>
      </c>
      <c r="D898" s="5509"/>
      <c r="E898" s="5509"/>
      <c r="F898" s="5510"/>
      <c r="G898" s="483"/>
      <c r="H898" s="2"/>
    </row>
    <row r="899" spans="3:8" ht="15" customHeight="1" x14ac:dyDescent="0.3">
      <c r="C899" s="2198"/>
      <c r="D899" s="903"/>
      <c r="E899" s="903"/>
      <c r="F899" s="2199"/>
      <c r="G899" s="483"/>
      <c r="H899" s="2"/>
    </row>
    <row r="900" spans="3:8" ht="15" customHeight="1" x14ac:dyDescent="0.3">
      <c r="C900" s="2196" t="s">
        <v>4352</v>
      </c>
      <c r="D900" s="2197"/>
      <c r="E900" s="712"/>
      <c r="F900" s="2194"/>
      <c r="G900" s="483"/>
      <c r="H900" s="2"/>
    </row>
    <row r="901" spans="3:8" ht="15" customHeight="1" thickBot="1" x14ac:dyDescent="0.35">
      <c r="C901" s="5470" t="s">
        <v>4353</v>
      </c>
      <c r="D901" s="5498"/>
      <c r="E901" s="5471"/>
      <c r="F901" s="5499"/>
      <c r="G901" s="483"/>
      <c r="H901" s="2"/>
    </row>
    <row r="902" spans="3:8" ht="15" customHeight="1" thickTop="1" x14ac:dyDescent="0.3">
      <c r="C902" s="2076" t="str">
        <f>+C839</f>
        <v>.</v>
      </c>
      <c r="D902" s="483"/>
      <c r="E902" s="483"/>
      <c r="F902" s="483"/>
      <c r="G902" s="483"/>
      <c r="H902" s="2"/>
    </row>
    <row r="903" spans="3:8" ht="15" customHeight="1" thickBot="1" x14ac:dyDescent="0.35">
      <c r="C903" s="483"/>
      <c r="D903" s="483"/>
      <c r="E903" s="483"/>
      <c r="F903" s="483"/>
      <c r="G903" s="483"/>
      <c r="H903" s="2"/>
    </row>
    <row r="904" spans="3:8" ht="27" customHeight="1" thickTop="1" x14ac:dyDescent="0.3">
      <c r="C904" s="5207" t="s">
        <v>4268</v>
      </c>
      <c r="D904" s="5208"/>
      <c r="E904" s="5209"/>
      <c r="F904" s="483"/>
      <c r="G904" s="483"/>
      <c r="H904" s="2"/>
    </row>
    <row r="905" spans="3:8" ht="15" customHeight="1" x14ac:dyDescent="0.3">
      <c r="C905" s="5514"/>
      <c r="D905" s="5515"/>
      <c r="E905" s="5516"/>
      <c r="F905" s="483"/>
      <c r="G905" s="483"/>
      <c r="H905" s="2"/>
    </row>
    <row r="906" spans="3:8" ht="15" customHeight="1" x14ac:dyDescent="0.3">
      <c r="C906" s="5210" t="s">
        <v>373</v>
      </c>
      <c r="D906" s="4826"/>
      <c r="E906" s="5211"/>
      <c r="F906" s="483"/>
      <c r="G906" s="483"/>
      <c r="H906" s="2"/>
    </row>
    <row r="907" spans="3:8" ht="30" customHeight="1" x14ac:dyDescent="0.3">
      <c r="C907" s="5212" t="s">
        <v>4269</v>
      </c>
      <c r="D907" s="3903"/>
      <c r="E907" s="5213"/>
      <c r="F907" s="483"/>
      <c r="G907" s="483"/>
      <c r="H907" s="2"/>
    </row>
    <row r="908" spans="3:8" ht="21" customHeight="1" x14ac:dyDescent="0.3">
      <c r="C908" s="5212" t="s">
        <v>4270</v>
      </c>
      <c r="D908" s="3903"/>
      <c r="E908" s="5213"/>
      <c r="F908" s="483"/>
      <c r="G908" s="483"/>
      <c r="H908" s="2"/>
    </row>
    <row r="909" spans="3:8" ht="15" customHeight="1" x14ac:dyDescent="0.3">
      <c r="C909" s="5212"/>
      <c r="D909" s="3903"/>
      <c r="E909" s="5213"/>
      <c r="F909" s="483"/>
      <c r="G909" s="483"/>
      <c r="H909" s="2"/>
    </row>
    <row r="910" spans="3:8" ht="15" customHeight="1" x14ac:dyDescent="0.3">
      <c r="C910" s="5214" t="s">
        <v>954</v>
      </c>
      <c r="D910" s="5215"/>
      <c r="E910" s="5216"/>
      <c r="F910" s="483"/>
      <c r="G910" s="483"/>
      <c r="H910" s="2"/>
    </row>
    <row r="911" spans="3:8" ht="15" customHeight="1" x14ac:dyDescent="0.3">
      <c r="C911" s="5217" t="s">
        <v>4271</v>
      </c>
      <c r="D911" s="3947"/>
      <c r="E911" s="5218"/>
      <c r="F911" s="483"/>
      <c r="G911" s="483"/>
      <c r="H911" s="2"/>
    </row>
    <row r="912" spans="3:8" ht="15" customHeight="1" x14ac:dyDescent="0.3">
      <c r="C912" s="5217" t="s">
        <v>4272</v>
      </c>
      <c r="D912" s="3947"/>
      <c r="E912" s="5218"/>
      <c r="F912" s="483"/>
      <c r="G912" s="483"/>
      <c r="H912" s="2"/>
    </row>
    <row r="913" spans="3:8" ht="15" customHeight="1" x14ac:dyDescent="0.3">
      <c r="C913" s="5217" t="s">
        <v>4273</v>
      </c>
      <c r="D913" s="3947"/>
      <c r="E913" s="5218"/>
      <c r="F913" s="483"/>
      <c r="G913" s="483"/>
      <c r="H913" s="2"/>
    </row>
    <row r="914" spans="3:8" ht="15" customHeight="1" x14ac:dyDescent="0.3">
      <c r="C914" s="5217" t="s">
        <v>4274</v>
      </c>
      <c r="D914" s="3947"/>
      <c r="E914" s="5218"/>
      <c r="F914" s="483"/>
      <c r="G914" s="483"/>
      <c r="H914" s="2"/>
    </row>
    <row r="915" spans="3:8" ht="15" customHeight="1" x14ac:dyDescent="0.3">
      <c r="C915" s="5217" t="s">
        <v>4288</v>
      </c>
      <c r="D915" s="3947"/>
      <c r="E915" s="5218"/>
      <c r="F915" s="483"/>
      <c r="G915" s="483"/>
      <c r="H915" s="2"/>
    </row>
    <row r="916" spans="3:8" ht="15" customHeight="1" x14ac:dyDescent="0.3">
      <c r="C916" s="5217" t="s">
        <v>4275</v>
      </c>
      <c r="D916" s="3947"/>
      <c r="E916" s="5218"/>
      <c r="F916" s="483"/>
      <c r="G916" s="483"/>
      <c r="H916" s="2"/>
    </row>
    <row r="917" spans="3:8" ht="15" customHeight="1" x14ac:dyDescent="0.3">
      <c r="C917" s="5217" t="s">
        <v>4289</v>
      </c>
      <c r="D917" s="3947"/>
      <c r="E917" s="5218"/>
      <c r="F917" s="483"/>
      <c r="G917" s="483"/>
      <c r="H917" s="2"/>
    </row>
    <row r="918" spans="3:8" ht="15" customHeight="1" x14ac:dyDescent="0.3">
      <c r="C918" s="5217" t="s">
        <v>4276</v>
      </c>
      <c r="D918" s="3947"/>
      <c r="E918" s="5218"/>
      <c r="F918" s="483"/>
      <c r="G918" s="483"/>
      <c r="H918" s="2"/>
    </row>
    <row r="919" spans="3:8" ht="15" customHeight="1" x14ac:dyDescent="0.3">
      <c r="C919" s="5217" t="s">
        <v>4277</v>
      </c>
      <c r="D919" s="3947"/>
      <c r="E919" s="5218"/>
      <c r="F919" s="483"/>
      <c r="G919" s="483"/>
      <c r="H919" s="2"/>
    </row>
    <row r="920" spans="3:8" ht="15" customHeight="1" x14ac:dyDescent="0.3">
      <c r="C920" s="5217" t="s">
        <v>4278</v>
      </c>
      <c r="D920" s="3947"/>
      <c r="E920" s="5218"/>
      <c r="F920" s="483"/>
      <c r="G920" s="483"/>
      <c r="H920" s="2"/>
    </row>
    <row r="921" spans="3:8" ht="15" customHeight="1" x14ac:dyDescent="0.3">
      <c r="C921" s="5217" t="s">
        <v>4279</v>
      </c>
      <c r="D921" s="3947"/>
      <c r="E921" s="5218"/>
      <c r="F921" s="483"/>
      <c r="G921" s="483"/>
      <c r="H921" s="2"/>
    </row>
    <row r="922" spans="3:8" ht="15" customHeight="1" x14ac:dyDescent="0.3">
      <c r="C922" s="5217" t="s">
        <v>4280</v>
      </c>
      <c r="D922" s="3947"/>
      <c r="E922" s="5218"/>
      <c r="F922" s="483"/>
      <c r="G922" s="483"/>
      <c r="H922" s="2"/>
    </row>
    <row r="923" spans="3:8" ht="15" customHeight="1" x14ac:dyDescent="0.3">
      <c r="C923" s="5217" t="s">
        <v>4281</v>
      </c>
      <c r="D923" s="3947"/>
      <c r="E923" s="5218"/>
      <c r="F923" s="483"/>
      <c r="G923" s="483"/>
      <c r="H923" s="2"/>
    </row>
    <row r="924" spans="3:8" ht="15" customHeight="1" x14ac:dyDescent="0.3">
      <c r="C924" s="5217" t="s">
        <v>4282</v>
      </c>
      <c r="D924" s="3947"/>
      <c r="E924" s="5218"/>
      <c r="F924" s="483"/>
      <c r="G924" s="483"/>
      <c r="H924" s="2"/>
    </row>
    <row r="925" spans="3:8" ht="15" customHeight="1" x14ac:dyDescent="0.3">
      <c r="C925" s="5217" t="s">
        <v>4283</v>
      </c>
      <c r="D925" s="3947"/>
      <c r="E925" s="5218"/>
      <c r="F925" s="483"/>
      <c r="G925" s="483"/>
      <c r="H925" s="2"/>
    </row>
    <row r="926" spans="3:8" ht="15" customHeight="1" x14ac:dyDescent="0.3">
      <c r="C926" s="5217" t="s">
        <v>4284</v>
      </c>
      <c r="D926" s="3947"/>
      <c r="E926" s="5218"/>
      <c r="F926" s="483"/>
      <c r="G926" s="483"/>
      <c r="H926" s="2"/>
    </row>
    <row r="927" spans="3:8" ht="15" customHeight="1" x14ac:dyDescent="0.3">
      <c r="C927" s="5217" t="s">
        <v>4285</v>
      </c>
      <c r="D927" s="3947"/>
      <c r="E927" s="5218"/>
      <c r="F927" s="483"/>
      <c r="G927" s="483"/>
      <c r="H927" s="2"/>
    </row>
    <row r="928" spans="3:8" ht="27" customHeight="1" x14ac:dyDescent="0.3">
      <c r="C928" s="5212" t="s">
        <v>4286</v>
      </c>
      <c r="D928" s="3903"/>
      <c r="E928" s="5213"/>
      <c r="F928" s="483"/>
      <c r="G928" s="483"/>
      <c r="H928" s="2"/>
    </row>
    <row r="929" spans="3:8" ht="44.25" customHeight="1" thickBot="1" x14ac:dyDescent="0.35">
      <c r="C929" s="5231" t="s">
        <v>4287</v>
      </c>
      <c r="D929" s="5232"/>
      <c r="E929" s="5233"/>
      <c r="F929" s="483"/>
      <c r="G929" s="483"/>
      <c r="H929" s="2"/>
    </row>
    <row r="930" spans="3:8" ht="15" customHeight="1" thickTop="1" x14ac:dyDescent="0.3">
      <c r="C930" s="5206" t="str">
        <f>+C902</f>
        <v>.</v>
      </c>
      <c r="D930" s="5206"/>
      <c r="E930" s="483"/>
      <c r="F930" s="483"/>
      <c r="G930" s="483"/>
      <c r="H930" s="2"/>
    </row>
    <row r="931" spans="3:8" ht="15" customHeight="1" thickBot="1" x14ac:dyDescent="0.35">
      <c r="C931" s="483"/>
      <c r="D931" s="483"/>
      <c r="E931" s="483"/>
      <c r="F931" s="483"/>
      <c r="G931" s="483"/>
      <c r="H931" s="2"/>
    </row>
    <row r="932" spans="3:8" ht="15" customHeight="1" thickBot="1" x14ac:dyDescent="0.25">
      <c r="C932" s="5487" t="s">
        <v>1035</v>
      </c>
      <c r="D932" s="5488"/>
      <c r="E932" s="5488"/>
      <c r="F932" s="5488"/>
      <c r="G932" s="5489"/>
      <c r="H932" s="2"/>
    </row>
    <row r="933" spans="3:8" ht="15" customHeight="1" thickTop="1" x14ac:dyDescent="0.2">
      <c r="C933" s="5207" t="s">
        <v>4251</v>
      </c>
      <c r="D933" s="5208"/>
      <c r="E933" s="5208"/>
      <c r="F933" s="5208"/>
      <c r="G933" s="5209"/>
      <c r="H933" s="2"/>
    </row>
    <row r="934" spans="3:8" ht="15" customHeight="1" x14ac:dyDescent="0.2">
      <c r="C934" s="746" t="s">
        <v>1037</v>
      </c>
      <c r="D934" s="876"/>
      <c r="E934" s="876"/>
      <c r="F934" s="876"/>
      <c r="G934" s="877"/>
      <c r="H934" s="2"/>
    </row>
    <row r="935" spans="3:8" ht="45.75" customHeight="1" x14ac:dyDescent="0.2">
      <c r="C935" s="5219" t="s">
        <v>4252</v>
      </c>
      <c r="D935" s="4761"/>
      <c r="E935" s="4761"/>
      <c r="F935" s="4761"/>
      <c r="G935" s="5220"/>
      <c r="H935" s="2"/>
    </row>
    <row r="936" spans="3:8" ht="15" customHeight="1" thickBot="1" x14ac:dyDescent="0.25">
      <c r="C936" s="902"/>
      <c r="D936" s="901"/>
      <c r="E936" s="901"/>
      <c r="F936" s="901"/>
      <c r="G936" s="745"/>
      <c r="H936" s="2"/>
    </row>
    <row r="937" spans="3:8" ht="15" customHeight="1" thickBot="1" x14ac:dyDescent="0.25">
      <c r="C937" s="1018" t="s">
        <v>1161</v>
      </c>
      <c r="D937" s="819" t="s">
        <v>4253</v>
      </c>
      <c r="E937" s="5493" t="s">
        <v>4254</v>
      </c>
      <c r="F937" s="5494"/>
      <c r="G937" s="745"/>
      <c r="H937" s="2"/>
    </row>
    <row r="938" spans="3:8" ht="15" customHeight="1" x14ac:dyDescent="0.2">
      <c r="C938" s="2186" t="s">
        <v>4255</v>
      </c>
      <c r="D938" s="2187" t="s">
        <v>4256</v>
      </c>
      <c r="E938" s="5495" t="s">
        <v>4257</v>
      </c>
      <c r="F938" s="5496"/>
      <c r="G938" s="745"/>
      <c r="H938" s="2"/>
    </row>
    <row r="939" spans="3:8" ht="15" customHeight="1" x14ac:dyDescent="0.2">
      <c r="C939" s="2188" t="s">
        <v>242</v>
      </c>
      <c r="D939" s="2189" t="s">
        <v>4256</v>
      </c>
      <c r="E939" s="5226" t="s">
        <v>4258</v>
      </c>
      <c r="F939" s="5227"/>
      <c r="G939" s="894"/>
      <c r="H939" s="2"/>
    </row>
    <row r="940" spans="3:8" ht="15" customHeight="1" x14ac:dyDescent="0.2">
      <c r="C940" s="2188" t="s">
        <v>243</v>
      </c>
      <c r="D940" s="2189" t="s">
        <v>4256</v>
      </c>
      <c r="E940" s="5226" t="s">
        <v>4259</v>
      </c>
      <c r="F940" s="5227"/>
      <c r="G940" s="894"/>
      <c r="H940" s="2"/>
    </row>
    <row r="941" spans="3:8" ht="15" customHeight="1" thickBot="1" x14ac:dyDescent="0.25">
      <c r="C941" s="965" t="s">
        <v>4260</v>
      </c>
      <c r="D941" s="2190"/>
      <c r="E941" s="2191"/>
      <c r="F941" s="2192"/>
      <c r="G941" s="894"/>
      <c r="H941" s="2"/>
    </row>
    <row r="942" spans="3:8" ht="15" customHeight="1" x14ac:dyDescent="0.2">
      <c r="C942" s="892"/>
      <c r="D942" s="893"/>
      <c r="E942" s="1019"/>
      <c r="F942" s="1019"/>
      <c r="G942" s="894"/>
      <c r="H942" s="2"/>
    </row>
    <row r="943" spans="3:8" ht="15" customHeight="1" x14ac:dyDescent="0.2">
      <c r="C943" s="892" t="s">
        <v>1055</v>
      </c>
      <c r="D943" s="893"/>
      <c r="E943" s="1019"/>
      <c r="F943" s="1019"/>
      <c r="G943" s="894"/>
      <c r="H943" s="2"/>
    </row>
    <row r="944" spans="3:8" ht="15" customHeight="1" x14ac:dyDescent="0.2">
      <c r="C944" s="892"/>
      <c r="D944" s="893"/>
      <c r="E944" s="1019"/>
      <c r="F944" s="1019"/>
      <c r="G944" s="894"/>
      <c r="H944" s="2"/>
    </row>
    <row r="945" spans="3:8" ht="15" customHeight="1" x14ac:dyDescent="0.2">
      <c r="C945" s="746" t="s">
        <v>1056</v>
      </c>
      <c r="D945" s="893"/>
      <c r="E945" s="893"/>
      <c r="F945" s="893"/>
      <c r="G945" s="894"/>
      <c r="H945" s="2"/>
    </row>
    <row r="946" spans="3:8" ht="15" customHeight="1" x14ac:dyDescent="0.2">
      <c r="C946" s="5219" t="s">
        <v>4261</v>
      </c>
      <c r="D946" s="4761"/>
      <c r="E946" s="4761"/>
      <c r="F946" s="4761"/>
      <c r="G946" s="5220"/>
      <c r="H946" s="2"/>
    </row>
    <row r="947" spans="3:8" ht="15" customHeight="1" x14ac:dyDescent="0.2">
      <c r="C947" s="5219" t="s">
        <v>4262</v>
      </c>
      <c r="D947" s="4761"/>
      <c r="E947" s="4761"/>
      <c r="F947" s="4761"/>
      <c r="G947" s="5220"/>
      <c r="H947" s="2"/>
    </row>
    <row r="948" spans="3:8" ht="23.25" customHeight="1" x14ac:dyDescent="0.2">
      <c r="C948" s="5219" t="s">
        <v>4263</v>
      </c>
      <c r="D948" s="4761"/>
      <c r="E948" s="4761"/>
      <c r="F948" s="4761"/>
      <c r="G948" s="5220"/>
      <c r="H948" s="2"/>
    </row>
    <row r="949" spans="3:8" ht="17.25" customHeight="1" x14ac:dyDescent="0.2">
      <c r="C949" s="5219" t="s">
        <v>4264</v>
      </c>
      <c r="D949" s="4761"/>
      <c r="E949" s="4761"/>
      <c r="F949" s="4761"/>
      <c r="G949" s="5220"/>
      <c r="H949" s="2"/>
    </row>
    <row r="950" spans="3:8" ht="27.75" customHeight="1" x14ac:dyDescent="0.2">
      <c r="C950" s="5219" t="s">
        <v>4265</v>
      </c>
      <c r="D950" s="4761"/>
      <c r="E950" s="4761"/>
      <c r="F950" s="4761"/>
      <c r="G950" s="5220"/>
      <c r="H950" s="2"/>
    </row>
    <row r="951" spans="3:8" ht="15" customHeight="1" x14ac:dyDescent="0.2">
      <c r="C951" s="5221" t="s">
        <v>1051</v>
      </c>
      <c r="D951" s="3862"/>
      <c r="E951" s="3862"/>
      <c r="F951" s="3862"/>
      <c r="G951" s="5222"/>
      <c r="H951" s="2"/>
    </row>
    <row r="952" spans="3:8" ht="31.5" customHeight="1" x14ac:dyDescent="0.2">
      <c r="C952" s="5221" t="s">
        <v>4266</v>
      </c>
      <c r="D952" s="3862"/>
      <c r="E952" s="3862"/>
      <c r="F952" s="3862"/>
      <c r="G952" s="5222"/>
      <c r="H952" s="2"/>
    </row>
    <row r="953" spans="3:8" ht="15" customHeight="1" x14ac:dyDescent="0.2">
      <c r="C953" s="1556"/>
      <c r="D953" s="903"/>
      <c r="E953" s="903"/>
      <c r="F953" s="903"/>
      <c r="G953" s="1557"/>
      <c r="H953" s="2"/>
    </row>
    <row r="954" spans="3:8" ht="15" customHeight="1" thickBot="1" x14ac:dyDescent="0.25">
      <c r="C954" s="5223" t="s">
        <v>4267</v>
      </c>
      <c r="D954" s="5224"/>
      <c r="E954" s="5224"/>
      <c r="F954" s="5224"/>
      <c r="G954" s="5225"/>
      <c r="H954" s="2"/>
    </row>
    <row r="955" spans="3:8" ht="15" customHeight="1" thickTop="1" x14ac:dyDescent="0.3">
      <c r="C955" s="5206" t="str">
        <f>+C930</f>
        <v>.</v>
      </c>
      <c r="D955" s="5206"/>
      <c r="E955" s="483"/>
      <c r="F955" s="483"/>
      <c r="G955" s="483"/>
      <c r="H955" s="2"/>
    </row>
    <row r="956" spans="3:8" s="1013" customFormat="1" ht="15" customHeight="1" thickBot="1" x14ac:dyDescent="0.25">
      <c r="C956" s="1989"/>
      <c r="D956" s="1989"/>
      <c r="E956" s="1989"/>
      <c r="F956" s="1989"/>
      <c r="G956" s="1989"/>
      <c r="H956" s="1986"/>
    </row>
    <row r="957" spans="3:8" s="1013" customFormat="1" ht="23.25" customHeight="1" thickTop="1" x14ac:dyDescent="0.2">
      <c r="C957" s="5228" t="s">
        <v>3851</v>
      </c>
      <c r="D957" s="5229"/>
      <c r="E957" s="5229"/>
      <c r="F957" s="5230"/>
      <c r="G957" s="1989"/>
      <c r="H957" s="1986"/>
    </row>
    <row r="958" spans="3:8" s="1013" customFormat="1" ht="15" customHeight="1" x14ac:dyDescent="0.2">
      <c r="C958" s="1818" t="s">
        <v>3452</v>
      </c>
      <c r="D958" s="1819"/>
      <c r="E958" s="1819"/>
      <c r="F958" s="1866"/>
      <c r="G958" s="1989"/>
      <c r="H958" s="1986"/>
    </row>
    <row r="959" spans="3:8" s="1013" customFormat="1" ht="36.75" customHeight="1" thickBot="1" x14ac:dyDescent="0.25">
      <c r="C959" s="5204" t="s">
        <v>3852</v>
      </c>
      <c r="D959" s="3862"/>
      <c r="E959" s="3862"/>
      <c r="F959" s="5205"/>
      <c r="G959" s="1989"/>
      <c r="H959" s="1986"/>
    </row>
    <row r="960" spans="3:8" s="1013" customFormat="1" ht="27" customHeight="1" x14ac:dyDescent="0.2">
      <c r="C960" s="1867" t="s">
        <v>3515</v>
      </c>
      <c r="D960" s="906" t="s">
        <v>1065</v>
      </c>
      <c r="E960" s="906" t="s">
        <v>382</v>
      </c>
      <c r="F960" s="1868"/>
      <c r="G960" s="1989"/>
      <c r="H960" s="1986"/>
    </row>
    <row r="961" spans="3:8" s="1013" customFormat="1" ht="15" customHeight="1" x14ac:dyDescent="0.2">
      <c r="C961" s="1869" t="s">
        <v>3517</v>
      </c>
      <c r="D961" s="1101">
        <v>2000</v>
      </c>
      <c r="E961" s="1101" t="s">
        <v>3518</v>
      </c>
      <c r="F961" s="1868"/>
      <c r="G961" s="1989"/>
      <c r="H961" s="1986"/>
    </row>
    <row r="962" spans="3:8" s="1013" customFormat="1" ht="15" customHeight="1" x14ac:dyDescent="0.2">
      <c r="C962" s="1869" t="s">
        <v>3520</v>
      </c>
      <c r="D962" s="1101">
        <v>3000</v>
      </c>
      <c r="E962" s="1101" t="s">
        <v>3521</v>
      </c>
      <c r="F962" s="1868"/>
      <c r="G962" s="1989"/>
      <c r="H962" s="1986"/>
    </row>
    <row r="963" spans="3:8" s="1013" customFormat="1" ht="15" customHeight="1" x14ac:dyDescent="0.2">
      <c r="C963" s="1869" t="s">
        <v>3853</v>
      </c>
      <c r="D963" s="1101">
        <v>700</v>
      </c>
      <c r="E963" s="1101" t="s">
        <v>3854</v>
      </c>
      <c r="F963" s="1868"/>
      <c r="G963" s="1989"/>
      <c r="H963" s="1986"/>
    </row>
    <row r="964" spans="3:8" s="1013" customFormat="1" ht="15" customHeight="1" x14ac:dyDescent="0.2">
      <c r="C964" s="1869" t="s">
        <v>3855</v>
      </c>
      <c r="D964" s="1101">
        <v>1000</v>
      </c>
      <c r="E964" s="1101" t="s">
        <v>3536</v>
      </c>
      <c r="F964" s="1868"/>
      <c r="G964" s="1989"/>
      <c r="H964" s="1986"/>
    </row>
    <row r="965" spans="3:8" s="1013" customFormat="1" ht="15" customHeight="1" x14ac:dyDescent="0.2">
      <c r="C965" s="1869" t="s">
        <v>3856</v>
      </c>
      <c r="D965" s="1101">
        <v>2000</v>
      </c>
      <c r="E965" s="1101" t="s">
        <v>3857</v>
      </c>
      <c r="F965" s="1868"/>
      <c r="G965" s="1989"/>
      <c r="H965" s="1986"/>
    </row>
    <row r="966" spans="3:8" s="1013" customFormat="1" ht="15" customHeight="1" x14ac:dyDescent="0.2">
      <c r="C966" s="1869" t="s">
        <v>3858</v>
      </c>
      <c r="D966" s="1101">
        <v>3000</v>
      </c>
      <c r="E966" s="1101" t="s">
        <v>3521</v>
      </c>
      <c r="F966" s="1868"/>
      <c r="G966" s="1989"/>
      <c r="H966" s="1986"/>
    </row>
    <row r="967" spans="3:8" s="1013" customFormat="1" ht="15" customHeight="1" thickBot="1" x14ac:dyDescent="0.25">
      <c r="C967" s="1870" t="s">
        <v>3732</v>
      </c>
      <c r="D967" s="1703"/>
      <c r="E967" s="1703"/>
      <c r="F967" s="1868"/>
      <c r="G967" s="1989"/>
      <c r="H967" s="1986"/>
    </row>
    <row r="968" spans="3:8" s="1013" customFormat="1" ht="15" customHeight="1" x14ac:dyDescent="0.2">
      <c r="C968" s="990"/>
      <c r="D968" s="1337"/>
      <c r="E968" s="1337"/>
      <c r="F968" s="1868"/>
      <c r="G968" s="1989"/>
      <c r="H968" s="1986"/>
    </row>
    <row r="969" spans="3:8" s="1013" customFormat="1" ht="15" customHeight="1" x14ac:dyDescent="0.2">
      <c r="C969" s="988" t="s">
        <v>3524</v>
      </c>
      <c r="D969" s="712"/>
      <c r="E969" s="712"/>
      <c r="F969" s="1860"/>
      <c r="G969" s="1989"/>
      <c r="H969" s="1986"/>
    </row>
    <row r="970" spans="3:8" s="1013" customFormat="1" ht="30" customHeight="1" x14ac:dyDescent="0.2">
      <c r="C970" s="5204" t="s">
        <v>3859</v>
      </c>
      <c r="D970" s="3862"/>
      <c r="E970" s="3862"/>
      <c r="F970" s="5205"/>
      <c r="G970" s="1989"/>
      <c r="H970" s="1986"/>
    </row>
    <row r="971" spans="3:8" s="1013" customFormat="1" ht="18" customHeight="1" x14ac:dyDescent="0.2">
      <c r="C971" s="5204" t="s">
        <v>3860</v>
      </c>
      <c r="D971" s="3862"/>
      <c r="E971" s="3862"/>
      <c r="F971" s="5205"/>
      <c r="G971" s="1989"/>
      <c r="H971" s="1986"/>
    </row>
    <row r="972" spans="3:8" s="1013" customFormat="1" ht="37.5" customHeight="1" x14ac:dyDescent="0.2">
      <c r="C972" s="5204" t="s">
        <v>3861</v>
      </c>
      <c r="D972" s="3862"/>
      <c r="E972" s="3862"/>
      <c r="F972" s="5205"/>
      <c r="G972" s="1989"/>
      <c r="H972" s="1986"/>
    </row>
    <row r="973" spans="3:8" s="1013" customFormat="1" ht="15" customHeight="1" x14ac:dyDescent="0.2">
      <c r="C973" s="991"/>
      <c r="D973" s="712"/>
      <c r="E973" s="712"/>
      <c r="F973" s="1860"/>
      <c r="G973" s="1989"/>
      <c r="H973" s="1986"/>
    </row>
    <row r="974" spans="3:8" s="1013" customFormat="1" ht="15" customHeight="1" x14ac:dyDescent="0.25">
      <c r="C974" s="1877" t="s">
        <v>3862</v>
      </c>
      <c r="D974" s="712"/>
      <c r="E974" s="712"/>
      <c r="F974" s="1860"/>
      <c r="G974" s="1989"/>
      <c r="H974" s="1986"/>
    </row>
    <row r="975" spans="3:8" s="1013" customFormat="1" ht="15" customHeight="1" thickBot="1" x14ac:dyDescent="0.25">
      <c r="C975" s="1878"/>
      <c r="D975" s="1856"/>
      <c r="E975" s="1856"/>
      <c r="F975" s="1865"/>
      <c r="G975" s="1989"/>
      <c r="H975" s="1986"/>
    </row>
    <row r="976" spans="3:8" s="1013" customFormat="1" ht="15" customHeight="1" thickTop="1" x14ac:dyDescent="0.2">
      <c r="C976" s="5257" t="str">
        <f>+C955</f>
        <v>.</v>
      </c>
      <c r="D976" s="5257"/>
      <c r="E976" s="1989"/>
      <c r="F976" s="1989"/>
      <c r="G976" s="1989"/>
      <c r="H976" s="1986"/>
    </row>
    <row r="977" spans="3:8" ht="15" customHeight="1" thickBot="1" x14ac:dyDescent="0.35">
      <c r="C977" s="483"/>
      <c r="D977" s="483"/>
      <c r="E977" s="483"/>
      <c r="F977" s="483"/>
      <c r="G977" s="483"/>
      <c r="H977" s="2"/>
    </row>
    <row r="978" spans="3:8" ht="25.5" customHeight="1" thickTop="1" x14ac:dyDescent="0.2">
      <c r="C978" s="5258" t="s">
        <v>3513</v>
      </c>
      <c r="D978" s="5259"/>
      <c r="E978" s="5259"/>
      <c r="F978" s="5259"/>
      <c r="G978" s="5260"/>
      <c r="H978" s="2"/>
    </row>
    <row r="979" spans="3:8" ht="15" customHeight="1" x14ac:dyDescent="0.2">
      <c r="C979" s="1818" t="s">
        <v>3452</v>
      </c>
      <c r="D979" s="1819"/>
      <c r="E979" s="1819"/>
      <c r="F979" s="1819"/>
      <c r="G979" s="1866"/>
      <c r="H979" s="2"/>
    </row>
    <row r="980" spans="3:8" ht="15" customHeight="1" thickBot="1" x14ac:dyDescent="0.25">
      <c r="C980" s="5204" t="s">
        <v>3514</v>
      </c>
      <c r="D980" s="3965"/>
      <c r="E980" s="3965"/>
      <c r="F980" s="3965"/>
      <c r="G980" s="5261"/>
      <c r="H980" s="2"/>
    </row>
    <row r="981" spans="3:8" ht="15" customHeight="1" x14ac:dyDescent="0.2">
      <c r="C981" s="1867" t="s">
        <v>3515</v>
      </c>
      <c r="D981" s="1642" t="s">
        <v>1065</v>
      </c>
      <c r="E981" s="1642" t="s">
        <v>382</v>
      </c>
      <c r="F981" s="1643" t="s">
        <v>3516</v>
      </c>
      <c r="G981" s="1868"/>
      <c r="H981" s="2"/>
    </row>
    <row r="982" spans="3:8" ht="15" customHeight="1" x14ac:dyDescent="0.2">
      <c r="C982" s="1869" t="s">
        <v>3517</v>
      </c>
      <c r="D982" s="1701">
        <v>2000</v>
      </c>
      <c r="E982" s="1701" t="s">
        <v>3518</v>
      </c>
      <c r="F982" s="1333" t="s">
        <v>3519</v>
      </c>
      <c r="G982" s="1868"/>
      <c r="H982" s="2"/>
    </row>
    <row r="983" spans="3:8" ht="15" customHeight="1" x14ac:dyDescent="0.2">
      <c r="C983" s="1869" t="s">
        <v>3520</v>
      </c>
      <c r="D983" s="1701">
        <v>3000</v>
      </c>
      <c r="E983" s="1701" t="s">
        <v>3521</v>
      </c>
      <c r="F983" s="1333" t="s">
        <v>3519</v>
      </c>
      <c r="G983" s="1868"/>
      <c r="H983" s="2"/>
    </row>
    <row r="984" spans="3:8" ht="15" customHeight="1" x14ac:dyDescent="0.2">
      <c r="C984" s="1869" t="s">
        <v>3522</v>
      </c>
      <c r="D984" s="1701">
        <v>5000</v>
      </c>
      <c r="E984" s="1701" t="s">
        <v>3523</v>
      </c>
      <c r="F984" s="1333" t="s">
        <v>3519</v>
      </c>
      <c r="G984" s="1868"/>
      <c r="H984" s="2"/>
    </row>
    <row r="985" spans="3:8" ht="15" customHeight="1" thickBot="1" x14ac:dyDescent="0.25">
      <c r="C985" s="1870" t="s">
        <v>2471</v>
      </c>
      <c r="D985" s="1703"/>
      <c r="E985" s="1703"/>
      <c r="F985" s="1871"/>
      <c r="G985" s="1868"/>
      <c r="H985" s="2"/>
    </row>
    <row r="986" spans="3:8" ht="15" customHeight="1" x14ac:dyDescent="0.2">
      <c r="C986" s="990"/>
      <c r="D986" s="1337"/>
      <c r="E986" s="1337"/>
      <c r="F986" s="1337"/>
      <c r="G986" s="1868"/>
      <c r="H986" s="2"/>
    </row>
    <row r="987" spans="3:8" ht="15" customHeight="1" x14ac:dyDescent="0.2">
      <c r="C987" s="988" t="s">
        <v>3524</v>
      </c>
      <c r="D987" s="712"/>
      <c r="E987" s="712"/>
      <c r="F987" s="712"/>
      <c r="G987" s="1860"/>
      <c r="H987" s="2"/>
    </row>
    <row r="988" spans="3:8" ht="15" customHeight="1" x14ac:dyDescent="0.2">
      <c r="C988" s="5204" t="s">
        <v>3525</v>
      </c>
      <c r="D988" s="3862"/>
      <c r="E988" s="3862"/>
      <c r="F988" s="3862"/>
      <c r="G988" s="5205"/>
      <c r="H988" s="2"/>
    </row>
    <row r="989" spans="3:8" ht="33.75" customHeight="1" x14ac:dyDescent="0.2">
      <c r="C989" s="5204" t="s">
        <v>3526</v>
      </c>
      <c r="D989" s="3862"/>
      <c r="E989" s="3862"/>
      <c r="F989" s="3862"/>
      <c r="G989" s="5205"/>
      <c r="H989" s="2"/>
    </row>
    <row r="990" spans="3:8" ht="49.5" customHeight="1" x14ac:dyDescent="0.2">
      <c r="C990" s="5204" t="s">
        <v>3527</v>
      </c>
      <c r="D990" s="3862"/>
      <c r="E990" s="3862"/>
      <c r="F990" s="3862"/>
      <c r="G990" s="5205"/>
      <c r="H990" s="2"/>
    </row>
    <row r="991" spans="3:8" ht="24" customHeight="1" x14ac:dyDescent="0.2">
      <c r="C991" s="5204" t="s">
        <v>3528</v>
      </c>
      <c r="D991" s="3862"/>
      <c r="E991" s="3862"/>
      <c r="F991" s="3862"/>
      <c r="G991" s="5205"/>
      <c r="H991" s="2"/>
    </row>
    <row r="992" spans="3:8" ht="39" customHeight="1" x14ac:dyDescent="0.2">
      <c r="C992" s="5204" t="s">
        <v>3529</v>
      </c>
      <c r="D992" s="3862"/>
      <c r="E992" s="3862"/>
      <c r="F992" s="3862"/>
      <c r="G992" s="5205"/>
      <c r="H992" s="2"/>
    </row>
    <row r="993" spans="3:8" ht="15" customHeight="1" thickBot="1" x14ac:dyDescent="0.25">
      <c r="C993" s="991"/>
      <c r="D993" s="712"/>
      <c r="E993" s="712"/>
      <c r="F993" s="712"/>
      <c r="G993" s="1860"/>
      <c r="H993" s="2"/>
    </row>
    <row r="994" spans="3:8" ht="15" customHeight="1" x14ac:dyDescent="0.2">
      <c r="C994" s="1872" t="s">
        <v>903</v>
      </c>
      <c r="D994" s="1873" t="s">
        <v>382</v>
      </c>
      <c r="E994" s="1023" t="s">
        <v>1553</v>
      </c>
      <c r="F994" s="1874" t="s">
        <v>1554</v>
      </c>
      <c r="G994" s="1860"/>
      <c r="H994" s="2"/>
    </row>
    <row r="995" spans="3:8" ht="15" customHeight="1" x14ac:dyDescent="0.2">
      <c r="C995" s="1869" t="s">
        <v>3517</v>
      </c>
      <c r="D995" s="1701" t="s">
        <v>3518</v>
      </c>
      <c r="E995" s="757">
        <f>27-(27*(0.14))</f>
        <v>23.22</v>
      </c>
      <c r="F995" s="1875">
        <v>0.14000000000000001</v>
      </c>
      <c r="G995" s="1860"/>
      <c r="H995" s="2"/>
    </row>
    <row r="996" spans="3:8" ht="15" customHeight="1" x14ac:dyDescent="0.2">
      <c r="C996" s="1869" t="s">
        <v>3520</v>
      </c>
      <c r="D996" s="1701" t="s">
        <v>3521</v>
      </c>
      <c r="E996" s="757">
        <f>39-(39*(0.14))</f>
        <v>33.54</v>
      </c>
      <c r="F996" s="1875">
        <v>0.14000000000000001</v>
      </c>
      <c r="G996" s="1860"/>
      <c r="H996" s="2"/>
    </row>
    <row r="997" spans="3:8" ht="15" customHeight="1" x14ac:dyDescent="0.2">
      <c r="C997" s="1869" t="s">
        <v>3522</v>
      </c>
      <c r="D997" s="1701" t="s">
        <v>3523</v>
      </c>
      <c r="E997" s="757">
        <f>49-(49*(0.14))</f>
        <v>42.14</v>
      </c>
      <c r="F997" s="1875">
        <v>0.14000000000000001</v>
      </c>
      <c r="G997" s="1860"/>
      <c r="H997" s="2"/>
    </row>
    <row r="998" spans="3:8" ht="15" customHeight="1" thickBot="1" x14ac:dyDescent="0.25">
      <c r="C998" s="1876" t="s">
        <v>2471</v>
      </c>
      <c r="D998" s="966"/>
      <c r="E998" s="966"/>
      <c r="F998" s="967"/>
      <c r="G998" s="1860"/>
      <c r="H998" s="2"/>
    </row>
    <row r="999" spans="3:8" ht="15" customHeight="1" x14ac:dyDescent="0.2">
      <c r="C999" s="990"/>
      <c r="D999" s="712"/>
      <c r="E999" s="712"/>
      <c r="F999" s="712"/>
      <c r="G999" s="1860"/>
      <c r="H999" s="2"/>
    </row>
    <row r="1000" spans="3:8" ht="30" customHeight="1" x14ac:dyDescent="0.2">
      <c r="C1000" s="5204" t="s">
        <v>3530</v>
      </c>
      <c r="D1000" s="3862"/>
      <c r="E1000" s="3862"/>
      <c r="F1000" s="3862"/>
      <c r="G1000" s="5205"/>
      <c r="H1000" s="2"/>
    </row>
    <row r="1001" spans="3:8" ht="15" customHeight="1" x14ac:dyDescent="0.2">
      <c r="C1001" s="990" t="s">
        <v>3531</v>
      </c>
      <c r="D1001" s="712"/>
      <c r="E1001" s="712"/>
      <c r="F1001" s="712"/>
      <c r="G1001" s="1860"/>
      <c r="H1001" s="2"/>
    </row>
    <row r="1002" spans="3:8" ht="15" customHeight="1" x14ac:dyDescent="0.2">
      <c r="C1002" s="990"/>
      <c r="D1002" s="712"/>
      <c r="E1002" s="712"/>
      <c r="F1002" s="712"/>
      <c r="G1002" s="1860"/>
      <c r="H1002" s="2"/>
    </row>
    <row r="1003" spans="3:8" ht="15" customHeight="1" x14ac:dyDescent="0.25">
      <c r="C1003" s="1877" t="s">
        <v>3532</v>
      </c>
      <c r="D1003" s="712"/>
      <c r="E1003" s="712"/>
      <c r="F1003" s="712"/>
      <c r="G1003" s="1860"/>
      <c r="H1003" s="2"/>
    </row>
    <row r="1004" spans="3:8" ht="15" customHeight="1" x14ac:dyDescent="0.2">
      <c r="C1004" s="1010"/>
      <c r="D1004" s="712"/>
      <c r="E1004" s="712"/>
      <c r="F1004" s="712"/>
      <c r="G1004" s="1860"/>
      <c r="H1004" s="2"/>
    </row>
    <row r="1005" spans="3:8" ht="15" customHeight="1" x14ac:dyDescent="0.2">
      <c r="C1005" s="988" t="s">
        <v>3533</v>
      </c>
      <c r="D1005" s="712"/>
      <c r="E1005" s="712"/>
      <c r="F1005" s="712"/>
      <c r="G1005" s="1860"/>
      <c r="H1005" s="2"/>
    </row>
    <row r="1006" spans="3:8" ht="60.75" customHeight="1" x14ac:dyDescent="0.2">
      <c r="C1006" s="5275" t="s">
        <v>3534</v>
      </c>
      <c r="D1006" s="3897"/>
      <c r="E1006" s="3897"/>
      <c r="F1006" s="3897"/>
      <c r="G1006" s="5276"/>
      <c r="H1006" s="2"/>
    </row>
    <row r="1007" spans="3:8" ht="15" customHeight="1" x14ac:dyDescent="0.2">
      <c r="C1007" s="991" t="s">
        <v>3535</v>
      </c>
      <c r="D1007" s="712"/>
      <c r="E1007" s="712"/>
      <c r="F1007" s="712"/>
      <c r="G1007" s="1860"/>
      <c r="H1007" s="2"/>
    </row>
    <row r="1008" spans="3:8" ht="15" customHeight="1" thickBot="1" x14ac:dyDescent="0.25">
      <c r="C1008" s="1010"/>
      <c r="D1008" s="712"/>
      <c r="E1008" s="712"/>
      <c r="F1008" s="712"/>
      <c r="G1008" s="1860"/>
      <c r="H1008" s="2"/>
    </row>
    <row r="1009" spans="3:11" ht="15" customHeight="1" x14ac:dyDescent="0.2">
      <c r="C1009" s="1872" t="s">
        <v>903</v>
      </c>
      <c r="D1009" s="1873" t="s">
        <v>382</v>
      </c>
      <c r="E1009" s="1023" t="s">
        <v>1553</v>
      </c>
      <c r="F1009" s="1874" t="s">
        <v>1554</v>
      </c>
      <c r="G1009" s="1860"/>
      <c r="H1009" s="2"/>
    </row>
    <row r="1010" spans="3:11" ht="15" customHeight="1" x14ac:dyDescent="0.2">
      <c r="C1010" s="1869" t="s">
        <v>3517</v>
      </c>
      <c r="D1010" s="1702" t="s">
        <v>3536</v>
      </c>
      <c r="E1010" s="757">
        <f>19-(19*(0.14))</f>
        <v>16.34</v>
      </c>
      <c r="F1010" s="1875">
        <v>0.14000000000000001</v>
      </c>
      <c r="G1010" s="1860"/>
      <c r="H1010" s="2"/>
    </row>
    <row r="1011" spans="3:11" ht="15" customHeight="1" thickBot="1" x14ac:dyDescent="0.25">
      <c r="C1011" s="1876" t="s">
        <v>2471</v>
      </c>
      <c r="D1011" s="966"/>
      <c r="E1011" s="966"/>
      <c r="F1011" s="967"/>
      <c r="G1011" s="1860"/>
      <c r="H1011" s="2"/>
    </row>
    <row r="1012" spans="3:11" ht="15" customHeight="1" thickBot="1" x14ac:dyDescent="0.25">
      <c r="C1012" s="1878"/>
      <c r="D1012" s="1856"/>
      <c r="E1012" s="1856"/>
      <c r="F1012" s="1856"/>
      <c r="G1012" s="1865"/>
      <c r="H1012" s="2"/>
    </row>
    <row r="1013" spans="3:11" ht="15" customHeight="1" thickTop="1" x14ac:dyDescent="0.3">
      <c r="C1013" s="5257" t="str">
        <f>+C976</f>
        <v>.</v>
      </c>
      <c r="D1013" s="5257"/>
      <c r="E1013" s="483"/>
      <c r="F1013" s="483"/>
      <c r="G1013" s="483"/>
      <c r="H1013" s="2"/>
    </row>
    <row r="1014" spans="3:11" ht="15" customHeight="1" thickBot="1" x14ac:dyDescent="0.35">
      <c r="C1014" s="483"/>
      <c r="D1014" s="483"/>
      <c r="E1014" s="483"/>
      <c r="F1014" s="483"/>
      <c r="G1014" s="483"/>
      <c r="H1014" s="2"/>
    </row>
    <row r="1015" spans="3:11" ht="25.5" customHeight="1" thickTop="1" x14ac:dyDescent="0.2">
      <c r="C1015" s="5228" t="s">
        <v>3451</v>
      </c>
      <c r="D1015" s="5229"/>
      <c r="E1015" s="5229"/>
      <c r="F1015" s="5229"/>
      <c r="G1015" s="5252"/>
      <c r="H1015" s="1816"/>
      <c r="I1015" s="1816"/>
      <c r="J1015" s="1816"/>
      <c r="K1015" s="1817"/>
    </row>
    <row r="1016" spans="3:11" ht="15" customHeight="1" x14ac:dyDescent="0.2">
      <c r="C1016" s="1818" t="s">
        <v>3452</v>
      </c>
      <c r="D1016" s="1819"/>
      <c r="E1016" s="1819"/>
      <c r="F1016" s="1819"/>
      <c r="G1016" s="1820"/>
      <c r="H1016" s="712"/>
      <c r="I1016" s="712"/>
      <c r="J1016" s="712"/>
      <c r="K1016" s="989"/>
    </row>
    <row r="1017" spans="3:11" ht="37.5" customHeight="1" x14ac:dyDescent="0.2">
      <c r="C1017" s="5204" t="s">
        <v>3453</v>
      </c>
      <c r="D1017" s="3862"/>
      <c r="E1017" s="3862"/>
      <c r="F1017" s="3862"/>
      <c r="G1017" s="5253"/>
      <c r="H1017" s="712"/>
      <c r="I1017" s="712"/>
      <c r="J1017" s="712"/>
      <c r="K1017" s="989"/>
    </row>
    <row r="1018" spans="3:11" ht="15" customHeight="1" x14ac:dyDescent="0.2">
      <c r="C1018" s="1010"/>
      <c r="D1018" s="712"/>
      <c r="E1018" s="712"/>
      <c r="F1018" s="712"/>
      <c r="G1018" s="1512"/>
      <c r="H1018" s="712"/>
      <c r="I1018" s="712"/>
      <c r="J1018" s="712"/>
      <c r="K1018" s="989"/>
    </row>
    <row r="1019" spans="3:11" ht="15" customHeight="1" x14ac:dyDescent="0.2">
      <c r="C1019" s="988" t="s">
        <v>3454</v>
      </c>
      <c r="D1019" s="712"/>
      <c r="E1019" s="712"/>
      <c r="F1019" s="712"/>
      <c r="G1019" s="1512"/>
      <c r="H1019" s="712"/>
      <c r="I1019" s="712"/>
      <c r="J1019" s="712"/>
      <c r="K1019" s="989"/>
    </row>
    <row r="1020" spans="3:11" ht="15" customHeight="1" x14ac:dyDescent="0.2">
      <c r="C1020" s="1821" t="s">
        <v>3455</v>
      </c>
      <c r="D1020" s="712"/>
      <c r="E1020" s="712"/>
      <c r="F1020" s="712"/>
      <c r="G1020" s="1512"/>
      <c r="H1020" s="712"/>
      <c r="I1020" s="712"/>
      <c r="J1020" s="712"/>
      <c r="K1020" s="989"/>
    </row>
    <row r="1021" spans="3:11" ht="15" customHeight="1" x14ac:dyDescent="0.2">
      <c r="C1021" s="991" t="s">
        <v>3456</v>
      </c>
      <c r="D1021" s="712"/>
      <c r="E1021" s="712"/>
      <c r="F1021" s="712"/>
      <c r="G1021" s="1512"/>
      <c r="H1021" s="712"/>
      <c r="I1021" s="712"/>
      <c r="J1021" s="712"/>
      <c r="K1021" s="989"/>
    </row>
    <row r="1022" spans="3:11" ht="15" customHeight="1" x14ac:dyDescent="0.2">
      <c r="C1022" s="5254" t="s">
        <v>3457</v>
      </c>
      <c r="D1022" s="5255"/>
      <c r="E1022" s="5255"/>
      <c r="F1022" s="5255"/>
      <c r="G1022" s="5256"/>
      <c r="H1022" s="712"/>
      <c r="I1022" s="712"/>
      <c r="J1022" s="712"/>
      <c r="K1022" s="989"/>
    </row>
    <row r="1023" spans="3:11" ht="15" customHeight="1" x14ac:dyDescent="0.2">
      <c r="C1023" s="1006" t="s">
        <v>3458</v>
      </c>
      <c r="D1023" s="900" t="s">
        <v>1756</v>
      </c>
      <c r="E1023" s="3965" t="s">
        <v>1757</v>
      </c>
      <c r="F1023" s="3965"/>
      <c r="G1023" s="1359"/>
      <c r="H1023" s="712"/>
      <c r="I1023" s="712"/>
      <c r="J1023" s="712"/>
      <c r="K1023" s="989"/>
    </row>
    <row r="1024" spans="3:11" ht="15" customHeight="1" x14ac:dyDescent="0.2">
      <c r="C1024" s="1006" t="s">
        <v>1758</v>
      </c>
      <c r="D1024" s="900" t="s">
        <v>1756</v>
      </c>
      <c r="E1024" s="3965" t="s">
        <v>1757</v>
      </c>
      <c r="F1024" s="3965"/>
      <c r="G1024" s="1359"/>
      <c r="H1024" s="712"/>
      <c r="I1024" s="712"/>
      <c r="J1024" s="712"/>
      <c r="K1024" s="989"/>
    </row>
    <row r="1025" spans="3:11" ht="32.25" customHeight="1" x14ac:dyDescent="0.2">
      <c r="C1025" s="1006" t="s">
        <v>1760</v>
      </c>
      <c r="D1025" s="1822" t="s">
        <v>1761</v>
      </c>
      <c r="E1025" s="3965" t="s">
        <v>1757</v>
      </c>
      <c r="F1025" s="3965"/>
      <c r="G1025" s="1359"/>
      <c r="H1025" s="712"/>
      <c r="I1025" s="712"/>
      <c r="J1025" s="712"/>
      <c r="K1025" s="989"/>
    </row>
    <row r="1026" spans="3:11" ht="15" customHeight="1" x14ac:dyDescent="0.2">
      <c r="C1026" s="5269" t="s">
        <v>3459</v>
      </c>
      <c r="D1026" s="5215"/>
      <c r="E1026" s="5215"/>
      <c r="F1026" s="5215"/>
      <c r="G1026" s="5270"/>
      <c r="H1026" s="712"/>
      <c r="I1026" s="712"/>
      <c r="J1026" s="712"/>
      <c r="K1026" s="989"/>
    </row>
    <row r="1027" spans="3:11" ht="15" customHeight="1" x14ac:dyDescent="0.2">
      <c r="C1027" s="5271" t="s">
        <v>3460</v>
      </c>
      <c r="D1027" s="3903"/>
      <c r="E1027" s="3903"/>
      <c r="F1027" s="3903"/>
      <c r="G1027" s="5272"/>
      <c r="H1027" s="712"/>
      <c r="I1027" s="712"/>
      <c r="J1027" s="712"/>
      <c r="K1027" s="989"/>
    </row>
    <row r="1028" spans="3:11" ht="15" customHeight="1" x14ac:dyDescent="0.2">
      <c r="C1028" s="5271" t="s">
        <v>3461</v>
      </c>
      <c r="D1028" s="3903"/>
      <c r="E1028" s="3903"/>
      <c r="F1028" s="3903"/>
      <c r="G1028" s="5272"/>
      <c r="H1028" s="712"/>
      <c r="I1028" s="712"/>
      <c r="J1028" s="712"/>
      <c r="K1028" s="989"/>
    </row>
    <row r="1029" spans="3:11" ht="14.25" customHeight="1" x14ac:dyDescent="0.2">
      <c r="C1029" s="5271" t="s">
        <v>3462</v>
      </c>
      <c r="D1029" s="3903"/>
      <c r="E1029" s="3903"/>
      <c r="F1029" s="3903"/>
      <c r="G1029" s="5272"/>
      <c r="H1029" s="712"/>
      <c r="I1029" s="712"/>
      <c r="J1029" s="712"/>
      <c r="K1029" s="989"/>
    </row>
    <row r="1030" spans="3:11" ht="10.5" customHeight="1" x14ac:dyDescent="0.2">
      <c r="C1030" s="5271" t="s">
        <v>3463</v>
      </c>
      <c r="D1030" s="3903"/>
      <c r="E1030" s="3903"/>
      <c r="F1030" s="3903"/>
      <c r="G1030" s="5272"/>
      <c r="H1030" s="712"/>
      <c r="I1030" s="712"/>
      <c r="J1030" s="712"/>
      <c r="K1030" s="989"/>
    </row>
    <row r="1031" spans="3:11" ht="15" customHeight="1" x14ac:dyDescent="0.2">
      <c r="C1031" s="5273" t="s">
        <v>3464</v>
      </c>
      <c r="D1031" s="5274"/>
      <c r="E1031" s="5274"/>
      <c r="F1031" s="1484"/>
      <c r="G1031" s="1823"/>
      <c r="H1031" s="712"/>
      <c r="I1031" s="712"/>
      <c r="J1031" s="712"/>
      <c r="K1031" s="989"/>
    </row>
    <row r="1032" spans="3:11" ht="15" customHeight="1" thickBot="1" x14ac:dyDescent="0.25">
      <c r="C1032" s="5266" t="s">
        <v>3465</v>
      </c>
      <c r="D1032" s="5267"/>
      <c r="E1032" s="5267"/>
      <c r="F1032" s="5267"/>
      <c r="G1032" s="5268"/>
      <c r="H1032" s="712"/>
      <c r="I1032" s="712"/>
      <c r="J1032" s="712"/>
      <c r="K1032" s="989"/>
    </row>
    <row r="1033" spans="3:11" ht="15" customHeight="1" x14ac:dyDescent="0.2">
      <c r="C1033" s="1824" t="s">
        <v>2224</v>
      </c>
      <c r="D1033" s="906" t="s">
        <v>3466</v>
      </c>
      <c r="E1033" s="906" t="s">
        <v>3467</v>
      </c>
      <c r="F1033" s="4908" t="s">
        <v>2941</v>
      </c>
      <c r="G1033" s="4854"/>
      <c r="H1033" s="712"/>
      <c r="I1033" s="712"/>
      <c r="J1033" s="712"/>
      <c r="K1033" s="989"/>
    </row>
    <row r="1034" spans="3:11" ht="15" customHeight="1" x14ac:dyDescent="0.2">
      <c r="C1034" s="1825" t="s">
        <v>3468</v>
      </c>
      <c r="D1034" s="1397">
        <v>2.5</v>
      </c>
      <c r="E1034" s="1550">
        <v>5</v>
      </c>
      <c r="F1034" s="5236">
        <v>0.99</v>
      </c>
      <c r="G1034" s="5237"/>
      <c r="H1034" s="712"/>
      <c r="I1034" s="712"/>
      <c r="J1034" s="712"/>
      <c r="K1034" s="989"/>
    </row>
    <row r="1035" spans="3:11" ht="15" customHeight="1" x14ac:dyDescent="0.2">
      <c r="C1035" s="1825" t="s">
        <v>3469</v>
      </c>
      <c r="D1035" s="1397">
        <v>4</v>
      </c>
      <c r="E1035" s="1550">
        <v>10</v>
      </c>
      <c r="F1035" s="5236">
        <v>0.99</v>
      </c>
      <c r="G1035" s="5237"/>
      <c r="H1035" s="712"/>
      <c r="I1035" s="712"/>
      <c r="J1035" s="712"/>
      <c r="K1035" s="989"/>
    </row>
    <row r="1036" spans="3:11" ht="15" customHeight="1" x14ac:dyDescent="0.2">
      <c r="C1036" s="1825" t="s">
        <v>3470</v>
      </c>
      <c r="D1036" s="1397">
        <v>6</v>
      </c>
      <c r="E1036" s="1550">
        <v>20</v>
      </c>
      <c r="F1036" s="5236">
        <v>0.99</v>
      </c>
      <c r="G1036" s="5237"/>
      <c r="H1036" s="712"/>
      <c r="I1036" s="712"/>
      <c r="J1036" s="712"/>
      <c r="K1036" s="989"/>
    </row>
    <row r="1037" spans="3:11" ht="15" customHeight="1" x14ac:dyDescent="0.2">
      <c r="C1037" s="1825" t="s">
        <v>3471</v>
      </c>
      <c r="D1037" s="1397">
        <v>12</v>
      </c>
      <c r="E1037" s="1550">
        <v>50</v>
      </c>
      <c r="F1037" s="5236">
        <v>0.99</v>
      </c>
      <c r="G1037" s="5237"/>
      <c r="H1037" s="712"/>
      <c r="I1037" s="712"/>
      <c r="J1037" s="712"/>
      <c r="K1037" s="989"/>
    </row>
    <row r="1038" spans="3:11" ht="15" customHeight="1" x14ac:dyDescent="0.2">
      <c r="C1038" s="1825" t="s">
        <v>3472</v>
      </c>
      <c r="D1038" s="1397">
        <v>17</v>
      </c>
      <c r="E1038" s="1550">
        <v>100</v>
      </c>
      <c r="F1038" s="2077">
        <v>0.99</v>
      </c>
      <c r="G1038" s="2074"/>
      <c r="H1038" s="712"/>
      <c r="I1038" s="712"/>
      <c r="J1038" s="712"/>
      <c r="K1038" s="989"/>
    </row>
    <row r="1039" spans="3:11" ht="15" customHeight="1" x14ac:dyDescent="0.2">
      <c r="C1039" s="1825" t="s">
        <v>3473</v>
      </c>
      <c r="D1039" s="1397">
        <v>18</v>
      </c>
      <c r="E1039" s="1550">
        <v>500</v>
      </c>
      <c r="F1039" s="5236">
        <v>0.99</v>
      </c>
      <c r="G1039" s="5237"/>
      <c r="H1039" s="712"/>
      <c r="I1039" s="712"/>
      <c r="J1039" s="712"/>
      <c r="K1039" s="989"/>
    </row>
    <row r="1040" spans="3:11" ht="15" customHeight="1" x14ac:dyDescent="0.2">
      <c r="C1040" s="1825" t="s">
        <v>3474</v>
      </c>
      <c r="D1040" s="1397">
        <v>19.989999999999998</v>
      </c>
      <c r="E1040" s="1550">
        <v>1024</v>
      </c>
      <c r="F1040" s="5236">
        <v>0.99</v>
      </c>
      <c r="G1040" s="5237"/>
      <c r="H1040" s="712"/>
      <c r="I1040" s="712"/>
      <c r="J1040" s="712"/>
      <c r="K1040" s="989"/>
    </row>
    <row r="1041" spans="3:11" ht="12.75" customHeight="1" x14ac:dyDescent="0.2">
      <c r="C1041" s="5249" t="s">
        <v>3475</v>
      </c>
      <c r="D1041" s="5250"/>
      <c r="E1041" s="5250"/>
      <c r="F1041" s="5250"/>
      <c r="G1041" s="5251"/>
      <c r="H1041" s="712"/>
      <c r="I1041" s="712"/>
      <c r="J1041" s="712"/>
      <c r="K1041" s="989"/>
    </row>
    <row r="1042" spans="3:11" ht="15" customHeight="1" thickBot="1" x14ac:dyDescent="0.25">
      <c r="C1042" s="5239" t="s">
        <v>2946</v>
      </c>
      <c r="D1042" s="5240"/>
      <c r="E1042" s="5240"/>
      <c r="F1042" s="5240"/>
      <c r="G1042" s="5241"/>
      <c r="H1042" s="712"/>
      <c r="I1042" s="712"/>
      <c r="J1042" s="712"/>
      <c r="K1042" s="989"/>
    </row>
    <row r="1043" spans="3:11" ht="15" customHeight="1" thickBot="1" x14ac:dyDescent="0.25">
      <c r="C1043" s="5242" t="s">
        <v>3476</v>
      </c>
      <c r="D1043" s="5243"/>
      <c r="E1043" s="5243"/>
      <c r="F1043" s="5243"/>
      <c r="G1043" s="5244"/>
      <c r="H1043" s="712"/>
      <c r="I1043" s="712"/>
      <c r="J1043" s="712"/>
      <c r="K1043" s="989"/>
    </row>
    <row r="1044" spans="3:11" ht="15" customHeight="1" x14ac:dyDescent="0.2">
      <c r="C1044" s="1826"/>
      <c r="D1044" s="1827"/>
      <c r="E1044" s="1827"/>
      <c r="F1044" s="1827"/>
      <c r="G1044" s="1827"/>
      <c r="H1044" s="712"/>
      <c r="I1044" s="712"/>
      <c r="J1044" s="712"/>
      <c r="K1044" s="989"/>
    </row>
    <row r="1045" spans="3:11" ht="15" customHeight="1" x14ac:dyDescent="0.2">
      <c r="C1045" s="1828" t="s">
        <v>3477</v>
      </c>
      <c r="D1045" s="712"/>
      <c r="E1045" s="712"/>
      <c r="F1045" s="712"/>
      <c r="G1045" s="772"/>
      <c r="H1045" s="712"/>
      <c r="I1045" s="712"/>
      <c r="J1045" s="712"/>
      <c r="K1045" s="989"/>
    </row>
    <row r="1046" spans="3:11" ht="15" customHeight="1" thickBot="1" x14ac:dyDescent="0.25">
      <c r="C1046" s="1828"/>
      <c r="D1046" s="712"/>
      <c r="E1046" s="712"/>
      <c r="F1046" s="712"/>
      <c r="G1046" s="772"/>
      <c r="H1046" s="712"/>
      <c r="I1046" s="712"/>
      <c r="J1046" s="712"/>
      <c r="K1046" s="989"/>
    </row>
    <row r="1047" spans="3:11" ht="15" customHeight="1" x14ac:dyDescent="0.2">
      <c r="C1047" s="5245" t="s">
        <v>3478</v>
      </c>
      <c r="D1047" s="5246"/>
      <c r="E1047" s="5246"/>
      <c r="F1047" s="5246"/>
      <c r="G1047" s="5246"/>
      <c r="H1047" s="5247"/>
      <c r="I1047" s="1829"/>
      <c r="J1047" s="1829"/>
      <c r="K1047" s="1830"/>
    </row>
    <row r="1048" spans="3:11" ht="15" customHeight="1" x14ac:dyDescent="0.2">
      <c r="C1048" s="5248" t="s">
        <v>3479</v>
      </c>
      <c r="D1048" s="5238"/>
      <c r="E1048" s="5234" t="s">
        <v>3480</v>
      </c>
      <c r="F1048" s="5238"/>
      <c r="G1048" s="5234" t="s">
        <v>3481</v>
      </c>
      <c r="H1048" s="5235"/>
      <c r="I1048" s="772"/>
      <c r="J1048" s="712"/>
      <c r="K1048" s="989"/>
    </row>
    <row r="1049" spans="3:11" ht="15" customHeight="1" x14ac:dyDescent="0.2">
      <c r="C1049" s="1831">
        <v>30</v>
      </c>
      <c r="D1049" s="1397">
        <v>0.75</v>
      </c>
      <c r="E1049" s="757">
        <v>30</v>
      </c>
      <c r="F1049" s="1397">
        <v>1.2</v>
      </c>
      <c r="G1049" s="1460">
        <v>30</v>
      </c>
      <c r="H1049" s="1832">
        <v>2.1</v>
      </c>
      <c r="I1049" s="772"/>
      <c r="J1049" s="712"/>
      <c r="K1049" s="989"/>
    </row>
    <row r="1050" spans="3:11" ht="15" customHeight="1" x14ac:dyDescent="0.2">
      <c r="C1050" s="1831">
        <v>120</v>
      </c>
      <c r="D1050" s="1397">
        <v>1.75</v>
      </c>
      <c r="E1050" s="757">
        <v>75</v>
      </c>
      <c r="F1050" s="1397">
        <v>3</v>
      </c>
      <c r="G1050" s="1833"/>
      <c r="H1050" s="1834"/>
      <c r="I1050" s="712"/>
      <c r="J1050" s="712"/>
      <c r="K1050" s="989"/>
    </row>
    <row r="1051" spans="3:11" ht="15" customHeight="1" x14ac:dyDescent="0.2">
      <c r="C1051" s="1831">
        <v>220</v>
      </c>
      <c r="D1051" s="1397">
        <v>2.75</v>
      </c>
      <c r="E1051" s="1833"/>
      <c r="F1051" s="1833"/>
      <c r="G1051" s="1833"/>
      <c r="H1051" s="1834"/>
      <c r="I1051" s="712"/>
      <c r="J1051" s="712"/>
      <c r="K1051" s="989"/>
    </row>
    <row r="1052" spans="3:11" ht="15" customHeight="1" x14ac:dyDescent="0.2">
      <c r="C1052" s="1831">
        <v>450</v>
      </c>
      <c r="D1052" s="1397">
        <v>4.75</v>
      </c>
      <c r="E1052" s="1833"/>
      <c r="F1052" s="1833"/>
      <c r="G1052" s="1833"/>
      <c r="H1052" s="1834"/>
      <c r="I1052" s="712"/>
      <c r="J1052" s="712"/>
      <c r="K1052" s="989"/>
    </row>
    <row r="1053" spans="3:11" ht="15" customHeight="1" thickBot="1" x14ac:dyDescent="0.25">
      <c r="C1053" s="1835" t="s">
        <v>2946</v>
      </c>
      <c r="D1053" s="1836"/>
      <c r="E1053" s="1836"/>
      <c r="F1053" s="1836"/>
      <c r="G1053" s="1515"/>
      <c r="H1053" s="1837"/>
      <c r="I1053" s="712"/>
      <c r="J1053" s="712"/>
      <c r="K1053" s="989"/>
    </row>
    <row r="1054" spans="3:11" ht="15" customHeight="1" x14ac:dyDescent="0.2">
      <c r="C1054" s="1010"/>
      <c r="D1054" s="712"/>
      <c r="E1054" s="712"/>
      <c r="F1054" s="712"/>
      <c r="G1054" s="772"/>
      <c r="H1054" s="712"/>
      <c r="I1054" s="712"/>
      <c r="J1054" s="712"/>
      <c r="K1054" s="989"/>
    </row>
    <row r="1055" spans="3:11" ht="15" customHeight="1" x14ac:dyDescent="0.2">
      <c r="C1055" s="1821" t="s">
        <v>3482</v>
      </c>
      <c r="D1055" s="712"/>
      <c r="E1055" s="712"/>
      <c r="F1055" s="712"/>
      <c r="G1055" s="772"/>
      <c r="H1055" s="712"/>
      <c r="I1055" s="712"/>
      <c r="J1055" s="712"/>
      <c r="K1055" s="989"/>
    </row>
    <row r="1056" spans="3:11" ht="15" customHeight="1" x14ac:dyDescent="0.2">
      <c r="C1056" s="5204" t="s">
        <v>3483</v>
      </c>
      <c r="D1056" s="3862"/>
      <c r="E1056" s="3862"/>
      <c r="F1056" s="3862"/>
      <c r="G1056" s="3862"/>
      <c r="H1056" s="3862"/>
      <c r="I1056" s="712"/>
      <c r="J1056" s="712"/>
      <c r="K1056" s="989"/>
    </row>
    <row r="1057" spans="3:11" ht="15" customHeight="1" thickBot="1" x14ac:dyDescent="0.25">
      <c r="C1057" s="991"/>
      <c r="D1057" s="712"/>
      <c r="E1057" s="712"/>
      <c r="F1057" s="712"/>
      <c r="G1057" s="772"/>
      <c r="H1057" s="712"/>
      <c r="I1057" s="712"/>
      <c r="J1057" s="712"/>
      <c r="K1057" s="989"/>
    </row>
    <row r="1058" spans="3:11" ht="24.75" customHeight="1" thickBot="1" x14ac:dyDescent="0.25">
      <c r="C1058" s="5280" t="s">
        <v>3484</v>
      </c>
      <c r="D1058" s="5281"/>
      <c r="E1058" s="5281"/>
      <c r="F1058" s="5282"/>
      <c r="G1058" s="5283" t="s">
        <v>3485</v>
      </c>
      <c r="H1058" s="5284"/>
      <c r="I1058" s="712"/>
      <c r="J1058" s="712"/>
      <c r="K1058" s="989"/>
    </row>
    <row r="1059" spans="3:11" ht="15" customHeight="1" thickBot="1" x14ac:dyDescent="0.25">
      <c r="C1059" s="1838" t="s">
        <v>2466</v>
      </c>
      <c r="D1059" s="1839" t="s">
        <v>1802</v>
      </c>
      <c r="E1059" s="1839" t="s">
        <v>1803</v>
      </c>
      <c r="F1059" s="1699" t="s">
        <v>595</v>
      </c>
      <c r="G1059" s="1699" t="s">
        <v>3486</v>
      </c>
      <c r="H1059" s="1839" t="s">
        <v>3487</v>
      </c>
      <c r="I1059" s="712"/>
      <c r="J1059" s="712"/>
      <c r="K1059" s="989"/>
    </row>
    <row r="1060" spans="3:11" ht="15" customHeight="1" x14ac:dyDescent="0.2">
      <c r="C1060" s="1840">
        <v>0.08</v>
      </c>
      <c r="D1060" s="1841">
        <v>0.22</v>
      </c>
      <c r="E1060" s="1841">
        <v>0.22</v>
      </c>
      <c r="F1060" s="1841">
        <v>0.12</v>
      </c>
      <c r="G1060" s="713">
        <v>0.06</v>
      </c>
      <c r="H1060" s="1842">
        <v>0.06</v>
      </c>
      <c r="I1060" s="712"/>
      <c r="J1060" s="712"/>
      <c r="K1060" s="989"/>
    </row>
    <row r="1061" spans="3:11" ht="15" customHeight="1" thickBot="1" x14ac:dyDescent="0.25">
      <c r="C1061" s="5277" t="s">
        <v>3488</v>
      </c>
      <c r="D1061" s="5278"/>
      <c r="E1061" s="5278"/>
      <c r="F1061" s="5278"/>
      <c r="G1061" s="5278"/>
      <c r="H1061" s="5279"/>
      <c r="I1061" s="712"/>
      <c r="J1061" s="712"/>
      <c r="K1061" s="989"/>
    </row>
    <row r="1062" spans="3:11" ht="15" customHeight="1" x14ac:dyDescent="0.2">
      <c r="C1062" s="1843"/>
      <c r="D1062" s="1503"/>
      <c r="E1062" s="1489"/>
      <c r="F1062" s="712"/>
      <c r="G1062" s="712"/>
      <c r="H1062" s="712"/>
      <c r="I1062" s="712"/>
      <c r="J1062" s="712"/>
      <c r="K1062" s="989"/>
    </row>
    <row r="1063" spans="3:11" ht="15" customHeight="1" thickBot="1" x14ac:dyDescent="0.25">
      <c r="C1063" s="988" t="s">
        <v>3489</v>
      </c>
      <c r="D1063" s="712"/>
      <c r="E1063" s="712"/>
      <c r="F1063" s="712"/>
      <c r="G1063" s="772"/>
      <c r="H1063" s="712"/>
      <c r="I1063" s="712"/>
      <c r="J1063" s="712"/>
      <c r="K1063" s="989"/>
    </row>
    <row r="1064" spans="3:11" ht="15" customHeight="1" thickBot="1" x14ac:dyDescent="0.25">
      <c r="C1064" s="5280" t="s">
        <v>3484</v>
      </c>
      <c r="D1064" s="5281"/>
      <c r="E1064" s="5281"/>
      <c r="F1064" s="5281"/>
      <c r="G1064" s="5281"/>
      <c r="H1064" s="5281"/>
      <c r="I1064" s="5281"/>
      <c r="J1064" s="5282"/>
      <c r="K1064" s="1844" t="s">
        <v>3490</v>
      </c>
    </row>
    <row r="1065" spans="3:11" ht="15" customHeight="1" x14ac:dyDescent="0.2">
      <c r="C1065" s="1845" t="s">
        <v>657</v>
      </c>
      <c r="D1065" s="1846" t="s">
        <v>658</v>
      </c>
      <c r="E1065" s="1846" t="s">
        <v>659</v>
      </c>
      <c r="F1065" s="1846" t="s">
        <v>660</v>
      </c>
      <c r="G1065" s="1846" t="s">
        <v>661</v>
      </c>
      <c r="H1065" s="1846" t="s">
        <v>662</v>
      </c>
      <c r="I1065" s="1846" t="s">
        <v>663</v>
      </c>
      <c r="J1065" s="1846" t="s">
        <v>664</v>
      </c>
      <c r="K1065" s="1847" t="s">
        <v>665</v>
      </c>
    </row>
    <row r="1066" spans="3:11" ht="15" customHeight="1" x14ac:dyDescent="0.2">
      <c r="C1066" s="1848">
        <v>0.18890000000000001</v>
      </c>
      <c r="D1066" s="1849">
        <v>0.28000000000000003</v>
      </c>
      <c r="E1066" s="1849">
        <v>0.28000000000000003</v>
      </c>
      <c r="F1066" s="1850">
        <v>0.28000000000000003</v>
      </c>
      <c r="G1066" s="1850">
        <v>0.28000000000000003</v>
      </c>
      <c r="H1066" s="1851">
        <v>0.47</v>
      </c>
      <c r="I1066" s="1851">
        <v>0.94</v>
      </c>
      <c r="J1066" s="1851">
        <v>4.49</v>
      </c>
      <c r="K1066" s="1852">
        <v>0.1</v>
      </c>
    </row>
    <row r="1067" spans="3:11" ht="15" customHeight="1" thickBot="1" x14ac:dyDescent="0.25">
      <c r="C1067" s="5286" t="s">
        <v>3491</v>
      </c>
      <c r="D1067" s="5287"/>
      <c r="E1067" s="5287"/>
      <c r="F1067" s="5287"/>
      <c r="G1067" s="5287"/>
      <c r="H1067" s="5287"/>
      <c r="I1067" s="5287"/>
      <c r="J1067" s="5287"/>
      <c r="K1067" s="5288"/>
    </row>
    <row r="1068" spans="3:11" ht="15" customHeight="1" x14ac:dyDescent="0.2">
      <c r="C1068" s="1010"/>
      <c r="D1068" s="712"/>
      <c r="E1068" s="712"/>
      <c r="F1068" s="712"/>
      <c r="G1068" s="772"/>
      <c r="H1068" s="712"/>
      <c r="I1068" s="712"/>
      <c r="J1068" s="712"/>
      <c r="K1068" s="989"/>
    </row>
    <row r="1069" spans="3:11" ht="15" customHeight="1" x14ac:dyDescent="0.2">
      <c r="C1069" s="1818" t="s">
        <v>3492</v>
      </c>
      <c r="D1069" s="1819"/>
      <c r="E1069" s="1819"/>
      <c r="F1069" s="1819"/>
      <c r="G1069" s="1853"/>
      <c r="H1069" s="1819"/>
      <c r="I1069" s="1819"/>
      <c r="J1069" s="1819"/>
      <c r="K1069" s="1854"/>
    </row>
    <row r="1070" spans="3:11" ht="15" customHeight="1" x14ac:dyDescent="0.2">
      <c r="C1070" s="5204" t="s">
        <v>3493</v>
      </c>
      <c r="D1070" s="3862"/>
      <c r="E1070" s="3862"/>
      <c r="F1070" s="3862"/>
      <c r="G1070" s="3862"/>
      <c r="H1070" s="3862"/>
      <c r="I1070" s="3862"/>
      <c r="J1070" s="3862"/>
      <c r="K1070" s="5205"/>
    </row>
    <row r="1071" spans="3:11" ht="15" customHeight="1" x14ac:dyDescent="0.2">
      <c r="C1071" s="5204" t="s">
        <v>3494</v>
      </c>
      <c r="D1071" s="3862"/>
      <c r="E1071" s="3862"/>
      <c r="F1071" s="3862"/>
      <c r="G1071" s="3862"/>
      <c r="H1071" s="3862"/>
      <c r="I1071" s="3862"/>
      <c r="J1071" s="3862"/>
      <c r="K1071" s="5205"/>
    </row>
    <row r="1072" spans="3:11" ht="30" customHeight="1" x14ac:dyDescent="0.2">
      <c r="C1072" s="5204" t="s">
        <v>3495</v>
      </c>
      <c r="D1072" s="3862"/>
      <c r="E1072" s="3862"/>
      <c r="F1072" s="3862"/>
      <c r="G1072" s="3862"/>
      <c r="H1072" s="3862"/>
      <c r="I1072" s="3862"/>
      <c r="J1072" s="3862"/>
      <c r="K1072" s="5205"/>
    </row>
    <row r="1073" spans="3:11" ht="30" customHeight="1" x14ac:dyDescent="0.2">
      <c r="C1073" s="5204" t="s">
        <v>3496</v>
      </c>
      <c r="D1073" s="3862"/>
      <c r="E1073" s="3862"/>
      <c r="F1073" s="3862"/>
      <c r="G1073" s="3862"/>
      <c r="H1073" s="3862"/>
      <c r="I1073" s="3862"/>
      <c r="J1073" s="3862"/>
      <c r="K1073" s="5205"/>
    </row>
    <row r="1074" spans="3:11" ht="31.5" customHeight="1" x14ac:dyDescent="0.2">
      <c r="C1074" s="5204" t="s">
        <v>3497</v>
      </c>
      <c r="D1074" s="3862"/>
      <c r="E1074" s="3862"/>
      <c r="F1074" s="3862"/>
      <c r="G1074" s="3862"/>
      <c r="H1074" s="3862"/>
      <c r="I1074" s="3862"/>
      <c r="J1074" s="3862"/>
      <c r="K1074" s="5205"/>
    </row>
    <row r="1075" spans="3:11" ht="15" customHeight="1" x14ac:dyDescent="0.2">
      <c r="C1075" s="5204" t="s">
        <v>3498</v>
      </c>
      <c r="D1075" s="3862"/>
      <c r="E1075" s="3862"/>
      <c r="F1075" s="3862"/>
      <c r="G1075" s="3862"/>
      <c r="H1075" s="3862"/>
      <c r="I1075" s="3862"/>
      <c r="J1075" s="3862"/>
      <c r="K1075" s="5205"/>
    </row>
    <row r="1076" spans="3:11" ht="15" customHeight="1" x14ac:dyDescent="0.2">
      <c r="C1076" s="991" t="s">
        <v>3499</v>
      </c>
      <c r="D1076" s="712"/>
      <c r="E1076" s="712"/>
      <c r="F1076" s="712"/>
      <c r="G1076" s="772"/>
      <c r="H1076" s="712"/>
      <c r="I1076" s="712"/>
      <c r="J1076" s="712"/>
      <c r="K1076" s="989"/>
    </row>
    <row r="1077" spans="3:11" ht="15" customHeight="1" x14ac:dyDescent="0.2">
      <c r="C1077" s="991" t="s">
        <v>3500</v>
      </c>
      <c r="D1077" s="712"/>
      <c r="E1077" s="712"/>
      <c r="F1077" s="712"/>
      <c r="G1077" s="772"/>
      <c r="H1077" s="712"/>
      <c r="I1077" s="712"/>
      <c r="J1077" s="712"/>
      <c r="K1077" s="989"/>
    </row>
    <row r="1078" spans="3:11" ht="15" customHeight="1" thickBot="1" x14ac:dyDescent="0.3">
      <c r="C1078" s="1855" t="s">
        <v>4046</v>
      </c>
      <c r="D1078" s="1856"/>
      <c r="E1078" s="1856"/>
      <c r="F1078" s="1856"/>
      <c r="G1078" s="1857"/>
      <c r="H1078" s="1856"/>
      <c r="I1078" s="1856"/>
      <c r="J1078" s="1856"/>
      <c r="K1078" s="1858"/>
    </row>
    <row r="1079" spans="3:11" ht="15" customHeight="1" thickTop="1" x14ac:dyDescent="0.2">
      <c r="C1079" s="5285" t="str">
        <f>+C1013</f>
        <v>.</v>
      </c>
      <c r="D1079" s="5285"/>
      <c r="E1079" s="712"/>
      <c r="F1079" s="712"/>
      <c r="G1079" s="772"/>
      <c r="H1079" s="712"/>
      <c r="I1079" s="712"/>
      <c r="J1079" s="712"/>
      <c r="K1079" s="712"/>
    </row>
    <row r="1080" spans="3:11" ht="15" customHeight="1" thickBot="1" x14ac:dyDescent="0.3">
      <c r="C1080" s="1859"/>
      <c r="D1080" s="712"/>
      <c r="E1080" s="712"/>
      <c r="F1080" s="712"/>
      <c r="G1080" s="772"/>
      <c r="H1080" s="712"/>
      <c r="I1080" s="712"/>
      <c r="J1080" s="712"/>
      <c r="K1080" s="712"/>
    </row>
    <row r="1081" spans="3:11" ht="15" customHeight="1" thickTop="1" x14ac:dyDescent="0.2">
      <c r="C1081" s="5258" t="s">
        <v>3501</v>
      </c>
      <c r="D1081" s="5259"/>
      <c r="E1081" s="5259"/>
      <c r="F1081" s="5259"/>
      <c r="G1081" s="5260"/>
    </row>
    <row r="1082" spans="3:11" ht="15" customHeight="1" x14ac:dyDescent="0.2">
      <c r="C1082" s="5294" t="s">
        <v>3502</v>
      </c>
      <c r="D1082" s="4876"/>
      <c r="E1082" s="4876"/>
      <c r="F1082" s="4876"/>
      <c r="G1082" s="5295"/>
      <c r="H1082" s="1552"/>
    </row>
    <row r="1083" spans="3:11" ht="33" customHeight="1" x14ac:dyDescent="0.2">
      <c r="C1083" s="5204" t="s">
        <v>3503</v>
      </c>
      <c r="D1083" s="3862"/>
      <c r="E1083" s="3862"/>
      <c r="F1083" s="3862"/>
      <c r="G1083" s="5205"/>
      <c r="H1083" s="1552"/>
    </row>
    <row r="1084" spans="3:11" ht="15" customHeight="1" x14ac:dyDescent="0.2">
      <c r="C1084" s="5502" t="s">
        <v>3504</v>
      </c>
      <c r="D1084" s="5305"/>
      <c r="E1084" s="5305"/>
      <c r="F1084" s="5305"/>
      <c r="G1084" s="5503"/>
    </row>
    <row r="1085" spans="3:11" ht="27" customHeight="1" x14ac:dyDescent="0.2">
      <c r="C1085" s="5204" t="s">
        <v>3505</v>
      </c>
      <c r="D1085" s="3862"/>
      <c r="E1085" s="3862"/>
      <c r="F1085" s="3862"/>
      <c r="G1085" s="5205"/>
    </row>
    <row r="1086" spans="3:11" ht="15" customHeight="1" x14ac:dyDescent="0.2">
      <c r="C1086" s="991" t="s">
        <v>3506</v>
      </c>
      <c r="D1086" s="712"/>
      <c r="E1086" s="712"/>
      <c r="F1086" s="712"/>
      <c r="G1086" s="1860"/>
    </row>
    <row r="1087" spans="3:11" ht="15" customHeight="1" thickBot="1" x14ac:dyDescent="0.25">
      <c r="C1087" s="1861"/>
      <c r="D1087" s="1484"/>
      <c r="E1087" s="1484"/>
      <c r="F1087" s="1484"/>
      <c r="G1087" s="1862"/>
    </row>
    <row r="1088" spans="3:11" ht="15" customHeight="1" x14ac:dyDescent="0.2">
      <c r="C1088" s="1863" t="s">
        <v>2224</v>
      </c>
      <c r="D1088" s="1342" t="s">
        <v>3466</v>
      </c>
      <c r="E1088" s="931" t="s">
        <v>3467</v>
      </c>
      <c r="F1088" s="4715" t="s">
        <v>2941</v>
      </c>
      <c r="G1088" s="5293"/>
    </row>
    <row r="1089" spans="3:7" ht="15" customHeight="1" x14ac:dyDescent="0.2">
      <c r="C1089" s="1825" t="s">
        <v>2228</v>
      </c>
      <c r="D1089" s="1397">
        <v>2.5</v>
      </c>
      <c r="E1089" s="1550">
        <v>5</v>
      </c>
      <c r="F1089" s="5236">
        <v>0.99</v>
      </c>
      <c r="G1089" s="5292"/>
    </row>
    <row r="1090" spans="3:7" ht="15" customHeight="1" x14ac:dyDescent="0.2">
      <c r="C1090" s="1825" t="s">
        <v>3507</v>
      </c>
      <c r="D1090" s="1397">
        <v>4</v>
      </c>
      <c r="E1090" s="1550">
        <v>10</v>
      </c>
      <c r="F1090" s="5236">
        <v>0.99</v>
      </c>
      <c r="G1090" s="5292"/>
    </row>
    <row r="1091" spans="3:7" ht="15" customHeight="1" x14ac:dyDescent="0.2">
      <c r="C1091" s="1825" t="s">
        <v>2230</v>
      </c>
      <c r="D1091" s="1397">
        <v>6</v>
      </c>
      <c r="E1091" s="1550">
        <v>20</v>
      </c>
      <c r="F1091" s="5236">
        <v>0.99</v>
      </c>
      <c r="G1091" s="5292"/>
    </row>
    <row r="1092" spans="3:7" ht="15" customHeight="1" x14ac:dyDescent="0.2">
      <c r="C1092" s="1825" t="s">
        <v>2231</v>
      </c>
      <c r="D1092" s="1397">
        <v>12</v>
      </c>
      <c r="E1092" s="1550">
        <v>50</v>
      </c>
      <c r="F1092" s="5236">
        <v>0.99</v>
      </c>
      <c r="G1092" s="5292"/>
    </row>
    <row r="1093" spans="3:7" ht="15" customHeight="1" x14ac:dyDescent="0.2">
      <c r="C1093" s="1825" t="s">
        <v>2942</v>
      </c>
      <c r="D1093" s="1397">
        <v>17</v>
      </c>
      <c r="E1093" s="1550">
        <v>100</v>
      </c>
      <c r="F1093" s="5236">
        <v>0.99</v>
      </c>
      <c r="G1093" s="5292"/>
    </row>
    <row r="1094" spans="3:7" ht="15" customHeight="1" x14ac:dyDescent="0.2">
      <c r="C1094" s="1825" t="s">
        <v>2232</v>
      </c>
      <c r="D1094" s="1397">
        <v>18</v>
      </c>
      <c r="E1094" s="1550">
        <v>500</v>
      </c>
      <c r="F1094" s="5236">
        <v>0.99</v>
      </c>
      <c r="G1094" s="5292"/>
    </row>
    <row r="1095" spans="3:7" ht="15" customHeight="1" x14ac:dyDescent="0.2">
      <c r="C1095" s="1825" t="s">
        <v>2943</v>
      </c>
      <c r="D1095" s="1397">
        <v>19.989999999999998</v>
      </c>
      <c r="E1095" s="1550">
        <v>1024</v>
      </c>
      <c r="F1095" s="5236">
        <v>0.99</v>
      </c>
      <c r="G1095" s="5292"/>
    </row>
    <row r="1096" spans="3:7" ht="15" customHeight="1" x14ac:dyDescent="0.2">
      <c r="C1096" s="2078" t="s">
        <v>3508</v>
      </c>
      <c r="D1096" s="2075"/>
      <c r="E1096" s="2075"/>
      <c r="F1096" s="2075"/>
      <c r="G1096" s="2079"/>
    </row>
    <row r="1097" spans="3:7" ht="15" customHeight="1" x14ac:dyDescent="0.2">
      <c r="C1097" s="5289" t="s">
        <v>3475</v>
      </c>
      <c r="D1097" s="5290"/>
      <c r="E1097" s="5290"/>
      <c r="F1097" s="5290"/>
      <c r="G1097" s="5291"/>
    </row>
    <row r="1098" spans="3:7" ht="15" customHeight="1" x14ac:dyDescent="0.2">
      <c r="C1098" s="1826"/>
      <c r="D1098" s="1827"/>
      <c r="E1098" s="1827"/>
      <c r="F1098" s="1827"/>
      <c r="G1098" s="1864"/>
    </row>
    <row r="1099" spans="3:7" ht="15" customHeight="1" x14ac:dyDescent="0.2">
      <c r="C1099" s="988" t="s">
        <v>3509</v>
      </c>
      <c r="D1099" s="712"/>
      <c r="E1099" s="712"/>
      <c r="F1099" s="712"/>
      <c r="G1099" s="1860"/>
    </row>
    <row r="1100" spans="3:7" ht="15" customHeight="1" x14ac:dyDescent="0.2">
      <c r="C1100" s="1010"/>
      <c r="D1100" s="712"/>
      <c r="E1100" s="712"/>
      <c r="F1100" s="712"/>
      <c r="G1100" s="1860"/>
    </row>
    <row r="1101" spans="3:7" ht="15" customHeight="1" x14ac:dyDescent="0.2">
      <c r="C1101" s="5264" t="s">
        <v>3510</v>
      </c>
      <c r="D1101" s="5265"/>
      <c r="E1101" s="712"/>
      <c r="F1101" s="712"/>
      <c r="G1101" s="989"/>
    </row>
    <row r="1102" spans="3:7" ht="15" customHeight="1" x14ac:dyDescent="0.2">
      <c r="C1102" s="1831">
        <v>30</v>
      </c>
      <c r="D1102" s="1397">
        <v>0.75</v>
      </c>
      <c r="E1102" s="712"/>
      <c r="F1102" s="712"/>
      <c r="G1102" s="989"/>
    </row>
    <row r="1103" spans="3:7" ht="15" customHeight="1" x14ac:dyDescent="0.2">
      <c r="C1103" s="1831">
        <v>120</v>
      </c>
      <c r="D1103" s="1397">
        <v>1.75</v>
      </c>
      <c r="E1103" s="712"/>
      <c r="F1103" s="712"/>
      <c r="G1103" s="989"/>
    </row>
    <row r="1104" spans="3:7" ht="15" customHeight="1" x14ac:dyDescent="0.2">
      <c r="C1104" s="1831">
        <v>220</v>
      </c>
      <c r="D1104" s="1397">
        <v>2.75</v>
      </c>
      <c r="E1104" s="712"/>
      <c r="F1104" s="1373"/>
      <c r="G1104" s="989"/>
    </row>
    <row r="1105" spans="3:8" ht="15" customHeight="1" x14ac:dyDescent="0.2">
      <c r="C1105" s="1831">
        <v>450</v>
      </c>
      <c r="D1105" s="1397">
        <v>4.75</v>
      </c>
      <c r="E1105" s="712"/>
      <c r="F1105" s="712"/>
      <c r="G1105" s="989"/>
    </row>
    <row r="1106" spans="3:8" ht="15" customHeight="1" x14ac:dyDescent="0.2">
      <c r="C1106" s="5262" t="s">
        <v>2946</v>
      </c>
      <c r="D1106" s="5263"/>
      <c r="E1106" s="712"/>
      <c r="F1106" s="712"/>
      <c r="G1106" s="989"/>
    </row>
    <row r="1107" spans="3:8" ht="15" customHeight="1" x14ac:dyDescent="0.2">
      <c r="C1107" s="1010"/>
      <c r="D1107" s="712"/>
      <c r="E1107" s="712"/>
      <c r="F1107" s="712"/>
      <c r="G1107" s="1860"/>
    </row>
    <row r="1108" spans="3:8" ht="15" customHeight="1" x14ac:dyDescent="0.2">
      <c r="C1108" s="5500" t="s">
        <v>3511</v>
      </c>
      <c r="D1108" s="4813"/>
      <c r="E1108" s="4813"/>
      <c r="F1108" s="4813"/>
      <c r="G1108" s="5501"/>
    </row>
    <row r="1109" spans="3:8" ht="15" customHeight="1" x14ac:dyDescent="0.2">
      <c r="C1109" s="5500" t="s">
        <v>3512</v>
      </c>
      <c r="D1109" s="4813"/>
      <c r="E1109" s="4813"/>
      <c r="F1109" s="4813"/>
      <c r="G1109" s="5501"/>
    </row>
    <row r="1110" spans="3:8" ht="34.5" customHeight="1" thickBot="1" x14ac:dyDescent="0.25">
      <c r="C1110" s="5102" t="s">
        <v>4045</v>
      </c>
      <c r="D1110" s="5103"/>
      <c r="E1110" s="5103"/>
      <c r="F1110" s="5103"/>
      <c r="G1110" s="5104"/>
    </row>
    <row r="1111" spans="3:8" ht="15" customHeight="1" thickTop="1" x14ac:dyDescent="0.3">
      <c r="C1111" s="5257" t="str">
        <f>+C1079</f>
        <v>.</v>
      </c>
      <c r="D1111" s="5257"/>
      <c r="E1111" s="483"/>
      <c r="F1111" s="483"/>
      <c r="G1111" s="483"/>
      <c r="H1111" s="2"/>
    </row>
    <row r="1112" spans="3:8" ht="15" customHeight="1" thickBot="1" x14ac:dyDescent="0.35">
      <c r="C1112" s="796"/>
      <c r="D1112" s="796"/>
      <c r="E1112" s="796"/>
      <c r="F1112" s="483"/>
      <c r="G1112" s="483"/>
      <c r="H1112" s="2"/>
    </row>
    <row r="1113" spans="3:8" ht="15" customHeight="1" thickTop="1" x14ac:dyDescent="0.2">
      <c r="C1113" s="5319" t="s">
        <v>3288</v>
      </c>
      <c r="D1113" s="5320"/>
      <c r="E1113" s="5208"/>
      <c r="F1113" s="5208"/>
      <c r="G1113" s="5208"/>
      <c r="H1113" s="5209"/>
    </row>
    <row r="1114" spans="3:8" ht="15" customHeight="1" x14ac:dyDescent="0.2">
      <c r="C1114" s="746" t="s">
        <v>1037</v>
      </c>
      <c r="D1114" s="876"/>
      <c r="E1114" s="876"/>
      <c r="F1114" s="876"/>
      <c r="G1114" s="876"/>
      <c r="H1114" s="877"/>
    </row>
    <row r="1115" spans="3:8" ht="39.75" customHeight="1" x14ac:dyDescent="0.2">
      <c r="C1115" s="5219" t="s">
        <v>3289</v>
      </c>
      <c r="D1115" s="4289"/>
      <c r="E1115" s="3897"/>
      <c r="F1115" s="3897"/>
      <c r="G1115" s="3897"/>
      <c r="H1115" s="5220"/>
    </row>
    <row r="1116" spans="3:8" ht="15" customHeight="1" x14ac:dyDescent="0.2">
      <c r="C1116" s="892" t="s">
        <v>3290</v>
      </c>
      <c r="D1116" s="893"/>
      <c r="E1116" s="893"/>
      <c r="F1116" s="893"/>
      <c r="G1116" s="893"/>
      <c r="H1116" s="894"/>
    </row>
    <row r="1117" spans="3:8" ht="15" customHeight="1" x14ac:dyDescent="0.2">
      <c r="C1117" s="892"/>
      <c r="D1117" s="893"/>
      <c r="E1117" s="893"/>
      <c r="F1117" s="893"/>
      <c r="G1117" s="893"/>
      <c r="H1117" s="894"/>
    </row>
    <row r="1118" spans="3:8" ht="15" customHeight="1" x14ac:dyDescent="0.2">
      <c r="C1118" s="746" t="s">
        <v>1056</v>
      </c>
      <c r="D1118" s="876"/>
      <c r="E1118" s="893"/>
      <c r="F1118" s="893"/>
      <c r="G1118" s="893"/>
      <c r="H1118" s="894"/>
    </row>
    <row r="1119" spans="3:8" ht="24.75" customHeight="1" x14ac:dyDescent="0.2">
      <c r="C1119" s="5219" t="s">
        <v>3291</v>
      </c>
      <c r="D1119" s="4289"/>
      <c r="E1119" s="3897"/>
      <c r="F1119" s="3897"/>
      <c r="G1119" s="3897"/>
      <c r="H1119" s="5220"/>
    </row>
    <row r="1120" spans="3:8" ht="15" customHeight="1" x14ac:dyDescent="0.2">
      <c r="C1120" s="5221" t="s">
        <v>3292</v>
      </c>
      <c r="D1120" s="3862"/>
      <c r="E1120" s="3862"/>
      <c r="F1120" s="3862"/>
      <c r="G1120" s="3862"/>
      <c r="H1120" s="5222"/>
    </row>
    <row r="1121" spans="3:10" ht="15" customHeight="1" x14ac:dyDescent="0.2">
      <c r="C1121" s="5221" t="s">
        <v>3293</v>
      </c>
      <c r="D1121" s="3862"/>
      <c r="E1121" s="3862"/>
      <c r="F1121" s="3862"/>
      <c r="G1121" s="3862"/>
      <c r="H1121" s="5222"/>
    </row>
    <row r="1122" spans="3:10" ht="15" customHeight="1" x14ac:dyDescent="0.2">
      <c r="C1122" s="5221" t="s">
        <v>3294</v>
      </c>
      <c r="D1122" s="3862"/>
      <c r="E1122" s="3862"/>
      <c r="F1122" s="3862"/>
      <c r="G1122" s="3862"/>
      <c r="H1122" s="5222"/>
    </row>
    <row r="1123" spans="3:10" ht="15" customHeight="1" x14ac:dyDescent="0.2">
      <c r="C1123" s="5221" t="s">
        <v>3295</v>
      </c>
      <c r="D1123" s="3862"/>
      <c r="E1123" s="3862"/>
      <c r="F1123" s="3862"/>
      <c r="G1123" s="3862"/>
      <c r="H1123" s="5222"/>
    </row>
    <row r="1124" spans="3:10" ht="15" customHeight="1" x14ac:dyDescent="0.2">
      <c r="C1124" s="5327"/>
      <c r="D1124" s="5328"/>
      <c r="E1124" s="5328"/>
      <c r="F1124" s="5328"/>
      <c r="G1124" s="5328"/>
      <c r="H1124" s="5329"/>
    </row>
    <row r="1125" spans="3:10" ht="15" customHeight="1" x14ac:dyDescent="0.2">
      <c r="C1125" s="5307" t="s">
        <v>3296</v>
      </c>
      <c r="D1125" s="4876"/>
      <c r="E1125" s="4876"/>
      <c r="F1125" s="4876"/>
      <c r="G1125" s="4876"/>
      <c r="H1125" s="5308"/>
    </row>
    <row r="1126" spans="3:10" ht="15" customHeight="1" thickBot="1" x14ac:dyDescent="0.25">
      <c r="C1126" s="1556"/>
      <c r="D1126" s="3862"/>
      <c r="E1126" s="3862"/>
      <c r="F1126" s="3862"/>
      <c r="G1126" s="3862"/>
      <c r="H1126" s="5222"/>
    </row>
    <row r="1127" spans="3:10" ht="15" customHeight="1" x14ac:dyDescent="0.2">
      <c r="C1127" s="1556"/>
      <c r="D1127" s="903"/>
      <c r="E1127" s="1641" t="s">
        <v>2224</v>
      </c>
      <c r="F1127" s="1642" t="s">
        <v>3297</v>
      </c>
      <c r="G1127" s="1643" t="s">
        <v>3298</v>
      </c>
      <c r="H1127" s="1697" t="s">
        <v>3299</v>
      </c>
    </row>
    <row r="1128" spans="3:10" ht="15" customHeight="1" x14ac:dyDescent="0.2">
      <c r="C1128" s="1556"/>
      <c r="D1128" s="903"/>
      <c r="E1128" s="1558" t="s">
        <v>3300</v>
      </c>
      <c r="F1128" s="1644" t="s">
        <v>406</v>
      </c>
      <c r="G1128" s="1645">
        <v>99</v>
      </c>
      <c r="H1128" s="1698">
        <v>0.1</v>
      </c>
    </row>
    <row r="1129" spans="3:10" ht="15" customHeight="1" x14ac:dyDescent="0.2">
      <c r="C1129" s="1559"/>
      <c r="D1129" s="1563"/>
      <c r="E1129" s="5324" t="s">
        <v>1991</v>
      </c>
      <c r="F1129" s="5325"/>
      <c r="G1129" s="5325"/>
      <c r="H1129" s="5326"/>
    </row>
    <row r="1130" spans="3:10" ht="15" customHeight="1" x14ac:dyDescent="0.2">
      <c r="C1130" s="1559"/>
      <c r="D1130" s="1563"/>
      <c r="E1130" s="1484"/>
      <c r="F1130" s="1484"/>
      <c r="G1130" s="1560"/>
      <c r="H1130" s="1561"/>
    </row>
    <row r="1131" spans="3:10" ht="15" customHeight="1" x14ac:dyDescent="0.2">
      <c r="C1131" s="5321" t="s">
        <v>3301</v>
      </c>
      <c r="D1131" s="5310"/>
      <c r="E1131" s="5311"/>
      <c r="F1131" s="5311"/>
      <c r="G1131" s="5311"/>
      <c r="H1131" s="5322"/>
    </row>
    <row r="1132" spans="3:10" ht="15" customHeight="1" thickBot="1" x14ac:dyDescent="0.25">
      <c r="C1132" s="5223" t="s">
        <v>3302</v>
      </c>
      <c r="D1132" s="5323"/>
      <c r="E1132" s="5224"/>
      <c r="F1132" s="5224"/>
      <c r="G1132" s="5224"/>
      <c r="H1132" s="5225"/>
    </row>
    <row r="1133" spans="3:10" ht="15" customHeight="1" thickTop="1" x14ac:dyDescent="0.3">
      <c r="C1133" s="5206" t="str">
        <f>+C1111</f>
        <v>.</v>
      </c>
      <c r="D1133" s="5206"/>
      <c r="E1133" s="5206"/>
      <c r="F1133" s="483"/>
      <c r="G1133" s="483"/>
      <c r="H1133" s="2"/>
    </row>
    <row r="1134" spans="3:10" ht="15" customHeight="1" thickBot="1" x14ac:dyDescent="0.35">
      <c r="C1134" s="796"/>
      <c r="D1134" s="796"/>
      <c r="E1134" s="796"/>
      <c r="F1134" s="483"/>
      <c r="G1134" s="483"/>
      <c r="H1134" s="2"/>
    </row>
    <row r="1135" spans="3:10" ht="15" customHeight="1" thickTop="1" x14ac:dyDescent="0.2">
      <c r="C1135" s="5330" t="s">
        <v>3264</v>
      </c>
      <c r="D1135" s="5331"/>
      <c r="E1135" s="5259"/>
      <c r="F1135" s="5259"/>
      <c r="G1135" s="5259"/>
      <c r="H1135" s="5259"/>
      <c r="I1135" s="5259"/>
      <c r="J1135" s="5260"/>
    </row>
    <row r="1136" spans="3:10" ht="15" customHeight="1" x14ac:dyDescent="0.2">
      <c r="C1136" s="988" t="s">
        <v>1037</v>
      </c>
      <c r="D1136" s="876"/>
      <c r="E1136" s="876"/>
      <c r="F1136" s="876"/>
      <c r="G1136" s="876"/>
      <c r="H1136" s="876"/>
      <c r="I1136" s="876"/>
      <c r="J1136" s="1687"/>
    </row>
    <row r="1137" spans="3:10" ht="38.25" customHeight="1" x14ac:dyDescent="0.2">
      <c r="C1137" s="5275" t="s">
        <v>3265</v>
      </c>
      <c r="D1137" s="4289"/>
      <c r="E1137" s="3897"/>
      <c r="F1137" s="3897"/>
      <c r="G1137" s="3897"/>
      <c r="H1137" s="3897"/>
      <c r="I1137" s="3897"/>
      <c r="J1137" s="5276"/>
    </row>
    <row r="1138" spans="3:10" ht="15" customHeight="1" x14ac:dyDescent="0.2">
      <c r="C1138" s="5204"/>
      <c r="D1138" s="3862"/>
      <c r="E1138" s="3862"/>
      <c r="F1138" s="3862"/>
      <c r="G1138" s="3862"/>
      <c r="H1138" s="3862"/>
      <c r="I1138" s="3862"/>
      <c r="J1138" s="5205"/>
    </row>
    <row r="1139" spans="3:10" ht="15" customHeight="1" x14ac:dyDescent="0.2">
      <c r="C1139" s="988" t="s">
        <v>1056</v>
      </c>
      <c r="D1139" s="876"/>
      <c r="E1139" s="893"/>
      <c r="F1139" s="893"/>
      <c r="G1139" s="893"/>
      <c r="H1139" s="893"/>
      <c r="I1139" s="893"/>
      <c r="J1139" s="1688"/>
    </row>
    <row r="1140" spans="3:10" ht="33" customHeight="1" x14ac:dyDescent="0.2">
      <c r="C1140" s="5275" t="s">
        <v>3266</v>
      </c>
      <c r="D1140" s="4289"/>
      <c r="E1140" s="3897"/>
      <c r="F1140" s="3897"/>
      <c r="G1140" s="3897"/>
      <c r="H1140" s="3897"/>
      <c r="I1140" s="3897"/>
      <c r="J1140" s="5276"/>
    </row>
    <row r="1141" spans="3:10" ht="15" customHeight="1" x14ac:dyDescent="0.2">
      <c r="C1141" s="5204" t="s">
        <v>3267</v>
      </c>
      <c r="D1141" s="3862"/>
      <c r="E1141" s="3862"/>
      <c r="F1141" s="903"/>
      <c r="G1141" s="900"/>
      <c r="H1141" s="900"/>
      <c r="I1141" s="900"/>
      <c r="J1141" s="1690"/>
    </row>
    <row r="1142" spans="3:10" ht="27" customHeight="1" x14ac:dyDescent="0.2">
      <c r="C1142" s="5204" t="s">
        <v>3268</v>
      </c>
      <c r="D1142" s="3862"/>
      <c r="E1142" s="3862"/>
      <c r="F1142" s="3862"/>
      <c r="G1142" s="3862"/>
      <c r="H1142" s="3862"/>
      <c r="I1142" s="3862"/>
      <c r="J1142" s="5205"/>
    </row>
    <row r="1143" spans="3:10" ht="15" customHeight="1" x14ac:dyDescent="0.2">
      <c r="C1143" s="5275"/>
      <c r="D1143" s="4289"/>
      <c r="E1143" s="3897"/>
      <c r="F1143" s="3897"/>
      <c r="G1143" s="3897"/>
      <c r="H1143" s="3897"/>
      <c r="I1143" s="3897"/>
      <c r="J1143" s="5276"/>
    </row>
    <row r="1144" spans="3:10" ht="15" customHeight="1" x14ac:dyDescent="0.2">
      <c r="C1144" s="1006"/>
      <c r="D1144" s="5492" t="s">
        <v>381</v>
      </c>
      <c r="E1144" s="5492"/>
      <c r="F1144" s="1644" t="s">
        <v>2901</v>
      </c>
      <c r="G1144" s="972" t="s">
        <v>3269</v>
      </c>
      <c r="H1144" s="842" t="s">
        <v>3270</v>
      </c>
      <c r="I1144" s="842" t="s">
        <v>2332</v>
      </c>
      <c r="J1144" s="1691" t="s">
        <v>3271</v>
      </c>
    </row>
    <row r="1145" spans="3:10" ht="15" customHeight="1" x14ac:dyDescent="0.2">
      <c r="C1145" s="1006"/>
      <c r="D1145" s="5313" t="s">
        <v>3260</v>
      </c>
      <c r="E1145" s="5313"/>
      <c r="F1145" s="1644">
        <v>700</v>
      </c>
      <c r="G1145" s="1101">
        <v>25</v>
      </c>
      <c r="H1145" s="1101">
        <v>15</v>
      </c>
      <c r="I1145" s="1692">
        <v>0.1</v>
      </c>
      <c r="J1145" s="1689">
        <f>+H1145*(1-14%)</f>
        <v>12.9</v>
      </c>
    </row>
    <row r="1146" spans="3:10" ht="15" customHeight="1" x14ac:dyDescent="0.2">
      <c r="C1146" s="1006"/>
      <c r="D1146" s="5313" t="s">
        <v>3261</v>
      </c>
      <c r="E1146" s="5313"/>
      <c r="F1146" s="1644">
        <v>1000</v>
      </c>
      <c r="G1146" s="1101" t="s">
        <v>42</v>
      </c>
      <c r="H1146" s="1101">
        <v>19</v>
      </c>
      <c r="I1146" s="1692">
        <v>0.1</v>
      </c>
      <c r="J1146" s="1689">
        <f>+H1146*(1-14%)</f>
        <v>16.34</v>
      </c>
    </row>
    <row r="1147" spans="3:10" ht="15" customHeight="1" x14ac:dyDescent="0.2">
      <c r="C1147" s="1006"/>
      <c r="D1147" s="5313" t="s">
        <v>3262</v>
      </c>
      <c r="E1147" s="5313"/>
      <c r="F1147" s="1644">
        <v>2000</v>
      </c>
      <c r="G1147" s="1101" t="s">
        <v>42</v>
      </c>
      <c r="H1147" s="1101">
        <v>29</v>
      </c>
      <c r="I1147" s="1692">
        <v>0.1</v>
      </c>
      <c r="J1147" s="1689">
        <f>+H1147*(1-14%)</f>
        <v>24.94</v>
      </c>
    </row>
    <row r="1148" spans="3:10" ht="15" customHeight="1" x14ac:dyDescent="0.2">
      <c r="C1148" s="1006"/>
      <c r="D1148" s="5313" t="s">
        <v>3263</v>
      </c>
      <c r="E1148" s="5313"/>
      <c r="F1148" s="1644">
        <v>3000</v>
      </c>
      <c r="G1148" s="1101" t="s">
        <v>42</v>
      </c>
      <c r="H1148" s="1101">
        <v>39</v>
      </c>
      <c r="I1148" s="1692">
        <v>0.1</v>
      </c>
      <c r="J1148" s="1689">
        <f>+H1148*(1-14%)</f>
        <v>33.54</v>
      </c>
    </row>
    <row r="1149" spans="3:10" ht="15" customHeight="1" x14ac:dyDescent="0.2">
      <c r="C1149" s="1006"/>
      <c r="D1149" s="3862" t="s">
        <v>1528</v>
      </c>
      <c r="E1149" s="3862"/>
      <c r="F1149" s="3862"/>
      <c r="G1149" s="3862"/>
      <c r="H1149" s="3862"/>
      <c r="I1149" s="3862"/>
      <c r="J1149" s="5205"/>
    </row>
    <row r="1150" spans="3:10" ht="15" customHeight="1" x14ac:dyDescent="0.2">
      <c r="C1150" s="1006"/>
      <c r="D1150" s="903"/>
      <c r="E1150" s="903"/>
      <c r="F1150" s="903"/>
      <c r="G1150" s="903"/>
      <c r="H1150" s="903"/>
      <c r="I1150" s="903"/>
      <c r="J1150" s="1693"/>
    </row>
    <row r="1151" spans="3:10" ht="15" customHeight="1" thickBot="1" x14ac:dyDescent="0.25">
      <c r="C1151" s="5204" t="s">
        <v>3272</v>
      </c>
      <c r="D1151" s="3862"/>
      <c r="E1151" s="3862"/>
      <c r="F1151" s="903"/>
      <c r="G1151" s="903"/>
      <c r="H1151" s="903"/>
      <c r="I1151" s="903"/>
      <c r="J1151" s="1693"/>
    </row>
    <row r="1152" spans="3:10" ht="15" customHeight="1" x14ac:dyDescent="0.2">
      <c r="C1152" s="1006"/>
      <c r="D1152" s="903"/>
      <c r="E1152" s="1694" t="s">
        <v>3273</v>
      </c>
      <c r="F1152" s="1695" t="s">
        <v>2353</v>
      </c>
      <c r="G1152" s="1632" t="s">
        <v>3274</v>
      </c>
      <c r="H1152" s="903"/>
      <c r="I1152" s="903"/>
      <c r="J1152" s="1693"/>
    </row>
    <row r="1153" spans="3:10" ht="15" customHeight="1" x14ac:dyDescent="0.2">
      <c r="C1153" s="1006"/>
      <c r="D1153" s="903"/>
      <c r="E1153" s="1325" t="s">
        <v>3275</v>
      </c>
      <c r="F1153" s="1653">
        <v>18</v>
      </c>
      <c r="G1153" s="1654" t="s">
        <v>42</v>
      </c>
      <c r="H1153" s="903"/>
      <c r="I1153" s="903"/>
      <c r="J1153" s="1693"/>
    </row>
    <row r="1154" spans="3:10" ht="15" customHeight="1" x14ac:dyDescent="0.2">
      <c r="C1154" s="1006"/>
      <c r="D1154" s="903"/>
      <c r="E1154" s="1325" t="s">
        <v>3276</v>
      </c>
      <c r="F1154" s="1653">
        <v>24.9</v>
      </c>
      <c r="G1154" s="1654" t="s">
        <v>42</v>
      </c>
      <c r="H1154" s="903"/>
      <c r="I1154" s="903"/>
      <c r="J1154" s="1693"/>
    </row>
    <row r="1155" spans="3:10" ht="15" customHeight="1" x14ac:dyDescent="0.2">
      <c r="C1155" s="1006"/>
      <c r="D1155" s="903"/>
      <c r="E1155" s="1325" t="s">
        <v>3277</v>
      </c>
      <c r="F1155" s="1653">
        <v>29.9</v>
      </c>
      <c r="G1155" s="1654" t="s">
        <v>42</v>
      </c>
      <c r="H1155" s="903"/>
      <c r="I1155" s="903"/>
      <c r="J1155" s="1693"/>
    </row>
    <row r="1156" spans="3:10" ht="15" customHeight="1" x14ac:dyDescent="0.2">
      <c r="C1156" s="1006"/>
      <c r="D1156" s="903"/>
      <c r="E1156" s="1325" t="s">
        <v>3278</v>
      </c>
      <c r="F1156" s="1653">
        <v>39.9</v>
      </c>
      <c r="G1156" s="1654" t="s">
        <v>42</v>
      </c>
      <c r="H1156" s="903"/>
      <c r="I1156" s="903"/>
      <c r="J1156" s="1693"/>
    </row>
    <row r="1157" spans="3:10" ht="15" customHeight="1" x14ac:dyDescent="0.2">
      <c r="C1157" s="1006"/>
      <c r="D1157" s="903"/>
      <c r="E1157" s="1325" t="s">
        <v>3279</v>
      </c>
      <c r="F1157" s="1653">
        <v>49.9</v>
      </c>
      <c r="G1157" s="1654" t="s">
        <v>42</v>
      </c>
      <c r="H1157" s="903"/>
      <c r="I1157" s="903"/>
      <c r="J1157" s="1693"/>
    </row>
    <row r="1158" spans="3:10" ht="15" customHeight="1" x14ac:dyDescent="0.2">
      <c r="C1158" s="1006"/>
      <c r="D1158" s="903"/>
      <c r="E1158" s="1325" t="s">
        <v>3280</v>
      </c>
      <c r="F1158" s="1653">
        <v>65</v>
      </c>
      <c r="G1158" s="1654" t="s">
        <v>42</v>
      </c>
      <c r="H1158" s="903"/>
      <c r="I1158" s="903"/>
      <c r="J1158" s="1693"/>
    </row>
    <row r="1159" spans="3:10" ht="15" customHeight="1" thickBot="1" x14ac:dyDescent="0.25">
      <c r="C1159" s="1006"/>
      <c r="D1159" s="903"/>
      <c r="E1159" s="1334" t="s">
        <v>3281</v>
      </c>
      <c r="F1159" s="1696">
        <v>84.9</v>
      </c>
      <c r="G1159" s="1652" t="s">
        <v>42</v>
      </c>
      <c r="H1159" s="903"/>
      <c r="I1159" s="903"/>
      <c r="J1159" s="1693"/>
    </row>
    <row r="1160" spans="3:10" ht="15" customHeight="1" x14ac:dyDescent="0.2">
      <c r="C1160" s="1006"/>
      <c r="D1160" s="903"/>
      <c r="E1160" s="903"/>
      <c r="F1160" s="903"/>
      <c r="G1160" s="903"/>
      <c r="H1160" s="903"/>
      <c r="I1160" s="903"/>
      <c r="J1160" s="1693"/>
    </row>
    <row r="1161" spans="3:10" ht="15" customHeight="1" x14ac:dyDescent="0.2">
      <c r="C1161" s="5204" t="s">
        <v>3282</v>
      </c>
      <c r="D1161" s="3862"/>
      <c r="E1161" s="3862"/>
      <c r="F1161" s="3862"/>
      <c r="G1161" s="3862"/>
      <c r="H1161" s="3862"/>
      <c r="I1161" s="3862"/>
      <c r="J1161" s="5205"/>
    </row>
    <row r="1162" spans="3:10" ht="15" customHeight="1" x14ac:dyDescent="0.2">
      <c r="C1162" s="5204" t="s">
        <v>3283</v>
      </c>
      <c r="D1162" s="3862"/>
      <c r="E1162" s="3862"/>
      <c r="F1162" s="3862"/>
      <c r="G1162" s="3862"/>
      <c r="H1162" s="3862"/>
      <c r="I1162" s="3862"/>
      <c r="J1162" s="5205"/>
    </row>
    <row r="1163" spans="3:10" ht="15" customHeight="1" x14ac:dyDescent="0.2">
      <c r="C1163" s="5204" t="s">
        <v>3287</v>
      </c>
      <c r="D1163" s="3862"/>
      <c r="E1163" s="3862"/>
      <c r="F1163" s="3862"/>
      <c r="G1163" s="3862"/>
      <c r="H1163" s="3862"/>
      <c r="I1163" s="3862"/>
      <c r="J1163" s="5205"/>
    </row>
    <row r="1164" spans="3:10" ht="15" customHeight="1" x14ac:dyDescent="0.2">
      <c r="C1164" s="5204" t="s">
        <v>3284</v>
      </c>
      <c r="D1164" s="3862"/>
      <c r="E1164" s="3862"/>
      <c r="F1164" s="3862"/>
      <c r="G1164" s="3862"/>
      <c r="H1164" s="3862"/>
      <c r="I1164" s="3862"/>
      <c r="J1164" s="5205"/>
    </row>
    <row r="1165" spans="3:10" ht="15" customHeight="1" x14ac:dyDescent="0.2">
      <c r="C1165" s="5204" t="s">
        <v>3285</v>
      </c>
      <c r="D1165" s="3862"/>
      <c r="E1165" s="3862"/>
      <c r="F1165" s="3862"/>
      <c r="G1165" s="3862"/>
      <c r="H1165" s="3862"/>
      <c r="I1165" s="3862"/>
      <c r="J1165" s="5205"/>
    </row>
    <row r="1166" spans="3:10" ht="15" customHeight="1" x14ac:dyDescent="0.2">
      <c r="C1166" s="990"/>
      <c r="D1166" s="903"/>
      <c r="E1166" s="903"/>
      <c r="F1166" s="903"/>
      <c r="G1166" s="903"/>
      <c r="H1166" s="903"/>
      <c r="I1166" s="903"/>
      <c r="J1166" s="1693"/>
    </row>
    <row r="1167" spans="3:10" ht="15" customHeight="1" x14ac:dyDescent="0.2">
      <c r="C1167" s="5309" t="s">
        <v>1478</v>
      </c>
      <c r="D1167" s="5310"/>
      <c r="E1167" s="5311"/>
      <c r="F1167" s="5311"/>
      <c r="G1167" s="5311"/>
      <c r="H1167" s="5311"/>
      <c r="I1167" s="5311"/>
      <c r="J1167" s="5312"/>
    </row>
    <row r="1168" spans="3:10" ht="15" customHeight="1" thickBot="1" x14ac:dyDescent="0.25">
      <c r="C1168" s="5470" t="s">
        <v>3286</v>
      </c>
      <c r="D1168" s="5498"/>
      <c r="E1168" s="5471"/>
      <c r="F1168" s="5471"/>
      <c r="G1168" s="5471"/>
      <c r="H1168" s="5471"/>
      <c r="I1168" s="5471"/>
      <c r="J1168" s="5499"/>
    </row>
    <row r="1169" spans="3:11" ht="15" customHeight="1" thickTop="1" x14ac:dyDescent="0.3">
      <c r="C1169" s="5257" t="str">
        <f>+C1133</f>
        <v>.</v>
      </c>
      <c r="D1169" s="5257"/>
      <c r="E1169" s="5257"/>
      <c r="F1169" s="483"/>
      <c r="G1169" s="483"/>
      <c r="H1169" s="2"/>
    </row>
    <row r="1170" spans="3:11" ht="15" customHeight="1" thickBot="1" x14ac:dyDescent="0.35">
      <c r="C1170" s="483"/>
      <c r="D1170" s="483"/>
      <c r="E1170" s="483"/>
      <c r="F1170" s="483"/>
      <c r="G1170" s="483"/>
      <c r="H1170" s="2"/>
    </row>
    <row r="1171" spans="3:11" ht="19.5" customHeight="1" thickTop="1" x14ac:dyDescent="0.2">
      <c r="C1171" s="5319" t="s">
        <v>3117</v>
      </c>
      <c r="D1171" s="5320"/>
      <c r="E1171" s="5320"/>
      <c r="F1171" s="5320"/>
      <c r="G1171" s="5320"/>
      <c r="H1171" s="5320"/>
      <c r="I1171" s="5320"/>
      <c r="J1171" s="5320"/>
      <c r="K1171" s="5352"/>
    </row>
    <row r="1172" spans="3:11" ht="15" customHeight="1" x14ac:dyDescent="0.2">
      <c r="C1172" s="1544" t="s">
        <v>373</v>
      </c>
      <c r="D1172" s="1542"/>
      <c r="E1172" s="1542"/>
      <c r="F1172" s="1542"/>
      <c r="G1172" s="1542"/>
      <c r="H1172" s="1542"/>
      <c r="I1172" s="1542"/>
      <c r="J1172" s="1542"/>
      <c r="K1172" s="1543"/>
    </row>
    <row r="1173" spans="3:11" ht="37.5" customHeight="1" x14ac:dyDescent="0.2">
      <c r="C1173" s="5477" t="s">
        <v>3118</v>
      </c>
      <c r="D1173" s="4702"/>
      <c r="E1173" s="4702"/>
      <c r="F1173" s="4702"/>
      <c r="G1173" s="4702"/>
      <c r="H1173" s="4702"/>
      <c r="I1173" s="4702"/>
      <c r="J1173" s="4702"/>
      <c r="K1173" s="5478"/>
    </row>
    <row r="1174" spans="3:11" ht="15" customHeight="1" x14ac:dyDescent="0.2">
      <c r="C1174" s="5302"/>
      <c r="D1174" s="5303"/>
      <c r="E1174" s="5303"/>
      <c r="F1174" s="5303"/>
      <c r="G1174" s="5303"/>
      <c r="H1174" s="712"/>
      <c r="I1174" s="712"/>
      <c r="J1174" s="712"/>
      <c r="K1174" s="715"/>
    </row>
    <row r="1175" spans="3:11" ht="15" customHeight="1" x14ac:dyDescent="0.2">
      <c r="C1175" s="5304" t="s">
        <v>572</v>
      </c>
      <c r="D1175" s="5305"/>
      <c r="E1175" s="5305"/>
      <c r="F1175" s="5305"/>
      <c r="G1175" s="5305"/>
      <c r="H1175" s="712"/>
      <c r="I1175" s="772"/>
      <c r="J1175" s="772"/>
      <c r="K1175" s="715"/>
    </row>
    <row r="1176" spans="3:11" ht="15" customHeight="1" x14ac:dyDescent="0.2">
      <c r="C1176" s="5221" t="s">
        <v>3119</v>
      </c>
      <c r="D1176" s="3965"/>
      <c r="E1176" s="3965"/>
      <c r="F1176" s="3965"/>
      <c r="G1176" s="3965"/>
      <c r="H1176" s="3965"/>
      <c r="I1176" s="3965"/>
      <c r="J1176" s="3965"/>
      <c r="K1176" s="5301"/>
    </row>
    <row r="1177" spans="3:11" ht="15" customHeight="1" x14ac:dyDescent="0.2">
      <c r="C1177" s="5221"/>
      <c r="D1177" s="3965"/>
      <c r="E1177" s="3965"/>
      <c r="F1177" s="3965"/>
      <c r="G1177" s="3965"/>
      <c r="H1177" s="3965"/>
      <c r="I1177" s="3965"/>
      <c r="J1177" s="3965"/>
      <c r="K1177" s="5301"/>
    </row>
    <row r="1178" spans="3:11" ht="15" customHeight="1" x14ac:dyDescent="0.2">
      <c r="C1178" s="5307" t="s">
        <v>250</v>
      </c>
      <c r="D1178" s="4876"/>
      <c r="E1178" s="4876"/>
      <c r="F1178" s="4876"/>
      <c r="G1178" s="4876"/>
      <c r="H1178" s="4876"/>
      <c r="I1178" s="4876"/>
      <c r="J1178" s="4876"/>
      <c r="K1178" s="5308"/>
    </row>
    <row r="1179" spans="3:11" ht="15" customHeight="1" x14ac:dyDescent="0.2">
      <c r="C1179" s="5221" t="s">
        <v>3120</v>
      </c>
      <c r="D1179" s="3862"/>
      <c r="E1179" s="3862"/>
      <c r="F1179" s="3862"/>
      <c r="G1179" s="3862"/>
      <c r="H1179" s="3862"/>
      <c r="I1179" s="3862"/>
      <c r="J1179" s="3862"/>
      <c r="K1179" s="5222"/>
    </row>
    <row r="1180" spans="3:11" ht="15" customHeight="1" x14ac:dyDescent="0.2">
      <c r="C1180" s="5221" t="s">
        <v>3121</v>
      </c>
      <c r="D1180" s="3862"/>
      <c r="E1180" s="3862"/>
      <c r="F1180" s="3862"/>
      <c r="G1180" s="3862"/>
      <c r="H1180" s="3862"/>
      <c r="I1180" s="3862"/>
      <c r="J1180" s="3862"/>
      <c r="K1180" s="5222"/>
    </row>
    <row r="1181" spans="3:11" ht="15" customHeight="1" x14ac:dyDescent="0.2">
      <c r="C1181" s="5221" t="s">
        <v>3122</v>
      </c>
      <c r="D1181" s="3862"/>
      <c r="E1181" s="3862"/>
      <c r="F1181" s="3862"/>
      <c r="G1181" s="3862"/>
      <c r="H1181" s="3862"/>
      <c r="I1181" s="3862"/>
      <c r="J1181" s="3862"/>
      <c r="K1181" s="5222"/>
    </row>
    <row r="1182" spans="3:11" ht="15" customHeight="1" thickBot="1" x14ac:dyDescent="0.25">
      <c r="C1182" s="1556"/>
      <c r="D1182" s="903"/>
      <c r="E1182" s="903"/>
      <c r="F1182" s="903"/>
      <c r="G1182" s="903"/>
      <c r="H1182" s="903"/>
      <c r="I1182" s="903"/>
      <c r="J1182" s="903"/>
      <c r="K1182" s="1557"/>
    </row>
    <row r="1183" spans="3:11" ht="15" customHeight="1" thickBot="1" x14ac:dyDescent="0.25">
      <c r="C1183" s="1556"/>
      <c r="D1183" s="4689" t="s">
        <v>3123</v>
      </c>
      <c r="E1183" s="4690"/>
      <c r="F1183" s="4690"/>
      <c r="G1183" s="4690"/>
      <c r="H1183" s="4690"/>
      <c r="I1183" s="4691"/>
      <c r="J1183" s="903"/>
      <c r="K1183" s="1557"/>
    </row>
    <row r="1184" spans="3:11" ht="15" customHeight="1" thickBot="1" x14ac:dyDescent="0.25">
      <c r="C1184" s="1556"/>
      <c r="D1184" s="4743" t="s">
        <v>1722</v>
      </c>
      <c r="E1184" s="4745"/>
      <c r="F1184" s="5485" t="s">
        <v>1283</v>
      </c>
      <c r="G1184" s="4727"/>
      <c r="H1184" s="5486"/>
      <c r="I1184" s="1632" t="s">
        <v>3124</v>
      </c>
      <c r="J1184" s="903"/>
      <c r="K1184" s="1557"/>
    </row>
    <row r="1185" spans="3:11" ht="15" customHeight="1" x14ac:dyDescent="0.2">
      <c r="C1185" s="1556"/>
      <c r="D1185" s="5497" t="s">
        <v>3125</v>
      </c>
      <c r="E1185" s="5479"/>
      <c r="F1185" s="5479" t="s">
        <v>3126</v>
      </c>
      <c r="G1185" s="5479"/>
      <c r="H1185" s="5479"/>
      <c r="I1185" s="1633">
        <v>3.24</v>
      </c>
      <c r="J1185" s="903"/>
      <c r="K1185" s="1557"/>
    </row>
    <row r="1186" spans="3:11" ht="15" customHeight="1" x14ac:dyDescent="0.2">
      <c r="C1186" s="1556"/>
      <c r="D1186" s="5314" t="s">
        <v>3127</v>
      </c>
      <c r="E1186" s="5313"/>
      <c r="F1186" s="5313" t="s">
        <v>3128</v>
      </c>
      <c r="G1186" s="5313"/>
      <c r="H1186" s="5313"/>
      <c r="I1186" s="1634">
        <v>5.19</v>
      </c>
      <c r="J1186" s="903"/>
      <c r="K1186" s="1557"/>
    </row>
    <row r="1187" spans="3:11" ht="15" customHeight="1" thickBot="1" x14ac:dyDescent="0.25">
      <c r="C1187" s="1556"/>
      <c r="D1187" s="5484" t="s">
        <v>3129</v>
      </c>
      <c r="E1187" s="5374"/>
      <c r="F1187" s="5374" t="s">
        <v>3130</v>
      </c>
      <c r="G1187" s="5374"/>
      <c r="H1187" s="5374"/>
      <c r="I1187" s="1635">
        <v>0.02</v>
      </c>
      <c r="J1187" s="903"/>
      <c r="K1187" s="1557"/>
    </row>
    <row r="1188" spans="3:11" ht="15" customHeight="1" thickBot="1" x14ac:dyDescent="0.25">
      <c r="C1188" s="1556"/>
      <c r="D1188" s="5490" t="s">
        <v>3131</v>
      </c>
      <c r="E1188" s="5491"/>
      <c r="F1188" s="5491"/>
      <c r="G1188" s="1551"/>
      <c r="H1188" s="1551"/>
      <c r="I1188" s="1636"/>
      <c r="J1188" s="903"/>
      <c r="K1188" s="1557"/>
    </row>
    <row r="1189" spans="3:11" ht="15" customHeight="1" x14ac:dyDescent="0.2">
      <c r="C1189" s="718"/>
      <c r="D1189" s="712"/>
      <c r="E1189" s="712"/>
      <c r="F1189" s="712"/>
      <c r="G1189" s="712"/>
      <c r="H1189" s="712"/>
      <c r="I1189" s="712"/>
      <c r="J1189" s="712"/>
      <c r="K1189" s="715"/>
    </row>
    <row r="1190" spans="3:11" ht="15" customHeight="1" thickBot="1" x14ac:dyDescent="0.25">
      <c r="C1190" s="718"/>
      <c r="D1190" s="712"/>
      <c r="E1190" s="712"/>
      <c r="F1190" s="712"/>
      <c r="G1190" s="712"/>
      <c r="H1190" s="712"/>
      <c r="I1190" s="712"/>
      <c r="J1190" s="712"/>
      <c r="K1190" s="715"/>
    </row>
    <row r="1191" spans="3:11" ht="15" customHeight="1" thickBot="1" x14ac:dyDescent="0.25">
      <c r="C1191" s="718"/>
      <c r="D1191" s="4689" t="s">
        <v>3132</v>
      </c>
      <c r="E1191" s="4690"/>
      <c r="F1191" s="4690"/>
      <c r="G1191" s="4690"/>
      <c r="H1191" s="4690"/>
      <c r="I1191" s="4691"/>
      <c r="J1191" s="712"/>
      <c r="K1191" s="715"/>
    </row>
    <row r="1192" spans="3:11" ht="15" customHeight="1" thickBot="1" x14ac:dyDescent="0.25">
      <c r="C1192" s="718"/>
      <c r="D1192" s="4743" t="s">
        <v>1722</v>
      </c>
      <c r="E1192" s="4745"/>
      <c r="F1192" s="5485" t="s">
        <v>1283</v>
      </c>
      <c r="G1192" s="4727"/>
      <c r="H1192" s="5486"/>
      <c r="I1192" s="1632" t="s">
        <v>3124</v>
      </c>
      <c r="J1192" s="712"/>
      <c r="K1192" s="715"/>
    </row>
    <row r="1193" spans="3:11" ht="30" customHeight="1" x14ac:dyDescent="0.2">
      <c r="C1193" s="718"/>
      <c r="D1193" s="5497" t="s">
        <v>3133</v>
      </c>
      <c r="E1193" s="5479"/>
      <c r="F1193" s="5479" t="s">
        <v>3134</v>
      </c>
      <c r="G1193" s="5479"/>
      <c r="H1193" s="5479"/>
      <c r="I1193" s="1637">
        <v>2.8</v>
      </c>
      <c r="J1193" s="712"/>
      <c r="K1193" s="715"/>
    </row>
    <row r="1194" spans="3:11" ht="22.5" customHeight="1" x14ac:dyDescent="0.2">
      <c r="C1194" s="718"/>
      <c r="D1194" s="5314" t="s">
        <v>3135</v>
      </c>
      <c r="E1194" s="5313"/>
      <c r="F1194" s="5313" t="s">
        <v>3136</v>
      </c>
      <c r="G1194" s="5313"/>
      <c r="H1194" s="5313"/>
      <c r="I1194" s="1638">
        <v>1.8</v>
      </c>
      <c r="J1194" s="712"/>
      <c r="K1194" s="715"/>
    </row>
    <row r="1195" spans="3:11" ht="16.5" customHeight="1" x14ac:dyDescent="0.2">
      <c r="C1195" s="718"/>
      <c r="D1195" s="5314" t="s">
        <v>3098</v>
      </c>
      <c r="E1195" s="5313"/>
      <c r="F1195" s="5313" t="s">
        <v>3137</v>
      </c>
      <c r="G1195" s="5313"/>
      <c r="H1195" s="5313"/>
      <c r="I1195" s="1639">
        <v>1.8</v>
      </c>
      <c r="J1195" s="712"/>
      <c r="K1195" s="715"/>
    </row>
    <row r="1196" spans="3:11" ht="36" customHeight="1" x14ac:dyDescent="0.2">
      <c r="C1196" s="718"/>
      <c r="D1196" s="5314" t="s">
        <v>3138</v>
      </c>
      <c r="E1196" s="5313"/>
      <c r="F1196" s="5313" t="s">
        <v>3139</v>
      </c>
      <c r="G1196" s="5313"/>
      <c r="H1196" s="5313"/>
      <c r="I1196" s="1639">
        <v>0.4</v>
      </c>
      <c r="J1196" s="712"/>
      <c r="K1196" s="715"/>
    </row>
    <row r="1197" spans="3:11" ht="33.75" customHeight="1" x14ac:dyDescent="0.2">
      <c r="C1197" s="718"/>
      <c r="D1197" s="5314" t="s">
        <v>3140</v>
      </c>
      <c r="E1197" s="5313"/>
      <c r="F1197" s="5313" t="s">
        <v>3141</v>
      </c>
      <c r="G1197" s="5313"/>
      <c r="H1197" s="5313"/>
      <c r="I1197" s="1639">
        <v>0.25</v>
      </c>
      <c r="J1197" s="712"/>
      <c r="K1197" s="715"/>
    </row>
    <row r="1198" spans="3:11" ht="21.75" customHeight="1" thickBot="1" x14ac:dyDescent="0.25">
      <c r="C1198" s="718"/>
      <c r="D1198" s="5484" t="s">
        <v>3129</v>
      </c>
      <c r="E1198" s="5374"/>
      <c r="F1198" s="5374" t="s">
        <v>3130</v>
      </c>
      <c r="G1198" s="5374"/>
      <c r="H1198" s="5374"/>
      <c r="I1198" s="1640">
        <v>0.02</v>
      </c>
      <c r="J1198" s="712"/>
      <c r="K1198" s="715"/>
    </row>
    <row r="1199" spans="3:11" ht="15" customHeight="1" thickBot="1" x14ac:dyDescent="0.25">
      <c r="C1199" s="718"/>
      <c r="D1199" s="5490" t="s">
        <v>3131</v>
      </c>
      <c r="E1199" s="5491"/>
      <c r="F1199" s="5491"/>
      <c r="G1199" s="1551"/>
      <c r="H1199" s="1551"/>
      <c r="I1199" s="1636"/>
      <c r="J1199" s="712"/>
      <c r="K1199" s="715"/>
    </row>
    <row r="1200" spans="3:11" ht="15" customHeight="1" x14ac:dyDescent="0.2">
      <c r="C1200" s="718"/>
      <c r="D1200" s="712"/>
      <c r="E1200" s="712"/>
      <c r="F1200" s="712"/>
      <c r="G1200" s="712"/>
      <c r="H1200" s="712"/>
      <c r="I1200" s="712"/>
      <c r="J1200" s="712"/>
      <c r="K1200" s="715"/>
    </row>
    <row r="1201" spans="3:11" ht="15" customHeight="1" x14ac:dyDescent="0.2">
      <c r="C1201" s="892" t="s">
        <v>3142</v>
      </c>
      <c r="D1201" s="712"/>
      <c r="E1201" s="712"/>
      <c r="F1201" s="712"/>
      <c r="G1201" s="712"/>
      <c r="H1201" s="712"/>
      <c r="I1201" s="712"/>
      <c r="J1201" s="712"/>
      <c r="K1201" s="715"/>
    </row>
    <row r="1202" spans="3:11" ht="15" customHeight="1" x14ac:dyDescent="0.2">
      <c r="C1202" s="892" t="s">
        <v>3143</v>
      </c>
      <c r="D1202" s="712"/>
      <c r="E1202" s="712"/>
      <c r="F1202" s="712"/>
      <c r="G1202" s="712"/>
      <c r="H1202" s="712"/>
      <c r="I1202" s="712"/>
      <c r="J1202" s="712"/>
      <c r="K1202" s="715"/>
    </row>
    <row r="1203" spans="3:11" ht="15" customHeight="1" x14ac:dyDescent="0.2">
      <c r="C1203" s="892" t="s">
        <v>3144</v>
      </c>
      <c r="D1203" s="712"/>
      <c r="E1203" s="712"/>
      <c r="F1203" s="712"/>
      <c r="G1203" s="712"/>
      <c r="H1203" s="712"/>
      <c r="I1203" s="712"/>
      <c r="J1203" s="712"/>
      <c r="K1203" s="715"/>
    </row>
    <row r="1204" spans="3:11" ht="24.75" customHeight="1" x14ac:dyDescent="0.2">
      <c r="C1204" s="5219" t="s">
        <v>3145</v>
      </c>
      <c r="D1204" s="4761"/>
      <c r="E1204" s="4761"/>
      <c r="F1204" s="4761"/>
      <c r="G1204" s="4761"/>
      <c r="H1204" s="4761"/>
      <c r="I1204" s="4761"/>
      <c r="J1204" s="4761"/>
      <c r="K1204" s="5220"/>
    </row>
    <row r="1205" spans="3:11" ht="40.5" customHeight="1" x14ac:dyDescent="0.2">
      <c r="C1205" s="5219" t="s">
        <v>3146</v>
      </c>
      <c r="D1205" s="4761"/>
      <c r="E1205" s="4761"/>
      <c r="F1205" s="4761"/>
      <c r="G1205" s="4761"/>
      <c r="H1205" s="4761"/>
      <c r="I1205" s="4761"/>
      <c r="J1205" s="4761"/>
      <c r="K1205" s="5220"/>
    </row>
    <row r="1206" spans="3:11" ht="42" customHeight="1" x14ac:dyDescent="0.2">
      <c r="C1206" s="5221" t="s">
        <v>3147</v>
      </c>
      <c r="D1206" s="3862"/>
      <c r="E1206" s="3862"/>
      <c r="F1206" s="3862"/>
      <c r="G1206" s="3862"/>
      <c r="H1206" s="3862"/>
      <c r="I1206" s="3862"/>
      <c r="J1206" s="3862"/>
      <c r="K1206" s="5222"/>
    </row>
    <row r="1207" spans="3:11" ht="26.25" customHeight="1" x14ac:dyDescent="0.2">
      <c r="C1207" s="5221" t="s">
        <v>3148</v>
      </c>
      <c r="D1207" s="3862"/>
      <c r="E1207" s="3862"/>
      <c r="F1207" s="3862"/>
      <c r="G1207" s="3862"/>
      <c r="H1207" s="3862"/>
      <c r="I1207" s="3862"/>
      <c r="J1207" s="3862"/>
      <c r="K1207" s="5222"/>
    </row>
    <row r="1208" spans="3:11" ht="30.75" customHeight="1" x14ac:dyDescent="0.2">
      <c r="C1208" s="5221" t="s">
        <v>3149</v>
      </c>
      <c r="D1208" s="3862"/>
      <c r="E1208" s="3862"/>
      <c r="F1208" s="3862"/>
      <c r="G1208" s="3862"/>
      <c r="H1208" s="3862"/>
      <c r="I1208" s="3862"/>
      <c r="J1208" s="3862"/>
      <c r="K1208" s="5222"/>
    </row>
    <row r="1209" spans="3:11" ht="15" customHeight="1" x14ac:dyDescent="0.2">
      <c r="C1209" s="718"/>
      <c r="D1209" s="712"/>
      <c r="E1209" s="712"/>
      <c r="F1209" s="712"/>
      <c r="G1209" s="712"/>
      <c r="H1209" s="712"/>
      <c r="I1209" s="712"/>
      <c r="J1209" s="712"/>
      <c r="K1209" s="715"/>
    </row>
    <row r="1210" spans="3:11" ht="15" customHeight="1" x14ac:dyDescent="0.2">
      <c r="C1210" s="746" t="s">
        <v>3150</v>
      </c>
      <c r="D1210" s="712"/>
      <c r="E1210" s="712"/>
      <c r="F1210" s="712"/>
      <c r="G1210" s="712"/>
      <c r="H1210" s="712"/>
      <c r="I1210" s="712"/>
      <c r="J1210" s="712"/>
      <c r="K1210" s="715"/>
    </row>
    <row r="1211" spans="3:11" ht="15" customHeight="1" thickBot="1" x14ac:dyDescent="0.25">
      <c r="C1211" s="895" t="s">
        <v>3151</v>
      </c>
      <c r="D1211" s="720"/>
      <c r="E1211" s="720"/>
      <c r="F1211" s="720"/>
      <c r="G1211" s="720"/>
      <c r="H1211" s="720"/>
      <c r="I1211" s="720"/>
      <c r="J1211" s="720"/>
      <c r="K1211" s="721"/>
    </row>
    <row r="1212" spans="3:11" ht="15" customHeight="1" thickTop="1" x14ac:dyDescent="0.3">
      <c r="C1212" s="5206" t="str">
        <f>+C1169</f>
        <v>.</v>
      </c>
      <c r="D1212" s="5206"/>
      <c r="E1212" s="5206"/>
      <c r="F1212" s="483"/>
      <c r="G1212" s="483"/>
      <c r="H1212" s="2"/>
    </row>
    <row r="1213" spans="3:11" ht="15" customHeight="1" thickBot="1" x14ac:dyDescent="0.35">
      <c r="C1213" s="483"/>
      <c r="D1213" s="483"/>
      <c r="E1213" s="483"/>
      <c r="F1213" s="483"/>
      <c r="G1213" s="483"/>
      <c r="H1213" s="2"/>
    </row>
    <row r="1214" spans="3:11" ht="27" customHeight="1" thickTop="1" x14ac:dyDescent="0.2">
      <c r="C1214" s="5319" t="s">
        <v>2931</v>
      </c>
      <c r="D1214" s="5320"/>
      <c r="E1214" s="5320"/>
      <c r="F1214" s="5320"/>
      <c r="G1214" s="5320"/>
      <c r="H1214" s="5320"/>
      <c r="I1214" s="5320"/>
      <c r="J1214" s="5320"/>
      <c r="K1214" s="5352"/>
    </row>
    <row r="1215" spans="3:11" ht="15" customHeight="1" x14ac:dyDescent="0.2">
      <c r="C1215" s="1541"/>
      <c r="D1215" s="1542"/>
      <c r="E1215" s="1542"/>
      <c r="F1215" s="1542"/>
      <c r="G1215" s="1542"/>
      <c r="H1215" s="1542"/>
      <c r="I1215" s="1542"/>
      <c r="J1215" s="1542"/>
      <c r="K1215" s="1543"/>
    </row>
    <row r="1216" spans="3:11" ht="15" customHeight="1" x14ac:dyDescent="0.2">
      <c r="C1216" s="1544" t="s">
        <v>373</v>
      </c>
      <c r="D1216" s="1542"/>
      <c r="E1216" s="1542"/>
      <c r="F1216" s="1542"/>
      <c r="G1216" s="1542"/>
      <c r="H1216" s="1542"/>
      <c r="I1216" s="1542"/>
      <c r="J1216" s="1542"/>
      <c r="K1216" s="1543"/>
    </row>
    <row r="1217" spans="3:11" ht="15" customHeight="1" x14ac:dyDescent="0.2">
      <c r="C1217" s="5477" t="s">
        <v>2932</v>
      </c>
      <c r="D1217" s="4702"/>
      <c r="E1217" s="4702"/>
      <c r="F1217" s="4702"/>
      <c r="G1217" s="4702"/>
      <c r="H1217" s="4702"/>
      <c r="I1217" s="4702"/>
      <c r="J1217" s="4702"/>
      <c r="K1217" s="5478"/>
    </row>
    <row r="1218" spans="3:11" ht="15" customHeight="1" x14ac:dyDescent="0.2">
      <c r="C1218" s="5302"/>
      <c r="D1218" s="5303"/>
      <c r="E1218" s="5303"/>
      <c r="F1218" s="5303"/>
      <c r="G1218" s="5303"/>
      <c r="H1218" s="712"/>
      <c r="I1218" s="712"/>
      <c r="J1218" s="712"/>
      <c r="K1218" s="715"/>
    </row>
    <row r="1219" spans="3:11" ht="15" customHeight="1" x14ac:dyDescent="0.2">
      <c r="C1219" s="5304" t="s">
        <v>2933</v>
      </c>
      <c r="D1219" s="5305"/>
      <c r="E1219" s="5305"/>
      <c r="F1219" s="5305"/>
      <c r="G1219" s="5305"/>
      <c r="H1219" s="712"/>
      <c r="I1219" s="772"/>
      <c r="J1219" s="772"/>
      <c r="K1219" s="715"/>
    </row>
    <row r="1220" spans="3:11" ht="15" customHeight="1" x14ac:dyDescent="0.2">
      <c r="C1220" s="5221" t="s">
        <v>2934</v>
      </c>
      <c r="D1220" s="3965"/>
      <c r="E1220" s="3965"/>
      <c r="F1220" s="3965"/>
      <c r="G1220" s="3965"/>
      <c r="H1220" s="3965"/>
      <c r="I1220" s="3965"/>
      <c r="J1220" s="3965"/>
      <c r="K1220" s="5301"/>
    </row>
    <row r="1221" spans="3:11" ht="15" customHeight="1" x14ac:dyDescent="0.2">
      <c r="C1221" s="5221" t="s">
        <v>2935</v>
      </c>
      <c r="D1221" s="3965"/>
      <c r="E1221" s="3965"/>
      <c r="F1221" s="3965"/>
      <c r="G1221" s="3965"/>
      <c r="H1221" s="3965"/>
      <c r="I1221" s="3965"/>
      <c r="J1221" s="3965"/>
      <c r="K1221" s="5301"/>
    </row>
    <row r="1222" spans="3:11" ht="15" customHeight="1" x14ac:dyDescent="0.2">
      <c r="C1222" s="5221" t="s">
        <v>2936</v>
      </c>
      <c r="D1222" s="3862"/>
      <c r="E1222" s="3862"/>
      <c r="F1222" s="3862"/>
      <c r="G1222" s="3862"/>
      <c r="H1222" s="3862"/>
      <c r="I1222" s="3862"/>
      <c r="J1222" s="3862"/>
      <c r="K1222" s="5222"/>
    </row>
    <row r="1223" spans="3:11" ht="15" customHeight="1" thickBot="1" x14ac:dyDescent="0.25">
      <c r="C1223" s="1377"/>
      <c r="D1223" s="1337"/>
      <c r="E1223" s="1337"/>
      <c r="F1223" s="1337"/>
      <c r="G1223" s="1337"/>
      <c r="H1223" s="712"/>
      <c r="I1223" s="712"/>
      <c r="J1223" s="712"/>
      <c r="K1223" s="715"/>
    </row>
    <row r="1224" spans="3:11" ht="15" customHeight="1" thickBot="1" x14ac:dyDescent="0.25">
      <c r="C1224" s="1390" t="s">
        <v>2224</v>
      </c>
      <c r="D1224" s="931" t="s">
        <v>2937</v>
      </c>
      <c r="E1224" s="1342" t="s">
        <v>2938</v>
      </c>
      <c r="F1224" s="1518" t="s">
        <v>2939</v>
      </c>
      <c r="G1224" s="1342" t="s">
        <v>2940</v>
      </c>
      <c r="H1224" s="1342" t="s">
        <v>2941</v>
      </c>
      <c r="I1224" s="712"/>
      <c r="J1224" s="712"/>
      <c r="K1224" s="715"/>
    </row>
    <row r="1225" spans="3:11" ht="15" customHeight="1" x14ac:dyDescent="0.2">
      <c r="C1225" s="1545" t="s">
        <v>2230</v>
      </c>
      <c r="D1225" s="1393">
        <v>7</v>
      </c>
      <c r="E1225" s="1393">
        <v>6</v>
      </c>
      <c r="F1225" s="1546">
        <v>20</v>
      </c>
      <c r="G1225" s="1547">
        <v>20</v>
      </c>
      <c r="H1225" s="1548">
        <v>0.99</v>
      </c>
      <c r="I1225" s="712"/>
      <c r="J1225" s="712"/>
      <c r="K1225" s="715"/>
    </row>
    <row r="1226" spans="3:11" ht="15" customHeight="1" x14ac:dyDescent="0.2">
      <c r="C1226" s="1549" t="s">
        <v>2942</v>
      </c>
      <c r="D1226" s="1397">
        <v>18</v>
      </c>
      <c r="E1226" s="1397">
        <v>17</v>
      </c>
      <c r="F1226" s="443">
        <v>100</v>
      </c>
      <c r="G1226" s="1550">
        <v>100</v>
      </c>
      <c r="H1226" s="1430">
        <v>0.99</v>
      </c>
      <c r="I1226" s="712"/>
      <c r="J1226" s="712"/>
      <c r="K1226" s="715"/>
    </row>
    <row r="1227" spans="3:11" ht="15" customHeight="1" x14ac:dyDescent="0.2">
      <c r="C1227" s="1549" t="s">
        <v>2232</v>
      </c>
      <c r="D1227" s="1397">
        <v>30</v>
      </c>
      <c r="E1227" s="1397">
        <v>18</v>
      </c>
      <c r="F1227" s="443">
        <v>500</v>
      </c>
      <c r="G1227" s="1550">
        <v>500</v>
      </c>
      <c r="H1227" s="1430">
        <v>0.99</v>
      </c>
      <c r="I1227" s="712"/>
      <c r="J1227" s="712"/>
      <c r="K1227" s="715"/>
    </row>
    <row r="1228" spans="3:11" ht="15" customHeight="1" x14ac:dyDescent="0.2">
      <c r="C1228" s="1549" t="s">
        <v>2943</v>
      </c>
      <c r="D1228" s="1397">
        <v>40</v>
      </c>
      <c r="E1228" s="1397">
        <v>19.989999999999998</v>
      </c>
      <c r="F1228" s="443">
        <v>1000</v>
      </c>
      <c r="G1228" s="1550">
        <v>1024</v>
      </c>
      <c r="H1228" s="1430">
        <v>0.99</v>
      </c>
      <c r="I1228" s="712"/>
      <c r="J1228" s="712"/>
      <c r="K1228" s="715"/>
    </row>
    <row r="1229" spans="3:11" ht="15" customHeight="1" x14ac:dyDescent="0.2">
      <c r="C1229" s="5480" t="s">
        <v>2944</v>
      </c>
      <c r="D1229" s="5481"/>
      <c r="E1229" s="5481"/>
      <c r="F1229" s="5481"/>
      <c r="G1229" s="5481"/>
      <c r="H1229" s="5482"/>
      <c r="I1229" s="712"/>
      <c r="J1229" s="712"/>
      <c r="K1229" s="715"/>
    </row>
    <row r="1230" spans="3:11" ht="15" customHeight="1" x14ac:dyDescent="0.2">
      <c r="C1230" s="5314" t="s">
        <v>2945</v>
      </c>
      <c r="D1230" s="5313"/>
      <c r="E1230" s="5313"/>
      <c r="F1230" s="5313"/>
      <c r="G1230" s="5313"/>
      <c r="H1230" s="5483"/>
      <c r="I1230" s="712"/>
      <c r="J1230" s="712"/>
      <c r="K1230" s="715"/>
    </row>
    <row r="1231" spans="3:11" ht="15" customHeight="1" thickBot="1" x14ac:dyDescent="0.25">
      <c r="C1231" s="5484" t="s">
        <v>2946</v>
      </c>
      <c r="D1231" s="5374"/>
      <c r="E1231" s="5374"/>
      <c r="F1231" s="5374"/>
      <c r="G1231" s="5374"/>
      <c r="H1231" s="5375"/>
      <c r="I1231" s="712"/>
      <c r="J1231" s="712"/>
      <c r="K1231" s="715"/>
    </row>
    <row r="1232" spans="3:11" ht="15" customHeight="1" x14ac:dyDescent="0.2">
      <c r="C1232" s="718"/>
      <c r="D1232" s="712"/>
      <c r="E1232" s="712"/>
      <c r="F1232" s="712"/>
      <c r="G1232" s="712"/>
      <c r="H1232" s="712"/>
      <c r="I1232" s="712"/>
      <c r="J1232" s="712"/>
      <c r="K1232" s="715"/>
    </row>
    <row r="1233" spans="3:11" ht="30.75" customHeight="1" x14ac:dyDescent="0.2">
      <c r="C1233" s="5219" t="s">
        <v>2947</v>
      </c>
      <c r="D1233" s="4761"/>
      <c r="E1233" s="4761"/>
      <c r="F1233" s="4761"/>
      <c r="G1233" s="4761"/>
      <c r="H1233" s="4761"/>
      <c r="I1233" s="4761"/>
      <c r="J1233" s="4761"/>
      <c r="K1233" s="5220"/>
    </row>
    <row r="1234" spans="3:11" ht="15" customHeight="1" x14ac:dyDescent="0.2">
      <c r="C1234" s="892" t="s">
        <v>2948</v>
      </c>
      <c r="D1234" s="712"/>
      <c r="E1234" s="712"/>
      <c r="F1234" s="712"/>
      <c r="G1234" s="712"/>
      <c r="H1234" s="712"/>
      <c r="I1234" s="712"/>
      <c r="J1234" s="712"/>
      <c r="K1234" s="715"/>
    </row>
    <row r="1235" spans="3:11" ht="25.5" customHeight="1" x14ac:dyDescent="0.2">
      <c r="C1235" s="5219" t="s">
        <v>2949</v>
      </c>
      <c r="D1235" s="4761"/>
      <c r="E1235" s="4761"/>
      <c r="F1235" s="4761"/>
      <c r="G1235" s="4761"/>
      <c r="H1235" s="4761"/>
      <c r="I1235" s="4761"/>
      <c r="J1235" s="4761"/>
      <c r="K1235" s="5220"/>
    </row>
    <row r="1236" spans="3:11" ht="23.25" customHeight="1" x14ac:dyDescent="0.2">
      <c r="C1236" s="5219" t="s">
        <v>2950</v>
      </c>
      <c r="D1236" s="4761"/>
      <c r="E1236" s="4761"/>
      <c r="F1236" s="4761"/>
      <c r="G1236" s="4761"/>
      <c r="H1236" s="4761"/>
      <c r="I1236" s="4761"/>
      <c r="J1236" s="4761"/>
      <c r="K1236" s="5220"/>
    </row>
    <row r="1237" spans="3:11" ht="15" customHeight="1" x14ac:dyDescent="0.2">
      <c r="C1237" s="892" t="s">
        <v>2951</v>
      </c>
      <c r="D1237" s="712"/>
      <c r="E1237" s="712"/>
      <c r="F1237" s="712"/>
      <c r="G1237" s="712"/>
      <c r="H1237" s="712"/>
      <c r="I1237" s="712"/>
      <c r="J1237" s="712"/>
      <c r="K1237" s="715"/>
    </row>
    <row r="1238" spans="3:11" ht="15" customHeight="1" x14ac:dyDescent="0.2">
      <c r="C1238" s="718"/>
      <c r="D1238" s="712"/>
      <c r="E1238" s="712"/>
      <c r="F1238" s="712"/>
      <c r="G1238" s="712"/>
      <c r="H1238" s="712"/>
      <c r="I1238" s="712"/>
      <c r="J1238" s="712"/>
      <c r="K1238" s="715"/>
    </row>
    <row r="1239" spans="3:11" ht="15" customHeight="1" x14ac:dyDescent="0.2">
      <c r="C1239" s="746" t="s">
        <v>1559</v>
      </c>
      <c r="D1239" s="712"/>
      <c r="E1239" s="712"/>
      <c r="F1239" s="712"/>
      <c r="G1239" s="712"/>
      <c r="H1239" s="712"/>
      <c r="I1239" s="712"/>
      <c r="J1239" s="712"/>
      <c r="K1239" s="715"/>
    </row>
    <row r="1240" spans="3:11" ht="15" customHeight="1" thickBot="1" x14ac:dyDescent="0.25">
      <c r="C1240" s="895" t="s">
        <v>4042</v>
      </c>
      <c r="D1240" s="720"/>
      <c r="E1240" s="720"/>
      <c r="F1240" s="720"/>
      <c r="G1240" s="720"/>
      <c r="H1240" s="720"/>
      <c r="I1240" s="720"/>
      <c r="J1240" s="720"/>
      <c r="K1240" s="721"/>
    </row>
    <row r="1241" spans="3:11" ht="15" customHeight="1" thickTop="1" x14ac:dyDescent="0.3">
      <c r="C1241" s="5206" t="str">
        <f>+C1212</f>
        <v>.</v>
      </c>
      <c r="D1241" s="5206"/>
      <c r="E1241" s="5206"/>
      <c r="F1241" s="483"/>
      <c r="G1241" s="483"/>
      <c r="H1241" s="2"/>
    </row>
    <row r="1242" spans="3:11" ht="15" customHeight="1" thickBot="1" x14ac:dyDescent="0.35">
      <c r="C1242" s="483"/>
      <c r="D1242" s="483"/>
      <c r="E1242" s="483"/>
      <c r="F1242" s="483"/>
      <c r="G1242" s="483"/>
      <c r="H1242" s="2"/>
    </row>
    <row r="1243" spans="3:11" ht="29.25" customHeight="1" thickTop="1" thickBot="1" x14ac:dyDescent="0.25">
      <c r="C1243" s="5207" t="s">
        <v>2678</v>
      </c>
      <c r="D1243" s="5208"/>
      <c r="E1243" s="5208"/>
      <c r="F1243" s="5208"/>
      <c r="G1243" s="5208"/>
      <c r="H1243" s="1487"/>
      <c r="I1243" s="1487"/>
      <c r="J1243" s="1487"/>
      <c r="K1243" s="1488"/>
    </row>
    <row r="1244" spans="3:11" ht="15" customHeight="1" thickBot="1" x14ac:dyDescent="0.25">
      <c r="C1244" s="5306" t="s">
        <v>2679</v>
      </c>
      <c r="D1244" s="4683"/>
      <c r="E1244" s="4853"/>
      <c r="F1244" s="4682" t="s">
        <v>2463</v>
      </c>
      <c r="G1244" s="4853"/>
      <c r="H1244" s="712"/>
      <c r="I1244" s="712"/>
      <c r="J1244" s="712"/>
      <c r="K1244" s="715"/>
    </row>
    <row r="1245" spans="3:11" ht="15" customHeight="1" thickBot="1" x14ac:dyDescent="0.25">
      <c r="C1245" s="1504" t="s">
        <v>2466</v>
      </c>
      <c r="D1245" s="1505" t="s">
        <v>2465</v>
      </c>
      <c r="E1245" s="1505" t="s">
        <v>595</v>
      </c>
      <c r="F1245" s="1502" t="s">
        <v>2466</v>
      </c>
      <c r="G1245" s="1505" t="s">
        <v>2680</v>
      </c>
      <c r="H1245" s="712"/>
      <c r="I1245" s="712"/>
      <c r="J1245" s="712"/>
      <c r="K1245" s="715"/>
    </row>
    <row r="1246" spans="3:11" ht="15" customHeight="1" x14ac:dyDescent="0.2">
      <c r="C1246" s="1481">
        <v>0.1</v>
      </c>
      <c r="D1246" s="1506">
        <v>0.1</v>
      </c>
      <c r="E1246" s="1506">
        <v>0.1</v>
      </c>
      <c r="F1246" s="1507">
        <v>0.06</v>
      </c>
      <c r="G1246" s="1508">
        <v>0.06</v>
      </c>
      <c r="H1246" s="712"/>
      <c r="I1246" s="712"/>
      <c r="J1246" s="712"/>
      <c r="K1246" s="715"/>
    </row>
    <row r="1247" spans="3:11" ht="15" customHeight="1" thickBot="1" x14ac:dyDescent="0.25">
      <c r="C1247" s="1482"/>
      <c r="D1247" s="1509"/>
      <c r="E1247" s="1510"/>
      <c r="F1247" s="1080"/>
      <c r="G1247" s="1511"/>
      <c r="H1247" s="712"/>
      <c r="I1247" s="712"/>
      <c r="J1247" s="712"/>
      <c r="K1247" s="715"/>
    </row>
    <row r="1248" spans="3:11" ht="15" customHeight="1" x14ac:dyDescent="0.2">
      <c r="C1248" s="1483" t="s">
        <v>2471</v>
      </c>
      <c r="D1248" s="1503"/>
      <c r="E1248" s="1503"/>
      <c r="F1248" s="772"/>
      <c r="G1248" s="1512"/>
      <c r="H1248" s="712"/>
      <c r="I1248" s="712"/>
      <c r="J1248" s="712"/>
      <c r="K1248" s="715"/>
    </row>
    <row r="1249" spans="3:11" ht="15" customHeight="1" thickBot="1" x14ac:dyDescent="0.25">
      <c r="C1249" s="1513" t="s">
        <v>2472</v>
      </c>
      <c r="D1249" s="1514"/>
      <c r="E1249" s="1514"/>
      <c r="F1249" s="1515"/>
      <c r="G1249" s="1516"/>
      <c r="H1249" s="712"/>
      <c r="I1249" s="712"/>
      <c r="J1249" s="712"/>
      <c r="K1249" s="715"/>
    </row>
    <row r="1250" spans="3:11" ht="15" customHeight="1" x14ac:dyDescent="0.2">
      <c r="C1250" s="716" t="s">
        <v>1263</v>
      </c>
      <c r="D1250" s="1489"/>
      <c r="E1250" s="1489"/>
      <c r="F1250" s="712"/>
      <c r="G1250" s="712"/>
      <c r="H1250" s="712"/>
      <c r="I1250" s="712"/>
      <c r="J1250" s="712"/>
      <c r="K1250" s="715"/>
    </row>
    <row r="1251" spans="3:11" ht="30.75" customHeight="1" x14ac:dyDescent="0.2">
      <c r="C1251" s="5221" t="s">
        <v>2681</v>
      </c>
      <c r="D1251" s="3862"/>
      <c r="E1251" s="3862"/>
      <c r="F1251" s="3862"/>
      <c r="G1251" s="3862"/>
      <c r="H1251" s="3862"/>
      <c r="I1251" s="3862"/>
      <c r="J1251" s="3862"/>
      <c r="K1251" s="5222"/>
    </row>
    <row r="1252" spans="3:11" ht="25.5" customHeight="1" x14ac:dyDescent="0.2">
      <c r="C1252" s="5221" t="s">
        <v>2682</v>
      </c>
      <c r="D1252" s="3862"/>
      <c r="E1252" s="3862"/>
      <c r="F1252" s="3862"/>
      <c r="G1252" s="3862"/>
      <c r="H1252" s="3862"/>
      <c r="I1252" s="3862"/>
      <c r="J1252" s="3862"/>
      <c r="K1252" s="5222"/>
    </row>
    <row r="1253" spans="3:11" ht="15" customHeight="1" x14ac:dyDescent="0.2">
      <c r="C1253" s="717" t="s">
        <v>4442</v>
      </c>
      <c r="D1253" s="712"/>
      <c r="E1253" s="712"/>
      <c r="F1253" s="712"/>
      <c r="G1253" s="712"/>
      <c r="H1253" s="712"/>
      <c r="I1253" s="712"/>
      <c r="J1253" s="712"/>
      <c r="K1253" s="715"/>
    </row>
    <row r="1254" spans="3:11" ht="15" customHeight="1" x14ac:dyDescent="0.2">
      <c r="C1254" s="5212" t="s">
        <v>2683</v>
      </c>
      <c r="D1254" s="3903"/>
      <c r="E1254" s="3903"/>
      <c r="F1254" s="3903"/>
      <c r="G1254" s="3903"/>
      <c r="H1254" s="3903"/>
      <c r="I1254" s="3903"/>
      <c r="J1254" s="3903"/>
      <c r="K1254" s="5213"/>
    </row>
    <row r="1255" spans="3:11" ht="15" customHeight="1" x14ac:dyDescent="0.2">
      <c r="C1255" s="5212" t="s">
        <v>2684</v>
      </c>
      <c r="D1255" s="3903"/>
      <c r="E1255" s="3903"/>
      <c r="F1255" s="3903"/>
      <c r="G1255" s="3903"/>
      <c r="H1255" s="3903"/>
      <c r="I1255" s="3903"/>
      <c r="J1255" s="3903"/>
      <c r="K1255" s="5213"/>
    </row>
    <row r="1256" spans="3:11" ht="15" customHeight="1" x14ac:dyDescent="0.2">
      <c r="C1256" s="5300" t="s">
        <v>2685</v>
      </c>
      <c r="D1256" s="3965"/>
      <c r="E1256" s="3965"/>
      <c r="F1256" s="3965"/>
      <c r="G1256" s="3965"/>
      <c r="H1256" s="3965"/>
      <c r="I1256" s="3965"/>
      <c r="J1256" s="3965"/>
      <c r="K1256" s="5301"/>
    </row>
    <row r="1257" spans="3:11" ht="26.25" customHeight="1" x14ac:dyDescent="0.2">
      <c r="C1257" s="5212" t="s">
        <v>2686</v>
      </c>
      <c r="D1257" s="3903"/>
      <c r="E1257" s="3903"/>
      <c r="F1257" s="3903"/>
      <c r="G1257" s="3903"/>
      <c r="H1257" s="3903"/>
      <c r="I1257" s="3903"/>
      <c r="J1257" s="3903"/>
      <c r="K1257" s="5213"/>
    </row>
    <row r="1258" spans="3:11" ht="15" customHeight="1" x14ac:dyDescent="0.2">
      <c r="C1258" s="5212" t="s">
        <v>2687</v>
      </c>
      <c r="D1258" s="3903"/>
      <c r="E1258" s="3903"/>
      <c r="F1258" s="3897"/>
      <c r="G1258" s="3897"/>
      <c r="H1258" s="712"/>
      <c r="I1258" s="712"/>
      <c r="J1258" s="712"/>
      <c r="K1258" s="715"/>
    </row>
    <row r="1259" spans="3:11" ht="15" customHeight="1" thickBot="1" x14ac:dyDescent="0.25">
      <c r="C1259" s="1486"/>
      <c r="D1259" s="1484"/>
      <c r="E1259" s="1484"/>
      <c r="F1259" s="900"/>
      <c r="G1259" s="900"/>
      <c r="H1259" s="712"/>
      <c r="I1259" s="712"/>
      <c r="J1259" s="712"/>
      <c r="K1259" s="715"/>
    </row>
    <row r="1260" spans="3:11" ht="15" customHeight="1" thickBot="1" x14ac:dyDescent="0.25">
      <c r="C1260" s="5296" t="s">
        <v>1570</v>
      </c>
      <c r="D1260" s="4724"/>
      <c r="E1260" s="4724"/>
      <c r="F1260" s="4724"/>
      <c r="G1260" s="4724"/>
      <c r="H1260" s="4724"/>
      <c r="I1260" s="4724"/>
      <c r="J1260" s="4724"/>
      <c r="K1260" s="1493" t="s">
        <v>2688</v>
      </c>
    </row>
    <row r="1261" spans="3:11" ht="15" customHeight="1" x14ac:dyDescent="0.2">
      <c r="C1261" s="1494" t="s">
        <v>657</v>
      </c>
      <c r="D1261" s="879" t="s">
        <v>658</v>
      </c>
      <c r="E1261" s="879" t="s">
        <v>659</v>
      </c>
      <c r="F1261" s="879" t="s">
        <v>660</v>
      </c>
      <c r="G1261" s="879" t="s">
        <v>661</v>
      </c>
      <c r="H1261" s="879" t="s">
        <v>662</v>
      </c>
      <c r="I1261" s="879" t="s">
        <v>663</v>
      </c>
      <c r="J1261" s="879" t="s">
        <v>664</v>
      </c>
      <c r="K1261" s="1495" t="s">
        <v>665</v>
      </c>
    </row>
    <row r="1262" spans="3:11" ht="15" customHeight="1" x14ac:dyDescent="0.2">
      <c r="C1262" s="1496">
        <v>0.18890000000000001</v>
      </c>
      <c r="D1262" s="1497">
        <v>0.28000000000000003</v>
      </c>
      <c r="E1262" s="1497">
        <v>0.28000000000000003</v>
      </c>
      <c r="F1262" s="1498">
        <v>0.28000000000000003</v>
      </c>
      <c r="G1262" s="1498">
        <v>0.28000000000000003</v>
      </c>
      <c r="H1262" s="1499">
        <v>0.47</v>
      </c>
      <c r="I1262" s="1499">
        <v>0.94</v>
      </c>
      <c r="J1262" s="1499">
        <v>4.49</v>
      </c>
      <c r="K1262" s="1500">
        <v>0.1</v>
      </c>
    </row>
    <row r="1263" spans="3:11" ht="15" customHeight="1" thickBot="1" x14ac:dyDescent="0.25">
      <c r="C1263" s="1501" t="s">
        <v>2689</v>
      </c>
      <c r="D1263" s="966"/>
      <c r="E1263" s="966"/>
      <c r="F1263" s="966"/>
      <c r="G1263" s="966"/>
      <c r="H1263" s="966"/>
      <c r="I1263" s="966"/>
      <c r="J1263" s="966"/>
      <c r="K1263" s="1417"/>
    </row>
    <row r="1264" spans="3:11" ht="15" customHeight="1" x14ac:dyDescent="0.2">
      <c r="C1264" s="718"/>
      <c r="D1264" s="712"/>
      <c r="E1264" s="712"/>
      <c r="F1264" s="712"/>
      <c r="G1264" s="712"/>
      <c r="H1264" s="712"/>
      <c r="I1264" s="712"/>
      <c r="J1264" s="712"/>
      <c r="K1264" s="715"/>
    </row>
    <row r="1265" spans="3:11" ht="15" customHeight="1" x14ac:dyDescent="0.2">
      <c r="C1265" s="718" t="s">
        <v>2690</v>
      </c>
      <c r="D1265" s="712"/>
      <c r="E1265" s="712"/>
      <c r="F1265" s="712"/>
      <c r="G1265" s="712"/>
      <c r="H1265" s="712"/>
      <c r="I1265" s="712"/>
      <c r="J1265" s="712"/>
      <c r="K1265" s="715"/>
    </row>
    <row r="1266" spans="3:11" ht="15" customHeight="1" thickBot="1" x14ac:dyDescent="0.25">
      <c r="C1266" s="719" t="s">
        <v>2691</v>
      </c>
      <c r="D1266" s="720"/>
      <c r="E1266" s="720"/>
      <c r="F1266" s="720"/>
      <c r="G1266" s="720"/>
      <c r="H1266" s="720"/>
      <c r="I1266" s="720"/>
      <c r="J1266" s="720"/>
      <c r="K1266" s="721"/>
    </row>
    <row r="1267" spans="3:11" ht="15" customHeight="1" thickTop="1" x14ac:dyDescent="0.3">
      <c r="C1267" s="1039" t="str">
        <f>+C1241</f>
        <v>.</v>
      </c>
      <c r="D1267" s="483"/>
      <c r="E1267" s="483"/>
      <c r="F1267" s="483"/>
      <c r="G1267" s="483"/>
      <c r="H1267" s="2"/>
    </row>
    <row r="1268" spans="3:11" ht="15" customHeight="1" thickBot="1" x14ac:dyDescent="0.35">
      <c r="C1268" s="483"/>
      <c r="D1268" s="483"/>
      <c r="E1268" s="483"/>
      <c r="F1268" s="483"/>
      <c r="G1268" s="483"/>
      <c r="H1268" s="2"/>
    </row>
    <row r="1269" spans="3:11" ht="15" customHeight="1" thickTop="1" x14ac:dyDescent="0.2">
      <c r="C1269" s="5319" t="s">
        <v>1561</v>
      </c>
      <c r="D1269" s="5320"/>
      <c r="E1269" s="5320"/>
      <c r="F1269" s="5320"/>
      <c r="G1269" s="5320"/>
      <c r="H1269" s="5320"/>
      <c r="I1269" s="5320"/>
      <c r="J1269" s="5320"/>
      <c r="K1269" s="5352"/>
    </row>
    <row r="1270" spans="3:11" ht="15" customHeight="1" x14ac:dyDescent="0.2">
      <c r="C1270" s="5302"/>
      <c r="D1270" s="5303"/>
      <c r="E1270" s="5303"/>
      <c r="F1270" s="5303"/>
      <c r="G1270" s="5303"/>
      <c r="H1270" s="712"/>
      <c r="I1270" s="712"/>
      <c r="J1270" s="712"/>
      <c r="K1270" s="715"/>
    </row>
    <row r="1271" spans="3:11" ht="15" customHeight="1" x14ac:dyDescent="0.2">
      <c r="C1271" s="5304" t="s">
        <v>1037</v>
      </c>
      <c r="D1271" s="5305"/>
      <c r="E1271" s="5305"/>
      <c r="F1271" s="5305"/>
      <c r="G1271" s="5305"/>
      <c r="H1271" s="712"/>
      <c r="I1271" s="772"/>
      <c r="J1271" s="772"/>
      <c r="K1271" s="715"/>
    </row>
    <row r="1272" spans="3:11" ht="15" customHeight="1" x14ac:dyDescent="0.2">
      <c r="C1272" s="5300" t="s">
        <v>1562</v>
      </c>
      <c r="D1272" s="3965"/>
      <c r="E1272" s="3965"/>
      <c r="F1272" s="3965"/>
      <c r="G1272" s="3965"/>
      <c r="H1272" s="3965"/>
      <c r="I1272" s="3965"/>
      <c r="J1272" s="3965"/>
      <c r="K1272" s="5301"/>
    </row>
    <row r="1273" spans="3:11" ht="15" customHeight="1" thickBot="1" x14ac:dyDescent="0.25">
      <c r="C1273" s="1377"/>
      <c r="D1273" s="1337"/>
      <c r="E1273" s="1337"/>
      <c r="F1273" s="1337"/>
      <c r="G1273" s="1337"/>
      <c r="H1273" s="712"/>
      <c r="I1273" s="712"/>
      <c r="J1273" s="712"/>
      <c r="K1273" s="715"/>
    </row>
    <row r="1274" spans="3:11" ht="15" customHeight="1" thickBot="1" x14ac:dyDescent="0.25">
      <c r="C1274" s="5353" t="s">
        <v>1563</v>
      </c>
      <c r="D1274" s="4690"/>
      <c r="E1274" s="4691"/>
      <c r="F1274" s="4689" t="s">
        <v>1564</v>
      </c>
      <c r="G1274" s="4691"/>
      <c r="H1274" s="712"/>
      <c r="I1274" s="712"/>
      <c r="J1274" s="712"/>
      <c r="K1274" s="715"/>
    </row>
    <row r="1275" spans="3:11" ht="15" customHeight="1" thickBot="1" x14ac:dyDescent="0.25">
      <c r="C1275" s="1379" t="s">
        <v>2466</v>
      </c>
      <c r="D1275" s="1018" t="s">
        <v>2465</v>
      </c>
      <c r="E1275" s="1343" t="s">
        <v>1565</v>
      </c>
      <c r="F1275" s="1433" t="s">
        <v>2466</v>
      </c>
      <c r="G1275" s="1343" t="s">
        <v>2465</v>
      </c>
      <c r="H1275" s="712"/>
      <c r="I1275" s="712"/>
      <c r="J1275" s="712"/>
      <c r="K1275" s="715"/>
    </row>
    <row r="1276" spans="3:11" ht="15" customHeight="1" x14ac:dyDescent="0.2">
      <c r="C1276" s="1404">
        <v>0.08</v>
      </c>
      <c r="D1276" s="1434">
        <v>0.22</v>
      </c>
      <c r="E1276" s="1434">
        <v>0.12</v>
      </c>
      <c r="F1276" s="1381">
        <v>0.06</v>
      </c>
      <c r="G1276" s="1383">
        <v>0.06</v>
      </c>
      <c r="H1276" s="712"/>
      <c r="I1276" s="712"/>
      <c r="J1276" s="712"/>
      <c r="K1276" s="715"/>
    </row>
    <row r="1277" spans="3:11" ht="15" customHeight="1" x14ac:dyDescent="0.2">
      <c r="C1277" s="5342" t="s">
        <v>2471</v>
      </c>
      <c r="D1277" s="5343"/>
      <c r="E1277" s="5343"/>
      <c r="F1277" s="5344"/>
      <c r="G1277" s="1326"/>
      <c r="H1277" s="712"/>
      <c r="I1277" s="712"/>
      <c r="J1277" s="712"/>
      <c r="K1277" s="715"/>
    </row>
    <row r="1278" spans="3:11" ht="15" customHeight="1" thickBot="1" x14ac:dyDescent="0.25">
      <c r="C1278" s="5297" t="s">
        <v>2908</v>
      </c>
      <c r="D1278" s="5298"/>
      <c r="E1278" s="5298"/>
      <c r="F1278" s="5299"/>
      <c r="G1278" s="1335"/>
      <c r="H1278" s="712"/>
      <c r="I1278" s="712"/>
      <c r="J1278" s="712"/>
      <c r="K1278" s="715"/>
    </row>
    <row r="1279" spans="3:11" ht="15" customHeight="1" x14ac:dyDescent="0.2">
      <c r="C1279" s="718"/>
      <c r="D1279" s="712"/>
      <c r="E1279" s="712"/>
      <c r="F1279" s="712"/>
      <c r="G1279" s="712"/>
      <c r="H1279" s="712"/>
      <c r="I1279" s="712"/>
      <c r="J1279" s="712"/>
      <c r="K1279" s="715"/>
    </row>
    <row r="1280" spans="3:11" ht="15" customHeight="1" x14ac:dyDescent="0.2">
      <c r="C1280" s="746" t="s">
        <v>954</v>
      </c>
      <c r="D1280" s="876"/>
      <c r="E1280" s="876"/>
      <c r="F1280" s="876"/>
      <c r="G1280" s="712"/>
      <c r="H1280" s="712"/>
      <c r="I1280" s="712"/>
      <c r="J1280" s="712"/>
      <c r="K1280" s="715"/>
    </row>
    <row r="1281" spans="3:11" ht="15" customHeight="1" x14ac:dyDescent="0.2">
      <c r="C1281" s="5300" t="s">
        <v>1566</v>
      </c>
      <c r="D1281" s="3965"/>
      <c r="E1281" s="3965"/>
      <c r="F1281" s="3965"/>
      <c r="G1281" s="3965"/>
      <c r="H1281" s="3965"/>
      <c r="I1281" s="3965"/>
      <c r="J1281" s="3965"/>
      <c r="K1281" s="5301"/>
    </row>
    <row r="1282" spans="3:11" ht="15" customHeight="1" x14ac:dyDescent="0.2">
      <c r="C1282" s="5333" t="s">
        <v>1567</v>
      </c>
      <c r="D1282" s="3897"/>
      <c r="E1282" s="3897"/>
      <c r="F1282" s="3897"/>
      <c r="G1282" s="3897"/>
      <c r="H1282" s="712"/>
      <c r="I1282" s="712"/>
      <c r="J1282" s="712"/>
      <c r="K1282" s="715"/>
    </row>
    <row r="1283" spans="3:11" ht="15" customHeight="1" x14ac:dyDescent="0.2">
      <c r="C1283" s="718" t="s">
        <v>1568</v>
      </c>
      <c r="D1283" s="712"/>
      <c r="E1283" s="712"/>
      <c r="F1283" s="712"/>
      <c r="G1283" s="712"/>
      <c r="H1283" s="712"/>
      <c r="I1283" s="712"/>
      <c r="J1283" s="712"/>
      <c r="K1283" s="715"/>
    </row>
    <row r="1284" spans="3:11" ht="15" customHeight="1" thickBot="1" x14ac:dyDescent="0.25">
      <c r="C1284" s="5333" t="s">
        <v>1569</v>
      </c>
      <c r="D1284" s="3897"/>
      <c r="E1284" s="3897"/>
      <c r="F1284" s="3897"/>
      <c r="G1284" s="3897"/>
      <c r="H1284" s="712"/>
      <c r="I1284" s="712"/>
      <c r="J1284" s="712"/>
      <c r="K1284" s="715"/>
    </row>
    <row r="1285" spans="3:11" ht="15" customHeight="1" thickBot="1" x14ac:dyDescent="0.25">
      <c r="C1285" s="5316" t="s">
        <v>1570</v>
      </c>
      <c r="D1285" s="4745"/>
      <c r="E1285" s="4745"/>
      <c r="F1285" s="4745"/>
      <c r="G1285" s="4745"/>
      <c r="H1285" s="4745"/>
      <c r="I1285" s="4745"/>
      <c r="J1285" s="4745"/>
      <c r="K1285" s="1432" t="s">
        <v>1571</v>
      </c>
    </row>
    <row r="1286" spans="3:11" ht="15" customHeight="1" x14ac:dyDescent="0.2">
      <c r="C1286" s="1407" t="s">
        <v>1572</v>
      </c>
      <c r="D1286" s="1408" t="s">
        <v>1573</v>
      </c>
      <c r="E1286" s="1408" t="s">
        <v>1574</v>
      </c>
      <c r="F1286" s="1408" t="s">
        <v>1575</v>
      </c>
      <c r="G1286" s="1408" t="s">
        <v>661</v>
      </c>
      <c r="H1286" s="1409" t="s">
        <v>662</v>
      </c>
      <c r="I1286" s="1409" t="s">
        <v>1576</v>
      </c>
      <c r="J1286" s="1410" t="s">
        <v>664</v>
      </c>
      <c r="K1286" s="1411" t="s">
        <v>665</v>
      </c>
    </row>
    <row r="1287" spans="3:11" ht="15" customHeight="1" x14ac:dyDescent="0.2">
      <c r="C1287" s="1412">
        <v>0.18890000000000001</v>
      </c>
      <c r="D1287" s="1413">
        <v>0.28000000000000003</v>
      </c>
      <c r="E1287" s="1413">
        <v>0.28000000000000003</v>
      </c>
      <c r="F1287" s="1413">
        <v>0.28000000000000003</v>
      </c>
      <c r="G1287" s="1413">
        <v>0.28000000000000003</v>
      </c>
      <c r="H1287" s="1414">
        <v>0.47</v>
      </c>
      <c r="I1287" s="1414">
        <v>0.94</v>
      </c>
      <c r="J1287" s="1414">
        <v>4.49</v>
      </c>
      <c r="K1287" s="1415">
        <v>0.1</v>
      </c>
    </row>
    <row r="1288" spans="3:11" ht="15" customHeight="1" x14ac:dyDescent="0.2">
      <c r="C1288" s="5345" t="s">
        <v>1577</v>
      </c>
      <c r="D1288" s="5346"/>
      <c r="E1288" s="5346"/>
      <c r="F1288" s="5346"/>
      <c r="G1288" s="5346"/>
      <c r="H1288" s="712"/>
      <c r="I1288" s="712"/>
      <c r="J1288" s="712"/>
      <c r="K1288" s="715"/>
    </row>
    <row r="1289" spans="3:11" ht="15" customHeight="1" x14ac:dyDescent="0.2">
      <c r="C1289" s="5300" t="s">
        <v>1578</v>
      </c>
      <c r="D1289" s="3965"/>
      <c r="E1289" s="3965"/>
      <c r="F1289" s="3965"/>
      <c r="G1289" s="3965"/>
      <c r="H1289" s="3965"/>
      <c r="I1289" s="3965"/>
      <c r="J1289" s="3965"/>
      <c r="K1289" s="5301"/>
    </row>
    <row r="1290" spans="3:11" ht="15" customHeight="1" x14ac:dyDescent="0.2">
      <c r="C1290" s="1344"/>
      <c r="D1290" s="900"/>
      <c r="E1290" s="900"/>
      <c r="F1290" s="900"/>
      <c r="G1290" s="900"/>
      <c r="H1290" s="712"/>
      <c r="I1290" s="712"/>
      <c r="J1290" s="712"/>
      <c r="K1290" s="715"/>
    </row>
    <row r="1291" spans="3:11" ht="15" customHeight="1" x14ac:dyDescent="0.2">
      <c r="C1291" s="5307" t="s">
        <v>1579</v>
      </c>
      <c r="D1291" s="4876"/>
      <c r="E1291" s="4876"/>
      <c r="F1291" s="900"/>
      <c r="G1291" s="900"/>
      <c r="H1291" s="712"/>
      <c r="I1291" s="712"/>
      <c r="J1291" s="712"/>
      <c r="K1291" s="715"/>
    </row>
    <row r="1292" spans="3:11" ht="15" customHeight="1" x14ac:dyDescent="0.2">
      <c r="C1292" s="5221" t="s">
        <v>1580</v>
      </c>
      <c r="D1292" s="3862"/>
      <c r="E1292" s="3862"/>
      <c r="F1292" s="3862"/>
      <c r="G1292" s="3862"/>
      <c r="H1292" s="3862"/>
      <c r="I1292" s="3862"/>
      <c r="J1292" s="3862"/>
      <c r="K1292" s="5222"/>
    </row>
    <row r="1293" spans="3:11" ht="15" customHeight="1" x14ac:dyDescent="0.2">
      <c r="C1293" s="746" t="s">
        <v>1581</v>
      </c>
      <c r="D1293" s="876"/>
      <c r="E1293" s="876"/>
      <c r="F1293" s="876"/>
      <c r="G1293" s="712"/>
      <c r="H1293" s="712"/>
      <c r="I1293" s="712"/>
      <c r="J1293" s="712"/>
      <c r="K1293" s="715"/>
    </row>
    <row r="1294" spans="3:11" ht="15" customHeight="1" thickBot="1" x14ac:dyDescent="0.25">
      <c r="C1294" s="719" t="s">
        <v>1582</v>
      </c>
      <c r="D1294" s="720"/>
      <c r="E1294" s="720"/>
      <c r="F1294" s="720"/>
      <c r="G1294" s="720"/>
      <c r="H1294" s="720"/>
      <c r="I1294" s="720"/>
      <c r="J1294" s="720"/>
      <c r="K1294" s="721"/>
    </row>
    <row r="1295" spans="3:11" ht="15" customHeight="1" thickTop="1" x14ac:dyDescent="0.2">
      <c r="C1295" s="1039" t="str">
        <f>+C1267</f>
        <v>.</v>
      </c>
    </row>
    <row r="1296" spans="3:11" ht="15" customHeight="1" thickBot="1" x14ac:dyDescent="0.25"/>
    <row r="1297" spans="3:11" ht="15" customHeight="1" thickTop="1" x14ac:dyDescent="0.2">
      <c r="C1297" s="5319" t="s">
        <v>1583</v>
      </c>
      <c r="D1297" s="5320"/>
      <c r="E1297" s="5320"/>
      <c r="F1297" s="5320"/>
      <c r="G1297" s="5320"/>
      <c r="H1297" s="5320"/>
      <c r="I1297" s="5320"/>
      <c r="J1297" s="5320"/>
      <c r="K1297" s="5352"/>
    </row>
    <row r="1298" spans="3:11" ht="15" customHeight="1" x14ac:dyDescent="0.2">
      <c r="C1298" s="5302"/>
      <c r="D1298" s="5303"/>
      <c r="E1298" s="5303"/>
      <c r="F1298" s="5303"/>
      <c r="G1298" s="5303"/>
      <c r="H1298" s="712"/>
      <c r="I1298" s="712"/>
      <c r="J1298" s="712"/>
      <c r="K1298" s="715"/>
    </row>
    <row r="1299" spans="3:11" ht="15" customHeight="1" x14ac:dyDescent="0.2">
      <c r="C1299" s="5304" t="s">
        <v>1037</v>
      </c>
      <c r="D1299" s="5305"/>
      <c r="E1299" s="5305"/>
      <c r="F1299" s="5305"/>
      <c r="G1299" s="5305"/>
      <c r="H1299" s="712"/>
      <c r="I1299" s="772"/>
      <c r="J1299" s="772"/>
      <c r="K1299" s="715"/>
    </row>
    <row r="1300" spans="3:11" ht="15" customHeight="1" x14ac:dyDescent="0.2">
      <c r="C1300" s="5300" t="s">
        <v>1584</v>
      </c>
      <c r="D1300" s="3965"/>
      <c r="E1300" s="3965"/>
      <c r="F1300" s="3965"/>
      <c r="G1300" s="3965"/>
      <c r="H1300" s="3965"/>
      <c r="I1300" s="3965"/>
      <c r="J1300" s="3965"/>
      <c r="K1300" s="5301"/>
    </row>
    <row r="1301" spans="3:11" ht="15" customHeight="1" x14ac:dyDescent="0.2">
      <c r="C1301" s="5300" t="s">
        <v>1585</v>
      </c>
      <c r="D1301" s="3965"/>
      <c r="E1301" s="3965"/>
      <c r="F1301" s="3965"/>
      <c r="G1301" s="3965"/>
      <c r="H1301" s="3965"/>
      <c r="I1301" s="712"/>
      <c r="J1301" s="712"/>
      <c r="K1301" s="715"/>
    </row>
    <row r="1302" spans="3:11" ht="15" customHeight="1" thickBot="1" x14ac:dyDescent="0.25">
      <c r="C1302" s="5334"/>
      <c r="D1302" s="4693"/>
      <c r="E1302" s="4693"/>
      <c r="F1302" s="4693"/>
      <c r="G1302" s="4693"/>
      <c r="H1302" s="712"/>
      <c r="I1302" s="712"/>
      <c r="J1302" s="712"/>
      <c r="K1302" s="715"/>
    </row>
    <row r="1303" spans="3:11" ht="15" customHeight="1" thickBot="1" x14ac:dyDescent="0.25">
      <c r="C1303" s="1405" t="s">
        <v>960</v>
      </c>
      <c r="D1303" s="833" t="s">
        <v>382</v>
      </c>
      <c r="E1303" s="833" t="s">
        <v>2464</v>
      </c>
      <c r="F1303" s="833" t="s">
        <v>1586</v>
      </c>
      <c r="G1303" s="899" t="s">
        <v>1587</v>
      </c>
      <c r="H1303" s="899" t="s">
        <v>1588</v>
      </c>
      <c r="I1303" s="712"/>
      <c r="J1303" s="712"/>
      <c r="K1303" s="715"/>
    </row>
    <row r="1304" spans="3:11" ht="19.5" customHeight="1" x14ac:dyDescent="0.2">
      <c r="C1304" s="1435" t="s">
        <v>1589</v>
      </c>
      <c r="D1304" s="1393">
        <v>8</v>
      </c>
      <c r="E1304" s="1418">
        <v>0.04</v>
      </c>
      <c r="F1304" s="1418">
        <v>0.15</v>
      </c>
      <c r="G1304" s="1419">
        <v>7.4999999999999997E-2</v>
      </c>
      <c r="H1304" s="1420">
        <v>7.4999999999999997E-2</v>
      </c>
      <c r="I1304" s="712"/>
      <c r="J1304" s="712"/>
      <c r="K1304" s="715"/>
    </row>
    <row r="1305" spans="3:11" ht="15" customHeight="1" x14ac:dyDescent="0.2">
      <c r="C1305" s="1436" t="s">
        <v>1589</v>
      </c>
      <c r="D1305" s="1397">
        <v>10</v>
      </c>
      <c r="E1305" s="1421">
        <v>0.04</v>
      </c>
      <c r="F1305" s="1421">
        <v>0.15</v>
      </c>
      <c r="G1305" s="1422">
        <v>7.4999999999999997E-2</v>
      </c>
      <c r="H1305" s="1423">
        <v>7.4999999999999997E-2</v>
      </c>
      <c r="I1305" s="712"/>
      <c r="J1305" s="712"/>
      <c r="K1305" s="715"/>
    </row>
    <row r="1306" spans="3:11" ht="15" customHeight="1" x14ac:dyDescent="0.2">
      <c r="C1306" s="1436" t="s">
        <v>1589</v>
      </c>
      <c r="D1306" s="1397">
        <v>15</v>
      </c>
      <c r="E1306" s="1421">
        <v>0.04</v>
      </c>
      <c r="F1306" s="1421">
        <v>0.15</v>
      </c>
      <c r="G1306" s="1422">
        <v>7.4999999999999997E-2</v>
      </c>
      <c r="H1306" s="1423">
        <v>7.4999999999999997E-2</v>
      </c>
      <c r="I1306" s="712"/>
      <c r="J1306" s="712"/>
      <c r="K1306" s="715"/>
    </row>
    <row r="1307" spans="3:11" ht="15" customHeight="1" x14ac:dyDescent="0.2">
      <c r="C1307" s="1436" t="s">
        <v>1589</v>
      </c>
      <c r="D1307" s="1397">
        <v>20</v>
      </c>
      <c r="E1307" s="1421">
        <v>0.04</v>
      </c>
      <c r="F1307" s="1421">
        <v>0.15</v>
      </c>
      <c r="G1307" s="1422">
        <v>7.4999999999999997E-2</v>
      </c>
      <c r="H1307" s="1423">
        <v>7.4999999999999997E-2</v>
      </c>
      <c r="I1307" s="712"/>
      <c r="J1307" s="712"/>
      <c r="K1307" s="715"/>
    </row>
    <row r="1308" spans="3:11" ht="15" customHeight="1" x14ac:dyDescent="0.2">
      <c r="C1308" s="1436" t="s">
        <v>1589</v>
      </c>
      <c r="D1308" s="1397">
        <v>25</v>
      </c>
      <c r="E1308" s="1421">
        <v>0.04</v>
      </c>
      <c r="F1308" s="1421">
        <v>0.15</v>
      </c>
      <c r="G1308" s="1422">
        <v>7.4999999999999997E-2</v>
      </c>
      <c r="H1308" s="1423">
        <v>7.4999999999999997E-2</v>
      </c>
      <c r="I1308" s="712"/>
      <c r="J1308" s="712"/>
      <c r="K1308" s="715"/>
    </row>
    <row r="1309" spans="3:11" ht="15" customHeight="1" x14ac:dyDescent="0.2">
      <c r="C1309" s="1436" t="s">
        <v>1589</v>
      </c>
      <c r="D1309" s="1397">
        <v>30</v>
      </c>
      <c r="E1309" s="1421">
        <v>0.04</v>
      </c>
      <c r="F1309" s="1421">
        <v>0.15</v>
      </c>
      <c r="G1309" s="1422">
        <v>7.4999999999999997E-2</v>
      </c>
      <c r="H1309" s="1423">
        <v>7.4999999999999997E-2</v>
      </c>
      <c r="I1309" s="712"/>
      <c r="J1309" s="712"/>
      <c r="K1309" s="715"/>
    </row>
    <row r="1310" spans="3:11" ht="15" customHeight="1" x14ac:dyDescent="0.2">
      <c r="C1310" s="1436" t="s">
        <v>1589</v>
      </c>
      <c r="D1310" s="1397">
        <v>40</v>
      </c>
      <c r="E1310" s="1421">
        <v>0.04</v>
      </c>
      <c r="F1310" s="1421">
        <v>0.15</v>
      </c>
      <c r="G1310" s="1422">
        <v>7.4999999999999997E-2</v>
      </c>
      <c r="H1310" s="1423">
        <v>7.4999999999999997E-2</v>
      </c>
      <c r="I1310" s="712"/>
      <c r="J1310" s="712"/>
      <c r="K1310" s="715"/>
    </row>
    <row r="1311" spans="3:11" ht="15" customHeight="1" x14ac:dyDescent="0.2">
      <c r="C1311" s="1436" t="s">
        <v>1589</v>
      </c>
      <c r="D1311" s="1397">
        <v>50</v>
      </c>
      <c r="E1311" s="1421">
        <v>0.04</v>
      </c>
      <c r="F1311" s="1421">
        <v>0.15</v>
      </c>
      <c r="G1311" s="1422">
        <v>7.4999999999999997E-2</v>
      </c>
      <c r="H1311" s="1423">
        <v>7.4999999999999997E-2</v>
      </c>
      <c r="I1311" s="712"/>
      <c r="J1311" s="712"/>
      <c r="K1311" s="715"/>
    </row>
    <row r="1312" spans="3:11" ht="15" customHeight="1" x14ac:dyDescent="0.2">
      <c r="C1312" s="1436" t="s">
        <v>1589</v>
      </c>
      <c r="D1312" s="1397">
        <v>75</v>
      </c>
      <c r="E1312" s="1421">
        <v>0.04</v>
      </c>
      <c r="F1312" s="1421">
        <v>0.15</v>
      </c>
      <c r="G1312" s="1422">
        <v>7.4999999999999997E-2</v>
      </c>
      <c r="H1312" s="1423">
        <v>7.4999999999999997E-2</v>
      </c>
      <c r="I1312" s="712"/>
      <c r="J1312" s="712"/>
      <c r="K1312" s="715"/>
    </row>
    <row r="1313" spans="3:11" ht="15" customHeight="1" x14ac:dyDescent="0.2">
      <c r="C1313" s="1436" t="s">
        <v>1589</v>
      </c>
      <c r="D1313" s="1397">
        <v>100</v>
      </c>
      <c r="E1313" s="1421">
        <v>0.04</v>
      </c>
      <c r="F1313" s="1421">
        <v>0.15</v>
      </c>
      <c r="G1313" s="1422">
        <v>7.4999999999999997E-2</v>
      </c>
      <c r="H1313" s="1423">
        <v>7.4999999999999997E-2</v>
      </c>
      <c r="I1313" s="712"/>
      <c r="J1313" s="712"/>
      <c r="K1313" s="715"/>
    </row>
    <row r="1314" spans="3:11" ht="15" customHeight="1" x14ac:dyDescent="0.2">
      <c r="C1314" s="1436" t="s">
        <v>1589</v>
      </c>
      <c r="D1314" s="1397">
        <v>120</v>
      </c>
      <c r="E1314" s="1421">
        <v>0.04</v>
      </c>
      <c r="F1314" s="1421">
        <v>0.15</v>
      </c>
      <c r="G1314" s="1422">
        <v>7.4999999999999997E-2</v>
      </c>
      <c r="H1314" s="1423">
        <v>7.4999999999999997E-2</v>
      </c>
      <c r="I1314" s="712"/>
      <c r="J1314" s="712"/>
      <c r="K1314" s="715"/>
    </row>
    <row r="1315" spans="3:11" ht="15" customHeight="1" x14ac:dyDescent="0.2">
      <c r="C1315" s="1436" t="s">
        <v>1589</v>
      </c>
      <c r="D1315" s="1397">
        <v>125</v>
      </c>
      <c r="E1315" s="1421">
        <v>0.04</v>
      </c>
      <c r="F1315" s="1421">
        <v>0.15</v>
      </c>
      <c r="G1315" s="1422">
        <v>7.4999999999999997E-2</v>
      </c>
      <c r="H1315" s="1423">
        <v>7.4999999999999997E-2</v>
      </c>
      <c r="I1315" s="712"/>
      <c r="J1315" s="712"/>
      <c r="K1315" s="715"/>
    </row>
    <row r="1316" spans="3:11" ht="15" customHeight="1" x14ac:dyDescent="0.2">
      <c r="C1316" s="1436" t="s">
        <v>1589</v>
      </c>
      <c r="D1316" s="1397">
        <v>150</v>
      </c>
      <c r="E1316" s="1421">
        <v>0.04</v>
      </c>
      <c r="F1316" s="1421">
        <v>0.15</v>
      </c>
      <c r="G1316" s="1422">
        <v>7.4999999999999997E-2</v>
      </c>
      <c r="H1316" s="1423">
        <v>7.4999999999999997E-2</v>
      </c>
      <c r="I1316" s="712"/>
      <c r="J1316" s="712"/>
      <c r="K1316" s="715"/>
    </row>
    <row r="1317" spans="3:11" ht="15" customHeight="1" x14ac:dyDescent="0.2">
      <c r="C1317" s="1436" t="s">
        <v>1589</v>
      </c>
      <c r="D1317" s="1397">
        <v>175</v>
      </c>
      <c r="E1317" s="1421">
        <v>0.04</v>
      </c>
      <c r="F1317" s="1421">
        <v>0.15</v>
      </c>
      <c r="G1317" s="1422">
        <v>7.4999999999999997E-2</v>
      </c>
      <c r="H1317" s="1423">
        <v>7.4999999999999997E-2</v>
      </c>
      <c r="I1317" s="712"/>
      <c r="J1317" s="712"/>
      <c r="K1317" s="715"/>
    </row>
    <row r="1318" spans="3:11" ht="15" customHeight="1" x14ac:dyDescent="0.2">
      <c r="C1318" s="1436" t="s">
        <v>1589</v>
      </c>
      <c r="D1318" s="1397">
        <v>200</v>
      </c>
      <c r="E1318" s="1421">
        <v>0.04</v>
      </c>
      <c r="F1318" s="1421">
        <v>0.15</v>
      </c>
      <c r="G1318" s="1422">
        <v>7.4999999999999997E-2</v>
      </c>
      <c r="H1318" s="1423">
        <v>7.4999999999999997E-2</v>
      </c>
      <c r="I1318" s="712"/>
      <c r="J1318" s="712"/>
      <c r="K1318" s="715"/>
    </row>
    <row r="1319" spans="3:11" ht="15" customHeight="1" x14ac:dyDescent="0.2">
      <c r="C1319" s="1436" t="s">
        <v>1589</v>
      </c>
      <c r="D1319" s="1397">
        <v>300</v>
      </c>
      <c r="E1319" s="1421">
        <v>0.04</v>
      </c>
      <c r="F1319" s="1421">
        <v>0.15</v>
      </c>
      <c r="G1319" s="1422">
        <v>7.4999999999999997E-2</v>
      </c>
      <c r="H1319" s="1423">
        <v>7.4999999999999997E-2</v>
      </c>
      <c r="I1319" s="712"/>
      <c r="J1319" s="712"/>
      <c r="K1319" s="715"/>
    </row>
    <row r="1320" spans="3:11" ht="15" customHeight="1" thickBot="1" x14ac:dyDescent="0.25">
      <c r="C1320" s="5366" t="s">
        <v>2471</v>
      </c>
      <c r="D1320" s="5367"/>
      <c r="E1320" s="5367"/>
      <c r="F1320" s="5367"/>
      <c r="G1320" s="714"/>
      <c r="H1320" s="1335"/>
      <c r="I1320" s="712"/>
      <c r="J1320" s="712"/>
      <c r="K1320" s="715"/>
    </row>
    <row r="1321" spans="3:11" ht="15" customHeight="1" thickBot="1" x14ac:dyDescent="0.25">
      <c r="C1321" s="718"/>
      <c r="D1321" s="712"/>
      <c r="E1321" s="712"/>
      <c r="F1321" s="712"/>
      <c r="G1321" s="712"/>
      <c r="H1321" s="712"/>
      <c r="I1321" s="712"/>
      <c r="J1321" s="712"/>
      <c r="K1321" s="715"/>
    </row>
    <row r="1322" spans="3:11" ht="15" customHeight="1" x14ac:dyDescent="0.2">
      <c r="C1322" s="5335" t="s">
        <v>2463</v>
      </c>
      <c r="D1322" s="5336"/>
      <c r="E1322" s="712"/>
      <c r="F1322" s="712"/>
      <c r="G1322" s="712"/>
      <c r="H1322" s="712"/>
      <c r="I1322" s="712"/>
      <c r="J1322" s="712"/>
      <c r="K1322" s="715"/>
    </row>
    <row r="1323" spans="3:11" ht="15" customHeight="1" x14ac:dyDescent="0.2">
      <c r="C1323" s="755" t="s">
        <v>2466</v>
      </c>
      <c r="D1323" s="1326" t="s">
        <v>2465</v>
      </c>
      <c r="E1323" s="712"/>
      <c r="F1323" s="712"/>
      <c r="G1323" s="712"/>
      <c r="H1323" s="712"/>
      <c r="I1323" s="712"/>
      <c r="J1323" s="712"/>
      <c r="K1323" s="715"/>
    </row>
    <row r="1324" spans="3:11" ht="15" customHeight="1" x14ac:dyDescent="0.2">
      <c r="C1324" s="1437">
        <v>0.05</v>
      </c>
      <c r="D1324" s="1425">
        <v>0.06</v>
      </c>
      <c r="E1324" s="712"/>
      <c r="F1324" s="712"/>
      <c r="G1324" s="712"/>
      <c r="H1324" s="712"/>
      <c r="I1324" s="712"/>
      <c r="J1324" s="712"/>
      <c r="K1324" s="715"/>
    </row>
    <row r="1325" spans="3:11" ht="15" customHeight="1" x14ac:dyDescent="0.2">
      <c r="C1325" s="1412" t="s">
        <v>2471</v>
      </c>
      <c r="D1325" s="1332"/>
      <c r="E1325" s="900"/>
      <c r="F1325" s="900"/>
      <c r="G1325" s="712"/>
      <c r="H1325" s="712"/>
      <c r="I1325" s="712"/>
      <c r="J1325" s="712"/>
      <c r="K1325" s="715"/>
    </row>
    <row r="1326" spans="3:11" ht="15" customHeight="1" thickBot="1" x14ac:dyDescent="0.25">
      <c r="C1326" s="759" t="s">
        <v>2472</v>
      </c>
      <c r="D1326" s="1335"/>
      <c r="E1326" s="712"/>
      <c r="F1326" s="712"/>
      <c r="G1326" s="712"/>
      <c r="H1326" s="712"/>
      <c r="I1326" s="712"/>
      <c r="J1326" s="712"/>
      <c r="K1326" s="715"/>
    </row>
    <row r="1327" spans="3:11" ht="15" customHeight="1" thickBot="1" x14ac:dyDescent="0.25">
      <c r="C1327" s="718"/>
      <c r="D1327" s="712"/>
      <c r="E1327" s="712"/>
      <c r="F1327" s="712"/>
      <c r="G1327" s="712"/>
      <c r="H1327" s="712"/>
      <c r="I1327" s="712"/>
      <c r="J1327" s="712"/>
      <c r="K1327" s="715"/>
    </row>
    <row r="1328" spans="3:11" ht="15" customHeight="1" thickBot="1" x14ac:dyDescent="0.25">
      <c r="C1328" s="5316" t="s">
        <v>1570</v>
      </c>
      <c r="D1328" s="4745"/>
      <c r="E1328" s="4745"/>
      <c r="F1328" s="4745"/>
      <c r="G1328" s="4745"/>
      <c r="H1328" s="4745"/>
      <c r="I1328" s="4745"/>
      <c r="J1328" s="4745"/>
      <c r="K1328" s="1432" t="s">
        <v>1571</v>
      </c>
    </row>
    <row r="1329" spans="3:11" ht="15" customHeight="1" x14ac:dyDescent="0.2">
      <c r="C1329" s="1407" t="s">
        <v>1572</v>
      </c>
      <c r="D1329" s="1408" t="s">
        <v>1573</v>
      </c>
      <c r="E1329" s="1408" t="s">
        <v>1574</v>
      </c>
      <c r="F1329" s="1408" t="s">
        <v>1575</v>
      </c>
      <c r="G1329" s="1408" t="s">
        <v>661</v>
      </c>
      <c r="H1329" s="1409" t="s">
        <v>662</v>
      </c>
      <c r="I1329" s="1409" t="s">
        <v>1576</v>
      </c>
      <c r="J1329" s="1410" t="s">
        <v>664</v>
      </c>
      <c r="K1329" s="1411" t="s">
        <v>665</v>
      </c>
    </row>
    <row r="1330" spans="3:11" ht="15" customHeight="1" x14ac:dyDescent="0.2">
      <c r="C1330" s="1412">
        <v>0.18890000000000001</v>
      </c>
      <c r="D1330" s="1413">
        <v>0.28000000000000003</v>
      </c>
      <c r="E1330" s="1413">
        <v>0.28000000000000003</v>
      </c>
      <c r="F1330" s="1413">
        <v>0.28000000000000003</v>
      </c>
      <c r="G1330" s="1413">
        <v>0.28000000000000003</v>
      </c>
      <c r="H1330" s="1414">
        <v>0.47</v>
      </c>
      <c r="I1330" s="1414">
        <v>0.94</v>
      </c>
      <c r="J1330" s="1414">
        <v>4.49</v>
      </c>
      <c r="K1330" s="1415">
        <v>0.1</v>
      </c>
    </row>
    <row r="1331" spans="3:11" ht="15" customHeight="1" x14ac:dyDescent="0.2">
      <c r="C1331" s="5345" t="s">
        <v>1577</v>
      </c>
      <c r="D1331" s="5346"/>
      <c r="E1331" s="5346"/>
      <c r="F1331" s="5346"/>
      <c r="G1331" s="5346"/>
      <c r="H1331" s="712"/>
      <c r="I1331" s="712"/>
      <c r="J1331" s="712"/>
      <c r="K1331" s="715"/>
    </row>
    <row r="1332" spans="3:11" ht="15" customHeight="1" thickBot="1" x14ac:dyDescent="0.25">
      <c r="C1332" s="1416"/>
      <c r="D1332" s="1336"/>
      <c r="E1332" s="1336"/>
      <c r="F1332" s="1336"/>
      <c r="G1332" s="1336"/>
      <c r="H1332" s="966"/>
      <c r="I1332" s="966"/>
      <c r="J1332" s="966"/>
      <c r="K1332" s="1417"/>
    </row>
    <row r="1333" spans="3:11" ht="15" customHeight="1" x14ac:dyDescent="0.2">
      <c r="C1333" s="1344"/>
      <c r="D1333" s="900"/>
      <c r="E1333" s="900"/>
      <c r="F1333" s="900"/>
      <c r="G1333" s="900"/>
      <c r="H1333" s="712"/>
      <c r="I1333" s="712"/>
      <c r="J1333" s="712"/>
      <c r="K1333" s="715"/>
    </row>
    <row r="1334" spans="3:11" ht="15" customHeight="1" x14ac:dyDescent="0.2">
      <c r="C1334" s="746" t="s">
        <v>954</v>
      </c>
      <c r="D1334" s="900"/>
      <c r="E1334" s="900"/>
      <c r="F1334" s="900"/>
      <c r="G1334" s="900"/>
      <c r="H1334" s="712"/>
      <c r="I1334" s="712"/>
      <c r="J1334" s="712"/>
      <c r="K1334" s="715"/>
    </row>
    <row r="1335" spans="3:11" ht="15" customHeight="1" x14ac:dyDescent="0.2">
      <c r="C1335" s="5300" t="s">
        <v>981</v>
      </c>
      <c r="D1335" s="3965"/>
      <c r="E1335" s="3965"/>
      <c r="F1335" s="3965"/>
      <c r="G1335" s="3965"/>
      <c r="H1335" s="3965"/>
      <c r="I1335" s="3965"/>
      <c r="J1335" s="3965"/>
      <c r="K1335" s="5301"/>
    </row>
    <row r="1336" spans="3:11" ht="15" customHeight="1" x14ac:dyDescent="0.2">
      <c r="C1336" s="5300" t="s">
        <v>1590</v>
      </c>
      <c r="D1336" s="3965"/>
      <c r="E1336" s="3965"/>
      <c r="F1336" s="3965"/>
      <c r="G1336" s="3965"/>
      <c r="H1336" s="3965"/>
      <c r="I1336" s="3965"/>
      <c r="J1336" s="3965"/>
      <c r="K1336" s="5301"/>
    </row>
    <row r="1337" spans="3:11" ht="15" customHeight="1" x14ac:dyDescent="0.2">
      <c r="C1337" s="5300" t="s">
        <v>1591</v>
      </c>
      <c r="D1337" s="3965"/>
      <c r="E1337" s="3965"/>
      <c r="F1337" s="3965"/>
      <c r="G1337" s="3965"/>
      <c r="H1337" s="712"/>
      <c r="I1337" s="712"/>
      <c r="J1337" s="712"/>
      <c r="K1337" s="715"/>
    </row>
    <row r="1338" spans="3:11" ht="15" customHeight="1" x14ac:dyDescent="0.2">
      <c r="C1338" s="5300" t="s">
        <v>1592</v>
      </c>
      <c r="D1338" s="3965"/>
      <c r="E1338" s="3965"/>
      <c r="F1338" s="1337"/>
      <c r="G1338" s="1337"/>
      <c r="H1338" s="712"/>
      <c r="I1338" s="712"/>
      <c r="J1338" s="712"/>
      <c r="K1338" s="715"/>
    </row>
    <row r="1339" spans="3:11" ht="15" customHeight="1" x14ac:dyDescent="0.2">
      <c r="C1339" s="1377" t="s">
        <v>983</v>
      </c>
      <c r="D1339" s="1337"/>
      <c r="E1339" s="1337"/>
      <c r="F1339" s="1337"/>
      <c r="G1339" s="1337"/>
      <c r="H1339" s="712"/>
      <c r="I1339" s="712"/>
      <c r="J1339" s="712"/>
      <c r="K1339" s="715"/>
    </row>
    <row r="1340" spans="3:11" ht="15" customHeight="1" x14ac:dyDescent="0.2">
      <c r="C1340" s="746" t="s">
        <v>1581</v>
      </c>
      <c r="D1340" s="876"/>
      <c r="E1340" s="876"/>
      <c r="F1340" s="876"/>
      <c r="G1340" s="712"/>
      <c r="H1340" s="712"/>
      <c r="I1340" s="712"/>
      <c r="J1340" s="712"/>
      <c r="K1340" s="715"/>
    </row>
    <row r="1341" spans="3:11" ht="15" customHeight="1" thickBot="1" x14ac:dyDescent="0.25">
      <c r="C1341" s="719" t="s">
        <v>1582</v>
      </c>
      <c r="D1341" s="720"/>
      <c r="E1341" s="720"/>
      <c r="F1341" s="720"/>
      <c r="G1341" s="720"/>
      <c r="H1341" s="720"/>
      <c r="I1341" s="720"/>
      <c r="J1341" s="720"/>
      <c r="K1341" s="721"/>
    </row>
    <row r="1342" spans="3:11" ht="15" customHeight="1" thickTop="1" x14ac:dyDescent="0.2">
      <c r="C1342" s="1039" t="str">
        <f>+C1295</f>
        <v>.</v>
      </c>
    </row>
    <row r="1343" spans="3:11" ht="15" customHeight="1" thickBot="1" x14ac:dyDescent="0.25"/>
    <row r="1344" spans="3:11" ht="15" customHeight="1" thickTop="1" x14ac:dyDescent="0.2">
      <c r="C1344" s="5319" t="s">
        <v>1593</v>
      </c>
      <c r="D1344" s="5320"/>
      <c r="E1344" s="5320"/>
      <c r="F1344" s="5320"/>
      <c r="G1344" s="5320"/>
      <c r="H1344" s="5320"/>
      <c r="I1344" s="5320"/>
      <c r="J1344" s="5320"/>
      <c r="K1344" s="5352"/>
    </row>
    <row r="1345" spans="3:11" ht="15" customHeight="1" x14ac:dyDescent="0.2">
      <c r="C1345" s="5302"/>
      <c r="D1345" s="5303"/>
      <c r="E1345" s="5303"/>
      <c r="F1345" s="5303"/>
      <c r="G1345" s="5303"/>
      <c r="H1345" s="712"/>
      <c r="I1345" s="712"/>
      <c r="J1345" s="712"/>
      <c r="K1345" s="715"/>
    </row>
    <row r="1346" spans="3:11" ht="15" customHeight="1" x14ac:dyDescent="0.2">
      <c r="C1346" s="5304" t="s">
        <v>1037</v>
      </c>
      <c r="D1346" s="5305"/>
      <c r="E1346" s="5305"/>
      <c r="F1346" s="5305"/>
      <c r="G1346" s="5305"/>
      <c r="H1346" s="712"/>
      <c r="I1346" s="772"/>
      <c r="J1346" s="772"/>
      <c r="K1346" s="715"/>
    </row>
    <row r="1347" spans="3:11" ht="15" customHeight="1" x14ac:dyDescent="0.2">
      <c r="C1347" s="5300" t="s">
        <v>2844</v>
      </c>
      <c r="D1347" s="3965"/>
      <c r="E1347" s="3965"/>
      <c r="F1347" s="3965"/>
      <c r="G1347" s="3965"/>
      <c r="H1347" s="3965"/>
      <c r="I1347" s="3965"/>
      <c r="J1347" s="3965"/>
      <c r="K1347" s="5301"/>
    </row>
    <row r="1348" spans="3:11" ht="15" customHeight="1" x14ac:dyDescent="0.2">
      <c r="C1348" s="5300" t="s">
        <v>2845</v>
      </c>
      <c r="D1348" s="3965"/>
      <c r="E1348" s="3965"/>
      <c r="F1348" s="3965"/>
      <c r="G1348" s="3965"/>
      <c r="H1348" s="3965"/>
      <c r="I1348" s="712"/>
      <c r="J1348" s="712"/>
      <c r="K1348" s="715"/>
    </row>
    <row r="1349" spans="3:11" ht="15" customHeight="1" thickBot="1" x14ac:dyDescent="0.25">
      <c r="C1349" s="5334"/>
      <c r="D1349" s="4693"/>
      <c r="E1349" s="4693"/>
      <c r="F1349" s="4695" t="s">
        <v>2846</v>
      </c>
      <c r="G1349" s="4693"/>
      <c r="H1349" s="712"/>
      <c r="I1349" s="712"/>
      <c r="J1349" s="712"/>
      <c r="K1349" s="715"/>
    </row>
    <row r="1350" spans="3:11" ht="15" customHeight="1" thickBot="1" x14ac:dyDescent="0.25">
      <c r="C1350" s="1405" t="s">
        <v>381</v>
      </c>
      <c r="D1350" s="833" t="s">
        <v>2847</v>
      </c>
      <c r="E1350" s="833" t="s">
        <v>2848</v>
      </c>
      <c r="F1350" s="833" t="s">
        <v>2464</v>
      </c>
      <c r="G1350" s="1426" t="s">
        <v>383</v>
      </c>
      <c r="H1350" s="1391"/>
      <c r="I1350" s="712"/>
      <c r="J1350" s="712"/>
      <c r="K1350" s="715"/>
    </row>
    <row r="1351" spans="3:11" ht="15" customHeight="1" x14ac:dyDescent="0.2">
      <c r="C1351" s="1438" t="s">
        <v>2849</v>
      </c>
      <c r="D1351" s="1393">
        <v>8</v>
      </c>
      <c r="E1351" s="1418" t="s">
        <v>1737</v>
      </c>
      <c r="F1351" s="1418">
        <v>0.13</v>
      </c>
      <c r="G1351" s="1418">
        <v>0.13</v>
      </c>
      <c r="H1351" s="1427"/>
      <c r="I1351" s="712"/>
      <c r="J1351" s="712"/>
      <c r="K1351" s="715"/>
    </row>
    <row r="1352" spans="3:11" ht="15" customHeight="1" x14ac:dyDescent="0.2">
      <c r="C1352" s="1439" t="s">
        <v>2850</v>
      </c>
      <c r="D1352" s="1397">
        <v>10</v>
      </c>
      <c r="E1352" s="1421" t="s">
        <v>1737</v>
      </c>
      <c r="F1352" s="1421">
        <v>0.08</v>
      </c>
      <c r="G1352" s="1421">
        <v>0.15</v>
      </c>
      <c r="H1352" s="1427"/>
      <c r="I1352" s="712"/>
      <c r="J1352" s="712"/>
      <c r="K1352" s="715"/>
    </row>
    <row r="1353" spans="3:11" ht="15" customHeight="1" thickBot="1" x14ac:dyDescent="0.25">
      <c r="C1353" s="5366" t="s">
        <v>2851</v>
      </c>
      <c r="D1353" s="5367"/>
      <c r="E1353" s="5367"/>
      <c r="F1353" s="5367"/>
      <c r="G1353" s="714"/>
      <c r="H1353" s="712"/>
      <c r="I1353" s="712"/>
      <c r="J1353" s="712"/>
      <c r="K1353" s="715"/>
    </row>
    <row r="1354" spans="3:11" ht="15" customHeight="1" x14ac:dyDescent="0.2">
      <c r="C1354" s="718" t="s">
        <v>2852</v>
      </c>
      <c r="D1354" s="712"/>
      <c r="E1354" s="712"/>
      <c r="F1354" s="712"/>
      <c r="G1354" s="712"/>
      <c r="H1354" s="712"/>
      <c r="I1354" s="712"/>
      <c r="J1354" s="712"/>
      <c r="K1354" s="715"/>
    </row>
    <row r="1355" spans="3:11" ht="15" customHeight="1" x14ac:dyDescent="0.2">
      <c r="C1355" s="718" t="s">
        <v>2853</v>
      </c>
      <c r="D1355" s="712"/>
      <c r="E1355" s="712"/>
      <c r="F1355" s="712"/>
      <c r="G1355" s="712"/>
      <c r="H1355" s="712"/>
      <c r="I1355" s="712"/>
      <c r="J1355" s="712"/>
      <c r="K1355" s="715"/>
    </row>
    <row r="1356" spans="3:11" ht="15" customHeight="1" x14ac:dyDescent="0.2">
      <c r="C1356" s="746" t="s">
        <v>954</v>
      </c>
      <c r="D1356" s="712"/>
      <c r="E1356" s="712"/>
      <c r="F1356" s="712"/>
      <c r="G1356" s="712"/>
      <c r="H1356" s="712"/>
      <c r="I1356" s="712"/>
      <c r="J1356" s="712"/>
      <c r="K1356" s="715"/>
    </row>
    <row r="1357" spans="3:11" ht="15" customHeight="1" x14ac:dyDescent="0.2">
      <c r="C1357" s="5333" t="s">
        <v>2854</v>
      </c>
      <c r="D1357" s="3897"/>
      <c r="E1357" s="3897"/>
      <c r="F1357" s="3897"/>
      <c r="G1357" s="3897"/>
      <c r="H1357" s="3897"/>
      <c r="I1357" s="3897"/>
      <c r="J1357" s="3897"/>
      <c r="K1357" s="5220"/>
    </row>
    <row r="1358" spans="3:11" ht="30" customHeight="1" x14ac:dyDescent="0.2">
      <c r="C1358" s="5333" t="s">
        <v>2855</v>
      </c>
      <c r="D1358" s="3897"/>
      <c r="E1358" s="3897"/>
      <c r="F1358" s="3897"/>
      <c r="G1358" s="3897"/>
      <c r="H1358" s="3897"/>
      <c r="I1358" s="3897"/>
      <c r="J1358" s="3897"/>
      <c r="K1358" s="5220"/>
    </row>
    <row r="1359" spans="3:11" ht="15" customHeight="1" x14ac:dyDescent="0.2">
      <c r="C1359" s="718" t="s">
        <v>2856</v>
      </c>
      <c r="D1359" s="712"/>
      <c r="E1359" s="712"/>
      <c r="F1359" s="712"/>
      <c r="G1359" s="712"/>
      <c r="H1359" s="712"/>
      <c r="I1359" s="712"/>
      <c r="J1359" s="712"/>
      <c r="K1359" s="715"/>
    </row>
    <row r="1360" spans="3:11" ht="15" customHeight="1" x14ac:dyDescent="0.2">
      <c r="C1360" s="718" t="s">
        <v>2857</v>
      </c>
      <c r="D1360" s="712"/>
      <c r="E1360" s="712"/>
      <c r="F1360" s="712"/>
      <c r="G1360" s="712"/>
      <c r="H1360" s="712"/>
      <c r="I1360" s="712"/>
      <c r="J1360" s="712"/>
      <c r="K1360" s="715"/>
    </row>
    <row r="1361" spans="3:11" ht="15" customHeight="1" thickBot="1" x14ac:dyDescent="0.25">
      <c r="C1361" s="718"/>
      <c r="D1361" s="876"/>
      <c r="E1361" s="876"/>
      <c r="F1361" s="876"/>
      <c r="G1361" s="712"/>
      <c r="H1361" s="712"/>
      <c r="I1361" s="712"/>
      <c r="J1361" s="712"/>
      <c r="K1361" s="715"/>
    </row>
    <row r="1362" spans="3:11" ht="15" customHeight="1" thickBot="1" x14ac:dyDescent="0.25">
      <c r="C1362" s="5316" t="s">
        <v>1570</v>
      </c>
      <c r="D1362" s="4745"/>
      <c r="E1362" s="4745"/>
      <c r="F1362" s="4745"/>
      <c r="G1362" s="4745"/>
      <c r="H1362" s="4745"/>
      <c r="I1362" s="4745"/>
      <c r="J1362" s="4745"/>
      <c r="K1362" s="1406" t="s">
        <v>1571</v>
      </c>
    </row>
    <row r="1363" spans="3:11" ht="15" customHeight="1" x14ac:dyDescent="0.2">
      <c r="C1363" s="1407" t="s">
        <v>1572</v>
      </c>
      <c r="D1363" s="1408" t="s">
        <v>1573</v>
      </c>
      <c r="E1363" s="1408" t="s">
        <v>1574</v>
      </c>
      <c r="F1363" s="1408" t="s">
        <v>1575</v>
      </c>
      <c r="G1363" s="1408" t="s">
        <v>661</v>
      </c>
      <c r="H1363" s="1409" t="s">
        <v>662</v>
      </c>
      <c r="I1363" s="1409" t="s">
        <v>1576</v>
      </c>
      <c r="J1363" s="1410" t="s">
        <v>664</v>
      </c>
      <c r="K1363" s="1411" t="s">
        <v>665</v>
      </c>
    </row>
    <row r="1364" spans="3:11" ht="15" customHeight="1" x14ac:dyDescent="0.2">
      <c r="C1364" s="1412">
        <v>0.18890000000000001</v>
      </c>
      <c r="D1364" s="1413">
        <v>0.28000000000000003</v>
      </c>
      <c r="E1364" s="1413">
        <v>0.28000000000000003</v>
      </c>
      <c r="F1364" s="1413">
        <v>0.28000000000000003</v>
      </c>
      <c r="G1364" s="1413">
        <v>0.28000000000000003</v>
      </c>
      <c r="H1364" s="1414">
        <v>0.47</v>
      </c>
      <c r="I1364" s="1414">
        <v>0.94</v>
      </c>
      <c r="J1364" s="1414">
        <v>4.49</v>
      </c>
      <c r="K1364" s="1415">
        <v>0.1</v>
      </c>
    </row>
    <row r="1365" spans="3:11" ht="15" customHeight="1" x14ac:dyDescent="0.2">
      <c r="C1365" s="5345" t="s">
        <v>1577</v>
      </c>
      <c r="D1365" s="5346"/>
      <c r="E1365" s="5346"/>
      <c r="F1365" s="5346"/>
      <c r="G1365" s="5346"/>
      <c r="H1365" s="712"/>
      <c r="I1365" s="712"/>
      <c r="J1365" s="712"/>
      <c r="K1365" s="715"/>
    </row>
    <row r="1366" spans="3:11" ht="15" customHeight="1" thickBot="1" x14ac:dyDescent="0.25">
      <c r="C1366" s="1416"/>
      <c r="D1366" s="1336"/>
      <c r="E1366" s="1336"/>
      <c r="F1366" s="1336"/>
      <c r="G1366" s="1336"/>
      <c r="H1366" s="966"/>
      <c r="I1366" s="966"/>
      <c r="J1366" s="966"/>
      <c r="K1366" s="1417"/>
    </row>
    <row r="1367" spans="3:11" ht="15" customHeight="1" x14ac:dyDescent="0.2">
      <c r="C1367" s="5221" t="s">
        <v>2858</v>
      </c>
      <c r="D1367" s="3862"/>
      <c r="E1367" s="3862"/>
      <c r="F1367" s="900"/>
      <c r="G1367" s="900"/>
      <c r="H1367" s="712"/>
      <c r="I1367" s="712"/>
      <c r="J1367" s="712"/>
      <c r="K1367" s="715"/>
    </row>
    <row r="1368" spans="3:11" ht="39.75" customHeight="1" x14ac:dyDescent="0.2">
      <c r="C1368" s="5333" t="s">
        <v>2859</v>
      </c>
      <c r="D1368" s="3897"/>
      <c r="E1368" s="3897"/>
      <c r="F1368" s="3897"/>
      <c r="G1368" s="3897"/>
      <c r="H1368" s="3897"/>
      <c r="I1368" s="3897"/>
      <c r="J1368" s="3897"/>
      <c r="K1368" s="5220"/>
    </row>
    <row r="1369" spans="3:11" ht="15" customHeight="1" x14ac:dyDescent="0.2">
      <c r="C1369" s="1344" t="s">
        <v>2860</v>
      </c>
      <c r="D1369" s="900"/>
      <c r="E1369" s="900"/>
      <c r="F1369" s="900"/>
      <c r="G1369" s="900"/>
      <c r="H1369" s="712"/>
      <c r="I1369" s="712"/>
      <c r="J1369" s="712"/>
      <c r="K1369" s="715"/>
    </row>
    <row r="1370" spans="3:11" ht="15" customHeight="1" x14ac:dyDescent="0.2">
      <c r="C1370" s="1344"/>
      <c r="D1370" s="900"/>
      <c r="E1370" s="900"/>
      <c r="F1370" s="900"/>
      <c r="G1370" s="900"/>
      <c r="H1370" s="712"/>
      <c r="I1370" s="712"/>
      <c r="J1370" s="712"/>
      <c r="K1370" s="715"/>
    </row>
    <row r="1371" spans="3:11" ht="15" customHeight="1" x14ac:dyDescent="0.2">
      <c r="C1371" s="746" t="s">
        <v>723</v>
      </c>
      <c r="D1371" s="900"/>
      <c r="E1371" s="900"/>
      <c r="F1371" s="900"/>
      <c r="G1371" s="900"/>
      <c r="H1371" s="712"/>
      <c r="I1371" s="712"/>
      <c r="J1371" s="712"/>
      <c r="K1371" s="715"/>
    </row>
    <row r="1372" spans="3:11" ht="15" customHeight="1" thickBot="1" x14ac:dyDescent="0.25">
      <c r="C1372" s="5300" t="s">
        <v>724</v>
      </c>
      <c r="D1372" s="3965"/>
      <c r="E1372" s="3965"/>
      <c r="F1372" s="3965"/>
      <c r="G1372" s="3965"/>
      <c r="H1372" s="3965"/>
      <c r="I1372" s="3965"/>
      <c r="J1372" s="3965"/>
      <c r="K1372" s="5301"/>
    </row>
    <row r="1373" spans="3:11" ht="15" customHeight="1" thickBot="1" x14ac:dyDescent="0.25">
      <c r="C1373" s="1377"/>
      <c r="D1373" s="1337"/>
      <c r="E1373" s="1337"/>
      <c r="F1373" s="4726" t="s">
        <v>725</v>
      </c>
      <c r="G1373" s="4728"/>
      <c r="H1373" s="1337"/>
      <c r="I1373" s="1337"/>
      <c r="J1373" s="1337"/>
      <c r="K1373" s="1378"/>
    </row>
    <row r="1374" spans="3:11" ht="15" customHeight="1" thickBot="1" x14ac:dyDescent="0.25">
      <c r="C1374" s="1405" t="s">
        <v>381</v>
      </c>
      <c r="D1374" s="833" t="s">
        <v>2847</v>
      </c>
      <c r="E1374" s="833" t="s">
        <v>2848</v>
      </c>
      <c r="F1374" s="1428" t="s">
        <v>2464</v>
      </c>
      <c r="G1374" s="920" t="s">
        <v>383</v>
      </c>
      <c r="H1374" s="1337"/>
      <c r="I1374" s="1337"/>
      <c r="J1374" s="1337"/>
      <c r="K1374" s="1378"/>
    </row>
    <row r="1375" spans="3:11" ht="15" customHeight="1" x14ac:dyDescent="0.2">
      <c r="C1375" s="1438" t="s">
        <v>726</v>
      </c>
      <c r="D1375" s="1393">
        <v>10</v>
      </c>
      <c r="E1375" s="1418">
        <v>15</v>
      </c>
      <c r="F1375" s="1418">
        <v>0.13</v>
      </c>
      <c r="G1375" s="1429">
        <v>0.13</v>
      </c>
      <c r="H1375" s="1337"/>
      <c r="I1375" s="1337"/>
      <c r="J1375" s="1337"/>
      <c r="K1375" s="1378"/>
    </row>
    <row r="1376" spans="3:11" ht="15" customHeight="1" x14ac:dyDescent="0.2">
      <c r="C1376" s="1439" t="s">
        <v>727</v>
      </c>
      <c r="D1376" s="1397">
        <v>10</v>
      </c>
      <c r="E1376" s="1421">
        <v>20</v>
      </c>
      <c r="F1376" s="1421">
        <v>0.13</v>
      </c>
      <c r="G1376" s="843">
        <v>0.13</v>
      </c>
      <c r="H1376" s="1337"/>
      <c r="I1376" s="1337"/>
      <c r="J1376" s="1337"/>
      <c r="K1376" s="1378"/>
    </row>
    <row r="1377" spans="3:11" ht="15" customHeight="1" x14ac:dyDescent="0.2">
      <c r="C1377" s="1439" t="s">
        <v>728</v>
      </c>
      <c r="D1377" s="1397">
        <v>10</v>
      </c>
      <c r="E1377" s="1421">
        <v>25</v>
      </c>
      <c r="F1377" s="1421">
        <v>0.13</v>
      </c>
      <c r="G1377" s="843">
        <v>0.13</v>
      </c>
      <c r="H1377" s="1337"/>
      <c r="I1377" s="1337"/>
      <c r="J1377" s="1337"/>
      <c r="K1377" s="1378"/>
    </row>
    <row r="1378" spans="3:11" ht="15" customHeight="1" x14ac:dyDescent="0.2">
      <c r="C1378" s="1439" t="s">
        <v>729</v>
      </c>
      <c r="D1378" s="1397">
        <v>10</v>
      </c>
      <c r="E1378" s="1421">
        <v>30</v>
      </c>
      <c r="F1378" s="1421">
        <v>0.13</v>
      </c>
      <c r="G1378" s="843">
        <v>0.13</v>
      </c>
      <c r="H1378" s="1337"/>
      <c r="I1378" s="1337"/>
      <c r="J1378" s="1337"/>
      <c r="K1378" s="1378"/>
    </row>
    <row r="1379" spans="3:11" ht="15" customHeight="1" x14ac:dyDescent="0.2">
      <c r="C1379" s="1439" t="s">
        <v>730</v>
      </c>
      <c r="D1379" s="1397">
        <v>10</v>
      </c>
      <c r="E1379" s="1421">
        <v>40</v>
      </c>
      <c r="F1379" s="1421">
        <v>0.13</v>
      </c>
      <c r="G1379" s="843">
        <v>0.13</v>
      </c>
      <c r="H1379" s="1337"/>
      <c r="I1379" s="1337"/>
      <c r="J1379" s="1337"/>
      <c r="K1379" s="1378"/>
    </row>
    <row r="1380" spans="3:11" ht="15" customHeight="1" x14ac:dyDescent="0.2">
      <c r="C1380" s="1439" t="s">
        <v>731</v>
      </c>
      <c r="D1380" s="1397">
        <v>10</v>
      </c>
      <c r="E1380" s="1421">
        <v>50</v>
      </c>
      <c r="F1380" s="1421">
        <v>0.13</v>
      </c>
      <c r="G1380" s="843">
        <v>0.13</v>
      </c>
      <c r="H1380" s="1337"/>
      <c r="I1380" s="1337"/>
      <c r="J1380" s="1337"/>
      <c r="K1380" s="1378"/>
    </row>
    <row r="1381" spans="3:11" ht="15" customHeight="1" x14ac:dyDescent="0.2">
      <c r="C1381" s="1439" t="s">
        <v>732</v>
      </c>
      <c r="D1381" s="1397">
        <v>10</v>
      </c>
      <c r="E1381" s="1421">
        <v>70</v>
      </c>
      <c r="F1381" s="1421">
        <v>0.13</v>
      </c>
      <c r="G1381" s="843">
        <v>0.13</v>
      </c>
      <c r="H1381" s="1337"/>
      <c r="I1381" s="1337"/>
      <c r="J1381" s="1337"/>
      <c r="K1381" s="1378"/>
    </row>
    <row r="1382" spans="3:11" ht="15" customHeight="1" x14ac:dyDescent="0.2">
      <c r="C1382" s="1439" t="s">
        <v>733</v>
      </c>
      <c r="D1382" s="1397">
        <v>10</v>
      </c>
      <c r="E1382" s="1421">
        <v>100</v>
      </c>
      <c r="F1382" s="1421">
        <v>0.13</v>
      </c>
      <c r="G1382" s="843">
        <v>0.13</v>
      </c>
      <c r="H1382" s="1337"/>
      <c r="I1382" s="1337"/>
      <c r="J1382" s="1337"/>
      <c r="K1382" s="1378"/>
    </row>
    <row r="1383" spans="3:11" ht="15" customHeight="1" x14ac:dyDescent="0.2">
      <c r="C1383" s="5167" t="s">
        <v>1577</v>
      </c>
      <c r="D1383" s="4874"/>
      <c r="E1383" s="4874"/>
      <c r="F1383" s="4874"/>
      <c r="G1383" s="5332"/>
      <c r="H1383" s="1337"/>
      <c r="I1383" s="1337"/>
      <c r="J1383" s="1337"/>
      <c r="K1383" s="1378"/>
    </row>
    <row r="1384" spans="3:11" ht="15" customHeight="1" thickBot="1" x14ac:dyDescent="0.25">
      <c r="C1384" s="1440" t="s">
        <v>734</v>
      </c>
      <c r="D1384" s="5317"/>
      <c r="E1384" s="5317"/>
      <c r="F1384" s="5317"/>
      <c r="G1384" s="5318"/>
      <c r="H1384" s="1337"/>
      <c r="I1384" s="1337"/>
      <c r="J1384" s="1337"/>
      <c r="K1384" s="1378"/>
    </row>
    <row r="1385" spans="3:11" ht="15" customHeight="1" thickBot="1" x14ac:dyDescent="0.25">
      <c r="C1385" s="1377"/>
      <c r="D1385" s="1337"/>
      <c r="E1385" s="1337"/>
      <c r="F1385" s="1337"/>
      <c r="G1385" s="1337"/>
      <c r="H1385" s="1337"/>
      <c r="I1385" s="1337"/>
      <c r="J1385" s="1337"/>
      <c r="K1385" s="1378"/>
    </row>
    <row r="1386" spans="3:11" ht="15" customHeight="1" thickBot="1" x14ac:dyDescent="0.25">
      <c r="C1386" s="1377"/>
      <c r="D1386" s="1337"/>
      <c r="E1386" s="1337"/>
      <c r="F1386" s="4726" t="s">
        <v>725</v>
      </c>
      <c r="G1386" s="4728"/>
      <c r="H1386" s="1337"/>
      <c r="I1386" s="1337"/>
      <c r="J1386" s="1337"/>
      <c r="K1386" s="1378"/>
    </row>
    <row r="1387" spans="3:11" ht="15" customHeight="1" thickBot="1" x14ac:dyDescent="0.25">
      <c r="C1387" s="1405" t="s">
        <v>381</v>
      </c>
      <c r="D1387" s="833" t="s">
        <v>2847</v>
      </c>
      <c r="E1387" s="833" t="s">
        <v>2848</v>
      </c>
      <c r="F1387" s="1428" t="s">
        <v>2464</v>
      </c>
      <c r="G1387" s="920" t="s">
        <v>383</v>
      </c>
      <c r="H1387" s="1337"/>
      <c r="I1387" s="1337"/>
      <c r="J1387" s="1337"/>
      <c r="K1387" s="1378"/>
    </row>
    <row r="1388" spans="3:11" ht="15" customHeight="1" x14ac:dyDescent="0.2">
      <c r="C1388" s="1438" t="s">
        <v>735</v>
      </c>
      <c r="D1388" s="1393">
        <v>10</v>
      </c>
      <c r="E1388" s="1418">
        <v>15</v>
      </c>
      <c r="F1388" s="1418">
        <v>0.04</v>
      </c>
      <c r="G1388" s="1429">
        <v>0.15</v>
      </c>
      <c r="H1388" s="1337"/>
      <c r="I1388" s="1337"/>
      <c r="J1388" s="1337"/>
      <c r="K1388" s="1378"/>
    </row>
    <row r="1389" spans="3:11" ht="15" customHeight="1" x14ac:dyDescent="0.2">
      <c r="C1389" s="1439" t="s">
        <v>736</v>
      </c>
      <c r="D1389" s="1397">
        <v>10</v>
      </c>
      <c r="E1389" s="1421">
        <v>20</v>
      </c>
      <c r="F1389" s="1421">
        <v>0.04</v>
      </c>
      <c r="G1389" s="843">
        <v>0.15</v>
      </c>
      <c r="H1389" s="1337"/>
      <c r="I1389" s="1337"/>
      <c r="J1389" s="1337"/>
      <c r="K1389" s="1378"/>
    </row>
    <row r="1390" spans="3:11" ht="15" customHeight="1" x14ac:dyDescent="0.2">
      <c r="C1390" s="1439" t="s">
        <v>737</v>
      </c>
      <c r="D1390" s="1397">
        <v>10</v>
      </c>
      <c r="E1390" s="1421">
        <v>25</v>
      </c>
      <c r="F1390" s="1421">
        <v>0.04</v>
      </c>
      <c r="G1390" s="843">
        <v>0.15</v>
      </c>
      <c r="H1390" s="1337"/>
      <c r="I1390" s="1337"/>
      <c r="J1390" s="1337"/>
      <c r="K1390" s="1378"/>
    </row>
    <row r="1391" spans="3:11" ht="15" customHeight="1" x14ac:dyDescent="0.2">
      <c r="C1391" s="1439" t="s">
        <v>738</v>
      </c>
      <c r="D1391" s="1397">
        <v>10</v>
      </c>
      <c r="E1391" s="1421">
        <v>30</v>
      </c>
      <c r="F1391" s="1421">
        <v>0.04</v>
      </c>
      <c r="G1391" s="843">
        <v>0.15</v>
      </c>
      <c r="H1391" s="1337"/>
      <c r="I1391" s="1337"/>
      <c r="J1391" s="1337"/>
      <c r="K1391" s="1378"/>
    </row>
    <row r="1392" spans="3:11" ht="15" customHeight="1" x14ac:dyDescent="0.2">
      <c r="C1392" s="1439" t="s">
        <v>739</v>
      </c>
      <c r="D1392" s="1397">
        <v>10</v>
      </c>
      <c r="E1392" s="1421">
        <v>40</v>
      </c>
      <c r="F1392" s="1421">
        <v>0.04</v>
      </c>
      <c r="G1392" s="843">
        <v>0.15</v>
      </c>
      <c r="H1392" s="1337"/>
      <c r="I1392" s="1337"/>
      <c r="J1392" s="1337"/>
      <c r="K1392" s="1378"/>
    </row>
    <row r="1393" spans="3:11" ht="15" customHeight="1" x14ac:dyDescent="0.2">
      <c r="C1393" s="1439" t="s">
        <v>740</v>
      </c>
      <c r="D1393" s="1397">
        <v>10</v>
      </c>
      <c r="E1393" s="1421">
        <v>50</v>
      </c>
      <c r="F1393" s="1421">
        <v>0.04</v>
      </c>
      <c r="G1393" s="843">
        <v>0.15</v>
      </c>
      <c r="H1393" s="1337"/>
      <c r="I1393" s="1337"/>
      <c r="J1393" s="1337"/>
      <c r="K1393" s="1378"/>
    </row>
    <row r="1394" spans="3:11" ht="15" customHeight="1" x14ac:dyDescent="0.2">
      <c r="C1394" s="1439" t="s">
        <v>741</v>
      </c>
      <c r="D1394" s="1397">
        <v>10</v>
      </c>
      <c r="E1394" s="1421">
        <v>70</v>
      </c>
      <c r="F1394" s="1421">
        <v>0.04</v>
      </c>
      <c r="G1394" s="843">
        <v>0.15</v>
      </c>
      <c r="H1394" s="1337"/>
      <c r="I1394" s="1337"/>
      <c r="J1394" s="1337"/>
      <c r="K1394" s="1378"/>
    </row>
    <row r="1395" spans="3:11" ht="15" customHeight="1" x14ac:dyDescent="0.2">
      <c r="C1395" s="1439" t="s">
        <v>742</v>
      </c>
      <c r="D1395" s="1397">
        <v>10</v>
      </c>
      <c r="E1395" s="1421">
        <v>100</v>
      </c>
      <c r="F1395" s="1421">
        <v>0.04</v>
      </c>
      <c r="G1395" s="843">
        <v>0.15</v>
      </c>
      <c r="H1395" s="1337"/>
      <c r="I1395" s="1337"/>
      <c r="J1395" s="1337"/>
      <c r="K1395" s="1378"/>
    </row>
    <row r="1396" spans="3:11" ht="15" customHeight="1" x14ac:dyDescent="0.2">
      <c r="C1396" s="5167" t="s">
        <v>1577</v>
      </c>
      <c r="D1396" s="4874"/>
      <c r="E1396" s="4874"/>
      <c r="F1396" s="4874"/>
      <c r="G1396" s="5332"/>
      <c r="H1396" s="1337"/>
      <c r="I1396" s="1337"/>
      <c r="J1396" s="1337"/>
      <c r="K1396" s="1378"/>
    </row>
    <row r="1397" spans="3:11" ht="15" customHeight="1" thickBot="1" x14ac:dyDescent="0.25">
      <c r="C1397" s="1440" t="s">
        <v>2853</v>
      </c>
      <c r="D1397" s="5317"/>
      <c r="E1397" s="5317"/>
      <c r="F1397" s="5317"/>
      <c r="G1397" s="5318"/>
      <c r="H1397" s="1337"/>
      <c r="I1397" s="1337"/>
      <c r="J1397" s="1337"/>
      <c r="K1397" s="1378"/>
    </row>
    <row r="1398" spans="3:11" ht="15" customHeight="1" x14ac:dyDescent="0.2">
      <c r="C1398" s="1377"/>
      <c r="D1398" s="1337"/>
      <c r="E1398" s="1337"/>
      <c r="F1398" s="1337"/>
      <c r="G1398" s="1337"/>
      <c r="H1398" s="1337"/>
      <c r="I1398" s="1337"/>
      <c r="J1398" s="1337"/>
      <c r="K1398" s="1378"/>
    </row>
    <row r="1399" spans="3:11" ht="15" customHeight="1" x14ac:dyDescent="0.2">
      <c r="C1399" s="1345" t="s">
        <v>743</v>
      </c>
      <c r="D1399" s="1337"/>
      <c r="E1399" s="1337"/>
      <c r="F1399" s="1337"/>
      <c r="G1399" s="1337"/>
      <c r="H1399" s="1337"/>
      <c r="I1399" s="1337"/>
      <c r="J1399" s="1337"/>
      <c r="K1399" s="1378"/>
    </row>
    <row r="1400" spans="3:11" ht="15" customHeight="1" x14ac:dyDescent="0.2">
      <c r="C1400" s="5333" t="s">
        <v>2854</v>
      </c>
      <c r="D1400" s="3897"/>
      <c r="E1400" s="3897"/>
      <c r="F1400" s="3897"/>
      <c r="G1400" s="3897"/>
      <c r="H1400" s="3897"/>
      <c r="I1400" s="3897"/>
      <c r="J1400" s="3897"/>
      <c r="K1400" s="5220"/>
    </row>
    <row r="1401" spans="3:11" ht="36" customHeight="1" x14ac:dyDescent="0.2">
      <c r="C1401" s="5333" t="s">
        <v>744</v>
      </c>
      <c r="D1401" s="3897"/>
      <c r="E1401" s="3897"/>
      <c r="F1401" s="3897"/>
      <c r="G1401" s="3897"/>
      <c r="H1401" s="3897"/>
      <c r="I1401" s="3897"/>
      <c r="J1401" s="3897"/>
      <c r="K1401" s="5220"/>
    </row>
    <row r="1402" spans="3:11" ht="33" customHeight="1" x14ac:dyDescent="0.2">
      <c r="C1402" s="5300" t="s">
        <v>745</v>
      </c>
      <c r="D1402" s="3965"/>
      <c r="E1402" s="3965"/>
      <c r="F1402" s="3965"/>
      <c r="G1402" s="3965"/>
      <c r="H1402" s="3965"/>
      <c r="I1402" s="3965"/>
      <c r="J1402" s="3965"/>
      <c r="K1402" s="5301"/>
    </row>
    <row r="1403" spans="3:11" ht="15" customHeight="1" x14ac:dyDescent="0.2">
      <c r="C1403" s="5300" t="s">
        <v>1591</v>
      </c>
      <c r="D1403" s="3965"/>
      <c r="E1403" s="3965"/>
      <c r="F1403" s="3965"/>
      <c r="G1403" s="3965"/>
      <c r="H1403" s="712"/>
      <c r="I1403" s="712"/>
      <c r="J1403" s="712"/>
      <c r="K1403" s="715"/>
    </row>
    <row r="1404" spans="3:11" ht="15" customHeight="1" x14ac:dyDescent="0.2">
      <c r="C1404" s="5300" t="s">
        <v>2857</v>
      </c>
      <c r="D1404" s="3965"/>
      <c r="E1404" s="3965"/>
      <c r="F1404" s="3965"/>
      <c r="G1404" s="1337"/>
      <c r="H1404" s="712"/>
      <c r="I1404" s="712"/>
      <c r="J1404" s="712"/>
      <c r="K1404" s="715"/>
    </row>
    <row r="1405" spans="3:11" ht="15" customHeight="1" x14ac:dyDescent="0.2">
      <c r="C1405" s="5300" t="s">
        <v>2858</v>
      </c>
      <c r="D1405" s="3965"/>
      <c r="E1405" s="3965"/>
      <c r="F1405" s="1337"/>
      <c r="G1405" s="1337"/>
      <c r="H1405" s="712"/>
      <c r="I1405" s="712"/>
      <c r="J1405" s="712"/>
      <c r="K1405" s="715"/>
    </row>
    <row r="1406" spans="3:11" ht="27" customHeight="1" x14ac:dyDescent="0.2">
      <c r="C1406" s="5333" t="s">
        <v>2859</v>
      </c>
      <c r="D1406" s="3897"/>
      <c r="E1406" s="3897"/>
      <c r="F1406" s="3897"/>
      <c r="G1406" s="3897"/>
      <c r="H1406" s="3897"/>
      <c r="I1406" s="3897"/>
      <c r="J1406" s="3897"/>
      <c r="K1406" s="5220"/>
    </row>
    <row r="1407" spans="3:11" ht="15" customHeight="1" x14ac:dyDescent="0.2">
      <c r="C1407" s="1344" t="s">
        <v>2860</v>
      </c>
      <c r="D1407" s="1338"/>
      <c r="E1407" s="1338"/>
      <c r="F1407" s="900"/>
      <c r="G1407" s="900"/>
      <c r="H1407" s="712"/>
      <c r="I1407" s="712"/>
      <c r="J1407" s="712"/>
      <c r="K1407" s="715"/>
    </row>
    <row r="1408" spans="3:11" ht="15" customHeight="1" x14ac:dyDescent="0.2">
      <c r="C1408" s="1344"/>
      <c r="D1408" s="1338"/>
      <c r="E1408" s="1338"/>
      <c r="F1408" s="900"/>
      <c r="G1408" s="900"/>
      <c r="H1408" s="712"/>
      <c r="I1408" s="712"/>
      <c r="J1408" s="712"/>
      <c r="K1408" s="715"/>
    </row>
    <row r="1409" spans="3:11" ht="15" customHeight="1" x14ac:dyDescent="0.2">
      <c r="C1409" s="5307" t="s">
        <v>746</v>
      </c>
      <c r="D1409" s="4876"/>
      <c r="E1409" s="1338"/>
      <c r="F1409" s="900"/>
      <c r="G1409" s="900"/>
      <c r="H1409" s="712"/>
      <c r="I1409" s="712"/>
      <c r="J1409" s="712"/>
      <c r="K1409" s="715"/>
    </row>
    <row r="1410" spans="3:11" ht="15" customHeight="1" x14ac:dyDescent="0.2">
      <c r="C1410" s="5221" t="s">
        <v>747</v>
      </c>
      <c r="D1410" s="3862"/>
      <c r="E1410" s="3862"/>
      <c r="F1410" s="3862"/>
      <c r="G1410" s="3862"/>
      <c r="H1410" s="712"/>
      <c r="I1410" s="712"/>
      <c r="J1410" s="712"/>
      <c r="K1410" s="715"/>
    </row>
    <row r="1411" spans="3:11" ht="15" customHeight="1" x14ac:dyDescent="0.2">
      <c r="C1411" s="746" t="s">
        <v>1581</v>
      </c>
      <c r="D1411" s="876"/>
      <c r="E1411" s="876"/>
      <c r="F1411" s="876"/>
      <c r="G1411" s="712"/>
      <c r="H1411" s="712"/>
      <c r="I1411" s="712"/>
      <c r="J1411" s="712"/>
      <c r="K1411" s="715"/>
    </row>
    <row r="1412" spans="3:11" ht="15" customHeight="1" thickBot="1" x14ac:dyDescent="0.25">
      <c r="C1412" s="719" t="s">
        <v>1582</v>
      </c>
      <c r="D1412" s="720"/>
      <c r="E1412" s="720"/>
      <c r="F1412" s="720"/>
      <c r="G1412" s="720"/>
      <c r="H1412" s="720"/>
      <c r="I1412" s="720"/>
      <c r="J1412" s="720"/>
      <c r="K1412" s="721"/>
    </row>
    <row r="1413" spans="3:11" ht="15" customHeight="1" thickTop="1" x14ac:dyDescent="0.2">
      <c r="C1413" s="1039" t="str">
        <f>+C1342</f>
        <v>.</v>
      </c>
    </row>
    <row r="1414" spans="3:11" ht="15" customHeight="1" thickBot="1" x14ac:dyDescent="0.25"/>
    <row r="1415" spans="3:11" ht="15" customHeight="1" thickTop="1" x14ac:dyDescent="0.2">
      <c r="C1415" s="5319" t="s">
        <v>748</v>
      </c>
      <c r="D1415" s="5320"/>
      <c r="E1415" s="5320"/>
      <c r="F1415" s="5320"/>
      <c r="G1415" s="5320"/>
      <c r="H1415" s="5320"/>
      <c r="I1415" s="5320"/>
      <c r="J1415" s="5320"/>
      <c r="K1415" s="5352"/>
    </row>
    <row r="1416" spans="3:11" ht="15" customHeight="1" x14ac:dyDescent="0.2">
      <c r="C1416" s="5302"/>
      <c r="D1416" s="5303"/>
      <c r="E1416" s="5303"/>
      <c r="F1416" s="5303"/>
      <c r="G1416" s="5303"/>
      <c r="H1416" s="712"/>
      <c r="I1416" s="712"/>
      <c r="J1416" s="712"/>
      <c r="K1416" s="715"/>
    </row>
    <row r="1417" spans="3:11" ht="15" customHeight="1" x14ac:dyDescent="0.2">
      <c r="C1417" s="5304" t="s">
        <v>1037</v>
      </c>
      <c r="D1417" s="5305"/>
      <c r="E1417" s="5305"/>
      <c r="F1417" s="5305"/>
      <c r="G1417" s="5305"/>
      <c r="H1417" s="712"/>
      <c r="I1417" s="772"/>
      <c r="J1417" s="772"/>
      <c r="K1417" s="715"/>
    </row>
    <row r="1418" spans="3:11" ht="26.25" customHeight="1" x14ac:dyDescent="0.2">
      <c r="C1418" s="5300" t="s">
        <v>749</v>
      </c>
      <c r="D1418" s="3965"/>
      <c r="E1418" s="3965"/>
      <c r="F1418" s="3965"/>
      <c r="G1418" s="3965"/>
      <c r="H1418" s="3965"/>
      <c r="I1418" s="3965"/>
      <c r="J1418" s="3965"/>
      <c r="K1418" s="5301"/>
    </row>
    <row r="1419" spans="3:11" ht="15" customHeight="1" x14ac:dyDescent="0.2">
      <c r="C1419" s="1345" t="s">
        <v>743</v>
      </c>
      <c r="D1419" s="712"/>
      <c r="E1419" s="712"/>
      <c r="F1419" s="712"/>
      <c r="G1419" s="712"/>
      <c r="H1419" s="712"/>
      <c r="I1419" s="712"/>
      <c r="J1419" s="712"/>
      <c r="K1419" s="715"/>
    </row>
    <row r="1420" spans="3:11" ht="15" customHeight="1" x14ac:dyDescent="0.2">
      <c r="C1420" s="5300" t="s">
        <v>750</v>
      </c>
      <c r="D1420" s="3965"/>
      <c r="E1420" s="3965"/>
      <c r="F1420" s="3965"/>
      <c r="G1420" s="3965"/>
      <c r="H1420" s="3965"/>
      <c r="I1420" s="3965"/>
      <c r="J1420" s="3965"/>
      <c r="K1420" s="5301"/>
    </row>
    <row r="1421" spans="3:11" ht="15" customHeight="1" x14ac:dyDescent="0.2">
      <c r="C1421" s="5333" t="s">
        <v>751</v>
      </c>
      <c r="D1421" s="3897"/>
      <c r="E1421" s="3897"/>
      <c r="F1421" s="3897"/>
      <c r="G1421" s="3897"/>
      <c r="H1421" s="3897"/>
      <c r="I1421" s="3897"/>
      <c r="J1421" s="3897"/>
      <c r="K1421" s="5220"/>
    </row>
    <row r="1422" spans="3:11" ht="15" customHeight="1" x14ac:dyDescent="0.2">
      <c r="C1422" s="718" t="s">
        <v>752</v>
      </c>
      <c r="D1422" s="712"/>
      <c r="E1422" s="712"/>
      <c r="F1422" s="712"/>
      <c r="G1422" s="712"/>
      <c r="H1422" s="712"/>
      <c r="I1422" s="712"/>
      <c r="J1422" s="712"/>
      <c r="K1422" s="715"/>
    </row>
    <row r="1423" spans="3:11" ht="33" customHeight="1" x14ac:dyDescent="0.2">
      <c r="C1423" s="5333" t="s">
        <v>753</v>
      </c>
      <c r="D1423" s="3897"/>
      <c r="E1423" s="3897"/>
      <c r="F1423" s="3897"/>
      <c r="G1423" s="3897"/>
      <c r="H1423" s="3897"/>
      <c r="I1423" s="3897"/>
      <c r="J1423" s="3897"/>
      <c r="K1423" s="5220"/>
    </row>
    <row r="1424" spans="3:11" ht="30" customHeight="1" x14ac:dyDescent="0.2">
      <c r="C1424" s="5333" t="s">
        <v>754</v>
      </c>
      <c r="D1424" s="3897"/>
      <c r="E1424" s="3897"/>
      <c r="F1424" s="3897"/>
      <c r="G1424" s="3897"/>
      <c r="H1424" s="3897"/>
      <c r="I1424" s="3897"/>
      <c r="J1424" s="3897"/>
      <c r="K1424" s="5220"/>
    </row>
    <row r="1425" spans="3:11" ht="25.5" customHeight="1" x14ac:dyDescent="0.2">
      <c r="C1425" s="5333" t="s">
        <v>755</v>
      </c>
      <c r="D1425" s="3897"/>
      <c r="E1425" s="3897"/>
      <c r="F1425" s="3897"/>
      <c r="G1425" s="3897"/>
      <c r="H1425" s="3897"/>
      <c r="I1425" s="3897"/>
      <c r="J1425" s="3897"/>
      <c r="K1425" s="5220"/>
    </row>
    <row r="1426" spans="3:11" ht="24.75" customHeight="1" x14ac:dyDescent="0.2">
      <c r="C1426" s="718" t="s">
        <v>756</v>
      </c>
      <c r="D1426" s="712"/>
      <c r="E1426" s="712"/>
      <c r="F1426" s="712"/>
      <c r="G1426" s="712"/>
      <c r="H1426" s="712"/>
      <c r="I1426" s="712"/>
      <c r="J1426" s="712"/>
      <c r="K1426" s="715"/>
    </row>
    <row r="1427" spans="3:11" ht="15" customHeight="1" x14ac:dyDescent="0.2">
      <c r="C1427" s="718" t="s">
        <v>757</v>
      </c>
      <c r="D1427" s="712"/>
      <c r="E1427" s="712"/>
      <c r="F1427" s="712"/>
      <c r="G1427" s="712"/>
      <c r="H1427" s="712"/>
      <c r="I1427" s="712"/>
      <c r="J1427" s="712"/>
      <c r="K1427" s="715"/>
    </row>
    <row r="1428" spans="3:11" ht="28.5" customHeight="1" x14ac:dyDescent="0.2">
      <c r="C1428" s="718" t="s">
        <v>758</v>
      </c>
      <c r="D1428" s="712"/>
      <c r="E1428" s="712"/>
      <c r="F1428" s="712"/>
      <c r="G1428" s="712"/>
      <c r="H1428" s="712"/>
      <c r="I1428" s="712"/>
      <c r="J1428" s="712"/>
      <c r="K1428" s="715"/>
    </row>
    <row r="1429" spans="3:11" ht="15" customHeight="1" x14ac:dyDescent="0.2">
      <c r="C1429" s="5333" t="s">
        <v>759</v>
      </c>
      <c r="D1429" s="3897"/>
      <c r="E1429" s="3897"/>
      <c r="F1429" s="3897"/>
      <c r="G1429" s="3897"/>
      <c r="H1429" s="3897"/>
      <c r="I1429" s="3897"/>
      <c r="J1429" s="3897"/>
      <c r="K1429" s="5220"/>
    </row>
    <row r="1430" spans="3:11" ht="28.5" customHeight="1" x14ac:dyDescent="0.2">
      <c r="C1430" s="5333" t="s">
        <v>934</v>
      </c>
      <c r="D1430" s="3897"/>
      <c r="E1430" s="3897"/>
      <c r="F1430" s="3897"/>
      <c r="G1430" s="3897"/>
      <c r="H1430" s="3897"/>
      <c r="I1430" s="3897"/>
      <c r="J1430" s="3897"/>
      <c r="K1430" s="5220"/>
    </row>
    <row r="1431" spans="3:11" ht="15" customHeight="1" x14ac:dyDescent="0.2">
      <c r="C1431" s="5333" t="s">
        <v>935</v>
      </c>
      <c r="D1431" s="3897"/>
      <c r="E1431" s="3897"/>
      <c r="F1431" s="3897"/>
      <c r="G1431" s="3897"/>
      <c r="H1431" s="3897"/>
      <c r="I1431" s="3897"/>
      <c r="J1431" s="3897"/>
      <c r="K1431" s="5220"/>
    </row>
    <row r="1432" spans="3:11" ht="29.25" customHeight="1" x14ac:dyDescent="0.2">
      <c r="C1432" s="5333" t="s">
        <v>936</v>
      </c>
      <c r="D1432" s="3897"/>
      <c r="E1432" s="3897"/>
      <c r="F1432" s="3897"/>
      <c r="G1432" s="3897"/>
      <c r="H1432" s="3897"/>
      <c r="I1432" s="3897"/>
      <c r="J1432" s="3897"/>
      <c r="K1432" s="5220"/>
    </row>
    <row r="1433" spans="3:11" ht="15" customHeight="1" x14ac:dyDescent="0.2">
      <c r="C1433" s="718" t="s">
        <v>937</v>
      </c>
      <c r="D1433" s="712"/>
      <c r="E1433" s="712"/>
      <c r="F1433" s="712"/>
      <c r="G1433" s="712"/>
      <c r="H1433" s="712"/>
      <c r="I1433" s="712"/>
      <c r="J1433" s="712"/>
      <c r="K1433" s="715"/>
    </row>
    <row r="1434" spans="3:11" ht="15" customHeight="1" thickBot="1" x14ac:dyDescent="0.25">
      <c r="C1434" s="718"/>
      <c r="D1434" s="712"/>
      <c r="E1434" s="712"/>
      <c r="F1434" s="712"/>
      <c r="G1434" s="712"/>
      <c r="H1434" s="712"/>
      <c r="I1434" s="712"/>
      <c r="J1434" s="712"/>
      <c r="K1434" s="715"/>
    </row>
    <row r="1435" spans="3:11" ht="15" customHeight="1" thickBot="1" x14ac:dyDescent="0.25">
      <c r="C1435" s="5316" t="s">
        <v>1570</v>
      </c>
      <c r="D1435" s="4745"/>
      <c r="E1435" s="4745"/>
      <c r="F1435" s="4745"/>
      <c r="G1435" s="4745"/>
      <c r="H1435" s="4745"/>
      <c r="I1435" s="4745"/>
      <c r="J1435" s="4745"/>
      <c r="K1435" s="1406" t="s">
        <v>1571</v>
      </c>
    </row>
    <row r="1436" spans="3:11" ht="15" customHeight="1" x14ac:dyDescent="0.2">
      <c r="C1436" s="1407" t="s">
        <v>1572</v>
      </c>
      <c r="D1436" s="1408" t="s">
        <v>1573</v>
      </c>
      <c r="E1436" s="1408" t="s">
        <v>1574</v>
      </c>
      <c r="F1436" s="1408" t="s">
        <v>1575</v>
      </c>
      <c r="G1436" s="1408" t="s">
        <v>661</v>
      </c>
      <c r="H1436" s="1409" t="s">
        <v>662</v>
      </c>
      <c r="I1436" s="1409" t="s">
        <v>1576</v>
      </c>
      <c r="J1436" s="1410" t="s">
        <v>664</v>
      </c>
      <c r="K1436" s="1411" t="s">
        <v>665</v>
      </c>
    </row>
    <row r="1437" spans="3:11" ht="15" customHeight="1" x14ac:dyDescent="0.2">
      <c r="C1437" s="1412">
        <v>0.18890000000000001</v>
      </c>
      <c r="D1437" s="1413">
        <v>0.28000000000000003</v>
      </c>
      <c r="E1437" s="1413">
        <v>0.28000000000000003</v>
      </c>
      <c r="F1437" s="1413">
        <v>0.28000000000000003</v>
      </c>
      <c r="G1437" s="1413">
        <v>0.28000000000000003</v>
      </c>
      <c r="H1437" s="1414">
        <v>0.47</v>
      </c>
      <c r="I1437" s="1414">
        <v>0.94</v>
      </c>
      <c r="J1437" s="1414">
        <v>4.49</v>
      </c>
      <c r="K1437" s="1415">
        <v>0.1</v>
      </c>
    </row>
    <row r="1438" spans="3:11" ht="15" customHeight="1" x14ac:dyDescent="0.2">
      <c r="C1438" s="5345" t="s">
        <v>1577</v>
      </c>
      <c r="D1438" s="5346"/>
      <c r="E1438" s="5346"/>
      <c r="F1438" s="5346"/>
      <c r="G1438" s="5346"/>
      <c r="H1438" s="712"/>
      <c r="I1438" s="712"/>
      <c r="J1438" s="712"/>
      <c r="K1438" s="715"/>
    </row>
    <row r="1439" spans="3:11" ht="15" customHeight="1" thickBot="1" x14ac:dyDescent="0.25">
      <c r="C1439" s="1416"/>
      <c r="D1439" s="1336"/>
      <c r="E1439" s="1336"/>
      <c r="F1439" s="1336"/>
      <c r="G1439" s="1336"/>
      <c r="H1439" s="966"/>
      <c r="I1439" s="966"/>
      <c r="J1439" s="966"/>
      <c r="K1439" s="1417"/>
    </row>
    <row r="1440" spans="3:11" ht="15" customHeight="1" x14ac:dyDescent="0.2">
      <c r="C1440" s="718"/>
      <c r="D1440" s="712"/>
      <c r="E1440" s="712"/>
      <c r="F1440" s="712"/>
      <c r="G1440" s="712"/>
      <c r="H1440" s="712"/>
      <c r="I1440" s="712"/>
      <c r="J1440" s="712"/>
      <c r="K1440" s="715"/>
    </row>
    <row r="1441" spans="3:11" ht="15" customHeight="1" x14ac:dyDescent="0.2">
      <c r="C1441" s="746" t="s">
        <v>1581</v>
      </c>
      <c r="D1441" s="876"/>
      <c r="E1441" s="876"/>
      <c r="F1441" s="876"/>
      <c r="G1441" s="712"/>
      <c r="H1441" s="712"/>
      <c r="I1441" s="712"/>
      <c r="J1441" s="712"/>
      <c r="K1441" s="715"/>
    </row>
    <row r="1442" spans="3:11" ht="15" customHeight="1" thickBot="1" x14ac:dyDescent="0.25">
      <c r="C1442" s="719" t="s">
        <v>1582</v>
      </c>
      <c r="D1442" s="720"/>
      <c r="E1442" s="720"/>
      <c r="F1442" s="720"/>
      <c r="G1442" s="720"/>
      <c r="H1442" s="720"/>
      <c r="I1442" s="720"/>
      <c r="J1442" s="720"/>
      <c r="K1442" s="721"/>
    </row>
    <row r="1443" spans="3:11" ht="15" customHeight="1" thickTop="1" x14ac:dyDescent="0.2">
      <c r="C1443" s="1039" t="str">
        <f>+C1413</f>
        <v>.</v>
      </c>
    </row>
    <row r="1444" spans="3:11" ht="15" customHeight="1" thickBot="1" x14ac:dyDescent="0.25"/>
    <row r="1445" spans="3:11" ht="15" customHeight="1" thickTop="1" x14ac:dyDescent="0.2">
      <c r="C1445" s="5319" t="s">
        <v>938</v>
      </c>
      <c r="D1445" s="5320"/>
      <c r="E1445" s="5320"/>
      <c r="F1445" s="5320"/>
      <c r="G1445" s="5320"/>
      <c r="H1445" s="5320"/>
      <c r="I1445" s="5320"/>
      <c r="J1445" s="5320"/>
      <c r="K1445" s="5352"/>
    </row>
    <row r="1446" spans="3:11" ht="15" customHeight="1" x14ac:dyDescent="0.2">
      <c r="C1446" s="5302"/>
      <c r="D1446" s="5303"/>
      <c r="E1446" s="5303"/>
      <c r="F1446" s="5303"/>
      <c r="G1446" s="5303"/>
      <c r="H1446" s="712"/>
      <c r="I1446" s="712"/>
      <c r="J1446" s="712"/>
      <c r="K1446" s="715"/>
    </row>
    <row r="1447" spans="3:11" ht="15" customHeight="1" x14ac:dyDescent="0.2">
      <c r="C1447" s="5304" t="s">
        <v>1037</v>
      </c>
      <c r="D1447" s="5305"/>
      <c r="E1447" s="5305"/>
      <c r="F1447" s="5305"/>
      <c r="G1447" s="5305"/>
      <c r="H1447" s="712"/>
      <c r="I1447" s="772"/>
      <c r="J1447" s="772"/>
      <c r="K1447" s="715"/>
    </row>
    <row r="1448" spans="3:11" ht="15" customHeight="1" x14ac:dyDescent="0.2">
      <c r="C1448" s="5300" t="s">
        <v>939</v>
      </c>
      <c r="D1448" s="3965"/>
      <c r="E1448" s="3965"/>
      <c r="F1448" s="3965"/>
      <c r="G1448" s="3965"/>
      <c r="H1448" s="3965"/>
      <c r="I1448" s="3965"/>
      <c r="J1448" s="3965"/>
      <c r="K1448" s="5301"/>
    </row>
    <row r="1449" spans="3:11" ht="15" customHeight="1" thickBot="1" x14ac:dyDescent="0.25">
      <c r="C1449" s="1377"/>
      <c r="D1449" s="1337"/>
      <c r="E1449" s="1337"/>
      <c r="F1449" s="1337"/>
      <c r="G1449" s="1337"/>
      <c r="H1449" s="712"/>
      <c r="I1449" s="712"/>
      <c r="J1449" s="712"/>
      <c r="K1449" s="715"/>
    </row>
    <row r="1450" spans="3:11" ht="15" customHeight="1" thickBot="1" x14ac:dyDescent="0.25">
      <c r="C1450" s="5353" t="s">
        <v>940</v>
      </c>
      <c r="D1450" s="4690"/>
      <c r="E1450" s="4691"/>
      <c r="F1450" s="4689" t="s">
        <v>1564</v>
      </c>
      <c r="G1450" s="4691"/>
      <c r="H1450" s="712"/>
      <c r="I1450" s="712"/>
      <c r="J1450" s="712"/>
      <c r="K1450" s="715"/>
    </row>
    <row r="1451" spans="3:11" ht="15" customHeight="1" thickBot="1" x14ac:dyDescent="0.25">
      <c r="C1451" s="1403" t="s">
        <v>2466</v>
      </c>
      <c r="D1451" s="819" t="s">
        <v>2465</v>
      </c>
      <c r="E1451" s="819" t="s">
        <v>941</v>
      </c>
      <c r="F1451" s="819" t="s">
        <v>2466</v>
      </c>
      <c r="G1451" s="1343" t="s">
        <v>2465</v>
      </c>
      <c r="H1451" s="712"/>
      <c r="I1451" s="712"/>
      <c r="J1451" s="712"/>
      <c r="K1451" s="715"/>
    </row>
    <row r="1452" spans="3:11" ht="15" customHeight="1" x14ac:dyDescent="0.2">
      <c r="C1452" s="1404">
        <v>0.1</v>
      </c>
      <c r="D1452" s="1381">
        <v>0.1</v>
      </c>
      <c r="E1452" s="1381">
        <v>0.1</v>
      </c>
      <c r="F1452" s="1381">
        <v>0.05</v>
      </c>
      <c r="G1452" s="1383">
        <v>0.06</v>
      </c>
      <c r="H1452" s="712"/>
      <c r="I1452" s="712"/>
      <c r="J1452" s="712"/>
      <c r="K1452" s="715"/>
    </row>
    <row r="1453" spans="3:11" ht="15" customHeight="1" x14ac:dyDescent="0.2">
      <c r="C1453" s="5342" t="s">
        <v>2471</v>
      </c>
      <c r="D1453" s="5343"/>
      <c r="E1453" s="5343"/>
      <c r="F1453" s="5344"/>
      <c r="G1453" s="1326"/>
      <c r="H1453" s="712"/>
      <c r="I1453" s="712"/>
      <c r="J1453" s="712"/>
      <c r="K1453" s="715"/>
    </row>
    <row r="1454" spans="3:11" ht="15" customHeight="1" thickBot="1" x14ac:dyDescent="0.25">
      <c r="C1454" s="5297" t="s">
        <v>2472</v>
      </c>
      <c r="D1454" s="5298"/>
      <c r="E1454" s="5298"/>
      <c r="F1454" s="5299"/>
      <c r="G1454" s="1335"/>
      <c r="H1454" s="712"/>
      <c r="I1454" s="712"/>
      <c r="J1454" s="712"/>
      <c r="K1454" s="715"/>
    </row>
    <row r="1455" spans="3:11" ht="15" customHeight="1" x14ac:dyDescent="0.2">
      <c r="C1455" s="718"/>
      <c r="D1455" s="712"/>
      <c r="E1455" s="712"/>
      <c r="F1455" s="712"/>
      <c r="G1455" s="712"/>
      <c r="H1455" s="712"/>
      <c r="I1455" s="712"/>
      <c r="J1455" s="712"/>
      <c r="K1455" s="715"/>
    </row>
    <row r="1456" spans="3:11" ht="15" customHeight="1" x14ac:dyDescent="0.2">
      <c r="C1456" s="718" t="s">
        <v>942</v>
      </c>
      <c r="D1456" s="712"/>
      <c r="E1456" s="712"/>
      <c r="F1456" s="712"/>
      <c r="G1456" s="712"/>
      <c r="H1456" s="712"/>
      <c r="I1456" s="712"/>
      <c r="J1456" s="712"/>
      <c r="K1456" s="715"/>
    </row>
    <row r="1457" spans="3:11" ht="15" customHeight="1" thickBot="1" x14ac:dyDescent="0.25">
      <c r="C1457" s="718"/>
      <c r="D1457" s="712"/>
      <c r="E1457" s="712"/>
      <c r="F1457" s="712"/>
      <c r="G1457" s="712"/>
      <c r="H1457" s="712"/>
      <c r="I1457" s="712"/>
      <c r="J1457" s="712"/>
      <c r="K1457" s="715"/>
    </row>
    <row r="1458" spans="3:11" ht="15" customHeight="1" x14ac:dyDescent="0.2">
      <c r="C1458" s="5350" t="s">
        <v>381</v>
      </c>
      <c r="D1458" s="5351"/>
      <c r="E1458" s="1424" t="s">
        <v>2353</v>
      </c>
      <c r="F1458" s="712"/>
      <c r="G1458" s="712"/>
      <c r="H1458" s="712"/>
      <c r="I1458" s="712"/>
      <c r="J1458" s="712"/>
      <c r="K1458" s="715"/>
    </row>
    <row r="1459" spans="3:11" ht="15" customHeight="1" x14ac:dyDescent="0.2">
      <c r="C1459" s="5337" t="s">
        <v>943</v>
      </c>
      <c r="D1459" s="5338"/>
      <c r="E1459" s="1430">
        <v>15</v>
      </c>
      <c r="F1459" s="712"/>
      <c r="G1459" s="712"/>
      <c r="H1459" s="712"/>
      <c r="I1459" s="712"/>
      <c r="J1459" s="712"/>
      <c r="K1459" s="715"/>
    </row>
    <row r="1460" spans="3:11" ht="15" customHeight="1" x14ac:dyDescent="0.2">
      <c r="C1460" s="5337" t="s">
        <v>943</v>
      </c>
      <c r="D1460" s="5338"/>
      <c r="E1460" s="1430">
        <v>20</v>
      </c>
      <c r="F1460" s="712"/>
      <c r="G1460" s="712"/>
      <c r="H1460" s="712"/>
      <c r="I1460" s="712"/>
      <c r="J1460" s="712"/>
      <c r="K1460" s="715"/>
    </row>
    <row r="1461" spans="3:11" ht="15" customHeight="1" thickBot="1" x14ac:dyDescent="0.25">
      <c r="C1461" s="5364" t="s">
        <v>943</v>
      </c>
      <c r="D1461" s="5365"/>
      <c r="E1461" s="1431">
        <v>30</v>
      </c>
      <c r="F1461" s="712"/>
      <c r="G1461" s="712"/>
      <c r="H1461" s="712"/>
      <c r="I1461" s="712"/>
      <c r="J1461" s="712"/>
      <c r="K1461" s="715"/>
    </row>
    <row r="1462" spans="3:11" ht="15" customHeight="1" x14ac:dyDescent="0.2">
      <c r="C1462" s="5315"/>
      <c r="D1462" s="4752"/>
      <c r="E1462" s="712"/>
      <c r="F1462" s="712"/>
      <c r="G1462" s="712"/>
      <c r="H1462" s="712"/>
      <c r="I1462" s="712"/>
      <c r="J1462" s="712"/>
      <c r="K1462" s="715"/>
    </row>
    <row r="1463" spans="3:11" ht="15" customHeight="1" x14ac:dyDescent="0.2">
      <c r="C1463" s="746" t="s">
        <v>954</v>
      </c>
      <c r="D1463" s="876"/>
      <c r="E1463" s="876"/>
      <c r="F1463" s="876"/>
      <c r="G1463" s="712"/>
      <c r="H1463" s="712"/>
      <c r="I1463" s="712"/>
      <c r="J1463" s="712"/>
      <c r="K1463" s="715"/>
    </row>
    <row r="1464" spans="3:11" ht="15" customHeight="1" x14ac:dyDescent="0.2">
      <c r="C1464" s="5300" t="s">
        <v>944</v>
      </c>
      <c r="D1464" s="3965"/>
      <c r="E1464" s="3965"/>
      <c r="F1464" s="3965"/>
      <c r="G1464" s="3965"/>
      <c r="H1464" s="3965"/>
      <c r="I1464" s="3965"/>
      <c r="J1464" s="3965"/>
      <c r="K1464" s="5301"/>
    </row>
    <row r="1465" spans="3:11" ht="15" customHeight="1" x14ac:dyDescent="0.2">
      <c r="C1465" s="5333" t="s">
        <v>945</v>
      </c>
      <c r="D1465" s="3897"/>
      <c r="E1465" s="3897"/>
      <c r="F1465" s="3897"/>
      <c r="G1465" s="3897"/>
      <c r="H1465" s="712"/>
      <c r="I1465" s="712"/>
      <c r="J1465" s="712"/>
      <c r="K1465" s="715"/>
    </row>
    <row r="1466" spans="3:11" ht="15" customHeight="1" thickBot="1" x14ac:dyDescent="0.25">
      <c r="C1466" s="5333" t="s">
        <v>1569</v>
      </c>
      <c r="D1466" s="3897"/>
      <c r="E1466" s="3897"/>
      <c r="F1466" s="3897"/>
      <c r="G1466" s="3897"/>
      <c r="H1466" s="712"/>
      <c r="I1466" s="712"/>
      <c r="J1466" s="712"/>
      <c r="K1466" s="715"/>
    </row>
    <row r="1467" spans="3:11" ht="15" customHeight="1" thickBot="1" x14ac:dyDescent="0.25">
      <c r="C1467" s="5316" t="s">
        <v>1570</v>
      </c>
      <c r="D1467" s="4745"/>
      <c r="E1467" s="4745"/>
      <c r="F1467" s="4745"/>
      <c r="G1467" s="4745"/>
      <c r="H1467" s="4745"/>
      <c r="I1467" s="4745"/>
      <c r="J1467" s="4745"/>
      <c r="K1467" s="1406" t="s">
        <v>1571</v>
      </c>
    </row>
    <row r="1468" spans="3:11" ht="15" customHeight="1" x14ac:dyDescent="0.2">
      <c r="C1468" s="1407" t="s">
        <v>1572</v>
      </c>
      <c r="D1468" s="1408" t="s">
        <v>1573</v>
      </c>
      <c r="E1468" s="1408" t="s">
        <v>1574</v>
      </c>
      <c r="F1468" s="1408" t="s">
        <v>1575</v>
      </c>
      <c r="G1468" s="1408" t="s">
        <v>661</v>
      </c>
      <c r="H1468" s="1409" t="s">
        <v>662</v>
      </c>
      <c r="I1468" s="1409" t="s">
        <v>1576</v>
      </c>
      <c r="J1468" s="1410" t="s">
        <v>664</v>
      </c>
      <c r="K1468" s="1411" t="s">
        <v>665</v>
      </c>
    </row>
    <row r="1469" spans="3:11" ht="15" customHeight="1" x14ac:dyDescent="0.2">
      <c r="C1469" s="1412">
        <v>0.18890000000000001</v>
      </c>
      <c r="D1469" s="1413">
        <v>0.28000000000000003</v>
      </c>
      <c r="E1469" s="1413">
        <v>0.28000000000000003</v>
      </c>
      <c r="F1469" s="1413">
        <v>0.28000000000000003</v>
      </c>
      <c r="G1469" s="1413">
        <v>0.28000000000000003</v>
      </c>
      <c r="H1469" s="1414">
        <v>0.47</v>
      </c>
      <c r="I1469" s="1414">
        <v>0.94</v>
      </c>
      <c r="J1469" s="1414">
        <v>4.49</v>
      </c>
      <c r="K1469" s="1415">
        <v>0.1</v>
      </c>
    </row>
    <row r="1470" spans="3:11" ht="15" customHeight="1" x14ac:dyDescent="0.2">
      <c r="C1470" s="5345" t="s">
        <v>1577</v>
      </c>
      <c r="D1470" s="5346"/>
      <c r="E1470" s="5346"/>
      <c r="F1470" s="5346"/>
      <c r="G1470" s="5346"/>
      <c r="H1470" s="712"/>
      <c r="I1470" s="712"/>
      <c r="J1470" s="712"/>
      <c r="K1470" s="715"/>
    </row>
    <row r="1471" spans="3:11" ht="15" customHeight="1" thickBot="1" x14ac:dyDescent="0.25">
      <c r="C1471" s="1416"/>
      <c r="D1471" s="1336"/>
      <c r="E1471" s="1336"/>
      <c r="F1471" s="1336"/>
      <c r="G1471" s="1336"/>
      <c r="H1471" s="966"/>
      <c r="I1471" s="966"/>
      <c r="J1471" s="966"/>
      <c r="K1471" s="1417"/>
    </row>
    <row r="1472" spans="3:11" ht="15" customHeight="1" x14ac:dyDescent="0.2">
      <c r="C1472" s="1344"/>
      <c r="D1472" s="900"/>
      <c r="E1472" s="900"/>
      <c r="F1472" s="900"/>
      <c r="G1472" s="900"/>
      <c r="H1472" s="712"/>
      <c r="I1472" s="712"/>
      <c r="J1472" s="712"/>
      <c r="K1472" s="715"/>
    </row>
    <row r="1473" spans="3:11" ht="15" customHeight="1" x14ac:dyDescent="0.2">
      <c r="C1473" s="5307" t="s">
        <v>1579</v>
      </c>
      <c r="D1473" s="4876"/>
      <c r="E1473" s="4876"/>
      <c r="F1473" s="900"/>
      <c r="G1473" s="900"/>
      <c r="H1473" s="712"/>
      <c r="I1473" s="712"/>
      <c r="J1473" s="712"/>
      <c r="K1473" s="715"/>
    </row>
    <row r="1474" spans="3:11" ht="15" customHeight="1" x14ac:dyDescent="0.2">
      <c r="C1474" s="5221" t="s">
        <v>1580</v>
      </c>
      <c r="D1474" s="3862"/>
      <c r="E1474" s="3862"/>
      <c r="F1474" s="3862"/>
      <c r="G1474" s="3862"/>
      <c r="H1474" s="3862"/>
      <c r="I1474" s="3862"/>
      <c r="J1474" s="3862"/>
      <c r="K1474" s="5222"/>
    </row>
    <row r="1475" spans="3:11" ht="15" customHeight="1" x14ac:dyDescent="0.2">
      <c r="C1475" s="746" t="s">
        <v>1581</v>
      </c>
      <c r="D1475" s="876"/>
      <c r="E1475" s="876"/>
      <c r="F1475" s="876"/>
      <c r="G1475" s="712"/>
      <c r="H1475" s="712"/>
      <c r="I1475" s="712"/>
      <c r="J1475" s="712"/>
      <c r="K1475" s="715"/>
    </row>
    <row r="1476" spans="3:11" ht="15" customHeight="1" thickBot="1" x14ac:dyDescent="0.25">
      <c r="C1476" s="719" t="s">
        <v>1582</v>
      </c>
      <c r="D1476" s="720"/>
      <c r="E1476" s="720"/>
      <c r="F1476" s="720"/>
      <c r="G1476" s="720"/>
      <c r="H1476" s="720"/>
      <c r="I1476" s="720"/>
      <c r="J1476" s="720"/>
      <c r="K1476" s="721"/>
    </row>
    <row r="1477" spans="3:11" ht="15" customHeight="1" thickTop="1" x14ac:dyDescent="0.3">
      <c r="C1477" s="1039" t="str">
        <f>+C1443</f>
        <v>.</v>
      </c>
      <c r="D1477" s="483"/>
      <c r="E1477" s="483"/>
      <c r="F1477" s="483"/>
      <c r="G1477" s="483"/>
      <c r="H1477" s="2"/>
    </row>
    <row r="1478" spans="3:11" ht="15" customHeight="1" thickBot="1" x14ac:dyDescent="0.35">
      <c r="C1478" s="483"/>
      <c r="D1478" s="483"/>
      <c r="E1478" s="483"/>
      <c r="F1478" s="483"/>
      <c r="G1478" s="483"/>
      <c r="H1478" s="2"/>
    </row>
    <row r="1479" spans="3:11" ht="15" customHeight="1" thickTop="1" x14ac:dyDescent="0.2">
      <c r="C1479" s="5319" t="s">
        <v>2897</v>
      </c>
      <c r="D1479" s="5320"/>
      <c r="E1479" s="5320"/>
      <c r="F1479" s="5320"/>
      <c r="G1479" s="5320"/>
      <c r="H1479" s="5320"/>
      <c r="I1479" s="5320"/>
      <c r="J1479" s="5320"/>
      <c r="K1479" s="5352"/>
    </row>
    <row r="1480" spans="3:11" ht="15" customHeight="1" x14ac:dyDescent="0.2">
      <c r="C1480" s="5304" t="s">
        <v>1037</v>
      </c>
      <c r="D1480" s="5305"/>
      <c r="E1480" s="5305"/>
      <c r="F1480" s="5305"/>
      <c r="G1480" s="5305"/>
      <c r="H1480" s="712"/>
      <c r="I1480" s="772"/>
      <c r="J1480" s="772"/>
      <c r="K1480" s="715"/>
    </row>
    <row r="1481" spans="3:11" ht="15" customHeight="1" x14ac:dyDescent="0.2">
      <c r="C1481" s="5300" t="s">
        <v>2898</v>
      </c>
      <c r="D1481" s="3965"/>
      <c r="E1481" s="3965"/>
      <c r="F1481" s="3965"/>
      <c r="G1481" s="3965"/>
      <c r="H1481" s="3965"/>
      <c r="I1481" s="3965"/>
      <c r="J1481" s="3965"/>
      <c r="K1481" s="5301"/>
    </row>
    <row r="1482" spans="3:11" ht="15" customHeight="1" thickBot="1" x14ac:dyDescent="0.25">
      <c r="C1482" s="1377"/>
      <c r="D1482" s="1337"/>
      <c r="E1482" s="1337"/>
      <c r="F1482" s="1337"/>
      <c r="G1482" s="1337"/>
      <c r="H1482" s="712"/>
      <c r="I1482" s="712"/>
      <c r="J1482" s="712"/>
      <c r="K1482" s="715"/>
    </row>
    <row r="1483" spans="3:11" ht="15" customHeight="1" thickBot="1" x14ac:dyDescent="0.25">
      <c r="C1483" s="1379" t="s">
        <v>2899</v>
      </c>
      <c r="D1483" s="1340" t="s">
        <v>2900</v>
      </c>
      <c r="E1483" s="1341" t="s">
        <v>2901</v>
      </c>
      <c r="F1483" s="1339" t="s">
        <v>382</v>
      </c>
      <c r="G1483" s="1341" t="s">
        <v>905</v>
      </c>
      <c r="H1483" s="712"/>
      <c r="I1483" s="712"/>
      <c r="J1483" s="712"/>
      <c r="K1483" s="715"/>
    </row>
    <row r="1484" spans="3:11" ht="15" customHeight="1" x14ac:dyDescent="0.2">
      <c r="C1484" s="1380" t="s">
        <v>2902</v>
      </c>
      <c r="D1484" s="1381" t="s">
        <v>2903</v>
      </c>
      <c r="E1484" s="1382">
        <v>700</v>
      </c>
      <c r="F1484" s="1381">
        <v>15</v>
      </c>
      <c r="G1484" s="1383">
        <v>0.1</v>
      </c>
      <c r="H1484" s="712"/>
      <c r="I1484" s="712"/>
      <c r="J1484" s="712"/>
      <c r="K1484" s="715"/>
    </row>
    <row r="1485" spans="3:11" ht="15" customHeight="1" x14ac:dyDescent="0.2">
      <c r="C1485" s="1384" t="s">
        <v>2904</v>
      </c>
      <c r="D1485" s="1381" t="s">
        <v>2905</v>
      </c>
      <c r="E1485" s="1382">
        <v>1000</v>
      </c>
      <c r="F1485" s="1381">
        <v>19</v>
      </c>
      <c r="G1485" s="1383">
        <v>0.1</v>
      </c>
      <c r="H1485" s="712"/>
      <c r="I1485" s="712"/>
      <c r="J1485" s="712"/>
      <c r="K1485" s="715"/>
    </row>
    <row r="1486" spans="3:11" ht="15" customHeight="1" x14ac:dyDescent="0.2">
      <c r="C1486" s="1384" t="s">
        <v>2906</v>
      </c>
      <c r="D1486" s="1381" t="s">
        <v>2905</v>
      </c>
      <c r="E1486" s="1382">
        <v>2000</v>
      </c>
      <c r="F1486" s="1381">
        <v>29</v>
      </c>
      <c r="G1486" s="1383">
        <v>0.1</v>
      </c>
      <c r="H1486" s="712"/>
      <c r="I1486" s="712"/>
      <c r="J1486" s="712"/>
      <c r="K1486" s="715"/>
    </row>
    <row r="1487" spans="3:11" ht="15" customHeight="1" thickBot="1" x14ac:dyDescent="0.25">
      <c r="C1487" s="1385" t="s">
        <v>2907</v>
      </c>
      <c r="D1487" s="1386" t="s">
        <v>2905</v>
      </c>
      <c r="E1487" s="1387">
        <v>3000</v>
      </c>
      <c r="F1487" s="1386">
        <v>39</v>
      </c>
      <c r="G1487" s="1388">
        <v>0.1</v>
      </c>
      <c r="H1487" s="712"/>
      <c r="I1487" s="712"/>
      <c r="J1487" s="712"/>
      <c r="K1487" s="715"/>
    </row>
    <row r="1488" spans="3:11" ht="15" customHeight="1" x14ac:dyDescent="0.2">
      <c r="C1488" s="1389"/>
      <c r="D1488" s="1381"/>
      <c r="E1488" s="1381"/>
      <c r="F1488" s="1381"/>
      <c r="G1488" s="1383"/>
      <c r="H1488" s="712"/>
      <c r="I1488" s="712"/>
      <c r="J1488" s="712"/>
      <c r="K1488" s="715"/>
    </row>
    <row r="1489" spans="3:11" ht="15" customHeight="1" x14ac:dyDescent="0.2">
      <c r="C1489" s="5342" t="s">
        <v>2471</v>
      </c>
      <c r="D1489" s="5343"/>
      <c r="E1489" s="5343"/>
      <c r="F1489" s="5344"/>
      <c r="G1489" s="1326"/>
      <c r="H1489" s="712"/>
      <c r="I1489" s="712"/>
      <c r="J1489" s="712"/>
      <c r="K1489" s="715"/>
    </row>
    <row r="1490" spans="3:11" ht="15" customHeight="1" thickBot="1" x14ac:dyDescent="0.25">
      <c r="C1490" s="5297" t="s">
        <v>2908</v>
      </c>
      <c r="D1490" s="5298"/>
      <c r="E1490" s="5298"/>
      <c r="F1490" s="5299"/>
      <c r="G1490" s="1335"/>
      <c r="H1490" s="712"/>
      <c r="I1490" s="712"/>
      <c r="J1490" s="712"/>
      <c r="K1490" s="715"/>
    </row>
    <row r="1491" spans="3:11" ht="15" customHeight="1" x14ac:dyDescent="0.2">
      <c r="C1491" s="718"/>
      <c r="D1491" s="712"/>
      <c r="E1491" s="712"/>
      <c r="F1491" s="712"/>
      <c r="G1491" s="712"/>
      <c r="H1491" s="712"/>
      <c r="I1491" s="712"/>
      <c r="J1491" s="712"/>
      <c r="K1491" s="715"/>
    </row>
    <row r="1492" spans="3:11" ht="15" customHeight="1" x14ac:dyDescent="0.2">
      <c r="C1492" s="746" t="s">
        <v>954</v>
      </c>
      <c r="D1492" s="876"/>
      <c r="E1492" s="876"/>
      <c r="F1492" s="876"/>
      <c r="G1492" s="712"/>
      <c r="H1492" s="712"/>
      <c r="I1492" s="712"/>
      <c r="J1492" s="712"/>
      <c r="K1492" s="715"/>
    </row>
    <row r="1493" spans="3:11" ht="15" customHeight="1" x14ac:dyDescent="0.2">
      <c r="C1493" s="5333" t="s">
        <v>2909</v>
      </c>
      <c r="D1493" s="3897"/>
      <c r="E1493" s="3897"/>
      <c r="F1493" s="3897"/>
      <c r="G1493" s="3897"/>
      <c r="H1493" s="712"/>
      <c r="I1493" s="712"/>
      <c r="J1493" s="712"/>
      <c r="K1493" s="715"/>
    </row>
    <row r="1494" spans="3:11" ht="30" customHeight="1" x14ac:dyDescent="0.2">
      <c r="C1494" s="5333" t="s">
        <v>2910</v>
      </c>
      <c r="D1494" s="3897"/>
      <c r="E1494" s="3897"/>
      <c r="F1494" s="3897"/>
      <c r="G1494" s="3897"/>
      <c r="H1494" s="3897"/>
      <c r="I1494" s="3897"/>
      <c r="J1494" s="3897"/>
      <c r="K1494" s="5220"/>
    </row>
    <row r="1495" spans="3:11" ht="15" customHeight="1" x14ac:dyDescent="0.2">
      <c r="C1495" s="718" t="s">
        <v>2911</v>
      </c>
      <c r="D1495" s="712"/>
      <c r="E1495" s="712"/>
      <c r="F1495" s="712"/>
      <c r="G1495" s="712"/>
      <c r="H1495" s="712"/>
      <c r="I1495" s="712"/>
      <c r="J1495" s="712"/>
      <c r="K1495" s="715"/>
    </row>
    <row r="1496" spans="3:11" ht="15" customHeight="1" x14ac:dyDescent="0.2">
      <c r="C1496" s="718" t="s">
        <v>2912</v>
      </c>
      <c r="D1496" s="712"/>
      <c r="E1496" s="712"/>
      <c r="F1496" s="712"/>
      <c r="G1496" s="712"/>
      <c r="H1496" s="712"/>
      <c r="I1496" s="712"/>
      <c r="J1496" s="712"/>
      <c r="K1496" s="715"/>
    </row>
    <row r="1497" spans="3:11" ht="15" customHeight="1" x14ac:dyDescent="0.2">
      <c r="C1497" s="718"/>
      <c r="D1497" s="712"/>
      <c r="E1497" s="712"/>
      <c r="F1497" s="712"/>
      <c r="G1497" s="712"/>
      <c r="H1497" s="712"/>
      <c r="I1497" s="712"/>
      <c r="J1497" s="712"/>
      <c r="K1497" s="715"/>
    </row>
    <row r="1498" spans="3:11" ht="15" customHeight="1" x14ac:dyDescent="0.2">
      <c r="C1498" s="746" t="s">
        <v>2913</v>
      </c>
      <c r="D1498" s="712"/>
      <c r="E1498" s="712"/>
      <c r="F1498" s="712"/>
      <c r="G1498" s="712"/>
      <c r="H1498" s="712"/>
      <c r="I1498" s="712"/>
      <c r="J1498" s="712"/>
      <c r="K1498" s="715"/>
    </row>
    <row r="1499" spans="3:11" ht="15" customHeight="1" x14ac:dyDescent="0.2">
      <c r="C1499" s="718"/>
      <c r="D1499" s="712"/>
      <c r="E1499" s="712"/>
      <c r="F1499" s="712"/>
      <c r="G1499" s="712"/>
      <c r="H1499" s="712"/>
      <c r="I1499" s="712"/>
      <c r="J1499" s="712"/>
      <c r="K1499" s="715"/>
    </row>
    <row r="1500" spans="3:11" ht="33" customHeight="1" x14ac:dyDescent="0.2">
      <c r="C1500" s="5333" t="s">
        <v>1551</v>
      </c>
      <c r="D1500" s="3897"/>
      <c r="E1500" s="3897"/>
      <c r="F1500" s="3897"/>
      <c r="G1500" s="3897"/>
      <c r="H1500" s="3897"/>
      <c r="I1500" s="3897"/>
      <c r="J1500" s="3897"/>
      <c r="K1500" s="5220"/>
    </row>
    <row r="1501" spans="3:11" ht="15" customHeight="1" thickBot="1" x14ac:dyDescent="0.25">
      <c r="C1501" s="718"/>
      <c r="D1501" s="712"/>
      <c r="E1501" s="712"/>
      <c r="F1501" s="712"/>
      <c r="G1501" s="712"/>
      <c r="H1501" s="712"/>
      <c r="I1501" s="712"/>
      <c r="J1501" s="712"/>
      <c r="K1501" s="715"/>
    </row>
    <row r="1502" spans="3:11" ht="15" customHeight="1" thickBot="1" x14ac:dyDescent="0.25">
      <c r="C1502" s="1390" t="s">
        <v>903</v>
      </c>
      <c r="D1502" s="931" t="s">
        <v>1552</v>
      </c>
      <c r="E1502" s="1342" t="s">
        <v>1553</v>
      </c>
      <c r="F1502" s="920" t="s">
        <v>1554</v>
      </c>
      <c r="G1502" s="1391"/>
      <c r="H1502" s="712"/>
      <c r="I1502" s="712"/>
      <c r="J1502" s="712"/>
      <c r="K1502" s="715"/>
    </row>
    <row r="1503" spans="3:11" ht="15" customHeight="1" x14ac:dyDescent="0.2">
      <c r="C1503" s="1392" t="s">
        <v>2902</v>
      </c>
      <c r="D1503" s="1393">
        <v>15</v>
      </c>
      <c r="E1503" s="1393">
        <v>12.9</v>
      </c>
      <c r="F1503" s="1394">
        <f>1-(+E1503/D1503)</f>
        <v>0.14000000000000001</v>
      </c>
      <c r="G1503" s="1395"/>
      <c r="H1503" s="712"/>
      <c r="I1503" s="712"/>
      <c r="J1503" s="712"/>
      <c r="K1503" s="715"/>
    </row>
    <row r="1504" spans="3:11" ht="15" customHeight="1" x14ac:dyDescent="0.2">
      <c r="C1504" s="1396" t="s">
        <v>2904</v>
      </c>
      <c r="D1504" s="1397">
        <v>19</v>
      </c>
      <c r="E1504" s="1397">
        <v>16.34</v>
      </c>
      <c r="F1504" s="1398">
        <f>1-(+E1504/D1504)</f>
        <v>0.14000000000000001</v>
      </c>
      <c r="G1504" s="1395"/>
      <c r="H1504" s="712"/>
      <c r="I1504" s="712"/>
      <c r="J1504" s="712"/>
      <c r="K1504" s="715"/>
    </row>
    <row r="1505" spans="3:11" ht="15" customHeight="1" x14ac:dyDescent="0.2">
      <c r="C1505" s="1396" t="s">
        <v>2906</v>
      </c>
      <c r="D1505" s="1397">
        <v>29</v>
      </c>
      <c r="E1505" s="1397">
        <v>24.94</v>
      </c>
      <c r="F1505" s="1398">
        <f>1-(+E1505/D1505)</f>
        <v>0.1399999999999999</v>
      </c>
      <c r="G1505" s="1395"/>
      <c r="H1505" s="712"/>
      <c r="I1505" s="712"/>
      <c r="J1505" s="712"/>
      <c r="K1505" s="715"/>
    </row>
    <row r="1506" spans="3:11" ht="15" customHeight="1" thickBot="1" x14ac:dyDescent="0.25">
      <c r="C1506" s="1399" t="s">
        <v>2907</v>
      </c>
      <c r="D1506" s="1400">
        <v>39</v>
      </c>
      <c r="E1506" s="1400">
        <v>33.54</v>
      </c>
      <c r="F1506" s="1401">
        <f>1-(+E1506/D1506)</f>
        <v>0.14000000000000001</v>
      </c>
      <c r="G1506" s="1395"/>
      <c r="H1506" s="712"/>
      <c r="I1506" s="712"/>
      <c r="J1506" s="712"/>
      <c r="K1506" s="715"/>
    </row>
    <row r="1507" spans="3:11" ht="15" customHeight="1" x14ac:dyDescent="0.2">
      <c r="C1507" s="5361" t="s">
        <v>1555</v>
      </c>
      <c r="D1507" s="5362"/>
      <c r="E1507" s="5362"/>
      <c r="F1507" s="5363"/>
      <c r="G1507" s="1395"/>
      <c r="H1507" s="712"/>
      <c r="I1507" s="712"/>
      <c r="J1507" s="712"/>
      <c r="K1507" s="715"/>
    </row>
    <row r="1508" spans="3:11" ht="15" customHeight="1" thickBot="1" x14ac:dyDescent="0.25">
      <c r="C1508" s="5297"/>
      <c r="D1508" s="5298"/>
      <c r="E1508" s="5298"/>
      <c r="F1508" s="5347"/>
      <c r="G1508" s="712"/>
      <c r="H1508" s="712"/>
      <c r="I1508" s="712"/>
      <c r="J1508" s="712"/>
      <c r="K1508" s="715"/>
    </row>
    <row r="1509" spans="3:11" ht="15" customHeight="1" x14ac:dyDescent="0.2">
      <c r="C1509" s="1402" t="s">
        <v>1603</v>
      </c>
      <c r="D1509" s="712"/>
      <c r="E1509" s="712"/>
      <c r="F1509" s="712"/>
      <c r="G1509" s="712"/>
      <c r="H1509" s="712"/>
      <c r="I1509" s="712"/>
      <c r="J1509" s="712"/>
      <c r="K1509" s="715"/>
    </row>
    <row r="1510" spans="3:11" ht="15" customHeight="1" x14ac:dyDescent="0.2">
      <c r="C1510" s="5358" t="s">
        <v>1556</v>
      </c>
      <c r="D1510" s="5359"/>
      <c r="E1510" s="5359"/>
      <c r="F1510" s="5359"/>
      <c r="G1510" s="5359"/>
      <c r="H1510" s="5359"/>
      <c r="I1510" s="5359"/>
      <c r="J1510" s="5359"/>
      <c r="K1510" s="5360"/>
    </row>
    <row r="1511" spans="3:11" ht="15" customHeight="1" x14ac:dyDescent="0.2">
      <c r="C1511" s="718" t="s">
        <v>1557</v>
      </c>
      <c r="D1511" s="712"/>
      <c r="E1511" s="712"/>
      <c r="F1511" s="712"/>
      <c r="G1511" s="712"/>
      <c r="H1511" s="712"/>
      <c r="I1511" s="712"/>
      <c r="J1511" s="712"/>
      <c r="K1511" s="715"/>
    </row>
    <row r="1512" spans="3:11" ht="15" customHeight="1" x14ac:dyDescent="0.2">
      <c r="C1512" s="718" t="s">
        <v>1558</v>
      </c>
      <c r="D1512" s="712"/>
      <c r="E1512" s="712"/>
      <c r="F1512" s="712"/>
      <c r="G1512" s="712"/>
      <c r="H1512" s="712"/>
      <c r="I1512" s="712"/>
      <c r="J1512" s="712"/>
      <c r="K1512" s="715"/>
    </row>
    <row r="1513" spans="3:11" ht="15" customHeight="1" x14ac:dyDescent="0.2">
      <c r="C1513" s="746" t="s">
        <v>1559</v>
      </c>
      <c r="D1513" s="712"/>
      <c r="E1513" s="712"/>
      <c r="F1513" s="712"/>
      <c r="G1513" s="712"/>
      <c r="H1513" s="712"/>
      <c r="I1513" s="712"/>
      <c r="J1513" s="712"/>
      <c r="K1513" s="715"/>
    </row>
    <row r="1514" spans="3:11" ht="15" customHeight="1" thickBot="1" x14ac:dyDescent="0.25">
      <c r="C1514" s="719" t="s">
        <v>1560</v>
      </c>
      <c r="D1514" s="720"/>
      <c r="E1514" s="720"/>
      <c r="F1514" s="720"/>
      <c r="G1514" s="720"/>
      <c r="H1514" s="720"/>
      <c r="I1514" s="720"/>
      <c r="J1514" s="720"/>
      <c r="K1514" s="721"/>
    </row>
    <row r="1515" spans="3:11" ht="15" customHeight="1" thickTop="1" x14ac:dyDescent="0.3">
      <c r="C1515" s="1039" t="str">
        <f>+C1477</f>
        <v>.</v>
      </c>
      <c r="D1515" s="483"/>
      <c r="E1515" s="483"/>
      <c r="F1515" s="483"/>
      <c r="G1515" s="483"/>
      <c r="H1515" s="2"/>
    </row>
    <row r="1516" spans="3:11" s="314" customFormat="1" ht="15" customHeight="1" x14ac:dyDescent="0.3">
      <c r="C1516" s="483"/>
      <c r="D1516" s="483"/>
      <c r="E1516" s="483"/>
      <c r="F1516" s="483"/>
      <c r="G1516" s="483"/>
      <c r="H1516" s="248"/>
    </row>
    <row r="1517" spans="3:11" s="314" customFormat="1" ht="15" customHeight="1" thickBot="1" x14ac:dyDescent="0.35">
      <c r="C1517" s="483"/>
      <c r="D1517" s="483"/>
      <c r="E1517" s="483"/>
      <c r="F1517" s="483"/>
      <c r="G1517" s="483"/>
      <c r="H1517" s="248"/>
    </row>
    <row r="1518" spans="3:11" s="314" customFormat="1" ht="15" customHeight="1" thickTop="1" x14ac:dyDescent="0.2">
      <c r="C1518" s="5207" t="s">
        <v>2555</v>
      </c>
      <c r="D1518" s="5208"/>
      <c r="E1518" s="5208"/>
      <c r="F1518" s="5208"/>
      <c r="G1518" s="5208"/>
      <c r="H1518" s="5209"/>
    </row>
    <row r="1519" spans="3:11" s="314" customFormat="1" ht="15" customHeight="1" thickBot="1" x14ac:dyDescent="0.25">
      <c r="C1519" s="716"/>
      <c r="D1519" s="1022"/>
      <c r="E1519" s="1022"/>
      <c r="F1519" s="1022"/>
      <c r="G1519" s="848"/>
      <c r="H1519" s="1030"/>
    </row>
    <row r="1520" spans="3:11" s="314" customFormat="1" ht="15" customHeight="1" x14ac:dyDescent="0.2">
      <c r="C1520" s="878" t="s">
        <v>903</v>
      </c>
      <c r="D1520" s="879" t="s">
        <v>904</v>
      </c>
      <c r="E1520" s="880" t="s">
        <v>382</v>
      </c>
      <c r="F1520" s="1031" t="s">
        <v>2556</v>
      </c>
      <c r="G1520" s="881" t="s">
        <v>2557</v>
      </c>
      <c r="H1520" s="882"/>
    </row>
    <row r="1521" spans="3:8" s="314" customFormat="1" ht="15" customHeight="1" x14ac:dyDescent="0.2">
      <c r="C1521" s="883" t="s">
        <v>2558</v>
      </c>
      <c r="D1521" s="973">
        <v>0</v>
      </c>
      <c r="E1521" s="1032">
        <v>15</v>
      </c>
      <c r="F1521" s="1033" t="s">
        <v>2559</v>
      </c>
      <c r="G1521" s="1034" t="s">
        <v>1545</v>
      </c>
      <c r="H1521" s="882"/>
    </row>
    <row r="1522" spans="3:8" s="314" customFormat="1" ht="15" customHeight="1" thickBot="1" x14ac:dyDescent="0.25">
      <c r="C1522" s="1035" t="s">
        <v>2244</v>
      </c>
      <c r="D1522" s="1036"/>
      <c r="E1522" s="1037"/>
      <c r="F1522" s="1037"/>
      <c r="G1522" s="1038"/>
      <c r="H1522" s="882"/>
    </row>
    <row r="1523" spans="3:8" s="314" customFormat="1" ht="15" customHeight="1" x14ac:dyDescent="0.2">
      <c r="C1523" s="5321" t="s">
        <v>1285</v>
      </c>
      <c r="D1523" s="5310"/>
      <c r="E1523" s="5310"/>
      <c r="F1523" s="5310"/>
      <c r="G1523" s="5310"/>
      <c r="H1523" s="5354"/>
    </row>
    <row r="1524" spans="3:8" s="314" customFormat="1" ht="15" customHeight="1" x14ac:dyDescent="0.2">
      <c r="C1524" s="5355" t="s">
        <v>2560</v>
      </c>
      <c r="D1524" s="5356"/>
      <c r="E1524" s="5356"/>
      <c r="F1524" s="5356"/>
      <c r="G1524" s="5356"/>
      <c r="H1524" s="5357"/>
    </row>
    <row r="1525" spans="3:8" s="314" customFormat="1" ht="15" customHeight="1" x14ac:dyDescent="0.2">
      <c r="C1525" s="892" t="s">
        <v>2561</v>
      </c>
      <c r="D1525" s="893"/>
      <c r="E1525" s="893"/>
      <c r="F1525" s="893"/>
      <c r="G1525" s="893"/>
      <c r="H1525" s="894"/>
    </row>
    <row r="1526" spans="3:8" s="314" customFormat="1" ht="15" customHeight="1" thickBot="1" x14ac:dyDescent="0.25">
      <c r="C1526" s="895" t="s">
        <v>2562</v>
      </c>
      <c r="D1526" s="896"/>
      <c r="E1526" s="896"/>
      <c r="F1526" s="896"/>
      <c r="G1526" s="896"/>
      <c r="H1526" s="897"/>
    </row>
    <row r="1527" spans="3:8" s="314" customFormat="1" ht="15" customHeight="1" thickTop="1" x14ac:dyDescent="0.3">
      <c r="C1527" s="5206" t="str">
        <f>+C1515</f>
        <v>.</v>
      </c>
      <c r="D1527" s="5206"/>
      <c r="E1527" s="5206"/>
      <c r="F1527" s="483"/>
      <c r="G1527" s="483"/>
      <c r="H1527" s="248"/>
    </row>
    <row r="1528" spans="3:8" s="314" customFormat="1" ht="15" customHeight="1" x14ac:dyDescent="0.3">
      <c r="C1528" s="483"/>
      <c r="D1528" s="483"/>
      <c r="E1528" s="483"/>
      <c r="F1528" s="483"/>
      <c r="G1528" s="483"/>
      <c r="H1528" s="248"/>
    </row>
    <row r="1529" spans="3:8" s="314" customFormat="1" ht="15" customHeight="1" x14ac:dyDescent="0.2">
      <c r="C1529" s="5339" t="s">
        <v>1035</v>
      </c>
      <c r="D1529" s="5339"/>
      <c r="E1529" s="5339"/>
      <c r="F1529" s="5339"/>
      <c r="G1529" s="5339"/>
      <c r="H1529" s="248"/>
    </row>
    <row r="1530" spans="3:8" s="314" customFormat="1" ht="15" customHeight="1" x14ac:dyDescent="0.2">
      <c r="C1530" s="5348" t="s">
        <v>1036</v>
      </c>
      <c r="D1530" s="5339"/>
      <c r="E1530" s="5339"/>
      <c r="F1530" s="5339"/>
      <c r="G1530" s="5349"/>
      <c r="H1530" s="248"/>
    </row>
    <row r="1531" spans="3:8" s="314" customFormat="1" ht="15" customHeight="1" x14ac:dyDescent="0.2">
      <c r="C1531" s="746" t="s">
        <v>1037</v>
      </c>
      <c r="D1531" s="876"/>
      <c r="E1531" s="876"/>
      <c r="F1531" s="876"/>
      <c r="G1531" s="877"/>
      <c r="H1531" s="248"/>
    </row>
    <row r="1532" spans="3:8" s="314" customFormat="1" ht="32.25" customHeight="1" x14ac:dyDescent="0.2">
      <c r="C1532" s="5219" t="s">
        <v>1038</v>
      </c>
      <c r="D1532" s="4289"/>
      <c r="E1532" s="4289"/>
      <c r="F1532" s="4289"/>
      <c r="G1532" s="5340"/>
      <c r="H1532" s="248"/>
    </row>
    <row r="1533" spans="3:8" s="314" customFormat="1" ht="15" customHeight="1" x14ac:dyDescent="0.2">
      <c r="C1533" s="892" t="s">
        <v>1039</v>
      </c>
      <c r="D1533" s="893"/>
      <c r="E1533" s="893"/>
      <c r="F1533" s="893"/>
      <c r="G1533" s="894"/>
      <c r="H1533" s="248"/>
    </row>
    <row r="1534" spans="3:8" s="314" customFormat="1" ht="15" customHeight="1" x14ac:dyDescent="0.2">
      <c r="C1534" s="892"/>
      <c r="D1534" s="893"/>
      <c r="E1534" s="893"/>
      <c r="F1534" s="893"/>
      <c r="G1534" s="894"/>
      <c r="H1534" s="248"/>
    </row>
    <row r="1535" spans="3:8" s="314" customFormat="1" ht="15" customHeight="1" x14ac:dyDescent="0.2">
      <c r="C1535" s="746" t="s">
        <v>533</v>
      </c>
      <c r="D1535" s="893"/>
      <c r="E1535" s="893"/>
      <c r="F1535" s="893"/>
      <c r="G1535" s="894"/>
      <c r="H1535" s="248"/>
    </row>
    <row r="1536" spans="3:8" s="314" customFormat="1" ht="15" customHeight="1" x14ac:dyDescent="0.2">
      <c r="C1536" s="5219" t="s">
        <v>1040</v>
      </c>
      <c r="D1536" s="4289"/>
      <c r="E1536" s="4289"/>
      <c r="F1536" s="4289"/>
      <c r="G1536" s="5340"/>
      <c r="H1536" s="248"/>
    </row>
    <row r="1537" spans="3:8" s="314" customFormat="1" ht="15" customHeight="1" x14ac:dyDescent="0.2">
      <c r="C1537" s="5219" t="s">
        <v>1041</v>
      </c>
      <c r="D1537" s="4289"/>
      <c r="E1537" s="4289"/>
      <c r="F1537" s="4289"/>
      <c r="G1537" s="5340"/>
      <c r="H1537" s="248"/>
    </row>
    <row r="1538" spans="3:8" s="314" customFormat="1" ht="15" customHeight="1" x14ac:dyDescent="0.2">
      <c r="C1538" s="5219" t="s">
        <v>1042</v>
      </c>
      <c r="D1538" s="4289"/>
      <c r="E1538" s="4289"/>
      <c r="F1538" s="4289"/>
      <c r="G1538" s="5340"/>
      <c r="H1538" s="248"/>
    </row>
    <row r="1539" spans="3:8" s="314" customFormat="1" ht="15" customHeight="1" x14ac:dyDescent="0.2">
      <c r="C1539" s="5219" t="s">
        <v>1043</v>
      </c>
      <c r="D1539" s="4289"/>
      <c r="E1539" s="4289"/>
      <c r="F1539" s="4289"/>
      <c r="G1539" s="5340"/>
      <c r="H1539" s="248"/>
    </row>
    <row r="1540" spans="3:8" s="314" customFormat="1" ht="15" customHeight="1" x14ac:dyDescent="0.2">
      <c r="C1540" s="5219" t="s">
        <v>1044</v>
      </c>
      <c r="D1540" s="4289"/>
      <c r="E1540" s="4289"/>
      <c r="F1540" s="4289"/>
      <c r="G1540" s="5340"/>
      <c r="H1540" s="248"/>
    </row>
    <row r="1541" spans="3:8" s="314" customFormat="1" ht="33.75" customHeight="1" x14ac:dyDescent="0.2">
      <c r="C1541" s="5219" t="s">
        <v>1045</v>
      </c>
      <c r="D1541" s="4289"/>
      <c r="E1541" s="4289"/>
      <c r="F1541" s="4289"/>
      <c r="G1541" s="5340"/>
      <c r="H1541" s="248"/>
    </row>
    <row r="1542" spans="3:8" s="314" customFormat="1" ht="15" customHeight="1" x14ac:dyDescent="0.2">
      <c r="C1542" s="5219" t="s">
        <v>1046</v>
      </c>
      <c r="D1542" s="4289"/>
      <c r="E1542" s="4289"/>
      <c r="F1542" s="4289"/>
      <c r="G1542" s="5340"/>
      <c r="H1542" s="248"/>
    </row>
    <row r="1543" spans="3:8" s="314" customFormat="1" ht="28.5" customHeight="1" x14ac:dyDescent="0.2">
      <c r="C1543" s="5219" t="s">
        <v>1047</v>
      </c>
      <c r="D1543" s="4289"/>
      <c r="E1543" s="4289"/>
      <c r="F1543" s="4289"/>
      <c r="G1543" s="5340"/>
      <c r="H1543" s="248"/>
    </row>
    <row r="1544" spans="3:8" s="314" customFormat="1" ht="15" customHeight="1" x14ac:dyDescent="0.2">
      <c r="C1544" s="5219" t="s">
        <v>1048</v>
      </c>
      <c r="D1544" s="4289"/>
      <c r="E1544" s="4289"/>
      <c r="F1544" s="4289"/>
      <c r="G1544" s="5340"/>
      <c r="H1544" s="248"/>
    </row>
    <row r="1545" spans="3:8" s="314" customFormat="1" ht="15" customHeight="1" x14ac:dyDescent="0.2">
      <c r="C1545" s="5219" t="s">
        <v>1049</v>
      </c>
      <c r="D1545" s="4289"/>
      <c r="E1545" s="4289"/>
      <c r="F1545" s="4289"/>
      <c r="G1545" s="5340"/>
      <c r="H1545" s="248"/>
    </row>
    <row r="1546" spans="3:8" s="314" customFormat="1" ht="15" customHeight="1" x14ac:dyDescent="0.2">
      <c r="C1546" s="5219" t="s">
        <v>1050</v>
      </c>
      <c r="D1546" s="4289"/>
      <c r="E1546" s="4289"/>
      <c r="F1546" s="4289"/>
      <c r="G1546" s="5340"/>
      <c r="H1546" s="248"/>
    </row>
    <row r="1547" spans="3:8" s="314" customFormat="1" ht="15" customHeight="1" x14ac:dyDescent="0.2">
      <c r="C1547" s="5221" t="s">
        <v>1051</v>
      </c>
      <c r="D1547" s="3862"/>
      <c r="E1547" s="3862"/>
      <c r="F1547" s="3862"/>
      <c r="G1547" s="5222"/>
      <c r="H1547" s="248"/>
    </row>
    <row r="1548" spans="3:8" s="314" customFormat="1" ht="15" customHeight="1" thickBot="1" x14ac:dyDescent="0.25">
      <c r="C1548" s="5223" t="s">
        <v>1052</v>
      </c>
      <c r="D1548" s="5323"/>
      <c r="E1548" s="5323"/>
      <c r="F1548" s="5323"/>
      <c r="G1548" s="5341"/>
      <c r="H1548" s="248"/>
    </row>
    <row r="1549" spans="3:8" s="314" customFormat="1" ht="15" customHeight="1" thickTop="1" x14ac:dyDescent="0.2">
      <c r="C1549" s="1039" t="str">
        <f>+C1527</f>
        <v>.</v>
      </c>
      <c r="D1549" s="900"/>
      <c r="E1549" s="900"/>
      <c r="F1549" s="900"/>
      <c r="G1549" s="900"/>
      <c r="H1549" s="248"/>
    </row>
    <row r="1550" spans="3:8" s="314" customFormat="1" ht="15" customHeight="1" thickBot="1" x14ac:dyDescent="0.25">
      <c r="C1550" s="1013"/>
      <c r="D1550" s="1013"/>
      <c r="E1550" s="1013"/>
      <c r="F1550" s="1013"/>
      <c r="G1550" s="1014"/>
      <c r="H1550" s="248"/>
    </row>
    <row r="1551" spans="3:8" s="314" customFormat="1" ht="15" customHeight="1" thickTop="1" x14ac:dyDescent="0.2">
      <c r="C1551" s="5207" t="s">
        <v>1053</v>
      </c>
      <c r="D1551" s="5208"/>
      <c r="E1551" s="5208"/>
      <c r="F1551" s="5208"/>
      <c r="G1551" s="5209"/>
      <c r="H1551" s="248"/>
    </row>
    <row r="1552" spans="3:8" s="314" customFormat="1" ht="15" customHeight="1" x14ac:dyDescent="0.2">
      <c r="C1552" s="746" t="s">
        <v>1037</v>
      </c>
      <c r="D1552" s="876"/>
      <c r="E1552" s="876"/>
      <c r="F1552" s="876"/>
      <c r="G1552" s="877"/>
      <c r="H1552" s="248"/>
    </row>
    <row r="1553" spans="3:8" s="314" customFormat="1" ht="28.5" customHeight="1" x14ac:dyDescent="0.2">
      <c r="C1553" s="5219" t="s">
        <v>1054</v>
      </c>
      <c r="D1553" s="4289"/>
      <c r="E1553" s="4289"/>
      <c r="F1553" s="4289"/>
      <c r="G1553" s="5340"/>
      <c r="H1553" s="248"/>
    </row>
    <row r="1554" spans="3:8" s="314" customFormat="1" ht="15" customHeight="1" x14ac:dyDescent="0.2">
      <c r="C1554" s="892" t="s">
        <v>1055</v>
      </c>
      <c r="D1554" s="893"/>
      <c r="E1554" s="893"/>
      <c r="F1554" s="893"/>
      <c r="G1554" s="894"/>
      <c r="H1554" s="248"/>
    </row>
    <row r="1555" spans="3:8" s="314" customFormat="1" ht="15" customHeight="1" x14ac:dyDescent="0.2">
      <c r="C1555" s="892"/>
      <c r="D1555" s="893"/>
      <c r="E1555" s="893"/>
      <c r="F1555" s="893"/>
      <c r="G1555" s="894"/>
      <c r="H1555" s="248"/>
    </row>
    <row r="1556" spans="3:8" s="314" customFormat="1" ht="15" customHeight="1" x14ac:dyDescent="0.2">
      <c r="C1556" s="746" t="s">
        <v>1056</v>
      </c>
      <c r="D1556" s="893"/>
      <c r="E1556" s="893"/>
      <c r="F1556" s="893"/>
      <c r="G1556" s="894"/>
      <c r="H1556" s="248"/>
    </row>
    <row r="1557" spans="3:8" s="314" customFormat="1" ht="15" customHeight="1" x14ac:dyDescent="0.2">
      <c r="C1557" s="5219" t="s">
        <v>1057</v>
      </c>
      <c r="D1557" s="4289"/>
      <c r="E1557" s="4289"/>
      <c r="F1557" s="4289"/>
      <c r="G1557" s="5340"/>
      <c r="H1557" s="248"/>
    </row>
    <row r="1558" spans="3:8" s="314" customFormat="1" ht="41.25" customHeight="1" x14ac:dyDescent="0.2">
      <c r="C1558" s="5219" t="s">
        <v>1058</v>
      </c>
      <c r="D1558" s="4289"/>
      <c r="E1558" s="4289"/>
      <c r="F1558" s="4289"/>
      <c r="G1558" s="5340"/>
      <c r="H1558" s="248"/>
    </row>
    <row r="1559" spans="3:8" s="314" customFormat="1" ht="15" customHeight="1" x14ac:dyDescent="0.2">
      <c r="C1559" s="5219" t="s">
        <v>1059</v>
      </c>
      <c r="D1559" s="4289"/>
      <c r="E1559" s="4289"/>
      <c r="F1559" s="4289"/>
      <c r="G1559" s="5340"/>
      <c r="H1559" s="248"/>
    </row>
    <row r="1560" spans="3:8" s="314" customFormat="1" ht="32.25" customHeight="1" x14ac:dyDescent="0.2">
      <c r="C1560" s="5219" t="s">
        <v>1060</v>
      </c>
      <c r="D1560" s="4289"/>
      <c r="E1560" s="4289"/>
      <c r="F1560" s="4289"/>
      <c r="G1560" s="5340"/>
      <c r="H1560" s="248"/>
    </row>
    <row r="1561" spans="3:8" s="314" customFormat="1" ht="15" customHeight="1" x14ac:dyDescent="0.2">
      <c r="C1561" s="5219" t="s">
        <v>1061</v>
      </c>
      <c r="D1561" s="4289"/>
      <c r="E1561" s="4289"/>
      <c r="F1561" s="4289"/>
      <c r="G1561" s="5340"/>
      <c r="H1561" s="248"/>
    </row>
    <row r="1562" spans="3:8" s="314" customFormat="1" ht="15" customHeight="1" x14ac:dyDescent="0.2">
      <c r="C1562" s="5219" t="s">
        <v>1062</v>
      </c>
      <c r="D1562" s="4289"/>
      <c r="E1562" s="4289"/>
      <c r="F1562" s="4289"/>
      <c r="G1562" s="5340"/>
      <c r="H1562" s="248"/>
    </row>
    <row r="1563" spans="3:8" s="314" customFormat="1" ht="15" customHeight="1" thickBot="1" x14ac:dyDescent="0.25">
      <c r="C1563" s="5381"/>
      <c r="D1563" s="5382"/>
      <c r="E1563" s="5382"/>
      <c r="F1563" s="5382"/>
      <c r="G1563" s="5383"/>
      <c r="H1563" s="248"/>
    </row>
    <row r="1564" spans="3:8" s="314" customFormat="1" ht="15" customHeight="1" thickBot="1" x14ac:dyDescent="0.25">
      <c r="C1564" s="974" t="s">
        <v>1063</v>
      </c>
      <c r="D1564" s="833" t="s">
        <v>1064</v>
      </c>
      <c r="E1564" s="833" t="s">
        <v>1065</v>
      </c>
      <c r="F1564" s="833" t="s">
        <v>1066</v>
      </c>
      <c r="G1564" s="899" t="s">
        <v>1067</v>
      </c>
      <c r="H1564" s="248"/>
    </row>
    <row r="1565" spans="3:8" s="314" customFormat="1" ht="15" customHeight="1" thickBot="1" x14ac:dyDescent="0.25">
      <c r="C1565" s="1015" t="s">
        <v>1068</v>
      </c>
      <c r="D1565" s="830" t="s">
        <v>1069</v>
      </c>
      <c r="E1565" s="830">
        <v>5</v>
      </c>
      <c r="F1565" s="830" t="s">
        <v>1070</v>
      </c>
      <c r="G1565" s="1016" t="s">
        <v>1071</v>
      </c>
      <c r="H1565" s="248"/>
    </row>
    <row r="1566" spans="3:8" s="314" customFormat="1" ht="15" customHeight="1" x14ac:dyDescent="0.2">
      <c r="C1566" s="902"/>
      <c r="D1566" s="901"/>
      <c r="E1566" s="901"/>
      <c r="F1566" s="901"/>
      <c r="G1566" s="745"/>
      <c r="H1566" s="248"/>
    </row>
    <row r="1567" spans="3:8" s="314" customFormat="1" ht="44.25" customHeight="1" x14ac:dyDescent="0.2">
      <c r="C1567" s="5219" t="s">
        <v>1072</v>
      </c>
      <c r="D1567" s="4761"/>
      <c r="E1567" s="4761"/>
      <c r="F1567" s="4761"/>
      <c r="G1567" s="5220"/>
      <c r="H1567" s="248"/>
    </row>
    <row r="1568" spans="3:8" s="314" customFormat="1" ht="15" customHeight="1" x14ac:dyDescent="0.2">
      <c r="C1568" s="5219" t="s">
        <v>2283</v>
      </c>
      <c r="D1568" s="4761"/>
      <c r="E1568" s="4761"/>
      <c r="F1568" s="4761"/>
      <c r="G1568" s="5220"/>
      <c r="H1568" s="248"/>
    </row>
    <row r="1569" spans="3:8" s="314" customFormat="1" ht="15" customHeight="1" x14ac:dyDescent="0.2">
      <c r="C1569" s="5219" t="s">
        <v>2284</v>
      </c>
      <c r="D1569" s="4761"/>
      <c r="E1569" s="4761"/>
      <c r="F1569" s="4761"/>
      <c r="G1569" s="5220"/>
      <c r="H1569" s="248"/>
    </row>
    <row r="1570" spans="3:8" s="314" customFormat="1" ht="15" customHeight="1" x14ac:dyDescent="0.2">
      <c r="C1570" s="5219" t="s">
        <v>2285</v>
      </c>
      <c r="D1570" s="4761"/>
      <c r="E1570" s="4761"/>
      <c r="F1570" s="4761"/>
      <c r="G1570" s="5220"/>
      <c r="H1570" s="248"/>
    </row>
    <row r="1571" spans="3:8" s="314" customFormat="1" ht="15" customHeight="1" x14ac:dyDescent="0.2">
      <c r="C1571" s="5219" t="s">
        <v>2286</v>
      </c>
      <c r="D1571" s="4761"/>
      <c r="E1571" s="4761"/>
      <c r="F1571" s="4761"/>
      <c r="G1571" s="5220"/>
      <c r="H1571" s="248"/>
    </row>
    <row r="1572" spans="3:8" s="314" customFormat="1" ht="25.5" customHeight="1" x14ac:dyDescent="0.2">
      <c r="C1572" s="5219" t="s">
        <v>2287</v>
      </c>
      <c r="D1572" s="4761"/>
      <c r="E1572" s="4761"/>
      <c r="F1572" s="4761"/>
      <c r="G1572" s="5220"/>
      <c r="H1572" s="248"/>
    </row>
    <row r="1573" spans="3:8" s="314" customFormat="1" ht="15" customHeight="1" x14ac:dyDescent="0.2">
      <c r="C1573" s="5219" t="s">
        <v>2288</v>
      </c>
      <c r="D1573" s="4761"/>
      <c r="E1573" s="4761"/>
      <c r="F1573" s="4761"/>
      <c r="G1573" s="5220"/>
      <c r="H1573" s="248"/>
    </row>
    <row r="1574" spans="3:8" s="314" customFormat="1" ht="27" customHeight="1" x14ac:dyDescent="0.2">
      <c r="C1574" s="5219" t="s">
        <v>2289</v>
      </c>
      <c r="D1574" s="4761"/>
      <c r="E1574" s="4761"/>
      <c r="F1574" s="4761"/>
      <c r="G1574" s="5220"/>
      <c r="H1574" s="248"/>
    </row>
    <row r="1575" spans="3:8" s="314" customFormat="1" ht="15" customHeight="1" x14ac:dyDescent="0.2">
      <c r="C1575" s="5219" t="s">
        <v>2290</v>
      </c>
      <c r="D1575" s="4761"/>
      <c r="E1575" s="4761"/>
      <c r="F1575" s="4761"/>
      <c r="G1575" s="5220"/>
      <c r="H1575" s="248"/>
    </row>
    <row r="1576" spans="3:8" s="314" customFormat="1" ht="15" customHeight="1" x14ac:dyDescent="0.2">
      <c r="C1576" s="5221" t="s">
        <v>1051</v>
      </c>
      <c r="D1576" s="3862"/>
      <c r="E1576" s="3862"/>
      <c r="F1576" s="3862"/>
      <c r="G1576" s="5222"/>
      <c r="H1576" s="248"/>
    </row>
    <row r="1577" spans="3:8" s="314" customFormat="1" ht="15" customHeight="1" x14ac:dyDescent="0.2">
      <c r="C1577" s="5221" t="s">
        <v>4043</v>
      </c>
      <c r="D1577" s="4829"/>
      <c r="E1577" s="4829"/>
      <c r="F1577" s="4829"/>
      <c r="G1577" s="5301"/>
      <c r="H1577" s="248"/>
    </row>
    <row r="1578" spans="3:8" s="314" customFormat="1" ht="15" customHeight="1" thickBot="1" x14ac:dyDescent="0.25">
      <c r="C1578" s="5223" t="s">
        <v>1052</v>
      </c>
      <c r="D1578" s="5224"/>
      <c r="E1578" s="5224"/>
      <c r="F1578" s="5224"/>
      <c r="G1578" s="5225"/>
      <c r="H1578" s="248"/>
    </row>
    <row r="1579" spans="3:8" s="314" customFormat="1" ht="15" customHeight="1" thickTop="1" x14ac:dyDescent="0.2">
      <c r="C1579" s="5463" t="str">
        <f>+C1549</f>
        <v>.</v>
      </c>
      <c r="D1579" s="5463"/>
      <c r="E1579" s="5463"/>
      <c r="F1579" s="900"/>
      <c r="G1579" s="900"/>
      <c r="H1579" s="248"/>
    </row>
    <row r="1580" spans="3:8" s="314" customFormat="1" ht="15" customHeight="1" thickBot="1" x14ac:dyDescent="0.25">
      <c r="C1580"/>
      <c r="D1580"/>
      <c r="E1580"/>
      <c r="F1580"/>
      <c r="G1580" s="1017"/>
      <c r="H1580" s="248"/>
    </row>
    <row r="1581" spans="3:8" s="314" customFormat="1" ht="15" customHeight="1" thickTop="1" x14ac:dyDescent="0.2">
      <c r="C1581" s="5207" t="s">
        <v>244</v>
      </c>
      <c r="D1581" s="5208"/>
      <c r="E1581" s="5208"/>
      <c r="F1581" s="5208"/>
      <c r="G1581" s="5209"/>
      <c r="H1581" s="248"/>
    </row>
    <row r="1582" spans="3:8" s="314" customFormat="1" ht="15" customHeight="1" x14ac:dyDescent="0.2">
      <c r="C1582" s="746" t="s">
        <v>373</v>
      </c>
      <c r="D1582" s="876"/>
      <c r="E1582" s="876"/>
      <c r="F1582" s="876"/>
      <c r="G1582" s="877"/>
      <c r="H1582" s="248"/>
    </row>
    <row r="1583" spans="3:8" s="314" customFormat="1" ht="15" customHeight="1" x14ac:dyDescent="0.2">
      <c r="C1583" s="5219" t="s">
        <v>245</v>
      </c>
      <c r="D1583" s="4761"/>
      <c r="E1583" s="4761"/>
      <c r="F1583" s="4761"/>
      <c r="G1583" s="5220"/>
      <c r="H1583" s="248"/>
    </row>
    <row r="1584" spans="3:8" s="314" customFormat="1" ht="15" customHeight="1" x14ac:dyDescent="0.2">
      <c r="C1584" s="892" t="s">
        <v>246</v>
      </c>
      <c r="D1584" s="893"/>
      <c r="E1584" s="1019"/>
      <c r="F1584" s="1019"/>
      <c r="G1584" s="894"/>
      <c r="H1584" s="248"/>
    </row>
    <row r="1585" spans="3:8" s="314" customFormat="1" ht="15" customHeight="1" x14ac:dyDescent="0.2">
      <c r="C1585" s="892" t="s">
        <v>1751</v>
      </c>
      <c r="D1585" s="893"/>
      <c r="E1585" s="1019"/>
      <c r="F1585" s="1019"/>
      <c r="G1585" s="894"/>
      <c r="H1585" s="248"/>
    </row>
    <row r="1586" spans="3:8" s="314" customFormat="1" ht="15" customHeight="1" x14ac:dyDescent="0.2">
      <c r="C1586" s="5219" t="s">
        <v>1752</v>
      </c>
      <c r="D1586" s="4761"/>
      <c r="E1586" s="4761"/>
      <c r="F1586" s="4761"/>
      <c r="G1586" s="5220"/>
      <c r="H1586" s="248"/>
    </row>
    <row r="1587" spans="3:8" s="314" customFormat="1" ht="15" customHeight="1" x14ac:dyDescent="0.2">
      <c r="C1587" s="5219" t="s">
        <v>1753</v>
      </c>
      <c r="D1587" s="4761"/>
      <c r="E1587" s="4761"/>
      <c r="F1587" s="4761"/>
      <c r="G1587" s="5220"/>
      <c r="H1587" s="248"/>
    </row>
    <row r="1588" spans="3:8" s="314" customFormat="1" ht="15" customHeight="1" x14ac:dyDescent="0.2">
      <c r="C1588" s="5219" t="s">
        <v>1754</v>
      </c>
      <c r="D1588" s="4761"/>
      <c r="E1588" s="4761"/>
      <c r="F1588" s="4761"/>
      <c r="G1588" s="5220"/>
      <c r="H1588" s="248"/>
    </row>
    <row r="1589" spans="3:8" s="314" customFormat="1" ht="15" customHeight="1" x14ac:dyDescent="0.2">
      <c r="C1589" s="902" t="s">
        <v>1755</v>
      </c>
      <c r="D1589" s="901" t="s">
        <v>1756</v>
      </c>
      <c r="E1589" s="4829" t="s">
        <v>1757</v>
      </c>
      <c r="F1589" s="4829"/>
      <c r="G1589" s="745"/>
      <c r="H1589" s="248"/>
    </row>
    <row r="1590" spans="3:8" s="314" customFormat="1" ht="15" customHeight="1" x14ac:dyDescent="0.2">
      <c r="C1590" s="902" t="s">
        <v>1758</v>
      </c>
      <c r="D1590" s="901" t="s">
        <v>1756</v>
      </c>
      <c r="E1590" s="4829" t="s">
        <v>1757</v>
      </c>
      <c r="F1590" s="4829"/>
      <c r="G1590" s="745"/>
      <c r="H1590" s="248"/>
    </row>
    <row r="1591" spans="3:8" s="314" customFormat="1" ht="15" customHeight="1" x14ac:dyDescent="0.2">
      <c r="C1591" s="5219" t="s">
        <v>1759</v>
      </c>
      <c r="D1591" s="4761"/>
      <c r="E1591" s="4761"/>
      <c r="F1591" s="4761"/>
      <c r="G1591" s="5220"/>
      <c r="H1591" s="248"/>
    </row>
    <row r="1592" spans="3:8" s="314" customFormat="1" ht="15" customHeight="1" x14ac:dyDescent="0.2">
      <c r="C1592" s="902" t="s">
        <v>1760</v>
      </c>
      <c r="D1592" s="1020" t="s">
        <v>1761</v>
      </c>
      <c r="E1592" s="4829" t="s">
        <v>1757</v>
      </c>
      <c r="F1592" s="4829"/>
      <c r="G1592" s="745"/>
      <c r="H1592" s="248"/>
    </row>
    <row r="1593" spans="3:8" s="314" customFormat="1" ht="15" customHeight="1" x14ac:dyDescent="0.2">
      <c r="C1593" s="5219"/>
      <c r="D1593" s="4761"/>
      <c r="E1593" s="4761"/>
      <c r="F1593" s="4761"/>
      <c r="G1593" s="5220"/>
      <c r="H1593" s="248"/>
    </row>
    <row r="1594" spans="3:8" s="314" customFormat="1" ht="15" customHeight="1" x14ac:dyDescent="0.2">
      <c r="C1594" s="1021" t="s">
        <v>374</v>
      </c>
      <c r="D1594" s="901"/>
      <c r="E1594" s="901"/>
      <c r="F1594" s="901"/>
      <c r="G1594" s="745"/>
      <c r="H1594" s="248"/>
    </row>
    <row r="1595" spans="3:8" s="314" customFormat="1" ht="15" customHeight="1" x14ac:dyDescent="0.2">
      <c r="C1595" s="5219" t="s">
        <v>1762</v>
      </c>
      <c r="D1595" s="4761"/>
      <c r="E1595" s="4761"/>
      <c r="F1595" s="4761"/>
      <c r="G1595" s="5220"/>
      <c r="H1595" s="248"/>
    </row>
    <row r="1596" spans="3:8" s="314" customFormat="1" ht="15" customHeight="1" x14ac:dyDescent="0.2">
      <c r="C1596" s="5219" t="s">
        <v>1763</v>
      </c>
      <c r="D1596" s="4761"/>
      <c r="E1596" s="4761"/>
      <c r="F1596" s="4761"/>
      <c r="G1596" s="5220"/>
      <c r="H1596" s="248"/>
    </row>
    <row r="1597" spans="3:8" s="314" customFormat="1" ht="15" customHeight="1" x14ac:dyDescent="0.2">
      <c r="C1597" s="5219" t="s">
        <v>1764</v>
      </c>
      <c r="D1597" s="4761"/>
      <c r="E1597" s="4761"/>
      <c r="F1597" s="4761"/>
      <c r="G1597" s="5220"/>
      <c r="H1597" s="248"/>
    </row>
    <row r="1598" spans="3:8" s="314" customFormat="1" ht="15" customHeight="1" x14ac:dyDescent="0.2">
      <c r="C1598" s="5219" t="s">
        <v>1223</v>
      </c>
      <c r="D1598" s="4761"/>
      <c r="E1598" s="4761"/>
      <c r="F1598" s="4761"/>
      <c r="G1598" s="5220"/>
      <c r="H1598" s="248"/>
    </row>
    <row r="1599" spans="3:8" s="314" customFormat="1" ht="15" customHeight="1" x14ac:dyDescent="0.2">
      <c r="C1599" s="5219" t="s">
        <v>1224</v>
      </c>
      <c r="D1599" s="4761"/>
      <c r="E1599" s="4761"/>
      <c r="F1599" s="4761"/>
      <c r="G1599" s="5220"/>
      <c r="H1599" s="248"/>
    </row>
    <row r="1600" spans="3:8" s="314" customFormat="1" ht="15" customHeight="1" x14ac:dyDescent="0.2">
      <c r="C1600" s="5219" t="s">
        <v>1225</v>
      </c>
      <c r="D1600" s="4761"/>
      <c r="E1600" s="4761"/>
      <c r="F1600" s="4761"/>
      <c r="G1600" s="5220"/>
      <c r="H1600" s="248"/>
    </row>
    <row r="1601" spans="3:12" s="314" customFormat="1" ht="15" customHeight="1" x14ac:dyDescent="0.2">
      <c r="C1601" s="5221" t="s">
        <v>1051</v>
      </c>
      <c r="D1601" s="3862"/>
      <c r="E1601" s="3862"/>
      <c r="F1601" s="3862"/>
      <c r="G1601" s="5222"/>
      <c r="H1601" s="248"/>
    </row>
    <row r="1602" spans="3:12" s="314" customFormat="1" ht="15" customHeight="1" thickBot="1" x14ac:dyDescent="0.25">
      <c r="C1602" s="5223" t="s">
        <v>1052</v>
      </c>
      <c r="D1602" s="5224"/>
      <c r="E1602" s="5224"/>
      <c r="F1602" s="5224"/>
      <c r="G1602" s="5225"/>
      <c r="H1602" s="248"/>
    </row>
    <row r="1603" spans="3:12" s="314" customFormat="1" ht="15" customHeight="1" thickTop="1" x14ac:dyDescent="0.3">
      <c r="C1603" s="5206" t="str">
        <f>+C1579</f>
        <v>.</v>
      </c>
      <c r="D1603" s="5206"/>
      <c r="E1603" s="5206"/>
      <c r="F1603" s="483"/>
      <c r="G1603" s="483"/>
      <c r="H1603" s="248"/>
    </row>
    <row r="1604" spans="3:12" s="314" customFormat="1" ht="15" customHeight="1" thickBot="1" x14ac:dyDescent="0.35">
      <c r="C1604" s="483"/>
      <c r="D1604" s="483"/>
      <c r="E1604" s="483"/>
      <c r="F1604" s="483"/>
      <c r="G1604" s="483"/>
      <c r="H1604" s="248"/>
    </row>
    <row r="1605" spans="3:12" s="314" customFormat="1" ht="15" customHeight="1" thickTop="1" x14ac:dyDescent="0.2">
      <c r="C1605" s="5258" t="s">
        <v>2603</v>
      </c>
      <c r="D1605" s="5259"/>
      <c r="E1605" s="5259"/>
      <c r="F1605" s="5259"/>
      <c r="G1605" s="5259"/>
      <c r="H1605" s="5259"/>
      <c r="I1605" s="5259"/>
      <c r="J1605" s="5259"/>
      <c r="K1605" s="5259"/>
      <c r="L1605" s="5260"/>
    </row>
    <row r="1606" spans="3:12" s="314" customFormat="1" ht="15" customHeight="1" x14ac:dyDescent="0.2">
      <c r="C1606" s="988" t="s">
        <v>2602</v>
      </c>
      <c r="D1606" s="876"/>
      <c r="E1606" s="876"/>
      <c r="F1606" s="876"/>
      <c r="G1606" s="898"/>
      <c r="H1606" s="712"/>
      <c r="I1606" s="712"/>
      <c r="J1606" s="712"/>
      <c r="K1606" s="712"/>
      <c r="L1606" s="989"/>
    </row>
    <row r="1607" spans="3:12" s="314" customFormat="1" ht="38.25" customHeight="1" x14ac:dyDescent="0.2">
      <c r="C1607" s="5204" t="s">
        <v>341</v>
      </c>
      <c r="D1607" s="3862"/>
      <c r="E1607" s="3862"/>
      <c r="F1607" s="3862"/>
      <c r="G1607" s="3862"/>
      <c r="H1607" s="3862"/>
      <c r="I1607" s="3862"/>
      <c r="J1607" s="3862"/>
      <c r="K1607" s="712"/>
      <c r="L1607" s="989"/>
    </row>
    <row r="1608" spans="3:12" s="314" customFormat="1" ht="15" customHeight="1" x14ac:dyDescent="0.2">
      <c r="C1608" s="5204" t="s">
        <v>652</v>
      </c>
      <c r="D1608" s="3862"/>
      <c r="E1608" s="3862"/>
      <c r="F1608" s="3862"/>
      <c r="G1608" s="3862"/>
      <c r="H1608" s="3862"/>
      <c r="I1608" s="3862"/>
      <c r="J1608" s="3862"/>
      <c r="K1608" s="712"/>
      <c r="L1608" s="989"/>
    </row>
    <row r="1609" spans="3:12" s="314" customFormat="1" ht="15" customHeight="1" x14ac:dyDescent="0.2">
      <c r="C1609" s="5204" t="s">
        <v>653</v>
      </c>
      <c r="D1609" s="3862"/>
      <c r="E1609" s="3862"/>
      <c r="F1609" s="3862"/>
      <c r="G1609" s="3862"/>
      <c r="H1609" s="3862"/>
      <c r="I1609" s="3862"/>
      <c r="J1609" s="3862"/>
      <c r="K1609" s="712"/>
      <c r="L1609" s="989"/>
    </row>
    <row r="1610" spans="3:12" s="314" customFormat="1" ht="15" customHeight="1" x14ac:dyDescent="0.2">
      <c r="C1610" s="991"/>
      <c r="D1610" s="893"/>
      <c r="E1610" s="893"/>
      <c r="F1610" s="893"/>
      <c r="G1610" s="992"/>
      <c r="H1610" s="712"/>
      <c r="I1610" s="712"/>
      <c r="J1610" s="712"/>
      <c r="K1610" s="712"/>
      <c r="L1610" s="989"/>
    </row>
    <row r="1611" spans="3:12" s="314" customFormat="1" ht="15" customHeight="1" x14ac:dyDescent="0.2">
      <c r="C1611" s="988" t="s">
        <v>654</v>
      </c>
      <c r="D1611" s="893"/>
      <c r="E1611" s="893"/>
      <c r="F1611" s="893"/>
      <c r="G1611" s="992"/>
      <c r="H1611" s="712"/>
      <c r="I1611" s="712"/>
      <c r="J1611" s="712"/>
      <c r="K1611" s="712"/>
      <c r="L1611" s="989"/>
    </row>
    <row r="1612" spans="3:12" s="314" customFormat="1" ht="15" customHeight="1" thickBot="1" x14ac:dyDescent="0.25">
      <c r="C1612" s="991"/>
      <c r="D1612" s="893"/>
      <c r="E1612" s="893"/>
      <c r="F1612" s="893"/>
      <c r="G1612" s="992"/>
      <c r="H1612" s="712"/>
      <c r="I1612" s="712"/>
      <c r="J1612" s="712"/>
      <c r="K1612" s="712"/>
      <c r="L1612" s="989"/>
    </row>
    <row r="1613" spans="3:12" s="314" customFormat="1" ht="15" customHeight="1" thickBot="1" x14ac:dyDescent="0.25">
      <c r="C1613" s="5378" t="s">
        <v>655</v>
      </c>
      <c r="D1613" s="5379"/>
      <c r="E1613" s="5379"/>
      <c r="F1613" s="5379"/>
      <c r="G1613" s="5379"/>
      <c r="H1613" s="5379"/>
      <c r="I1613" s="5379"/>
      <c r="J1613" s="5380"/>
      <c r="K1613" s="5376" t="s">
        <v>656</v>
      </c>
      <c r="L1613" s="5377"/>
    </row>
    <row r="1614" spans="3:12" s="314" customFormat="1" ht="15" customHeight="1" x14ac:dyDescent="0.2">
      <c r="C1614" s="993" t="s">
        <v>657</v>
      </c>
      <c r="D1614" s="994" t="s">
        <v>658</v>
      </c>
      <c r="E1614" s="994" t="s">
        <v>659</v>
      </c>
      <c r="F1614" s="994" t="s">
        <v>660</v>
      </c>
      <c r="G1614" s="994" t="s">
        <v>661</v>
      </c>
      <c r="H1614" s="994" t="s">
        <v>662</v>
      </c>
      <c r="I1614" s="994" t="s">
        <v>663</v>
      </c>
      <c r="J1614" s="995" t="s">
        <v>664</v>
      </c>
      <c r="K1614" s="5457" t="s">
        <v>665</v>
      </c>
      <c r="L1614" s="5458"/>
    </row>
    <row r="1615" spans="3:12" s="314" customFormat="1" ht="15" customHeight="1" thickBot="1" x14ac:dyDescent="0.25">
      <c r="C1615" s="996">
        <v>0.18890000000000001</v>
      </c>
      <c r="D1615" s="997">
        <v>0.28000000000000003</v>
      </c>
      <c r="E1615" s="997">
        <v>0.28000000000000003</v>
      </c>
      <c r="F1615" s="997">
        <v>0.28000000000000003</v>
      </c>
      <c r="G1615" s="998">
        <v>0.28000000000000003</v>
      </c>
      <c r="H1615" s="997">
        <v>0.47</v>
      </c>
      <c r="I1615" s="997">
        <v>0.94</v>
      </c>
      <c r="J1615" s="999">
        <v>4.49</v>
      </c>
      <c r="K1615" s="5464">
        <v>0.1</v>
      </c>
      <c r="L1615" s="5465"/>
    </row>
    <row r="1616" spans="3:12" s="314" customFormat="1" ht="27.75" customHeight="1" x14ac:dyDescent="0.2">
      <c r="C1616" s="5459" t="s">
        <v>1003</v>
      </c>
      <c r="D1616" s="5460"/>
      <c r="E1616" s="5372" t="s">
        <v>666</v>
      </c>
      <c r="F1616" s="5372"/>
      <c r="G1616" s="1000" t="s">
        <v>971</v>
      </c>
      <c r="H1616" s="1000" t="s">
        <v>667</v>
      </c>
      <c r="I1616" s="1000" t="s">
        <v>668</v>
      </c>
      <c r="J1616" s="1000" t="s">
        <v>669</v>
      </c>
      <c r="K1616" s="1001" t="s">
        <v>670</v>
      </c>
      <c r="L1616" s="1002" t="s">
        <v>671</v>
      </c>
    </row>
    <row r="1617" spans="3:12" s="314" customFormat="1" ht="15" customHeight="1" x14ac:dyDescent="0.2">
      <c r="C1617" s="5368" t="s">
        <v>672</v>
      </c>
      <c r="D1617" s="5369"/>
      <c r="E1617" s="5369" t="s">
        <v>673</v>
      </c>
      <c r="F1617" s="5369"/>
      <c r="G1617" s="1003">
        <v>0.04</v>
      </c>
      <c r="H1617" s="1003">
        <v>0.15</v>
      </c>
      <c r="I1617" s="1003">
        <v>0.15</v>
      </c>
      <c r="J1617" s="1003">
        <v>0.12</v>
      </c>
      <c r="K1617" s="1003">
        <v>0.05</v>
      </c>
      <c r="L1617" s="1004">
        <v>0.06</v>
      </c>
    </row>
    <row r="1618" spans="3:12" s="314" customFormat="1" ht="15" customHeight="1" x14ac:dyDescent="0.2">
      <c r="C1618" s="5368" t="s">
        <v>674</v>
      </c>
      <c r="D1618" s="5369"/>
      <c r="E1618" s="5369" t="s">
        <v>673</v>
      </c>
      <c r="F1618" s="5369"/>
      <c r="G1618" s="1003">
        <v>0.04</v>
      </c>
      <c r="H1618" s="1003">
        <v>0.15</v>
      </c>
      <c r="I1618" s="1003">
        <v>0.15</v>
      </c>
      <c r="J1618" s="1003">
        <v>0.12</v>
      </c>
      <c r="K1618" s="1003">
        <v>0.05</v>
      </c>
      <c r="L1618" s="1004">
        <v>0.06</v>
      </c>
    </row>
    <row r="1619" spans="3:12" s="314" customFormat="1" ht="15" customHeight="1" x14ac:dyDescent="0.2">
      <c r="C1619" s="5368" t="s">
        <v>675</v>
      </c>
      <c r="D1619" s="5369"/>
      <c r="E1619" s="5369" t="s">
        <v>673</v>
      </c>
      <c r="F1619" s="5369"/>
      <c r="G1619" s="1003">
        <v>0.04</v>
      </c>
      <c r="H1619" s="1003">
        <v>0.15</v>
      </c>
      <c r="I1619" s="1003">
        <v>0.15</v>
      </c>
      <c r="J1619" s="1003">
        <v>0.12</v>
      </c>
      <c r="K1619" s="1003">
        <v>0.05</v>
      </c>
      <c r="L1619" s="1004">
        <v>0.06</v>
      </c>
    </row>
    <row r="1620" spans="3:12" s="314" customFormat="1" ht="15" customHeight="1" thickBot="1" x14ac:dyDescent="0.25">
      <c r="C1620" s="5370" t="s">
        <v>1981</v>
      </c>
      <c r="D1620" s="5371"/>
      <c r="E1620" s="5371"/>
      <c r="F1620" s="5371"/>
      <c r="G1620" s="5371"/>
      <c r="H1620" s="714"/>
      <c r="I1620" s="714"/>
      <c r="J1620" s="714"/>
      <c r="K1620" s="714"/>
      <c r="L1620" s="1005"/>
    </row>
    <row r="1621" spans="3:12" s="314" customFormat="1" ht="15" customHeight="1" x14ac:dyDescent="0.2">
      <c r="C1621" s="991"/>
      <c r="D1621" s="893"/>
      <c r="E1621" s="893"/>
      <c r="F1621" s="893"/>
      <c r="G1621" s="992"/>
      <c r="H1621" s="712"/>
      <c r="I1621" s="712"/>
      <c r="J1621" s="712"/>
      <c r="K1621" s="712"/>
      <c r="L1621" s="989"/>
    </row>
    <row r="1622" spans="3:12" s="314" customFormat="1" ht="15" customHeight="1" x14ac:dyDescent="0.2">
      <c r="C1622" s="991" t="s">
        <v>676</v>
      </c>
      <c r="D1622" s="893"/>
      <c r="E1622" s="893"/>
      <c r="F1622" s="893"/>
      <c r="G1622" s="992"/>
      <c r="H1622" s="712"/>
      <c r="I1622" s="712"/>
      <c r="J1622" s="712"/>
      <c r="K1622" s="715"/>
      <c r="L1622" s="989"/>
    </row>
    <row r="1623" spans="3:12" s="314" customFormat="1" ht="15" customHeight="1" x14ac:dyDescent="0.2">
      <c r="C1623" s="991"/>
      <c r="D1623" s="893"/>
      <c r="E1623" s="893"/>
      <c r="F1623" s="893"/>
      <c r="G1623" s="992"/>
      <c r="H1623" s="712"/>
      <c r="I1623" s="712"/>
      <c r="J1623" s="712"/>
      <c r="K1623" s="712"/>
      <c r="L1623" s="989"/>
    </row>
    <row r="1624" spans="3:12" s="314" customFormat="1" ht="15" customHeight="1" x14ac:dyDescent="0.2">
      <c r="C1624" s="988" t="s">
        <v>677</v>
      </c>
      <c r="D1624" s="893"/>
      <c r="E1624" s="893"/>
      <c r="F1624" s="893"/>
      <c r="G1624" s="992"/>
      <c r="H1624" s="712"/>
      <c r="I1624" s="712"/>
      <c r="J1624" s="712"/>
      <c r="K1624" s="712"/>
      <c r="L1624" s="989"/>
    </row>
    <row r="1625" spans="3:12" s="314" customFormat="1" ht="15" customHeight="1" x14ac:dyDescent="0.2">
      <c r="C1625" s="988"/>
      <c r="D1625" s="893"/>
      <c r="E1625" s="893"/>
      <c r="F1625" s="893"/>
      <c r="G1625" s="992"/>
      <c r="H1625" s="712"/>
      <c r="I1625" s="712"/>
      <c r="J1625" s="712"/>
      <c r="K1625" s="712"/>
      <c r="L1625" s="989"/>
    </row>
    <row r="1626" spans="3:12" s="314" customFormat="1" ht="15" customHeight="1" x14ac:dyDescent="0.2">
      <c r="C1626" s="5275" t="s">
        <v>2352</v>
      </c>
      <c r="D1626" s="3897"/>
      <c r="E1626" s="3897"/>
      <c r="F1626" s="3897"/>
      <c r="G1626" s="3897"/>
      <c r="H1626" s="3897"/>
      <c r="I1626" s="3897"/>
      <c r="J1626" s="3897"/>
      <c r="K1626" s="3897"/>
      <c r="L1626" s="989"/>
    </row>
    <row r="1627" spans="3:12" s="314" customFormat="1" ht="15" customHeight="1" thickBot="1" x14ac:dyDescent="0.25">
      <c r="C1627" s="1006"/>
      <c r="D1627" s="900"/>
      <c r="E1627" s="900"/>
      <c r="F1627" s="900"/>
      <c r="G1627" s="900"/>
      <c r="H1627" s="900"/>
      <c r="I1627" s="900"/>
      <c r="J1627" s="900"/>
      <c r="K1627" s="900"/>
      <c r="L1627" s="989"/>
    </row>
    <row r="1628" spans="3:12" s="314" customFormat="1" ht="15" customHeight="1" x14ac:dyDescent="0.2">
      <c r="C1628" s="1007"/>
      <c r="D1628" s="906" t="s">
        <v>2353</v>
      </c>
      <c r="E1628" s="906" t="s">
        <v>2354</v>
      </c>
      <c r="F1628" s="1008" t="s">
        <v>2355</v>
      </c>
      <c r="G1628" s="900"/>
      <c r="H1628" s="900"/>
      <c r="I1628" s="900"/>
      <c r="J1628" s="900"/>
      <c r="K1628" s="900"/>
      <c r="L1628" s="989"/>
    </row>
    <row r="1629" spans="3:12" s="314" customFormat="1" ht="15" customHeight="1" x14ac:dyDescent="0.2">
      <c r="C1629" s="1009" t="s">
        <v>2356</v>
      </c>
      <c r="D1629" s="972">
        <v>9.9</v>
      </c>
      <c r="E1629" s="972">
        <v>25</v>
      </c>
      <c r="F1629" s="5472" t="s">
        <v>2357</v>
      </c>
      <c r="G1629" s="900"/>
      <c r="H1629" s="900"/>
      <c r="I1629" s="900"/>
      <c r="J1629" s="900"/>
      <c r="K1629" s="900"/>
      <c r="L1629" s="989"/>
    </row>
    <row r="1630" spans="3:12" s="314" customFormat="1" ht="15" customHeight="1" x14ac:dyDescent="0.2">
      <c r="C1630" s="1009" t="s">
        <v>2358</v>
      </c>
      <c r="D1630" s="972">
        <v>14.99</v>
      </c>
      <c r="E1630" s="972">
        <v>40</v>
      </c>
      <c r="F1630" s="5472"/>
      <c r="G1630" s="900"/>
      <c r="H1630" s="900"/>
      <c r="I1630" s="900"/>
      <c r="J1630" s="900"/>
      <c r="K1630" s="900"/>
      <c r="L1630" s="989"/>
    </row>
    <row r="1631" spans="3:12" s="314" customFormat="1" ht="15" customHeight="1" x14ac:dyDescent="0.2">
      <c r="C1631" s="1009" t="s">
        <v>2359</v>
      </c>
      <c r="D1631" s="972">
        <v>24.99</v>
      </c>
      <c r="E1631" s="972">
        <v>90</v>
      </c>
      <c r="F1631" s="5472"/>
      <c r="G1631" s="900"/>
      <c r="H1631" s="900"/>
      <c r="I1631" s="900"/>
      <c r="J1631" s="900"/>
      <c r="K1631" s="900"/>
      <c r="L1631" s="989"/>
    </row>
    <row r="1632" spans="3:12" s="314" customFormat="1" ht="15" customHeight="1" thickBot="1" x14ac:dyDescent="0.25">
      <c r="C1632" s="5373" t="s">
        <v>2360</v>
      </c>
      <c r="D1632" s="5374"/>
      <c r="E1632" s="5374"/>
      <c r="F1632" s="5375"/>
      <c r="G1632" s="900"/>
      <c r="H1632" s="900"/>
      <c r="I1632" s="900"/>
      <c r="J1632" s="900"/>
      <c r="K1632" s="900"/>
      <c r="L1632" s="989"/>
    </row>
    <row r="1633" spans="3:12" s="314" customFormat="1" ht="15" customHeight="1" x14ac:dyDescent="0.2">
      <c r="C1633" s="1006"/>
      <c r="D1633" s="900"/>
      <c r="E1633" s="900"/>
      <c r="F1633" s="900"/>
      <c r="G1633" s="900"/>
      <c r="H1633" s="900"/>
      <c r="I1633" s="900"/>
      <c r="J1633" s="900"/>
      <c r="K1633" s="900"/>
      <c r="L1633" s="989"/>
    </row>
    <row r="1634" spans="3:12" s="314" customFormat="1" ht="15" customHeight="1" x14ac:dyDescent="0.2">
      <c r="C1634" s="5275" t="s">
        <v>2361</v>
      </c>
      <c r="D1634" s="3897"/>
      <c r="E1634" s="3897"/>
      <c r="F1634" s="3897"/>
      <c r="G1634" s="3897"/>
      <c r="H1634" s="3897"/>
      <c r="I1634" s="3897"/>
      <c r="J1634" s="3897"/>
      <c r="K1634" s="900"/>
      <c r="L1634" s="989"/>
    </row>
    <row r="1635" spans="3:12" s="314" customFormat="1" ht="15" customHeight="1" x14ac:dyDescent="0.2">
      <c r="C1635" s="1006"/>
      <c r="D1635" s="900"/>
      <c r="E1635" s="900"/>
      <c r="F1635" s="900"/>
      <c r="G1635" s="900"/>
      <c r="H1635" s="900"/>
      <c r="I1635" s="900"/>
      <c r="J1635" s="900"/>
      <c r="K1635" s="900"/>
      <c r="L1635" s="989"/>
    </row>
    <row r="1636" spans="3:12" s="314" customFormat="1" ht="15" customHeight="1" x14ac:dyDescent="0.2">
      <c r="C1636" s="1006"/>
      <c r="D1636" s="4289" t="s">
        <v>2362</v>
      </c>
      <c r="E1636" s="3897"/>
      <c r="F1636" s="900"/>
      <c r="G1636" s="900"/>
      <c r="H1636" s="900"/>
      <c r="I1636" s="900"/>
      <c r="J1636" s="900"/>
      <c r="K1636" s="900"/>
      <c r="L1636" s="989"/>
    </row>
    <row r="1637" spans="3:12" s="314" customFormat="1" ht="15" customHeight="1" x14ac:dyDescent="0.2">
      <c r="C1637" s="1006"/>
      <c r="D1637" s="4289" t="s">
        <v>2363</v>
      </c>
      <c r="E1637" s="3897"/>
      <c r="F1637" s="900"/>
      <c r="G1637" s="900"/>
      <c r="H1637" s="900"/>
      <c r="I1637" s="900"/>
      <c r="J1637" s="900"/>
      <c r="K1637" s="900"/>
      <c r="L1637" s="989"/>
    </row>
    <row r="1638" spans="3:12" s="314" customFormat="1" ht="15" customHeight="1" x14ac:dyDescent="0.2">
      <c r="C1638" s="1006"/>
      <c r="D1638" s="4289" t="s">
        <v>2364</v>
      </c>
      <c r="E1638" s="3897"/>
      <c r="F1638" s="900"/>
      <c r="G1638" s="900"/>
      <c r="H1638" s="900"/>
      <c r="I1638" s="900"/>
      <c r="J1638" s="900"/>
      <c r="K1638" s="900"/>
      <c r="L1638" s="989"/>
    </row>
    <row r="1639" spans="3:12" s="314" customFormat="1" ht="15" customHeight="1" x14ac:dyDescent="0.2">
      <c r="C1639" s="1006"/>
      <c r="D1639" s="900"/>
      <c r="E1639" s="900"/>
      <c r="F1639" s="900"/>
      <c r="G1639" s="900"/>
      <c r="H1639" s="900"/>
      <c r="I1639" s="900"/>
      <c r="J1639" s="900"/>
      <c r="K1639" s="900"/>
      <c r="L1639" s="989"/>
    </row>
    <row r="1640" spans="3:12" s="314" customFormat="1" ht="15" customHeight="1" x14ac:dyDescent="0.2">
      <c r="C1640" s="5275" t="s">
        <v>2365</v>
      </c>
      <c r="D1640" s="3897"/>
      <c r="E1640" s="3897"/>
      <c r="F1640" s="3897"/>
      <c r="G1640" s="3897"/>
      <c r="H1640" s="3897"/>
      <c r="I1640" s="3897"/>
      <c r="J1640" s="3897"/>
      <c r="K1640" s="3897"/>
      <c r="L1640" s="989"/>
    </row>
    <row r="1641" spans="3:12" s="314" customFormat="1" ht="15" customHeight="1" x14ac:dyDescent="0.2">
      <c r="C1641" s="5204" t="s">
        <v>2366</v>
      </c>
      <c r="D1641" s="3862"/>
      <c r="E1641" s="3862"/>
      <c r="F1641" s="3862"/>
      <c r="G1641" s="3862"/>
      <c r="H1641" s="3862"/>
      <c r="I1641" s="3862"/>
      <c r="J1641" s="3862"/>
      <c r="K1641" s="3862"/>
      <c r="L1641" s="989"/>
    </row>
    <row r="1642" spans="3:12" s="314" customFormat="1" ht="30.75" customHeight="1" x14ac:dyDescent="0.2">
      <c r="C1642" s="5204" t="s">
        <v>1026</v>
      </c>
      <c r="D1642" s="3862"/>
      <c r="E1642" s="3862"/>
      <c r="F1642" s="3862"/>
      <c r="G1642" s="3862"/>
      <c r="H1642" s="3862"/>
      <c r="I1642" s="3862"/>
      <c r="J1642" s="3862"/>
      <c r="K1642" s="3862"/>
      <c r="L1642" s="989"/>
    </row>
    <row r="1643" spans="3:12" s="314" customFormat="1" ht="15" customHeight="1" x14ac:dyDescent="0.2">
      <c r="C1643" s="5204" t="s">
        <v>1027</v>
      </c>
      <c r="D1643" s="3862"/>
      <c r="E1643" s="3862"/>
      <c r="F1643" s="3862"/>
      <c r="G1643" s="3862"/>
      <c r="H1643" s="3862"/>
      <c r="I1643" s="3862"/>
      <c r="J1643" s="3862"/>
      <c r="K1643" s="3862"/>
      <c r="L1643" s="989"/>
    </row>
    <row r="1644" spans="3:12" s="314" customFormat="1" ht="15" customHeight="1" x14ac:dyDescent="0.2">
      <c r="C1644" s="5204" t="s">
        <v>1028</v>
      </c>
      <c r="D1644" s="3862"/>
      <c r="E1644" s="3862"/>
      <c r="F1644" s="3862"/>
      <c r="G1644" s="3862"/>
      <c r="H1644" s="3862"/>
      <c r="I1644" s="3862"/>
      <c r="J1644" s="3862"/>
      <c r="K1644" s="3862"/>
      <c r="L1644" s="989"/>
    </row>
    <row r="1645" spans="3:12" s="314" customFormat="1" ht="15" customHeight="1" x14ac:dyDescent="0.2">
      <c r="C1645" s="5204" t="s">
        <v>1029</v>
      </c>
      <c r="D1645" s="3862"/>
      <c r="E1645" s="3862"/>
      <c r="F1645" s="3862"/>
      <c r="G1645" s="3862"/>
      <c r="H1645" s="3862"/>
      <c r="I1645" s="3862"/>
      <c r="J1645" s="3862"/>
      <c r="K1645" s="3862"/>
      <c r="L1645" s="989"/>
    </row>
    <row r="1646" spans="3:12" s="314" customFormat="1" ht="15" customHeight="1" x14ac:dyDescent="0.2">
      <c r="C1646" s="5204" t="s">
        <v>1030</v>
      </c>
      <c r="D1646" s="3862"/>
      <c r="E1646" s="3862"/>
      <c r="F1646" s="3862"/>
      <c r="G1646" s="3862"/>
      <c r="H1646" s="3862"/>
      <c r="I1646" s="3862"/>
      <c r="J1646" s="3862"/>
      <c r="K1646" s="3862"/>
      <c r="L1646" s="989"/>
    </row>
    <row r="1647" spans="3:12" s="314" customFormat="1" ht="15" customHeight="1" x14ac:dyDescent="0.2">
      <c r="C1647" s="5294" t="s">
        <v>1031</v>
      </c>
      <c r="D1647" s="4876"/>
      <c r="E1647" s="4876"/>
      <c r="F1647" s="903"/>
      <c r="G1647" s="903"/>
      <c r="H1647" s="903"/>
      <c r="I1647" s="903"/>
      <c r="J1647" s="903"/>
      <c r="K1647" s="903"/>
      <c r="L1647" s="989"/>
    </row>
    <row r="1648" spans="3:12" s="314" customFormat="1" ht="15" customHeight="1" x14ac:dyDescent="0.2">
      <c r="C1648" s="5204" t="s">
        <v>1032</v>
      </c>
      <c r="D1648" s="3965"/>
      <c r="E1648" s="3965"/>
      <c r="F1648" s="3965"/>
      <c r="G1648" s="3965"/>
      <c r="H1648" s="3965"/>
      <c r="I1648" s="3965"/>
      <c r="J1648" s="3965"/>
      <c r="K1648" s="3965"/>
      <c r="L1648" s="989"/>
    </row>
    <row r="1649" spans="3:12" s="314" customFormat="1" ht="15" customHeight="1" x14ac:dyDescent="0.2">
      <c r="C1649" s="990"/>
      <c r="D1649" s="903"/>
      <c r="E1649" s="903"/>
      <c r="F1649" s="903"/>
      <c r="G1649" s="903"/>
      <c r="H1649" s="903"/>
      <c r="I1649" s="903"/>
      <c r="J1649" s="903"/>
      <c r="K1649" s="903"/>
      <c r="L1649" s="989"/>
    </row>
    <row r="1650" spans="3:12" s="314" customFormat="1" ht="15" customHeight="1" x14ac:dyDescent="0.2">
      <c r="C1650" s="5469" t="s">
        <v>1033</v>
      </c>
      <c r="D1650" s="3897"/>
      <c r="E1650" s="3897"/>
      <c r="F1650" s="3897"/>
      <c r="G1650" s="3897"/>
      <c r="H1650" s="3897"/>
      <c r="I1650" s="3897"/>
      <c r="J1650" s="3897"/>
      <c r="K1650" s="3897"/>
      <c r="L1650" s="989"/>
    </row>
    <row r="1651" spans="3:12" s="314" customFormat="1" ht="15" customHeight="1" x14ac:dyDescent="0.2">
      <c r="C1651" s="1010"/>
      <c r="D1651" s="712"/>
      <c r="E1651" s="712"/>
      <c r="F1651" s="712"/>
      <c r="G1651" s="772"/>
      <c r="H1651" s="712"/>
      <c r="I1651" s="712"/>
      <c r="J1651" s="712"/>
      <c r="K1651" s="712"/>
      <c r="L1651" s="989"/>
    </row>
    <row r="1652" spans="3:12" s="314" customFormat="1" ht="15" customHeight="1" x14ac:dyDescent="0.2">
      <c r="C1652" s="1010" t="s">
        <v>1034</v>
      </c>
      <c r="D1652" s="712"/>
      <c r="E1652" s="712"/>
      <c r="F1652" s="712"/>
      <c r="G1652" s="772"/>
      <c r="H1652" s="712"/>
      <c r="I1652" s="712"/>
      <c r="J1652" s="712"/>
      <c r="K1652" s="712"/>
      <c r="L1652" s="989"/>
    </row>
    <row r="1653" spans="3:12" s="314" customFormat="1" ht="15" customHeight="1" thickBot="1" x14ac:dyDescent="0.25">
      <c r="C1653" s="5470"/>
      <c r="D1653" s="5471"/>
      <c r="E1653" s="5471"/>
      <c r="F1653" s="5471"/>
      <c r="G1653" s="5471"/>
      <c r="H1653" s="1011"/>
      <c r="I1653" s="1011"/>
      <c r="J1653" s="1011"/>
      <c r="K1653" s="1011"/>
      <c r="L1653" s="1012"/>
    </row>
    <row r="1654" spans="3:12" s="314" customFormat="1" ht="15" customHeight="1" thickTop="1" x14ac:dyDescent="0.3">
      <c r="C1654" s="5257" t="str">
        <f>+C1603</f>
        <v>.</v>
      </c>
      <c r="D1654" s="5257"/>
      <c r="E1654" s="5257"/>
      <c r="F1654" s="483"/>
      <c r="G1654" s="483"/>
      <c r="H1654" s="248"/>
    </row>
    <row r="1655" spans="3:12" s="314" customFormat="1" ht="15" customHeight="1" thickBot="1" x14ac:dyDescent="0.35">
      <c r="C1655" s="483"/>
      <c r="D1655" s="483"/>
      <c r="E1655" s="483"/>
      <c r="F1655" s="483"/>
      <c r="G1655" s="483"/>
      <c r="H1655" s="248"/>
    </row>
    <row r="1656" spans="3:12" s="314" customFormat="1" ht="15" customHeight="1" thickTop="1" x14ac:dyDescent="0.2">
      <c r="C1656" s="5207" t="s">
        <v>933</v>
      </c>
      <c r="D1656" s="5208"/>
      <c r="E1656" s="5208"/>
      <c r="F1656" s="5208"/>
      <c r="G1656" s="5209"/>
      <c r="H1656" s="248"/>
    </row>
    <row r="1657" spans="3:12" s="314" customFormat="1" ht="15" customHeight="1" thickBot="1" x14ac:dyDescent="0.25">
      <c r="C1657" s="746"/>
      <c r="D1657" s="876"/>
      <c r="E1657" s="876"/>
      <c r="F1657" s="876"/>
      <c r="G1657" s="877"/>
      <c r="H1657" s="248"/>
    </row>
    <row r="1658" spans="3:12" s="314" customFormat="1" ht="15" customHeight="1" x14ac:dyDescent="0.2">
      <c r="C1658" s="878" t="s">
        <v>903</v>
      </c>
      <c r="D1658" s="879" t="s">
        <v>904</v>
      </c>
      <c r="E1658" s="880" t="s">
        <v>382</v>
      </c>
      <c r="F1658" s="881" t="s">
        <v>905</v>
      </c>
      <c r="G1658" s="882"/>
      <c r="H1658" s="248"/>
    </row>
    <row r="1659" spans="3:12" s="314" customFormat="1" ht="15" customHeight="1" x14ac:dyDescent="0.2">
      <c r="C1659" s="883" t="s">
        <v>2239</v>
      </c>
      <c r="D1659">
        <v>1200</v>
      </c>
      <c r="E1659" s="884">
        <v>19</v>
      </c>
      <c r="F1659" s="885">
        <v>0.1</v>
      </c>
      <c r="G1659" s="882"/>
      <c r="H1659" s="248"/>
    </row>
    <row r="1660" spans="3:12" s="314" customFormat="1" ht="15" customHeight="1" x14ac:dyDescent="0.2">
      <c r="C1660" s="883" t="s">
        <v>2240</v>
      </c>
      <c r="D1660" s="886" t="s">
        <v>2241</v>
      </c>
      <c r="E1660" s="884">
        <v>29</v>
      </c>
      <c r="F1660" s="885" t="s">
        <v>1545</v>
      </c>
      <c r="G1660" s="882"/>
      <c r="H1660" s="248"/>
    </row>
    <row r="1661" spans="3:12" s="314" customFormat="1" ht="15" customHeight="1" x14ac:dyDescent="0.2">
      <c r="C1661" s="887" t="s">
        <v>2242</v>
      </c>
      <c r="D1661" s="886" t="s">
        <v>2243</v>
      </c>
      <c r="E1661" s="884">
        <v>49</v>
      </c>
      <c r="F1661" s="885" t="s">
        <v>1545</v>
      </c>
      <c r="G1661" s="882"/>
      <c r="H1661" s="248"/>
    </row>
    <row r="1662" spans="3:12" s="314" customFormat="1" ht="15" customHeight="1" x14ac:dyDescent="0.2">
      <c r="C1662" s="888" t="s">
        <v>2244</v>
      </c>
      <c r="D1662" s="889"/>
      <c r="E1662" s="890"/>
      <c r="F1662" s="891"/>
      <c r="G1662" s="882"/>
      <c r="H1662" s="248"/>
    </row>
    <row r="1663" spans="3:12" s="314" customFormat="1" ht="15" customHeight="1" thickBot="1" x14ac:dyDescent="0.25">
      <c r="C1663" s="5461" t="s">
        <v>1546</v>
      </c>
      <c r="D1663" s="4227"/>
      <c r="E1663" s="4227"/>
      <c r="F1663" s="5462"/>
      <c r="G1663" s="745"/>
      <c r="H1663" s="248"/>
    </row>
    <row r="1664" spans="3:12" s="314" customFormat="1" ht="15" customHeight="1" x14ac:dyDescent="0.2">
      <c r="C1664" s="5321" t="s">
        <v>1285</v>
      </c>
      <c r="D1664" s="5311"/>
      <c r="E1664" s="5311"/>
      <c r="F1664" s="5311"/>
      <c r="G1664" s="5322"/>
      <c r="H1664" s="248"/>
    </row>
    <row r="1665" spans="3:8" s="314" customFormat="1" ht="15" customHeight="1" x14ac:dyDescent="0.2">
      <c r="C1665" s="5355" t="s">
        <v>2245</v>
      </c>
      <c r="D1665" s="3897"/>
      <c r="E1665" s="3897"/>
      <c r="F1665" s="3897"/>
      <c r="G1665" s="5220"/>
      <c r="H1665" s="248"/>
    </row>
    <row r="1666" spans="3:8" s="314" customFormat="1" ht="15" customHeight="1" x14ac:dyDescent="0.2">
      <c r="C1666" s="892" t="s">
        <v>2246</v>
      </c>
      <c r="D1666" s="893"/>
      <c r="E1666" s="893"/>
      <c r="F1666" s="893"/>
      <c r="G1666" s="894"/>
      <c r="H1666" s="248"/>
    </row>
    <row r="1667" spans="3:8" s="314" customFormat="1" ht="15" customHeight="1" thickBot="1" x14ac:dyDescent="0.25">
      <c r="C1667" s="895" t="s">
        <v>2247</v>
      </c>
      <c r="D1667" s="896"/>
      <c r="E1667" s="896"/>
      <c r="F1667" s="896"/>
      <c r="G1667" s="897"/>
      <c r="H1667" s="248"/>
    </row>
    <row r="1668" spans="3:8" s="314" customFormat="1" ht="15" customHeight="1" thickTop="1" x14ac:dyDescent="0.3">
      <c r="C1668" s="3986" t="str">
        <f>+C1654</f>
        <v>.</v>
      </c>
      <c r="D1668" s="3986"/>
      <c r="E1668" s="3986"/>
      <c r="F1668" s="483"/>
      <c r="G1668" s="483"/>
      <c r="H1668" s="248"/>
    </row>
    <row r="1669" spans="3:8" s="314" customFormat="1" ht="15" customHeight="1" thickBot="1" x14ac:dyDescent="0.35">
      <c r="C1669" s="483"/>
      <c r="D1669" s="483"/>
      <c r="E1669" s="483"/>
      <c r="F1669" s="483"/>
      <c r="G1669" s="483"/>
      <c r="H1669" s="248"/>
    </row>
    <row r="1670" spans="3:8" s="314" customFormat="1" ht="15" customHeight="1" thickTop="1" x14ac:dyDescent="0.3">
      <c r="C1670" s="5404" t="s">
        <v>74</v>
      </c>
      <c r="D1670" s="5405"/>
      <c r="E1670" s="5405"/>
      <c r="F1670" s="5406"/>
      <c r="G1670" s="483"/>
      <c r="H1670" s="248"/>
    </row>
    <row r="1671" spans="3:8" s="314" customFormat="1" ht="15" customHeight="1" x14ac:dyDescent="0.3">
      <c r="C1671" s="746" t="s">
        <v>75</v>
      </c>
      <c r="D1671" s="712"/>
      <c r="E1671" s="712"/>
      <c r="F1671" s="715"/>
      <c r="G1671" s="483"/>
      <c r="H1671" s="248"/>
    </row>
    <row r="1672" spans="3:8" s="314" customFormat="1" ht="15" customHeight="1" x14ac:dyDescent="0.3">
      <c r="C1672" s="5333" t="s">
        <v>2055</v>
      </c>
      <c r="D1672" s="3897"/>
      <c r="E1672" s="3897"/>
      <c r="F1672" s="5220"/>
      <c r="G1672" s="483"/>
      <c r="H1672" s="248"/>
    </row>
    <row r="1673" spans="3:8" s="314" customFormat="1" ht="15" customHeight="1" x14ac:dyDescent="0.3">
      <c r="C1673" s="5333" t="s">
        <v>2219</v>
      </c>
      <c r="D1673" s="3897"/>
      <c r="E1673" s="3897"/>
      <c r="F1673" s="5220"/>
      <c r="G1673" s="483"/>
      <c r="H1673" s="248"/>
    </row>
    <row r="1674" spans="3:8" s="314" customFormat="1" ht="15" customHeight="1" x14ac:dyDescent="0.3">
      <c r="C1674" s="746" t="s">
        <v>2220</v>
      </c>
      <c r="D1674" s="712"/>
      <c r="E1674" s="712"/>
      <c r="F1674" s="715"/>
      <c r="G1674" s="483"/>
      <c r="H1674" s="248"/>
    </row>
    <row r="1675" spans="3:8" s="314" customFormat="1" ht="15" customHeight="1" x14ac:dyDescent="0.3">
      <c r="C1675" s="5333" t="s">
        <v>2221</v>
      </c>
      <c r="D1675" s="3897"/>
      <c r="E1675" s="3897"/>
      <c r="F1675" s="5220"/>
      <c r="G1675" s="483"/>
      <c r="H1675" s="248"/>
    </row>
    <row r="1676" spans="3:8" s="314" customFormat="1" ht="15" customHeight="1" thickBot="1" x14ac:dyDescent="0.35">
      <c r="C1676" s="718" t="s">
        <v>2222</v>
      </c>
      <c r="D1676" s="712"/>
      <c r="E1676" s="712"/>
      <c r="F1676" s="715"/>
      <c r="G1676" s="483"/>
      <c r="H1676" s="248"/>
    </row>
    <row r="1677" spans="3:8" s="314" customFormat="1" ht="15" customHeight="1" thickTop="1" thickBot="1" x14ac:dyDescent="0.35">
      <c r="C1677" s="5207" t="s">
        <v>2223</v>
      </c>
      <c r="D1677" s="5208"/>
      <c r="E1677" s="5208"/>
      <c r="F1677" s="5209"/>
      <c r="G1677" s="483"/>
      <c r="H1677" s="248"/>
    </row>
    <row r="1678" spans="3:8" s="314" customFormat="1" ht="15" customHeight="1" thickBot="1" x14ac:dyDescent="0.35">
      <c r="C1678" s="747" t="s">
        <v>2224</v>
      </c>
      <c r="D1678" s="748" t="s">
        <v>2225</v>
      </c>
      <c r="E1678" s="749" t="s">
        <v>2226</v>
      </c>
      <c r="F1678" s="750" t="s">
        <v>2227</v>
      </c>
      <c r="G1678" s="483"/>
      <c r="H1678" s="248"/>
    </row>
    <row r="1679" spans="3:8" s="314" customFormat="1" ht="15" customHeight="1" x14ac:dyDescent="0.3">
      <c r="C1679" s="751" t="s">
        <v>2228</v>
      </c>
      <c r="D1679" s="752">
        <v>2.5</v>
      </c>
      <c r="E1679" s="753">
        <v>5</v>
      </c>
      <c r="F1679" s="754">
        <v>0.99</v>
      </c>
      <c r="G1679" s="483"/>
      <c r="H1679" s="248"/>
    </row>
    <row r="1680" spans="3:8" s="314" customFormat="1" ht="15" customHeight="1" x14ac:dyDescent="0.3">
      <c r="C1680" s="755" t="s">
        <v>2229</v>
      </c>
      <c r="D1680" s="756">
        <v>4</v>
      </c>
      <c r="E1680" s="757">
        <v>10</v>
      </c>
      <c r="F1680" s="758">
        <v>0.99</v>
      </c>
      <c r="G1680" s="483"/>
      <c r="H1680" s="248"/>
    </row>
    <row r="1681" spans="3:8" s="314" customFormat="1" ht="15" customHeight="1" x14ac:dyDescent="0.3">
      <c r="C1681" s="755" t="s">
        <v>2231</v>
      </c>
      <c r="D1681" s="756">
        <v>12</v>
      </c>
      <c r="E1681" s="757">
        <v>50</v>
      </c>
      <c r="F1681" s="758">
        <v>0.99</v>
      </c>
      <c r="G1681" s="483"/>
      <c r="H1681" s="248"/>
    </row>
    <row r="1682" spans="3:8" s="314" customFormat="1" ht="15" customHeight="1" x14ac:dyDescent="0.3">
      <c r="C1682" s="718" t="s">
        <v>2233</v>
      </c>
      <c r="D1682" s="712"/>
      <c r="E1682" s="712"/>
      <c r="F1682" s="715"/>
      <c r="G1682" s="483"/>
      <c r="H1682" s="248"/>
    </row>
    <row r="1683" spans="3:8" s="314" customFormat="1" ht="15" customHeight="1" x14ac:dyDescent="0.3">
      <c r="C1683" s="5333" t="s">
        <v>2234</v>
      </c>
      <c r="D1683" s="3897"/>
      <c r="E1683" s="3897"/>
      <c r="F1683" s="5220"/>
      <c r="G1683" s="483"/>
      <c r="H1683" s="248"/>
    </row>
    <row r="1684" spans="3:8" s="314" customFormat="1" ht="15" customHeight="1" x14ac:dyDescent="0.3">
      <c r="C1684" s="718"/>
      <c r="D1684" s="712"/>
      <c r="E1684" s="712"/>
      <c r="F1684" s="715"/>
      <c r="G1684" s="483"/>
      <c r="H1684" s="248"/>
    </row>
    <row r="1685" spans="3:8" s="314" customFormat="1" ht="28.5" customHeight="1" x14ac:dyDescent="0.3">
      <c r="C1685" s="5333" t="s">
        <v>2235</v>
      </c>
      <c r="D1685" s="3897"/>
      <c r="E1685" s="3897"/>
      <c r="F1685" s="5220"/>
      <c r="G1685" s="483"/>
      <c r="H1685" s="248"/>
    </row>
    <row r="1686" spans="3:8" s="314" customFormat="1" ht="28.5" customHeight="1" x14ac:dyDescent="0.3">
      <c r="C1686" s="5333" t="s">
        <v>2236</v>
      </c>
      <c r="D1686" s="3897"/>
      <c r="E1686" s="3897"/>
      <c r="F1686" s="5220"/>
      <c r="G1686" s="483"/>
      <c r="H1686" s="248"/>
    </row>
    <row r="1687" spans="3:8" s="314" customFormat="1" ht="15" customHeight="1" x14ac:dyDescent="0.3">
      <c r="C1687" s="5333" t="s">
        <v>2237</v>
      </c>
      <c r="D1687" s="3897"/>
      <c r="E1687" s="3897"/>
      <c r="F1687" s="5220"/>
      <c r="G1687" s="483"/>
      <c r="H1687" s="248"/>
    </row>
    <row r="1688" spans="3:8" s="314" customFormat="1" ht="31.5" customHeight="1" x14ac:dyDescent="0.3">
      <c r="C1688" s="5333" t="s">
        <v>2238</v>
      </c>
      <c r="D1688" s="3897"/>
      <c r="E1688" s="3897"/>
      <c r="F1688" s="5220"/>
      <c r="G1688" s="483"/>
      <c r="H1688" s="248"/>
    </row>
    <row r="1689" spans="3:8" s="314" customFormat="1" ht="15" customHeight="1" x14ac:dyDescent="0.3">
      <c r="C1689" s="5333" t="s">
        <v>2367</v>
      </c>
      <c r="D1689" s="3897"/>
      <c r="E1689" s="3897"/>
      <c r="F1689" s="5220"/>
      <c r="G1689" s="483"/>
      <c r="H1689" s="248"/>
    </row>
    <row r="1690" spans="3:8" s="314" customFormat="1" ht="28.5" customHeight="1" x14ac:dyDescent="0.3">
      <c r="C1690" s="5333" t="s">
        <v>2368</v>
      </c>
      <c r="D1690" s="3897"/>
      <c r="E1690" s="3897"/>
      <c r="F1690" s="5220"/>
      <c r="G1690" s="483"/>
      <c r="H1690" s="248"/>
    </row>
    <row r="1691" spans="3:8" s="314" customFormat="1" ht="38.25" customHeight="1" x14ac:dyDescent="0.3">
      <c r="C1691" s="5333" t="s">
        <v>2369</v>
      </c>
      <c r="D1691" s="3897"/>
      <c r="E1691" s="3897"/>
      <c r="F1691" s="5220"/>
      <c r="G1691" s="483"/>
      <c r="H1691" s="248"/>
    </row>
    <row r="1692" spans="3:8" s="314" customFormat="1" ht="33" customHeight="1" x14ac:dyDescent="0.3">
      <c r="C1692" s="5333" t="s">
        <v>2370</v>
      </c>
      <c r="D1692" s="3897"/>
      <c r="E1692" s="3897"/>
      <c r="F1692" s="5220"/>
      <c r="G1692" s="483"/>
      <c r="H1692" s="248"/>
    </row>
    <row r="1693" spans="3:8" s="314" customFormat="1" ht="15" customHeight="1" x14ac:dyDescent="0.3">
      <c r="C1693" s="5333" t="s">
        <v>2371</v>
      </c>
      <c r="D1693" s="3897"/>
      <c r="E1693" s="3897"/>
      <c r="F1693" s="5220"/>
      <c r="G1693" s="483"/>
      <c r="H1693" s="248"/>
    </row>
    <row r="1694" spans="3:8" s="314" customFormat="1" ht="15" customHeight="1" x14ac:dyDescent="0.3">
      <c r="C1694" s="5333" t="s">
        <v>2372</v>
      </c>
      <c r="D1694" s="3897"/>
      <c r="E1694" s="3897"/>
      <c r="F1694" s="5220"/>
      <c r="G1694" s="483"/>
      <c r="H1694" s="248"/>
    </row>
    <row r="1695" spans="3:8" s="314" customFormat="1" ht="15" customHeight="1" x14ac:dyDescent="0.3">
      <c r="C1695" s="5307" t="s">
        <v>2373</v>
      </c>
      <c r="D1695" s="4876"/>
      <c r="E1695" s="4876"/>
      <c r="F1695" s="745"/>
      <c r="G1695" s="483"/>
      <c r="H1695" s="248"/>
    </row>
    <row r="1696" spans="3:8" s="314" customFormat="1" ht="15" customHeight="1" thickBot="1" x14ac:dyDescent="0.35">
      <c r="C1696" s="5333" t="s">
        <v>2374</v>
      </c>
      <c r="D1696" s="3897"/>
      <c r="E1696" s="3897"/>
      <c r="F1696" s="5220"/>
      <c r="G1696" s="483"/>
      <c r="H1696" s="248"/>
    </row>
    <row r="1697" spans="3:8" s="314" customFormat="1" ht="15" customHeight="1" x14ac:dyDescent="0.3">
      <c r="C1697" s="761" t="s">
        <v>2375</v>
      </c>
      <c r="D1697" s="762" t="s">
        <v>2376</v>
      </c>
      <c r="E1697" s="762" t="s">
        <v>2377</v>
      </c>
      <c r="F1697" s="763"/>
      <c r="G1697" s="483"/>
      <c r="H1697" s="248"/>
    </row>
    <row r="1698" spans="3:8" s="314" customFormat="1" ht="33" customHeight="1" thickBot="1" x14ac:dyDescent="0.35">
      <c r="C1698" s="764" t="s">
        <v>2518</v>
      </c>
      <c r="D1698" s="765" t="s">
        <v>2378</v>
      </c>
      <c r="E1698" s="765" t="s">
        <v>2379</v>
      </c>
      <c r="F1698" s="766"/>
      <c r="G1698" s="483"/>
      <c r="H1698" s="248"/>
    </row>
    <row r="1699" spans="3:8" s="314" customFormat="1" ht="15" customHeight="1" x14ac:dyDescent="0.3">
      <c r="C1699" s="5454" t="s">
        <v>2380</v>
      </c>
      <c r="D1699" s="5455"/>
      <c r="E1699" s="5455"/>
      <c r="F1699" s="5456"/>
      <c r="G1699" s="483"/>
      <c r="H1699" s="248"/>
    </row>
    <row r="1700" spans="3:8" s="314" customFormat="1" ht="15" customHeight="1" x14ac:dyDescent="0.3">
      <c r="C1700" s="5333" t="s">
        <v>2381</v>
      </c>
      <c r="D1700" s="3897"/>
      <c r="E1700" s="3897"/>
      <c r="F1700" s="5220"/>
      <c r="G1700" s="483"/>
      <c r="H1700" s="248"/>
    </row>
    <row r="1701" spans="3:8" s="314" customFormat="1" ht="15" customHeight="1" x14ac:dyDescent="0.3">
      <c r="C1701" s="5333" t="s">
        <v>2382</v>
      </c>
      <c r="D1701" s="3897"/>
      <c r="E1701" s="3897"/>
      <c r="F1701" s="5220"/>
      <c r="G1701" s="483"/>
      <c r="H1701" s="248"/>
    </row>
    <row r="1702" spans="3:8" s="314" customFormat="1" ht="15" customHeight="1" x14ac:dyDescent="0.3">
      <c r="C1702" s="5333" t="s">
        <v>4044</v>
      </c>
      <c r="D1702" s="4761"/>
      <c r="E1702" s="4761"/>
      <c r="F1702" s="5220"/>
      <c r="G1702" s="483"/>
      <c r="H1702" s="248"/>
    </row>
    <row r="1703" spans="3:8" s="314" customFormat="1" ht="15" customHeight="1" thickBot="1" x14ac:dyDescent="0.35">
      <c r="C1703" s="719" t="s">
        <v>2233</v>
      </c>
      <c r="D1703" s="720"/>
      <c r="E1703" s="720"/>
      <c r="F1703" s="721"/>
      <c r="G1703" s="483"/>
      <c r="H1703" s="248"/>
    </row>
    <row r="1704" spans="3:8" s="314" customFormat="1" ht="15" customHeight="1" thickTop="1" x14ac:dyDescent="0.3">
      <c r="C1704" s="331" t="str">
        <f>+C1668</f>
        <v>.</v>
      </c>
      <c r="D1704" s="483"/>
      <c r="E1704" s="483"/>
      <c r="F1704" s="483"/>
      <c r="G1704" s="483"/>
      <c r="H1704" s="248"/>
    </row>
    <row r="1705" spans="3:8" ht="15" customHeight="1" thickBot="1" x14ac:dyDescent="0.35">
      <c r="C1705" s="483"/>
      <c r="D1705" s="483"/>
      <c r="E1705" s="483"/>
      <c r="F1705" s="483"/>
      <c r="G1705" s="483"/>
      <c r="H1705" s="2"/>
    </row>
    <row r="1706" spans="3:8" ht="15" customHeight="1" thickTop="1" thickBot="1" x14ac:dyDescent="0.25">
      <c r="C1706" s="666" t="s">
        <v>967</v>
      </c>
      <c r="D1706" s="667"/>
      <c r="E1706" s="667"/>
      <c r="F1706" s="667"/>
      <c r="G1706" s="667"/>
      <c r="H1706" s="668"/>
    </row>
    <row r="1707" spans="3:8" ht="15" customHeight="1" thickTop="1" thickBot="1" x14ac:dyDescent="0.25">
      <c r="C1707" s="5392" t="s">
        <v>968</v>
      </c>
      <c r="D1707" s="5393"/>
      <c r="E1707" s="5393"/>
      <c r="F1707" s="5393"/>
      <c r="G1707" s="5393"/>
      <c r="H1707" s="5394"/>
    </row>
    <row r="1708" spans="3:8" ht="15" customHeight="1" thickBot="1" x14ac:dyDescent="0.25">
      <c r="C1708" s="646"/>
      <c r="D1708" s="496"/>
      <c r="E1708" s="5395" t="s">
        <v>969</v>
      </c>
      <c r="F1708" s="5396"/>
      <c r="G1708" s="5396"/>
      <c r="H1708" s="5397"/>
    </row>
    <row r="1709" spans="3:8" ht="15" customHeight="1" thickBot="1" x14ac:dyDescent="0.25">
      <c r="C1709" s="670" t="s">
        <v>381</v>
      </c>
      <c r="D1709" s="624" t="s">
        <v>970</v>
      </c>
      <c r="E1709" s="671" t="s">
        <v>971</v>
      </c>
      <c r="F1709" s="672" t="s">
        <v>972</v>
      </c>
      <c r="G1709" s="672" t="s">
        <v>973</v>
      </c>
      <c r="H1709" s="673" t="s">
        <v>974</v>
      </c>
    </row>
    <row r="1710" spans="3:8" ht="15" customHeight="1" x14ac:dyDescent="0.2">
      <c r="C1710" s="674" t="s">
        <v>975</v>
      </c>
      <c r="D1710" s="675">
        <v>8</v>
      </c>
      <c r="E1710" s="675">
        <v>0.04</v>
      </c>
      <c r="F1710" s="676">
        <v>0.15</v>
      </c>
      <c r="G1710" s="677">
        <v>7.4999999999999997E-2</v>
      </c>
      <c r="H1710" s="678">
        <v>7.4999999999999997E-2</v>
      </c>
    </row>
    <row r="1711" spans="3:8" ht="15" customHeight="1" thickBot="1" x14ac:dyDescent="0.25">
      <c r="C1711" s="679" t="s">
        <v>2471</v>
      </c>
      <c r="D1711" s="680"/>
      <c r="E1711" s="680"/>
      <c r="F1711" s="680"/>
      <c r="G1711" s="680"/>
      <c r="H1711" s="681"/>
    </row>
    <row r="1712" spans="3:8" ht="15" customHeight="1" thickBot="1" x14ac:dyDescent="0.25">
      <c r="C1712" s="502"/>
      <c r="D1712" s="503"/>
      <c r="E1712" s="503"/>
      <c r="F1712" s="503"/>
      <c r="G1712" s="503"/>
      <c r="H1712" s="504"/>
    </row>
    <row r="1713" spans="3:8" ht="15" customHeight="1" thickTop="1" x14ac:dyDescent="0.2">
      <c r="C1713" s="5398" t="s">
        <v>976</v>
      </c>
      <c r="D1713" s="5399"/>
      <c r="E1713" s="5399"/>
      <c r="F1713" s="5399"/>
      <c r="G1713" s="5399"/>
      <c r="H1713" s="5400"/>
    </row>
    <row r="1714" spans="3:8" ht="15" customHeight="1" thickBot="1" x14ac:dyDescent="0.25">
      <c r="C1714" s="646"/>
      <c r="D1714" s="496"/>
      <c r="E1714" s="496"/>
      <c r="F1714" s="496"/>
      <c r="G1714" s="496"/>
      <c r="H1714" s="499"/>
    </row>
    <row r="1715" spans="3:8" ht="15" customHeight="1" thickTop="1" thickBot="1" x14ac:dyDescent="0.25">
      <c r="C1715" s="5401" t="s">
        <v>977</v>
      </c>
      <c r="D1715" s="5402"/>
      <c r="E1715" s="5402"/>
      <c r="F1715" s="5402"/>
      <c r="G1715" s="5402"/>
      <c r="H1715" s="5403"/>
    </row>
    <row r="1716" spans="3:8" ht="15" customHeight="1" thickBot="1" x14ac:dyDescent="0.25">
      <c r="C1716" s="682"/>
      <c r="D1716" s="496"/>
      <c r="E1716" s="5445" t="s">
        <v>978</v>
      </c>
      <c r="F1716" s="5446"/>
      <c r="G1716" s="5446"/>
      <c r="H1716" s="5447"/>
    </row>
    <row r="1717" spans="3:8" ht="28.5" customHeight="1" thickBot="1" x14ac:dyDescent="0.25">
      <c r="C1717" s="685" t="s">
        <v>381</v>
      </c>
      <c r="D1717" s="683" t="s">
        <v>979</v>
      </c>
      <c r="E1717" s="686" t="s">
        <v>971</v>
      </c>
      <c r="F1717" s="669" t="s">
        <v>972</v>
      </c>
      <c r="G1717" s="683" t="s">
        <v>973</v>
      </c>
      <c r="H1717" s="684" t="s">
        <v>974</v>
      </c>
    </row>
    <row r="1718" spans="3:8" ht="15" customHeight="1" x14ac:dyDescent="0.2">
      <c r="C1718" s="687" t="s">
        <v>980</v>
      </c>
      <c r="D1718" s="688">
        <v>8</v>
      </c>
      <c r="E1718" s="689">
        <v>0.04</v>
      </c>
      <c r="F1718" s="689">
        <v>0.15</v>
      </c>
      <c r="G1718" s="690">
        <v>0.12</v>
      </c>
      <c r="H1718" s="691">
        <v>0.15</v>
      </c>
    </row>
    <row r="1719" spans="3:8" ht="15" customHeight="1" thickBot="1" x14ac:dyDescent="0.25">
      <c r="C1719" s="692"/>
      <c r="D1719" s="643"/>
      <c r="E1719" s="643"/>
      <c r="F1719" s="643"/>
      <c r="G1719" s="643"/>
      <c r="H1719" s="644"/>
    </row>
    <row r="1720" spans="3:8" ht="15" customHeight="1" x14ac:dyDescent="0.2">
      <c r="C1720" s="5448" t="s">
        <v>2471</v>
      </c>
      <c r="D1720" s="5449"/>
      <c r="E1720" s="5449"/>
      <c r="F1720" s="5449"/>
      <c r="G1720" s="5449"/>
      <c r="H1720" s="5450"/>
    </row>
    <row r="1721" spans="3:8" ht="15" customHeight="1" thickBot="1" x14ac:dyDescent="0.25">
      <c r="C1721" s="5451"/>
      <c r="D1721" s="5452"/>
      <c r="E1721" s="5452"/>
      <c r="F1721" s="5452"/>
      <c r="G1721" s="5452"/>
      <c r="H1721" s="5453"/>
    </row>
    <row r="1722" spans="3:8" ht="15" customHeight="1" thickTop="1" x14ac:dyDescent="0.2">
      <c r="C1722" s="291" t="s">
        <v>1595</v>
      </c>
      <c r="D1722" s="496"/>
      <c r="E1722" s="496"/>
      <c r="F1722" s="496"/>
      <c r="G1722" s="496"/>
      <c r="H1722" s="499"/>
    </row>
    <row r="1723" spans="3:8" ht="15" customHeight="1" x14ac:dyDescent="0.2">
      <c r="C1723" s="646" t="s">
        <v>981</v>
      </c>
      <c r="D1723" s="496"/>
      <c r="E1723" s="496"/>
      <c r="F1723" s="496"/>
      <c r="G1723" s="496"/>
      <c r="H1723" s="499"/>
    </row>
    <row r="1724" spans="3:8" ht="15" customHeight="1" x14ac:dyDescent="0.2">
      <c r="C1724" s="283" t="s">
        <v>3688</v>
      </c>
      <c r="D1724" s="496"/>
      <c r="E1724" s="496"/>
      <c r="F1724" s="496"/>
      <c r="G1724" s="496"/>
      <c r="H1724" s="499"/>
    </row>
    <row r="1725" spans="3:8" ht="15" customHeight="1" x14ac:dyDescent="0.2">
      <c r="C1725" s="646" t="s">
        <v>982</v>
      </c>
      <c r="D1725" s="496"/>
      <c r="E1725" s="496"/>
      <c r="F1725" s="496"/>
      <c r="G1725" s="496"/>
      <c r="H1725" s="499"/>
    </row>
    <row r="1726" spans="3:8" ht="15" customHeight="1" x14ac:dyDescent="0.2">
      <c r="C1726" s="646" t="s">
        <v>983</v>
      </c>
      <c r="D1726" s="496"/>
      <c r="E1726" s="496"/>
      <c r="F1726" s="496"/>
      <c r="G1726" s="496"/>
      <c r="H1726" s="499"/>
    </row>
    <row r="1727" spans="3:8" ht="15" customHeight="1" thickBot="1" x14ac:dyDescent="0.25">
      <c r="C1727" s="502"/>
      <c r="D1727" s="503"/>
      <c r="E1727" s="503"/>
      <c r="F1727" s="503"/>
      <c r="G1727" s="503"/>
      <c r="H1727" s="504"/>
    </row>
    <row r="1728" spans="3:8" ht="15" customHeight="1" thickTop="1" x14ac:dyDescent="0.3">
      <c r="C1728" s="222" t="str">
        <f>+C1704</f>
        <v>.</v>
      </c>
      <c r="D1728" s="483"/>
      <c r="E1728" s="483"/>
      <c r="F1728" s="483"/>
      <c r="G1728" s="483"/>
      <c r="H1728" s="2"/>
    </row>
    <row r="1729" spans="3:8" s="314" customFormat="1" ht="15" customHeight="1" thickBot="1" x14ac:dyDescent="0.35">
      <c r="C1729" s="483"/>
      <c r="D1729" s="483"/>
      <c r="E1729" s="483"/>
      <c r="F1729" s="483"/>
      <c r="G1729" s="483"/>
      <c r="H1729" s="248"/>
    </row>
    <row r="1730" spans="3:8" s="314" customFormat="1" ht="15" customHeight="1" thickTop="1" x14ac:dyDescent="0.3">
      <c r="C1730" s="5392" t="s">
        <v>952</v>
      </c>
      <c r="D1730" s="5393"/>
      <c r="E1730" s="5394"/>
      <c r="F1730" s="483"/>
      <c r="G1730" s="483"/>
      <c r="H1730" s="248"/>
    </row>
    <row r="1731" spans="3:8" s="314" customFormat="1" ht="15" customHeight="1" x14ac:dyDescent="0.3">
      <c r="C1731" s="279"/>
      <c r="D1731" s="483"/>
      <c r="E1731" s="647"/>
      <c r="F1731" s="483"/>
      <c r="G1731" s="483"/>
      <c r="H1731" s="248"/>
    </row>
    <row r="1732" spans="3:8" s="314" customFormat="1" ht="15" customHeight="1" x14ac:dyDescent="0.3">
      <c r="C1732" s="288" t="s">
        <v>373</v>
      </c>
      <c r="D1732" s="483"/>
      <c r="E1732" s="647"/>
      <c r="F1732" s="483"/>
      <c r="G1732" s="483"/>
      <c r="H1732" s="248"/>
    </row>
    <row r="1733" spans="3:8" s="314" customFormat="1" ht="15" customHeight="1" x14ac:dyDescent="0.3">
      <c r="C1733" s="5384" t="s">
        <v>953</v>
      </c>
      <c r="D1733" s="5387"/>
      <c r="E1733" s="5388"/>
      <c r="F1733" s="483"/>
      <c r="G1733" s="483"/>
      <c r="H1733" s="248"/>
    </row>
    <row r="1734" spans="3:8" s="314" customFormat="1" ht="15" customHeight="1" x14ac:dyDescent="0.3">
      <c r="C1734" s="288" t="s">
        <v>954</v>
      </c>
      <c r="D1734" s="483"/>
      <c r="E1734" s="647"/>
      <c r="F1734" s="483"/>
      <c r="G1734" s="483"/>
      <c r="H1734" s="248"/>
    </row>
    <row r="1735" spans="3:8" s="314" customFormat="1" ht="15" customHeight="1" x14ac:dyDescent="0.3">
      <c r="C1735" s="5384" t="s">
        <v>955</v>
      </c>
      <c r="D1735" s="5387"/>
      <c r="E1735" s="5388"/>
      <c r="F1735" s="483"/>
      <c r="G1735" s="483"/>
      <c r="H1735" s="248"/>
    </row>
    <row r="1736" spans="3:8" s="314" customFormat="1" ht="15" customHeight="1" x14ac:dyDescent="0.3">
      <c r="C1736" s="5384" t="s">
        <v>956</v>
      </c>
      <c r="D1736" s="5387"/>
      <c r="E1736" s="5388"/>
      <c r="F1736" s="483"/>
      <c r="G1736" s="483"/>
      <c r="H1736" s="248"/>
    </row>
    <row r="1737" spans="3:8" s="314" customFormat="1" ht="15" customHeight="1" x14ac:dyDescent="0.3">
      <c r="C1737" s="5384" t="s">
        <v>957</v>
      </c>
      <c r="D1737" s="5387"/>
      <c r="E1737" s="5388"/>
      <c r="F1737" s="483"/>
      <c r="G1737" s="483"/>
      <c r="H1737" s="248"/>
    </row>
    <row r="1738" spans="3:8" s="314" customFormat="1" ht="15" customHeight="1" x14ac:dyDescent="0.3">
      <c r="C1738" s="278" t="s">
        <v>958</v>
      </c>
      <c r="D1738" s="483"/>
      <c r="E1738" s="647"/>
      <c r="F1738" s="483"/>
      <c r="G1738" s="483"/>
      <c r="H1738" s="248"/>
    </row>
    <row r="1739" spans="3:8" s="314" customFormat="1" ht="15" customHeight="1" x14ac:dyDescent="0.3">
      <c r="C1739" s="278" t="s">
        <v>959</v>
      </c>
      <c r="D1739" s="483"/>
      <c r="E1739" s="647"/>
      <c r="F1739" s="483"/>
      <c r="G1739" s="483"/>
      <c r="H1739" s="248"/>
    </row>
    <row r="1740" spans="3:8" s="314" customFormat="1" ht="15" customHeight="1" x14ac:dyDescent="0.3">
      <c r="C1740" s="482" t="s">
        <v>960</v>
      </c>
      <c r="D1740" s="483"/>
      <c r="E1740" s="647"/>
      <c r="F1740" s="483"/>
      <c r="G1740" s="483"/>
      <c r="H1740" s="248"/>
    </row>
    <row r="1741" spans="3:8" s="314" customFormat="1" ht="15" customHeight="1" x14ac:dyDescent="0.3">
      <c r="C1741" s="278" t="s">
        <v>961</v>
      </c>
      <c r="D1741" s="483"/>
      <c r="E1741" s="647"/>
      <c r="F1741" s="483"/>
      <c r="G1741" s="483"/>
      <c r="H1741" s="248"/>
    </row>
    <row r="1742" spans="3:8" s="314" customFormat="1" ht="15" customHeight="1" x14ac:dyDescent="0.3">
      <c r="C1742" s="482" t="s">
        <v>962</v>
      </c>
      <c r="D1742" s="483"/>
      <c r="E1742" s="647"/>
      <c r="F1742" s="483"/>
      <c r="G1742" s="483"/>
      <c r="H1742" s="248"/>
    </row>
    <row r="1743" spans="3:8" s="314" customFormat="1" ht="15" customHeight="1" x14ac:dyDescent="0.3">
      <c r="C1743" s="5384" t="s">
        <v>963</v>
      </c>
      <c r="D1743" s="5387"/>
      <c r="E1743" s="5388"/>
      <c r="F1743" s="483"/>
      <c r="G1743" s="483"/>
      <c r="H1743" s="248"/>
    </row>
    <row r="1744" spans="3:8" s="314" customFormat="1" ht="15" customHeight="1" x14ac:dyDescent="0.3">
      <c r="C1744" s="5384" t="s">
        <v>964</v>
      </c>
      <c r="D1744" s="5387"/>
      <c r="E1744" s="5388"/>
      <c r="F1744" s="483"/>
      <c r="G1744" s="483"/>
      <c r="H1744" s="248"/>
    </row>
    <row r="1745" spans="3:8" s="314" customFormat="1" ht="15" customHeight="1" x14ac:dyDescent="0.3">
      <c r="C1745" s="288" t="s">
        <v>965</v>
      </c>
      <c r="D1745" s="483"/>
      <c r="E1745" s="647"/>
      <c r="F1745" s="483"/>
      <c r="G1745" s="483"/>
      <c r="H1745" s="248"/>
    </row>
    <row r="1746" spans="3:8" s="314" customFormat="1" ht="15" customHeight="1" x14ac:dyDescent="0.3">
      <c r="C1746" s="482" t="s">
        <v>966</v>
      </c>
      <c r="D1746" s="483"/>
      <c r="E1746" s="647"/>
      <c r="F1746" s="483"/>
      <c r="G1746" s="483"/>
      <c r="H1746" s="248"/>
    </row>
    <row r="1747" spans="3:8" s="314" customFormat="1" ht="15" customHeight="1" thickBot="1" x14ac:dyDescent="0.35">
      <c r="C1747" s="502"/>
      <c r="D1747" s="648"/>
      <c r="E1747" s="649"/>
      <c r="F1747" s="483"/>
      <c r="G1747" s="483"/>
      <c r="H1747" s="248"/>
    </row>
    <row r="1748" spans="3:8" s="314" customFormat="1" ht="15" customHeight="1" thickTop="1" x14ac:dyDescent="0.3">
      <c r="C1748" s="222" t="str">
        <f>+C1728</f>
        <v>.</v>
      </c>
      <c r="D1748" s="483"/>
      <c r="E1748" s="483"/>
      <c r="F1748" s="483"/>
      <c r="G1748" s="483"/>
      <c r="H1748" s="248"/>
    </row>
    <row r="1749" spans="3:8" s="314" customFormat="1" ht="15" customHeight="1" thickBot="1" x14ac:dyDescent="0.35">
      <c r="C1749" s="483"/>
      <c r="D1749" s="483"/>
      <c r="E1749" s="483"/>
      <c r="F1749" s="483"/>
      <c r="G1749" s="483"/>
      <c r="H1749" s="248"/>
    </row>
    <row r="1750" spans="3:8" s="314" customFormat="1" ht="15" customHeight="1" thickTop="1" x14ac:dyDescent="0.3">
      <c r="C1750" s="5392" t="s">
        <v>569</v>
      </c>
      <c r="D1750" s="5393"/>
      <c r="E1750" s="5394"/>
      <c r="F1750" s="483"/>
      <c r="G1750" s="483"/>
      <c r="H1750" s="248"/>
    </row>
    <row r="1751" spans="3:8" s="314" customFormat="1" ht="15" customHeight="1" x14ac:dyDescent="0.3">
      <c r="C1751" s="5466" t="s">
        <v>570</v>
      </c>
      <c r="D1751" s="5467"/>
      <c r="E1751" s="5468"/>
      <c r="F1751" s="483"/>
      <c r="G1751" s="483"/>
      <c r="H1751" s="248"/>
    </row>
    <row r="1752" spans="3:8" s="314" customFormat="1" ht="15" customHeight="1" x14ac:dyDescent="0.3">
      <c r="C1752" s="279"/>
      <c r="D1752" s="483"/>
      <c r="E1752" s="647"/>
      <c r="F1752" s="483"/>
      <c r="G1752" s="483"/>
      <c r="H1752" s="248"/>
    </row>
    <row r="1753" spans="3:8" s="314" customFormat="1" ht="15" customHeight="1" x14ac:dyDescent="0.3">
      <c r="C1753" s="288" t="s">
        <v>373</v>
      </c>
      <c r="D1753" s="483"/>
      <c r="E1753" s="647"/>
      <c r="F1753" s="483"/>
      <c r="G1753" s="483"/>
      <c r="H1753" s="248"/>
    </row>
    <row r="1754" spans="3:8" s="314" customFormat="1" ht="47.25" customHeight="1" x14ac:dyDescent="0.3">
      <c r="C1754" s="5384" t="s">
        <v>571</v>
      </c>
      <c r="D1754" s="5387"/>
      <c r="E1754" s="5388"/>
      <c r="F1754" s="483"/>
      <c r="G1754" s="483"/>
      <c r="H1754" s="248"/>
    </row>
    <row r="1755" spans="3:8" s="314" customFormat="1" ht="15" customHeight="1" x14ac:dyDescent="0.3">
      <c r="C1755" s="288" t="s">
        <v>572</v>
      </c>
      <c r="D1755" s="483"/>
      <c r="E1755" s="647"/>
      <c r="F1755" s="483"/>
      <c r="G1755" s="483"/>
      <c r="H1755" s="248"/>
    </row>
    <row r="1756" spans="3:8" s="314" customFormat="1" ht="15" customHeight="1" x14ac:dyDescent="0.3">
      <c r="C1756" s="5384" t="s">
        <v>573</v>
      </c>
      <c r="D1756" s="5387"/>
      <c r="E1756" s="5388"/>
      <c r="F1756" s="483"/>
      <c r="G1756" s="483"/>
      <c r="H1756" s="248"/>
    </row>
    <row r="1757" spans="3:8" s="314" customFormat="1" ht="15" customHeight="1" x14ac:dyDescent="0.3">
      <c r="C1757" s="288" t="s">
        <v>250</v>
      </c>
      <c r="D1757" s="483"/>
      <c r="E1757" s="647"/>
      <c r="F1757" s="483"/>
      <c r="G1757" s="483"/>
      <c r="H1757" s="248"/>
    </row>
    <row r="1758" spans="3:8" s="314" customFormat="1" ht="15" customHeight="1" x14ac:dyDescent="0.3">
      <c r="C1758" s="288" t="s">
        <v>574</v>
      </c>
      <c r="D1758" s="483"/>
      <c r="E1758" s="647"/>
      <c r="F1758" s="483"/>
      <c r="G1758" s="483"/>
      <c r="H1758" s="248"/>
    </row>
    <row r="1759" spans="3:8" s="314" customFormat="1" ht="15" customHeight="1" x14ac:dyDescent="0.3">
      <c r="C1759" s="5384" t="s">
        <v>264</v>
      </c>
      <c r="D1759" s="5387"/>
      <c r="E1759" s="5388"/>
      <c r="F1759" s="483"/>
      <c r="G1759" s="483"/>
      <c r="H1759" s="248"/>
    </row>
    <row r="1760" spans="3:8" s="314" customFormat="1" ht="15" customHeight="1" x14ac:dyDescent="0.3">
      <c r="C1760" s="5384" t="s">
        <v>265</v>
      </c>
      <c r="D1760" s="5387"/>
      <c r="E1760" s="5388"/>
      <c r="F1760" s="483"/>
      <c r="G1760" s="483"/>
      <c r="H1760" s="248"/>
    </row>
    <row r="1761" spans="3:8" s="314" customFormat="1" ht="15" customHeight="1" x14ac:dyDescent="0.3">
      <c r="C1761" s="5384" t="s">
        <v>266</v>
      </c>
      <c r="D1761" s="5387"/>
      <c r="E1761" s="5388"/>
      <c r="F1761" s="483"/>
      <c r="G1761" s="483"/>
      <c r="H1761" s="248"/>
    </row>
    <row r="1762" spans="3:8" s="314" customFormat="1" ht="33.75" customHeight="1" x14ac:dyDescent="0.3">
      <c r="C1762" s="5384" t="s">
        <v>267</v>
      </c>
      <c r="D1762" s="5387"/>
      <c r="E1762" s="5388"/>
      <c r="F1762" s="483"/>
      <c r="G1762" s="483"/>
      <c r="H1762" s="248"/>
    </row>
    <row r="1763" spans="3:8" s="314" customFormat="1" ht="15" customHeight="1" x14ac:dyDescent="0.3">
      <c r="C1763" s="278" t="s">
        <v>2202</v>
      </c>
      <c r="D1763" s="483"/>
      <c r="E1763" s="647"/>
      <c r="F1763" s="483"/>
      <c r="G1763" s="483"/>
      <c r="H1763" s="248"/>
    </row>
    <row r="1764" spans="3:8" s="314" customFormat="1" ht="15" customHeight="1" x14ac:dyDescent="0.3">
      <c r="C1764" s="288" t="s">
        <v>2203</v>
      </c>
      <c r="D1764" s="483"/>
      <c r="E1764" s="647"/>
      <c r="F1764" s="483"/>
      <c r="G1764" s="483"/>
      <c r="H1764" s="248"/>
    </row>
    <row r="1765" spans="3:8" s="314" customFormat="1" ht="15" customHeight="1" x14ac:dyDescent="0.3">
      <c r="C1765" s="5384" t="s">
        <v>264</v>
      </c>
      <c r="D1765" s="5387"/>
      <c r="E1765" s="5388"/>
      <c r="F1765" s="483"/>
      <c r="G1765" s="483"/>
      <c r="H1765" s="248"/>
    </row>
    <row r="1766" spans="3:8" s="314" customFormat="1" ht="15" customHeight="1" x14ac:dyDescent="0.3">
      <c r="C1766" s="5384" t="s">
        <v>588</v>
      </c>
      <c r="D1766" s="5387"/>
      <c r="E1766" s="5388"/>
      <c r="F1766" s="483"/>
      <c r="G1766" s="483"/>
      <c r="H1766" s="248"/>
    </row>
    <row r="1767" spans="3:8" s="314" customFormat="1" ht="15" customHeight="1" x14ac:dyDescent="0.3">
      <c r="C1767" s="5384" t="s">
        <v>589</v>
      </c>
      <c r="D1767" s="5387"/>
      <c r="E1767" s="5388"/>
      <c r="F1767" s="483"/>
      <c r="G1767" s="483"/>
      <c r="H1767" s="248"/>
    </row>
    <row r="1768" spans="3:8" s="314" customFormat="1" ht="30.75" customHeight="1" x14ac:dyDescent="0.3">
      <c r="C1768" s="5384" t="s">
        <v>590</v>
      </c>
      <c r="D1768" s="5387"/>
      <c r="E1768" s="5388"/>
      <c r="F1768" s="483"/>
      <c r="G1768" s="483"/>
      <c r="H1768" s="248"/>
    </row>
    <row r="1769" spans="3:8" s="314" customFormat="1" ht="15" customHeight="1" x14ac:dyDescent="0.3">
      <c r="C1769" s="482" t="s">
        <v>591</v>
      </c>
      <c r="D1769" s="483"/>
      <c r="E1769" s="647"/>
      <c r="F1769" s="483"/>
      <c r="G1769" s="483"/>
      <c r="H1769" s="248"/>
    </row>
    <row r="1770" spans="3:8" s="314" customFormat="1" ht="15" customHeight="1" x14ac:dyDescent="0.3">
      <c r="C1770" s="288" t="s">
        <v>592</v>
      </c>
      <c r="D1770" s="483"/>
      <c r="E1770" s="647"/>
      <c r="F1770" s="483"/>
      <c r="G1770" s="483"/>
      <c r="H1770" s="248"/>
    </row>
    <row r="1771" spans="3:8" s="314" customFormat="1" ht="15" customHeight="1" x14ac:dyDescent="0.3">
      <c r="C1771" s="482" t="s">
        <v>593</v>
      </c>
      <c r="D1771" s="483"/>
      <c r="E1771" s="647"/>
      <c r="F1771" s="483"/>
      <c r="G1771" s="483"/>
      <c r="H1771" s="248"/>
    </row>
    <row r="1772" spans="3:8" s="314" customFormat="1" ht="15" customHeight="1" thickBot="1" x14ac:dyDescent="0.35">
      <c r="C1772" s="282"/>
      <c r="D1772" s="648"/>
      <c r="E1772" s="649"/>
      <c r="F1772" s="483"/>
      <c r="G1772" s="483"/>
      <c r="H1772" s="248"/>
    </row>
    <row r="1773" spans="3:8" s="314" customFormat="1" ht="15" customHeight="1" thickTop="1" x14ac:dyDescent="0.3">
      <c r="C1773" s="5206" t="str">
        <f>+C1748</f>
        <v>.</v>
      </c>
      <c r="D1773" s="5206"/>
      <c r="E1773" s="5206"/>
      <c r="F1773" s="483"/>
      <c r="G1773" s="483"/>
      <c r="H1773" s="248"/>
    </row>
    <row r="1774" spans="3:8" s="314" customFormat="1" ht="15" customHeight="1" thickBot="1" x14ac:dyDescent="0.35">
      <c r="C1774" s="483"/>
      <c r="D1774" s="483"/>
      <c r="E1774" s="483"/>
      <c r="F1774" s="483"/>
      <c r="G1774" s="483"/>
      <c r="H1774" s="248"/>
    </row>
    <row r="1775" spans="3:8" s="314" customFormat="1" ht="15" customHeight="1" thickTop="1" thickBot="1" x14ac:dyDescent="0.25">
      <c r="C1775" s="5392" t="s">
        <v>594</v>
      </c>
      <c r="D1775" s="5393"/>
      <c r="E1775" s="5393"/>
      <c r="F1775" s="5393"/>
      <c r="G1775" s="5394"/>
      <c r="H1775" s="248"/>
    </row>
    <row r="1776" spans="3:8" s="314" customFormat="1" ht="15" customHeight="1" thickBot="1" x14ac:dyDescent="0.25">
      <c r="C1776" s="5473" t="s">
        <v>2462</v>
      </c>
      <c r="D1776" s="4220"/>
      <c r="E1776" s="4219"/>
      <c r="F1776" s="5474" t="s">
        <v>2463</v>
      </c>
      <c r="G1776" s="5475"/>
      <c r="H1776" s="248"/>
    </row>
    <row r="1777" spans="3:8" s="314" customFormat="1" ht="15" customHeight="1" thickBot="1" x14ac:dyDescent="0.25">
      <c r="C1777" s="632" t="s">
        <v>2466</v>
      </c>
      <c r="D1777" s="633" t="s">
        <v>2465</v>
      </c>
      <c r="E1777" s="633" t="s">
        <v>595</v>
      </c>
      <c r="F1777" s="634" t="s">
        <v>2466</v>
      </c>
      <c r="G1777" s="635" t="s">
        <v>2465</v>
      </c>
      <c r="H1777" s="248"/>
    </row>
    <row r="1778" spans="3:8" s="314" customFormat="1" ht="15" customHeight="1" x14ac:dyDescent="0.2">
      <c r="C1778" s="636" t="s">
        <v>2467</v>
      </c>
      <c r="D1778" s="637">
        <v>0.22</v>
      </c>
      <c r="E1778" s="637">
        <v>0.12</v>
      </c>
      <c r="F1778" s="638" t="s">
        <v>2469</v>
      </c>
      <c r="G1778" s="639" t="s">
        <v>2470</v>
      </c>
      <c r="H1778" s="248"/>
    </row>
    <row r="1779" spans="3:8" s="314" customFormat="1" ht="15" customHeight="1" thickBot="1" x14ac:dyDescent="0.25">
      <c r="C1779" s="640"/>
      <c r="D1779" s="641"/>
      <c r="E1779" s="642"/>
      <c r="F1779" s="643"/>
      <c r="G1779" s="644"/>
      <c r="H1779" s="248"/>
    </row>
    <row r="1780" spans="3:8" s="314" customFormat="1" ht="15" customHeight="1" x14ac:dyDescent="0.2">
      <c r="C1780" s="501"/>
      <c r="D1780" s="645"/>
      <c r="E1780" s="645"/>
      <c r="F1780" s="496"/>
      <c r="G1780" s="499"/>
      <c r="H1780" s="248"/>
    </row>
    <row r="1781" spans="3:8" s="314" customFormat="1" ht="15" customHeight="1" x14ac:dyDescent="0.2">
      <c r="C1781" s="288" t="s">
        <v>596</v>
      </c>
      <c r="D1781" s="496"/>
      <c r="E1781" s="496"/>
      <c r="F1781" s="496"/>
      <c r="G1781" s="499"/>
      <c r="H1781" s="248"/>
    </row>
    <row r="1782" spans="3:8" s="314" customFormat="1" ht="15" customHeight="1" x14ac:dyDescent="0.2">
      <c r="C1782" s="288" t="s">
        <v>597</v>
      </c>
      <c r="D1782" s="496"/>
      <c r="E1782" s="496"/>
      <c r="F1782" s="496"/>
      <c r="G1782" s="499"/>
      <c r="H1782" s="248"/>
    </row>
    <row r="1783" spans="3:8" s="314" customFormat="1" ht="15" customHeight="1" x14ac:dyDescent="0.2">
      <c r="C1783" s="5384" t="s">
        <v>598</v>
      </c>
      <c r="D1783" s="5387"/>
      <c r="E1783" s="5387"/>
      <c r="F1783" s="5387"/>
      <c r="G1783" s="5388"/>
      <c r="H1783" s="248"/>
    </row>
    <row r="1784" spans="3:8" s="314" customFormat="1" ht="30" customHeight="1" x14ac:dyDescent="0.2">
      <c r="C1784" s="5384" t="s">
        <v>1192</v>
      </c>
      <c r="D1784" s="5476"/>
      <c r="E1784" s="5476"/>
      <c r="F1784" s="5476"/>
      <c r="G1784" s="5386"/>
      <c r="H1784" s="248"/>
    </row>
    <row r="1785" spans="3:8" s="314" customFormat="1" ht="15" customHeight="1" x14ac:dyDescent="0.2">
      <c r="C1785" s="482" t="s">
        <v>1193</v>
      </c>
      <c r="D1785" s="496"/>
      <c r="E1785" s="496"/>
      <c r="F1785" s="496"/>
      <c r="G1785" s="499"/>
      <c r="H1785" s="248"/>
    </row>
    <row r="1786" spans="3:8" s="314" customFormat="1" ht="15" customHeight="1" x14ac:dyDescent="0.2">
      <c r="C1786" s="646"/>
      <c r="D1786" s="496"/>
      <c r="E1786" s="496"/>
      <c r="F1786" s="496"/>
      <c r="G1786" s="499"/>
      <c r="H1786" s="248"/>
    </row>
    <row r="1787" spans="3:8" s="314" customFormat="1" ht="15" customHeight="1" x14ac:dyDescent="0.2">
      <c r="C1787" s="288" t="s">
        <v>1194</v>
      </c>
      <c r="D1787" s="496"/>
      <c r="E1787" s="496"/>
      <c r="F1787" s="496"/>
      <c r="G1787" s="499"/>
      <c r="H1787" s="248"/>
    </row>
    <row r="1788" spans="3:8" s="314" customFormat="1" ht="15" customHeight="1" x14ac:dyDescent="0.2">
      <c r="C1788" s="5384" t="s">
        <v>1195</v>
      </c>
      <c r="D1788" s="5385"/>
      <c r="E1788" s="5476"/>
      <c r="F1788" s="5385"/>
      <c r="G1788" s="5386"/>
      <c r="H1788" s="248"/>
    </row>
    <row r="1789" spans="3:8" s="314" customFormat="1" ht="15" customHeight="1" x14ac:dyDescent="0.2">
      <c r="C1789" s="5384" t="s">
        <v>1196</v>
      </c>
      <c r="D1789" s="5387"/>
      <c r="E1789" s="5387"/>
      <c r="F1789" s="496"/>
      <c r="G1789" s="499"/>
      <c r="H1789" s="248"/>
    </row>
    <row r="1790" spans="3:8" s="314" customFormat="1" ht="15" customHeight="1" x14ac:dyDescent="0.2">
      <c r="C1790" s="5384" t="s">
        <v>1197</v>
      </c>
      <c r="D1790" s="5387"/>
      <c r="E1790" s="5387"/>
      <c r="F1790" s="5385"/>
      <c r="G1790" s="5386"/>
      <c r="H1790" s="248"/>
    </row>
    <row r="1791" spans="3:8" s="314" customFormat="1" ht="12" customHeight="1" x14ac:dyDescent="0.2">
      <c r="C1791" s="646"/>
      <c r="D1791" s="496"/>
      <c r="E1791" s="496"/>
      <c r="F1791" s="496"/>
      <c r="G1791" s="499"/>
      <c r="H1791" s="248"/>
    </row>
    <row r="1792" spans="3:8" s="314" customFormat="1" ht="15" customHeight="1" x14ac:dyDescent="0.2">
      <c r="C1792" s="501" t="s">
        <v>2471</v>
      </c>
      <c r="D1792" s="496"/>
      <c r="E1792" s="496"/>
      <c r="F1792" s="496"/>
      <c r="G1792" s="499"/>
      <c r="H1792" s="248"/>
    </row>
    <row r="1793" spans="3:8" s="314" customFormat="1" ht="15" customHeight="1" x14ac:dyDescent="0.2">
      <c r="C1793" s="646" t="s">
        <v>2472</v>
      </c>
      <c r="D1793" s="496"/>
      <c r="E1793" s="496"/>
      <c r="F1793" s="496"/>
      <c r="G1793" s="499"/>
      <c r="H1793" s="248"/>
    </row>
    <row r="1794" spans="3:8" s="314" customFormat="1" ht="15" customHeight="1" x14ac:dyDescent="0.2">
      <c r="C1794" s="646" t="s">
        <v>1198</v>
      </c>
      <c r="D1794" s="496"/>
      <c r="E1794" s="496"/>
      <c r="F1794" s="496"/>
      <c r="G1794" s="499"/>
      <c r="H1794" s="248"/>
    </row>
    <row r="1795" spans="3:8" s="314" customFormat="1" ht="15" customHeight="1" thickBot="1" x14ac:dyDescent="0.25">
      <c r="C1795" s="502"/>
      <c r="D1795" s="503"/>
      <c r="E1795" s="503"/>
      <c r="F1795" s="503"/>
      <c r="G1795" s="504"/>
      <c r="H1795" s="248"/>
    </row>
    <row r="1796" spans="3:8" s="314" customFormat="1" ht="15" customHeight="1" thickTop="1" x14ac:dyDescent="0.3">
      <c r="C1796" s="5206" t="str">
        <f>+C1773</f>
        <v>.</v>
      </c>
      <c r="D1796" s="5206"/>
      <c r="E1796" s="5206"/>
      <c r="F1796" s="483"/>
      <c r="G1796" s="483"/>
      <c r="H1796" s="248"/>
    </row>
    <row r="1797" spans="3:8" s="314" customFormat="1" ht="15" customHeight="1" thickBot="1" x14ac:dyDescent="0.35">
      <c r="C1797" s="483"/>
      <c r="D1797" s="483"/>
      <c r="E1797" s="483"/>
      <c r="F1797" s="483"/>
      <c r="G1797" s="483"/>
      <c r="H1797" s="248"/>
    </row>
    <row r="1798" spans="3:8" s="314" customFormat="1" ht="29.25" customHeight="1" thickTop="1" x14ac:dyDescent="0.3">
      <c r="C1798" s="5392" t="s">
        <v>1201</v>
      </c>
      <c r="D1798" s="5393"/>
      <c r="E1798" s="5394"/>
      <c r="F1798" s="483"/>
      <c r="G1798" s="483"/>
      <c r="H1798" s="248"/>
    </row>
    <row r="1799" spans="3:8" s="314" customFormat="1" ht="15" customHeight="1" x14ac:dyDescent="0.3">
      <c r="C1799" s="5407" t="s">
        <v>1595</v>
      </c>
      <c r="D1799" s="5408"/>
      <c r="E1799" s="5409"/>
      <c r="F1799" s="483"/>
      <c r="G1799" s="483"/>
      <c r="H1799" s="248"/>
    </row>
    <row r="1800" spans="3:8" s="314" customFormat="1" ht="15" customHeight="1" x14ac:dyDescent="0.3">
      <c r="C1800" s="288" t="s">
        <v>373</v>
      </c>
      <c r="D1800" s="496"/>
      <c r="E1800" s="499"/>
      <c r="F1800" s="483"/>
      <c r="G1800" s="483"/>
      <c r="H1800" s="248"/>
    </row>
    <row r="1801" spans="3:8" s="314" customFormat="1" ht="15" customHeight="1" x14ac:dyDescent="0.3">
      <c r="C1801" s="5384" t="s">
        <v>1202</v>
      </c>
      <c r="D1801" s="5385"/>
      <c r="E1801" s="5386"/>
      <c r="F1801" s="483"/>
      <c r="G1801" s="483"/>
      <c r="H1801" s="248"/>
    </row>
    <row r="1802" spans="3:8" s="314" customFormat="1" ht="15" customHeight="1" x14ac:dyDescent="0.3">
      <c r="C1802" s="5410" t="s">
        <v>1203</v>
      </c>
      <c r="D1802" s="5385"/>
      <c r="E1802" s="500"/>
      <c r="F1802" s="483"/>
      <c r="G1802" s="483"/>
      <c r="H1802" s="248"/>
    </row>
    <row r="1803" spans="3:8" s="314" customFormat="1" ht="31.5" customHeight="1" x14ac:dyDescent="0.3">
      <c r="C1803" s="5384" t="s">
        <v>2453</v>
      </c>
      <c r="D1803" s="5385"/>
      <c r="E1803" s="5386"/>
      <c r="F1803" s="483"/>
      <c r="G1803" s="483"/>
      <c r="H1803" s="248"/>
    </row>
    <row r="1804" spans="3:8" s="314" customFormat="1" ht="15" customHeight="1" x14ac:dyDescent="0.3">
      <c r="C1804" s="5389" t="s">
        <v>2454</v>
      </c>
      <c r="D1804" s="5390"/>
      <c r="E1804" s="5391"/>
      <c r="F1804" s="483"/>
      <c r="G1804" s="483"/>
      <c r="H1804" s="248"/>
    </row>
    <row r="1805" spans="3:8" s="314" customFormat="1" ht="15" customHeight="1" x14ac:dyDescent="0.3">
      <c r="C1805" s="288" t="s">
        <v>2455</v>
      </c>
      <c r="D1805" s="496"/>
      <c r="E1805" s="499"/>
      <c r="F1805" s="483"/>
      <c r="G1805" s="483"/>
      <c r="H1805" s="248"/>
    </row>
    <row r="1806" spans="3:8" s="314" customFormat="1" ht="15" customHeight="1" x14ac:dyDescent="0.3">
      <c r="C1806" s="5384" t="s">
        <v>2456</v>
      </c>
      <c r="D1806" s="5385"/>
      <c r="E1806" s="5386"/>
      <c r="F1806" s="483"/>
      <c r="G1806" s="483"/>
      <c r="H1806" s="248"/>
    </row>
    <row r="1807" spans="3:8" s="314" customFormat="1" ht="15" customHeight="1" x14ac:dyDescent="0.3">
      <c r="C1807" s="5384" t="s">
        <v>2457</v>
      </c>
      <c r="D1807" s="5385"/>
      <c r="E1807" s="5386"/>
      <c r="F1807" s="483"/>
      <c r="G1807" s="483"/>
      <c r="H1807" s="248"/>
    </row>
    <row r="1808" spans="3:8" s="314" customFormat="1" ht="15" customHeight="1" x14ac:dyDescent="0.3">
      <c r="C1808" s="5384" t="s">
        <v>2458</v>
      </c>
      <c r="D1808" s="5385"/>
      <c r="E1808" s="5386"/>
      <c r="F1808" s="483"/>
      <c r="G1808" s="483"/>
      <c r="H1808" s="248"/>
    </row>
    <row r="1809" spans="3:8" s="314" customFormat="1" ht="15" customHeight="1" x14ac:dyDescent="0.3">
      <c r="C1809" s="482" t="s">
        <v>1156</v>
      </c>
      <c r="D1809" s="496"/>
      <c r="E1809" s="499"/>
      <c r="F1809" s="483"/>
      <c r="G1809" s="483"/>
      <c r="H1809" s="248"/>
    </row>
    <row r="1810" spans="3:8" s="314" customFormat="1" ht="15" customHeight="1" thickBot="1" x14ac:dyDescent="0.35">
      <c r="C1810" s="502"/>
      <c r="D1810" s="503"/>
      <c r="E1810" s="504"/>
      <c r="F1810" s="483"/>
      <c r="G1810" s="483"/>
      <c r="H1810" s="248"/>
    </row>
    <row r="1811" spans="3:8" s="314" customFormat="1" ht="15" customHeight="1" thickTop="1" x14ac:dyDescent="0.3">
      <c r="C1811" s="222" t="str">
        <f>+C1796</f>
        <v>.</v>
      </c>
      <c r="D1811" s="483"/>
      <c r="E1811" s="483"/>
      <c r="F1811" s="483"/>
      <c r="G1811" s="483"/>
      <c r="H1811" s="248"/>
    </row>
    <row r="1812" spans="3:8" s="314" customFormat="1" ht="15" customHeight="1" thickBot="1" x14ac:dyDescent="0.35">
      <c r="C1812" s="505"/>
      <c r="D1812" s="505"/>
      <c r="E1812" s="505"/>
      <c r="F1812" s="483"/>
      <c r="G1812" s="483"/>
      <c r="H1812" s="248"/>
    </row>
    <row r="1813" spans="3:8" s="314" customFormat="1" ht="23.25" customHeight="1" thickTop="1" x14ac:dyDescent="0.3">
      <c r="C1813" s="5392" t="s">
        <v>845</v>
      </c>
      <c r="D1813" s="5393"/>
      <c r="E1813" s="5394"/>
      <c r="F1813" s="483"/>
      <c r="G1813" s="483"/>
      <c r="H1813" s="248"/>
    </row>
    <row r="1814" spans="3:8" s="314" customFormat="1" ht="15" customHeight="1" x14ac:dyDescent="0.3">
      <c r="C1814" s="5407" t="s">
        <v>1595</v>
      </c>
      <c r="D1814" s="5408"/>
      <c r="E1814" s="5409"/>
      <c r="F1814" s="483"/>
      <c r="G1814" s="483"/>
      <c r="H1814" s="248"/>
    </row>
    <row r="1815" spans="3:8" s="314" customFormat="1" ht="15" customHeight="1" x14ac:dyDescent="0.3">
      <c r="C1815" s="288" t="s">
        <v>846</v>
      </c>
      <c r="D1815" s="496"/>
      <c r="E1815" s="499"/>
      <c r="F1815" s="483"/>
      <c r="G1815" s="483"/>
      <c r="H1815" s="248"/>
    </row>
    <row r="1816" spans="3:8" s="314" customFormat="1" ht="15" customHeight="1" x14ac:dyDescent="0.3">
      <c r="C1816" s="5384" t="s">
        <v>182</v>
      </c>
      <c r="D1816" s="5385"/>
      <c r="E1816" s="5386"/>
      <c r="F1816" s="483"/>
      <c r="G1816" s="483"/>
      <c r="H1816" s="248"/>
    </row>
    <row r="1817" spans="3:8" s="314" customFormat="1" ht="15" customHeight="1" x14ac:dyDescent="0.3">
      <c r="C1817" s="288" t="s">
        <v>1148</v>
      </c>
      <c r="D1817" s="496"/>
      <c r="E1817" s="499"/>
      <c r="F1817" s="483"/>
      <c r="G1817" s="483"/>
      <c r="H1817" s="248"/>
    </row>
    <row r="1818" spans="3:8" s="314" customFormat="1" ht="15" customHeight="1" x14ac:dyDescent="0.3">
      <c r="C1818" s="5384" t="s">
        <v>847</v>
      </c>
      <c r="D1818" s="5385"/>
      <c r="E1818" s="5386"/>
      <c r="F1818" s="483"/>
      <c r="G1818" s="483"/>
      <c r="H1818" s="248"/>
    </row>
    <row r="1819" spans="3:8" s="314" customFormat="1" ht="15" customHeight="1" x14ac:dyDescent="0.3">
      <c r="C1819" s="288" t="s">
        <v>848</v>
      </c>
      <c r="D1819" s="496"/>
      <c r="E1819" s="499"/>
      <c r="F1819" s="483"/>
      <c r="G1819" s="483"/>
      <c r="H1819" s="248"/>
    </row>
    <row r="1820" spans="3:8" s="314" customFormat="1" ht="15" customHeight="1" x14ac:dyDescent="0.3">
      <c r="C1820" s="5384" t="s">
        <v>1199</v>
      </c>
      <c r="D1820" s="5385"/>
      <c r="E1820" s="5386"/>
      <c r="F1820" s="483"/>
      <c r="G1820" s="483"/>
      <c r="H1820" s="248"/>
    </row>
    <row r="1821" spans="3:8" s="314" customFormat="1" ht="15" customHeight="1" x14ac:dyDescent="0.3">
      <c r="C1821" s="482" t="s">
        <v>1200</v>
      </c>
      <c r="D1821" s="496"/>
      <c r="E1821" s="499"/>
      <c r="F1821" s="483"/>
      <c r="G1821" s="483"/>
      <c r="H1821" s="248"/>
    </row>
    <row r="1822" spans="3:8" s="314" customFormat="1" ht="15" customHeight="1" thickBot="1" x14ac:dyDescent="0.35">
      <c r="C1822" s="502"/>
      <c r="D1822" s="503"/>
      <c r="E1822" s="504"/>
      <c r="F1822" s="483"/>
      <c r="G1822" s="483"/>
      <c r="H1822" s="248"/>
    </row>
    <row r="1823" spans="3:8" s="314" customFormat="1" ht="15" customHeight="1" thickTop="1" x14ac:dyDescent="0.3">
      <c r="C1823" s="247" t="str">
        <f>+C1811</f>
        <v>.</v>
      </c>
      <c r="D1823" s="483"/>
      <c r="E1823" s="483"/>
      <c r="F1823" s="483"/>
      <c r="G1823" s="483"/>
      <c r="H1823" s="248"/>
    </row>
    <row r="1824" spans="3:8" s="314" customFormat="1" ht="15" customHeight="1" thickBot="1" x14ac:dyDescent="0.35">
      <c r="C1824" s="483"/>
      <c r="D1824" s="483"/>
      <c r="E1824" s="483"/>
      <c r="F1824" s="483"/>
      <c r="G1824" s="483"/>
      <c r="H1824" s="248"/>
    </row>
    <row r="1825" spans="3:8" s="314" customFormat="1" ht="15" customHeight="1" thickTop="1" x14ac:dyDescent="0.3">
      <c r="C1825" s="5392" t="s">
        <v>834</v>
      </c>
      <c r="D1825" s="5393"/>
      <c r="E1825" s="5394"/>
      <c r="F1825" s="483"/>
      <c r="G1825" s="483"/>
      <c r="H1825" s="248"/>
    </row>
    <row r="1826" spans="3:8" s="314" customFormat="1" ht="15" customHeight="1" x14ac:dyDescent="0.3">
      <c r="C1826" s="5407" t="s">
        <v>1595</v>
      </c>
      <c r="D1826" s="5408"/>
      <c r="E1826" s="5409"/>
      <c r="F1826" s="483"/>
      <c r="G1826" s="483"/>
      <c r="H1826" s="248"/>
    </row>
    <row r="1827" spans="3:8" s="314" customFormat="1" ht="15" customHeight="1" x14ac:dyDescent="0.3">
      <c r="C1827" s="497"/>
      <c r="D1827" s="498"/>
      <c r="E1827" s="306"/>
      <c r="F1827" s="483"/>
      <c r="G1827" s="483"/>
      <c r="H1827" s="248"/>
    </row>
    <row r="1828" spans="3:8" s="314" customFormat="1" ht="15" customHeight="1" x14ac:dyDescent="0.3">
      <c r="C1828" s="288" t="s">
        <v>373</v>
      </c>
      <c r="D1828" s="496"/>
      <c r="E1828" s="499"/>
      <c r="F1828" s="483"/>
      <c r="G1828" s="483"/>
      <c r="H1828" s="248"/>
    </row>
    <row r="1829" spans="3:8" s="314" customFormat="1" ht="15" customHeight="1" x14ac:dyDescent="0.3">
      <c r="C1829" s="5384" t="s">
        <v>835</v>
      </c>
      <c r="D1829" s="5385"/>
      <c r="E1829" s="5386"/>
      <c r="F1829" s="483"/>
      <c r="G1829" s="483"/>
      <c r="H1829" s="248"/>
    </row>
    <row r="1830" spans="3:8" s="314" customFormat="1" ht="15" customHeight="1" x14ac:dyDescent="0.3">
      <c r="C1830" s="5384" t="s">
        <v>836</v>
      </c>
      <c r="D1830" s="5385"/>
      <c r="E1830" s="5386"/>
      <c r="F1830" s="483"/>
      <c r="G1830" s="483"/>
      <c r="H1830" s="248"/>
    </row>
    <row r="1831" spans="3:8" s="314" customFormat="1" ht="15" customHeight="1" x14ac:dyDescent="0.3">
      <c r="C1831" s="5384" t="s">
        <v>837</v>
      </c>
      <c r="D1831" s="5385"/>
      <c r="E1831" s="5386"/>
      <c r="F1831" s="483"/>
      <c r="G1831" s="483"/>
      <c r="H1831" s="248"/>
    </row>
    <row r="1832" spans="3:8" s="314" customFormat="1" ht="15" customHeight="1" x14ac:dyDescent="0.3">
      <c r="C1832" s="5384" t="s">
        <v>838</v>
      </c>
      <c r="D1832" s="5385"/>
      <c r="E1832" s="5386"/>
      <c r="F1832" s="483"/>
      <c r="G1832" s="483"/>
      <c r="H1832" s="248"/>
    </row>
    <row r="1833" spans="3:8" s="314" customFormat="1" ht="15" customHeight="1" x14ac:dyDescent="0.3">
      <c r="C1833" s="5384" t="s">
        <v>839</v>
      </c>
      <c r="D1833" s="5385"/>
      <c r="E1833" s="5386"/>
      <c r="F1833" s="483"/>
      <c r="G1833" s="483"/>
      <c r="H1833" s="248"/>
    </row>
    <row r="1834" spans="3:8" s="314" customFormat="1" ht="15" customHeight="1" x14ac:dyDescent="0.3">
      <c r="C1834" s="288" t="s">
        <v>840</v>
      </c>
      <c r="D1834" s="496"/>
      <c r="E1834" s="499"/>
      <c r="F1834" s="483"/>
      <c r="G1834" s="483"/>
      <c r="H1834" s="248"/>
    </row>
    <row r="1835" spans="3:8" s="314" customFormat="1" ht="15" customHeight="1" x14ac:dyDescent="0.3">
      <c r="C1835" s="5384" t="s">
        <v>841</v>
      </c>
      <c r="D1835" s="5385"/>
      <c r="E1835" s="5386"/>
      <c r="F1835" s="483"/>
      <c r="G1835" s="483"/>
      <c r="H1835" s="248"/>
    </row>
    <row r="1836" spans="3:8" s="314" customFormat="1" ht="32.25" customHeight="1" x14ac:dyDescent="0.3">
      <c r="C1836" s="5384" t="s">
        <v>842</v>
      </c>
      <c r="D1836" s="5385"/>
      <c r="E1836" s="5386"/>
      <c r="F1836" s="483"/>
      <c r="G1836" s="483"/>
      <c r="H1836" s="248"/>
    </row>
    <row r="1837" spans="3:8" s="314" customFormat="1" ht="15" customHeight="1" x14ac:dyDescent="0.3">
      <c r="C1837" s="501" t="s">
        <v>843</v>
      </c>
      <c r="D1837" s="496"/>
      <c r="E1837" s="499"/>
      <c r="F1837" s="483"/>
      <c r="G1837" s="483"/>
      <c r="H1837" s="248"/>
    </row>
    <row r="1838" spans="3:8" s="314" customFormat="1" ht="15" customHeight="1" x14ac:dyDescent="0.3">
      <c r="C1838" s="501" t="s">
        <v>844</v>
      </c>
      <c r="D1838" s="496"/>
      <c r="E1838" s="499"/>
      <c r="F1838" s="483"/>
      <c r="G1838" s="483"/>
      <c r="H1838" s="248"/>
    </row>
    <row r="1839" spans="3:8" s="314" customFormat="1" ht="15" customHeight="1" thickBot="1" x14ac:dyDescent="0.35">
      <c r="C1839" s="502"/>
      <c r="D1839" s="503"/>
      <c r="E1839" s="504"/>
      <c r="F1839" s="483"/>
      <c r="G1839" s="483"/>
      <c r="H1839" s="248"/>
    </row>
    <row r="1840" spans="3:8" s="314" customFormat="1" ht="15" customHeight="1" thickTop="1" x14ac:dyDescent="0.3">
      <c r="C1840" s="247" t="str">
        <f>+C1823</f>
        <v>.</v>
      </c>
      <c r="D1840" s="483"/>
      <c r="E1840" s="483"/>
      <c r="F1840" s="483"/>
      <c r="G1840" s="483"/>
      <c r="H1840" s="248"/>
    </row>
    <row r="1841" spans="2:8" s="360" customFormat="1" ht="15" customHeight="1" thickBot="1" x14ac:dyDescent="0.35">
      <c r="B1841" s="469"/>
      <c r="C1841" s="469"/>
      <c r="D1841" s="469"/>
      <c r="E1841" s="469"/>
      <c r="F1841" s="469"/>
      <c r="G1841" s="469"/>
      <c r="H1841" s="469"/>
    </row>
    <row r="1842" spans="2:8" ht="15" customHeight="1" thickTop="1" thickBot="1" x14ac:dyDescent="0.25">
      <c r="C1842" s="5392" t="s">
        <v>1280</v>
      </c>
      <c r="D1842" s="5393"/>
      <c r="E1842" s="5393"/>
      <c r="F1842" s="5393"/>
      <c r="G1842" s="5394"/>
    </row>
    <row r="1843" spans="2:8" ht="15" customHeight="1" thickBot="1" x14ac:dyDescent="0.25">
      <c r="C1843" s="293" t="s">
        <v>1281</v>
      </c>
      <c r="D1843" s="294"/>
      <c r="E1843" s="294"/>
      <c r="F1843" s="295"/>
      <c r="G1843" s="296"/>
    </row>
    <row r="1844" spans="2:8" ht="15" customHeight="1" x14ac:dyDescent="0.2">
      <c r="C1844" s="291" t="s">
        <v>1282</v>
      </c>
      <c r="D1844" s="292"/>
      <c r="E1844" s="292"/>
      <c r="F1844" s="280"/>
      <c r="G1844" s="297"/>
    </row>
    <row r="1845" spans="2:8" ht="15" customHeight="1" x14ac:dyDescent="0.2">
      <c r="C1845" s="298" t="s">
        <v>1283</v>
      </c>
      <c r="D1845" s="299"/>
      <c r="E1845" s="299"/>
      <c r="F1845" s="300"/>
      <c r="G1845" s="297"/>
    </row>
    <row r="1846" spans="2:8" ht="15" customHeight="1" x14ac:dyDescent="0.2">
      <c r="C1846" s="5431" t="s">
        <v>1284</v>
      </c>
      <c r="D1846" s="4949"/>
      <c r="E1846" s="4949"/>
      <c r="F1846" s="4949"/>
      <c r="G1846" s="5432"/>
    </row>
    <row r="1847" spans="2:8" ht="15" customHeight="1" x14ac:dyDescent="0.2">
      <c r="C1847" s="298" t="s">
        <v>1285</v>
      </c>
      <c r="D1847" s="299"/>
      <c r="E1847" s="299"/>
      <c r="F1847" s="280"/>
      <c r="G1847" s="297"/>
    </row>
    <row r="1848" spans="2:8" ht="15" customHeight="1" x14ac:dyDescent="0.2">
      <c r="C1848" s="301" t="s">
        <v>1701</v>
      </c>
      <c r="D1848" s="302"/>
      <c r="E1848" s="302"/>
      <c r="F1848" s="280"/>
      <c r="G1848" s="297"/>
    </row>
    <row r="1849" spans="2:8" ht="15" customHeight="1" x14ac:dyDescent="0.2">
      <c r="C1849" s="301" t="s">
        <v>1702</v>
      </c>
      <c r="D1849" s="302"/>
      <c r="E1849" s="302"/>
      <c r="F1849" s="280"/>
      <c r="G1849" s="297"/>
    </row>
    <row r="1850" spans="2:8" ht="15" customHeight="1" x14ac:dyDescent="0.2">
      <c r="C1850" s="301" t="s">
        <v>1703</v>
      </c>
      <c r="D1850" s="302"/>
      <c r="E1850" s="302"/>
      <c r="F1850" s="280"/>
      <c r="G1850" s="297"/>
    </row>
    <row r="1851" spans="2:8" ht="15" customHeight="1" x14ac:dyDescent="0.2">
      <c r="C1851" s="301" t="s">
        <v>1704</v>
      </c>
      <c r="D1851" s="302"/>
      <c r="E1851" s="302"/>
      <c r="F1851" s="280"/>
      <c r="G1851" s="297"/>
    </row>
    <row r="1852" spans="2:8" ht="15" customHeight="1" x14ac:dyDescent="0.2">
      <c r="C1852" s="301" t="s">
        <v>1705</v>
      </c>
      <c r="D1852" s="302"/>
      <c r="E1852" s="302"/>
      <c r="F1852" s="280"/>
      <c r="G1852" s="297"/>
    </row>
    <row r="1853" spans="2:8" ht="15" customHeight="1" x14ac:dyDescent="0.2">
      <c r="C1853" s="301" t="s">
        <v>1706</v>
      </c>
      <c r="D1853" s="302"/>
      <c r="E1853" s="302"/>
      <c r="F1853" s="280"/>
      <c r="G1853" s="297"/>
    </row>
    <row r="1854" spans="2:8" ht="15" customHeight="1" x14ac:dyDescent="0.2">
      <c r="C1854" s="283"/>
      <c r="D1854" s="280"/>
      <c r="E1854" s="280"/>
      <c r="F1854" s="280"/>
      <c r="G1854" s="297"/>
    </row>
    <row r="1855" spans="2:8" ht="15" customHeight="1" x14ac:dyDescent="0.2">
      <c r="C1855" s="291" t="s">
        <v>1707</v>
      </c>
      <c r="D1855" s="292"/>
      <c r="E1855" s="292"/>
      <c r="F1855" s="280"/>
      <c r="G1855" s="297"/>
    </row>
    <row r="1856" spans="2:8" ht="15" customHeight="1" x14ac:dyDescent="0.2">
      <c r="C1856" s="291" t="s">
        <v>1283</v>
      </c>
      <c r="D1856" s="292"/>
      <c r="E1856" s="292"/>
      <c r="F1856" s="280"/>
      <c r="G1856" s="297"/>
    </row>
    <row r="1857" spans="3:7" ht="15" customHeight="1" x14ac:dyDescent="0.2">
      <c r="C1857" s="283" t="s">
        <v>2099</v>
      </c>
      <c r="D1857" s="280"/>
      <c r="E1857" s="280"/>
      <c r="F1857" s="280"/>
      <c r="G1857" s="297"/>
    </row>
    <row r="1858" spans="3:7" ht="15" customHeight="1" x14ac:dyDescent="0.2">
      <c r="C1858" s="291" t="s">
        <v>1285</v>
      </c>
      <c r="D1858" s="292"/>
      <c r="E1858" s="292"/>
      <c r="F1858" s="280"/>
      <c r="G1858" s="297"/>
    </row>
    <row r="1859" spans="3:7" ht="15" customHeight="1" x14ac:dyDescent="0.2">
      <c r="C1859" s="5443" t="s">
        <v>2100</v>
      </c>
      <c r="D1859" s="4939"/>
      <c r="E1859" s="4939"/>
      <c r="F1859" s="4939"/>
      <c r="G1859" s="5442"/>
    </row>
    <row r="1860" spans="3:7" ht="15" customHeight="1" x14ac:dyDescent="0.2">
      <c r="C1860" s="291" t="s">
        <v>2101</v>
      </c>
      <c r="D1860" s="292"/>
      <c r="E1860" s="292"/>
      <c r="F1860" s="280"/>
      <c r="G1860" s="297"/>
    </row>
    <row r="1861" spans="3:7" ht="15" customHeight="1" x14ac:dyDescent="0.2">
      <c r="C1861" s="291" t="s">
        <v>1283</v>
      </c>
      <c r="D1861" s="292"/>
      <c r="E1861" s="292"/>
      <c r="F1861" s="280"/>
      <c r="G1861" s="297"/>
    </row>
    <row r="1862" spans="3:7" ht="15" customHeight="1" x14ac:dyDescent="0.2">
      <c r="C1862" s="5441" t="s">
        <v>2102</v>
      </c>
      <c r="D1862" s="4051"/>
      <c r="E1862" s="4051"/>
      <c r="F1862" s="4939"/>
      <c r="G1862" s="5442"/>
    </row>
    <row r="1863" spans="3:7" ht="15" customHeight="1" thickBot="1" x14ac:dyDescent="0.25">
      <c r="C1863" s="283"/>
      <c r="D1863" s="280"/>
      <c r="E1863" s="280"/>
      <c r="F1863" s="280"/>
      <c r="G1863" s="297"/>
    </row>
    <row r="1864" spans="3:7" ht="15" customHeight="1" x14ac:dyDescent="0.2">
      <c r="C1864" s="291"/>
      <c r="D1864" s="303" t="s">
        <v>2103</v>
      </c>
      <c r="E1864" s="304" t="s">
        <v>2104</v>
      </c>
      <c r="F1864" s="305" t="s">
        <v>2105</v>
      </c>
      <c r="G1864" s="306"/>
    </row>
    <row r="1865" spans="3:7" ht="15" customHeight="1" x14ac:dyDescent="0.2">
      <c r="C1865" s="283"/>
      <c r="D1865" s="307" t="s">
        <v>2106</v>
      </c>
      <c r="E1865" s="308">
        <v>30</v>
      </c>
      <c r="F1865" s="309">
        <v>2</v>
      </c>
      <c r="G1865" s="310"/>
    </row>
    <row r="1866" spans="3:7" ht="15" customHeight="1" x14ac:dyDescent="0.2">
      <c r="C1866" s="283"/>
      <c r="D1866" s="307" t="s">
        <v>2106</v>
      </c>
      <c r="E1866" s="308">
        <v>100</v>
      </c>
      <c r="F1866" s="309">
        <v>3</v>
      </c>
      <c r="G1866" s="310"/>
    </row>
    <row r="1867" spans="3:7" ht="15" customHeight="1" x14ac:dyDescent="0.2">
      <c r="C1867" s="283"/>
      <c r="D1867" s="307" t="s">
        <v>371</v>
      </c>
      <c r="E1867" s="308">
        <v>600</v>
      </c>
      <c r="F1867" s="309">
        <v>18</v>
      </c>
      <c r="G1867" s="310"/>
    </row>
    <row r="1868" spans="3:7" ht="15" customHeight="1" x14ac:dyDescent="0.2">
      <c r="C1868" s="283"/>
      <c r="D1868" s="307" t="s">
        <v>372</v>
      </c>
      <c r="E1868" s="308">
        <v>1100</v>
      </c>
      <c r="F1868" s="309">
        <v>30</v>
      </c>
      <c r="G1868" s="310"/>
    </row>
    <row r="1869" spans="3:7" ht="15" customHeight="1" thickBot="1" x14ac:dyDescent="0.25">
      <c r="C1869" s="283"/>
      <c r="D1869" s="470" t="s">
        <v>1465</v>
      </c>
      <c r="E1869" s="311"/>
      <c r="F1869" s="312"/>
      <c r="G1869" s="297"/>
    </row>
    <row r="1870" spans="3:7" ht="15" customHeight="1" x14ac:dyDescent="0.2">
      <c r="C1870" s="283"/>
      <c r="D1870" s="280"/>
      <c r="E1870" s="280"/>
      <c r="F1870" s="280"/>
      <c r="G1870" s="297"/>
    </row>
    <row r="1871" spans="3:7" ht="15" customHeight="1" x14ac:dyDescent="0.2">
      <c r="C1871" s="291" t="s">
        <v>1285</v>
      </c>
      <c r="D1871" s="280"/>
      <c r="E1871" s="280"/>
      <c r="F1871" s="280"/>
      <c r="G1871" s="297"/>
    </row>
    <row r="1872" spans="3:7" ht="15" customHeight="1" x14ac:dyDescent="0.2">
      <c r="C1872" s="283" t="s">
        <v>2107</v>
      </c>
      <c r="D1872" s="280"/>
      <c r="E1872" s="280"/>
      <c r="F1872" s="280"/>
      <c r="G1872" s="297"/>
    </row>
    <row r="1873" spans="3:7" ht="30.75" customHeight="1" x14ac:dyDescent="0.2">
      <c r="C1873" s="5443" t="s">
        <v>2108</v>
      </c>
      <c r="D1873" s="4939"/>
      <c r="E1873" s="4939"/>
      <c r="F1873" s="4939"/>
      <c r="G1873" s="5442"/>
    </row>
    <row r="1874" spans="3:7" ht="15" customHeight="1" x14ac:dyDescent="0.2">
      <c r="C1874" s="283" t="s">
        <v>2109</v>
      </c>
      <c r="D1874" s="280"/>
      <c r="E1874" s="280"/>
      <c r="F1874" s="280"/>
      <c r="G1874" s="297"/>
    </row>
    <row r="1875" spans="3:7" ht="30" customHeight="1" x14ac:dyDescent="0.2">
      <c r="C1875" s="5443" t="s">
        <v>2110</v>
      </c>
      <c r="D1875" s="4939"/>
      <c r="E1875" s="4939"/>
      <c r="F1875" s="4939"/>
      <c r="G1875" s="5442"/>
    </row>
    <row r="1876" spans="3:7" ht="15" customHeight="1" x14ac:dyDescent="0.2">
      <c r="C1876" s="283" t="s">
        <v>2111</v>
      </c>
      <c r="D1876" s="280"/>
      <c r="E1876" s="280"/>
      <c r="F1876" s="280"/>
      <c r="G1876" s="297"/>
    </row>
    <row r="1877" spans="3:7" ht="15" customHeight="1" thickBot="1" x14ac:dyDescent="0.25">
      <c r="C1877" s="282"/>
      <c r="D1877" s="285"/>
      <c r="E1877" s="285"/>
      <c r="F1877" s="285"/>
      <c r="G1877" s="313"/>
    </row>
    <row r="1878" spans="3:7" ht="15" customHeight="1" thickTop="1" x14ac:dyDescent="0.2">
      <c r="C1878" s="247" t="str">
        <f>+C1840</f>
        <v>.</v>
      </c>
      <c r="G1878" s="314"/>
    </row>
    <row r="1879" spans="3:7" ht="15" customHeight="1" thickBot="1" x14ac:dyDescent="0.25">
      <c r="G1879" s="314"/>
    </row>
    <row r="1880" spans="3:7" ht="15" customHeight="1" thickTop="1" x14ac:dyDescent="0.2">
      <c r="C1880" s="5392" t="s">
        <v>586</v>
      </c>
      <c r="D1880" s="5393"/>
      <c r="E1880" s="5394"/>
    </row>
    <row r="1881" spans="3:7" ht="15" customHeight="1" x14ac:dyDescent="0.2">
      <c r="C1881" s="279"/>
      <c r="D1881" s="287"/>
      <c r="E1881" s="284"/>
    </row>
    <row r="1882" spans="3:7" ht="15" customHeight="1" x14ac:dyDescent="0.2">
      <c r="C1882" s="288" t="s">
        <v>1257</v>
      </c>
      <c r="D1882" s="287"/>
      <c r="E1882" s="284"/>
    </row>
    <row r="1883" spans="3:7" ht="15" customHeight="1" x14ac:dyDescent="0.2">
      <c r="C1883" s="5384" t="s">
        <v>587</v>
      </c>
      <c r="D1883" s="5387"/>
      <c r="E1883" s="5388"/>
    </row>
    <row r="1884" spans="3:7" ht="15" customHeight="1" x14ac:dyDescent="0.2">
      <c r="C1884" s="5384" t="s">
        <v>1147</v>
      </c>
      <c r="D1884" s="5387"/>
      <c r="E1884" s="5388"/>
    </row>
    <row r="1885" spans="3:7" ht="15" customHeight="1" x14ac:dyDescent="0.2">
      <c r="C1885" s="281" t="s">
        <v>1148</v>
      </c>
      <c r="D1885" s="289"/>
      <c r="E1885" s="290"/>
    </row>
    <row r="1886" spans="3:7" ht="14.25" customHeight="1" x14ac:dyDescent="0.2">
      <c r="C1886" s="278" t="s">
        <v>247</v>
      </c>
      <c r="D1886" s="289"/>
      <c r="E1886" s="290"/>
    </row>
    <row r="1887" spans="3:7" ht="32.25" customHeight="1" x14ac:dyDescent="0.2">
      <c r="C1887" s="5384" t="s">
        <v>248</v>
      </c>
      <c r="D1887" s="5387"/>
      <c r="E1887" s="5388"/>
    </row>
    <row r="1888" spans="3:7" ht="28.5" customHeight="1" x14ac:dyDescent="0.2">
      <c r="C1888" s="5384" t="s">
        <v>249</v>
      </c>
      <c r="D1888" s="5387"/>
      <c r="E1888" s="5388"/>
    </row>
    <row r="1889" spans="3:5" ht="15" customHeight="1" x14ac:dyDescent="0.2">
      <c r="C1889" s="278"/>
      <c r="D1889" s="287"/>
      <c r="E1889" s="284"/>
    </row>
    <row r="1890" spans="3:5" ht="14.25" customHeight="1" x14ac:dyDescent="0.2">
      <c r="C1890" s="281" t="s">
        <v>250</v>
      </c>
      <c r="D1890" s="287"/>
      <c r="E1890" s="284"/>
    </row>
    <row r="1891" spans="3:5" ht="14.25" customHeight="1" x14ac:dyDescent="0.2">
      <c r="C1891" s="278"/>
      <c r="D1891" s="287"/>
      <c r="E1891" s="284"/>
    </row>
    <row r="1892" spans="3:5" ht="24" customHeight="1" x14ac:dyDescent="0.2">
      <c r="C1892" s="5433" t="s">
        <v>251</v>
      </c>
      <c r="D1892" s="5434"/>
      <c r="E1892" s="5435"/>
    </row>
    <row r="1893" spans="3:5" ht="33" customHeight="1" x14ac:dyDescent="0.2">
      <c r="C1893" s="278" t="s">
        <v>252</v>
      </c>
      <c r="D1893" s="287"/>
      <c r="E1893" s="284"/>
    </row>
    <row r="1894" spans="3:5" ht="26.25" customHeight="1" x14ac:dyDescent="0.2">
      <c r="C1894" s="5384" t="s">
        <v>253</v>
      </c>
      <c r="D1894" s="5387"/>
      <c r="E1894" s="5388"/>
    </row>
    <row r="1895" spans="3:5" ht="14.25" customHeight="1" x14ac:dyDescent="0.2">
      <c r="C1895" s="5384" t="s">
        <v>254</v>
      </c>
      <c r="D1895" s="5387"/>
      <c r="E1895" s="5388"/>
    </row>
    <row r="1896" spans="3:5" ht="14.25" customHeight="1" x14ac:dyDescent="0.2">
      <c r="C1896" s="5384" t="s">
        <v>984</v>
      </c>
      <c r="D1896" s="5387"/>
      <c r="E1896" s="5388"/>
    </row>
    <row r="1897" spans="3:5" ht="46.5" customHeight="1" x14ac:dyDescent="0.2">
      <c r="C1897" s="5433" t="s">
        <v>1275</v>
      </c>
      <c r="D1897" s="5434"/>
      <c r="E1897" s="5435"/>
    </row>
    <row r="1898" spans="3:5" ht="14.25" customHeight="1" x14ac:dyDescent="0.2">
      <c r="C1898" s="5433" t="s">
        <v>1276</v>
      </c>
      <c r="D1898" s="5434"/>
      <c r="E1898" s="5435"/>
    </row>
    <row r="1899" spans="3:5" ht="14.25" customHeight="1" x14ac:dyDescent="0.2">
      <c r="C1899" s="5433" t="s">
        <v>1277</v>
      </c>
      <c r="D1899" s="5436"/>
      <c r="E1899" s="5437"/>
    </row>
    <row r="1900" spans="3:5" ht="33.75" customHeight="1" x14ac:dyDescent="0.2">
      <c r="C1900" s="5433" t="s">
        <v>1278</v>
      </c>
      <c r="D1900" s="5436"/>
      <c r="E1900" s="5437"/>
    </row>
    <row r="1901" spans="3:5" ht="14.25" customHeight="1" x14ac:dyDescent="0.2">
      <c r="C1901" s="5433" t="s">
        <v>1279</v>
      </c>
      <c r="D1901" s="5436"/>
      <c r="E1901" s="5437"/>
    </row>
    <row r="1902" spans="3:5" ht="14.25" customHeight="1" thickBot="1" x14ac:dyDescent="0.25">
      <c r="C1902" s="282"/>
      <c r="D1902" s="285"/>
      <c r="E1902" s="286"/>
    </row>
    <row r="1903" spans="3:5" ht="14.25" customHeight="1" thickTop="1" x14ac:dyDescent="0.2">
      <c r="C1903" s="247" t="str">
        <f>+C1878</f>
        <v>.</v>
      </c>
    </row>
    <row r="1904" spans="3:5" ht="14.25" customHeight="1" x14ac:dyDescent="0.2"/>
    <row r="1905" spans="3:8" ht="14.25" customHeight="1" thickBot="1" x14ac:dyDescent="0.25"/>
    <row r="1906" spans="3:8" ht="14.25" customHeight="1" thickTop="1" x14ac:dyDescent="0.2">
      <c r="C1906" s="5413" t="s">
        <v>135</v>
      </c>
      <c r="D1906" s="5414"/>
      <c r="E1906" s="5414"/>
      <c r="F1906" s="5415"/>
      <c r="G1906" s="2"/>
      <c r="H1906" s="2"/>
    </row>
    <row r="1907" spans="3:8" ht="14.25" customHeight="1" x14ac:dyDescent="0.2">
      <c r="C1907" s="27" t="s">
        <v>136</v>
      </c>
      <c r="D1907" s="35"/>
      <c r="E1907" s="35"/>
      <c r="F1907" s="243"/>
      <c r="G1907" s="2"/>
      <c r="H1907" s="2"/>
    </row>
    <row r="1908" spans="3:8" ht="14.25" customHeight="1" x14ac:dyDescent="0.2">
      <c r="C1908" s="25"/>
      <c r="D1908" s="1"/>
      <c r="E1908" s="5422" t="s">
        <v>137</v>
      </c>
      <c r="F1908" s="5423"/>
      <c r="G1908" s="2"/>
      <c r="H1908" s="2"/>
    </row>
    <row r="1909" spans="3:8" ht="19.5" customHeight="1" x14ac:dyDescent="0.2">
      <c r="C1909" s="472" t="s">
        <v>381</v>
      </c>
      <c r="D1909" s="275" t="s">
        <v>382</v>
      </c>
      <c r="E1909" s="275" t="s">
        <v>2464</v>
      </c>
      <c r="F1909" s="471" t="s">
        <v>138</v>
      </c>
      <c r="G1909" s="2"/>
      <c r="H1909" s="2"/>
    </row>
    <row r="1910" spans="3:8" ht="14.25" customHeight="1" x14ac:dyDescent="0.2">
      <c r="C1910" s="5438" t="s">
        <v>1608</v>
      </c>
      <c r="D1910" s="474">
        <v>10</v>
      </c>
      <c r="E1910" s="369">
        <v>7.4999999999999997E-2</v>
      </c>
      <c r="F1910" s="475">
        <v>0.15</v>
      </c>
      <c r="G1910" s="2"/>
      <c r="H1910" s="2"/>
    </row>
    <row r="1911" spans="3:8" ht="14.25" customHeight="1" x14ac:dyDescent="0.2">
      <c r="C1911" s="5439"/>
      <c r="D1911" s="474">
        <v>15</v>
      </c>
      <c r="E1911" s="369">
        <v>7.4999999999999997E-2</v>
      </c>
      <c r="F1911" s="475">
        <v>0.15</v>
      </c>
      <c r="G1911" s="2"/>
      <c r="H1911" s="2"/>
    </row>
    <row r="1912" spans="3:8" ht="14.25" customHeight="1" x14ac:dyDescent="0.2">
      <c r="C1912" s="5439"/>
      <c r="D1912" s="474">
        <v>20</v>
      </c>
      <c r="E1912" s="369">
        <v>7.4999999999999997E-2</v>
      </c>
      <c r="F1912" s="475">
        <v>0.15</v>
      </c>
      <c r="G1912" s="2"/>
      <c r="H1912" s="2"/>
    </row>
    <row r="1913" spans="3:8" ht="14.25" customHeight="1" x14ac:dyDescent="0.2">
      <c r="C1913" s="5439"/>
      <c r="D1913" s="474">
        <v>25</v>
      </c>
      <c r="E1913" s="369">
        <v>7.4999999999999997E-2</v>
      </c>
      <c r="F1913" s="475">
        <v>0.15</v>
      </c>
      <c r="G1913" s="2"/>
      <c r="H1913" s="2"/>
    </row>
    <row r="1914" spans="3:8" ht="14.25" customHeight="1" x14ac:dyDescent="0.2">
      <c r="C1914" s="5439"/>
      <c r="D1914" s="474">
        <v>30</v>
      </c>
      <c r="E1914" s="369">
        <v>7.4999999999999997E-2</v>
      </c>
      <c r="F1914" s="475">
        <v>0.15</v>
      </c>
      <c r="G1914" s="2"/>
      <c r="H1914" s="2"/>
    </row>
    <row r="1915" spans="3:8" ht="14.25" customHeight="1" x14ac:dyDescent="0.2">
      <c r="C1915" s="5439"/>
      <c r="D1915" s="474">
        <v>40</v>
      </c>
      <c r="E1915" s="369">
        <v>7.4999999999999997E-2</v>
      </c>
      <c r="F1915" s="475">
        <v>0.15</v>
      </c>
      <c r="G1915" s="2"/>
      <c r="H1915" s="2"/>
    </row>
    <row r="1916" spans="3:8" ht="14.25" customHeight="1" x14ac:dyDescent="0.2">
      <c r="C1916" s="5439"/>
      <c r="D1916" s="474">
        <v>50</v>
      </c>
      <c r="E1916" s="369">
        <v>7.4999999999999997E-2</v>
      </c>
      <c r="F1916" s="475">
        <v>0.15</v>
      </c>
      <c r="G1916" s="2"/>
      <c r="H1916" s="2"/>
    </row>
    <row r="1917" spans="3:8" ht="14.25" customHeight="1" x14ac:dyDescent="0.2">
      <c r="C1917" s="5439"/>
      <c r="D1917" s="474">
        <v>75</v>
      </c>
      <c r="E1917" s="369">
        <v>7.4999999999999997E-2</v>
      </c>
      <c r="F1917" s="475">
        <v>0.15</v>
      </c>
      <c r="G1917" s="2"/>
      <c r="H1917" s="2"/>
    </row>
    <row r="1918" spans="3:8" ht="14.25" customHeight="1" x14ac:dyDescent="0.2">
      <c r="C1918" s="5439"/>
      <c r="D1918" s="474">
        <v>100</v>
      </c>
      <c r="E1918" s="369">
        <v>7.4999999999999997E-2</v>
      </c>
      <c r="F1918" s="475">
        <v>0.15</v>
      </c>
      <c r="G1918" s="2"/>
      <c r="H1918" s="2"/>
    </row>
    <row r="1919" spans="3:8" ht="14.25" customHeight="1" x14ac:dyDescent="0.2">
      <c r="C1919" s="5439"/>
      <c r="D1919" s="474">
        <v>120</v>
      </c>
      <c r="E1919" s="369">
        <v>7.4999999999999997E-2</v>
      </c>
      <c r="F1919" s="475">
        <v>0.15</v>
      </c>
      <c r="G1919" s="2"/>
      <c r="H1919" s="2"/>
    </row>
    <row r="1920" spans="3:8" ht="14.25" customHeight="1" x14ac:dyDescent="0.2">
      <c r="C1920" s="5439"/>
      <c r="D1920" s="474">
        <v>125</v>
      </c>
      <c r="E1920" s="369">
        <v>7.4999999999999997E-2</v>
      </c>
      <c r="F1920" s="475">
        <v>0.15</v>
      </c>
      <c r="G1920" s="2"/>
      <c r="H1920" s="2"/>
    </row>
    <row r="1921" spans="3:8" ht="14.25" customHeight="1" x14ac:dyDescent="0.2">
      <c r="C1921" s="5439"/>
      <c r="D1921" s="474">
        <v>150</v>
      </c>
      <c r="E1921" s="369">
        <v>7.4999999999999997E-2</v>
      </c>
      <c r="F1921" s="475">
        <v>0.15</v>
      </c>
      <c r="G1921" s="2"/>
      <c r="H1921" s="2"/>
    </row>
    <row r="1922" spans="3:8" ht="14.25" customHeight="1" x14ac:dyDescent="0.2">
      <c r="C1922" s="5439"/>
      <c r="D1922" s="474">
        <v>175</v>
      </c>
      <c r="E1922" s="369">
        <v>7.4999999999999997E-2</v>
      </c>
      <c r="F1922" s="475">
        <v>0.15</v>
      </c>
      <c r="G1922" s="2"/>
      <c r="H1922" s="2"/>
    </row>
    <row r="1923" spans="3:8" ht="14.25" customHeight="1" x14ac:dyDescent="0.2">
      <c r="C1923" s="5439"/>
      <c r="D1923" s="474">
        <v>200</v>
      </c>
      <c r="E1923" s="369">
        <v>7.4999999999999997E-2</v>
      </c>
      <c r="F1923" s="475">
        <v>0.15</v>
      </c>
      <c r="G1923" s="2"/>
      <c r="H1923" s="2"/>
    </row>
    <row r="1924" spans="3:8" ht="14.25" customHeight="1" x14ac:dyDescent="0.2">
      <c r="C1924" s="5439"/>
      <c r="D1924" s="474">
        <v>300</v>
      </c>
      <c r="E1924" s="369">
        <v>7.4999999999999997E-2</v>
      </c>
      <c r="F1924" s="475">
        <v>0.15</v>
      </c>
      <c r="G1924" s="2"/>
      <c r="H1924" s="2"/>
    </row>
    <row r="1925" spans="3:8" ht="14.25" customHeight="1" x14ac:dyDescent="0.2">
      <c r="C1925" s="5439"/>
      <c r="D1925" s="474">
        <v>400</v>
      </c>
      <c r="E1925" s="369">
        <v>7.4999999999999997E-2</v>
      </c>
      <c r="F1925" s="475">
        <v>0.15</v>
      </c>
      <c r="G1925" s="2"/>
      <c r="H1925" s="2"/>
    </row>
    <row r="1926" spans="3:8" ht="14.25" customHeight="1" x14ac:dyDescent="0.2">
      <c r="C1926" s="5440"/>
      <c r="D1926" s="474">
        <v>500</v>
      </c>
      <c r="E1926" s="369">
        <v>7.4999999999999997E-2</v>
      </c>
      <c r="F1926" s="475">
        <v>0.15</v>
      </c>
      <c r="G1926" s="2"/>
      <c r="H1926" s="2"/>
    </row>
    <row r="1927" spans="3:8" ht="14.25" customHeight="1" x14ac:dyDescent="0.2">
      <c r="C1927" s="30" t="s">
        <v>2471</v>
      </c>
      <c r="D1927" s="56"/>
      <c r="E1927" s="1"/>
      <c r="F1927" s="26"/>
      <c r="G1927" s="2"/>
      <c r="H1927" s="2"/>
    </row>
    <row r="1928" spans="3:8" ht="14.25" customHeight="1" x14ac:dyDescent="0.2">
      <c r="C1928" s="57"/>
      <c r="D1928" s="1"/>
      <c r="E1928" s="1"/>
      <c r="F1928" s="26"/>
      <c r="G1928" s="2"/>
      <c r="H1928" s="2"/>
    </row>
    <row r="1929" spans="3:8" ht="15" customHeight="1" x14ac:dyDescent="0.2">
      <c r="C1929" s="58" t="s">
        <v>139</v>
      </c>
      <c r="D1929" s="1"/>
      <c r="E1929" s="1"/>
      <c r="F1929" s="26"/>
      <c r="G1929" s="2"/>
      <c r="H1929" s="2"/>
    </row>
    <row r="1930" spans="3:8" ht="15" customHeight="1" x14ac:dyDescent="0.2">
      <c r="C1930" s="5411" t="s">
        <v>140</v>
      </c>
      <c r="D1930" s="4017"/>
      <c r="E1930" s="4017"/>
      <c r="F1930" s="5412"/>
      <c r="G1930" s="2"/>
      <c r="H1930" s="2"/>
    </row>
    <row r="1931" spans="3:8" ht="29.25" customHeight="1" x14ac:dyDescent="0.2">
      <c r="C1931" s="5411" t="s">
        <v>1743</v>
      </c>
      <c r="D1931" s="4017"/>
      <c r="E1931" s="4017"/>
      <c r="F1931" s="5412"/>
      <c r="G1931" s="2"/>
      <c r="H1931" s="2"/>
    </row>
    <row r="1932" spans="3:8" ht="21" customHeight="1" x14ac:dyDescent="0.2">
      <c r="C1932" s="57" t="s">
        <v>1744</v>
      </c>
      <c r="D1932" s="1"/>
      <c r="E1932" s="1"/>
      <c r="F1932" s="26"/>
      <c r="G1932" s="2"/>
      <c r="H1932" s="2"/>
    </row>
    <row r="1933" spans="3:8" ht="15" customHeight="1" x14ac:dyDescent="0.2">
      <c r="C1933" s="57" t="s">
        <v>1745</v>
      </c>
      <c r="D1933" s="1"/>
      <c r="E1933" s="1"/>
      <c r="F1933" s="26"/>
      <c r="G1933" s="2"/>
      <c r="H1933" s="2"/>
    </row>
    <row r="1934" spans="3:8" ht="15" customHeight="1" x14ac:dyDescent="0.2">
      <c r="C1934" s="57" t="s">
        <v>1398</v>
      </c>
      <c r="D1934" s="1"/>
      <c r="E1934" s="1"/>
      <c r="F1934" s="26"/>
      <c r="G1934" s="2"/>
      <c r="H1934" s="2"/>
    </row>
    <row r="1935" spans="3:8" ht="15" customHeight="1" x14ac:dyDescent="0.2">
      <c r="C1935" s="57" t="s">
        <v>1399</v>
      </c>
      <c r="D1935" s="1"/>
      <c r="E1935" s="1"/>
      <c r="F1935" s="26"/>
      <c r="G1935" s="2"/>
      <c r="H1935" s="2"/>
    </row>
    <row r="1936" spans="3:8" ht="15" customHeight="1" x14ac:dyDescent="0.2">
      <c r="C1936" s="57" t="s">
        <v>1400</v>
      </c>
      <c r="D1936" s="1"/>
      <c r="E1936" s="1"/>
      <c r="F1936" s="26"/>
      <c r="G1936" s="2"/>
      <c r="H1936" s="2"/>
    </row>
    <row r="1937" spans="3:8" ht="15" customHeight="1" x14ac:dyDescent="0.2">
      <c r="C1937" s="57" t="s">
        <v>1401</v>
      </c>
      <c r="D1937" s="1"/>
      <c r="E1937" s="1"/>
      <c r="F1937" s="26"/>
      <c r="G1937" s="2"/>
      <c r="H1937" s="2"/>
    </row>
    <row r="1938" spans="3:8" ht="15" customHeight="1" x14ac:dyDescent="0.2">
      <c r="C1938" s="57" t="s">
        <v>1402</v>
      </c>
      <c r="D1938" s="1"/>
      <c r="E1938" s="1"/>
      <c r="F1938" s="26"/>
      <c r="G1938" s="2"/>
      <c r="H1938" s="2"/>
    </row>
    <row r="1939" spans="3:8" ht="15" customHeight="1" x14ac:dyDescent="0.2">
      <c r="C1939" s="57" t="s">
        <v>1403</v>
      </c>
      <c r="D1939" s="1"/>
      <c r="E1939" s="1"/>
      <c r="F1939" s="26"/>
      <c r="G1939" s="2"/>
      <c r="H1939" s="2"/>
    </row>
    <row r="1940" spans="3:8" ht="15" customHeight="1" x14ac:dyDescent="0.2">
      <c r="C1940" s="57" t="s">
        <v>1404</v>
      </c>
      <c r="D1940" s="1"/>
      <c r="E1940" s="1"/>
      <c r="F1940" s="26"/>
      <c r="G1940" s="2"/>
      <c r="H1940" s="2"/>
    </row>
    <row r="1941" spans="3:8" ht="15.75" customHeight="1" x14ac:dyDescent="0.2">
      <c r="C1941" s="57" t="s">
        <v>1405</v>
      </c>
      <c r="D1941" s="1"/>
      <c r="E1941" s="1"/>
      <c r="F1941" s="26"/>
      <c r="G1941" s="2"/>
      <c r="H1941" s="2"/>
    </row>
    <row r="1942" spans="3:8" ht="30" customHeight="1" x14ac:dyDescent="0.2">
      <c r="C1942" s="5411" t="s">
        <v>1406</v>
      </c>
      <c r="D1942" s="4017"/>
      <c r="E1942" s="4017"/>
      <c r="F1942" s="5412"/>
      <c r="G1942" s="2"/>
      <c r="H1942" s="2"/>
    </row>
    <row r="1943" spans="3:8" ht="15" customHeight="1" thickBot="1" x14ac:dyDescent="0.25">
      <c r="C1943" s="31"/>
      <c r="D1943" s="32"/>
      <c r="E1943" s="32"/>
      <c r="F1943" s="33"/>
      <c r="G1943" s="2"/>
      <c r="H1943" s="2"/>
    </row>
    <row r="1944" spans="3:8" ht="15" customHeight="1" thickTop="1" x14ac:dyDescent="0.2">
      <c r="C1944" s="247" t="str">
        <f>+C1903</f>
        <v>.</v>
      </c>
      <c r="D1944" s="1"/>
      <c r="E1944" s="1"/>
      <c r="F1944" s="1"/>
      <c r="G1944" s="2"/>
      <c r="H1944" s="2"/>
    </row>
    <row r="1945" spans="3:8" ht="15" customHeight="1" thickBot="1" x14ac:dyDescent="0.25">
      <c r="D1945" s="2"/>
      <c r="E1945" s="2"/>
      <c r="F1945" s="2"/>
      <c r="G1945" s="2"/>
      <c r="H1945" s="2"/>
    </row>
    <row r="1946" spans="3:8" ht="15" customHeight="1" thickTop="1" x14ac:dyDescent="0.2">
      <c r="C1946" s="5413" t="s">
        <v>1407</v>
      </c>
      <c r="D1946" s="5414"/>
      <c r="E1946" s="5415"/>
      <c r="F1946" s="2"/>
      <c r="G1946" s="2"/>
      <c r="H1946" s="2"/>
    </row>
    <row r="1947" spans="3:8" ht="15" customHeight="1" x14ac:dyDescent="0.2">
      <c r="C1947" s="25"/>
      <c r="D1947" s="59"/>
      <c r="E1947" s="78"/>
      <c r="F1947" s="2"/>
      <c r="G1947" s="2"/>
      <c r="H1947" s="2"/>
    </row>
    <row r="1948" spans="3:8" ht="15" customHeight="1" x14ac:dyDescent="0.2">
      <c r="C1948" s="27" t="s">
        <v>373</v>
      </c>
      <c r="D1948" s="59"/>
      <c r="E1948" s="78"/>
      <c r="F1948" s="2"/>
      <c r="G1948" s="2"/>
      <c r="H1948" s="2"/>
    </row>
    <row r="1949" spans="3:8" ht="15" customHeight="1" x14ac:dyDescent="0.2">
      <c r="C1949" s="5426" t="s">
        <v>1149</v>
      </c>
      <c r="D1949" s="5427"/>
      <c r="E1949" s="5428"/>
      <c r="F1949" s="2"/>
      <c r="G1949" s="2"/>
      <c r="H1949" s="2"/>
    </row>
    <row r="1950" spans="3:8" ht="15" customHeight="1" x14ac:dyDescent="0.2">
      <c r="C1950" s="5426" t="s">
        <v>1150</v>
      </c>
      <c r="D1950" s="5427"/>
      <c r="E1950" s="5428"/>
      <c r="F1950" s="2"/>
      <c r="G1950" s="2"/>
      <c r="H1950" s="2"/>
    </row>
    <row r="1951" spans="3:8" ht="15" customHeight="1" x14ac:dyDescent="0.2">
      <c r="C1951" s="5426" t="s">
        <v>1151</v>
      </c>
      <c r="D1951" s="5427"/>
      <c r="E1951" s="5428"/>
      <c r="F1951" s="2"/>
      <c r="G1951" s="2"/>
      <c r="H1951" s="2"/>
    </row>
    <row r="1952" spans="3:8" ht="15" customHeight="1" x14ac:dyDescent="0.2">
      <c r="C1952" s="5426" t="s">
        <v>1152</v>
      </c>
      <c r="D1952" s="5427"/>
      <c r="E1952" s="5428"/>
      <c r="F1952" s="2"/>
      <c r="G1952" s="2"/>
      <c r="H1952" s="2"/>
    </row>
    <row r="1953" spans="3:8" ht="15" customHeight="1" x14ac:dyDescent="0.2">
      <c r="C1953" s="5426" t="s">
        <v>1153</v>
      </c>
      <c r="D1953" s="5427"/>
      <c r="E1953" s="5428"/>
      <c r="F1953" s="2"/>
      <c r="G1953" s="2"/>
      <c r="H1953" s="2"/>
    </row>
    <row r="1954" spans="3:8" ht="15" customHeight="1" x14ac:dyDescent="0.2">
      <c r="C1954" s="28"/>
      <c r="D1954" s="59"/>
      <c r="E1954" s="78"/>
      <c r="F1954" s="2"/>
      <c r="G1954" s="2"/>
      <c r="H1954" s="2"/>
    </row>
    <row r="1955" spans="3:8" ht="15" customHeight="1" x14ac:dyDescent="0.2">
      <c r="C1955" s="27" t="s">
        <v>374</v>
      </c>
      <c r="D1955" s="59"/>
      <c r="E1955" s="78"/>
      <c r="F1955" s="2"/>
      <c r="G1955" s="2"/>
      <c r="H1955" s="2"/>
    </row>
    <row r="1956" spans="3:8" ht="28.5" customHeight="1" x14ac:dyDescent="0.2">
      <c r="C1956" s="5426" t="s">
        <v>1154</v>
      </c>
      <c r="D1956" s="5427"/>
      <c r="E1956" s="5428"/>
      <c r="F1956" s="2"/>
      <c r="G1956" s="2"/>
      <c r="H1956" s="2"/>
    </row>
    <row r="1957" spans="3:8" ht="15" customHeight="1" x14ac:dyDescent="0.2">
      <c r="C1957" s="5426" t="s">
        <v>1155</v>
      </c>
      <c r="D1957" s="5427"/>
      <c r="E1957" s="5428"/>
      <c r="F1957" s="2"/>
      <c r="G1957" s="2"/>
      <c r="H1957" s="2"/>
    </row>
    <row r="1958" spans="3:8" ht="15" customHeight="1" x14ac:dyDescent="0.2">
      <c r="C1958" s="5426" t="s">
        <v>1156</v>
      </c>
      <c r="D1958" s="5427"/>
      <c r="E1958" s="5428"/>
      <c r="F1958" s="2"/>
      <c r="G1958" s="2"/>
      <c r="H1958" s="2"/>
    </row>
    <row r="1959" spans="3:8" ht="15" customHeight="1" thickBot="1" x14ac:dyDescent="0.25">
      <c r="C1959" s="31"/>
      <c r="D1959" s="244"/>
      <c r="E1959" s="245"/>
      <c r="F1959" s="2"/>
      <c r="G1959" s="2"/>
      <c r="H1959" s="2"/>
    </row>
    <row r="1960" spans="3:8" ht="15" customHeight="1" thickTop="1" x14ac:dyDescent="0.2">
      <c r="C1960" s="247" t="str">
        <f>+C1944</f>
        <v>.</v>
      </c>
      <c r="D1960" s="2"/>
      <c r="E1960" s="2"/>
      <c r="F1960" s="2"/>
      <c r="G1960" s="2"/>
      <c r="H1960" s="2"/>
    </row>
    <row r="1961" spans="3:8" ht="15" customHeight="1" thickBot="1" x14ac:dyDescent="0.25"/>
    <row r="1962" spans="3:8" ht="15" customHeight="1" thickTop="1" x14ac:dyDescent="0.2">
      <c r="C1962" s="5413" t="s">
        <v>2461</v>
      </c>
      <c r="D1962" s="5414"/>
      <c r="E1962" s="5414"/>
      <c r="F1962" s="5415"/>
    </row>
    <row r="1963" spans="3:8" ht="15" customHeight="1" x14ac:dyDescent="0.2">
      <c r="C1963" s="5429" t="s">
        <v>2462</v>
      </c>
      <c r="D1963" s="5430"/>
      <c r="E1963" s="5422" t="s">
        <v>2463</v>
      </c>
      <c r="F1963" s="5423"/>
    </row>
    <row r="1964" spans="3:8" ht="15" customHeight="1" x14ac:dyDescent="0.2">
      <c r="C1964" s="477" t="s">
        <v>2464</v>
      </c>
      <c r="D1964" s="275" t="s">
        <v>2465</v>
      </c>
      <c r="E1964" s="275" t="s">
        <v>2466</v>
      </c>
      <c r="F1964" s="471" t="s">
        <v>2465</v>
      </c>
    </row>
    <row r="1965" spans="3:8" ht="15" customHeight="1" x14ac:dyDescent="0.2">
      <c r="C1965" s="478" t="s">
        <v>2467</v>
      </c>
      <c r="D1965" s="476" t="s">
        <v>2468</v>
      </c>
      <c r="E1965" s="240" t="s">
        <v>2469</v>
      </c>
      <c r="F1965" s="479" t="s">
        <v>2470</v>
      </c>
    </row>
    <row r="1966" spans="3:8" ht="15" customHeight="1" x14ac:dyDescent="0.2">
      <c r="C1966" s="30" t="s">
        <v>2471</v>
      </c>
      <c r="D1966" s="56"/>
      <c r="E1966" s="1"/>
      <c r="F1966" s="26"/>
    </row>
    <row r="1967" spans="3:8" ht="15" customHeight="1" x14ac:dyDescent="0.2">
      <c r="C1967" s="57" t="s">
        <v>2472</v>
      </c>
      <c r="D1967" s="1"/>
      <c r="E1967" s="1"/>
      <c r="F1967" s="26"/>
    </row>
    <row r="1968" spans="3:8" ht="15" customHeight="1" x14ac:dyDescent="0.2">
      <c r="C1968" s="57" t="s">
        <v>2473</v>
      </c>
      <c r="D1968" s="1"/>
      <c r="E1968" s="1"/>
      <c r="F1968" s="26"/>
    </row>
    <row r="1969" spans="3:6" ht="15" customHeight="1" x14ac:dyDescent="0.2">
      <c r="C1969" s="57" t="s">
        <v>1594</v>
      </c>
      <c r="D1969" s="1"/>
      <c r="E1969" s="1"/>
      <c r="F1969" s="26"/>
    </row>
    <row r="1970" spans="3:6" ht="15" customHeight="1" x14ac:dyDescent="0.2">
      <c r="C1970" s="57"/>
      <c r="D1970" s="1"/>
      <c r="E1970" s="1"/>
      <c r="F1970" s="26"/>
    </row>
    <row r="1971" spans="3:6" ht="15" customHeight="1" x14ac:dyDescent="0.2">
      <c r="C1971" s="58" t="s">
        <v>1595</v>
      </c>
      <c r="D1971" s="1"/>
      <c r="E1971" s="1"/>
      <c r="F1971" s="26"/>
    </row>
    <row r="1972" spans="3:6" ht="15" customHeight="1" x14ac:dyDescent="0.2">
      <c r="C1972" s="57" t="s">
        <v>1596</v>
      </c>
      <c r="D1972" s="1"/>
      <c r="E1972" s="1"/>
      <c r="F1972" s="26"/>
    </row>
    <row r="1973" spans="3:6" ht="15" customHeight="1" x14ac:dyDescent="0.2">
      <c r="C1973" s="57" t="s">
        <v>1597</v>
      </c>
      <c r="D1973" s="1"/>
      <c r="E1973" s="1"/>
      <c r="F1973" s="26"/>
    </row>
    <row r="1974" spans="3:6" ht="15" customHeight="1" x14ac:dyDescent="0.2">
      <c r="C1974" s="57" t="s">
        <v>1598</v>
      </c>
      <c r="D1974" s="1"/>
      <c r="E1974" s="1"/>
      <c r="F1974" s="26"/>
    </row>
    <row r="1975" spans="3:6" ht="15" customHeight="1" x14ac:dyDescent="0.2">
      <c r="C1975" s="57" t="s">
        <v>1599</v>
      </c>
      <c r="D1975" s="1"/>
      <c r="E1975" s="1"/>
      <c r="F1975" s="26"/>
    </row>
    <row r="1976" spans="3:6" ht="28.5" customHeight="1" x14ac:dyDescent="0.2">
      <c r="C1976" s="5411" t="s">
        <v>1600</v>
      </c>
      <c r="D1976" s="4017"/>
      <c r="E1976" s="4017"/>
      <c r="F1976" s="5412"/>
    </row>
    <row r="1977" spans="3:6" ht="15" customHeight="1" thickBot="1" x14ac:dyDescent="0.25">
      <c r="C1977" s="31"/>
      <c r="D1977" s="32"/>
      <c r="E1977" s="32"/>
      <c r="F1977" s="33"/>
    </row>
    <row r="1978" spans="3:6" ht="15" customHeight="1" thickTop="1" x14ac:dyDescent="0.2">
      <c r="C1978" s="5413" t="s">
        <v>1601</v>
      </c>
      <c r="D1978" s="5414"/>
      <c r="E1978" s="5414"/>
      <c r="F1978" s="5415"/>
    </row>
    <row r="1979" spans="3:6" ht="15" customHeight="1" x14ac:dyDescent="0.2">
      <c r="C1979" s="5429" t="s">
        <v>1602</v>
      </c>
      <c r="D1979" s="5430"/>
      <c r="E1979" s="5422" t="s">
        <v>2463</v>
      </c>
      <c r="F1979" s="5423"/>
    </row>
    <row r="1980" spans="3:6" ht="15" customHeight="1" x14ac:dyDescent="0.2">
      <c r="C1980" s="477" t="s">
        <v>2464</v>
      </c>
      <c r="D1980" s="275" t="s">
        <v>2465</v>
      </c>
      <c r="E1980" s="275" t="s">
        <v>2466</v>
      </c>
      <c r="F1980" s="471" t="s">
        <v>2465</v>
      </c>
    </row>
    <row r="1981" spans="3:6" ht="15" customHeight="1" x14ac:dyDescent="0.2">
      <c r="C1981" s="478" t="s">
        <v>2469</v>
      </c>
      <c r="D1981" s="66" t="s">
        <v>2468</v>
      </c>
      <c r="E1981" s="240" t="s">
        <v>2469</v>
      </c>
      <c r="F1981" s="479" t="s">
        <v>2470</v>
      </c>
    </row>
    <row r="1982" spans="3:6" ht="15" customHeight="1" x14ac:dyDescent="0.2">
      <c r="C1982" s="30" t="s">
        <v>2471</v>
      </c>
      <c r="D1982" s="56"/>
      <c r="E1982" s="1"/>
      <c r="F1982" s="26"/>
    </row>
    <row r="1983" spans="3:6" ht="15" customHeight="1" x14ac:dyDescent="0.2">
      <c r="C1983" s="57" t="s">
        <v>2472</v>
      </c>
      <c r="D1983" s="1"/>
      <c r="E1983" s="1"/>
      <c r="F1983" s="26"/>
    </row>
    <row r="1984" spans="3:6" ht="15" customHeight="1" x14ac:dyDescent="0.2">
      <c r="C1984" s="57" t="s">
        <v>1594</v>
      </c>
      <c r="D1984" s="1"/>
      <c r="E1984" s="1"/>
      <c r="F1984" s="26"/>
    </row>
    <row r="1985" spans="3:7" ht="15" customHeight="1" x14ac:dyDescent="0.2">
      <c r="C1985" s="57"/>
      <c r="D1985" s="1"/>
      <c r="E1985" s="1"/>
      <c r="F1985" s="26"/>
    </row>
    <row r="1986" spans="3:7" ht="19.5" customHeight="1" x14ac:dyDescent="0.2">
      <c r="C1986" s="57" t="s">
        <v>1603</v>
      </c>
      <c r="D1986" s="1"/>
      <c r="E1986" s="1"/>
      <c r="F1986" s="26"/>
    </row>
    <row r="1987" spans="3:7" ht="27" customHeight="1" x14ac:dyDescent="0.2">
      <c r="C1987" s="5411" t="s">
        <v>1604</v>
      </c>
      <c r="D1987" s="4017"/>
      <c r="E1987" s="4017"/>
      <c r="F1987" s="5412"/>
    </row>
    <row r="1988" spans="3:7" ht="27" customHeight="1" x14ac:dyDescent="0.2">
      <c r="C1988" s="5411" t="s">
        <v>1605</v>
      </c>
      <c r="D1988" s="4017"/>
      <c r="E1988" s="4017"/>
      <c r="F1988" s="5412"/>
    </row>
    <row r="1989" spans="3:7" ht="15" customHeight="1" thickBot="1" x14ac:dyDescent="0.25">
      <c r="C1989" s="31"/>
      <c r="D1989" s="32"/>
      <c r="E1989" s="32"/>
      <c r="F1989" s="33"/>
    </row>
    <row r="1990" spans="3:7" ht="15" customHeight="1" thickTop="1" x14ac:dyDescent="0.2">
      <c r="C1990" s="247" t="str">
        <f>+C1960</f>
        <v>.</v>
      </c>
    </row>
    <row r="1991" spans="3:7" ht="15" customHeight="1" thickBot="1" x14ac:dyDescent="0.25"/>
    <row r="1992" spans="3:7" ht="15" customHeight="1" thickTop="1" x14ac:dyDescent="0.2">
      <c r="C1992" s="5413" t="s">
        <v>379</v>
      </c>
      <c r="D1992" s="5414"/>
      <c r="E1992" s="5414"/>
      <c r="F1992" s="5415"/>
      <c r="G1992" s="35"/>
    </row>
    <row r="1993" spans="3:7" ht="15" customHeight="1" x14ac:dyDescent="0.2">
      <c r="C1993" s="25"/>
      <c r="D1993" s="1"/>
      <c r="E1993" s="5422" t="s">
        <v>380</v>
      </c>
      <c r="F1993" s="5423"/>
      <c r="G1993" s="59"/>
    </row>
    <row r="1994" spans="3:7" ht="15" customHeight="1" x14ac:dyDescent="0.2">
      <c r="C1994" s="472" t="s">
        <v>381</v>
      </c>
      <c r="D1994" s="275" t="s">
        <v>382</v>
      </c>
      <c r="E1994" s="275" t="s">
        <v>2464</v>
      </c>
      <c r="F1994" s="471" t="s">
        <v>383</v>
      </c>
      <c r="G1994" s="59"/>
    </row>
    <row r="1995" spans="3:7" ht="15" customHeight="1" x14ac:dyDescent="0.2">
      <c r="C1995" s="473" t="s">
        <v>384</v>
      </c>
      <c r="D1995" s="474">
        <v>20</v>
      </c>
      <c r="E1995" s="370">
        <v>0.08</v>
      </c>
      <c r="F1995" s="475">
        <v>0.15</v>
      </c>
      <c r="G1995" s="64"/>
    </row>
    <row r="1996" spans="3:7" ht="15" customHeight="1" x14ac:dyDescent="0.2">
      <c r="C1996" s="473" t="s">
        <v>385</v>
      </c>
      <c r="D1996" s="480">
        <v>25</v>
      </c>
      <c r="E1996" s="370">
        <v>0.08</v>
      </c>
      <c r="F1996" s="475">
        <v>0.15</v>
      </c>
      <c r="G1996" s="64"/>
    </row>
    <row r="1997" spans="3:7" ht="15" customHeight="1" x14ac:dyDescent="0.2">
      <c r="C1997" s="473" t="s">
        <v>386</v>
      </c>
      <c r="D1997" s="480">
        <v>30</v>
      </c>
      <c r="E1997" s="370">
        <v>0.08</v>
      </c>
      <c r="F1997" s="475">
        <v>0.15</v>
      </c>
      <c r="G1997" s="64"/>
    </row>
    <row r="1998" spans="3:7" ht="15" customHeight="1" x14ac:dyDescent="0.2">
      <c r="C1998" s="473" t="s">
        <v>387</v>
      </c>
      <c r="D1998" s="480">
        <v>40</v>
      </c>
      <c r="E1998" s="370">
        <v>0.08</v>
      </c>
      <c r="F1998" s="475">
        <v>0.15</v>
      </c>
      <c r="G1998" s="64"/>
    </row>
    <row r="1999" spans="3:7" ht="15" customHeight="1" x14ac:dyDescent="0.2">
      <c r="C1999" s="473" t="s">
        <v>1794</v>
      </c>
      <c r="D1999" s="480">
        <v>50</v>
      </c>
      <c r="E1999" s="370">
        <v>0.08</v>
      </c>
      <c r="F1999" s="475">
        <v>0.15</v>
      </c>
      <c r="G1999" s="64"/>
    </row>
    <row r="2000" spans="3:7" ht="15" customHeight="1" x14ac:dyDescent="0.2">
      <c r="C2000" s="473" t="s">
        <v>1795</v>
      </c>
      <c r="D2000" s="480">
        <v>75</v>
      </c>
      <c r="E2000" s="370">
        <v>0.08</v>
      </c>
      <c r="F2000" s="475">
        <v>0.15</v>
      </c>
      <c r="G2000" s="64"/>
    </row>
    <row r="2001" spans="3:7" ht="27.75" customHeight="1" x14ac:dyDescent="0.2">
      <c r="C2001" s="473" t="s">
        <v>1796</v>
      </c>
      <c r="D2001" s="480">
        <v>100</v>
      </c>
      <c r="E2001" s="370">
        <v>0.08</v>
      </c>
      <c r="F2001" s="475">
        <v>0.15</v>
      </c>
      <c r="G2001" s="64"/>
    </row>
    <row r="2002" spans="3:7" ht="26.25" customHeight="1" x14ac:dyDescent="0.2">
      <c r="C2002" s="473" t="s">
        <v>1797</v>
      </c>
      <c r="D2002" s="480">
        <v>125</v>
      </c>
      <c r="E2002" s="370">
        <v>0.08</v>
      </c>
      <c r="F2002" s="475">
        <v>0.15</v>
      </c>
      <c r="G2002" s="64"/>
    </row>
    <row r="2003" spans="3:7" ht="25.5" customHeight="1" x14ac:dyDescent="0.2">
      <c r="C2003" s="473" t="s">
        <v>1798</v>
      </c>
      <c r="D2003" s="480">
        <v>150</v>
      </c>
      <c r="E2003" s="370">
        <v>0.08</v>
      </c>
      <c r="F2003" s="475">
        <v>0.15</v>
      </c>
      <c r="G2003" s="64"/>
    </row>
    <row r="2004" spans="3:7" ht="23.25" customHeight="1" x14ac:dyDescent="0.2">
      <c r="C2004" s="473" t="s">
        <v>1799</v>
      </c>
      <c r="D2004" s="480">
        <v>175</v>
      </c>
      <c r="E2004" s="370">
        <v>0.08</v>
      </c>
      <c r="F2004" s="475">
        <v>0.15</v>
      </c>
      <c r="G2004" s="64"/>
    </row>
    <row r="2005" spans="3:7" ht="28.5" customHeight="1" x14ac:dyDescent="0.2">
      <c r="C2005" s="473" t="s">
        <v>1800</v>
      </c>
      <c r="D2005" s="480">
        <v>200</v>
      </c>
      <c r="E2005" s="370">
        <v>0.08</v>
      </c>
      <c r="F2005" s="475">
        <v>0.15</v>
      </c>
      <c r="G2005" s="64"/>
    </row>
    <row r="2006" spans="3:7" ht="15" customHeight="1" x14ac:dyDescent="0.2">
      <c r="C2006" s="30" t="s">
        <v>2471</v>
      </c>
      <c r="D2006" s="56"/>
      <c r="E2006" s="1"/>
      <c r="F2006" s="26"/>
      <c r="G2006" s="1"/>
    </row>
    <row r="2007" spans="3:7" ht="15" customHeight="1" thickBot="1" x14ac:dyDescent="0.25">
      <c r="C2007" s="57"/>
      <c r="D2007" s="1"/>
      <c r="E2007" s="1"/>
      <c r="F2007" s="26"/>
      <c r="G2007" s="1"/>
    </row>
    <row r="2008" spans="3:7" ht="15" customHeight="1" thickBot="1" x14ac:dyDescent="0.25">
      <c r="C2008" s="57"/>
      <c r="D2008" s="5419" t="s">
        <v>1801</v>
      </c>
      <c r="E2008" s="5420"/>
      <c r="F2008" s="5425"/>
      <c r="G2008" s="59"/>
    </row>
    <row r="2009" spans="3:7" ht="15" customHeight="1" thickBot="1" x14ac:dyDescent="0.25">
      <c r="C2009" s="57"/>
      <c r="D2009" s="67" t="s">
        <v>2466</v>
      </c>
      <c r="E2009" s="68" t="s">
        <v>1802</v>
      </c>
      <c r="F2009" s="69" t="s">
        <v>1803</v>
      </c>
      <c r="G2009" s="59"/>
    </row>
    <row r="2010" spans="3:7" ht="15" customHeight="1" thickBot="1" x14ac:dyDescent="0.25">
      <c r="C2010" s="57"/>
      <c r="D2010" s="70">
        <v>0.08</v>
      </c>
      <c r="E2010" s="71">
        <v>0.15</v>
      </c>
      <c r="F2010" s="72">
        <v>0.15</v>
      </c>
      <c r="G2010" s="73"/>
    </row>
    <row r="2011" spans="3:7" ht="15" customHeight="1" thickBot="1" x14ac:dyDescent="0.25">
      <c r="C2011" s="57"/>
      <c r="D2011" s="1"/>
      <c r="E2011" s="1"/>
      <c r="F2011" s="26"/>
      <c r="G2011" s="1"/>
    </row>
    <row r="2012" spans="3:7" ht="15" customHeight="1" thickBot="1" x14ac:dyDescent="0.25">
      <c r="C2012" s="57"/>
      <c r="D2012" s="5419" t="s">
        <v>1804</v>
      </c>
      <c r="E2012" s="5420"/>
      <c r="F2012" s="5425"/>
      <c r="G2012" s="59"/>
    </row>
    <row r="2013" spans="3:7" ht="15" customHeight="1" thickBot="1" x14ac:dyDescent="0.25">
      <c r="C2013" s="57"/>
      <c r="D2013" s="67" t="s">
        <v>2466</v>
      </c>
      <c r="E2013" s="68" t="s">
        <v>1802</v>
      </c>
      <c r="F2013" s="69" t="s">
        <v>1803</v>
      </c>
      <c r="G2013" s="59"/>
    </row>
    <row r="2014" spans="3:7" ht="15" customHeight="1" thickBot="1" x14ac:dyDescent="0.25">
      <c r="C2014" s="57"/>
      <c r="D2014" s="70">
        <v>0.05</v>
      </c>
      <c r="E2014" s="71">
        <v>0.06</v>
      </c>
      <c r="F2014" s="72">
        <v>0.06</v>
      </c>
      <c r="G2014" s="73"/>
    </row>
    <row r="2015" spans="3:7" ht="15" customHeight="1" x14ac:dyDescent="0.2">
      <c r="C2015" s="57"/>
      <c r="D2015" s="1"/>
      <c r="E2015" s="1"/>
      <c r="F2015" s="26"/>
      <c r="G2015" s="1"/>
    </row>
    <row r="2016" spans="3:7" ht="15" customHeight="1" x14ac:dyDescent="0.2">
      <c r="C2016" s="57" t="s">
        <v>1603</v>
      </c>
      <c r="D2016" s="1"/>
      <c r="E2016" s="1"/>
      <c r="F2016" s="26"/>
      <c r="G2016" s="1"/>
    </row>
    <row r="2017" spans="3:7" ht="30" customHeight="1" x14ac:dyDescent="0.2">
      <c r="C2017" s="5411" t="s">
        <v>1805</v>
      </c>
      <c r="D2017" s="4017"/>
      <c r="E2017" s="4017"/>
      <c r="F2017" s="5412"/>
      <c r="G2017" s="11"/>
    </row>
    <row r="2018" spans="3:7" ht="15" customHeight="1" x14ac:dyDescent="0.2">
      <c r="C2018" s="57" t="s">
        <v>1806</v>
      </c>
      <c r="D2018" s="1"/>
      <c r="E2018" s="1"/>
      <c r="F2018" s="26"/>
      <c r="G2018" s="1"/>
    </row>
    <row r="2019" spans="3:7" ht="15" customHeight="1" x14ac:dyDescent="0.2">
      <c r="C2019" s="57" t="s">
        <v>1807</v>
      </c>
      <c r="D2019" s="1"/>
      <c r="E2019" s="1"/>
      <c r="F2019" s="26"/>
      <c r="G2019" s="1"/>
    </row>
    <row r="2020" spans="3:7" ht="15" customHeight="1" x14ac:dyDescent="0.2">
      <c r="C2020" s="57" t="s">
        <v>1808</v>
      </c>
      <c r="D2020" s="1"/>
      <c r="E2020" s="1"/>
      <c r="F2020" s="26"/>
      <c r="G2020" s="1"/>
    </row>
    <row r="2021" spans="3:7" ht="15" customHeight="1" x14ac:dyDescent="0.2">
      <c r="C2021" s="57" t="s">
        <v>1809</v>
      </c>
      <c r="D2021" s="1"/>
      <c r="E2021" s="1"/>
      <c r="F2021" s="26"/>
      <c r="G2021" s="1"/>
    </row>
    <row r="2022" spans="3:7" ht="15" customHeight="1" x14ac:dyDescent="0.2">
      <c r="C2022" s="57" t="s">
        <v>1810</v>
      </c>
      <c r="D2022" s="1"/>
      <c r="E2022" s="1"/>
      <c r="F2022" s="26"/>
      <c r="G2022" s="1"/>
    </row>
    <row r="2023" spans="3:7" ht="15" customHeight="1" x14ac:dyDescent="0.2">
      <c r="C2023" s="57" t="s">
        <v>54</v>
      </c>
      <c r="D2023" s="1"/>
      <c r="E2023" s="1"/>
      <c r="F2023" s="26"/>
      <c r="G2023" s="1"/>
    </row>
    <row r="2024" spans="3:7" ht="15" customHeight="1" x14ac:dyDescent="0.2">
      <c r="C2024" s="57" t="s">
        <v>1811</v>
      </c>
      <c r="D2024" s="1"/>
      <c r="E2024" s="1"/>
      <c r="F2024" s="26"/>
      <c r="G2024" s="1"/>
    </row>
    <row r="2025" spans="3:7" ht="15" customHeight="1" thickBot="1" x14ac:dyDescent="0.25">
      <c r="C2025" s="31"/>
      <c r="D2025" s="32"/>
      <c r="E2025" s="32"/>
      <c r="F2025" s="33"/>
      <c r="G2025" s="1"/>
    </row>
    <row r="2026" spans="3:7" ht="15" customHeight="1" thickTop="1" x14ac:dyDescent="0.2">
      <c r="C2026" s="247" t="str">
        <f>+C1990</f>
        <v>.</v>
      </c>
    </row>
    <row r="2027" spans="3:7" ht="15" customHeight="1" thickBot="1" x14ac:dyDescent="0.25"/>
    <row r="2028" spans="3:7" ht="18" customHeight="1" thickTop="1" thickBot="1" x14ac:dyDescent="0.25">
      <c r="C2028" s="5413" t="s">
        <v>1812</v>
      </c>
      <c r="D2028" s="5414"/>
      <c r="E2028" s="5414"/>
      <c r="F2028" s="5414"/>
      <c r="G2028" s="5415"/>
    </row>
    <row r="2029" spans="3:7" ht="36" customHeight="1" thickBot="1" x14ac:dyDescent="0.25">
      <c r="C2029" s="25"/>
      <c r="D2029" s="1"/>
      <c r="E2029" s="5416" t="s">
        <v>380</v>
      </c>
      <c r="F2029" s="5424"/>
      <c r="G2029" s="74" t="s">
        <v>1813</v>
      </c>
    </row>
    <row r="2030" spans="3:7" ht="15" customHeight="1" thickBot="1" x14ac:dyDescent="0.25">
      <c r="C2030" s="60" t="s">
        <v>381</v>
      </c>
      <c r="D2030" s="12" t="s">
        <v>382</v>
      </c>
      <c r="E2030" s="75" t="s">
        <v>2464</v>
      </c>
      <c r="F2030" s="12" t="s">
        <v>383</v>
      </c>
      <c r="G2030" s="52" t="s">
        <v>1814</v>
      </c>
    </row>
    <row r="2031" spans="3:7" ht="15" customHeight="1" x14ac:dyDescent="0.2">
      <c r="C2031" s="61" t="s">
        <v>384</v>
      </c>
      <c r="D2031" s="62">
        <v>20</v>
      </c>
      <c r="E2031" s="63">
        <v>0.08</v>
      </c>
      <c r="F2031" s="63">
        <v>0.15</v>
      </c>
      <c r="G2031" s="76">
        <v>6.5000000000000002E-2</v>
      </c>
    </row>
    <row r="2032" spans="3:7" ht="15" customHeight="1" x14ac:dyDescent="0.2">
      <c r="C2032" s="65" t="s">
        <v>385</v>
      </c>
      <c r="D2032" s="66">
        <v>25</v>
      </c>
      <c r="E2032" s="39">
        <v>0.08</v>
      </c>
      <c r="F2032" s="39">
        <v>0.15</v>
      </c>
      <c r="G2032" s="77">
        <v>6.5000000000000002E-2</v>
      </c>
    </row>
    <row r="2033" spans="3:7" ht="15" customHeight="1" x14ac:dyDescent="0.2">
      <c r="C2033" s="65" t="s">
        <v>386</v>
      </c>
      <c r="D2033" s="66">
        <v>30</v>
      </c>
      <c r="E2033" s="39">
        <v>0.08</v>
      </c>
      <c r="F2033" s="39">
        <v>0.15</v>
      </c>
      <c r="G2033" s="77">
        <v>6.5000000000000002E-2</v>
      </c>
    </row>
    <row r="2034" spans="3:7" ht="15" customHeight="1" x14ac:dyDescent="0.2">
      <c r="C2034" s="65" t="s">
        <v>387</v>
      </c>
      <c r="D2034" s="66">
        <v>40</v>
      </c>
      <c r="E2034" s="39">
        <v>0.08</v>
      </c>
      <c r="F2034" s="39">
        <v>0.15</v>
      </c>
      <c r="G2034" s="77">
        <v>6.5000000000000002E-2</v>
      </c>
    </row>
    <row r="2035" spans="3:7" ht="15" customHeight="1" x14ac:dyDescent="0.2">
      <c r="C2035" s="65" t="s">
        <v>1794</v>
      </c>
      <c r="D2035" s="66">
        <v>50</v>
      </c>
      <c r="E2035" s="39">
        <v>0.08</v>
      </c>
      <c r="F2035" s="39">
        <v>0.15</v>
      </c>
      <c r="G2035" s="77">
        <v>6.5000000000000002E-2</v>
      </c>
    </row>
    <row r="2036" spans="3:7" ht="15" customHeight="1" x14ac:dyDescent="0.2">
      <c r="C2036" s="65" t="s">
        <v>1795</v>
      </c>
      <c r="D2036" s="66">
        <v>75</v>
      </c>
      <c r="E2036" s="39">
        <v>0.08</v>
      </c>
      <c r="F2036" s="39">
        <v>0.15</v>
      </c>
      <c r="G2036" s="77">
        <v>6.5000000000000002E-2</v>
      </c>
    </row>
    <row r="2037" spans="3:7" ht="15" customHeight="1" x14ac:dyDescent="0.2">
      <c r="C2037" s="65" t="s">
        <v>1796</v>
      </c>
      <c r="D2037" s="66">
        <v>100</v>
      </c>
      <c r="E2037" s="39">
        <v>0.08</v>
      </c>
      <c r="F2037" s="39">
        <v>0.15</v>
      </c>
      <c r="G2037" s="77">
        <v>6.5000000000000002E-2</v>
      </c>
    </row>
    <row r="2038" spans="3:7" ht="15" customHeight="1" x14ac:dyDescent="0.2">
      <c r="C2038" s="65" t="s">
        <v>1797</v>
      </c>
      <c r="D2038" s="66">
        <v>125</v>
      </c>
      <c r="E2038" s="39">
        <v>0.08</v>
      </c>
      <c r="F2038" s="39">
        <v>0.15</v>
      </c>
      <c r="G2038" s="77">
        <v>6.5000000000000002E-2</v>
      </c>
    </row>
    <row r="2039" spans="3:7" ht="15" customHeight="1" x14ac:dyDescent="0.2">
      <c r="C2039" s="65" t="s">
        <v>1798</v>
      </c>
      <c r="D2039" s="66">
        <v>150</v>
      </c>
      <c r="E2039" s="39">
        <v>0.08</v>
      </c>
      <c r="F2039" s="39">
        <v>0.15</v>
      </c>
      <c r="G2039" s="77">
        <v>6.5000000000000002E-2</v>
      </c>
    </row>
    <row r="2040" spans="3:7" ht="15" customHeight="1" x14ac:dyDescent="0.2">
      <c r="C2040" s="65" t="s">
        <v>1799</v>
      </c>
      <c r="D2040" s="66">
        <v>175</v>
      </c>
      <c r="E2040" s="39">
        <v>0.08</v>
      </c>
      <c r="F2040" s="39">
        <v>0.15</v>
      </c>
      <c r="G2040" s="77">
        <v>6.5000000000000002E-2</v>
      </c>
    </row>
    <row r="2041" spans="3:7" ht="15" customHeight="1" x14ac:dyDescent="0.2">
      <c r="C2041" s="65" t="s">
        <v>1800</v>
      </c>
      <c r="D2041" s="66">
        <v>200</v>
      </c>
      <c r="E2041" s="39">
        <v>0.08</v>
      </c>
      <c r="F2041" s="39">
        <v>0.15</v>
      </c>
      <c r="G2041" s="77">
        <v>6.5000000000000002E-2</v>
      </c>
    </row>
    <row r="2042" spans="3:7" ht="15" customHeight="1" thickBot="1" x14ac:dyDescent="0.25">
      <c r="C2042" s="53"/>
      <c r="D2042" s="54"/>
      <c r="E2042" s="51"/>
      <c r="F2042" s="51"/>
      <c r="G2042" s="55"/>
    </row>
    <row r="2043" spans="3:7" ht="15" customHeight="1" x14ac:dyDescent="0.2">
      <c r="C2043" s="30" t="s">
        <v>2471</v>
      </c>
      <c r="D2043" s="56"/>
      <c r="E2043" s="1"/>
      <c r="F2043" s="1"/>
      <c r="G2043" s="26"/>
    </row>
    <row r="2044" spans="3:7" ht="15" customHeight="1" thickBot="1" x14ac:dyDescent="0.25">
      <c r="C2044" s="57"/>
      <c r="D2044" s="1"/>
      <c r="E2044" s="1"/>
      <c r="F2044" s="1"/>
      <c r="G2044" s="26"/>
    </row>
    <row r="2045" spans="3:7" ht="15" customHeight="1" thickBot="1" x14ac:dyDescent="0.25">
      <c r="C2045" s="57"/>
      <c r="D2045" s="5419" t="s">
        <v>1801</v>
      </c>
      <c r="E2045" s="5420"/>
      <c r="F2045" s="5421"/>
      <c r="G2045" s="78"/>
    </row>
    <row r="2046" spans="3:7" ht="15" customHeight="1" thickBot="1" x14ac:dyDescent="0.25">
      <c r="C2046" s="57"/>
      <c r="D2046" s="67" t="s">
        <v>2466</v>
      </c>
      <c r="E2046" s="68" t="s">
        <v>1802</v>
      </c>
      <c r="F2046" s="79" t="s">
        <v>1803</v>
      </c>
      <c r="G2046" s="78"/>
    </row>
    <row r="2047" spans="3:7" ht="15" customHeight="1" thickBot="1" x14ac:dyDescent="0.25">
      <c r="C2047" s="57"/>
      <c r="D2047" s="70">
        <v>0.08</v>
      </c>
      <c r="E2047" s="71">
        <v>0.15</v>
      </c>
      <c r="F2047" s="80">
        <v>0.15</v>
      </c>
      <c r="G2047" s="81"/>
    </row>
    <row r="2048" spans="3:7" ht="15" customHeight="1" thickBot="1" x14ac:dyDescent="0.25">
      <c r="C2048" s="57"/>
      <c r="D2048" s="1"/>
      <c r="E2048" s="1"/>
      <c r="F2048" s="1"/>
      <c r="G2048" s="26"/>
    </row>
    <row r="2049" spans="3:7" ht="15" customHeight="1" thickBot="1" x14ac:dyDescent="0.25">
      <c r="C2049" s="57"/>
      <c r="D2049" s="5419" t="s">
        <v>1804</v>
      </c>
      <c r="E2049" s="5420"/>
      <c r="F2049" s="5421"/>
      <c r="G2049" s="78"/>
    </row>
    <row r="2050" spans="3:7" ht="15" customHeight="1" thickBot="1" x14ac:dyDescent="0.25">
      <c r="C2050" s="57"/>
      <c r="D2050" s="67" t="s">
        <v>2466</v>
      </c>
      <c r="E2050" s="68" t="s">
        <v>1802</v>
      </c>
      <c r="F2050" s="79" t="s">
        <v>1803</v>
      </c>
      <c r="G2050" s="78"/>
    </row>
    <row r="2051" spans="3:7" ht="15" customHeight="1" thickBot="1" x14ac:dyDescent="0.25">
      <c r="C2051" s="57"/>
      <c r="D2051" s="70">
        <v>0.05</v>
      </c>
      <c r="E2051" s="71">
        <v>0.06</v>
      </c>
      <c r="F2051" s="80">
        <v>0.06</v>
      </c>
      <c r="G2051" s="81"/>
    </row>
    <row r="2052" spans="3:7" ht="15" customHeight="1" x14ac:dyDescent="0.2">
      <c r="C2052" s="57"/>
      <c r="D2052" s="1"/>
      <c r="E2052" s="1"/>
      <c r="F2052" s="1"/>
      <c r="G2052" s="26"/>
    </row>
    <row r="2053" spans="3:7" ht="15" customHeight="1" x14ac:dyDescent="0.2">
      <c r="C2053" s="57" t="s">
        <v>1603</v>
      </c>
      <c r="D2053" s="1"/>
      <c r="E2053" s="1"/>
      <c r="F2053" s="1"/>
      <c r="G2053" s="26"/>
    </row>
    <row r="2054" spans="3:7" ht="32.25" customHeight="1" x14ac:dyDescent="0.2">
      <c r="C2054" s="5411" t="s">
        <v>1815</v>
      </c>
      <c r="D2054" s="4017"/>
      <c r="E2054" s="4017"/>
      <c r="F2054" s="4017"/>
      <c r="G2054" s="5412"/>
    </row>
    <row r="2055" spans="3:7" ht="15" customHeight="1" x14ac:dyDescent="0.2">
      <c r="C2055" s="5411" t="s">
        <v>1816</v>
      </c>
      <c r="D2055" s="4017"/>
      <c r="E2055" s="4017"/>
      <c r="F2055" s="4017"/>
      <c r="G2055" s="5412"/>
    </row>
    <row r="2056" spans="3:7" ht="15" customHeight="1" x14ac:dyDescent="0.2">
      <c r="C2056" s="57" t="s">
        <v>53</v>
      </c>
      <c r="D2056" s="1"/>
      <c r="E2056" s="1"/>
      <c r="F2056" s="1"/>
      <c r="G2056" s="26"/>
    </row>
    <row r="2057" spans="3:7" ht="15" customHeight="1" x14ac:dyDescent="0.2">
      <c r="C2057" s="57" t="s">
        <v>1817</v>
      </c>
      <c r="D2057" s="1"/>
      <c r="E2057" s="1"/>
      <c r="F2057" s="1"/>
      <c r="G2057" s="26"/>
    </row>
    <row r="2058" spans="3:7" ht="15" customHeight="1" thickBot="1" x14ac:dyDescent="0.25">
      <c r="C2058" s="31"/>
      <c r="D2058" s="32"/>
      <c r="E2058" s="32"/>
      <c r="F2058" s="32"/>
      <c r="G2058" s="33"/>
    </row>
    <row r="2059" spans="3:7" ht="15" customHeight="1" thickTop="1" x14ac:dyDescent="0.2">
      <c r="C2059" s="247" t="str">
        <f>+C2026</f>
        <v>.</v>
      </c>
    </row>
    <row r="2060" spans="3:7" ht="15" customHeight="1" thickBot="1" x14ac:dyDescent="0.25"/>
    <row r="2061" spans="3:7" ht="15" customHeight="1" thickTop="1" thickBot="1" x14ac:dyDescent="0.25">
      <c r="C2061" s="5413" t="s">
        <v>1818</v>
      </c>
      <c r="D2061" s="5414"/>
      <c r="E2061" s="5414"/>
      <c r="F2061" s="5414"/>
      <c r="G2061" s="5415"/>
    </row>
    <row r="2062" spans="3:7" ht="15" customHeight="1" thickBot="1" x14ac:dyDescent="0.25">
      <c r="C2062" s="25"/>
      <c r="D2062" s="1"/>
      <c r="E2062" s="5416" t="s">
        <v>1819</v>
      </c>
      <c r="F2062" s="5417"/>
      <c r="G2062" s="5418"/>
    </row>
    <row r="2063" spans="3:7" ht="15" customHeight="1" thickBot="1" x14ac:dyDescent="0.25">
      <c r="C2063" s="60" t="s">
        <v>381</v>
      </c>
      <c r="D2063" s="12" t="s">
        <v>382</v>
      </c>
      <c r="E2063" s="75" t="s">
        <v>2464</v>
      </c>
      <c r="F2063" s="12" t="s">
        <v>1606</v>
      </c>
      <c r="G2063" s="52" t="s">
        <v>1607</v>
      </c>
    </row>
    <row r="2064" spans="3:7" ht="15" customHeight="1" x14ac:dyDescent="0.2">
      <c r="C2064" s="61" t="s">
        <v>1608</v>
      </c>
      <c r="D2064" s="62">
        <v>70</v>
      </c>
      <c r="E2064" s="82">
        <v>7.4999999999999997E-2</v>
      </c>
      <c r="F2064" s="63">
        <v>0.15</v>
      </c>
      <c r="G2064" s="76">
        <v>7.4999999999999997E-2</v>
      </c>
    </row>
    <row r="2065" spans="3:7" ht="15" customHeight="1" x14ac:dyDescent="0.2">
      <c r="C2065" s="65" t="s">
        <v>1609</v>
      </c>
      <c r="D2065" s="66">
        <v>140</v>
      </c>
      <c r="E2065" s="40">
        <v>7.4999999999999997E-2</v>
      </c>
      <c r="F2065" s="39">
        <v>0.15</v>
      </c>
      <c r="G2065" s="77">
        <v>7.4999999999999997E-2</v>
      </c>
    </row>
    <row r="2066" spans="3:7" ht="15" customHeight="1" x14ac:dyDescent="0.2">
      <c r="C2066" s="30" t="s">
        <v>2471</v>
      </c>
      <c r="D2066" s="56"/>
      <c r="E2066" s="1"/>
      <c r="F2066" s="1"/>
      <c r="G2066" s="26"/>
    </row>
    <row r="2067" spans="3:7" ht="15" customHeight="1" x14ac:dyDescent="0.2">
      <c r="C2067" s="57"/>
      <c r="D2067" s="1"/>
      <c r="E2067" s="1"/>
      <c r="F2067" s="1"/>
      <c r="G2067" s="26"/>
    </row>
    <row r="2068" spans="3:7" ht="15" customHeight="1" thickBot="1" x14ac:dyDescent="0.25">
      <c r="C2068" s="57"/>
      <c r="D2068" s="1"/>
      <c r="E2068" s="1"/>
      <c r="F2068" s="1"/>
      <c r="G2068" s="26"/>
    </row>
    <row r="2069" spans="3:7" ht="15" customHeight="1" thickBot="1" x14ac:dyDescent="0.25">
      <c r="C2069" s="57"/>
      <c r="D2069" s="5419" t="s">
        <v>1804</v>
      </c>
      <c r="E2069" s="5420"/>
      <c r="F2069" s="5421"/>
      <c r="G2069" s="78"/>
    </row>
    <row r="2070" spans="3:7" ht="15" customHeight="1" thickBot="1" x14ac:dyDescent="0.25">
      <c r="C2070" s="57"/>
      <c r="D2070" s="67" t="s">
        <v>2466</v>
      </c>
      <c r="E2070" s="68" t="s">
        <v>1802</v>
      </c>
      <c r="F2070" s="79" t="s">
        <v>1803</v>
      </c>
      <c r="G2070" s="78"/>
    </row>
    <row r="2071" spans="3:7" ht="15" customHeight="1" thickBot="1" x14ac:dyDescent="0.25">
      <c r="C2071" s="57"/>
      <c r="D2071" s="70">
        <v>0.05</v>
      </c>
      <c r="E2071" s="71">
        <v>0.06</v>
      </c>
      <c r="F2071" s="80">
        <v>0.06</v>
      </c>
      <c r="G2071" s="81"/>
    </row>
    <row r="2072" spans="3:7" ht="15" customHeight="1" x14ac:dyDescent="0.2">
      <c r="C2072" s="57"/>
      <c r="D2072" s="1"/>
      <c r="E2072" s="1"/>
      <c r="F2072" s="1"/>
      <c r="G2072" s="26"/>
    </row>
    <row r="2073" spans="3:7" ht="15" customHeight="1" x14ac:dyDescent="0.2">
      <c r="C2073" s="57" t="s">
        <v>1603</v>
      </c>
      <c r="D2073" s="1"/>
      <c r="E2073" s="1"/>
      <c r="F2073" s="1"/>
      <c r="G2073" s="26"/>
    </row>
    <row r="2074" spans="3:7" ht="15" customHeight="1" x14ac:dyDescent="0.2">
      <c r="C2074" s="5411" t="s">
        <v>1610</v>
      </c>
      <c r="D2074" s="4017"/>
      <c r="E2074" s="4017"/>
      <c r="F2074" s="4017"/>
      <c r="G2074" s="29"/>
    </row>
    <row r="2075" spans="3:7" ht="15" customHeight="1" x14ac:dyDescent="0.2">
      <c r="C2075" s="57" t="s">
        <v>1611</v>
      </c>
      <c r="D2075" s="1"/>
      <c r="E2075" s="1"/>
      <c r="F2075" s="1"/>
      <c r="G2075" s="26"/>
    </row>
    <row r="2076" spans="3:7" ht="15" customHeight="1" x14ac:dyDescent="0.2">
      <c r="C2076" s="57" t="s">
        <v>53</v>
      </c>
      <c r="D2076" s="1"/>
      <c r="E2076" s="1"/>
      <c r="F2076" s="1"/>
      <c r="G2076" s="26"/>
    </row>
    <row r="2077" spans="3:7" ht="15" customHeight="1" x14ac:dyDescent="0.2">
      <c r="C2077" s="57" t="s">
        <v>1612</v>
      </c>
      <c r="D2077" s="1"/>
      <c r="E2077" s="1"/>
      <c r="F2077" s="1"/>
      <c r="G2077" s="26"/>
    </row>
    <row r="2078" spans="3:7" ht="15" customHeight="1" thickBot="1" x14ac:dyDescent="0.25">
      <c r="C2078" s="31"/>
      <c r="D2078" s="32"/>
      <c r="E2078" s="32"/>
      <c r="F2078" s="32"/>
      <c r="G2078" s="33"/>
    </row>
    <row r="2079" spans="3:7" ht="15" customHeight="1" thickTop="1" x14ac:dyDescent="0.2">
      <c r="C2079" s="247" t="str">
        <f>+C2059</f>
        <v>.</v>
      </c>
    </row>
    <row r="2080" spans="3:7" ht="15" customHeight="1" x14ac:dyDescent="0.2"/>
    <row r="2081" spans="7:7" ht="15" customHeight="1" x14ac:dyDescent="0.2">
      <c r="G2081" s="246"/>
    </row>
    <row r="2082" spans="7:7" ht="15" customHeight="1" x14ac:dyDescent="0.2"/>
    <row r="2083" spans="7:7" ht="15" customHeight="1" x14ac:dyDescent="0.2"/>
    <row r="2084" spans="7:7" ht="15" customHeight="1" x14ac:dyDescent="0.2"/>
    <row r="2085" spans="7:7" ht="15" customHeight="1" x14ac:dyDescent="0.2"/>
    <row r="2086" spans="7:7" ht="15" customHeight="1" x14ac:dyDescent="0.2"/>
    <row r="2087" spans="7:7" ht="15" customHeight="1" x14ac:dyDescent="0.2"/>
    <row r="2088" spans="7:7" ht="15" customHeight="1" x14ac:dyDescent="0.2"/>
    <row r="2089" spans="7:7" ht="15" customHeight="1" x14ac:dyDescent="0.2"/>
    <row r="2090" spans="7:7" ht="15" customHeight="1" x14ac:dyDescent="0.2"/>
    <row r="2091" spans="7:7" ht="15" customHeight="1" x14ac:dyDescent="0.2"/>
    <row r="2092" spans="7:7" ht="15" customHeight="1" x14ac:dyDescent="0.2"/>
    <row r="2093" spans="7:7" ht="15" customHeight="1" x14ac:dyDescent="0.2"/>
    <row r="2094" spans="7:7" ht="15" customHeight="1" x14ac:dyDescent="0.2"/>
    <row r="2095" spans="7:7" ht="15" customHeight="1" x14ac:dyDescent="0.2"/>
    <row r="2096" spans="7:7" ht="15" customHeight="1" x14ac:dyDescent="0.2"/>
    <row r="2097" ht="15" customHeight="1" x14ac:dyDescent="0.2"/>
  </sheetData>
  <sheetProtection algorithmName="SHA-512" hashValue="+8d6rv9XGhlJL62xci7/TRlhVXGwe2nG1EteWyszR9f4MssOiDicw4GxHXNLbtlViD6t5pGAFRXfMcyVrHU+tg==" saltValue="x8FPIt+UWOL6Cd9zNQjLQw==" spinCount="100000" sheet="1" objects="1" scenarios="1"/>
  <mergeCells count="2164">
    <mergeCell ref="V182:V183"/>
    <mergeCell ref="W182:W183"/>
    <mergeCell ref="B175:AK175"/>
    <mergeCell ref="D177:F177"/>
    <mergeCell ref="B178:C178"/>
    <mergeCell ref="D178:E178"/>
    <mergeCell ref="B179:C179"/>
    <mergeCell ref="D179:Q179"/>
    <mergeCell ref="B180:C180"/>
    <mergeCell ref="D180:Q180"/>
    <mergeCell ref="B181:C183"/>
    <mergeCell ref="D181:D183"/>
    <mergeCell ref="E181:E183"/>
    <mergeCell ref="F181:R181"/>
    <mergeCell ref="S181:AC181"/>
    <mergeCell ref="AD181:AG181"/>
    <mergeCell ref="AH181:AJ181"/>
    <mergeCell ref="F182:F183"/>
    <mergeCell ref="G182:G183"/>
    <mergeCell ref="H182:H183"/>
    <mergeCell ref="I182:I183"/>
    <mergeCell ref="J182:J183"/>
    <mergeCell ref="K182:K183"/>
    <mergeCell ref="L182:L183"/>
    <mergeCell ref="M182:N182"/>
    <mergeCell ref="O182:O183"/>
    <mergeCell ref="P182:P183"/>
    <mergeCell ref="Q182:Q183"/>
    <mergeCell ref="X182:X183"/>
    <mergeCell ref="Y182:Y183"/>
    <mergeCell ref="Z182:Z183"/>
    <mergeCell ref="AA182:AA183"/>
    <mergeCell ref="AB182:AB183"/>
    <mergeCell ref="AC182:AC183"/>
    <mergeCell ref="Q201:Q202"/>
    <mergeCell ref="R201:R202"/>
    <mergeCell ref="S201:S202"/>
    <mergeCell ref="T201:T202"/>
    <mergeCell ref="U201:U202"/>
    <mergeCell ref="V201:V202"/>
    <mergeCell ref="W201:W202"/>
    <mergeCell ref="X201:X202"/>
    <mergeCell ref="Y201:Y202"/>
    <mergeCell ref="B216:C216"/>
    <mergeCell ref="D216:I216"/>
    <mergeCell ref="AI182:AI183"/>
    <mergeCell ref="AJ182:AJ183"/>
    <mergeCell ref="B184:C184"/>
    <mergeCell ref="B185:C185"/>
    <mergeCell ref="B186:C186"/>
    <mergeCell ref="B187:C187"/>
    <mergeCell ref="B189:C189"/>
    <mergeCell ref="D189:I189"/>
    <mergeCell ref="B190:C190"/>
    <mergeCell ref="D190:H190"/>
    <mergeCell ref="B191:C191"/>
    <mergeCell ref="D191:G191"/>
    <mergeCell ref="AD182:AD183"/>
    <mergeCell ref="AE182:AE183"/>
    <mergeCell ref="AF182:AF183"/>
    <mergeCell ref="AG182:AG183"/>
    <mergeCell ref="AH182:AH183"/>
    <mergeCell ref="R182:R183"/>
    <mergeCell ref="S182:S183"/>
    <mergeCell ref="T182:T183"/>
    <mergeCell ref="U182:U183"/>
    <mergeCell ref="G606:H606"/>
    <mergeCell ref="G607:H607"/>
    <mergeCell ref="G608:H608"/>
    <mergeCell ref="D613:D615"/>
    <mergeCell ref="B197:C197"/>
    <mergeCell ref="D197:E197"/>
    <mergeCell ref="B198:C198"/>
    <mergeCell ref="D198:Q198"/>
    <mergeCell ref="B199:C199"/>
    <mergeCell ref="D199:Q199"/>
    <mergeCell ref="B200:C202"/>
    <mergeCell ref="D200:D202"/>
    <mergeCell ref="E200:E202"/>
    <mergeCell ref="F200:R200"/>
    <mergeCell ref="S200:AC200"/>
    <mergeCell ref="AD200:AG200"/>
    <mergeCell ref="AH200:AJ200"/>
    <mergeCell ref="F201:F202"/>
    <mergeCell ref="G201:G202"/>
    <mergeCell ref="H201:H202"/>
    <mergeCell ref="I201:I202"/>
    <mergeCell ref="J201:J202"/>
    <mergeCell ref="K201:K202"/>
    <mergeCell ref="L201:L202"/>
    <mergeCell ref="B217:C217"/>
    <mergeCell ref="D217:H217"/>
    <mergeCell ref="B218:C218"/>
    <mergeCell ref="D218:G218"/>
    <mergeCell ref="B204:C204"/>
    <mergeCell ref="B205:C205"/>
    <mergeCell ref="B206:C206"/>
    <mergeCell ref="B207:C207"/>
    <mergeCell ref="B194:AK194"/>
    <mergeCell ref="D196:F196"/>
    <mergeCell ref="AE201:AE202"/>
    <mergeCell ref="AF201:AF202"/>
    <mergeCell ref="AG201:AG202"/>
    <mergeCell ref="AH201:AH202"/>
    <mergeCell ref="AI201:AI202"/>
    <mergeCell ref="AJ201:AJ202"/>
    <mergeCell ref="B203:C203"/>
    <mergeCell ref="B210:C210"/>
    <mergeCell ref="B212:C212"/>
    <mergeCell ref="B213:C213"/>
    <mergeCell ref="C599:K599"/>
    <mergeCell ref="C600:K600"/>
    <mergeCell ref="C587:F587"/>
    <mergeCell ref="G587:I587"/>
    <mergeCell ref="J587:K598"/>
    <mergeCell ref="C588:C590"/>
    <mergeCell ref="D588:D590"/>
    <mergeCell ref="E588:E590"/>
    <mergeCell ref="B208:C208"/>
    <mergeCell ref="B209:C209"/>
    <mergeCell ref="B214:C214"/>
    <mergeCell ref="B211:C211"/>
    <mergeCell ref="Z201:Z202"/>
    <mergeCell ref="AA201:AA202"/>
    <mergeCell ref="AB201:AB202"/>
    <mergeCell ref="AC201:AC202"/>
    <mergeCell ref="AD201:AD202"/>
    <mergeCell ref="M201:N201"/>
    <mergeCell ref="O201:O202"/>
    <mergeCell ref="P201:P202"/>
    <mergeCell ref="C635:K635"/>
    <mergeCell ref="G609:H609"/>
    <mergeCell ref="G610:H610"/>
    <mergeCell ref="G611:H611"/>
    <mergeCell ref="C642:K642"/>
    <mergeCell ref="G616:H616"/>
    <mergeCell ref="C636:K636"/>
    <mergeCell ref="C774:E774"/>
    <mergeCell ref="C643:K643"/>
    <mergeCell ref="G620:H620"/>
    <mergeCell ref="G621:H621"/>
    <mergeCell ref="C640:K640"/>
    <mergeCell ref="C644:K644"/>
    <mergeCell ref="C775:E775"/>
    <mergeCell ref="C777:E777"/>
    <mergeCell ref="C629:K629"/>
    <mergeCell ref="G619:H619"/>
    <mergeCell ref="G622:H622"/>
    <mergeCell ref="G623:H623"/>
    <mergeCell ref="C628:K628"/>
    <mergeCell ref="G618:H618"/>
    <mergeCell ref="C631:K631"/>
    <mergeCell ref="C632:K632"/>
    <mergeCell ref="C633:K633"/>
    <mergeCell ref="C634:K634"/>
    <mergeCell ref="C569:K569"/>
    <mergeCell ref="C570:K570"/>
    <mergeCell ref="C571:K571"/>
    <mergeCell ref="C572:K572"/>
    <mergeCell ref="C573:K573"/>
    <mergeCell ref="C574:F574"/>
    <mergeCell ref="G574:I574"/>
    <mergeCell ref="J574:K585"/>
    <mergeCell ref="C575:C577"/>
    <mergeCell ref="D575:D577"/>
    <mergeCell ref="E575:E577"/>
    <mergeCell ref="F575:F576"/>
    <mergeCell ref="G575:I575"/>
    <mergeCell ref="F588:F589"/>
    <mergeCell ref="G588:I588"/>
    <mergeCell ref="C779:E779"/>
    <mergeCell ref="C801:G801"/>
    <mergeCell ref="C787:D787"/>
    <mergeCell ref="C791:G791"/>
    <mergeCell ref="C797:G797"/>
    <mergeCell ref="C781:E781"/>
    <mergeCell ref="C630:K630"/>
    <mergeCell ref="C794:G794"/>
    <mergeCell ref="C795:G795"/>
    <mergeCell ref="C601:C603"/>
    <mergeCell ref="D601:D603"/>
    <mergeCell ref="E601:E603"/>
    <mergeCell ref="F601:I601"/>
    <mergeCell ref="G602:H602"/>
    <mergeCell ref="G603:H603"/>
    <mergeCell ref="F613:I613"/>
    <mergeCell ref="G614:H614"/>
    <mergeCell ref="C874:F874"/>
    <mergeCell ref="C875:F875"/>
    <mergeCell ref="C822:E822"/>
    <mergeCell ref="C871:F871"/>
    <mergeCell ref="C877:F877"/>
    <mergeCell ref="C646:K646"/>
    <mergeCell ref="C647:K647"/>
    <mergeCell ref="C648:K648"/>
    <mergeCell ref="C649:K649"/>
    <mergeCell ref="C872:F872"/>
    <mergeCell ref="C873:F873"/>
    <mergeCell ref="C805:G805"/>
    <mergeCell ref="C806:G806"/>
    <mergeCell ref="C798:G798"/>
    <mergeCell ref="C807:G807"/>
    <mergeCell ref="C834:E834"/>
    <mergeCell ref="C835:E835"/>
    <mergeCell ref="C836:E836"/>
    <mergeCell ref="C837:E837"/>
    <mergeCell ref="C838:E838"/>
    <mergeCell ref="C778:E778"/>
    <mergeCell ref="C808:G808"/>
    <mergeCell ref="C802:G802"/>
    <mergeCell ref="C823:E823"/>
    <mergeCell ref="C826:E826"/>
    <mergeCell ref="C827:E827"/>
    <mergeCell ref="C829:E829"/>
    <mergeCell ref="C809:D809"/>
    <mergeCell ref="E613:E615"/>
    <mergeCell ref="C765:E765"/>
    <mergeCell ref="C767:E767"/>
    <mergeCell ref="C776:E776"/>
    <mergeCell ref="C612:K612"/>
    <mergeCell ref="C613:C615"/>
    <mergeCell ref="C763:D763"/>
    <mergeCell ref="G617:H617"/>
    <mergeCell ref="C624:K624"/>
    <mergeCell ref="C625:J625"/>
    <mergeCell ref="C870:F870"/>
    <mergeCell ref="C637:K637"/>
    <mergeCell ref="C638:K638"/>
    <mergeCell ref="C639:K639"/>
    <mergeCell ref="C641:K641"/>
    <mergeCell ref="C780:E780"/>
    <mergeCell ref="C832:E832"/>
    <mergeCell ref="C833:E833"/>
    <mergeCell ref="C828:E828"/>
    <mergeCell ref="C770:E770"/>
    <mergeCell ref="C771:E771"/>
    <mergeCell ref="C772:E772"/>
    <mergeCell ref="C773:E773"/>
    <mergeCell ref="C820:E820"/>
    <mergeCell ref="C811:E811"/>
    <mergeCell ref="C812:E812"/>
    <mergeCell ref="C813:E813"/>
    <mergeCell ref="C830:E830"/>
    <mergeCell ref="C824:E824"/>
    <mergeCell ref="C825:E825"/>
    <mergeCell ref="G615:H615"/>
    <mergeCell ref="C645:K645"/>
    <mergeCell ref="C883:F883"/>
    <mergeCell ref="C884:D884"/>
    <mergeCell ref="C831:E831"/>
    <mergeCell ref="C841:F841"/>
    <mergeCell ref="C839:D839"/>
    <mergeCell ref="C914:E914"/>
    <mergeCell ref="C915:E915"/>
    <mergeCell ref="C898:F898"/>
    <mergeCell ref="C889:D889"/>
    <mergeCell ref="C892:E892"/>
    <mergeCell ref="C896:F896"/>
    <mergeCell ref="C897:F897"/>
    <mergeCell ref="C901:F901"/>
    <mergeCell ref="C905:E905"/>
    <mergeCell ref="C887:E887"/>
    <mergeCell ref="C881:F881"/>
    <mergeCell ref="C858:F858"/>
    <mergeCell ref="C859:F859"/>
    <mergeCell ref="C860:F860"/>
    <mergeCell ref="C866:F866"/>
    <mergeCell ref="C868:D868"/>
    <mergeCell ref="C880:F880"/>
    <mergeCell ref="C882:F882"/>
    <mergeCell ref="C843:F843"/>
    <mergeCell ref="C844:F844"/>
    <mergeCell ref="C845:F845"/>
    <mergeCell ref="C850:F850"/>
    <mergeCell ref="C852:F852"/>
    <mergeCell ref="C869:F869"/>
    <mergeCell ref="C878:F878"/>
    <mergeCell ref="C879:F879"/>
    <mergeCell ref="C876:F876"/>
    <mergeCell ref="C1133:E1133"/>
    <mergeCell ref="C1122:H1122"/>
    <mergeCell ref="C1123:H1123"/>
    <mergeCell ref="C1143:J1143"/>
    <mergeCell ref="D1144:E1144"/>
    <mergeCell ref="D1145:E1145"/>
    <mergeCell ref="D1146:E1146"/>
    <mergeCell ref="C1138:J1138"/>
    <mergeCell ref="C1142:J1142"/>
    <mergeCell ref="E937:F937"/>
    <mergeCell ref="E938:F938"/>
    <mergeCell ref="C1176:K1176"/>
    <mergeCell ref="F1196:H1196"/>
    <mergeCell ref="C1173:K1173"/>
    <mergeCell ref="D1184:E1184"/>
    <mergeCell ref="F1184:H1184"/>
    <mergeCell ref="D1185:E1185"/>
    <mergeCell ref="F1185:H1185"/>
    <mergeCell ref="F1186:H1186"/>
    <mergeCell ref="C1168:J1168"/>
    <mergeCell ref="D1147:E1147"/>
    <mergeCell ref="D1148:E1148"/>
    <mergeCell ref="C1163:J1163"/>
    <mergeCell ref="C1164:J1164"/>
    <mergeCell ref="C1161:J1161"/>
    <mergeCell ref="D1193:E1193"/>
    <mergeCell ref="C1109:G1109"/>
    <mergeCell ref="C1084:G1084"/>
    <mergeCell ref="C1108:G1108"/>
    <mergeCell ref="F1091:G1091"/>
    <mergeCell ref="F1092:G1092"/>
    <mergeCell ref="F1094:G1094"/>
    <mergeCell ref="D1198:E1198"/>
    <mergeCell ref="F1198:H1198"/>
    <mergeCell ref="D1199:F1199"/>
    <mergeCell ref="D1192:E1192"/>
    <mergeCell ref="C1347:K1347"/>
    <mergeCell ref="C1346:G1346"/>
    <mergeCell ref="C1348:H1348"/>
    <mergeCell ref="C1345:G1345"/>
    <mergeCell ref="C1336:K1336"/>
    <mergeCell ref="C1179:K1179"/>
    <mergeCell ref="D1186:E1186"/>
    <mergeCell ref="C1180:K1180"/>
    <mergeCell ref="C1174:G1174"/>
    <mergeCell ref="C1175:G1175"/>
    <mergeCell ref="C1251:K1251"/>
    <mergeCell ref="C1252:K1252"/>
    <mergeCell ref="C1331:G1331"/>
    <mergeCell ref="D1191:I1191"/>
    <mergeCell ref="D1183:I1183"/>
    <mergeCell ref="C1221:K1221"/>
    <mergeCell ref="D1194:E1194"/>
    <mergeCell ref="F1194:H1194"/>
    <mergeCell ref="C1420:K1420"/>
    <mergeCell ref="C1446:G1446"/>
    <mergeCell ref="C1447:G1447"/>
    <mergeCell ref="C920:E920"/>
    <mergeCell ref="C921:E921"/>
    <mergeCell ref="C909:E909"/>
    <mergeCell ref="C916:E916"/>
    <mergeCell ref="C893:F893"/>
    <mergeCell ref="C894:F894"/>
    <mergeCell ref="C895:F895"/>
    <mergeCell ref="C917:E917"/>
    <mergeCell ref="C918:E918"/>
    <mergeCell ref="C932:G932"/>
    <mergeCell ref="C933:G933"/>
    <mergeCell ref="C935:G935"/>
    <mergeCell ref="C1204:K1204"/>
    <mergeCell ref="C1205:K1205"/>
    <mergeCell ref="D1195:E1195"/>
    <mergeCell ref="C1207:K1207"/>
    <mergeCell ref="C1206:K1206"/>
    <mergeCell ref="C1171:K1171"/>
    <mergeCell ref="F1187:H1187"/>
    <mergeCell ref="D1188:F1188"/>
    <mergeCell ref="C1284:G1284"/>
    <mergeCell ref="E939:F939"/>
    <mergeCell ref="D1149:J1149"/>
    <mergeCell ref="C1151:E1151"/>
    <mergeCell ref="C1162:J1162"/>
    <mergeCell ref="C1285:J1285"/>
    <mergeCell ref="C1288:G1288"/>
    <mergeCell ref="C1169:E1169"/>
    <mergeCell ref="C1177:K1177"/>
    <mergeCell ref="C1701:F1701"/>
    <mergeCell ref="C1235:K1235"/>
    <mergeCell ref="C1214:K1214"/>
    <mergeCell ref="C1217:K1217"/>
    <mergeCell ref="C1218:G1218"/>
    <mergeCell ref="C1219:G1219"/>
    <mergeCell ref="C1220:K1220"/>
    <mergeCell ref="F1193:H1193"/>
    <mergeCell ref="C1229:H1229"/>
    <mergeCell ref="C1230:H1230"/>
    <mergeCell ref="C1231:H1231"/>
    <mergeCell ref="D1187:E1187"/>
    <mergeCell ref="D1197:E1197"/>
    <mergeCell ref="F1192:H1192"/>
    <mergeCell ref="C1474:K1474"/>
    <mergeCell ref="C1481:K1481"/>
    <mergeCell ref="C1479:K1479"/>
    <mergeCell ref="C1465:G1465"/>
    <mergeCell ref="F1349:G1349"/>
    <mergeCell ref="C1365:G1365"/>
    <mergeCell ref="C1320:F1320"/>
    <mergeCell ref="C1291:E1291"/>
    <mergeCell ref="C1297:K1297"/>
    <mergeCell ref="C1300:K1300"/>
    <mergeCell ref="C1328:J1328"/>
    <mergeCell ref="C1357:K1357"/>
    <mergeCell ref="C1467:J1467"/>
    <mergeCell ref="C1448:K1448"/>
    <mergeCell ref="C1409:D1409"/>
    <mergeCell ref="C1410:G1410"/>
    <mergeCell ref="C1415:K1415"/>
    <mergeCell ref="C1460:D1460"/>
    <mergeCell ref="C1493:G1493"/>
    <mergeCell ref="C1543:G1543"/>
    <mergeCell ref="C1551:G1551"/>
    <mergeCell ref="C1561:G1561"/>
    <mergeCell ref="C1558:G1558"/>
    <mergeCell ref="C1776:E1776"/>
    <mergeCell ref="F1776:G1776"/>
    <mergeCell ref="C1783:G1783"/>
    <mergeCell ref="C1796:E1796"/>
    <mergeCell ref="C1773:E1773"/>
    <mergeCell ref="C1767:E1767"/>
    <mergeCell ref="C1768:E1768"/>
    <mergeCell ref="C1784:G1784"/>
    <mergeCell ref="C1788:G1788"/>
    <mergeCell ref="C1789:E1789"/>
    <mergeCell ref="C1586:G1586"/>
    <mergeCell ref="E1590:F1590"/>
    <mergeCell ref="C1596:G1596"/>
    <mergeCell ref="C1573:G1573"/>
    <mergeCell ref="C1587:G1587"/>
    <mergeCell ref="C1588:G1588"/>
    <mergeCell ref="C1575:G1575"/>
    <mergeCell ref="C1578:G1578"/>
    <mergeCell ref="C1574:G1574"/>
    <mergeCell ref="C1593:G1593"/>
    <mergeCell ref="C1595:G1595"/>
    <mergeCell ref="C1591:G1591"/>
    <mergeCell ref="E1592:F1592"/>
    <mergeCell ref="C1790:G1790"/>
    <mergeCell ref="C1775:G1775"/>
    <mergeCell ref="C1760:E1760"/>
    <mergeCell ref="C1761:E1761"/>
    <mergeCell ref="C1685:F1685"/>
    <mergeCell ref="C1656:G1656"/>
    <mergeCell ref="C1663:F1663"/>
    <mergeCell ref="C1626:K1626"/>
    <mergeCell ref="C1619:D1619"/>
    <mergeCell ref="E1618:F1618"/>
    <mergeCell ref="E1617:F1617"/>
    <mergeCell ref="C1571:G1571"/>
    <mergeCell ref="C1576:G1576"/>
    <mergeCell ref="C1579:E1579"/>
    <mergeCell ref="K1615:L1615"/>
    <mergeCell ref="C1605:L1605"/>
    <mergeCell ref="E1589:F1589"/>
    <mergeCell ref="C1597:G1597"/>
    <mergeCell ref="C1583:G1583"/>
    <mergeCell ref="C1766:E1766"/>
    <mergeCell ref="C1577:G1577"/>
    <mergeCell ref="C1581:G1581"/>
    <mergeCell ref="C1762:E1762"/>
    <mergeCell ref="C1750:E1750"/>
    <mergeCell ref="C1751:E1751"/>
    <mergeCell ref="C1754:E1754"/>
    <mergeCell ref="C1756:E1756"/>
    <mergeCell ref="C1675:F1675"/>
    <mergeCell ref="C1648:K1648"/>
    <mergeCell ref="C1650:K1650"/>
    <mergeCell ref="C1653:G1653"/>
    <mergeCell ref="C1646:K1646"/>
    <mergeCell ref="C1640:K1640"/>
    <mergeCell ref="F1629:F1631"/>
    <mergeCell ref="C1702:F1702"/>
    <mergeCell ref="C1700:F1700"/>
    <mergeCell ref="B11:F11"/>
    <mergeCell ref="C1733:E1733"/>
    <mergeCell ref="C1735:E1735"/>
    <mergeCell ref="C1736:E1736"/>
    <mergeCell ref="C1730:E1730"/>
    <mergeCell ref="C1644:K1644"/>
    <mergeCell ref="E1716:H1716"/>
    <mergeCell ref="C1720:H1720"/>
    <mergeCell ref="C1721:H1721"/>
    <mergeCell ref="C1694:F1694"/>
    <mergeCell ref="C1690:F1690"/>
    <mergeCell ref="C1673:F1673"/>
    <mergeCell ref="C1692:F1692"/>
    <mergeCell ref="C1693:F1693"/>
    <mergeCell ref="C1686:F1686"/>
    <mergeCell ref="C1688:F1688"/>
    <mergeCell ref="C1699:F1699"/>
    <mergeCell ref="C1696:F1696"/>
    <mergeCell ref="C1695:E1695"/>
    <mergeCell ref="C1668:E1668"/>
    <mergeCell ref="C1677:F1677"/>
    <mergeCell ref="C1572:G1572"/>
    <mergeCell ref="C1233:K1233"/>
    <mergeCell ref="K1614:L1614"/>
    <mergeCell ref="C1618:D1618"/>
    <mergeCell ref="C1607:J1607"/>
    <mergeCell ref="C1608:J1608"/>
    <mergeCell ref="C1616:D1616"/>
    <mergeCell ref="D1637:E1637"/>
    <mergeCell ref="C1445:K1445"/>
    <mergeCell ref="C1435:J1435"/>
    <mergeCell ref="C1557:G1557"/>
    <mergeCell ref="C1987:F1987"/>
    <mergeCell ref="E1963:F1963"/>
    <mergeCell ref="C1958:E1958"/>
    <mergeCell ref="C1957:E1957"/>
    <mergeCell ref="C1906:F1906"/>
    <mergeCell ref="E1908:F1908"/>
    <mergeCell ref="C1846:G1846"/>
    <mergeCell ref="C1888:E1888"/>
    <mergeCell ref="C1892:E1892"/>
    <mergeCell ref="C1901:E1901"/>
    <mergeCell ref="C1898:E1898"/>
    <mergeCell ref="C1899:E1899"/>
    <mergeCell ref="C1910:C1926"/>
    <mergeCell ref="C1894:E1894"/>
    <mergeCell ref="C1895:E1895"/>
    <mergeCell ref="C1896:E1896"/>
    <mergeCell ref="C1897:E1897"/>
    <mergeCell ref="C1887:E1887"/>
    <mergeCell ref="C1880:E1880"/>
    <mergeCell ref="C1883:E1883"/>
    <mergeCell ref="C1884:E1884"/>
    <mergeCell ref="C1900:E1900"/>
    <mergeCell ref="C1862:G1862"/>
    <mergeCell ref="C1873:G1873"/>
    <mergeCell ref="C1875:G1875"/>
    <mergeCell ref="C1859:G1859"/>
    <mergeCell ref="C2074:F2074"/>
    <mergeCell ref="C2054:G2054"/>
    <mergeCell ref="C2055:G2055"/>
    <mergeCell ref="C2061:G2061"/>
    <mergeCell ref="E2062:G2062"/>
    <mergeCell ref="D2069:F2069"/>
    <mergeCell ref="D2049:F2049"/>
    <mergeCell ref="E1993:F1993"/>
    <mergeCell ref="E2029:F2029"/>
    <mergeCell ref="D2045:F2045"/>
    <mergeCell ref="C2017:F2017"/>
    <mergeCell ref="D2012:F2012"/>
    <mergeCell ref="C2028:G2028"/>
    <mergeCell ref="D2008:F2008"/>
    <mergeCell ref="C1953:E1953"/>
    <mergeCell ref="C1930:F1930"/>
    <mergeCell ref="C1951:E1951"/>
    <mergeCell ref="C1952:E1952"/>
    <mergeCell ref="C1942:F1942"/>
    <mergeCell ref="C1946:E1946"/>
    <mergeCell ref="C1949:E1949"/>
    <mergeCell ref="C1950:E1950"/>
    <mergeCell ref="C1931:F1931"/>
    <mergeCell ref="C1988:F1988"/>
    <mergeCell ref="C1963:D1963"/>
    <mergeCell ref="C1992:F1992"/>
    <mergeCell ref="C1962:F1962"/>
    <mergeCell ref="C1979:D1979"/>
    <mergeCell ref="E1979:F1979"/>
    <mergeCell ref="C1976:F1976"/>
    <mergeCell ref="C1978:F1978"/>
    <mergeCell ref="C1956:E1956"/>
    <mergeCell ref="C1835:E1835"/>
    <mergeCell ref="C1842:G1842"/>
    <mergeCell ref="C1813:E1813"/>
    <mergeCell ref="C1814:E1814"/>
    <mergeCell ref="C1816:E1816"/>
    <mergeCell ref="C1818:E1818"/>
    <mergeCell ref="C1825:E1825"/>
    <mergeCell ref="C1826:E1826"/>
    <mergeCell ref="C1829:E1829"/>
    <mergeCell ref="C1830:E1830"/>
    <mergeCell ref="C1836:E1836"/>
    <mergeCell ref="C1832:E1832"/>
    <mergeCell ref="C1833:E1833"/>
    <mergeCell ref="C1820:E1820"/>
    <mergeCell ref="C1831:E1831"/>
    <mergeCell ref="C1807:E1807"/>
    <mergeCell ref="C1765:E1765"/>
    <mergeCell ref="C1798:E1798"/>
    <mergeCell ref="C1799:E1799"/>
    <mergeCell ref="C1801:E1801"/>
    <mergeCell ref="C1802:D1802"/>
    <mergeCell ref="E1616:F1616"/>
    <mergeCell ref="C1632:F1632"/>
    <mergeCell ref="C1603:E1603"/>
    <mergeCell ref="K1613:L1613"/>
    <mergeCell ref="E1619:F1619"/>
    <mergeCell ref="C1613:J1613"/>
    <mergeCell ref="C1569:G1569"/>
    <mergeCell ref="C1570:G1570"/>
    <mergeCell ref="C1563:G1563"/>
    <mergeCell ref="C1562:G1562"/>
    <mergeCell ref="C1568:G1568"/>
    <mergeCell ref="C1808:E1808"/>
    <mergeCell ref="C1803:E1803"/>
    <mergeCell ref="C1759:E1759"/>
    <mergeCell ref="C1804:E1804"/>
    <mergeCell ref="C1806:E1806"/>
    <mergeCell ref="C1743:E1743"/>
    <mergeCell ref="C1744:E1744"/>
    <mergeCell ref="C1707:H1707"/>
    <mergeCell ref="E1708:H1708"/>
    <mergeCell ref="C1713:H1713"/>
    <mergeCell ref="C1715:H1715"/>
    <mergeCell ref="C1737:E1737"/>
    <mergeCell ref="C1691:F1691"/>
    <mergeCell ref="C1670:F1670"/>
    <mergeCell ref="C1665:G1665"/>
    <mergeCell ref="C1664:G1664"/>
    <mergeCell ref="C1645:K1645"/>
    <mergeCell ref="C1672:F1672"/>
    <mergeCell ref="C1689:F1689"/>
    <mergeCell ref="C1687:F1687"/>
    <mergeCell ref="C1683:F1683"/>
    <mergeCell ref="C1438:G1438"/>
    <mergeCell ref="C1404:F1404"/>
    <mergeCell ref="C1353:F1353"/>
    <mergeCell ref="C1430:K1430"/>
    <mergeCell ref="C1450:E1450"/>
    <mergeCell ref="C1466:G1466"/>
    <mergeCell ref="C1425:K1425"/>
    <mergeCell ref="C1338:E1338"/>
    <mergeCell ref="C1344:K1344"/>
    <mergeCell ref="C1335:K1335"/>
    <mergeCell ref="C1337:G1337"/>
    <mergeCell ref="C1560:G1560"/>
    <mergeCell ref="C1559:G1559"/>
    <mergeCell ref="C1532:G1532"/>
    <mergeCell ref="C1536:G1536"/>
    <mergeCell ref="C1537:G1537"/>
    <mergeCell ref="C1654:E1654"/>
    <mergeCell ref="C1598:G1598"/>
    <mergeCell ref="C1599:G1599"/>
    <mergeCell ref="C1600:G1600"/>
    <mergeCell ref="C1601:G1601"/>
    <mergeCell ref="C1647:E1647"/>
    <mergeCell ref="C1642:K1642"/>
    <mergeCell ref="C1643:K1643"/>
    <mergeCell ref="D1636:E1636"/>
    <mergeCell ref="D1638:E1638"/>
    <mergeCell ref="C1602:G1602"/>
    <mergeCell ref="C1634:J1634"/>
    <mergeCell ref="C1617:D1617"/>
    <mergeCell ref="C1641:K1641"/>
    <mergeCell ref="C1620:G1620"/>
    <mergeCell ref="C1609:J1609"/>
    <mergeCell ref="C1546:G1546"/>
    <mergeCell ref="C1547:G1547"/>
    <mergeCell ref="C1530:G1530"/>
    <mergeCell ref="C1541:G1541"/>
    <mergeCell ref="C1544:G1544"/>
    <mergeCell ref="C1181:K1181"/>
    <mergeCell ref="C1542:G1542"/>
    <mergeCell ref="C1458:D1458"/>
    <mergeCell ref="C1277:F1277"/>
    <mergeCell ref="C1271:G1271"/>
    <mergeCell ref="C1281:K1281"/>
    <mergeCell ref="C1282:G1282"/>
    <mergeCell ref="C1269:K1269"/>
    <mergeCell ref="C1270:G1270"/>
    <mergeCell ref="C1272:K1272"/>
    <mergeCell ref="C1274:E1274"/>
    <mergeCell ref="F1274:G1274"/>
    <mergeCell ref="C1254:K1254"/>
    <mergeCell ref="C1255:K1255"/>
    <mergeCell ref="C1256:K1256"/>
    <mergeCell ref="C1257:K1257"/>
    <mergeCell ref="C1258:G1258"/>
    <mergeCell ref="C1518:H1518"/>
    <mergeCell ref="C1523:H1523"/>
    <mergeCell ref="C1524:H1524"/>
    <mergeCell ref="C1510:K1510"/>
    <mergeCell ref="C1494:K1494"/>
    <mergeCell ref="C1500:K1500"/>
    <mergeCell ref="C1507:F1507"/>
    <mergeCell ref="C1464:K1464"/>
    <mergeCell ref="C1461:D1461"/>
    <mergeCell ref="C1403:G1403"/>
    <mergeCell ref="C1567:G1567"/>
    <mergeCell ref="C1529:G1529"/>
    <mergeCell ref="C1553:G1553"/>
    <mergeCell ref="C1548:G1548"/>
    <mergeCell ref="C1539:G1539"/>
    <mergeCell ref="C1540:G1540"/>
    <mergeCell ref="C1545:G1545"/>
    <mergeCell ref="C1480:G1480"/>
    <mergeCell ref="C1349:E1349"/>
    <mergeCell ref="C1368:K1368"/>
    <mergeCell ref="C1400:K1400"/>
    <mergeCell ref="C1401:K1401"/>
    <mergeCell ref="C1453:F1453"/>
    <mergeCell ref="C1423:K1423"/>
    <mergeCell ref="C1424:K1424"/>
    <mergeCell ref="C1429:K1429"/>
    <mergeCell ref="C1416:G1416"/>
    <mergeCell ref="C1417:G1417"/>
    <mergeCell ref="C1418:K1418"/>
    <mergeCell ref="C1454:F1454"/>
    <mergeCell ref="C1538:G1538"/>
    <mergeCell ref="C1367:E1367"/>
    <mergeCell ref="F1373:G1373"/>
    <mergeCell ref="C1383:G1383"/>
    <mergeCell ref="C1372:K1372"/>
    <mergeCell ref="C1473:E1473"/>
    <mergeCell ref="C1470:G1470"/>
    <mergeCell ref="C1402:K1402"/>
    <mergeCell ref="C1490:F1490"/>
    <mergeCell ref="C1508:F1508"/>
    <mergeCell ref="C1489:F1489"/>
    <mergeCell ref="C1527:E1527"/>
    <mergeCell ref="C1462:D1462"/>
    <mergeCell ref="C1362:J1362"/>
    <mergeCell ref="D1384:G1384"/>
    <mergeCell ref="F1386:G1386"/>
    <mergeCell ref="C1113:H1113"/>
    <mergeCell ref="C1115:H1115"/>
    <mergeCell ref="C1111:D1111"/>
    <mergeCell ref="C1119:H1119"/>
    <mergeCell ref="C1120:H1120"/>
    <mergeCell ref="C1121:H1121"/>
    <mergeCell ref="C1131:H1131"/>
    <mergeCell ref="C1132:H1132"/>
    <mergeCell ref="D1126:H1126"/>
    <mergeCell ref="E1129:H1129"/>
    <mergeCell ref="C1124:H1124"/>
    <mergeCell ref="C1125:H1125"/>
    <mergeCell ref="C1135:J1135"/>
    <mergeCell ref="C1137:J1137"/>
    <mergeCell ref="C1140:J1140"/>
    <mergeCell ref="C1141:E1141"/>
    <mergeCell ref="D1397:G1397"/>
    <mergeCell ref="C1396:G1396"/>
    <mergeCell ref="C1358:K1358"/>
    <mergeCell ref="C1302:E1302"/>
    <mergeCell ref="C1421:K1421"/>
    <mergeCell ref="C1432:K1432"/>
    <mergeCell ref="C1431:K1431"/>
    <mergeCell ref="F1450:G1450"/>
    <mergeCell ref="C1322:D1322"/>
    <mergeCell ref="C1405:E1405"/>
    <mergeCell ref="C1459:D1459"/>
    <mergeCell ref="C1406:K1406"/>
    <mergeCell ref="C1097:G1097"/>
    <mergeCell ref="F1095:G1095"/>
    <mergeCell ref="C1081:G1081"/>
    <mergeCell ref="F1093:G1093"/>
    <mergeCell ref="C1083:G1083"/>
    <mergeCell ref="F1088:G1088"/>
    <mergeCell ref="F1090:G1090"/>
    <mergeCell ref="C1085:G1085"/>
    <mergeCell ref="C1082:G1082"/>
    <mergeCell ref="F1089:G1089"/>
    <mergeCell ref="C1260:J1260"/>
    <mergeCell ref="C1278:F1278"/>
    <mergeCell ref="C1289:K1289"/>
    <mergeCell ref="C1301:H1301"/>
    <mergeCell ref="C1292:K1292"/>
    <mergeCell ref="F1302:G1302"/>
    <mergeCell ref="C1298:G1298"/>
    <mergeCell ref="C1299:G1299"/>
    <mergeCell ref="C1243:G1243"/>
    <mergeCell ref="C1244:E1244"/>
    <mergeCell ref="F1244:G1244"/>
    <mergeCell ref="C1178:K1178"/>
    <mergeCell ref="C1236:K1236"/>
    <mergeCell ref="C1241:E1241"/>
    <mergeCell ref="C1222:K1222"/>
    <mergeCell ref="C1165:J1165"/>
    <mergeCell ref="C1167:J1167"/>
    <mergeCell ref="F1195:H1195"/>
    <mergeCell ref="D1196:E1196"/>
    <mergeCell ref="C1208:K1208"/>
    <mergeCell ref="C1212:E1212"/>
    <mergeCell ref="F1197:H1197"/>
    <mergeCell ref="C1106:D1106"/>
    <mergeCell ref="C1101:D1101"/>
    <mergeCell ref="C990:G990"/>
    <mergeCell ref="C991:G991"/>
    <mergeCell ref="C1032:G1032"/>
    <mergeCell ref="F1036:G1036"/>
    <mergeCell ref="C1026:G1026"/>
    <mergeCell ref="F1035:G1035"/>
    <mergeCell ref="C1029:G1029"/>
    <mergeCell ref="C1030:G1030"/>
    <mergeCell ref="C1031:E1031"/>
    <mergeCell ref="F1033:G1033"/>
    <mergeCell ref="C992:G992"/>
    <mergeCell ref="C1000:G1000"/>
    <mergeCell ref="C1006:G1006"/>
    <mergeCell ref="C1013:D1013"/>
    <mergeCell ref="C1061:H1061"/>
    <mergeCell ref="C1064:J1064"/>
    <mergeCell ref="C1058:F1058"/>
    <mergeCell ref="G1058:H1058"/>
    <mergeCell ref="E1023:F1023"/>
    <mergeCell ref="C1027:G1027"/>
    <mergeCell ref="C1028:G1028"/>
    <mergeCell ref="C1079:D1079"/>
    <mergeCell ref="C1073:K1073"/>
    <mergeCell ref="C1074:K1074"/>
    <mergeCell ref="C1075:K1075"/>
    <mergeCell ref="C1067:K1067"/>
    <mergeCell ref="C1070:K1070"/>
    <mergeCell ref="C1056:H1056"/>
    <mergeCell ref="C1071:K1071"/>
    <mergeCell ref="C1072:K1072"/>
    <mergeCell ref="C957:F957"/>
    <mergeCell ref="C959:F959"/>
    <mergeCell ref="C970:F970"/>
    <mergeCell ref="C925:E925"/>
    <mergeCell ref="C926:E926"/>
    <mergeCell ref="C927:E927"/>
    <mergeCell ref="C928:E928"/>
    <mergeCell ref="C929:E929"/>
    <mergeCell ref="C922:E922"/>
    <mergeCell ref="C919:E919"/>
    <mergeCell ref="G1048:H1048"/>
    <mergeCell ref="F1034:G1034"/>
    <mergeCell ref="E1048:F1048"/>
    <mergeCell ref="C1042:G1042"/>
    <mergeCell ref="C1043:G1043"/>
    <mergeCell ref="C1047:H1047"/>
    <mergeCell ref="C1048:D1048"/>
    <mergeCell ref="C1041:G1041"/>
    <mergeCell ref="C1015:G1015"/>
    <mergeCell ref="C1017:G1017"/>
    <mergeCell ref="C1022:G1022"/>
    <mergeCell ref="E1024:F1024"/>
    <mergeCell ref="E1025:F1025"/>
    <mergeCell ref="F1037:G1037"/>
    <mergeCell ref="F1039:G1039"/>
    <mergeCell ref="F1040:G1040"/>
    <mergeCell ref="C972:F972"/>
    <mergeCell ref="C976:D976"/>
    <mergeCell ref="C978:G978"/>
    <mergeCell ref="C980:G980"/>
    <mergeCell ref="C988:G988"/>
    <mergeCell ref="C989:G989"/>
    <mergeCell ref="C564:E564"/>
    <mergeCell ref="C789:G789"/>
    <mergeCell ref="C790:G790"/>
    <mergeCell ref="C803:G803"/>
    <mergeCell ref="C804:G804"/>
    <mergeCell ref="C800:G800"/>
    <mergeCell ref="G604:H604"/>
    <mergeCell ref="G605:H605"/>
    <mergeCell ref="C586:K586"/>
    <mergeCell ref="C783:E783"/>
    <mergeCell ref="C971:F971"/>
    <mergeCell ref="C955:D955"/>
    <mergeCell ref="C904:E904"/>
    <mergeCell ref="C906:E906"/>
    <mergeCell ref="C907:E907"/>
    <mergeCell ref="C908:E908"/>
    <mergeCell ref="C910:E910"/>
    <mergeCell ref="C930:D930"/>
    <mergeCell ref="C911:E911"/>
    <mergeCell ref="C912:E912"/>
    <mergeCell ref="C913:E913"/>
    <mergeCell ref="C950:G950"/>
    <mergeCell ref="C951:G951"/>
    <mergeCell ref="C952:G952"/>
    <mergeCell ref="C954:G954"/>
    <mergeCell ref="C946:G946"/>
    <mergeCell ref="C948:G948"/>
    <mergeCell ref="C949:G949"/>
    <mergeCell ref="E940:F940"/>
    <mergeCell ref="C923:E923"/>
    <mergeCell ref="C924:E924"/>
    <mergeCell ref="C947:G947"/>
    <mergeCell ref="C531:H531"/>
    <mergeCell ref="C532:H532"/>
    <mergeCell ref="C565:E565"/>
    <mergeCell ref="C533:H533"/>
    <mergeCell ref="C534:H534"/>
    <mergeCell ref="C535:H535"/>
    <mergeCell ref="C536:H536"/>
    <mergeCell ref="C519:H519"/>
    <mergeCell ref="C768:E768"/>
    <mergeCell ref="C520:H520"/>
    <mergeCell ref="C782:E782"/>
    <mergeCell ref="C796:G796"/>
    <mergeCell ref="C799:G799"/>
    <mergeCell ref="C821:E821"/>
    <mergeCell ref="C567:D567"/>
    <mergeCell ref="C540:E540"/>
    <mergeCell ref="C541:E541"/>
    <mergeCell ref="C542:E542"/>
    <mergeCell ref="C549:E549"/>
    <mergeCell ref="C550:E550"/>
    <mergeCell ref="C551:E551"/>
    <mergeCell ref="C552:E552"/>
    <mergeCell ref="C553:E553"/>
    <mergeCell ref="C554:E554"/>
    <mergeCell ref="C555:E555"/>
    <mergeCell ref="C556:E556"/>
    <mergeCell ref="C558:E558"/>
    <mergeCell ref="C559:E559"/>
    <mergeCell ref="C560:E560"/>
    <mergeCell ref="C561:E561"/>
    <mergeCell ref="C562:E562"/>
    <mergeCell ref="C563:E563"/>
    <mergeCell ref="H405:H406"/>
    <mergeCell ref="I405:I406"/>
    <mergeCell ref="J405:J406"/>
    <mergeCell ref="K405:K406"/>
    <mergeCell ref="AH405:AH406"/>
    <mergeCell ref="AI405:AI406"/>
    <mergeCell ref="AJ405:AJ406"/>
    <mergeCell ref="B407:C407"/>
    <mergeCell ref="B412:C412"/>
    <mergeCell ref="B414:C414"/>
    <mergeCell ref="C784:E784"/>
    <mergeCell ref="C785:E785"/>
    <mergeCell ref="C786:E786"/>
    <mergeCell ref="B416:C416"/>
    <mergeCell ref="D416:G416"/>
    <mergeCell ref="B419:AK419"/>
    <mergeCell ref="D421:F421"/>
    <mergeCell ref="B422:C422"/>
    <mergeCell ref="D422:E422"/>
    <mergeCell ref="B423:C423"/>
    <mergeCell ref="B424:C424"/>
    <mergeCell ref="D424:Q424"/>
    <mergeCell ref="B425:C427"/>
    <mergeCell ref="D425:D427"/>
    <mergeCell ref="E425:E427"/>
    <mergeCell ref="C538:D538"/>
    <mergeCell ref="C566:E566"/>
    <mergeCell ref="C518:H518"/>
    <mergeCell ref="C527:H527"/>
    <mergeCell ref="C528:H528"/>
    <mergeCell ref="C529:H529"/>
    <mergeCell ref="C530:H530"/>
    <mergeCell ref="T405:T406"/>
    <mergeCell ref="U405:U406"/>
    <mergeCell ref="V405:V406"/>
    <mergeCell ref="W405:W406"/>
    <mergeCell ref="X405:X406"/>
    <mergeCell ref="AG426:AG427"/>
    <mergeCell ref="AH426:AH427"/>
    <mergeCell ref="AI426:AI427"/>
    <mergeCell ref="AH444:AH445"/>
    <mergeCell ref="AI444:AI445"/>
    <mergeCell ref="AJ444:AJ445"/>
    <mergeCell ref="S425:AC425"/>
    <mergeCell ref="AD425:AG425"/>
    <mergeCell ref="G521:H526"/>
    <mergeCell ref="C537:H537"/>
    <mergeCell ref="F425:R425"/>
    <mergeCell ref="B398:AK398"/>
    <mergeCell ref="D400:F400"/>
    <mergeCell ref="B401:C401"/>
    <mergeCell ref="D401:E401"/>
    <mergeCell ref="B402:C402"/>
    <mergeCell ref="B403:C403"/>
    <mergeCell ref="D403:Q403"/>
    <mergeCell ref="B404:C406"/>
    <mergeCell ref="D404:D406"/>
    <mergeCell ref="E404:E406"/>
    <mergeCell ref="F404:R404"/>
    <mergeCell ref="S404:AC404"/>
    <mergeCell ref="AD404:AG404"/>
    <mergeCell ref="AH404:AJ404"/>
    <mergeCell ref="F405:F406"/>
    <mergeCell ref="G405:G406"/>
    <mergeCell ref="AH425:AJ425"/>
    <mergeCell ref="F426:F427"/>
    <mergeCell ref="G426:G427"/>
    <mergeCell ref="H426:H427"/>
    <mergeCell ref="I426:I427"/>
    <mergeCell ref="J426:J427"/>
    <mergeCell ref="K426:K427"/>
    <mergeCell ref="L426:L427"/>
    <mergeCell ref="M426:N426"/>
    <mergeCell ref="O426:O427"/>
    <mergeCell ref="P426:P427"/>
    <mergeCell ref="Q426:Q427"/>
    <mergeCell ref="R426:R427"/>
    <mergeCell ref="S426:S427"/>
    <mergeCell ref="T426:T427"/>
    <mergeCell ref="U426:U427"/>
    <mergeCell ref="V426:V427"/>
    <mergeCell ref="W426:W427"/>
    <mergeCell ref="X426:X427"/>
    <mergeCell ref="Y426:Y427"/>
    <mergeCell ref="Z426:Z427"/>
    <mergeCell ref="AD426:AD427"/>
    <mergeCell ref="AE426:AE427"/>
    <mergeCell ref="AJ426:AJ427"/>
    <mergeCell ref="AF426:AF427"/>
    <mergeCell ref="D487:F487"/>
    <mergeCell ref="B488:C488"/>
    <mergeCell ref="D488:E488"/>
    <mergeCell ref="B489:C489"/>
    <mergeCell ref="B482:C482"/>
    <mergeCell ref="B480:C480"/>
    <mergeCell ref="B474:C474"/>
    <mergeCell ref="B473:C473"/>
    <mergeCell ref="B485:AK485"/>
    <mergeCell ref="D472:E472"/>
    <mergeCell ref="B462:C462"/>
    <mergeCell ref="B464:C464"/>
    <mergeCell ref="D464:G464"/>
    <mergeCell ref="D466:G466"/>
    <mergeCell ref="Q460:Q461"/>
    <mergeCell ref="R460:R461"/>
    <mergeCell ref="S460:S461"/>
    <mergeCell ref="T460:T461"/>
    <mergeCell ref="U460:U461"/>
    <mergeCell ref="V460:V461"/>
    <mergeCell ref="W460:W461"/>
    <mergeCell ref="R476:R477"/>
    <mergeCell ref="S476:S477"/>
    <mergeCell ref="T476:T477"/>
    <mergeCell ref="U476:U477"/>
    <mergeCell ref="V476:V477"/>
    <mergeCell ref="W476:W477"/>
    <mergeCell ref="X460:X461"/>
    <mergeCell ref="Y460:Y461"/>
    <mergeCell ref="Z460:Z461"/>
    <mergeCell ref="AA460:AA461"/>
    <mergeCell ref="AB460:AB461"/>
    <mergeCell ref="B481:C481"/>
    <mergeCell ref="H373:H374"/>
    <mergeCell ref="I373:I374"/>
    <mergeCell ref="J373:J374"/>
    <mergeCell ref="K373:K374"/>
    <mergeCell ref="L373:L374"/>
    <mergeCell ref="M373:N373"/>
    <mergeCell ref="O373:O374"/>
    <mergeCell ref="P373:P374"/>
    <mergeCell ref="Q373:Q374"/>
    <mergeCell ref="R373:R374"/>
    <mergeCell ref="K356:K357"/>
    <mergeCell ref="L356:L357"/>
    <mergeCell ref="M356:N356"/>
    <mergeCell ref="O356:O357"/>
    <mergeCell ref="B465:C465"/>
    <mergeCell ref="B466:C466"/>
    <mergeCell ref="B450:C450"/>
    <mergeCell ref="B446:C446"/>
    <mergeCell ref="B448:C448"/>
    <mergeCell ref="D448:G448"/>
    <mergeCell ref="B449:C449"/>
    <mergeCell ref="P444:P445"/>
    <mergeCell ref="Q444:Q445"/>
    <mergeCell ref="R444:R445"/>
    <mergeCell ref="B443:C445"/>
    <mergeCell ref="D443:D445"/>
    <mergeCell ref="E443:E445"/>
    <mergeCell ref="F443:R443"/>
    <mergeCell ref="B441:C441"/>
    <mergeCell ref="B442:C442"/>
    <mergeCell ref="D442:Q442"/>
    <mergeCell ref="AG444:AG445"/>
    <mergeCell ref="S444:S445"/>
    <mergeCell ref="T444:T445"/>
    <mergeCell ref="U444:U445"/>
    <mergeCell ref="V444:V445"/>
    <mergeCell ref="W444:W445"/>
    <mergeCell ref="X444:X445"/>
    <mergeCell ref="S443:AC443"/>
    <mergeCell ref="B453:AK453"/>
    <mergeCell ref="AH476:AH477"/>
    <mergeCell ref="AD443:AG443"/>
    <mergeCell ref="I444:I445"/>
    <mergeCell ref="J444:J445"/>
    <mergeCell ref="F444:F445"/>
    <mergeCell ref="G444:G445"/>
    <mergeCell ref="K444:K445"/>
    <mergeCell ref="L444:L445"/>
    <mergeCell ref="M444:N444"/>
    <mergeCell ref="O444:O445"/>
    <mergeCell ref="AE444:AE445"/>
    <mergeCell ref="AC460:AC461"/>
    <mergeCell ref="D450:G450"/>
    <mergeCell ref="B451:C451"/>
    <mergeCell ref="D449:G449"/>
    <mergeCell ref="F475:R475"/>
    <mergeCell ref="H444:H445"/>
    <mergeCell ref="AD444:AD445"/>
    <mergeCell ref="B391:C391"/>
    <mergeCell ref="AD460:AD461"/>
    <mergeCell ref="AE460:AE461"/>
    <mergeCell ref="AF460:AF461"/>
    <mergeCell ref="O460:O461"/>
    <mergeCell ref="P460:P461"/>
    <mergeCell ref="K460:K461"/>
    <mergeCell ref="L460:L461"/>
    <mergeCell ref="M460:N460"/>
    <mergeCell ref="B428:C428"/>
    <mergeCell ref="B429:C429"/>
    <mergeCell ref="B430:C430"/>
    <mergeCell ref="B432:C432"/>
    <mergeCell ref="D432:G432"/>
    <mergeCell ref="B433:C433"/>
    <mergeCell ref="B434:C434"/>
    <mergeCell ref="D434:G434"/>
    <mergeCell ref="B437:AK437"/>
    <mergeCell ref="D439:F439"/>
    <mergeCell ref="B440:C440"/>
    <mergeCell ref="D440:E440"/>
    <mergeCell ref="AA426:AA427"/>
    <mergeCell ref="B395:C395"/>
    <mergeCell ref="D395:G395"/>
    <mergeCell ref="B396:C396"/>
    <mergeCell ref="AH443:AJ443"/>
    <mergeCell ref="Y444:Y445"/>
    <mergeCell ref="Z444:Z445"/>
    <mergeCell ref="AA444:AA445"/>
    <mergeCell ref="AB444:AB445"/>
    <mergeCell ref="AC444:AC445"/>
    <mergeCell ref="AF444:AF445"/>
    <mergeCell ref="D414:G414"/>
    <mergeCell ref="B415:C415"/>
    <mergeCell ref="L405:L406"/>
    <mergeCell ref="M405:N405"/>
    <mergeCell ref="O405:O406"/>
    <mergeCell ref="B411:C411"/>
    <mergeCell ref="D415:G415"/>
    <mergeCell ref="D393:AS393"/>
    <mergeCell ref="D394:AS394"/>
    <mergeCell ref="B393:C393"/>
    <mergeCell ref="B394:C394"/>
    <mergeCell ref="B435:C435"/>
    <mergeCell ref="D431:G431"/>
    <mergeCell ref="B417:C417"/>
    <mergeCell ref="B408:C408"/>
    <mergeCell ref="B409:C409"/>
    <mergeCell ref="B410:C410"/>
    <mergeCell ref="AB426:AB427"/>
    <mergeCell ref="AC426:AC427"/>
    <mergeCell ref="Y405:Y406"/>
    <mergeCell ref="Z405:Z406"/>
    <mergeCell ref="AA405:AA406"/>
    <mergeCell ref="AB405:AB406"/>
    <mergeCell ref="AC405:AC406"/>
    <mergeCell ref="AD405:AD406"/>
    <mergeCell ref="AE405:AE406"/>
    <mergeCell ref="AF405:AF406"/>
    <mergeCell ref="AG405:AG406"/>
    <mergeCell ref="P405:P406"/>
    <mergeCell ref="Q405:Q406"/>
    <mergeCell ref="R405:R406"/>
    <mergeCell ref="S405:S406"/>
    <mergeCell ref="D481:G481"/>
    <mergeCell ref="Y476:Y477"/>
    <mergeCell ref="Z476:Z477"/>
    <mergeCell ref="B469:AK469"/>
    <mergeCell ref="D471:F471"/>
    <mergeCell ref="B472:C472"/>
    <mergeCell ref="D475:D477"/>
    <mergeCell ref="E475:E477"/>
    <mergeCell ref="X476:X477"/>
    <mergeCell ref="S475:AC475"/>
    <mergeCell ref="AD475:AG475"/>
    <mergeCell ref="AH475:AJ475"/>
    <mergeCell ref="P476:P477"/>
    <mergeCell ref="AJ476:AJ477"/>
    <mergeCell ref="D474:Q474"/>
    <mergeCell ref="B475:C477"/>
    <mergeCell ref="AI476:AI477"/>
    <mergeCell ref="AG476:AG477"/>
    <mergeCell ref="AD476:AD477"/>
    <mergeCell ref="AE476:AE477"/>
    <mergeCell ref="AF476:AF477"/>
    <mergeCell ref="F476:F477"/>
    <mergeCell ref="G476:G477"/>
    <mergeCell ref="H476:H477"/>
    <mergeCell ref="I476:I477"/>
    <mergeCell ref="J476:J477"/>
    <mergeCell ref="K476:K477"/>
    <mergeCell ref="L476:L477"/>
    <mergeCell ref="M476:N476"/>
    <mergeCell ref="O476:O477"/>
    <mergeCell ref="B478:C478"/>
    <mergeCell ref="D480:G480"/>
    <mergeCell ref="R492:R493"/>
    <mergeCell ref="S492:S493"/>
    <mergeCell ref="T492:T493"/>
    <mergeCell ref="U492:U493"/>
    <mergeCell ref="AE492:AE493"/>
    <mergeCell ref="AF492:AF493"/>
    <mergeCell ref="AG492:AG493"/>
    <mergeCell ref="AH492:AH493"/>
    <mergeCell ref="AI492:AI493"/>
    <mergeCell ref="AJ492:AJ493"/>
    <mergeCell ref="B456:C456"/>
    <mergeCell ref="B457:C457"/>
    <mergeCell ref="B490:C490"/>
    <mergeCell ref="D490:Q490"/>
    <mergeCell ref="B491:C493"/>
    <mergeCell ref="D491:D493"/>
    <mergeCell ref="E491:E493"/>
    <mergeCell ref="F491:R491"/>
    <mergeCell ref="S491:AC491"/>
    <mergeCell ref="D456:E456"/>
    <mergeCell ref="B458:C458"/>
    <mergeCell ref="D458:Q458"/>
    <mergeCell ref="B459:C461"/>
    <mergeCell ref="D459:D461"/>
    <mergeCell ref="E459:E461"/>
    <mergeCell ref="F459:R459"/>
    <mergeCell ref="S459:AC459"/>
    <mergeCell ref="AD459:AG459"/>
    <mergeCell ref="AH459:AJ459"/>
    <mergeCell ref="F460:F461"/>
    <mergeCell ref="G460:G461"/>
    <mergeCell ref="H460:H461"/>
    <mergeCell ref="B494:C494"/>
    <mergeCell ref="V492:V493"/>
    <mergeCell ref="W492:W493"/>
    <mergeCell ref="X492:X493"/>
    <mergeCell ref="Y492:Y493"/>
    <mergeCell ref="Z492:Z493"/>
    <mergeCell ref="AA492:AA493"/>
    <mergeCell ref="AB492:AB493"/>
    <mergeCell ref="AC492:AC493"/>
    <mergeCell ref="AD492:AD493"/>
    <mergeCell ref="B504:C504"/>
    <mergeCell ref="D504:E504"/>
    <mergeCell ref="B505:C505"/>
    <mergeCell ref="B506:C506"/>
    <mergeCell ref="D506:Q506"/>
    <mergeCell ref="B496:C496"/>
    <mergeCell ref="B497:C497"/>
    <mergeCell ref="B498:C498"/>
    <mergeCell ref="D498:G498"/>
    <mergeCell ref="B501:AK501"/>
    <mergeCell ref="D503:F503"/>
    <mergeCell ref="F492:F493"/>
    <mergeCell ref="G492:G493"/>
    <mergeCell ref="H492:H493"/>
    <mergeCell ref="I492:I493"/>
    <mergeCell ref="J492:J493"/>
    <mergeCell ref="K492:K493"/>
    <mergeCell ref="L492:L493"/>
    <mergeCell ref="M492:N492"/>
    <mergeCell ref="O492:O493"/>
    <mergeCell ref="P492:P493"/>
    <mergeCell ref="Q492:Q493"/>
    <mergeCell ref="AJ508:AJ509"/>
    <mergeCell ref="S507:AC507"/>
    <mergeCell ref="AD507:AG507"/>
    <mergeCell ref="AH507:AJ507"/>
    <mergeCell ref="F508:F509"/>
    <mergeCell ref="G508:G509"/>
    <mergeCell ref="H508:H509"/>
    <mergeCell ref="I508:I509"/>
    <mergeCell ref="J508:J509"/>
    <mergeCell ref="K508:K509"/>
    <mergeCell ref="L508:L509"/>
    <mergeCell ref="M508:N508"/>
    <mergeCell ref="O508:O509"/>
    <mergeCell ref="P508:P509"/>
    <mergeCell ref="Q508:Q509"/>
    <mergeCell ref="R508:R509"/>
    <mergeCell ref="AE508:AE509"/>
    <mergeCell ref="AF508:AF509"/>
    <mergeCell ref="AG508:AG509"/>
    <mergeCell ref="AH508:AH509"/>
    <mergeCell ref="AI508:AI509"/>
    <mergeCell ref="W508:W509"/>
    <mergeCell ref="X508:X509"/>
    <mergeCell ref="Y508:Y509"/>
    <mergeCell ref="Z508:Z509"/>
    <mergeCell ref="AA508:AA509"/>
    <mergeCell ref="AD491:AG491"/>
    <mergeCell ref="D482:G482"/>
    <mergeCell ref="D465:G465"/>
    <mergeCell ref="AA476:AA477"/>
    <mergeCell ref="AB476:AB477"/>
    <mergeCell ref="AC476:AC477"/>
    <mergeCell ref="Q476:Q477"/>
    <mergeCell ref="D455:F455"/>
    <mergeCell ref="AJ373:AJ374"/>
    <mergeCell ref="B376:C376"/>
    <mergeCell ref="B377:C377"/>
    <mergeCell ref="B378:C378"/>
    <mergeCell ref="B379:C379"/>
    <mergeCell ref="B380:C380"/>
    <mergeCell ref="B381:C381"/>
    <mergeCell ref="B382:C382"/>
    <mergeCell ref="B383:C383"/>
    <mergeCell ref="B384:C384"/>
    <mergeCell ref="B385:C385"/>
    <mergeCell ref="B386:C386"/>
    <mergeCell ref="B387:C387"/>
    <mergeCell ref="B388:C388"/>
    <mergeCell ref="B389:C389"/>
    <mergeCell ref="B390:C390"/>
    <mergeCell ref="AH491:AJ491"/>
    <mergeCell ref="B375:C375"/>
    <mergeCell ref="I460:I461"/>
    <mergeCell ref="J460:J461"/>
    <mergeCell ref="AG460:AG461"/>
    <mergeCell ref="AH460:AH461"/>
    <mergeCell ref="AI460:AI461"/>
    <mergeCell ref="AJ460:AJ461"/>
    <mergeCell ref="B510:C510"/>
    <mergeCell ref="B511:C511"/>
    <mergeCell ref="B513:C513"/>
    <mergeCell ref="D513:G513"/>
    <mergeCell ref="B514:C514"/>
    <mergeCell ref="B515:C515"/>
    <mergeCell ref="D515:G515"/>
    <mergeCell ref="D514:G514"/>
    <mergeCell ref="AB508:AB509"/>
    <mergeCell ref="AC508:AC509"/>
    <mergeCell ref="AD508:AD509"/>
    <mergeCell ref="B507:C509"/>
    <mergeCell ref="D507:D509"/>
    <mergeCell ref="E507:E509"/>
    <mergeCell ref="F507:R507"/>
    <mergeCell ref="S508:S509"/>
    <mergeCell ref="T508:T509"/>
    <mergeCell ref="U508:U509"/>
    <mergeCell ref="V508:V509"/>
    <mergeCell ref="B366:AK366"/>
    <mergeCell ref="B364:C364"/>
    <mergeCell ref="AF373:AF374"/>
    <mergeCell ref="AG373:AG374"/>
    <mergeCell ref="AH373:AH374"/>
    <mergeCell ref="AI373:AI374"/>
    <mergeCell ref="S372:AC372"/>
    <mergeCell ref="AD372:AG372"/>
    <mergeCell ref="AH372:AJ372"/>
    <mergeCell ref="F373:F374"/>
    <mergeCell ref="G373:G374"/>
    <mergeCell ref="D368:F368"/>
    <mergeCell ref="D369:E369"/>
    <mergeCell ref="D371:Q371"/>
    <mergeCell ref="B371:C371"/>
    <mergeCell ref="AD373:AD374"/>
    <mergeCell ref="AE373:AE374"/>
    <mergeCell ref="B372:C374"/>
    <mergeCell ref="D372:D374"/>
    <mergeCell ref="E372:E374"/>
    <mergeCell ref="F372:R372"/>
    <mergeCell ref="W356:W357"/>
    <mergeCell ref="X356:X357"/>
    <mergeCell ref="AH356:AH357"/>
    <mergeCell ref="P356:P357"/>
    <mergeCell ref="Q356:Q357"/>
    <mergeCell ref="AA356:AA357"/>
    <mergeCell ref="AB356:AB357"/>
    <mergeCell ref="T373:T374"/>
    <mergeCell ref="U373:U374"/>
    <mergeCell ref="V373:V374"/>
    <mergeCell ref="W373:W374"/>
    <mergeCell ref="X373:X374"/>
    <mergeCell ref="Y373:Y374"/>
    <mergeCell ref="Z373:Z374"/>
    <mergeCell ref="B361:C361"/>
    <mergeCell ref="D361:G361"/>
    <mergeCell ref="B362:C362"/>
    <mergeCell ref="B363:C363"/>
    <mergeCell ref="D363:G363"/>
    <mergeCell ref="B359:C359"/>
    <mergeCell ref="B358:C358"/>
    <mergeCell ref="R356:R357"/>
    <mergeCell ref="S356:S357"/>
    <mergeCell ref="T356:T357"/>
    <mergeCell ref="U356:U357"/>
    <mergeCell ref="D362:G362"/>
    <mergeCell ref="AA373:AA374"/>
    <mergeCell ref="AB373:AB374"/>
    <mergeCell ref="AC373:AC374"/>
    <mergeCell ref="S373:S374"/>
    <mergeCell ref="B370:C370"/>
    <mergeCell ref="B369:C369"/>
    <mergeCell ref="B349:AK349"/>
    <mergeCell ref="D351:F351"/>
    <mergeCell ref="B352:C352"/>
    <mergeCell ref="D352:E352"/>
    <mergeCell ref="AD338:AD339"/>
    <mergeCell ref="AE338:AE339"/>
    <mergeCell ref="AF338:AF339"/>
    <mergeCell ref="AG338:AG339"/>
    <mergeCell ref="AH338:AH339"/>
    <mergeCell ref="B353:C353"/>
    <mergeCell ref="D354:Q354"/>
    <mergeCell ref="B355:C357"/>
    <mergeCell ref="D355:D357"/>
    <mergeCell ref="E355:E357"/>
    <mergeCell ref="F355:R355"/>
    <mergeCell ref="S355:AC355"/>
    <mergeCell ref="AD355:AG355"/>
    <mergeCell ref="AH355:AJ355"/>
    <mergeCell ref="F356:F357"/>
    <mergeCell ref="G356:G357"/>
    <mergeCell ref="H356:H357"/>
    <mergeCell ref="AC356:AC357"/>
    <mergeCell ref="AD356:AD357"/>
    <mergeCell ref="AE356:AE357"/>
    <mergeCell ref="AI356:AI357"/>
    <mergeCell ref="AJ356:AJ357"/>
    <mergeCell ref="I356:I357"/>
    <mergeCell ref="J356:J357"/>
    <mergeCell ref="Y356:Y357"/>
    <mergeCell ref="Z356:Z357"/>
    <mergeCell ref="B354:C354"/>
    <mergeCell ref="AG356:AG357"/>
    <mergeCell ref="V356:V357"/>
    <mergeCell ref="AF356:AF357"/>
    <mergeCell ref="B331:AK331"/>
    <mergeCell ref="D333:F333"/>
    <mergeCell ref="B334:C334"/>
    <mergeCell ref="D334:E334"/>
    <mergeCell ref="B335:C335"/>
    <mergeCell ref="B336:C336"/>
    <mergeCell ref="D336:Q336"/>
    <mergeCell ref="B337:C339"/>
    <mergeCell ref="D337:D339"/>
    <mergeCell ref="E337:E339"/>
    <mergeCell ref="F337:R337"/>
    <mergeCell ref="S337:AC337"/>
    <mergeCell ref="AD337:AG337"/>
    <mergeCell ref="AH337:AJ337"/>
    <mergeCell ref="F338:F339"/>
    <mergeCell ref="G338:G339"/>
    <mergeCell ref="H338:H339"/>
    <mergeCell ref="J338:J339"/>
    <mergeCell ref="K338:K339"/>
    <mergeCell ref="L338:L339"/>
    <mergeCell ref="M338:N338"/>
    <mergeCell ref="O338:O339"/>
    <mergeCell ref="P338:P339"/>
    <mergeCell ref="Q338:Q339"/>
    <mergeCell ref="I338:I339"/>
    <mergeCell ref="Z338:Z339"/>
    <mergeCell ref="AA338:AA339"/>
    <mergeCell ref="AB338:AB339"/>
    <mergeCell ref="AC338:AC339"/>
    <mergeCell ref="D335:Q335"/>
    <mergeCell ref="B161:C161"/>
    <mergeCell ref="B163:C163"/>
    <mergeCell ref="B341:C341"/>
    <mergeCell ref="D344:I344"/>
    <mergeCell ref="D345:H345"/>
    <mergeCell ref="AI338:AI339"/>
    <mergeCell ref="AJ338:AJ339"/>
    <mergeCell ref="B340:C340"/>
    <mergeCell ref="B342:C342"/>
    <mergeCell ref="B344:C344"/>
    <mergeCell ref="B345:C345"/>
    <mergeCell ref="B346:C346"/>
    <mergeCell ref="D346:G346"/>
    <mergeCell ref="D505:Q505"/>
    <mergeCell ref="D489:Q489"/>
    <mergeCell ref="D473:Q473"/>
    <mergeCell ref="D457:Q457"/>
    <mergeCell ref="D441:Q441"/>
    <mergeCell ref="D423:Q423"/>
    <mergeCell ref="D496:G496"/>
    <mergeCell ref="D497:G497"/>
    <mergeCell ref="D402:Q402"/>
    <mergeCell ref="D370:Q370"/>
    <mergeCell ref="D353:Q353"/>
    <mergeCell ref="R338:R339"/>
    <mergeCell ref="S338:S339"/>
    <mergeCell ref="T338:T339"/>
    <mergeCell ref="U338:U339"/>
    <mergeCell ref="V338:V339"/>
    <mergeCell ref="W338:W339"/>
    <mergeCell ref="X338:X339"/>
    <mergeCell ref="Y338:Y339"/>
    <mergeCell ref="AE142:AE143"/>
    <mergeCell ref="B152:C152"/>
    <mergeCell ref="B173:C173"/>
    <mergeCell ref="B157:AF157"/>
    <mergeCell ref="D159:F159"/>
    <mergeCell ref="D160:F160"/>
    <mergeCell ref="D161:F161"/>
    <mergeCell ref="D163:Q163"/>
    <mergeCell ref="B165:C167"/>
    <mergeCell ref="D165:D167"/>
    <mergeCell ref="E165:P165"/>
    <mergeCell ref="Q165:Y165"/>
    <mergeCell ref="Z165:AB165"/>
    <mergeCell ref="AC165:AE165"/>
    <mergeCell ref="E166:E167"/>
    <mergeCell ref="F166:F167"/>
    <mergeCell ref="G166:G167"/>
    <mergeCell ref="H166:H167"/>
    <mergeCell ref="I166:I167"/>
    <mergeCell ref="J166:J167"/>
    <mergeCell ref="K166:L166"/>
    <mergeCell ref="M166:M167"/>
    <mergeCell ref="N166:N167"/>
    <mergeCell ref="O166:O167"/>
    <mergeCell ref="P166:P167"/>
    <mergeCell ref="Q166:Q167"/>
    <mergeCell ref="R166:R167"/>
    <mergeCell ref="S166:S167"/>
    <mergeCell ref="T166:T167"/>
    <mergeCell ref="U166:U167"/>
    <mergeCell ref="V166:V167"/>
    <mergeCell ref="B160:C160"/>
    <mergeCell ref="V142:V143"/>
    <mergeCell ref="W142:W143"/>
    <mergeCell ref="B170:C170"/>
    <mergeCell ref="D170:H170"/>
    <mergeCell ref="B171:C171"/>
    <mergeCell ref="D171:H171"/>
    <mergeCell ref="B133:AF133"/>
    <mergeCell ref="D135:F135"/>
    <mergeCell ref="B136:C136"/>
    <mergeCell ref="D136:F136"/>
    <mergeCell ref="B137:C137"/>
    <mergeCell ref="D137:F137"/>
    <mergeCell ref="B139:C139"/>
    <mergeCell ref="D139:Q139"/>
    <mergeCell ref="B141:C143"/>
    <mergeCell ref="D141:D143"/>
    <mergeCell ref="E141:P141"/>
    <mergeCell ref="Q141:Y141"/>
    <mergeCell ref="Z141:AB141"/>
    <mergeCell ref="AC141:AE141"/>
    <mergeCell ref="E142:E143"/>
    <mergeCell ref="F142:F143"/>
    <mergeCell ref="G142:G143"/>
    <mergeCell ref="H142:H143"/>
    <mergeCell ref="B147:C147"/>
    <mergeCell ref="B148:C148"/>
    <mergeCell ref="B149:C149"/>
    <mergeCell ref="B150:C150"/>
    <mergeCell ref="AA142:AA143"/>
    <mergeCell ref="AB142:AB143"/>
    <mergeCell ref="AC142:AC143"/>
    <mergeCell ref="AD142:AD143"/>
    <mergeCell ref="X142:X143"/>
    <mergeCell ref="Y142:Y143"/>
    <mergeCell ref="Z142:Z143"/>
    <mergeCell ref="AF322:AF323"/>
    <mergeCell ref="AG322:AG323"/>
    <mergeCell ref="AH322:AH323"/>
    <mergeCell ref="AI322:AI323"/>
    <mergeCell ref="AJ322:AJ323"/>
    <mergeCell ref="B312:C312"/>
    <mergeCell ref="B155:C155"/>
    <mergeCell ref="W166:W167"/>
    <mergeCell ref="X166:X167"/>
    <mergeCell ref="Y166:Y167"/>
    <mergeCell ref="Z166:Z167"/>
    <mergeCell ref="AA166:AA167"/>
    <mergeCell ref="AB166:AB167"/>
    <mergeCell ref="AC166:AC167"/>
    <mergeCell ref="D152:H152"/>
    <mergeCell ref="B153:C153"/>
    <mergeCell ref="D153:H153"/>
    <mergeCell ref="I142:I143"/>
    <mergeCell ref="J142:J143"/>
    <mergeCell ref="K142:L142"/>
    <mergeCell ref="M142:M143"/>
    <mergeCell ref="N142:N143"/>
    <mergeCell ref="O142:O143"/>
    <mergeCell ref="P142:P143"/>
    <mergeCell ref="Q142:Q143"/>
    <mergeCell ref="R142:R143"/>
    <mergeCell ref="S142:S143"/>
    <mergeCell ref="T142:T143"/>
    <mergeCell ref="U142:U143"/>
    <mergeCell ref="AD166:AD167"/>
    <mergeCell ref="AE166:AE167"/>
    <mergeCell ref="B168:C168"/>
    <mergeCell ref="B297:C297"/>
    <mergeCell ref="B298:C298"/>
    <mergeCell ref="D298:Q298"/>
    <mergeCell ref="B315:AK315"/>
    <mergeCell ref="D317:F317"/>
    <mergeCell ref="D318:E318"/>
    <mergeCell ref="D319:Q319"/>
    <mergeCell ref="B320:C320"/>
    <mergeCell ref="D320:Q320"/>
    <mergeCell ref="B321:C323"/>
    <mergeCell ref="D321:D323"/>
    <mergeCell ref="E321:E323"/>
    <mergeCell ref="F321:R321"/>
    <mergeCell ref="S321:AC321"/>
    <mergeCell ref="AD321:AG321"/>
    <mergeCell ref="AH321:AJ321"/>
    <mergeCell ref="F322:F323"/>
    <mergeCell ref="G322:G323"/>
    <mergeCell ref="H322:H323"/>
    <mergeCell ref="I322:I323"/>
    <mergeCell ref="J322:J323"/>
    <mergeCell ref="K322:K323"/>
    <mergeCell ref="L322:L323"/>
    <mergeCell ref="M322:N322"/>
    <mergeCell ref="O322:O323"/>
    <mergeCell ref="P322:P323"/>
    <mergeCell ref="Q322:Q323"/>
    <mergeCell ref="R322:R323"/>
    <mergeCell ref="S322:S323"/>
    <mergeCell ref="T322:T323"/>
    <mergeCell ref="U322:U323"/>
    <mergeCell ref="V322:V323"/>
    <mergeCell ref="AB301:AB302"/>
    <mergeCell ref="B303:C303"/>
    <mergeCell ref="B304:C304"/>
    <mergeCell ref="B306:C306"/>
    <mergeCell ref="B310:C310"/>
    <mergeCell ref="B299:C299"/>
    <mergeCell ref="D299:Q299"/>
    <mergeCell ref="AC301:AC302"/>
    <mergeCell ref="AD301:AD302"/>
    <mergeCell ref="AE301:AE302"/>
    <mergeCell ref="B324:C324"/>
    <mergeCell ref="B326:C326"/>
    <mergeCell ref="D326:I326"/>
    <mergeCell ref="B327:C327"/>
    <mergeCell ref="D327:H327"/>
    <mergeCell ref="M301:N301"/>
    <mergeCell ref="O301:O302"/>
    <mergeCell ref="P301:P302"/>
    <mergeCell ref="Q301:Q302"/>
    <mergeCell ref="R301:R302"/>
    <mergeCell ref="S301:S302"/>
    <mergeCell ref="T301:T302"/>
    <mergeCell ref="U301:U302"/>
    <mergeCell ref="V301:V302"/>
    <mergeCell ref="W301:W302"/>
    <mergeCell ref="X301:X302"/>
    <mergeCell ref="Y301:Y302"/>
    <mergeCell ref="Z301:Z302"/>
    <mergeCell ref="AA301:AA302"/>
    <mergeCell ref="B328:C328"/>
    <mergeCell ref="D328:G328"/>
    <mergeCell ref="W322:W323"/>
    <mergeCell ref="B318:C318"/>
    <mergeCell ref="B319:C319"/>
    <mergeCell ref="X322:X323"/>
    <mergeCell ref="Y322:Y323"/>
    <mergeCell ref="Z322:Z323"/>
    <mergeCell ref="AA322:AA323"/>
    <mergeCell ref="AB322:AB323"/>
    <mergeCell ref="AC322:AC323"/>
    <mergeCell ref="AD322:AD323"/>
    <mergeCell ref="AE322:AE323"/>
    <mergeCell ref="B311:C311"/>
    <mergeCell ref="M285:N285"/>
    <mergeCell ref="B294:AK294"/>
    <mergeCell ref="D296:F296"/>
    <mergeCell ref="D297:E297"/>
    <mergeCell ref="B300:C302"/>
    <mergeCell ref="D300:D302"/>
    <mergeCell ref="E300:E302"/>
    <mergeCell ref="F300:R300"/>
    <mergeCell ref="S300:AC300"/>
    <mergeCell ref="AD300:AG300"/>
    <mergeCell ref="AH300:AJ300"/>
    <mergeCell ref="F301:F302"/>
    <mergeCell ref="G301:G302"/>
    <mergeCell ref="H301:H302"/>
    <mergeCell ref="I301:I302"/>
    <mergeCell ref="J301:J302"/>
    <mergeCell ref="K301:K302"/>
    <mergeCell ref="L301:L302"/>
    <mergeCell ref="O285:O286"/>
    <mergeCell ref="AF285:AF286"/>
    <mergeCell ref="AF301:AF302"/>
    <mergeCell ref="AG301:AG302"/>
    <mergeCell ref="AH301:AH302"/>
    <mergeCell ref="AI301:AI302"/>
    <mergeCell ref="AJ301:AJ302"/>
    <mergeCell ref="D310:I310"/>
    <mergeCell ref="D311:H311"/>
    <mergeCell ref="D312:G312"/>
    <mergeCell ref="B278:AK278"/>
    <mergeCell ref="D280:F280"/>
    <mergeCell ref="B281:C281"/>
    <mergeCell ref="D281:E281"/>
    <mergeCell ref="B282:C282"/>
    <mergeCell ref="D282:Q282"/>
    <mergeCell ref="B283:C283"/>
    <mergeCell ref="D283:Q283"/>
    <mergeCell ref="B284:C286"/>
    <mergeCell ref="D284:D286"/>
    <mergeCell ref="E284:E286"/>
    <mergeCell ref="F284:R284"/>
    <mergeCell ref="S284:AC284"/>
    <mergeCell ref="AD284:AG284"/>
    <mergeCell ref="AH284:AJ284"/>
    <mergeCell ref="F285:F286"/>
    <mergeCell ref="G285:G286"/>
    <mergeCell ref="H285:H286"/>
    <mergeCell ref="I285:I286"/>
    <mergeCell ref="J285:J286"/>
    <mergeCell ref="K285:K286"/>
    <mergeCell ref="L285:L286"/>
    <mergeCell ref="P285:P286"/>
    <mergeCell ref="Q285:Q286"/>
    <mergeCell ref="R285:R286"/>
    <mergeCell ref="S285:S286"/>
    <mergeCell ref="T285:T286"/>
    <mergeCell ref="U285:U286"/>
    <mergeCell ref="V285:V286"/>
    <mergeCell ref="W285:W286"/>
    <mergeCell ref="X285:X286"/>
    <mergeCell ref="Y285:Y286"/>
    <mergeCell ref="Z285:Z286"/>
    <mergeCell ref="AA285:AA286"/>
    <mergeCell ref="AB285:AB286"/>
    <mergeCell ref="AC285:AC286"/>
    <mergeCell ref="AD285:AD286"/>
    <mergeCell ref="AE285:AE286"/>
    <mergeCell ref="AE264:AE265"/>
    <mergeCell ref="AG285:AG286"/>
    <mergeCell ref="AH285:AH286"/>
    <mergeCell ref="AI285:AI286"/>
    <mergeCell ref="AJ285:AJ286"/>
    <mergeCell ref="B287:C287"/>
    <mergeCell ref="B289:C289"/>
    <mergeCell ref="D289:I289"/>
    <mergeCell ref="B290:C290"/>
    <mergeCell ref="D290:H290"/>
    <mergeCell ref="B291:C291"/>
    <mergeCell ref="D291:G291"/>
    <mergeCell ref="B257:AK257"/>
    <mergeCell ref="D259:F259"/>
    <mergeCell ref="B260:C260"/>
    <mergeCell ref="D260:E260"/>
    <mergeCell ref="B261:C261"/>
    <mergeCell ref="D261:Q261"/>
    <mergeCell ref="B262:C262"/>
    <mergeCell ref="D262:Q262"/>
    <mergeCell ref="B263:C265"/>
    <mergeCell ref="D263:D265"/>
    <mergeCell ref="E263:E265"/>
    <mergeCell ref="F263:R263"/>
    <mergeCell ref="S263:AC263"/>
    <mergeCell ref="AD263:AG263"/>
    <mergeCell ref="AH263:AJ263"/>
    <mergeCell ref="F264:F265"/>
    <mergeCell ref="G264:G265"/>
    <mergeCell ref="H264:H265"/>
    <mergeCell ref="AB264:AB265"/>
    <mergeCell ref="AC264:AC265"/>
    <mergeCell ref="AF264:AF265"/>
    <mergeCell ref="AG264:AG265"/>
    <mergeCell ref="AH264:AH265"/>
    <mergeCell ref="AI264:AI265"/>
    <mergeCell ref="AJ264:AJ265"/>
    <mergeCell ref="B266:C266"/>
    <mergeCell ref="B270:C270"/>
    <mergeCell ref="B271:C271"/>
    <mergeCell ref="B273:C273"/>
    <mergeCell ref="D273:I273"/>
    <mergeCell ref="B274:C274"/>
    <mergeCell ref="D274:H274"/>
    <mergeCell ref="B275:C275"/>
    <mergeCell ref="D275:G275"/>
    <mergeCell ref="J264:J265"/>
    <mergeCell ref="K264:K265"/>
    <mergeCell ref="L264:L265"/>
    <mergeCell ref="M264:N264"/>
    <mergeCell ref="O264:O265"/>
    <mergeCell ref="P264:P265"/>
    <mergeCell ref="Q264:Q265"/>
    <mergeCell ref="R264:R265"/>
    <mergeCell ref="S264:S265"/>
    <mergeCell ref="T264:T265"/>
    <mergeCell ref="U264:U265"/>
    <mergeCell ref="V264:V265"/>
    <mergeCell ref="W264:W265"/>
    <mergeCell ref="X264:X265"/>
    <mergeCell ref="I264:I265"/>
    <mergeCell ref="Y264:Y265"/>
    <mergeCell ref="Z264:Z265"/>
    <mergeCell ref="AA264:AA265"/>
    <mergeCell ref="AD264:AD265"/>
    <mergeCell ref="AE248:AE249"/>
    <mergeCell ref="Y228:Y229"/>
    <mergeCell ref="AF248:AF249"/>
    <mergeCell ref="AG248:AG249"/>
    <mergeCell ref="AH248:AH249"/>
    <mergeCell ref="AI248:AI249"/>
    <mergeCell ref="AJ248:AJ249"/>
    <mergeCell ref="B250:C250"/>
    <mergeCell ref="B305:C305"/>
    <mergeCell ref="B307:C307"/>
    <mergeCell ref="B308:C308"/>
    <mergeCell ref="B241:AK241"/>
    <mergeCell ref="D243:F243"/>
    <mergeCell ref="B244:C244"/>
    <mergeCell ref="D244:E244"/>
    <mergeCell ref="B245:C245"/>
    <mergeCell ref="D245:Q245"/>
    <mergeCell ref="B246:C246"/>
    <mergeCell ref="D246:Q246"/>
    <mergeCell ref="B247:C249"/>
    <mergeCell ref="D247:D249"/>
    <mergeCell ref="E247:E249"/>
    <mergeCell ref="F247:R247"/>
    <mergeCell ref="S247:AC247"/>
    <mergeCell ref="AD247:AG247"/>
    <mergeCell ref="AH247:AJ247"/>
    <mergeCell ref="F248:F249"/>
    <mergeCell ref="G248:G249"/>
    <mergeCell ref="H248:H249"/>
    <mergeCell ref="I248:I249"/>
    <mergeCell ref="J248:J249"/>
    <mergeCell ref="K248:K249"/>
    <mergeCell ref="U248:U249"/>
    <mergeCell ref="V248:V249"/>
    <mergeCell ref="W248:W249"/>
    <mergeCell ref="X248:X249"/>
    <mergeCell ref="Y248:Y249"/>
    <mergeCell ref="Z248:Z249"/>
    <mergeCell ref="AA248:AA249"/>
    <mergeCell ref="AB248:AB249"/>
    <mergeCell ref="AC248:AC249"/>
    <mergeCell ref="T228:T229"/>
    <mergeCell ref="U228:U229"/>
    <mergeCell ref="V228:V229"/>
    <mergeCell ref="AD248:AD249"/>
    <mergeCell ref="M248:N248"/>
    <mergeCell ref="O248:O249"/>
    <mergeCell ref="P248:P249"/>
    <mergeCell ref="Q248:Q249"/>
    <mergeCell ref="R248:R249"/>
    <mergeCell ref="S248:S249"/>
    <mergeCell ref="T248:T249"/>
    <mergeCell ref="Z228:Z229"/>
    <mergeCell ref="AA228:AA229"/>
    <mergeCell ref="AB228:AB229"/>
    <mergeCell ref="R228:R229"/>
    <mergeCell ref="S228:S229"/>
    <mergeCell ref="B221:AK221"/>
    <mergeCell ref="D223:F223"/>
    <mergeCell ref="D224:E224"/>
    <mergeCell ref="B225:C225"/>
    <mergeCell ref="D225:Q225"/>
    <mergeCell ref="B226:C226"/>
    <mergeCell ref="D226:Q226"/>
    <mergeCell ref="B227:C229"/>
    <mergeCell ref="D227:D229"/>
    <mergeCell ref="E227:E229"/>
    <mergeCell ref="F227:R227"/>
    <mergeCell ref="S227:AC227"/>
    <mergeCell ref="AD227:AG227"/>
    <mergeCell ref="AH227:AJ227"/>
    <mergeCell ref="F228:F229"/>
    <mergeCell ref="G228:G229"/>
    <mergeCell ref="H228:H229"/>
    <mergeCell ref="I228:I229"/>
    <mergeCell ref="J228:J229"/>
    <mergeCell ref="AC228:AC229"/>
    <mergeCell ref="AD228:AD229"/>
    <mergeCell ref="AE228:AE229"/>
    <mergeCell ref="AF228:AF229"/>
    <mergeCell ref="AG228:AG229"/>
    <mergeCell ref="AH228:AH229"/>
    <mergeCell ref="AI228:AI229"/>
    <mergeCell ref="AJ228:AJ229"/>
    <mergeCell ref="W228:W229"/>
    <mergeCell ref="X228:X229"/>
    <mergeCell ref="B224:C224"/>
    <mergeCell ref="J124:J125"/>
    <mergeCell ref="K124:L124"/>
    <mergeCell ref="B267:C267"/>
    <mergeCell ref="B268:C268"/>
    <mergeCell ref="B269:C269"/>
    <mergeCell ref="B233:C233"/>
    <mergeCell ref="D236:I236"/>
    <mergeCell ref="B237:C237"/>
    <mergeCell ref="D237:H237"/>
    <mergeCell ref="B238:C238"/>
    <mergeCell ref="D238:G238"/>
    <mergeCell ref="K228:K229"/>
    <mergeCell ref="L228:L229"/>
    <mergeCell ref="M228:N228"/>
    <mergeCell ref="O228:O229"/>
    <mergeCell ref="P228:P229"/>
    <mergeCell ref="Q228:Q229"/>
    <mergeCell ref="B252:C252"/>
    <mergeCell ref="D252:I252"/>
    <mergeCell ref="B253:C253"/>
    <mergeCell ref="D253:H253"/>
    <mergeCell ref="B254:C254"/>
    <mergeCell ref="D254:G254"/>
    <mergeCell ref="B236:C236"/>
    <mergeCell ref="B230:C230"/>
    <mergeCell ref="B231:C231"/>
    <mergeCell ref="B232:C232"/>
    <mergeCell ref="B234:C234"/>
    <mergeCell ref="L248:L249"/>
    <mergeCell ref="B144:C144"/>
    <mergeCell ref="B145:C145"/>
    <mergeCell ref="B146:C146"/>
    <mergeCell ref="X124:X125"/>
    <mergeCell ref="Y124:Y125"/>
    <mergeCell ref="B128:C128"/>
    <mergeCell ref="B129:C129"/>
    <mergeCell ref="B121:C121"/>
    <mergeCell ref="B60:C60"/>
    <mergeCell ref="B110:C110"/>
    <mergeCell ref="B111:C111"/>
    <mergeCell ref="AC124:AC125"/>
    <mergeCell ref="AD124:AD125"/>
    <mergeCell ref="AE124:AE125"/>
    <mergeCell ref="B126:C126"/>
    <mergeCell ref="D128:H128"/>
    <mergeCell ref="D129:H129"/>
    <mergeCell ref="B103:C103"/>
    <mergeCell ref="B115:AF115"/>
    <mergeCell ref="D117:F117"/>
    <mergeCell ref="B118:C118"/>
    <mergeCell ref="D118:F118"/>
    <mergeCell ref="B119:C119"/>
    <mergeCell ref="D119:F119"/>
    <mergeCell ref="B123:C125"/>
    <mergeCell ref="D123:D125"/>
    <mergeCell ref="E123:P123"/>
    <mergeCell ref="Q123:Y123"/>
    <mergeCell ref="Z123:AB123"/>
    <mergeCell ref="AC123:AE123"/>
    <mergeCell ref="E124:E125"/>
    <mergeCell ref="F124:F125"/>
    <mergeCell ref="G124:G125"/>
    <mergeCell ref="H124:H125"/>
    <mergeCell ref="I124:I125"/>
    <mergeCell ref="Z124:Z125"/>
    <mergeCell ref="AA124:AA125"/>
    <mergeCell ref="AB124:AB125"/>
    <mergeCell ref="R124:R125"/>
    <mergeCell ref="S124:S125"/>
    <mergeCell ref="T124:T125"/>
    <mergeCell ref="U124:U125"/>
    <mergeCell ref="V124:V125"/>
    <mergeCell ref="W106:W107"/>
    <mergeCell ref="X106:X107"/>
    <mergeCell ref="Y106:Y107"/>
    <mergeCell ref="Z106:Z107"/>
    <mergeCell ref="AA106:AA107"/>
    <mergeCell ref="AB106:AB107"/>
    <mergeCell ref="D121:Q121"/>
    <mergeCell ref="AC106:AC107"/>
    <mergeCell ref="AD106:AD107"/>
    <mergeCell ref="M124:M125"/>
    <mergeCell ref="N124:N125"/>
    <mergeCell ref="O124:O125"/>
    <mergeCell ref="P124:P125"/>
    <mergeCell ref="Q124:Q125"/>
    <mergeCell ref="N106:N107"/>
    <mergeCell ref="O106:O107"/>
    <mergeCell ref="P106:P107"/>
    <mergeCell ref="Q106:Q107"/>
    <mergeCell ref="R106:R107"/>
    <mergeCell ref="S106:S107"/>
    <mergeCell ref="T106:T107"/>
    <mergeCell ref="U106:U107"/>
    <mergeCell ref="V106:V107"/>
    <mergeCell ref="W124:W125"/>
    <mergeCell ref="AE106:AE107"/>
    <mergeCell ref="B108:C108"/>
    <mergeCell ref="D110:H110"/>
    <mergeCell ref="D111:H111"/>
    <mergeCell ref="B78:C78"/>
    <mergeCell ref="B97:AF97"/>
    <mergeCell ref="D99:F99"/>
    <mergeCell ref="B100:C100"/>
    <mergeCell ref="D100:F100"/>
    <mergeCell ref="B101:C101"/>
    <mergeCell ref="D101:F101"/>
    <mergeCell ref="D103:Q103"/>
    <mergeCell ref="B105:C107"/>
    <mergeCell ref="D105:D107"/>
    <mergeCell ref="E105:P105"/>
    <mergeCell ref="Q105:Y105"/>
    <mergeCell ref="Z105:AB105"/>
    <mergeCell ref="AC105:AE105"/>
    <mergeCell ref="E106:E107"/>
    <mergeCell ref="F106:F107"/>
    <mergeCell ref="G106:G107"/>
    <mergeCell ref="H106:H107"/>
    <mergeCell ref="I106:I107"/>
    <mergeCell ref="J106:J107"/>
    <mergeCell ref="B87:C87"/>
    <mergeCell ref="B88:C88"/>
    <mergeCell ref="B89:C89"/>
    <mergeCell ref="B90:C90"/>
    <mergeCell ref="K106:L106"/>
    <mergeCell ref="M106:M107"/>
    <mergeCell ref="B42:C42"/>
    <mergeCell ref="B92:C92"/>
    <mergeCell ref="B93:C93"/>
    <mergeCell ref="B31:AF31"/>
    <mergeCell ref="D75:F75"/>
    <mergeCell ref="B76:C76"/>
    <mergeCell ref="D76:F76"/>
    <mergeCell ref="B35:C35"/>
    <mergeCell ref="D37:Q37"/>
    <mergeCell ref="B39:C41"/>
    <mergeCell ref="D39:D41"/>
    <mergeCell ref="E39:P39"/>
    <mergeCell ref="Q39:Y39"/>
    <mergeCell ref="Z39:AB39"/>
    <mergeCell ref="AC39:AE39"/>
    <mergeCell ref="E40:E41"/>
    <mergeCell ref="F40:F41"/>
    <mergeCell ref="G40:G41"/>
    <mergeCell ref="H40:H41"/>
    <mergeCell ref="B68:C68"/>
    <mergeCell ref="B45:C45"/>
    <mergeCell ref="J40:J41"/>
    <mergeCell ref="K40:L40"/>
    <mergeCell ref="M40:M41"/>
    <mergeCell ref="N40:N41"/>
    <mergeCell ref="O40:O41"/>
    <mergeCell ref="P40:P41"/>
    <mergeCell ref="Q40:Q41"/>
    <mergeCell ref="R40:R41"/>
    <mergeCell ref="S40:S41"/>
    <mergeCell ref="T40:T41"/>
    <mergeCell ref="U40:U41"/>
    <mergeCell ref="V40:V41"/>
    <mergeCell ref="W40:W41"/>
    <mergeCell ref="X40:X41"/>
    <mergeCell ref="Y40:Y41"/>
    <mergeCell ref="Z40:Z41"/>
    <mergeCell ref="S81:S82"/>
    <mergeCell ref="T81:T82"/>
    <mergeCell ref="U81:U82"/>
    <mergeCell ref="V81:V82"/>
    <mergeCell ref="W81:W82"/>
    <mergeCell ref="X81:X82"/>
    <mergeCell ref="Y81:Y82"/>
    <mergeCell ref="Z81:Z82"/>
    <mergeCell ref="AA40:AA41"/>
    <mergeCell ref="AB40:AB41"/>
    <mergeCell ref="AC40:AC41"/>
    <mergeCell ref="AD40:AD41"/>
    <mergeCell ref="AE40:AE41"/>
    <mergeCell ref="B84:C84"/>
    <mergeCell ref="B86:C86"/>
    <mergeCell ref="D45:H45"/>
    <mergeCell ref="B72:AF72"/>
    <mergeCell ref="D74:F74"/>
    <mergeCell ref="B75:C75"/>
    <mergeCell ref="D78:Q78"/>
    <mergeCell ref="B80:C82"/>
    <mergeCell ref="D80:D82"/>
    <mergeCell ref="E80:P80"/>
    <mergeCell ref="Q80:Y80"/>
    <mergeCell ref="Z80:AB80"/>
    <mergeCell ref="AC80:AE80"/>
    <mergeCell ref="E81:E82"/>
    <mergeCell ref="F81:F82"/>
    <mergeCell ref="G81:G82"/>
    <mergeCell ref="H81:H82"/>
    <mergeCell ref="I81:I82"/>
    <mergeCell ref="J81:J82"/>
    <mergeCell ref="K81:L81"/>
    <mergeCell ref="M81:M82"/>
    <mergeCell ref="N81:N82"/>
    <mergeCell ref="O81:O82"/>
    <mergeCell ref="P81:P82"/>
    <mergeCell ref="Q81:Q82"/>
    <mergeCell ref="R81:R82"/>
    <mergeCell ref="I40:I41"/>
    <mergeCell ref="AA58:AA59"/>
    <mergeCell ref="AB58:AB59"/>
    <mergeCell ref="AC58:AC59"/>
    <mergeCell ref="AD58:AD59"/>
    <mergeCell ref="AE58:AE59"/>
    <mergeCell ref="B61:C61"/>
    <mergeCell ref="B62:C62"/>
    <mergeCell ref="AA81:AA82"/>
    <mergeCell ref="AB81:AB82"/>
    <mergeCell ref="AC81:AC82"/>
    <mergeCell ref="AD81:AD82"/>
    <mergeCell ref="AE81:AE82"/>
    <mergeCell ref="B83:C83"/>
    <mergeCell ref="B49:AF49"/>
    <mergeCell ref="D51:F51"/>
    <mergeCell ref="B52:C52"/>
    <mergeCell ref="D52:F52"/>
    <mergeCell ref="B53:C53"/>
    <mergeCell ref="D53:F53"/>
    <mergeCell ref="B55:C55"/>
    <mergeCell ref="D55:Q55"/>
    <mergeCell ref="B57:C59"/>
    <mergeCell ref="D57:D59"/>
    <mergeCell ref="E57:P57"/>
    <mergeCell ref="Q57:Y57"/>
    <mergeCell ref="Z57:AB57"/>
    <mergeCell ref="AC57:AE57"/>
    <mergeCell ref="E58:E59"/>
    <mergeCell ref="F58:F59"/>
    <mergeCell ref="G58:G59"/>
    <mergeCell ref="H58:H59"/>
    <mergeCell ref="I58:I59"/>
    <mergeCell ref="B63:C63"/>
    <mergeCell ref="B64:C64"/>
    <mergeCell ref="B65:C65"/>
    <mergeCell ref="B67:C67"/>
    <mergeCell ref="D67:H67"/>
    <mergeCell ref="D68:H68"/>
    <mergeCell ref="B44:C44"/>
    <mergeCell ref="Q58:Q59"/>
    <mergeCell ref="R58:R59"/>
    <mergeCell ref="S58:S59"/>
    <mergeCell ref="T58:T59"/>
    <mergeCell ref="U58:U59"/>
    <mergeCell ref="V58:V59"/>
    <mergeCell ref="W58:W59"/>
    <mergeCell ref="X58:X59"/>
    <mergeCell ref="Y58:Y59"/>
    <mergeCell ref="Z58:Z59"/>
    <mergeCell ref="J58:J59"/>
    <mergeCell ref="K58:L58"/>
    <mergeCell ref="M58:M59"/>
    <mergeCell ref="N58:N59"/>
    <mergeCell ref="O58:O59"/>
    <mergeCell ref="P58:P59"/>
    <mergeCell ref="B29:C29"/>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AE22:AE23"/>
    <mergeCell ref="C1110:G1110"/>
    <mergeCell ref="B24:C24"/>
    <mergeCell ref="B26:C26"/>
    <mergeCell ref="D26:H26"/>
    <mergeCell ref="B27:C27"/>
    <mergeCell ref="D27:H27"/>
    <mergeCell ref="B85:C85"/>
    <mergeCell ref="D92:AS92"/>
    <mergeCell ref="D93:AS9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D33:F33"/>
    <mergeCell ref="B34:C34"/>
    <mergeCell ref="D34:F34"/>
    <mergeCell ref="D35:F35"/>
    <mergeCell ref="B37:C37"/>
    <mergeCell ref="D44:H44"/>
  </mergeCells>
  <phoneticPr fontId="0" type="noConversion"/>
  <dataValidations count="11">
    <dataValidation type="date" operator="greaterThan" allowBlank="1" showInputMessage="1" showErrorMessage="1" sqref="D35 D76 D53 D101">
      <formula1>E24</formula1>
    </dataValidation>
    <dataValidation type="decimal" operator="greaterThan" showInputMessage="1" showErrorMessage="1" sqref="AI494 E494:AB494">
      <formula1>#REF!</formula1>
    </dataValidation>
    <dataValidation type="decimal" operator="greaterThan" allowBlank="1" showInputMessage="1" showErrorMessage="1" sqref="AC494:AF494">
      <formula1>#REF!</formula1>
    </dataValidation>
    <dataValidation type="date" operator="greaterThan" allowBlank="1" showInputMessage="1" showErrorMessage="1" sqref="D334 D161 D136:D137 D75 D52 D118:D119 D197 D224">
      <formula1>#REF!</formula1>
    </dataValidation>
    <dataValidation type="date" operator="greaterThan" allowBlank="1" showInputMessage="1" showErrorMessage="1" sqref="D100 D178 D34">
      <formula1>E22</formula1>
    </dataValidation>
    <dataValidation type="date" operator="greaterThan" allowBlank="1" showInputMessage="1" showErrorMessage="1" sqref="D160">
      <formula1>E142</formula1>
    </dataValidation>
    <dataValidation type="date" operator="greaterThan" allowBlank="1" showInputMessage="1" showErrorMessage="1" sqref="D318 D281">
      <formula1>E266</formula1>
    </dataValidation>
    <dataValidation type="date" operator="greaterThan" allowBlank="1" showInputMessage="1" showErrorMessage="1" sqref="D297 D260">
      <formula1>E250</formula1>
    </dataValidation>
    <dataValidation type="date" operator="greaterThan" allowBlank="1" showInputMessage="1" showErrorMessage="1" sqref="D244">
      <formula1>E230</formula1>
    </dataValidation>
    <dataValidation type="date" operator="greaterThan" allowBlank="1" showInputMessage="1" showErrorMessage="1" sqref="D17">
      <formula1>#REF!</formula1>
    </dataValidation>
    <dataValidation type="date" operator="greaterThan" allowBlank="1" showInputMessage="1" showErrorMessage="1" sqref="D16">
      <formula1>#REF!</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1"/>
  </cols>
  <sheetData>
    <row r="1" spans="2:14" x14ac:dyDescent="0.2">
      <c r="B1" s="2521"/>
      <c r="C1" s="2521"/>
      <c r="D1" s="2521"/>
      <c r="E1" s="2521"/>
      <c r="F1" s="2521"/>
      <c r="G1" s="2521"/>
      <c r="H1" s="2521"/>
      <c r="I1" s="2521"/>
      <c r="J1" s="2521"/>
      <c r="K1" s="2521"/>
      <c r="L1" s="2521"/>
      <c r="M1" s="2521"/>
      <c r="N1" s="2521"/>
    </row>
    <row r="2" spans="2:14" ht="18" x14ac:dyDescent="0.25">
      <c r="B2" s="2488" t="s">
        <v>5030</v>
      </c>
      <c r="C2" s="2521"/>
      <c r="D2" s="2521"/>
      <c r="E2" s="2521"/>
      <c r="F2" s="2521"/>
      <c r="G2" s="2521"/>
      <c r="H2" s="2521"/>
      <c r="I2" s="2521"/>
      <c r="J2" s="2521"/>
      <c r="K2" s="2521"/>
      <c r="L2" s="2521"/>
      <c r="M2" s="2521"/>
      <c r="N2" s="2521"/>
    </row>
    <row r="3" spans="2:14" ht="14.25" x14ac:dyDescent="0.2">
      <c r="B3" s="2487" t="s">
        <v>5035</v>
      </c>
      <c r="C3" s="2521"/>
      <c r="D3" s="2521"/>
      <c r="E3" s="2521"/>
      <c r="F3" s="2521"/>
      <c r="G3" s="2521"/>
      <c r="H3" s="2521"/>
      <c r="I3" s="2521"/>
      <c r="J3" s="2521"/>
      <c r="K3" s="2521"/>
      <c r="L3" s="2521"/>
      <c r="M3" s="2521"/>
      <c r="N3" s="2521"/>
    </row>
    <row r="4" spans="2:14" ht="14.25" x14ac:dyDescent="0.2">
      <c r="B4" s="2485"/>
      <c r="C4" s="2521"/>
      <c r="D4" s="2521"/>
      <c r="E4" s="2521"/>
      <c r="F4" s="2521"/>
      <c r="G4" s="2521"/>
      <c r="H4" s="2521"/>
      <c r="I4" s="2521"/>
      <c r="J4" s="2521"/>
      <c r="K4" s="2521"/>
      <c r="L4" s="2521"/>
      <c r="M4" s="2521"/>
      <c r="N4" s="2521"/>
    </row>
    <row r="5" spans="2:14" ht="14.25" x14ac:dyDescent="0.2">
      <c r="B5" s="2485"/>
      <c r="C5" s="2521"/>
      <c r="D5" s="2521"/>
      <c r="E5" s="2521"/>
      <c r="F5" s="2521"/>
      <c r="G5" s="2521"/>
      <c r="H5" s="2521"/>
      <c r="I5" s="2521"/>
      <c r="J5" s="2521"/>
      <c r="K5" s="2521"/>
      <c r="L5" s="2521"/>
      <c r="M5" s="2521"/>
      <c r="N5" s="2521"/>
    </row>
    <row r="6" spans="2:14" ht="14.25" x14ac:dyDescent="0.2">
      <c r="B6" s="2486"/>
      <c r="C6" s="2521"/>
      <c r="D6" s="2521"/>
      <c r="E6" s="2521"/>
      <c r="F6" s="2521"/>
      <c r="G6" s="2521"/>
      <c r="H6" s="2521"/>
      <c r="I6" s="2521"/>
      <c r="J6" s="2521"/>
      <c r="K6" s="2521"/>
      <c r="L6" s="2521"/>
      <c r="M6" s="2521"/>
      <c r="N6" s="2521"/>
    </row>
    <row r="7" spans="2:14" ht="14.25" x14ac:dyDescent="0.2">
      <c r="B7" s="2486"/>
      <c r="C7" s="2521"/>
      <c r="D7" s="2521"/>
      <c r="E7" s="2521"/>
      <c r="F7" s="2521"/>
      <c r="G7" s="2521"/>
      <c r="H7" s="2521"/>
      <c r="I7" s="2521"/>
      <c r="J7" s="2521"/>
      <c r="K7" s="2521"/>
      <c r="L7" s="2521"/>
      <c r="M7" s="2521"/>
      <c r="N7" s="2521"/>
    </row>
    <row r="8" spans="2:14" x14ac:dyDescent="0.2">
      <c r="B8" s="2489" t="str">
        <f>+Inicio!B8</f>
        <v xml:space="preserve">          Fecha de publicación: enero de 2014</v>
      </c>
      <c r="C8" s="2521"/>
      <c r="D8" s="2521"/>
      <c r="E8" s="2521"/>
      <c r="F8" s="2521"/>
      <c r="G8" s="2521"/>
      <c r="H8" s="2521"/>
      <c r="I8" s="2521"/>
      <c r="J8" s="2521"/>
      <c r="K8" s="2521"/>
      <c r="L8" s="2521"/>
      <c r="M8" s="2521"/>
      <c r="N8" s="2521"/>
    </row>
    <row r="9" spans="2:14" x14ac:dyDescent="0.2">
      <c r="B9" s="2521"/>
      <c r="C9" s="2521"/>
      <c r="D9" s="2521"/>
      <c r="E9" s="2521"/>
      <c r="F9" s="2521"/>
      <c r="G9" s="2521"/>
      <c r="H9" s="2521"/>
      <c r="I9" s="2521"/>
      <c r="J9" s="2521"/>
      <c r="K9" s="2521"/>
      <c r="L9" s="2521"/>
      <c r="M9" s="2521"/>
      <c r="N9" s="2521"/>
    </row>
    <row r="10" spans="2:14" x14ac:dyDescent="0.2">
      <c r="B10" s="2521"/>
      <c r="C10" s="2521"/>
      <c r="D10" s="2521"/>
      <c r="E10" s="2521"/>
      <c r="F10" s="2521"/>
      <c r="G10" s="2521"/>
      <c r="H10" s="2521"/>
      <c r="I10" s="2521"/>
      <c r="J10" s="2521"/>
      <c r="K10" s="2521"/>
      <c r="L10" s="2521"/>
      <c r="M10" s="2521"/>
      <c r="N10" s="2521"/>
    </row>
    <row r="11" spans="2:14" x14ac:dyDescent="0.2">
      <c r="B11" s="2529"/>
      <c r="C11" s="2529"/>
      <c r="D11" s="2529"/>
      <c r="E11" s="2529"/>
      <c r="F11" s="2529"/>
      <c r="G11" s="2529"/>
      <c r="H11" s="2529"/>
      <c r="I11" s="2529"/>
      <c r="J11" s="2529"/>
      <c r="K11" s="2529"/>
      <c r="L11" s="2529"/>
      <c r="M11" s="2529"/>
      <c r="N11" s="252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61"/>
  </cols>
  <sheetData>
    <row r="1" spans="2:14" x14ac:dyDescent="0.2">
      <c r="B1" s="2521"/>
      <c r="C1" s="2521"/>
      <c r="D1" s="2521"/>
      <c r="E1" s="2521"/>
      <c r="F1" s="2521"/>
      <c r="G1" s="2521"/>
      <c r="H1" s="2521"/>
      <c r="I1" s="2521"/>
      <c r="J1" s="2521"/>
      <c r="K1" s="2521"/>
      <c r="L1" s="2521"/>
      <c r="M1" s="2521"/>
      <c r="N1" s="2521"/>
    </row>
    <row r="2" spans="2:14" ht="18" x14ac:dyDescent="0.25">
      <c r="B2" s="2488" t="s">
        <v>5030</v>
      </c>
      <c r="C2" s="2521"/>
      <c r="D2" s="2521"/>
      <c r="E2" s="2521"/>
      <c r="F2" s="2521"/>
      <c r="G2" s="2521"/>
      <c r="H2" s="2521"/>
      <c r="I2" s="2521"/>
      <c r="J2" s="2521"/>
      <c r="K2" s="2521"/>
      <c r="L2" s="2521"/>
      <c r="M2" s="2521"/>
      <c r="N2" s="2521"/>
    </row>
    <row r="3" spans="2:14" ht="14.25" x14ac:dyDescent="0.2">
      <c r="B3" s="2487" t="s">
        <v>5036</v>
      </c>
      <c r="C3" s="2521"/>
      <c r="D3" s="2521"/>
      <c r="E3" s="2521"/>
      <c r="F3" s="2521"/>
      <c r="G3" s="2521"/>
      <c r="H3" s="2521"/>
      <c r="I3" s="2521"/>
      <c r="J3" s="2521"/>
      <c r="K3" s="2521"/>
      <c r="L3" s="2521"/>
      <c r="M3" s="2521"/>
      <c r="N3" s="2521"/>
    </row>
    <row r="4" spans="2:14" ht="14.25" x14ac:dyDescent="0.2">
      <c r="B4" s="2485"/>
      <c r="C4" s="2521"/>
      <c r="D4" s="2521"/>
      <c r="E4" s="2521"/>
      <c r="F4" s="2521"/>
      <c r="G4" s="2521"/>
      <c r="H4" s="2521"/>
      <c r="I4" s="2521"/>
      <c r="J4" s="2521"/>
      <c r="K4" s="2521"/>
      <c r="L4" s="2521"/>
      <c r="M4" s="2521"/>
      <c r="N4" s="2521"/>
    </row>
    <row r="5" spans="2:14" ht="14.25" x14ac:dyDescent="0.2">
      <c r="B5" s="2485"/>
      <c r="C5" s="2521"/>
      <c r="D5" s="2521"/>
      <c r="E5" s="2521"/>
      <c r="F5" s="2521"/>
      <c r="G5" s="2521"/>
      <c r="H5" s="2521"/>
      <c r="I5" s="2521"/>
      <c r="J5" s="2521"/>
      <c r="K5" s="2521"/>
      <c r="L5" s="2521"/>
      <c r="M5" s="2521"/>
      <c r="N5" s="2521"/>
    </row>
    <row r="6" spans="2:14" ht="14.25" x14ac:dyDescent="0.2">
      <c r="B6" s="2486"/>
      <c r="C6" s="2521"/>
      <c r="D6" s="2521"/>
      <c r="E6" s="2521"/>
      <c r="F6" s="2521"/>
      <c r="G6" s="2521"/>
      <c r="H6" s="2521"/>
      <c r="I6" s="2521"/>
      <c r="J6" s="2521"/>
      <c r="K6" s="2521"/>
      <c r="L6" s="2521"/>
      <c r="M6" s="2521"/>
      <c r="N6" s="2521"/>
    </row>
    <row r="7" spans="2:14" ht="14.25" x14ac:dyDescent="0.2">
      <c r="B7" s="2486"/>
      <c r="C7" s="2521"/>
      <c r="D7" s="2521"/>
      <c r="E7" s="2521"/>
      <c r="F7" s="2521"/>
      <c r="G7" s="2521"/>
      <c r="H7" s="2521"/>
      <c r="I7" s="2521"/>
      <c r="J7" s="2521"/>
      <c r="K7" s="2521"/>
      <c r="L7" s="2521"/>
      <c r="M7" s="2521"/>
      <c r="N7" s="2521"/>
    </row>
    <row r="8" spans="2:14" x14ac:dyDescent="0.2">
      <c r="B8" s="2489" t="str">
        <f>+Inicio!B8</f>
        <v xml:space="preserve">          Fecha de publicación: enero de 2014</v>
      </c>
      <c r="C8" s="2521"/>
      <c r="D8" s="2521"/>
      <c r="E8" s="2521"/>
      <c r="F8" s="2521"/>
      <c r="G8" s="2521"/>
      <c r="H8" s="2521"/>
      <c r="I8" s="2521"/>
      <c r="J8" s="2521"/>
      <c r="K8" s="2521"/>
      <c r="L8" s="2521"/>
      <c r="M8" s="2521"/>
      <c r="N8" s="2521"/>
    </row>
    <row r="9" spans="2:14" x14ac:dyDescent="0.2">
      <c r="B9" s="2521"/>
      <c r="C9" s="2521"/>
      <c r="D9" s="2521"/>
      <c r="E9" s="2521"/>
      <c r="F9" s="2521"/>
      <c r="G9" s="2521"/>
      <c r="H9" s="2521"/>
      <c r="I9" s="2521"/>
      <c r="J9" s="2521"/>
      <c r="K9" s="2521"/>
      <c r="L9" s="2521"/>
      <c r="M9" s="2521"/>
      <c r="N9" s="2521"/>
    </row>
    <row r="10" spans="2:14" x14ac:dyDescent="0.2">
      <c r="B10" s="2521"/>
      <c r="C10" s="2521"/>
      <c r="D10" s="2521"/>
      <c r="E10" s="2521"/>
      <c r="F10" s="2521"/>
      <c r="G10" s="2521"/>
      <c r="H10" s="2521"/>
      <c r="I10" s="2521"/>
      <c r="J10" s="2521"/>
      <c r="K10" s="2521"/>
      <c r="L10" s="2521"/>
      <c r="M10" s="2521"/>
      <c r="N10" s="2521"/>
    </row>
    <row r="11" spans="2:14" x14ac:dyDescent="0.2">
      <c r="B11" s="2529"/>
      <c r="C11" s="2529"/>
      <c r="D11" s="2529"/>
      <c r="E11" s="2529"/>
      <c r="F11" s="2529"/>
      <c r="G11" s="2529"/>
      <c r="H11" s="2529"/>
      <c r="I11" s="2529"/>
      <c r="J11" s="2529"/>
      <c r="K11" s="2529"/>
      <c r="L11" s="2529"/>
      <c r="M11" s="2529"/>
      <c r="N11" s="252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N1" sqref="N1"/>
    </sheetView>
  </sheetViews>
  <sheetFormatPr baseColWidth="10" defaultRowHeight="12.75" x14ac:dyDescent="0.2"/>
  <cols>
    <col min="1" max="16384" width="11.42578125" style="2461"/>
  </cols>
  <sheetData>
    <row r="1" spans="2:14" x14ac:dyDescent="0.2">
      <c r="B1" s="2521"/>
      <c r="C1" s="2521"/>
      <c r="D1" s="2521"/>
      <c r="E1" s="2521"/>
      <c r="F1" s="2521"/>
      <c r="G1" s="2521"/>
      <c r="H1" s="2521"/>
      <c r="I1" s="2521"/>
      <c r="J1" s="2521"/>
      <c r="K1" s="2521"/>
      <c r="L1" s="2521"/>
      <c r="M1" s="2521"/>
      <c r="N1" s="2521"/>
    </row>
    <row r="2" spans="2:14" ht="18" x14ac:dyDescent="0.25">
      <c r="B2" s="2488" t="s">
        <v>5030</v>
      </c>
      <c r="C2" s="2521"/>
      <c r="D2" s="2521"/>
      <c r="E2" s="2521"/>
      <c r="F2" s="2521"/>
      <c r="G2" s="2521"/>
      <c r="H2" s="2521"/>
      <c r="I2" s="2521"/>
      <c r="J2" s="2521"/>
      <c r="K2" s="2521"/>
      <c r="L2" s="2521"/>
      <c r="M2" s="2521"/>
      <c r="N2" s="2521"/>
    </row>
    <row r="3" spans="2:14" ht="14.25" x14ac:dyDescent="0.2">
      <c r="B3" s="2487" t="s">
        <v>5037</v>
      </c>
      <c r="C3" s="2521"/>
      <c r="D3" s="2521"/>
      <c r="E3" s="2521"/>
      <c r="F3" s="2521"/>
      <c r="G3" s="2521"/>
      <c r="H3" s="2521"/>
      <c r="I3" s="2521"/>
      <c r="J3" s="2521"/>
      <c r="K3" s="2521"/>
      <c r="L3" s="2521"/>
      <c r="M3" s="2521"/>
      <c r="N3" s="2521"/>
    </row>
    <row r="4" spans="2:14" ht="14.25" x14ac:dyDescent="0.2">
      <c r="B4" s="2485"/>
      <c r="C4" s="2521"/>
      <c r="D4" s="2521"/>
      <c r="E4" s="2521"/>
      <c r="F4" s="2521"/>
      <c r="G4" s="2521"/>
      <c r="H4" s="2521"/>
      <c r="I4" s="2521"/>
      <c r="J4" s="2521"/>
      <c r="K4" s="2521"/>
      <c r="L4" s="2521"/>
      <c r="M4" s="2521"/>
      <c r="N4" s="2521"/>
    </row>
    <row r="5" spans="2:14" ht="14.25" x14ac:dyDescent="0.2">
      <c r="B5" s="2485"/>
      <c r="C5" s="2521"/>
      <c r="D5" s="2521"/>
      <c r="E5" s="2521"/>
      <c r="F5" s="2521"/>
      <c r="G5" s="2521"/>
      <c r="H5" s="2521"/>
      <c r="I5" s="2521"/>
      <c r="J5" s="2521"/>
      <c r="K5" s="2521"/>
      <c r="L5" s="2521"/>
      <c r="M5" s="2521"/>
      <c r="N5" s="2521"/>
    </row>
    <row r="6" spans="2:14" ht="14.25" x14ac:dyDescent="0.2">
      <c r="B6" s="2486"/>
      <c r="C6" s="2521"/>
      <c r="D6" s="2521"/>
      <c r="E6" s="2521"/>
      <c r="F6" s="2521"/>
      <c r="G6" s="2521"/>
      <c r="H6" s="2521"/>
      <c r="I6" s="2521"/>
      <c r="J6" s="2521"/>
      <c r="K6" s="2521"/>
      <c r="L6" s="2521"/>
      <c r="M6" s="2521"/>
      <c r="N6" s="2521"/>
    </row>
    <row r="7" spans="2:14" ht="14.25" x14ac:dyDescent="0.2">
      <c r="B7" s="2486"/>
      <c r="C7" s="2521"/>
      <c r="D7" s="2521"/>
      <c r="E7" s="2521"/>
      <c r="F7" s="2521"/>
      <c r="G7" s="2521"/>
      <c r="H7" s="2521"/>
      <c r="I7" s="2521"/>
      <c r="J7" s="2521"/>
      <c r="K7" s="2521"/>
      <c r="L7" s="2521"/>
      <c r="M7" s="2521"/>
      <c r="N7" s="2521"/>
    </row>
    <row r="8" spans="2:14" x14ac:dyDescent="0.2">
      <c r="B8" s="2489" t="str">
        <f>+Inicio!B8</f>
        <v xml:space="preserve">          Fecha de publicación: enero de 2014</v>
      </c>
      <c r="C8" s="2521"/>
      <c r="D8" s="2521"/>
      <c r="E8" s="2521"/>
      <c r="F8" s="2521"/>
      <c r="G8" s="2521"/>
      <c r="H8" s="2521"/>
      <c r="I8" s="2521"/>
      <c r="J8" s="2521"/>
      <c r="K8" s="2521"/>
      <c r="L8" s="2521"/>
      <c r="M8" s="2521"/>
      <c r="N8" s="2521"/>
    </row>
    <row r="9" spans="2:14" x14ac:dyDescent="0.2">
      <c r="B9" s="2521"/>
      <c r="C9" s="2521"/>
      <c r="D9" s="2521"/>
      <c r="E9" s="2521"/>
      <c r="F9" s="2521"/>
      <c r="G9" s="2521"/>
      <c r="H9" s="2521"/>
      <c r="I9" s="2521"/>
      <c r="J9" s="2521"/>
      <c r="K9" s="2521"/>
      <c r="L9" s="2521"/>
      <c r="M9" s="2521"/>
      <c r="N9" s="2521"/>
    </row>
    <row r="10" spans="2:14" x14ac:dyDescent="0.2">
      <c r="B10" s="2521"/>
      <c r="C10" s="2521"/>
      <c r="D10" s="2521"/>
      <c r="E10" s="2521"/>
      <c r="F10" s="2521"/>
      <c r="G10" s="2521"/>
      <c r="H10" s="2521"/>
      <c r="I10" s="2521"/>
      <c r="J10" s="2521"/>
      <c r="K10" s="2521"/>
      <c r="L10" s="2521"/>
      <c r="M10" s="2521"/>
      <c r="N10" s="2521"/>
    </row>
    <row r="11" spans="2:14" x14ac:dyDescent="0.2">
      <c r="B11" s="2529"/>
      <c r="C11" s="2529"/>
      <c r="D11" s="2529"/>
      <c r="E11" s="2529"/>
      <c r="F11" s="2529"/>
      <c r="G11" s="2529"/>
      <c r="H11" s="2529"/>
      <c r="I11" s="2529"/>
      <c r="J11" s="2529"/>
      <c r="K11" s="2529"/>
      <c r="L11" s="2529"/>
      <c r="M11" s="2529"/>
      <c r="N11" s="2529"/>
    </row>
    <row r="44" spans="2:14" ht="18" customHeight="1" x14ac:dyDescent="0.2"/>
    <row r="45" spans="2:14" x14ac:dyDescent="0.2">
      <c r="B45" s="2521"/>
      <c r="C45" s="2521"/>
      <c r="D45" s="2521"/>
      <c r="E45" s="2521"/>
      <c r="F45" s="2521"/>
      <c r="G45" s="2521"/>
      <c r="H45" s="2521"/>
      <c r="I45" s="2521"/>
      <c r="J45" s="2521"/>
      <c r="K45" s="2521"/>
      <c r="L45" s="2521"/>
      <c r="M45" s="2521"/>
      <c r="N45" s="2521"/>
    </row>
    <row r="46" spans="2:14" ht="18" x14ac:dyDescent="0.25">
      <c r="B46" s="2488" t="s">
        <v>5030</v>
      </c>
      <c r="C46" s="2521"/>
      <c r="D46" s="2521"/>
      <c r="E46" s="2521"/>
      <c r="F46" s="2521"/>
      <c r="G46" s="2521"/>
      <c r="H46" s="2521"/>
      <c r="I46" s="2521"/>
      <c r="J46" s="2521"/>
      <c r="K46" s="2521"/>
      <c r="L46" s="2521"/>
      <c r="M46" s="2521"/>
      <c r="N46" s="2521"/>
    </row>
    <row r="47" spans="2:14" ht="14.25" x14ac:dyDescent="0.2">
      <c r="B47" s="2487" t="s">
        <v>5038</v>
      </c>
      <c r="C47" s="2521"/>
      <c r="D47" s="2521"/>
      <c r="E47" s="2521"/>
      <c r="F47" s="2521"/>
      <c r="G47" s="2521"/>
      <c r="H47" s="2521"/>
      <c r="I47" s="2521"/>
      <c r="J47" s="2521"/>
      <c r="K47" s="2521"/>
      <c r="L47" s="2521"/>
      <c r="M47" s="2521"/>
      <c r="N47" s="2521"/>
    </row>
    <row r="48" spans="2:14" ht="14.25" x14ac:dyDescent="0.2">
      <c r="B48" s="2485"/>
      <c r="C48" s="2521"/>
      <c r="D48" s="2521"/>
      <c r="E48" s="2521"/>
      <c r="F48" s="2521"/>
      <c r="G48" s="2521"/>
      <c r="H48" s="2521"/>
      <c r="I48" s="2521"/>
      <c r="J48" s="2521"/>
      <c r="K48" s="2521"/>
      <c r="L48" s="2521"/>
      <c r="M48" s="2521"/>
      <c r="N48" s="2521"/>
    </row>
    <row r="49" spans="2:14" ht="14.25" x14ac:dyDescent="0.2">
      <c r="B49" s="2485"/>
      <c r="C49" s="2521"/>
      <c r="D49" s="2521"/>
      <c r="E49" s="2521"/>
      <c r="F49" s="2521"/>
      <c r="G49" s="2521"/>
      <c r="H49" s="2521"/>
      <c r="I49" s="2521"/>
      <c r="J49" s="2521"/>
      <c r="K49" s="2521"/>
      <c r="L49" s="2521"/>
      <c r="M49" s="2521"/>
      <c r="N49" s="2521"/>
    </row>
    <row r="50" spans="2:14" ht="14.25" x14ac:dyDescent="0.2">
      <c r="B50" s="2486"/>
      <c r="C50" s="2521"/>
      <c r="D50" s="2521"/>
      <c r="E50" s="2521"/>
      <c r="F50" s="2521"/>
      <c r="G50" s="2521"/>
      <c r="H50" s="2521"/>
      <c r="I50" s="2521"/>
      <c r="J50" s="2521"/>
      <c r="K50" s="2521"/>
      <c r="L50" s="2521"/>
      <c r="M50" s="2521"/>
      <c r="N50" s="2521"/>
    </row>
    <row r="51" spans="2:14" ht="14.25" x14ac:dyDescent="0.2">
      <c r="B51" s="2486"/>
      <c r="C51" s="2521"/>
      <c r="D51" s="2521"/>
      <c r="E51" s="2521"/>
      <c r="F51" s="2521"/>
      <c r="G51" s="2521"/>
      <c r="H51" s="2521"/>
      <c r="I51" s="2521"/>
      <c r="J51" s="2521"/>
      <c r="K51" s="2521"/>
      <c r="L51" s="2521"/>
      <c r="M51" s="2521"/>
      <c r="N51" s="2521"/>
    </row>
    <row r="52" spans="2:14" x14ac:dyDescent="0.2">
      <c r="B52" s="2489" t="str">
        <f>+Inicio!B8</f>
        <v xml:space="preserve">          Fecha de publicación: enero de 2014</v>
      </c>
      <c r="C52" s="2521"/>
      <c r="D52" s="2521"/>
      <c r="E52" s="2521"/>
      <c r="F52" s="2521"/>
      <c r="G52" s="2521"/>
      <c r="H52" s="2521"/>
      <c r="I52" s="2521"/>
      <c r="J52" s="2521"/>
      <c r="K52" s="2521"/>
      <c r="L52" s="2521"/>
      <c r="M52" s="2521"/>
      <c r="N52" s="2521"/>
    </row>
    <row r="53" spans="2:14" x14ac:dyDescent="0.2">
      <c r="B53" s="2521"/>
      <c r="C53" s="2521"/>
      <c r="D53" s="2521"/>
      <c r="E53" s="2521"/>
      <c r="F53" s="2521"/>
      <c r="G53" s="2521"/>
      <c r="H53" s="2521"/>
      <c r="I53" s="2521"/>
      <c r="J53" s="2521"/>
      <c r="K53" s="2521"/>
      <c r="L53" s="2521"/>
      <c r="M53" s="2521"/>
      <c r="N53" s="2521"/>
    </row>
    <row r="54" spans="2:14" x14ac:dyDescent="0.2">
      <c r="B54" s="2521"/>
      <c r="C54" s="2521"/>
      <c r="D54" s="2521"/>
      <c r="E54" s="2521"/>
      <c r="F54" s="2521"/>
      <c r="G54" s="2521"/>
      <c r="H54" s="2521"/>
      <c r="I54" s="2521"/>
      <c r="J54" s="2521"/>
      <c r="K54" s="2521"/>
      <c r="L54" s="2521"/>
      <c r="M54" s="2521"/>
      <c r="N54" s="2521"/>
    </row>
    <row r="55" spans="2:14" x14ac:dyDescent="0.2">
      <c r="B55" s="2529"/>
      <c r="C55" s="2529"/>
      <c r="D55" s="2529"/>
      <c r="E55" s="2529"/>
      <c r="F55" s="2529"/>
      <c r="G55" s="2529"/>
      <c r="H55" s="2529"/>
      <c r="I55" s="2529"/>
      <c r="J55" s="2529"/>
      <c r="K55" s="2529"/>
      <c r="L55" s="2529"/>
      <c r="M55" s="2529"/>
      <c r="N55" s="2529"/>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6"/>
  <sheetViews>
    <sheetView workbookViewId="0">
      <selection activeCell="K1" sqref="K1"/>
    </sheetView>
  </sheetViews>
  <sheetFormatPr baseColWidth="10" defaultRowHeight="12.75" x14ac:dyDescent="0.2"/>
  <cols>
    <col min="1" max="1" width="2.42578125" style="2434" customWidth="1"/>
    <col min="2" max="2" width="21.5703125" style="2434" customWidth="1"/>
    <col min="3" max="3" width="11.5703125" style="2434" bestFit="1" customWidth="1"/>
    <col min="4" max="16384" width="11.42578125" style="2434"/>
  </cols>
  <sheetData>
    <row r="1" spans="2:11" x14ac:dyDescent="0.2">
      <c r="B1" s="2530"/>
      <c r="C1" s="2530"/>
      <c r="D1" s="2530"/>
      <c r="E1" s="2530"/>
      <c r="F1" s="2530"/>
      <c r="G1" s="2530"/>
      <c r="H1" s="2530"/>
      <c r="I1" s="2530"/>
      <c r="J1" s="2530"/>
      <c r="K1" s="2542"/>
    </row>
    <row r="2" spans="2:11" ht="18" x14ac:dyDescent="0.25">
      <c r="B2" s="2488" t="s">
        <v>5030</v>
      </c>
      <c r="C2" s="2530"/>
      <c r="D2" s="2530"/>
      <c r="E2" s="2530"/>
      <c r="F2" s="2530"/>
      <c r="G2" s="2530"/>
      <c r="H2" s="2530"/>
      <c r="I2" s="2530"/>
      <c r="J2" s="2530"/>
      <c r="K2" s="2530"/>
    </row>
    <row r="3" spans="2:11" ht="14.25" x14ac:dyDescent="0.2">
      <c r="B3" s="2487" t="s">
        <v>5037</v>
      </c>
      <c r="C3" s="2530"/>
      <c r="D3" s="2530"/>
      <c r="E3" s="2530"/>
      <c r="F3" s="2530"/>
      <c r="G3" s="2530"/>
      <c r="H3" s="2530"/>
      <c r="I3" s="2530"/>
      <c r="J3" s="2530"/>
      <c r="K3" s="2530"/>
    </row>
    <row r="4" spans="2:11" ht="14.25" x14ac:dyDescent="0.2">
      <c r="B4" s="2485"/>
      <c r="C4" s="2530"/>
      <c r="D4" s="2530"/>
      <c r="E4" s="2530"/>
      <c r="F4" s="2530"/>
      <c r="G4" s="2530"/>
      <c r="H4" s="2530"/>
      <c r="I4" s="2530"/>
      <c r="J4" s="2530"/>
      <c r="K4" s="2530"/>
    </row>
    <row r="5" spans="2:11" ht="14.25" x14ac:dyDescent="0.2">
      <c r="B5" s="2485"/>
      <c r="C5" s="2530"/>
      <c r="D5" s="2530"/>
      <c r="E5" s="2530"/>
      <c r="F5" s="2530"/>
      <c r="G5" s="2530"/>
      <c r="H5" s="2530"/>
      <c r="I5" s="2530"/>
      <c r="J5" s="2530"/>
      <c r="K5" s="2530"/>
    </row>
    <row r="6" spans="2:11" ht="14.25" x14ac:dyDescent="0.2">
      <c r="B6" s="2486"/>
      <c r="C6" s="2530"/>
      <c r="D6" s="2530"/>
      <c r="E6" s="2530"/>
      <c r="F6" s="2530"/>
      <c r="G6" s="2530"/>
      <c r="H6" s="2530"/>
      <c r="I6" s="2530"/>
      <c r="J6" s="2530"/>
      <c r="K6" s="2530"/>
    </row>
    <row r="7" spans="2:11" ht="14.25" x14ac:dyDescent="0.2">
      <c r="B7" s="2486"/>
      <c r="C7" s="2530"/>
      <c r="D7" s="2530"/>
      <c r="E7" s="2530"/>
      <c r="F7" s="2530"/>
      <c r="G7" s="2530"/>
      <c r="H7" s="2530"/>
      <c r="I7" s="2530"/>
      <c r="J7" s="2530"/>
      <c r="K7" s="2530"/>
    </row>
    <row r="8" spans="2:11" x14ac:dyDescent="0.2">
      <c r="B8" s="2489" t="str">
        <f>+Inicio!B8</f>
        <v xml:space="preserve">          Fecha de publicación: enero de 2014</v>
      </c>
      <c r="C8" s="2530"/>
      <c r="D8" s="2530"/>
      <c r="E8" s="2530"/>
      <c r="F8" s="2530"/>
      <c r="G8" s="2530"/>
      <c r="H8" s="2530"/>
      <c r="I8" s="2530"/>
      <c r="J8" s="2530"/>
      <c r="K8" s="2530"/>
    </row>
    <row r="9" spans="2:11" x14ac:dyDescent="0.2">
      <c r="B9" s="2530"/>
      <c r="C9" s="2530"/>
      <c r="D9" s="2530"/>
      <c r="E9" s="2530"/>
      <c r="F9" s="2530"/>
      <c r="G9" s="2530"/>
      <c r="H9" s="2530"/>
      <c r="I9" s="2530"/>
      <c r="J9" s="2530"/>
      <c r="K9" s="2530"/>
    </row>
    <row r="10" spans="2:11" x14ac:dyDescent="0.2">
      <c r="B10" s="2530"/>
      <c r="C10" s="2530"/>
      <c r="D10" s="2530"/>
      <c r="E10" s="2530"/>
      <c r="F10" s="2530"/>
      <c r="G10" s="2530"/>
      <c r="H10" s="2530"/>
      <c r="I10" s="2530"/>
      <c r="J10" s="2530"/>
      <c r="K10" s="2530"/>
    </row>
    <row r="11" spans="2:11" x14ac:dyDescent="0.2">
      <c r="B11" s="2531"/>
      <c r="C11" s="2531"/>
      <c r="D11" s="2531"/>
      <c r="E11" s="2531"/>
      <c r="F11" s="2531"/>
      <c r="G11" s="2531"/>
      <c r="H11" s="2531"/>
      <c r="I11" s="2531"/>
      <c r="J11" s="2531"/>
      <c r="K11" s="2531"/>
    </row>
    <row r="12" spans="2:11" ht="13.5" thickBot="1" x14ac:dyDescent="0.25"/>
    <row r="13" spans="2:11" ht="13.5" thickBot="1" x14ac:dyDescent="0.25">
      <c r="B13" s="5592" t="s">
        <v>2918</v>
      </c>
      <c r="C13" s="5593"/>
      <c r="D13" s="5593"/>
      <c r="E13" s="5593"/>
      <c r="F13" s="5593"/>
      <c r="G13" s="5593"/>
      <c r="H13" s="5593"/>
      <c r="I13" s="5593"/>
      <c r="J13" s="5593"/>
      <c r="K13" s="5594"/>
    </row>
    <row r="14" spans="2:11" ht="13.5" thickBot="1" x14ac:dyDescent="0.25">
      <c r="B14" s="2435"/>
      <c r="C14" s="2436">
        <v>2006</v>
      </c>
      <c r="D14" s="2436">
        <v>2007</v>
      </c>
      <c r="E14" s="2436">
        <v>2008</v>
      </c>
      <c r="F14" s="2436">
        <v>2009</v>
      </c>
      <c r="G14" s="2437">
        <v>2010</v>
      </c>
      <c r="H14" s="2437">
        <v>2011</v>
      </c>
      <c r="I14" s="2438">
        <v>2012</v>
      </c>
      <c r="J14" s="2438">
        <v>2013</v>
      </c>
      <c r="K14" s="2438" t="s">
        <v>6531</v>
      </c>
    </row>
    <row r="15" spans="2:11" x14ac:dyDescent="0.2">
      <c r="B15" s="2439" t="s">
        <v>1733</v>
      </c>
      <c r="C15" s="2440">
        <v>0.111</v>
      </c>
      <c r="D15" s="2440">
        <v>0.111</v>
      </c>
      <c r="E15" s="2440">
        <v>0.13439999999999999</v>
      </c>
      <c r="F15" s="2440">
        <v>0.13439999999999999</v>
      </c>
      <c r="G15" s="2441">
        <v>0.15</v>
      </c>
      <c r="H15" s="2441">
        <v>0.12</v>
      </c>
      <c r="I15" s="2441">
        <v>0.18</v>
      </c>
      <c r="J15" s="2441">
        <v>0.17</v>
      </c>
      <c r="K15" s="2441">
        <v>0.17</v>
      </c>
    </row>
    <row r="16" spans="2:11" x14ac:dyDescent="0.2">
      <c r="B16" s="2439" t="s">
        <v>1732</v>
      </c>
      <c r="C16" s="2440">
        <v>0.126</v>
      </c>
      <c r="D16" s="2440">
        <v>0.15</v>
      </c>
      <c r="E16" s="2440">
        <v>0.08</v>
      </c>
      <c r="F16" s="2440">
        <v>0.08</v>
      </c>
      <c r="G16" s="2441">
        <f>+'[1]Max-Min.Otecel'!$D$12</f>
        <v>0.15</v>
      </c>
      <c r="H16" s="2441">
        <f>+'[1]Max-Min.Otecel'!$D$34</f>
        <v>0.15</v>
      </c>
      <c r="I16" s="2441">
        <f>+'[1]Max-Min.Otecel'!$D$55</f>
        <v>0.15</v>
      </c>
      <c r="J16" s="2441">
        <f>+'[1]Max-Min.Otecel'!$D$72</f>
        <v>0.15</v>
      </c>
      <c r="K16" s="2441">
        <f>+'[1]Max-Min.Otecel'!$D$72</f>
        <v>0.15</v>
      </c>
    </row>
    <row r="17" spans="2:11" ht="13.5" thickBot="1" x14ac:dyDescent="0.25">
      <c r="B17" s="2442" t="s">
        <v>3174</v>
      </c>
      <c r="C17" s="2443">
        <v>0.23</v>
      </c>
      <c r="D17" s="2443">
        <v>0.15</v>
      </c>
      <c r="E17" s="2443">
        <v>0.15</v>
      </c>
      <c r="F17" s="2443">
        <v>0.15</v>
      </c>
      <c r="G17" s="2444">
        <f>+'[1]Max_Min-Telecsa'!$D$12</f>
        <v>0.15</v>
      </c>
      <c r="H17" s="2444">
        <f>+'[1]Max_Min-Telecsa'!$D$35</f>
        <v>0.12</v>
      </c>
      <c r="I17" s="2444">
        <f>+H17</f>
        <v>0.12</v>
      </c>
      <c r="J17" s="2444">
        <f>+H17</f>
        <v>0.12</v>
      </c>
      <c r="K17" s="2444">
        <f>+I17</f>
        <v>0.12</v>
      </c>
    </row>
    <row r="18" spans="2:11" ht="13.5" thickBot="1" x14ac:dyDescent="0.25">
      <c r="B18" s="2445"/>
      <c r="C18" s="2532">
        <f t="shared" ref="C18:I18" si="0">AVERAGE(C15:C17)</f>
        <v>0.15566666666666665</v>
      </c>
      <c r="D18" s="2532">
        <f t="shared" si="0"/>
        <v>0.13700000000000001</v>
      </c>
      <c r="E18" s="2532">
        <f t="shared" si="0"/>
        <v>0.12146666666666665</v>
      </c>
      <c r="F18" s="2532">
        <f t="shared" si="0"/>
        <v>0.12146666666666665</v>
      </c>
      <c r="G18" s="2533">
        <f t="shared" si="0"/>
        <v>0.15</v>
      </c>
      <c r="H18" s="2533">
        <f>AVERAGE(H15:H17)</f>
        <v>0.13</v>
      </c>
      <c r="I18" s="2533">
        <f t="shared" si="0"/>
        <v>0.15</v>
      </c>
      <c r="J18" s="2533">
        <f t="shared" ref="J18:K18" si="1">AVERAGE(J15:J17)</f>
        <v>0.14666666666666667</v>
      </c>
      <c r="K18" s="2533">
        <f t="shared" si="1"/>
        <v>0.14666666666666667</v>
      </c>
    </row>
    <row r="20" spans="2:11" ht="13.5" thickBot="1" x14ac:dyDescent="0.25"/>
    <row r="21" spans="2:11" ht="13.5" thickBot="1" x14ac:dyDescent="0.25">
      <c r="B21" s="5592" t="s">
        <v>2919</v>
      </c>
      <c r="C21" s="5593"/>
      <c r="D21" s="5593"/>
      <c r="E21" s="5593"/>
      <c r="F21" s="5593"/>
      <c r="G21" s="5593"/>
      <c r="H21" s="5593"/>
      <c r="I21" s="5593"/>
      <c r="J21" s="5593"/>
      <c r="K21" s="5594"/>
    </row>
    <row r="22" spans="2:11" ht="13.5" thickBot="1" x14ac:dyDescent="0.25">
      <c r="B22" s="2435"/>
      <c r="C22" s="2446">
        <v>2006</v>
      </c>
      <c r="D22" s="2446">
        <v>2007</v>
      </c>
      <c r="E22" s="2446">
        <v>2008</v>
      </c>
      <c r="F22" s="2446">
        <v>2009</v>
      </c>
      <c r="G22" s="2447">
        <v>2010</v>
      </c>
      <c r="H22" s="2447">
        <v>2011</v>
      </c>
      <c r="I22" s="2447">
        <f>+I14</f>
        <v>2012</v>
      </c>
      <c r="J22" s="2438">
        <f>+J14</f>
        <v>2013</v>
      </c>
      <c r="K22" s="2448" t="str">
        <f>+K14</f>
        <v>2014 (ene)</v>
      </c>
    </row>
    <row r="23" spans="2:11" x14ac:dyDescent="0.2">
      <c r="B23" s="2439" t="s">
        <v>1733</v>
      </c>
      <c r="C23" s="2440">
        <v>7.4999999999999997E-2</v>
      </c>
      <c r="D23" s="2440">
        <v>7.4999999999999997E-2</v>
      </c>
      <c r="E23" s="2440">
        <v>7.4999999999999997E-2</v>
      </c>
      <c r="F23" s="2440">
        <v>0.04</v>
      </c>
      <c r="G23" s="2441">
        <f>+'[1]Max-Min-Conec'!$D$23</f>
        <v>0.02</v>
      </c>
      <c r="H23" s="2441">
        <v>0.04</v>
      </c>
      <c r="I23" s="2441">
        <f>+'[1]Max-Min-Conec'!$D$63</f>
        <v>8.5999999999999993E-2</v>
      </c>
      <c r="J23" s="2441">
        <f>+'[1]Max-Min-Conec'!$D$88</f>
        <v>5.4880000000000005E-2</v>
      </c>
      <c r="K23" s="2441">
        <f>+'[1]Max-Min-Conec'!$D$88</f>
        <v>5.4880000000000005E-2</v>
      </c>
    </row>
    <row r="24" spans="2:11" x14ac:dyDescent="0.2">
      <c r="B24" s="2439" t="s">
        <v>1732</v>
      </c>
      <c r="C24" s="2440">
        <v>6.5000000000000002E-2</v>
      </c>
      <c r="D24" s="2440">
        <v>0.08</v>
      </c>
      <c r="E24" s="2440">
        <v>0.08</v>
      </c>
      <c r="F24" s="2440">
        <v>0.04</v>
      </c>
      <c r="G24" s="2441">
        <v>0.04</v>
      </c>
      <c r="H24" s="2441">
        <v>0.04</v>
      </c>
      <c r="I24" s="2441">
        <f>+Resumen!F24</f>
        <v>0.04</v>
      </c>
      <c r="J24" s="2441">
        <v>0.08</v>
      </c>
      <c r="K24" s="2441">
        <v>0.08</v>
      </c>
    </row>
    <row r="25" spans="2:11" ht="13.5" thickBot="1" x14ac:dyDescent="0.25">
      <c r="B25" s="2442" t="s">
        <v>3174</v>
      </c>
      <c r="C25" s="2443">
        <v>7.4999999999999997E-2</v>
      </c>
      <c r="D25" s="2443">
        <v>0.05</v>
      </c>
      <c r="E25" s="2443">
        <v>0.05</v>
      </c>
      <c r="F25" s="2443">
        <v>0.04</v>
      </c>
      <c r="G25" s="2444">
        <v>0.04</v>
      </c>
      <c r="H25" s="2444">
        <v>0.04</v>
      </c>
      <c r="I25" s="2444">
        <f>+Resumen!F25</f>
        <v>0.04</v>
      </c>
      <c r="J25" s="2444">
        <f>+H25</f>
        <v>0.04</v>
      </c>
      <c r="K25" s="2444">
        <f>+I25</f>
        <v>0.04</v>
      </c>
    </row>
    <row r="26" spans="2:11" ht="13.5" thickBot="1" x14ac:dyDescent="0.25">
      <c r="B26" s="2445"/>
      <c r="C26" s="2532">
        <f t="shared" ref="C26:I26" si="2">AVERAGE(C23:C25)</f>
        <v>7.166666666666667E-2</v>
      </c>
      <c r="D26" s="2532">
        <f t="shared" si="2"/>
        <v>6.8333333333333343E-2</v>
      </c>
      <c r="E26" s="2532">
        <f t="shared" si="2"/>
        <v>6.8333333333333343E-2</v>
      </c>
      <c r="F26" s="2532">
        <f t="shared" si="2"/>
        <v>0.04</v>
      </c>
      <c r="G26" s="2533">
        <f t="shared" si="2"/>
        <v>3.3333333333333333E-2</v>
      </c>
      <c r="H26" s="2533">
        <f>AVERAGE(H23:H25)</f>
        <v>0.04</v>
      </c>
      <c r="I26" s="2533">
        <f t="shared" si="2"/>
        <v>5.5333333333333339E-2</v>
      </c>
      <c r="J26" s="2533">
        <f t="shared" ref="J26:K26" si="3">AVERAGE(J23:J25)</f>
        <v>5.8293333333333336E-2</v>
      </c>
      <c r="K26" s="2533">
        <f t="shared" si="3"/>
        <v>5.8293333333333336E-2</v>
      </c>
    </row>
    <row r="27" spans="2:11" x14ac:dyDescent="0.2">
      <c r="C27" s="2449"/>
      <c r="D27" s="2449"/>
      <c r="E27" s="2449"/>
      <c r="F27" s="2449"/>
      <c r="G27" s="2449"/>
      <c r="H27" s="2449"/>
      <c r="I27" s="2449"/>
      <c r="J27" s="2449"/>
      <c r="K27" s="2449"/>
    </row>
    <row r="28" spans="2:11" ht="13.5" thickBot="1" x14ac:dyDescent="0.25"/>
    <row r="29" spans="2:11" ht="13.5" thickBot="1" x14ac:dyDescent="0.25">
      <c r="B29" s="5592" t="s">
        <v>2920</v>
      </c>
      <c r="C29" s="5593"/>
      <c r="D29" s="5593"/>
      <c r="E29" s="5593"/>
      <c r="F29" s="5593"/>
      <c r="G29" s="5593"/>
      <c r="H29" s="5593"/>
      <c r="I29" s="5593"/>
      <c r="J29" s="5593"/>
      <c r="K29" s="5594"/>
    </row>
    <row r="30" spans="2:11" ht="13.5" thickBot="1" x14ac:dyDescent="0.25">
      <c r="B30" s="2435"/>
      <c r="C30" s="2436">
        <v>2006</v>
      </c>
      <c r="D30" s="2436">
        <v>2007</v>
      </c>
      <c r="E30" s="2436">
        <v>2008</v>
      </c>
      <c r="F30" s="2436">
        <v>2009</v>
      </c>
      <c r="G30" s="2437">
        <v>2010</v>
      </c>
      <c r="H30" s="2437">
        <v>2011</v>
      </c>
      <c r="I30" s="2437">
        <f>+I22</f>
        <v>2012</v>
      </c>
      <c r="J30" s="2438">
        <f>+J22</f>
        <v>2013</v>
      </c>
      <c r="K30" s="2437" t="str">
        <f>+K22</f>
        <v>2014 (ene)</v>
      </c>
    </row>
    <row r="31" spans="2:11" x14ac:dyDescent="0.2">
      <c r="B31" s="2439" t="s">
        <v>1733</v>
      </c>
      <c r="C31" s="2440">
        <v>0.48</v>
      </c>
      <c r="D31" s="2440">
        <v>0.25</v>
      </c>
      <c r="E31" s="2440">
        <v>0.25</v>
      </c>
      <c r="F31" s="2440">
        <v>0.17</v>
      </c>
      <c r="G31" s="2441">
        <f>+'[1]Max-Min-Conec'!$D$27</f>
        <v>0.15</v>
      </c>
      <c r="H31" s="2441">
        <f>+'[1]Max-Min-Conec'!$D$52</f>
        <v>0.18</v>
      </c>
      <c r="I31" s="2441">
        <f>+'[1]Max-Min-Conec'!$D$73</f>
        <v>0.18</v>
      </c>
      <c r="J31" s="2441">
        <f>+'[1]Max-Min-Conec'!$D$99</f>
        <v>0.18</v>
      </c>
      <c r="K31" s="2441">
        <f>+'[1]Max-Min-Conec'!$D$99</f>
        <v>0.18</v>
      </c>
    </row>
    <row r="32" spans="2:11" x14ac:dyDescent="0.2">
      <c r="B32" s="2439" t="s">
        <v>1732</v>
      </c>
      <c r="C32" s="2440">
        <v>0.44</v>
      </c>
      <c r="D32" s="2440">
        <v>0.44</v>
      </c>
      <c r="E32" s="2440">
        <v>0.25</v>
      </c>
      <c r="F32" s="2440">
        <f>+'[2]OTEC-Pre'!$K$2</f>
        <v>0.18179499999999998</v>
      </c>
      <c r="G32" s="2441">
        <f>+'[1]Max-Min.Otecel'!$D$23</f>
        <v>0.15</v>
      </c>
      <c r="H32" s="2441">
        <v>0.18</v>
      </c>
      <c r="I32" s="2441">
        <v>0.1</v>
      </c>
      <c r="J32" s="2441">
        <v>0.1</v>
      </c>
      <c r="K32" s="2441">
        <v>0.1</v>
      </c>
    </row>
    <row r="33" spans="2:11" ht="13.5" thickBot="1" x14ac:dyDescent="0.25">
      <c r="B33" s="2442" t="s">
        <v>3174</v>
      </c>
      <c r="C33" s="2443">
        <v>0.39</v>
      </c>
      <c r="D33" s="2443">
        <v>0.39</v>
      </c>
      <c r="E33" s="2443">
        <v>0.18</v>
      </c>
      <c r="F33" s="2450">
        <v>0.18</v>
      </c>
      <c r="G33" s="2451">
        <v>0.18</v>
      </c>
      <c r="H33" s="2451">
        <v>0.18</v>
      </c>
      <c r="I33" s="2451">
        <f>+Resumen!C25</f>
        <v>0.16</v>
      </c>
      <c r="J33" s="2451">
        <f>+H33</f>
        <v>0.18</v>
      </c>
      <c r="K33" s="2451">
        <f>+I33</f>
        <v>0.16</v>
      </c>
    </row>
    <row r="34" spans="2:11" ht="13.5" thickBot="1" x14ac:dyDescent="0.25">
      <c r="B34" s="2445"/>
      <c r="C34" s="2532">
        <f t="shared" ref="C34:I34" si="4">AVERAGE(C31:C33)</f>
        <v>0.4366666666666667</v>
      </c>
      <c r="D34" s="2532">
        <f t="shared" si="4"/>
        <v>0.36000000000000004</v>
      </c>
      <c r="E34" s="2532">
        <f t="shared" si="4"/>
        <v>0.22666666666666666</v>
      </c>
      <c r="F34" s="2532">
        <f t="shared" si="4"/>
        <v>0.17726500000000001</v>
      </c>
      <c r="G34" s="2533">
        <f t="shared" si="4"/>
        <v>0.16</v>
      </c>
      <c r="H34" s="2533">
        <f>AVERAGE(H31:H33)</f>
        <v>0.18000000000000002</v>
      </c>
      <c r="I34" s="2533">
        <f t="shared" si="4"/>
        <v>0.1466666666666667</v>
      </c>
      <c r="J34" s="2533">
        <f t="shared" ref="J34:K34" si="5">AVERAGE(J31:J33)</f>
        <v>0.15333333333333335</v>
      </c>
      <c r="K34" s="2533">
        <f t="shared" si="5"/>
        <v>0.1466666666666667</v>
      </c>
    </row>
    <row r="36" spans="2:11" ht="13.5" thickBot="1" x14ac:dyDescent="0.25"/>
    <row r="37" spans="2:11" ht="13.5" thickBot="1" x14ac:dyDescent="0.25">
      <c r="B37" s="5592" t="s">
        <v>2921</v>
      </c>
      <c r="C37" s="5593"/>
      <c r="D37" s="5593"/>
      <c r="E37" s="5593"/>
      <c r="F37" s="5593"/>
      <c r="G37" s="5593"/>
      <c r="H37" s="5593"/>
      <c r="I37" s="5593"/>
      <c r="J37" s="5593"/>
      <c r="K37" s="5594"/>
    </row>
    <row r="38" spans="2:11" x14ac:dyDescent="0.2">
      <c r="B38" s="2435"/>
      <c r="C38" s="2436">
        <v>2006</v>
      </c>
      <c r="D38" s="2436">
        <v>2007</v>
      </c>
      <c r="E38" s="2436">
        <v>2008</v>
      </c>
      <c r="F38" s="2436">
        <v>2009</v>
      </c>
      <c r="G38" s="2437">
        <v>2010</v>
      </c>
      <c r="H38" s="2437">
        <v>2011</v>
      </c>
      <c r="I38" s="2437">
        <f>+I30</f>
        <v>2012</v>
      </c>
      <c r="J38" s="2437">
        <f>+J30</f>
        <v>2013</v>
      </c>
      <c r="K38" s="2437" t="str">
        <f>+K30</f>
        <v>2014 (ene)</v>
      </c>
    </row>
    <row r="39" spans="2:11" x14ac:dyDescent="0.2">
      <c r="B39" s="2439" t="s">
        <v>1733</v>
      </c>
      <c r="C39" s="2440">
        <v>0.48</v>
      </c>
      <c r="D39" s="2440">
        <v>0.1</v>
      </c>
      <c r="E39" s="2440">
        <v>0.1</v>
      </c>
      <c r="F39" s="2440">
        <v>0.05</v>
      </c>
      <c r="G39" s="2441">
        <v>0.05</v>
      </c>
      <c r="H39" s="2441">
        <v>0.05</v>
      </c>
      <c r="I39" s="2441">
        <f>+Resumen!E23</f>
        <v>0.05</v>
      </c>
      <c r="J39" s="2441">
        <f>+H39</f>
        <v>0.05</v>
      </c>
      <c r="K39" s="2441">
        <f>+I39</f>
        <v>0.05</v>
      </c>
    </row>
    <row r="40" spans="2:11" x14ac:dyDescent="0.2">
      <c r="B40" s="2439" t="s">
        <v>1732</v>
      </c>
      <c r="C40" s="2440">
        <v>0.27</v>
      </c>
      <c r="D40" s="2440">
        <v>0.15</v>
      </c>
      <c r="E40" s="2440">
        <v>0.08</v>
      </c>
      <c r="F40" s="2440">
        <v>0.08</v>
      </c>
      <c r="G40" s="2441">
        <v>0.08</v>
      </c>
      <c r="H40" s="2441">
        <v>0.08</v>
      </c>
      <c r="I40" s="2441">
        <f>+Resumen!E24</f>
        <v>0.08</v>
      </c>
      <c r="J40" s="2441">
        <f>+H40</f>
        <v>0.08</v>
      </c>
      <c r="K40" s="2441">
        <f>+I40</f>
        <v>0.08</v>
      </c>
    </row>
    <row r="41" spans="2:11" ht="13.5" thickBot="1" x14ac:dyDescent="0.25">
      <c r="B41" s="2442" t="s">
        <v>3174</v>
      </c>
      <c r="C41" s="2443">
        <v>0.39</v>
      </c>
      <c r="D41" s="2443">
        <v>0.13</v>
      </c>
      <c r="E41" s="2443">
        <v>0.05</v>
      </c>
      <c r="F41" s="2443">
        <v>0.05</v>
      </c>
      <c r="G41" s="2444">
        <v>0.05</v>
      </c>
      <c r="H41" s="2444">
        <v>0.05</v>
      </c>
      <c r="I41" s="2444">
        <f>+Resumen!E25</f>
        <v>0.04</v>
      </c>
      <c r="J41" s="2444">
        <v>0.04</v>
      </c>
      <c r="K41" s="2444">
        <v>0.04</v>
      </c>
    </row>
    <row r="42" spans="2:11" ht="13.5" thickBot="1" x14ac:dyDescent="0.25">
      <c r="B42" s="2445"/>
      <c r="C42" s="2532">
        <f t="shared" ref="C42:I42" si="6">AVERAGE(C39:C41)</f>
        <v>0.38000000000000006</v>
      </c>
      <c r="D42" s="2532">
        <f t="shared" si="6"/>
        <v>0.12666666666666668</v>
      </c>
      <c r="E42" s="2532">
        <f t="shared" si="6"/>
        <v>7.6666666666666661E-2</v>
      </c>
      <c r="F42" s="2532">
        <f t="shared" si="6"/>
        <v>0.06</v>
      </c>
      <c r="G42" s="2533">
        <f t="shared" si="6"/>
        <v>0.06</v>
      </c>
      <c r="H42" s="2533">
        <f>AVERAGE(H39:H41)</f>
        <v>0.06</v>
      </c>
      <c r="I42" s="2533">
        <f t="shared" si="6"/>
        <v>5.6666666666666671E-2</v>
      </c>
      <c r="J42" s="2533">
        <f t="shared" ref="J42:K42" si="7">AVERAGE(J39:J41)</f>
        <v>5.6666666666666671E-2</v>
      </c>
      <c r="K42" s="2533">
        <f t="shared" si="7"/>
        <v>5.6666666666666671E-2</v>
      </c>
    </row>
    <row r="43" spans="2:11" x14ac:dyDescent="0.2">
      <c r="C43" s="2449"/>
      <c r="D43" s="2449"/>
      <c r="E43" s="2449"/>
      <c r="F43" s="2449"/>
      <c r="G43" s="2449"/>
      <c r="H43" s="2449"/>
      <c r="I43" s="2449"/>
      <c r="J43" s="2449"/>
      <c r="K43" s="2449"/>
    </row>
    <row r="44" spans="2:11" ht="13.5" thickBot="1" x14ac:dyDescent="0.25"/>
    <row r="45" spans="2:11" ht="13.5" thickBot="1" x14ac:dyDescent="0.25">
      <c r="B45" s="5595" t="s">
        <v>411</v>
      </c>
      <c r="C45" s="5596"/>
      <c r="D45" s="5596"/>
      <c r="E45" s="5596"/>
      <c r="F45" s="5596"/>
      <c r="G45" s="5596"/>
      <c r="H45" s="5596"/>
      <c r="I45" s="5596"/>
      <c r="J45" s="5596"/>
      <c r="K45" s="5597"/>
    </row>
    <row r="46" spans="2:11" x14ac:dyDescent="0.2">
      <c r="B46" s="2435" t="s">
        <v>337</v>
      </c>
      <c r="C46" s="2436">
        <v>2006</v>
      </c>
      <c r="D46" s="2436">
        <v>2007</v>
      </c>
      <c r="E46" s="2436">
        <v>2008</v>
      </c>
      <c r="F46" s="2436">
        <v>2009</v>
      </c>
      <c r="G46" s="2436">
        <v>2010</v>
      </c>
      <c r="H46" s="2437">
        <v>2011</v>
      </c>
      <c r="I46" s="2437">
        <f>+I38</f>
        <v>2012</v>
      </c>
      <c r="J46" s="2437">
        <f>+J38</f>
        <v>2013</v>
      </c>
      <c r="K46" s="2437" t="str">
        <f>+K38</f>
        <v>2014 (ene)</v>
      </c>
    </row>
    <row r="47" spans="2:11" x14ac:dyDescent="0.2">
      <c r="B47" s="2452" t="s">
        <v>412</v>
      </c>
      <c r="C47" s="2440">
        <f t="shared" ref="C47:I47" si="8">+C18</f>
        <v>0.15566666666666665</v>
      </c>
      <c r="D47" s="2440">
        <f t="shared" si="8"/>
        <v>0.13700000000000001</v>
      </c>
      <c r="E47" s="2440">
        <f t="shared" si="8"/>
        <v>0.12146666666666665</v>
      </c>
      <c r="F47" s="2440">
        <f t="shared" si="8"/>
        <v>0.12146666666666665</v>
      </c>
      <c r="G47" s="2440">
        <f t="shared" si="8"/>
        <v>0.15</v>
      </c>
      <c r="H47" s="2441">
        <f>+H18</f>
        <v>0.13</v>
      </c>
      <c r="I47" s="2441">
        <f t="shared" si="8"/>
        <v>0.15</v>
      </c>
      <c r="J47" s="2441">
        <f t="shared" ref="J47:K47" si="9">+J18</f>
        <v>0.14666666666666667</v>
      </c>
      <c r="K47" s="2441">
        <f t="shared" si="9"/>
        <v>0.14666666666666667</v>
      </c>
    </row>
    <row r="48" spans="2:11" x14ac:dyDescent="0.2">
      <c r="B48" s="2452" t="s">
        <v>413</v>
      </c>
      <c r="C48" s="2440">
        <f>+C26</f>
        <v>7.166666666666667E-2</v>
      </c>
      <c r="D48" s="2440">
        <f t="shared" ref="D48:I48" si="10">+D26</f>
        <v>6.8333333333333343E-2</v>
      </c>
      <c r="E48" s="2440">
        <f t="shared" si="10"/>
        <v>6.8333333333333343E-2</v>
      </c>
      <c r="F48" s="2440">
        <f t="shared" si="10"/>
        <v>0.04</v>
      </c>
      <c r="G48" s="2440">
        <f t="shared" si="10"/>
        <v>3.3333333333333333E-2</v>
      </c>
      <c r="H48" s="2440">
        <f t="shared" si="10"/>
        <v>0.04</v>
      </c>
      <c r="I48" s="2440">
        <f t="shared" si="10"/>
        <v>5.5333333333333339E-2</v>
      </c>
      <c r="J48" s="2440">
        <f t="shared" ref="J48:K48" si="11">+J26</f>
        <v>5.8293333333333336E-2</v>
      </c>
      <c r="K48" s="2440">
        <f t="shared" si="11"/>
        <v>5.8293333333333336E-2</v>
      </c>
    </row>
    <row r="49" spans="2:11" x14ac:dyDescent="0.2">
      <c r="B49" s="2452" t="s">
        <v>414</v>
      </c>
      <c r="C49" s="2440">
        <f>+C34</f>
        <v>0.4366666666666667</v>
      </c>
      <c r="D49" s="2440">
        <f t="shared" ref="D49:I49" si="12">+D34</f>
        <v>0.36000000000000004</v>
      </c>
      <c r="E49" s="2440">
        <f t="shared" si="12"/>
        <v>0.22666666666666666</v>
      </c>
      <c r="F49" s="2440">
        <f t="shared" si="12"/>
        <v>0.17726500000000001</v>
      </c>
      <c r="G49" s="2440">
        <f t="shared" si="12"/>
        <v>0.16</v>
      </c>
      <c r="H49" s="2440">
        <f t="shared" si="12"/>
        <v>0.18000000000000002</v>
      </c>
      <c r="I49" s="2440">
        <f t="shared" si="12"/>
        <v>0.1466666666666667</v>
      </c>
      <c r="J49" s="2440">
        <f t="shared" ref="J49:K49" si="13">+J34</f>
        <v>0.15333333333333335</v>
      </c>
      <c r="K49" s="2440">
        <f t="shared" si="13"/>
        <v>0.1466666666666667</v>
      </c>
    </row>
    <row r="50" spans="2:11" ht="13.5" thickBot="1" x14ac:dyDescent="0.25">
      <c r="B50" s="2453" t="s">
        <v>415</v>
      </c>
      <c r="C50" s="2443">
        <f>+C42</f>
        <v>0.38000000000000006</v>
      </c>
      <c r="D50" s="2443">
        <f t="shared" ref="D50:I50" si="14">+D42</f>
        <v>0.12666666666666668</v>
      </c>
      <c r="E50" s="2443">
        <f t="shared" si="14"/>
        <v>7.6666666666666661E-2</v>
      </c>
      <c r="F50" s="2443">
        <f t="shared" si="14"/>
        <v>0.06</v>
      </c>
      <c r="G50" s="2443">
        <f t="shared" si="14"/>
        <v>0.06</v>
      </c>
      <c r="H50" s="2443">
        <f t="shared" si="14"/>
        <v>0.06</v>
      </c>
      <c r="I50" s="2443">
        <f t="shared" si="14"/>
        <v>5.6666666666666671E-2</v>
      </c>
      <c r="J50" s="2443">
        <f t="shared" ref="J50:K50" si="15">+J42</f>
        <v>5.6666666666666671E-2</v>
      </c>
      <c r="K50" s="2443">
        <f t="shared" si="15"/>
        <v>5.6666666666666671E-2</v>
      </c>
    </row>
    <row r="52" spans="2:11" ht="13.5" thickBot="1" x14ac:dyDescent="0.25"/>
    <row r="53" spans="2:11" ht="13.5" thickBot="1" x14ac:dyDescent="0.25">
      <c r="B53" s="5592" t="s">
        <v>416</v>
      </c>
      <c r="C53" s="5593"/>
      <c r="D53" s="5593"/>
      <c r="E53" s="5593"/>
      <c r="F53" s="5593"/>
      <c r="G53" s="5593"/>
      <c r="H53" s="5593"/>
      <c r="I53" s="5593"/>
      <c r="J53" s="5593"/>
      <c r="K53" s="5594"/>
    </row>
    <row r="54" spans="2:11" x14ac:dyDescent="0.2">
      <c r="B54" s="2454"/>
      <c r="C54" s="3530">
        <v>2006</v>
      </c>
      <c r="D54" s="3530">
        <v>2007</v>
      </c>
      <c r="E54" s="3530">
        <v>2008</v>
      </c>
      <c r="F54" s="3530">
        <v>2009</v>
      </c>
      <c r="G54" s="2455">
        <v>2010</v>
      </c>
      <c r="H54" s="2455">
        <v>2011</v>
      </c>
      <c r="I54" s="2455">
        <f>+I46</f>
        <v>2012</v>
      </c>
      <c r="J54" s="2455">
        <f>+J46</f>
        <v>2013</v>
      </c>
      <c r="K54" s="2456" t="str">
        <f>+K46</f>
        <v>2014 (ene)</v>
      </c>
    </row>
    <row r="55" spans="2:11" x14ac:dyDescent="0.2">
      <c r="B55" s="2452" t="s">
        <v>417</v>
      </c>
      <c r="C55" s="2440">
        <v>0.5</v>
      </c>
      <c r="D55" s="2440">
        <v>0.5</v>
      </c>
      <c r="E55" s="2440">
        <v>0.22</v>
      </c>
      <c r="F55" s="2440">
        <v>0.22</v>
      </c>
      <c r="G55" s="2441">
        <v>0.22</v>
      </c>
      <c r="H55" s="2441">
        <v>0.22</v>
      </c>
      <c r="I55" s="2441">
        <v>0.22</v>
      </c>
      <c r="J55" s="2441">
        <v>0.22</v>
      </c>
      <c r="K55" s="2441">
        <v>0.22</v>
      </c>
    </row>
    <row r="56" spans="2:11" x14ac:dyDescent="0.2">
      <c r="B56" s="2452" t="s">
        <v>418</v>
      </c>
      <c r="C56" s="2440">
        <v>0.5</v>
      </c>
      <c r="D56" s="2440">
        <v>0.5</v>
      </c>
      <c r="E56" s="2440">
        <v>0.22</v>
      </c>
      <c r="F56" s="2440">
        <v>0.22</v>
      </c>
      <c r="G56" s="2441">
        <v>0.22</v>
      </c>
      <c r="H56" s="2441">
        <v>0.22</v>
      </c>
      <c r="I56" s="2441">
        <v>0.22</v>
      </c>
      <c r="J56" s="2441">
        <v>0.22</v>
      </c>
      <c r="K56" s="2441">
        <v>0.22</v>
      </c>
    </row>
    <row r="57" spans="2:11" ht="13.5" thickBot="1" x14ac:dyDescent="0.25">
      <c r="B57" s="2457" t="s">
        <v>3174</v>
      </c>
      <c r="C57" s="2440">
        <v>0.49</v>
      </c>
      <c r="D57" s="2440">
        <v>0.49</v>
      </c>
      <c r="E57" s="2440">
        <v>0.49</v>
      </c>
      <c r="F57" s="2440">
        <v>0.49</v>
      </c>
      <c r="G57" s="2441">
        <v>0.49</v>
      </c>
      <c r="H57" s="2441">
        <v>0.49</v>
      </c>
      <c r="I57" s="2441">
        <v>0.22</v>
      </c>
      <c r="J57" s="2441">
        <v>0.22</v>
      </c>
      <c r="K57" s="2441">
        <v>0.22</v>
      </c>
    </row>
    <row r="58" spans="2:11" ht="13.5" thickBot="1" x14ac:dyDescent="0.25">
      <c r="B58" s="2453" t="s">
        <v>419</v>
      </c>
      <c r="C58" s="2534">
        <f t="shared" ref="C58:I58" si="16">AVERAGE(C55:C57)</f>
        <v>0.49666666666666665</v>
      </c>
      <c r="D58" s="2534">
        <f t="shared" si="16"/>
        <v>0.49666666666666665</v>
      </c>
      <c r="E58" s="2534">
        <f t="shared" si="16"/>
        <v>0.31</v>
      </c>
      <c r="F58" s="2534">
        <f t="shared" si="16"/>
        <v>0.31</v>
      </c>
      <c r="G58" s="2535">
        <f t="shared" si="16"/>
        <v>0.31</v>
      </c>
      <c r="H58" s="2535">
        <f>AVERAGE(H55:H57)</f>
        <v>0.31</v>
      </c>
      <c r="I58" s="2535">
        <f t="shared" si="16"/>
        <v>0.22</v>
      </c>
      <c r="J58" s="2535">
        <f t="shared" ref="J58:K58" si="17">AVERAGE(J55:J57)</f>
        <v>0.22</v>
      </c>
      <c r="K58" s="2535">
        <f t="shared" si="17"/>
        <v>0.22</v>
      </c>
    </row>
    <row r="60" spans="2:11" x14ac:dyDescent="0.2">
      <c r="B60" s="2536" t="s">
        <v>1485</v>
      </c>
      <c r="C60" s="2537"/>
      <c r="D60" s="2538"/>
    </row>
    <row r="61" spans="2:11" x14ac:dyDescent="0.2">
      <c r="B61" s="2536"/>
      <c r="C61" s="2537"/>
      <c r="D61" s="2538"/>
    </row>
    <row r="62" spans="2:11" x14ac:dyDescent="0.2">
      <c r="B62" s="2539" t="s">
        <v>2916</v>
      </c>
      <c r="C62" s="2537"/>
      <c r="D62" s="2538"/>
    </row>
    <row r="63" spans="2:11" x14ac:dyDescent="0.2">
      <c r="B63" s="2539" t="s">
        <v>2917</v>
      </c>
      <c r="C63" s="2540"/>
      <c r="D63" s="2538"/>
    </row>
    <row r="64" spans="2:11" x14ac:dyDescent="0.2">
      <c r="B64" s="2541" t="str">
        <f>+Resumen!B36</f>
        <v>.</v>
      </c>
      <c r="C64" s="2540"/>
      <c r="D64" s="2538"/>
    </row>
    <row r="65" spans="2:3" x14ac:dyDescent="0.2">
      <c r="B65" s="2458"/>
      <c r="C65" s="2458"/>
    </row>
    <row r="66" spans="2:3" x14ac:dyDescent="0.2">
      <c r="B66" s="2460"/>
      <c r="C66" s="2460"/>
    </row>
  </sheetData>
  <sheetProtection algorithmName="SHA-512" hashValue="RDIpu4UXlnldhyZUteyZCJtqL4q46e7wfr9oaJKW7+o9Pq9k4979cUew7LZhLrmi/eQerBj8thA/hfknPVRjjQ==" saltValue="duEXpEdQmS9I6N8qAwyimg==" spinCount="100000" sheet="1" objects="1" scenarios="1"/>
  <mergeCells count="6">
    <mergeCell ref="B53:K53"/>
    <mergeCell ref="B45:K45"/>
    <mergeCell ref="B37:K37"/>
    <mergeCell ref="B29:K29"/>
    <mergeCell ref="B13:K13"/>
    <mergeCell ref="B21:K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2011-03-23T16:22:53Z</cp:lastPrinted>
  <dcterms:created xsi:type="dcterms:W3CDTF">2003-01-31T16:44:47Z</dcterms:created>
  <dcterms:modified xsi:type="dcterms:W3CDTF">2014-02-20T18:57:15Z</dcterms:modified>
</cp:coreProperties>
</file>